
<file path=[Content_Types].xml><?xml version="1.0" encoding="utf-8"?>
<ns0:Types xmlns:ns0="http://schemas.openxmlformats.org/package/2006/content-types">
  <ns0:Default Extension="png" ContentType="image/png"/>
  <ns0:Default Extension="rels" ContentType="application/vnd.openxmlformats-package.relationships+xml"/>
  <ns0:Default Extension="vml" ContentType="application/vnd.openxmlformats-officedocument.vmlDrawing"/>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worksheets/sheet32.xml" ContentType="application/vnd.openxmlformats-officedocument.spreadsheetml.worksheet+xml"/>
  <ns0:Override PartName="/xl/worksheets/sheet33.xml" ContentType="application/vnd.openxmlformats-officedocument.spreadsheetml.worksheet+xml"/>
  <ns0:Override PartName="/xl/worksheets/sheet34.xml" ContentType="application/vnd.openxmlformats-officedocument.spreadsheetml.worksheet+xml"/>
  <ns0:Override PartName="/xl/worksheets/sheet35.xml" ContentType="application/vnd.openxmlformats-officedocument.spreadsheetml.worksheet+xml"/>
  <ns0:Override PartName="/xl/worksheets/sheet36.xml" ContentType="application/vnd.openxmlformats-officedocument.spreadsheetml.worksheet+xml"/>
  <ns0:Override PartName="/xl/worksheets/sheet37.xml" ContentType="application/vnd.openxmlformats-officedocument.spreadsheetml.worksheet+xml"/>
  <ns0:Override PartName="/xl/worksheets/sheet38.xml" ContentType="application/vnd.openxmlformats-officedocument.spreadsheetml.worksheet+xml"/>
  <ns0:Override PartName="/xl/worksheets/sheet39.xml" ContentType="application/vnd.openxmlformats-officedocument.spreadsheetml.worksheet+xml"/>
  <ns0:Override PartName="/xl/worksheets/sheet40.xml" ContentType="application/vnd.openxmlformats-officedocument.spreadsheetml.worksheet+xml"/>
  <ns0:Override PartName="/xl/worksheets/sheet41.xml" ContentType="application/vnd.openxmlformats-officedocument.spreadsheetml.worksheet+xml"/>
  <ns0:Override PartName="/xl/worksheets/sheet42.xml" ContentType="application/vnd.openxmlformats-officedocument.spreadsheetml.worksheet+xml"/>
  <ns0:Override PartName="/xl/worksheets/sheet43.xml" ContentType="application/vnd.openxmlformats-officedocument.spreadsheetml.worksheet+xml"/>
  <ns0:Override PartName="/xl/worksheets/sheet44.xml" ContentType="application/vnd.openxmlformats-officedocument.spreadsheetml.worksheet+xml"/>
  <ns0:Override PartName="/xl/worksheets/sheet45.xml" ContentType="application/vnd.openxmlformats-officedocument.spreadsheetml.worksheet+xml"/>
  <ns0:Override PartName="/xl/worksheets/sheet46.xml" ContentType="application/vnd.openxmlformats-officedocument.spreadsheetml.worksheet+xml"/>
  <ns0:Override PartName="/xl/worksheets/sheet47.xml" ContentType="application/vnd.openxmlformats-officedocument.spreadsheetml.worksheet+xml"/>
  <ns0:Override PartName="/xl/worksheets/sheet48.xml" ContentType="application/vnd.openxmlformats-officedocument.spreadsheetml.worksheet+xml"/>
  <ns0:Override PartName="/xl/worksheets/sheet49.xml" ContentType="application/vnd.openxmlformats-officedocument.spreadsheetml.worksheet+xml"/>
  <ns0:Override PartName="/xl/worksheets/sheet50.xml" ContentType="application/vnd.openxmlformats-officedocument.spreadsheetml.worksheet+xml"/>
  <ns0:Override PartName="/xl/worksheets/sheet51.xml" ContentType="application/vnd.openxmlformats-officedocument.spreadsheetml.worksheet+xml"/>
  <ns0:Override PartName="/xl/worksheets/sheet52.xml" ContentType="application/vnd.openxmlformats-officedocument.spreadsheetml.worksheet+xml"/>
  <ns0:Override PartName="/xl/worksheets/sheet53.xml" ContentType="application/vnd.openxmlformats-officedocument.spreadsheetml.worksheet+xml"/>
  <ns0:Override PartName="/xl/worksheets/sheet54.xml" ContentType="application/vnd.openxmlformats-officedocument.spreadsheetml.worksheet+xml"/>
  <ns0:Override PartName="/xl/worksheets/sheet55.xml" ContentType="application/vnd.openxmlformats-officedocument.spreadsheetml.worksheet+xml"/>
  <ns0:Override PartName="/xl/worksheets/sheet56.xml" ContentType="application/vnd.openxmlformats-officedocument.spreadsheetml.worksheet+xml"/>
  <ns0:Override PartName="/xl/worksheets/sheet57.xml" ContentType="application/vnd.openxmlformats-officedocument.spreadsheetml.worksheet+xml"/>
  <ns0:Override PartName="/xl/worksheets/sheet58.xml" ContentType="application/vnd.openxmlformats-officedocument.spreadsheetml.worksheet+xml"/>
  <ns0:Override PartName="/xl/worksheets/sheet59.xml" ContentType="application/vnd.openxmlformats-officedocument.spreadsheetml.worksheet+xml"/>
  <ns0:Override PartName="/xl/externalLinks/externalLink1.xml" ContentType="application/vnd.openxmlformats-officedocument.spreadsheetml.externalLink+xml"/>
  <ns0:Override PartName="/xl/externalLinks/externalLink2.xml" ContentType="application/vnd.openxmlformats-officedocument.spreadsheetml.externalLink+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comments1.xml" ContentType="application/vnd.openxmlformats-officedocument.spreadsheetml.comments+xml"/>
  <ns0:Override PartName="/xl/drawings/drawing2.xml" ContentType="application/vnd.openxmlformats-officedocument.drawing+xml"/>
  <ns0:Override PartName="/xl/drawings/drawing3.xml" ContentType="application/vnd.openxmlformats-officedocument.drawing+xml"/>
  <ns0:Override PartName="/xl/drawings/drawing4.xml" ContentType="application/vnd.openxmlformats-officedocument.drawing+xml"/>
  <ns0:Override PartName="/xl/drawings/drawing5.xml" ContentType="application/vnd.openxmlformats-officedocument.drawing+xml"/>
  <ns0:Override PartName="/xl/comments2.xml" ContentType="application/vnd.openxmlformats-officedocument.spreadsheetml.comments+xml"/>
  <ns0:Override PartName="/xl/comments3.xml" ContentType="application/vnd.openxmlformats-officedocument.spreadsheetml.comments+xml"/>
  <ns0:Override PartName="/xl/comments4.xml" ContentType="application/vnd.openxmlformats-officedocument.spreadsheetml.comments+xml"/>
  <ns0:Override PartName="/xl/comments5.xml" ContentType="application/vnd.openxmlformats-officedocument.spreadsheetml.comments+xml"/>
  <ns0:Override PartName="/xl/comments6.xml" ContentType="application/vnd.openxmlformats-officedocument.spreadsheetml.comments+xml"/>
  <ns0:Override PartName="/xl/comments7.xml" ContentType="application/vnd.openxmlformats-officedocument.spreadsheetml.comments+xml"/>
  <ns0:Override PartName="/xl/comments8.xml" ContentType="application/vnd.openxmlformats-officedocument.spreadsheetml.comments+xml"/>
  <ns0:Override PartName="/xl/comments9.xml" ContentType="application/vnd.openxmlformats-officedocument.spreadsheetml.comments+xml"/>
  <ns0:Override PartName="/xl/comments10.xml" ContentType="application/vnd.openxmlformats-officedocument.spreadsheetml.comments+xml"/>
  <ns0:Override PartName="/xl/comments11.xml" ContentType="application/vnd.openxmlformats-officedocument.spreadsheetml.comments+xml"/>
  <ns0:Override PartName="/xl/comments12.xml" ContentType="application/vnd.openxmlformats-officedocument.spreadsheetml.comments+xml"/>
  <ns0:Override PartName="/xl/comments13.xml" ContentType="application/vnd.openxmlformats-officedocument.spreadsheetml.comments+xml"/>
  <ns0:Override PartName="/xl/comments14.xml" ContentType="application/vnd.openxmlformats-officedocument.spreadsheetml.comments+xml"/>
  <ns0:Override PartName="/xl/comments15.xml" ContentType="application/vnd.openxmlformats-officedocument.spreadsheetml.comments+xml"/>
  <ns0:Override PartName="/xl/comments16.xml" ContentType="application/vnd.openxmlformats-officedocument.spreadsheetml.comments+xml"/>
  <ns0:Override PartName="/xl/comments17.xml" ContentType="application/vnd.openxmlformats-officedocument.spreadsheetml.comments+xml"/>
  <ns0:Override PartName="/xl/comments18.xml" ContentType="application/vnd.openxmlformats-officedocument.spreadsheetml.comments+xml"/>
  <ns0:Override PartName="/xl/comments19.xml" ContentType="application/vnd.openxmlformats-officedocument.spreadsheetml.comments+xml"/>
  <ns0:Override PartName="/xl/comments20.xml" ContentType="application/vnd.openxmlformats-officedocument.spreadsheetml.comments+xml"/>
  <ns0:Override PartName="/xl/comments21.xml" ContentType="application/vnd.openxmlformats-officedocument.spreadsheetml.comments+xml"/>
  <ns0:Override PartName="/xl/comments22.xml" ContentType="application/vnd.openxmlformats-officedocument.spreadsheetml.comments+xml"/>
  <ns0:Override PartName="/xl/comments23.xml" ContentType="application/vnd.openxmlformats-officedocument.spreadsheetml.comments+xml"/>
  <ns0:Override PartName="/xl/comments24.xml" ContentType="application/vnd.openxmlformats-officedocument.spreadsheetml.comments+xml"/>
  <ns0:Override PartName="/xl/comments25.xml" ContentType="application/vnd.openxmlformats-officedocument.spreadsheetml.comments+xml"/>
  <ns0:Override PartName="/xl/comments26.xml" ContentType="application/vnd.openxmlformats-officedocument.spreadsheetml.comments+xml"/>
  <ns0:Override PartName="/xl/comments27.xml" ContentType="application/vnd.openxmlformats-officedocument.spreadsheetml.comments+xml"/>
  <ns0:Override PartName="/xl/comments28.xml" ContentType="application/vnd.openxmlformats-officedocument.spreadsheetml.comments+xml"/>
  <ns0:Override PartName="/xl/comments29.xml" ContentType="application/vnd.openxmlformats-officedocument.spreadsheetml.comments+xml"/>
  <ns0:Override PartName="/xl/comments30.xml" ContentType="application/vnd.openxmlformats-officedocument.spreadsheetml.comments+xml"/>
  <ns0:Override PartName="/xl/comments31.xml" ContentType="application/vnd.openxmlformats-officedocument.spreadsheetml.comments+xml"/>
  <ns0:Override PartName="/xl/comments32.xml" ContentType="application/vnd.openxmlformats-officedocument.spreadsheetml.comments+xml"/>
  <ns0:Override PartName="/xl/comments33.xml" ContentType="application/vnd.openxmlformats-officedocument.spreadsheetml.comments+xml"/>
  <ns0:Override PartName="/xl/comments34.xml" ContentType="application/vnd.openxmlformats-officedocument.spreadsheetml.comments+xml"/>
  <ns0:Override PartName="/xl/comments35.xml" ContentType="application/vnd.openxmlformats-officedocument.spreadsheetml.comments+xml"/>
  <ns0:Override PartName="/xl/comments36.xml" ContentType="application/vnd.openxmlformats-officedocument.spreadsheetml.comments+xml"/>
  <ns0:Override PartName="/xl/comments37.xml" ContentType="application/vnd.openxmlformats-officedocument.spreadsheetml.comments+xml"/>
  <ns0:Override PartName="/xl/comments38.xml" ContentType="application/vnd.openxmlformats-officedocument.spreadsheetml.comments+xml"/>
  <ns0:Override PartName="/xl/comments39.xml" ContentType="application/vnd.openxmlformats-officedocument.spreadsheetml.comments+xml"/>
  <ns0:Override PartName="/xl/comments40.xml" ContentType="application/vnd.openxmlformats-officedocument.spreadsheetml.comments+xml"/>
  <ns0:Override PartName="/xl/comments41.xml" ContentType="application/vnd.openxmlformats-officedocument.spreadsheetml.comments+xml"/>
  <ns0:Override PartName="/xl/comments42.xml" ContentType="application/vnd.openxmlformats-officedocument.spreadsheetml.comments+xml"/>
  <ns0:Override PartName="/xl/comments43.xml" ContentType="application/vnd.openxmlformats-officedocument.spreadsheetml.comments+xml"/>
  <ns0:Override PartName="/xl/comments44.xml" ContentType="application/vnd.openxmlformats-officedocument.spreadsheetml.comments+xml"/>
  <ns0:Override PartName="/xl/comments45.xml" ContentType="application/vnd.openxmlformats-officedocument.spreadsheetml.comments+xml"/>
  <ns0:Override PartName="/xl/comments46.xml" ContentType="application/vnd.openxmlformats-officedocument.spreadsheetml.comments+xml"/>
  <ns0:Override PartName="/xl/comments47.xml" ContentType="application/vnd.openxmlformats-officedocument.spreadsheetml.comments+xml"/>
  <ns0:Override PartName="/xl/comments48.xml" ContentType="application/vnd.openxmlformats-officedocument.spreadsheetml.comments+xml"/>
  <ns0:Override PartName="/xl/comments49.xml" ContentType="application/vnd.openxmlformats-officedocument.spreadsheetml.comments+xml"/>
  <ns0:Override PartName="/xl/comments50.xml" ContentType="application/vnd.openxmlformats-officedocument.spreadsheetml.comments+xml"/>
  <ns0:Override PartName="/xl/calcChain.xml" ContentType="application/vnd.openxmlformats-officedocument.spreadsheetml.calcChain+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metadata" ContentType="application/binary"/>
  <ns0:Override PartName="/xl/commentsmeta0" ContentType="application/binary"/>
  <ns0:Override PartName="/xl/worksheets/sheet60.xml" ContentType="application/vnd.openxmlformats-officedocument.spreadsheetml.worksheet+xml"/>
  <ns0:Override PartName="/xl/worksheets/sheet61.xml" ContentType="application/vnd.openxmlformats-officedocument.spreadsheetml.worksheet+xml"/>
  <ns0:Override PartName="/xl/drawings/drawing6.xml" ContentType="application/vnd.openxmlformats-officedocument.drawing+xml"/>
  <ns0:Override PartName="/xl/drawings/drawing7.xml" ContentType="application/vnd.openxmlformats-officedocument.drawing+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ns2="http://schemas.microsoft.com/office/spreadsheetml/2010/11/ac" xmlns:ns8="http://customooxmlschemas.google.com/" xmlns:r="http://schemas.openxmlformats.org/officeDocument/2006/relationships"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8025"/>
  <workbookPr/>
  <mc:AlternateContent>
    <mc:Choice Requires="x15">
      <ns2:absPath url="G:\.shortcut-targets-by-id\1Pl903P6cy-3VoEfhdWs7lKDdWWD38Rmw\41 - Jake Normington\"/>
    </mc:Choice>
  </mc:AlternateContent>
  <xr:revisionPtr revIDLastSave="0" documentId="13_ncr:1_{1647340D-3713-46CC-92D0-61C0946C5F3A}" xr6:coauthVersionLast="47" xr6:coauthVersionMax="47" xr10:uidLastSave="{00000000-0000-0000-0000-000000000000}"/>
  <bookViews>
    <workbookView xWindow="-96" yWindow="-96" windowWidth="23232" windowHeight="12552" xr2:uid="{00000000-000D-0000-FFFF-FFFF00000000}" activeTab="0" firstSheet="0"/>
  </bookViews>
  <sheets>
    <sheet name="Proposal Cover" sheetId="60" r:id="rId69"/>
    <sheet name="Cover Letter" sheetId="61" r:id="rId70"/>
    <sheet name="Summary Sheet" sheetId="1" r:id="rId1"/>
    <sheet name="Framed Catalog List Price" sheetId="2" state="hidden" r:id="rId2"/>
    <sheet name="Framed Accessory List Price" sheetId="3" state="hidden" r:id="rId3"/>
    <sheet name="Frameless Catalog List Price" sheetId="4" state="hidden" r:id="rId4"/>
    <sheet name="Pwood &amp; PB List" sheetId="5" state="hidden" r:id="rId5"/>
    <sheet name="Frameless Accessory List Price" sheetId="6" state="hidden" r:id="rId6"/>
    <sheet name="Margin Data" sheetId="7" state="hidden" r:id="rId7"/>
    <sheet name="List" sheetId="8" state="hidden" r:id="rId8"/>
    <sheet name="TOTAL CABS AND TRIM (LOCKED)" sheetId="59" state="hidden" r:id="rId9"/>
    <sheet name="Unit Type" sheetId="9" r:id="rId10"/>
    <sheet name="Unit Type (2)" sheetId="10" r:id="rId11"/>
    <sheet name="Unit Type (3)" sheetId="11" r:id="rId12"/>
    <sheet name="Unit Type (4)" sheetId="12" r:id="rId13"/>
    <sheet name="Unit Type (5)" sheetId="13" r:id="rId14"/>
    <sheet name="Unit Type (6)" sheetId="14" r:id="rId15"/>
    <sheet name="Unit Type (7)" sheetId="15" r:id="rId16"/>
    <sheet name="Unit Type (8)" sheetId="16" r:id="rId17"/>
    <sheet name="Unit Type (9)" sheetId="17" r:id="rId18"/>
    <sheet name="Unit Type (10)" sheetId="18" r:id="rId19"/>
    <sheet name="Unit Type (11)" sheetId="19" r:id="rId20"/>
    <sheet name="Unit Type (12)" sheetId="20" r:id="rId21"/>
    <sheet name="Unit Type (13)" sheetId="21" r:id="rId22"/>
    <sheet name="Unit Type (14)" sheetId="22" r:id="rId23"/>
    <sheet name="Unit Type (15)" sheetId="23" r:id="rId24"/>
    <sheet name="Unit Type (16)" sheetId="24" r:id="rId25"/>
    <sheet name="Unit Type (17)" sheetId="25" r:id="rId26"/>
    <sheet name="Unit Type (18)" sheetId="26" r:id="rId27"/>
    <sheet name="Unit Type (19)" sheetId="27" r:id="rId28"/>
    <sheet name="Unit Type (20)" sheetId="28" r:id="rId29"/>
    <sheet name="Unit Type (21)" sheetId="29" r:id="rId30"/>
    <sheet name="Unit Type (22)" sheetId="30" r:id="rId31"/>
    <sheet name="Unit Type (23)" sheetId="31" r:id="rId32"/>
    <sheet name="Unit Type (24)" sheetId="32" r:id="rId33"/>
    <sheet name="Unit Type (25)" sheetId="33" r:id="rId34"/>
    <sheet name="Unit Type (26)" sheetId="34" r:id="rId35"/>
    <sheet name="Unit Type (27)" sheetId="35" r:id="rId36"/>
    <sheet name="Unit Type (28)" sheetId="36" r:id="rId37"/>
    <sheet name="Unit Type (29)" sheetId="37" r:id="rId38"/>
    <sheet name="Unit Type (30)" sheetId="38" r:id="rId39"/>
    <sheet name="Unit Type (31)" sheetId="39" r:id="rId40"/>
    <sheet name="Unit Type (32)" sheetId="40" r:id="rId41"/>
    <sheet name="Unit Type (33)" sheetId="41" r:id="rId42"/>
    <sheet name="Unit Type (34)" sheetId="42" r:id="rId43"/>
    <sheet name="Unit Type (35)" sheetId="43" r:id="rId44"/>
    <sheet name="Unit Type (36)" sheetId="44" r:id="rId45"/>
    <sheet name="Unit Type (37)" sheetId="45" r:id="rId46"/>
    <sheet name="Unit Type (38)" sheetId="46" r:id="rId47"/>
    <sheet name="Unit Type (39)" sheetId="47" r:id="rId48"/>
    <sheet name="Unit Type (40)" sheetId="48" r:id="rId49"/>
    <sheet name="Unit Type (41)" sheetId="49" r:id="rId50"/>
    <sheet name="Unit Type (42)" sheetId="50" r:id="rId51"/>
    <sheet name="Unit Type (43)" sheetId="51" r:id="rId52"/>
    <sheet name="Unit Type (44)" sheetId="52" r:id="rId53"/>
    <sheet name="Unit Type (45)" sheetId="53" r:id="rId54"/>
    <sheet name="Unit Type (46)" sheetId="54" r:id="rId55"/>
    <sheet name="Unit Type (47)" sheetId="55" r:id="rId56"/>
    <sheet name="Unit Type (48)" sheetId="56" r:id="rId57"/>
    <sheet name="Unit Type (49)" sheetId="57" r:id="rId58"/>
    <sheet name="Unit Type (50)" sheetId="58" r:id="rId59"/>
  </sheets>
  <externalReferences>
    <externalReference r:id="rId60"/>
    <externalReference r:id="rId61"/>
  </externalReferences>
  <definedNames>
    <definedName name="cabcolor" localSheetId="5">[1]OrderForm!$R$15</definedName>
    <definedName name="cabcolor" localSheetId="3">[1]OrderForm!$R$15</definedName>
    <definedName name="cabcolor">[2]OrderForm!$Q$15</definedName>
    <definedName name="cabprice" localSheetId="5">[1]OrderForm!$R$16</definedName>
    <definedName name="cabprice" localSheetId="3">[1]OrderForm!$R$16</definedName>
    <definedName name="cabprice">[2]OrderForm!$Q$16</definedName>
    <definedName name="物料">#REF!</definedName>
  </definedNames>
  <calcPr calcId="191029"/>
  <extLst>
    <ext uri="GoogleSheetsCustomDataVersion2">
      <ns8:sheetsCustomData r:id="rId64" roundtripDataChecksum="FJccDZ77RbtHd0NxEybWHsnlD/IhL3ttPgRyZrc94GQ="/>
    </ext>
  </extLst>
</workbook>
</file>

<file path=xl/calcChain.xml><?xml version="1.0" encoding="utf-8"?>
<calcChain xmlns="http://schemas.openxmlformats.org/spreadsheetml/2006/main">
  <c r="R46" i="5" l="1"/>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9" i="5"/>
  <c r="S109" i="5"/>
  <c r="T109" i="5"/>
  <c r="U109" i="5"/>
  <c r="R110" i="5"/>
  <c r="S110" i="5"/>
  <c r="T110" i="5"/>
  <c r="U110" i="5"/>
  <c r="R111" i="5"/>
  <c r="S111" i="5"/>
  <c r="T111" i="5"/>
  <c r="U111"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A2" i="59"/>
  <c r="B2" i="59"/>
  <c r="C2" i="59" s="1"/>
  <c r="A3" i="59"/>
  <c r="B3" i="59"/>
  <c r="C3" i="59" s="1"/>
  <c r="A4" i="59"/>
  <c r="B4" i="59"/>
  <c r="C4" i="59" s="1"/>
  <c r="A5" i="59"/>
  <c r="B5" i="59"/>
  <c r="C5" i="59"/>
  <c r="A6" i="59"/>
  <c r="B6" i="59"/>
  <c r="C6" i="59" s="1"/>
  <c r="A7" i="59"/>
  <c r="B7" i="59"/>
  <c r="C7" i="59" s="1"/>
  <c r="A8" i="59"/>
  <c r="B8" i="59"/>
  <c r="C8" i="59" s="1"/>
  <c r="A9" i="59"/>
  <c r="B9" i="59"/>
  <c r="C9" i="59"/>
  <c r="A10" i="59"/>
  <c r="B10" i="59"/>
  <c r="C10" i="59" s="1"/>
  <c r="A11" i="59"/>
  <c r="B11" i="59"/>
  <c r="C11" i="59"/>
  <c r="A12" i="59"/>
  <c r="B12" i="59"/>
  <c r="C12" i="59"/>
  <c r="A13" i="59"/>
  <c r="B13" i="59"/>
  <c r="C13" i="59"/>
  <c r="A14" i="59"/>
  <c r="B14" i="59"/>
  <c r="C14" i="59" s="1"/>
  <c r="A15" i="59"/>
  <c r="B15" i="59"/>
  <c r="C15" i="59" s="1"/>
  <c r="A16" i="59"/>
  <c r="B16" i="59"/>
  <c r="C16" i="59" s="1"/>
  <c r="A17" i="59"/>
  <c r="B17" i="59"/>
  <c r="C17" i="59"/>
  <c r="A18" i="59"/>
  <c r="B18" i="59"/>
  <c r="C18" i="59" s="1"/>
  <c r="A19" i="59"/>
  <c r="B19" i="59"/>
  <c r="C19" i="59"/>
  <c r="A20" i="59"/>
  <c r="B20" i="59"/>
  <c r="C20" i="59" s="1"/>
  <c r="A21" i="59"/>
  <c r="B21" i="59"/>
  <c r="C21" i="59"/>
  <c r="A22" i="59"/>
  <c r="B22" i="59"/>
  <c r="C22" i="59" s="1"/>
  <c r="A23" i="59"/>
  <c r="B23" i="59"/>
  <c r="C23" i="59" s="1"/>
  <c r="A24" i="59"/>
  <c r="B24" i="59"/>
  <c r="C24" i="59" s="1"/>
  <c r="A25" i="59"/>
  <c r="B25" i="59"/>
  <c r="C25" i="59"/>
  <c r="A26" i="59"/>
  <c r="B26" i="59"/>
  <c r="C26" i="59" s="1"/>
  <c r="A27" i="59"/>
  <c r="B27" i="59"/>
  <c r="C27" i="59"/>
  <c r="A28" i="59"/>
  <c r="B28" i="59"/>
  <c r="C28" i="59" s="1"/>
  <c r="A29" i="59"/>
  <c r="B29" i="59"/>
  <c r="C29" i="59"/>
  <c r="A30" i="59"/>
  <c r="B30" i="59"/>
  <c r="C30" i="59" s="1"/>
  <c r="A31" i="59"/>
  <c r="B31" i="59"/>
  <c r="C31" i="59" s="1"/>
  <c r="A32" i="59"/>
  <c r="B32" i="59"/>
  <c r="C32" i="59" s="1"/>
  <c r="A33" i="59"/>
  <c r="B33" i="59"/>
  <c r="C33" i="59"/>
  <c r="A34" i="59"/>
  <c r="B34" i="59"/>
  <c r="C34" i="59" s="1"/>
  <c r="A35" i="59"/>
  <c r="B35" i="59"/>
  <c r="C35" i="59"/>
  <c r="A36" i="59"/>
  <c r="B36" i="59"/>
  <c r="C36" i="59" s="1"/>
  <c r="A37" i="59"/>
  <c r="B37" i="59"/>
  <c r="C37" i="59"/>
  <c r="A38" i="59"/>
  <c r="B38" i="59"/>
  <c r="C38" i="59" s="1"/>
  <c r="A39" i="59"/>
  <c r="B39" i="59"/>
  <c r="C39" i="59" s="1"/>
  <c r="A40" i="59"/>
  <c r="B40" i="59"/>
  <c r="C40" i="59" s="1"/>
  <c r="A41" i="59"/>
  <c r="B41" i="59"/>
  <c r="C41" i="59"/>
  <c r="A42" i="59"/>
  <c r="B42" i="59"/>
  <c r="C42" i="59" s="1"/>
  <c r="A43" i="59"/>
  <c r="B43" i="59"/>
  <c r="C43" i="59"/>
  <c r="A44" i="59"/>
  <c r="B44" i="59"/>
  <c r="C44" i="59" s="1"/>
  <c r="A45" i="59"/>
  <c r="B45" i="59"/>
  <c r="C45" i="59"/>
  <c r="A46" i="59"/>
  <c r="B46" i="59"/>
  <c r="C46" i="59" s="1"/>
  <c r="A47" i="59"/>
  <c r="B47" i="59"/>
  <c r="C47" i="59" s="1"/>
  <c r="A48" i="59"/>
  <c r="B48" i="59"/>
  <c r="C48" i="59" s="1"/>
  <c r="A49" i="59"/>
  <c r="B49" i="59"/>
  <c r="C49" i="59"/>
  <c r="A50" i="59"/>
  <c r="B50" i="59"/>
  <c r="C50" i="59" s="1"/>
  <c r="A51" i="59"/>
  <c r="B51" i="59"/>
  <c r="C51" i="59"/>
  <c r="A52" i="59"/>
  <c r="B52" i="59"/>
  <c r="C52" i="59" s="1"/>
  <c r="A53" i="59"/>
  <c r="B53" i="59"/>
  <c r="C53" i="59"/>
  <c r="A54" i="59"/>
  <c r="B54" i="59"/>
  <c r="C54" i="59" s="1"/>
  <c r="A55" i="59"/>
  <c r="B55" i="59"/>
  <c r="C55" i="59" s="1"/>
  <c r="A56" i="59"/>
  <c r="B56" i="59"/>
  <c r="C56" i="59" s="1"/>
  <c r="A57" i="59"/>
  <c r="B57" i="59"/>
  <c r="C57" i="59"/>
  <c r="A58" i="59"/>
  <c r="B58" i="59"/>
  <c r="C58" i="59" s="1"/>
  <c r="A59" i="59"/>
  <c r="B59" i="59"/>
  <c r="C59" i="59"/>
  <c r="A60" i="59"/>
  <c r="B60" i="59"/>
  <c r="C60" i="59" s="1"/>
  <c r="A61" i="59"/>
  <c r="B61" i="59"/>
  <c r="C61" i="59"/>
  <c r="A62" i="59"/>
  <c r="B62" i="59"/>
  <c r="C62" i="59" s="1"/>
  <c r="A63" i="59"/>
  <c r="B63" i="59"/>
  <c r="C63" i="59" s="1"/>
  <c r="A64" i="59"/>
  <c r="B64" i="59"/>
  <c r="C64" i="59" s="1"/>
  <c r="A65" i="59"/>
  <c r="B65" i="59"/>
  <c r="C65" i="59"/>
  <c r="A66" i="59"/>
  <c r="B66" i="59"/>
  <c r="C66" i="59" s="1"/>
  <c r="A67" i="59"/>
  <c r="B67" i="59"/>
  <c r="C67" i="59"/>
  <c r="A68" i="59"/>
  <c r="B68" i="59"/>
  <c r="C68" i="59" s="1"/>
  <c r="A69" i="59"/>
  <c r="B69" i="59"/>
  <c r="C69" i="59"/>
  <c r="A70" i="59"/>
  <c r="B70" i="59"/>
  <c r="C70" i="59" s="1"/>
  <c r="A71" i="59"/>
  <c r="B71" i="59"/>
  <c r="C71" i="59" s="1"/>
  <c r="A72" i="59"/>
  <c r="B72" i="59"/>
  <c r="C72" i="59" s="1"/>
  <c r="A73" i="59"/>
  <c r="B73" i="59"/>
  <c r="C73" i="59"/>
  <c r="A74" i="59"/>
  <c r="B74" i="59"/>
  <c r="C74" i="59" s="1"/>
  <c r="A75" i="59"/>
  <c r="B75" i="59"/>
  <c r="C75" i="59"/>
  <c r="A76" i="59"/>
  <c r="B76" i="59"/>
  <c r="C76" i="59" s="1"/>
  <c r="A77" i="59"/>
  <c r="B77" i="59"/>
  <c r="C77" i="59"/>
  <c r="A78" i="59"/>
  <c r="B78" i="59"/>
  <c r="C78" i="59" s="1"/>
  <c r="A79" i="59"/>
  <c r="B79" i="59"/>
  <c r="C79" i="59" s="1"/>
  <c r="A80" i="59"/>
  <c r="B80" i="59"/>
  <c r="C80" i="59" s="1"/>
  <c r="A81" i="59"/>
  <c r="B81" i="59"/>
  <c r="C81" i="59"/>
  <c r="A82" i="59"/>
  <c r="B82" i="59"/>
  <c r="C82" i="59" s="1"/>
  <c r="A83" i="59"/>
  <c r="B83" i="59"/>
  <c r="C83" i="59"/>
  <c r="A84" i="59"/>
  <c r="B84" i="59"/>
  <c r="C84" i="59" s="1"/>
  <c r="A85" i="59"/>
  <c r="B85" i="59"/>
  <c r="C85" i="59"/>
  <c r="A86" i="59"/>
  <c r="B86" i="59"/>
  <c r="C86" i="59" s="1"/>
  <c r="A87" i="59"/>
  <c r="B87" i="59"/>
  <c r="C87" i="59" s="1"/>
  <c r="A88" i="59"/>
  <c r="B88" i="59"/>
  <c r="C88" i="59" s="1"/>
  <c r="A89" i="59"/>
  <c r="B89" i="59"/>
  <c r="C89" i="59"/>
  <c r="A90" i="59"/>
  <c r="B90" i="59"/>
  <c r="C90" i="59" s="1"/>
  <c r="A91" i="59"/>
  <c r="B91" i="59"/>
  <c r="C91" i="59"/>
  <c r="A92" i="59"/>
  <c r="B92" i="59"/>
  <c r="C92" i="59" s="1"/>
  <c r="A93" i="59"/>
  <c r="B93" i="59"/>
  <c r="C93" i="59"/>
  <c r="A94" i="59"/>
  <c r="B94" i="59"/>
  <c r="C94" i="59" s="1"/>
  <c r="A95" i="59"/>
  <c r="B95" i="59"/>
  <c r="C95" i="59" s="1"/>
  <c r="A96" i="59"/>
  <c r="B96" i="59"/>
  <c r="C96" i="59" s="1"/>
  <c r="A97" i="59"/>
  <c r="B97" i="59"/>
  <c r="C97" i="59"/>
  <c r="A98" i="59"/>
  <c r="B98" i="59"/>
  <c r="C98" i="59" s="1"/>
  <c r="A99" i="59"/>
  <c r="B99" i="59"/>
  <c r="C99" i="59"/>
  <c r="A100" i="59"/>
  <c r="B100" i="59"/>
  <c r="C100" i="59" s="1"/>
  <c r="A101" i="59"/>
  <c r="B101" i="59"/>
  <c r="C101" i="59"/>
  <c r="A102" i="59"/>
  <c r="B102" i="59"/>
  <c r="C102" i="59" s="1"/>
  <c r="A103" i="59"/>
  <c r="B103" i="59"/>
  <c r="C103" i="59" s="1"/>
  <c r="A104" i="59"/>
  <c r="B104" i="59"/>
  <c r="C104" i="59" s="1"/>
  <c r="A105" i="59"/>
  <c r="B105" i="59"/>
  <c r="C105" i="59"/>
  <c r="A106" i="59"/>
  <c r="B106" i="59"/>
  <c r="C106" i="59" s="1"/>
  <c r="A107" i="59"/>
  <c r="B107" i="59"/>
  <c r="C107" i="59"/>
  <c r="A108" i="59"/>
  <c r="B108" i="59"/>
  <c r="C108" i="59" s="1"/>
  <c r="A109" i="59"/>
  <c r="B109" i="59"/>
  <c r="C109" i="59"/>
  <c r="A110" i="59"/>
  <c r="B110" i="59"/>
  <c r="C110" i="59" s="1"/>
  <c r="A111" i="59"/>
  <c r="B111" i="59"/>
  <c r="C111" i="59" s="1"/>
  <c r="A112" i="59"/>
  <c r="B112" i="59"/>
  <c r="C112" i="59" s="1"/>
  <c r="A113" i="59"/>
  <c r="B113" i="59"/>
  <c r="C113" i="59"/>
  <c r="A114" i="59"/>
  <c r="B114" i="59"/>
  <c r="C114" i="59" s="1"/>
  <c r="A115" i="59"/>
  <c r="B115" i="59"/>
  <c r="C115" i="59"/>
  <c r="A116" i="59"/>
  <c r="B116" i="59"/>
  <c r="C116" i="59" s="1"/>
  <c r="A117" i="59"/>
  <c r="B117" i="59"/>
  <c r="C117" i="59"/>
  <c r="A118" i="59"/>
  <c r="B118" i="59"/>
  <c r="C118" i="59" s="1"/>
  <c r="A119" i="59"/>
  <c r="B119" i="59"/>
  <c r="C119" i="59" s="1"/>
  <c r="A120" i="59"/>
  <c r="B120" i="59"/>
  <c r="C120" i="59" s="1"/>
  <c r="A121" i="59"/>
  <c r="B121" i="59"/>
  <c r="C121" i="59"/>
  <c r="A122" i="59"/>
  <c r="B122" i="59"/>
  <c r="C122" i="59" s="1"/>
  <c r="A123" i="59"/>
  <c r="B123" i="59"/>
  <c r="C123" i="59"/>
  <c r="A124" i="59"/>
  <c r="B124" i="59"/>
  <c r="C124" i="59" s="1"/>
  <c r="A125" i="59"/>
  <c r="B125" i="59"/>
  <c r="C125" i="59"/>
  <c r="A126" i="59"/>
  <c r="B126" i="59"/>
  <c r="C126" i="59" s="1"/>
  <c r="A127" i="59"/>
  <c r="B127" i="59"/>
  <c r="C127" i="59" s="1"/>
  <c r="A128" i="59"/>
  <c r="B128" i="59"/>
  <c r="C128" i="59" s="1"/>
  <c r="A129" i="59"/>
  <c r="B129" i="59"/>
  <c r="C129" i="59"/>
  <c r="A130" i="59"/>
  <c r="B130" i="59"/>
  <c r="C130" i="59" s="1"/>
  <c r="A131" i="59"/>
  <c r="B131" i="59"/>
  <c r="C131" i="59" s="1"/>
  <c r="A132" i="59"/>
  <c r="B132" i="59"/>
  <c r="C132" i="59" s="1"/>
  <c r="A133" i="59"/>
  <c r="B133" i="59"/>
  <c r="C133" i="59"/>
  <c r="A134" i="59"/>
  <c r="B134" i="59"/>
  <c r="C134" i="59" s="1"/>
  <c r="A135" i="59"/>
  <c r="B135" i="59"/>
  <c r="C135" i="59" s="1"/>
  <c r="A136" i="59"/>
  <c r="B136" i="59"/>
  <c r="C136" i="59" s="1"/>
  <c r="A137" i="59"/>
  <c r="B137" i="59"/>
  <c r="C137" i="59"/>
  <c r="A138" i="59"/>
  <c r="B138" i="59"/>
  <c r="C138" i="59" s="1"/>
  <c r="A139" i="59"/>
  <c r="B139" i="59"/>
  <c r="C139" i="59"/>
  <c r="A140" i="59"/>
  <c r="B140" i="59"/>
  <c r="C140" i="59" s="1"/>
  <c r="A141" i="59"/>
  <c r="B141" i="59"/>
  <c r="C141" i="59"/>
  <c r="A142" i="59"/>
  <c r="B142" i="59"/>
  <c r="C142" i="59" s="1"/>
  <c r="A143" i="59"/>
  <c r="B143" i="59"/>
  <c r="C143" i="59" s="1"/>
  <c r="A144" i="59"/>
  <c r="B144" i="59"/>
  <c r="C144" i="59" s="1"/>
  <c r="A145" i="59"/>
  <c r="B145" i="59"/>
  <c r="C145" i="59"/>
  <c r="A146" i="59"/>
  <c r="B146" i="59"/>
  <c r="C146" i="59" s="1"/>
  <c r="A147" i="59"/>
  <c r="B147" i="59"/>
  <c r="C147" i="59"/>
  <c r="A148" i="59"/>
  <c r="B148" i="59"/>
  <c r="C148" i="59" s="1"/>
  <c r="A149" i="59"/>
  <c r="B149" i="59"/>
  <c r="C149" i="59"/>
  <c r="A150" i="59"/>
  <c r="B150" i="59"/>
  <c r="C150" i="59" s="1"/>
  <c r="A151" i="59"/>
  <c r="B151" i="59"/>
  <c r="C151" i="59" s="1"/>
  <c r="A152" i="59"/>
  <c r="B152" i="59"/>
  <c r="C152" i="59" s="1"/>
  <c r="A153" i="59"/>
  <c r="B153" i="59"/>
  <c r="C153" i="59"/>
  <c r="A154" i="59"/>
  <c r="B154" i="59"/>
  <c r="C154" i="59" s="1"/>
  <c r="A155" i="59"/>
  <c r="B155" i="59"/>
  <c r="C155" i="59"/>
  <c r="A156" i="59"/>
  <c r="B156" i="59"/>
  <c r="C156" i="59" s="1"/>
  <c r="A157" i="59"/>
  <c r="B157" i="59"/>
  <c r="C157" i="59"/>
  <c r="A158" i="59"/>
  <c r="B158" i="59"/>
  <c r="C158" i="59" s="1"/>
  <c r="A159" i="59"/>
  <c r="B159" i="59"/>
  <c r="C159" i="59" s="1"/>
  <c r="A160" i="59"/>
  <c r="B160" i="59"/>
  <c r="C160" i="59" s="1"/>
  <c r="A161" i="59"/>
  <c r="B161" i="59"/>
  <c r="C161" i="59"/>
  <c r="A162" i="59"/>
  <c r="B162" i="59"/>
  <c r="C162" i="59" s="1"/>
  <c r="A163" i="59"/>
  <c r="B163" i="59"/>
  <c r="C163" i="59"/>
  <c r="A164" i="59"/>
  <c r="B164" i="59"/>
  <c r="C164" i="59" s="1"/>
  <c r="A165" i="59"/>
  <c r="B165" i="59"/>
  <c r="C165" i="59"/>
  <c r="A166" i="59"/>
  <c r="B166" i="59"/>
  <c r="C166" i="59" s="1"/>
  <c r="A167" i="59"/>
  <c r="B167" i="59"/>
  <c r="C167" i="59" s="1"/>
  <c r="A168" i="59"/>
  <c r="B168" i="59"/>
  <c r="C168" i="59" s="1"/>
  <c r="A169" i="59"/>
  <c r="B169" i="59"/>
  <c r="C169" i="59"/>
  <c r="A170" i="59"/>
  <c r="B170" i="59"/>
  <c r="C170" i="59" s="1"/>
  <c r="A171" i="59"/>
  <c r="B171" i="59"/>
  <c r="C171" i="59"/>
  <c r="A172" i="59"/>
  <c r="B172" i="59"/>
  <c r="C172" i="59" s="1"/>
  <c r="A173" i="59"/>
  <c r="B173" i="59"/>
  <c r="C173" i="59"/>
  <c r="A174" i="59"/>
  <c r="B174" i="59"/>
  <c r="C174" i="59" s="1"/>
  <c r="A175" i="59"/>
  <c r="B175" i="59"/>
  <c r="C175" i="59" s="1"/>
  <c r="A176" i="59"/>
  <c r="B176" i="59"/>
  <c r="C176" i="59" s="1"/>
  <c r="A177" i="59"/>
  <c r="B177" i="59"/>
  <c r="C177" i="59"/>
  <c r="A178" i="59"/>
  <c r="B178" i="59"/>
  <c r="C178" i="59" s="1"/>
  <c r="A179" i="59"/>
  <c r="B179" i="59"/>
  <c r="C179" i="59"/>
  <c r="A180" i="59"/>
  <c r="B180" i="59"/>
  <c r="C180" i="59" s="1"/>
  <c r="A181" i="59"/>
  <c r="B181" i="59"/>
  <c r="C181" i="59"/>
  <c r="A182" i="59"/>
  <c r="B182" i="59"/>
  <c r="C182" i="59" s="1"/>
  <c r="A183" i="59"/>
  <c r="B183" i="59"/>
  <c r="C183" i="59" s="1"/>
  <c r="A184" i="59"/>
  <c r="B184" i="59"/>
  <c r="C184" i="59" s="1"/>
  <c r="A185" i="59"/>
  <c r="B185" i="59"/>
  <c r="C185" i="59"/>
  <c r="A186" i="59"/>
  <c r="B186" i="59"/>
  <c r="C186" i="59" s="1"/>
  <c r="A187" i="59"/>
  <c r="B187" i="59"/>
  <c r="C187" i="59"/>
  <c r="A188" i="59"/>
  <c r="B188" i="59"/>
  <c r="C188" i="59" s="1"/>
  <c r="A189" i="59"/>
  <c r="B189" i="59"/>
  <c r="C189" i="59"/>
  <c r="A190" i="59"/>
  <c r="B190" i="59"/>
  <c r="C190" i="59" s="1"/>
  <c r="A191" i="59"/>
  <c r="B191" i="59"/>
  <c r="C191" i="59" s="1"/>
  <c r="A192" i="59"/>
  <c r="B192" i="59"/>
  <c r="C192" i="59" s="1"/>
  <c r="A193" i="59"/>
  <c r="B193" i="59"/>
  <c r="C193" i="59"/>
  <c r="A194" i="59"/>
  <c r="B194" i="59"/>
  <c r="C194" i="59" s="1"/>
  <c r="A195" i="59"/>
  <c r="B195" i="59"/>
  <c r="C195" i="59"/>
  <c r="A196" i="59"/>
  <c r="B196" i="59"/>
  <c r="C196" i="59" s="1"/>
  <c r="A197" i="59"/>
  <c r="B197" i="59"/>
  <c r="C197" i="59"/>
  <c r="A198" i="59"/>
  <c r="B198" i="59"/>
  <c r="C198" i="59" s="1"/>
  <c r="A199" i="59"/>
  <c r="B199" i="59"/>
  <c r="C199" i="59" s="1"/>
  <c r="A200" i="59"/>
  <c r="B200" i="59"/>
  <c r="C200" i="59" s="1"/>
  <c r="A201" i="59"/>
  <c r="B201" i="59"/>
  <c r="C201" i="59"/>
  <c r="A202" i="59"/>
  <c r="B202" i="59"/>
  <c r="C202" i="59" s="1"/>
  <c r="A203" i="59"/>
  <c r="B203" i="59"/>
  <c r="C203" i="59"/>
  <c r="A204" i="59"/>
  <c r="B204" i="59"/>
  <c r="C204" i="59" s="1"/>
  <c r="A205" i="59"/>
  <c r="B205" i="59"/>
  <c r="C205" i="59"/>
  <c r="A206" i="59"/>
  <c r="B206" i="59"/>
  <c r="C206" i="59" s="1"/>
  <c r="A207" i="59"/>
  <c r="B207" i="59"/>
  <c r="C207" i="59" s="1"/>
  <c r="A208" i="59"/>
  <c r="B208" i="59"/>
  <c r="C208" i="59" s="1"/>
  <c r="A209" i="59"/>
  <c r="B209" i="59"/>
  <c r="C209" i="59"/>
  <c r="A210" i="59"/>
  <c r="B210" i="59"/>
  <c r="C210" i="59" s="1"/>
  <c r="A211" i="59"/>
  <c r="B211" i="59"/>
  <c r="C211" i="59" s="1"/>
  <c r="A212" i="59"/>
  <c r="B212" i="59"/>
  <c r="C212" i="59" s="1"/>
  <c r="A213" i="59"/>
  <c r="B213" i="59"/>
  <c r="C213" i="59"/>
  <c r="A214" i="59"/>
  <c r="B214" i="59"/>
  <c r="C214" i="59" s="1"/>
  <c r="A215" i="59"/>
  <c r="B215" i="59"/>
  <c r="C215" i="59" s="1"/>
  <c r="A216" i="59"/>
  <c r="B216" i="59"/>
  <c r="C216" i="59" s="1"/>
  <c r="A217" i="59"/>
  <c r="B217" i="59"/>
  <c r="C217" i="59"/>
  <c r="A218" i="59"/>
  <c r="B218" i="59"/>
  <c r="C218" i="59" s="1"/>
  <c r="A219" i="59"/>
  <c r="B219" i="59"/>
  <c r="C219" i="59"/>
  <c r="A220" i="59"/>
  <c r="B220" i="59"/>
  <c r="C220" i="59" s="1"/>
  <c r="A221" i="59"/>
  <c r="B221" i="59"/>
  <c r="C221" i="59"/>
  <c r="A222" i="59"/>
  <c r="B222" i="59"/>
  <c r="C222" i="59" s="1"/>
  <c r="A223" i="59"/>
  <c r="B223" i="59"/>
  <c r="C223" i="59" s="1"/>
  <c r="A224" i="59"/>
  <c r="B224" i="59"/>
  <c r="C224" i="59" s="1"/>
  <c r="A225" i="59"/>
  <c r="B225" i="59"/>
  <c r="C225" i="59"/>
  <c r="A226" i="59"/>
  <c r="B226" i="59"/>
  <c r="C226" i="59" s="1"/>
  <c r="A227" i="59"/>
  <c r="B227" i="59"/>
  <c r="C227" i="59"/>
  <c r="A228" i="59"/>
  <c r="B228" i="59"/>
  <c r="C228" i="59" s="1"/>
  <c r="A229" i="59"/>
  <c r="B229" i="59"/>
  <c r="C229" i="59"/>
  <c r="A230" i="59"/>
  <c r="B230" i="59"/>
  <c r="C230" i="59" s="1"/>
  <c r="A231" i="59"/>
  <c r="B231" i="59"/>
  <c r="C231" i="59" s="1"/>
  <c r="A232" i="59"/>
  <c r="B232" i="59"/>
  <c r="C232" i="59" s="1"/>
  <c r="A233" i="59"/>
  <c r="B233" i="59"/>
  <c r="C233" i="59"/>
  <c r="A234" i="59"/>
  <c r="B234" i="59"/>
  <c r="C234" i="59" s="1"/>
  <c r="A235" i="59"/>
  <c r="B235" i="59"/>
  <c r="C235" i="59"/>
  <c r="A236" i="59"/>
  <c r="B236" i="59"/>
  <c r="C236" i="59" s="1"/>
  <c r="A237" i="59"/>
  <c r="B237" i="59"/>
  <c r="C237" i="59"/>
  <c r="A238" i="59"/>
  <c r="B238" i="59"/>
  <c r="C238" i="59" s="1"/>
  <c r="A239" i="59"/>
  <c r="B239" i="59"/>
  <c r="C239" i="59" s="1"/>
  <c r="A240" i="59"/>
  <c r="B240" i="59"/>
  <c r="C240" i="59" s="1"/>
  <c r="A241" i="59"/>
  <c r="B241" i="59"/>
  <c r="C241" i="59"/>
  <c r="A242" i="59"/>
  <c r="B242" i="59"/>
  <c r="C242" i="59" s="1"/>
  <c r="A243" i="59"/>
  <c r="B243" i="59"/>
  <c r="C243" i="59"/>
  <c r="A244" i="59"/>
  <c r="B244" i="59"/>
  <c r="C244" i="59" s="1"/>
  <c r="A245" i="59"/>
  <c r="B245" i="59"/>
  <c r="C245" i="59"/>
  <c r="A246" i="59"/>
  <c r="B246" i="59"/>
  <c r="C246" i="59" s="1"/>
  <c r="A247" i="59"/>
  <c r="B247" i="59"/>
  <c r="C247" i="59" s="1"/>
  <c r="A248" i="59"/>
  <c r="B248" i="59"/>
  <c r="C248" i="59" s="1"/>
  <c r="A249" i="59"/>
  <c r="B249" i="59"/>
  <c r="C249" i="59"/>
  <c r="A250" i="59"/>
  <c r="B250" i="59"/>
  <c r="C250" i="59" s="1"/>
  <c r="A251" i="59"/>
  <c r="B251" i="59"/>
  <c r="C251" i="59"/>
  <c r="A252" i="59"/>
  <c r="B252" i="59"/>
  <c r="C252" i="59" s="1"/>
  <c r="A253" i="59"/>
  <c r="B253" i="59"/>
  <c r="C253" i="59"/>
  <c r="A254" i="59"/>
  <c r="B254" i="59"/>
  <c r="C254" i="59" s="1"/>
  <c r="A255" i="59"/>
  <c r="B255" i="59"/>
  <c r="C255" i="59" s="1"/>
  <c r="A256" i="59"/>
  <c r="B256" i="59"/>
  <c r="C256" i="59" s="1"/>
  <c r="A257" i="59"/>
  <c r="B257" i="59"/>
  <c r="C257" i="59"/>
  <c r="A258" i="59"/>
  <c r="B258" i="59"/>
  <c r="C258" i="59" s="1"/>
  <c r="A259" i="59"/>
  <c r="B259" i="59"/>
  <c r="C259" i="59"/>
  <c r="A260" i="59"/>
  <c r="B260" i="59"/>
  <c r="C260" i="59" s="1"/>
  <c r="A261" i="59"/>
  <c r="B261" i="59"/>
  <c r="C261" i="59"/>
  <c r="A262" i="59"/>
  <c r="B262" i="59"/>
  <c r="C262" i="59" s="1"/>
  <c r="A263" i="59"/>
  <c r="B263" i="59"/>
  <c r="C263" i="59" s="1"/>
  <c r="A264" i="59"/>
  <c r="B264" i="59"/>
  <c r="C264" i="59" s="1"/>
  <c r="A265" i="59"/>
  <c r="B265" i="59"/>
  <c r="C265" i="59"/>
  <c r="A266" i="59"/>
  <c r="B266" i="59"/>
  <c r="C266" i="59" s="1"/>
  <c r="A267" i="59"/>
  <c r="B267" i="59"/>
  <c r="C267" i="59"/>
  <c r="A268" i="59"/>
  <c r="B268" i="59"/>
  <c r="C268" i="59" s="1"/>
  <c r="A269" i="59"/>
  <c r="B269" i="59"/>
  <c r="C269" i="59"/>
  <c r="A270" i="59"/>
  <c r="B270" i="59"/>
  <c r="C270" i="59" s="1"/>
  <c r="A271" i="59"/>
  <c r="B271" i="59"/>
  <c r="C271" i="59" s="1"/>
  <c r="A272" i="59"/>
  <c r="B272" i="59"/>
  <c r="C272" i="59" s="1"/>
  <c r="A273" i="59"/>
  <c r="B273" i="59"/>
  <c r="C273" i="59"/>
  <c r="A274" i="59"/>
  <c r="B274" i="59"/>
  <c r="C274" i="59" s="1"/>
  <c r="A275" i="59"/>
  <c r="B275" i="59"/>
  <c r="C275" i="59"/>
  <c r="A276" i="59"/>
  <c r="B276" i="59"/>
  <c r="C276" i="59" s="1"/>
  <c r="A277" i="59"/>
  <c r="B277" i="59"/>
  <c r="C277" i="59"/>
  <c r="A278" i="59"/>
  <c r="B278" i="59"/>
  <c r="C278" i="59" s="1"/>
  <c r="A279" i="59"/>
  <c r="B279" i="59"/>
  <c r="C279" i="59" s="1"/>
  <c r="A280" i="59"/>
  <c r="B280" i="59"/>
  <c r="C280" i="59" s="1"/>
  <c r="A281" i="59"/>
  <c r="B281" i="59"/>
  <c r="C281" i="59"/>
  <c r="A282" i="59"/>
  <c r="B282" i="59"/>
  <c r="C282" i="59" s="1"/>
  <c r="A283" i="59"/>
  <c r="B283" i="59"/>
  <c r="C283" i="59"/>
  <c r="A284" i="59"/>
  <c r="B284" i="59"/>
  <c r="C284" i="59" s="1"/>
  <c r="A285" i="59"/>
  <c r="B285" i="59"/>
  <c r="C285" i="59"/>
  <c r="A286" i="59"/>
  <c r="B286" i="59"/>
  <c r="C286" i="59" s="1"/>
  <c r="A287" i="59"/>
  <c r="B287" i="59"/>
  <c r="C287" i="59" s="1"/>
  <c r="A288" i="59"/>
  <c r="B288" i="59"/>
  <c r="C288" i="59" s="1"/>
  <c r="A289" i="59"/>
  <c r="B289" i="59"/>
  <c r="C289" i="59"/>
  <c r="A290" i="59"/>
  <c r="B290" i="59"/>
  <c r="C290" i="59" s="1"/>
  <c r="A291" i="59"/>
  <c r="B291" i="59"/>
  <c r="C291" i="59"/>
  <c r="A292" i="59"/>
  <c r="B292" i="59"/>
  <c r="C292" i="59" s="1"/>
  <c r="A293" i="59"/>
  <c r="B293" i="59"/>
  <c r="C293" i="59"/>
  <c r="A294" i="59"/>
  <c r="B294" i="59"/>
  <c r="C294" i="59" s="1"/>
  <c r="A295" i="59"/>
  <c r="B295" i="59"/>
  <c r="C295" i="59" s="1"/>
  <c r="A296" i="59"/>
  <c r="B296" i="59"/>
  <c r="C296" i="59" s="1"/>
  <c r="A297" i="59"/>
  <c r="B297" i="59"/>
  <c r="C297" i="59"/>
  <c r="A298" i="59"/>
  <c r="B298" i="59"/>
  <c r="C298" i="59" s="1"/>
  <c r="A299" i="59"/>
  <c r="B299" i="59"/>
  <c r="C299" i="59"/>
  <c r="A300" i="59"/>
  <c r="B300" i="59"/>
  <c r="C300" i="59" s="1"/>
  <c r="A301" i="59"/>
  <c r="B301" i="59"/>
  <c r="C301" i="59"/>
  <c r="A302" i="59"/>
  <c r="B302" i="59"/>
  <c r="C302" i="59" s="1"/>
  <c r="A303" i="59"/>
  <c r="B303" i="59"/>
  <c r="C303" i="59" s="1"/>
  <c r="A304" i="59"/>
  <c r="B304" i="59"/>
  <c r="C304" i="59" s="1"/>
  <c r="A305" i="59"/>
  <c r="B305" i="59"/>
  <c r="C305" i="59"/>
  <c r="A306" i="59"/>
  <c r="B306" i="59"/>
  <c r="C306" i="59" s="1"/>
  <c r="A307" i="59"/>
  <c r="B307" i="59"/>
  <c r="C307" i="59"/>
  <c r="A308" i="59"/>
  <c r="B308" i="59"/>
  <c r="C308" i="59" s="1"/>
  <c r="A309" i="59"/>
  <c r="B309" i="59"/>
  <c r="C309" i="59"/>
  <c r="A310" i="59"/>
  <c r="B310" i="59"/>
  <c r="C310" i="59" s="1"/>
  <c r="A311" i="59"/>
  <c r="B311" i="59"/>
  <c r="C311" i="59" s="1"/>
  <c r="A312" i="59"/>
  <c r="B312" i="59"/>
  <c r="C312" i="59" s="1"/>
  <c r="A313" i="59"/>
  <c r="B313" i="59"/>
  <c r="C313" i="59"/>
  <c r="A314" i="59"/>
  <c r="B314" i="59"/>
  <c r="C314" i="59" s="1"/>
  <c r="A315" i="59"/>
  <c r="B315" i="59"/>
  <c r="C315" i="59"/>
  <c r="A316" i="59"/>
  <c r="B316" i="59"/>
  <c r="C316" i="59" s="1"/>
  <c r="A317" i="59"/>
  <c r="B317" i="59"/>
  <c r="C317" i="59"/>
  <c r="A318" i="59"/>
  <c r="B318" i="59"/>
  <c r="C318" i="59" s="1"/>
  <c r="A319" i="59"/>
  <c r="B319" i="59"/>
  <c r="C319" i="59" s="1"/>
  <c r="A320" i="59"/>
  <c r="B320" i="59"/>
  <c r="C320" i="59" s="1"/>
  <c r="A321" i="59"/>
  <c r="B321" i="59"/>
  <c r="C321" i="59"/>
  <c r="A322" i="59"/>
  <c r="B322" i="59"/>
  <c r="C322" i="59" s="1"/>
  <c r="A323" i="59"/>
  <c r="B323" i="59"/>
  <c r="C323" i="59"/>
  <c r="A324" i="59"/>
  <c r="B324" i="59"/>
  <c r="C324" i="59" s="1"/>
  <c r="A325" i="59"/>
  <c r="B325" i="59"/>
  <c r="C325" i="59"/>
  <c r="A326" i="59"/>
  <c r="B326" i="59"/>
  <c r="C326" i="59" s="1"/>
  <c r="A327" i="59"/>
  <c r="B327" i="59"/>
  <c r="C327" i="59" s="1"/>
  <c r="A328" i="59"/>
  <c r="B328" i="59"/>
  <c r="C328" i="59" s="1"/>
  <c r="A329" i="59"/>
  <c r="B329" i="59"/>
  <c r="C329" i="59"/>
  <c r="A330" i="59"/>
  <c r="B330" i="59"/>
  <c r="C330" i="59" s="1"/>
  <c r="A331" i="59"/>
  <c r="B331" i="59"/>
  <c r="C331" i="59"/>
  <c r="A332" i="59"/>
  <c r="B332" i="59"/>
  <c r="C332" i="59" s="1"/>
  <c r="A333" i="59"/>
  <c r="B333" i="59"/>
  <c r="C333" i="59"/>
  <c r="A334" i="59"/>
  <c r="B334" i="59"/>
  <c r="C334" i="59" s="1"/>
  <c r="A335" i="59"/>
  <c r="B335" i="59"/>
  <c r="C335" i="59" s="1"/>
  <c r="A336" i="59"/>
  <c r="B336" i="59"/>
  <c r="C336" i="59" s="1"/>
  <c r="A337" i="59"/>
  <c r="B337" i="59"/>
  <c r="C337" i="59"/>
  <c r="A338" i="59"/>
  <c r="B338" i="59"/>
  <c r="C338" i="59" s="1"/>
  <c r="A339" i="59"/>
  <c r="B339" i="59"/>
  <c r="C339" i="59"/>
  <c r="A340" i="59"/>
  <c r="B340" i="59"/>
  <c r="C340" i="59" s="1"/>
  <c r="A341" i="59"/>
  <c r="B341" i="59"/>
  <c r="C341" i="59"/>
  <c r="A342" i="59"/>
  <c r="B342" i="59"/>
  <c r="C342" i="59" s="1"/>
  <c r="A343" i="59"/>
  <c r="B343" i="59"/>
  <c r="C343" i="59" s="1"/>
  <c r="A344" i="59"/>
  <c r="B344" i="59"/>
  <c r="C344" i="59" s="1"/>
  <c r="A345" i="59"/>
  <c r="B345" i="59"/>
  <c r="C345" i="59"/>
  <c r="A346" i="59"/>
  <c r="B346" i="59"/>
  <c r="C346" i="59" s="1"/>
  <c r="A347" i="59"/>
  <c r="B347" i="59"/>
  <c r="C347" i="59"/>
  <c r="A348" i="59"/>
  <c r="B348" i="59"/>
  <c r="C348" i="59" s="1"/>
  <c r="A349" i="59"/>
  <c r="B349" i="59"/>
  <c r="C349" i="59"/>
  <c r="A350" i="59"/>
  <c r="B350" i="59"/>
  <c r="C350" i="59" s="1"/>
  <c r="A351" i="59"/>
  <c r="B351" i="59"/>
  <c r="C351" i="59" s="1"/>
  <c r="A352" i="59"/>
  <c r="B352" i="59"/>
  <c r="C352" i="59" s="1"/>
  <c r="A353" i="59"/>
  <c r="B353" i="59"/>
  <c r="C353" i="59"/>
  <c r="A354" i="59"/>
  <c r="B354" i="59"/>
  <c r="C354" i="59" s="1"/>
  <c r="A355" i="59"/>
  <c r="B355" i="59"/>
  <c r="C355" i="59"/>
  <c r="A356" i="59"/>
  <c r="B356" i="59"/>
  <c r="C356" i="59" s="1"/>
  <c r="A357" i="59"/>
  <c r="B357" i="59"/>
  <c r="C357" i="59"/>
  <c r="A358" i="59"/>
  <c r="B358" i="59"/>
  <c r="C358" i="59" s="1"/>
  <c r="A359" i="59"/>
  <c r="B359" i="59"/>
  <c r="C359" i="59" s="1"/>
  <c r="A360" i="59"/>
  <c r="B360" i="59"/>
  <c r="C360" i="59" s="1"/>
  <c r="A361" i="59"/>
  <c r="B361" i="59"/>
  <c r="C361" i="59"/>
  <c r="A362" i="59"/>
  <c r="B362" i="59"/>
  <c r="C362" i="59" s="1"/>
  <c r="A363" i="59"/>
  <c r="B363" i="59"/>
  <c r="C363" i="59"/>
  <c r="A364" i="59"/>
  <c r="B364" i="59"/>
  <c r="C364" i="59" s="1"/>
  <c r="A365" i="59"/>
  <c r="B365" i="59"/>
  <c r="C365" i="59"/>
  <c r="A366" i="59"/>
  <c r="B366" i="59"/>
  <c r="C366" i="59" s="1"/>
  <c r="A367" i="59"/>
  <c r="B367" i="59"/>
  <c r="C367" i="59" s="1"/>
  <c r="A368" i="59"/>
  <c r="B368" i="59"/>
  <c r="C368" i="59" s="1"/>
  <c r="A369" i="59"/>
  <c r="B369" i="59"/>
  <c r="C369" i="59"/>
  <c r="A370" i="59"/>
  <c r="B370" i="59"/>
  <c r="C370" i="59" s="1"/>
  <c r="A371" i="59"/>
  <c r="B371" i="59"/>
  <c r="C371" i="59"/>
  <c r="A372" i="59"/>
  <c r="B372" i="59"/>
  <c r="C372" i="59" s="1"/>
  <c r="A373" i="59"/>
  <c r="B373" i="59"/>
  <c r="C373" i="59"/>
  <c r="A374" i="59"/>
  <c r="B374" i="59"/>
  <c r="C374" i="59" s="1"/>
  <c r="A375" i="59"/>
  <c r="B375" i="59"/>
  <c r="C375" i="59" s="1"/>
  <c r="A376" i="59"/>
  <c r="B376" i="59"/>
  <c r="C376" i="59" s="1"/>
  <c r="A377" i="59"/>
  <c r="B377" i="59"/>
  <c r="C377" i="59"/>
  <c r="A378" i="59"/>
  <c r="B378" i="59"/>
  <c r="C378" i="59" s="1"/>
  <c r="A379" i="59"/>
  <c r="B379" i="59"/>
  <c r="C379" i="59"/>
  <c r="A380" i="59"/>
  <c r="B380" i="59"/>
  <c r="C380" i="59" s="1"/>
  <c r="A381" i="59"/>
  <c r="B381" i="59"/>
  <c r="C381" i="59"/>
  <c r="A382" i="59"/>
  <c r="B382" i="59"/>
  <c r="C382" i="59" s="1"/>
  <c r="A383" i="59"/>
  <c r="B383" i="59"/>
  <c r="C383" i="59" s="1"/>
  <c r="A384" i="59"/>
  <c r="B384" i="59"/>
  <c r="C384" i="59" s="1"/>
  <c r="A385" i="59"/>
  <c r="B385" i="59"/>
  <c r="C385" i="59"/>
  <c r="A386" i="59"/>
  <c r="B386" i="59"/>
  <c r="C386" i="59" s="1"/>
  <c r="A387" i="59"/>
  <c r="B387" i="59"/>
  <c r="C387" i="59"/>
  <c r="A388" i="59"/>
  <c r="B388" i="59"/>
  <c r="C388" i="59" s="1"/>
  <c r="A389" i="59"/>
  <c r="B389" i="59"/>
  <c r="C389" i="59"/>
  <c r="A390" i="59"/>
  <c r="B390" i="59"/>
  <c r="C390" i="59" s="1"/>
  <c r="A391" i="59"/>
  <c r="B391" i="59"/>
  <c r="C391" i="59" s="1"/>
  <c r="A392" i="59"/>
  <c r="B392" i="59"/>
  <c r="C392" i="59" s="1"/>
  <c r="A393" i="59"/>
  <c r="B393" i="59"/>
  <c r="C393" i="59"/>
  <c r="A394" i="59"/>
  <c r="B394" i="59"/>
  <c r="C394" i="59" s="1"/>
  <c r="A395" i="59"/>
  <c r="B395" i="59"/>
  <c r="C395" i="59"/>
  <c r="A396" i="59"/>
  <c r="B396" i="59"/>
  <c r="C396" i="59" s="1"/>
  <c r="A397" i="59"/>
  <c r="B397" i="59"/>
  <c r="C397" i="59"/>
  <c r="A398" i="59"/>
  <c r="B398" i="59"/>
  <c r="C398" i="59" s="1"/>
  <c r="A399" i="59"/>
  <c r="B399" i="59"/>
  <c r="C399" i="59" s="1"/>
  <c r="A400" i="59"/>
  <c r="B400" i="59"/>
  <c r="C400" i="59" s="1"/>
  <c r="A401" i="59"/>
  <c r="B401" i="59"/>
  <c r="C401" i="59"/>
  <c r="A402" i="59"/>
  <c r="B402" i="59"/>
  <c r="C402" i="59" s="1"/>
  <c r="A403" i="59"/>
  <c r="B403" i="59"/>
  <c r="C403" i="59"/>
  <c r="A404" i="59"/>
  <c r="B404" i="59"/>
  <c r="C404" i="59" s="1"/>
  <c r="A405" i="59"/>
  <c r="B405" i="59"/>
  <c r="C405" i="59"/>
  <c r="A406" i="59"/>
  <c r="B406" i="59"/>
  <c r="C406" i="59" s="1"/>
  <c r="A407" i="59"/>
  <c r="B407" i="59"/>
  <c r="C407" i="59" s="1"/>
  <c r="A408" i="59"/>
  <c r="B408" i="59"/>
  <c r="C408" i="59" s="1"/>
  <c r="A409" i="59"/>
  <c r="B409" i="59"/>
  <c r="C409" i="59"/>
  <c r="A410" i="59"/>
  <c r="B410" i="59"/>
  <c r="C410" i="59" s="1"/>
  <c r="A411" i="59"/>
  <c r="B411" i="59"/>
  <c r="C411" i="59"/>
  <c r="A412" i="59"/>
  <c r="B412" i="59"/>
  <c r="C412" i="59"/>
  <c r="A413" i="59"/>
  <c r="B413" i="59"/>
  <c r="C413" i="59"/>
  <c r="A414" i="59"/>
  <c r="B414" i="59"/>
  <c r="C414" i="59" s="1"/>
  <c r="A415" i="59"/>
  <c r="B415" i="59"/>
  <c r="C415" i="59"/>
  <c r="A416" i="59"/>
  <c r="B416" i="59"/>
  <c r="C416" i="59" s="1"/>
  <c r="A417" i="59"/>
  <c r="B417" i="59"/>
  <c r="C417" i="59"/>
  <c r="A418" i="59"/>
  <c r="B418" i="59"/>
  <c r="C418" i="59" s="1"/>
  <c r="A419" i="59"/>
  <c r="B419" i="59"/>
  <c r="C419" i="59"/>
  <c r="A420" i="59"/>
  <c r="B420" i="59"/>
  <c r="C420" i="59" s="1"/>
  <c r="A421" i="59"/>
  <c r="B421" i="59"/>
  <c r="C421" i="59"/>
  <c r="A422" i="59"/>
  <c r="B422" i="59"/>
  <c r="C422" i="59" s="1"/>
  <c r="A423" i="59"/>
  <c r="B423" i="59"/>
  <c r="C423" i="59" s="1"/>
  <c r="A424" i="59"/>
  <c r="B424" i="59"/>
  <c r="C424" i="59" s="1"/>
  <c r="A425" i="59"/>
  <c r="B425" i="59"/>
  <c r="C425" i="59"/>
  <c r="A426" i="59"/>
  <c r="B426" i="59"/>
  <c r="C426" i="59" s="1"/>
  <c r="A427" i="59"/>
  <c r="B427" i="59"/>
  <c r="C427" i="59"/>
  <c r="A428" i="59"/>
  <c r="B428" i="59"/>
  <c r="C428" i="59" s="1"/>
  <c r="A429" i="59"/>
  <c r="B429" i="59"/>
  <c r="C429" i="59"/>
  <c r="A430" i="59"/>
  <c r="B430" i="59"/>
  <c r="C430" i="59" s="1"/>
  <c r="A431" i="59"/>
  <c r="B431" i="59"/>
  <c r="C431" i="59" s="1"/>
  <c r="A432" i="59"/>
  <c r="B432" i="59"/>
  <c r="C432" i="59" s="1"/>
  <c r="A433" i="59"/>
  <c r="B433" i="59"/>
  <c r="C433" i="59"/>
  <c r="A434" i="59"/>
  <c r="B434" i="59"/>
  <c r="C434" i="59" s="1"/>
  <c r="A435" i="59"/>
  <c r="B435" i="59"/>
  <c r="C435" i="59"/>
  <c r="A436" i="59"/>
  <c r="B436" i="59"/>
  <c r="C436" i="59" s="1"/>
  <c r="A437" i="59"/>
  <c r="B437" i="59"/>
  <c r="C437" i="59"/>
  <c r="A438" i="59"/>
  <c r="B438" i="59"/>
  <c r="C438" i="59" s="1"/>
  <c r="A439" i="59"/>
  <c r="B439" i="59"/>
  <c r="C439" i="59" s="1"/>
  <c r="A440" i="59"/>
  <c r="B440" i="59"/>
  <c r="C440" i="59" s="1"/>
  <c r="A441" i="59"/>
  <c r="B441" i="59"/>
  <c r="C441" i="59"/>
  <c r="A442" i="59"/>
  <c r="B442" i="59"/>
  <c r="C442" i="59" s="1"/>
  <c r="A443" i="59"/>
  <c r="B443" i="59"/>
  <c r="C443" i="59"/>
  <c r="A444" i="59"/>
  <c r="B444" i="59"/>
  <c r="C444" i="59"/>
  <c r="A445" i="59"/>
  <c r="B445" i="59"/>
  <c r="C445" i="59"/>
  <c r="A446" i="59"/>
  <c r="B446" i="59"/>
  <c r="C446" i="59" s="1"/>
  <c r="A447" i="59"/>
  <c r="B447" i="59"/>
  <c r="C447" i="59"/>
  <c r="A448" i="59"/>
  <c r="B448" i="59"/>
  <c r="C448" i="59" s="1"/>
  <c r="A449" i="59"/>
  <c r="B449" i="59"/>
  <c r="C449" i="59"/>
  <c r="A450" i="59"/>
  <c r="B450" i="59"/>
  <c r="C450" i="59" s="1"/>
  <c r="A451" i="59"/>
  <c r="B451" i="59"/>
  <c r="C451" i="59"/>
  <c r="A452" i="59"/>
  <c r="B452" i="59"/>
  <c r="C452" i="59"/>
  <c r="A453" i="59"/>
  <c r="B453" i="59"/>
  <c r="C453" i="59"/>
  <c r="A454" i="59"/>
  <c r="B454" i="59"/>
  <c r="C454" i="59" s="1"/>
  <c r="A455" i="59"/>
  <c r="B455" i="59"/>
  <c r="C455" i="59"/>
  <c r="A456" i="59"/>
  <c r="B456" i="59"/>
  <c r="C456" i="59" s="1"/>
  <c r="A457" i="59"/>
  <c r="B457" i="59"/>
  <c r="C457" i="59"/>
  <c r="A458" i="59"/>
  <c r="B458" i="59"/>
  <c r="C458" i="59" s="1"/>
  <c r="A459" i="59"/>
  <c r="B459" i="59"/>
  <c r="C459" i="59"/>
  <c r="A460" i="59"/>
  <c r="B460" i="59"/>
  <c r="C460" i="59" s="1"/>
  <c r="A461" i="59"/>
  <c r="B461" i="59"/>
  <c r="C461" i="59"/>
  <c r="A462" i="59"/>
  <c r="B462" i="59"/>
  <c r="C462" i="59" s="1"/>
  <c r="A463" i="59"/>
  <c r="B463" i="59"/>
  <c r="C463" i="59" s="1"/>
  <c r="A464" i="59"/>
  <c r="B464" i="59"/>
  <c r="C464" i="59" s="1"/>
  <c r="A465" i="59"/>
  <c r="B465" i="59"/>
  <c r="C465" i="59"/>
  <c r="A466" i="59"/>
  <c r="B466" i="59"/>
  <c r="C466" i="59" s="1"/>
  <c r="A467" i="59"/>
  <c r="B467" i="59"/>
  <c r="C467" i="59"/>
  <c r="A468" i="59"/>
  <c r="B468" i="59"/>
  <c r="C468" i="59" s="1"/>
  <c r="A469" i="59"/>
  <c r="B469" i="59"/>
  <c r="C469" i="59"/>
  <c r="A470" i="59"/>
  <c r="B470" i="59"/>
  <c r="C470" i="59" s="1"/>
  <c r="A471" i="59"/>
  <c r="B471" i="59"/>
  <c r="C471" i="59" s="1"/>
  <c r="A472" i="59"/>
  <c r="B472" i="59"/>
  <c r="C472" i="59" s="1"/>
  <c r="A473" i="59"/>
  <c r="B473" i="59"/>
  <c r="C473" i="59"/>
  <c r="A474" i="59"/>
  <c r="B474" i="59"/>
  <c r="C474" i="59" s="1"/>
  <c r="A475" i="59"/>
  <c r="B475" i="59"/>
  <c r="C475" i="59"/>
  <c r="A476" i="59"/>
  <c r="B476" i="59"/>
  <c r="C476" i="59"/>
  <c r="A477" i="59"/>
  <c r="B477" i="59"/>
  <c r="C477" i="59"/>
  <c r="A478" i="59"/>
  <c r="B478" i="59"/>
  <c r="C478" i="59" s="1"/>
  <c r="A479" i="59"/>
  <c r="B479" i="59"/>
  <c r="C479" i="59"/>
  <c r="A480" i="59"/>
  <c r="B480" i="59"/>
  <c r="C480" i="59" s="1"/>
  <c r="A481" i="59"/>
  <c r="B481" i="59"/>
  <c r="C481" i="59"/>
  <c r="A482" i="59"/>
  <c r="B482" i="59"/>
  <c r="C482" i="59" s="1"/>
  <c r="A483" i="59"/>
  <c r="B483" i="59"/>
  <c r="C483" i="59"/>
  <c r="A484" i="59"/>
  <c r="B484" i="59"/>
  <c r="C484" i="59" s="1"/>
  <c r="A485" i="59"/>
  <c r="B485" i="59"/>
  <c r="C485" i="59"/>
  <c r="A486" i="59"/>
  <c r="B486" i="59"/>
  <c r="C486" i="59" s="1"/>
  <c r="A487" i="59"/>
  <c r="B487" i="59"/>
  <c r="C487" i="59" s="1"/>
  <c r="A488" i="59"/>
  <c r="B488" i="59"/>
  <c r="C488" i="59" s="1"/>
  <c r="A489" i="59"/>
  <c r="B489" i="59"/>
  <c r="C489" i="59"/>
  <c r="A490" i="59"/>
  <c r="B490" i="59"/>
  <c r="C490" i="59" s="1"/>
  <c r="A491" i="59"/>
  <c r="B491" i="59"/>
  <c r="C491" i="59"/>
  <c r="A492" i="59"/>
  <c r="B492" i="59"/>
  <c r="C492" i="59" s="1"/>
  <c r="A493" i="59"/>
  <c r="B493" i="59"/>
  <c r="C493" i="59"/>
  <c r="A494" i="59"/>
  <c r="B494" i="59"/>
  <c r="C494" i="59" s="1"/>
  <c r="A495" i="59"/>
  <c r="B495" i="59"/>
  <c r="C495" i="59" s="1"/>
  <c r="A496" i="59"/>
  <c r="B496" i="59"/>
  <c r="C496" i="59" s="1"/>
  <c r="A497" i="59"/>
  <c r="B497" i="59"/>
  <c r="C497" i="59"/>
  <c r="A498" i="59"/>
  <c r="B498" i="59"/>
  <c r="C498" i="59" s="1"/>
  <c r="A499" i="59"/>
  <c r="B499" i="59"/>
  <c r="C499" i="59"/>
  <c r="A500" i="59"/>
  <c r="B500" i="59"/>
  <c r="C500" i="59" s="1"/>
  <c r="A501" i="59"/>
  <c r="B501" i="59"/>
  <c r="C501" i="59"/>
  <c r="A502" i="59"/>
  <c r="B502" i="59"/>
  <c r="C502" i="59" s="1"/>
  <c r="A503" i="59"/>
  <c r="B503" i="59"/>
  <c r="C503" i="59" s="1"/>
  <c r="A504" i="59"/>
  <c r="B504" i="59"/>
  <c r="C504" i="59" s="1"/>
  <c r="A505" i="59"/>
  <c r="B505" i="59"/>
  <c r="C505" i="59"/>
  <c r="A506" i="59"/>
  <c r="B506" i="59"/>
  <c r="C506" i="59" s="1"/>
  <c r="A507" i="59"/>
  <c r="B507" i="59"/>
  <c r="C507" i="59"/>
  <c r="A508" i="59"/>
  <c r="B508" i="59"/>
  <c r="C508" i="59"/>
  <c r="A509" i="59"/>
  <c r="B509" i="59"/>
  <c r="C509" i="59"/>
  <c r="A510" i="59"/>
  <c r="B510" i="59"/>
  <c r="C510" i="59" s="1"/>
  <c r="A511" i="59"/>
  <c r="B511" i="59"/>
  <c r="C511" i="59"/>
  <c r="A512" i="59"/>
  <c r="B512" i="59"/>
  <c r="C512" i="59" s="1"/>
  <c r="A513" i="59"/>
  <c r="B513" i="59"/>
  <c r="C513" i="59"/>
  <c r="A514" i="59"/>
  <c r="B514" i="59"/>
  <c r="C514" i="59" s="1"/>
  <c r="A515" i="59"/>
  <c r="B515" i="59"/>
  <c r="C515" i="59"/>
  <c r="A516" i="59"/>
  <c r="B516" i="59"/>
  <c r="C516" i="59"/>
  <c r="A517" i="59"/>
  <c r="B517" i="59"/>
  <c r="C517" i="59"/>
  <c r="A518" i="59"/>
  <c r="B518" i="59"/>
  <c r="C518" i="59" s="1"/>
  <c r="A519" i="59"/>
  <c r="B519" i="59"/>
  <c r="C519" i="59"/>
  <c r="A520" i="59"/>
  <c r="B520" i="59"/>
  <c r="C520" i="59" s="1"/>
  <c r="A521" i="59"/>
  <c r="B521" i="59"/>
  <c r="C521" i="59"/>
  <c r="A522" i="59"/>
  <c r="B522" i="59"/>
  <c r="C522" i="59" s="1"/>
  <c r="A523" i="59"/>
  <c r="B523" i="59"/>
  <c r="C523" i="59"/>
  <c r="A524" i="59"/>
  <c r="B524" i="59"/>
  <c r="C524" i="59" s="1"/>
  <c r="A525" i="59"/>
  <c r="B525" i="59"/>
  <c r="C525" i="59"/>
  <c r="A526" i="59"/>
  <c r="B526" i="59"/>
  <c r="C526" i="59" s="1"/>
  <c r="A527" i="59"/>
  <c r="B527" i="59"/>
  <c r="C527" i="59" s="1"/>
  <c r="A528" i="59"/>
  <c r="B528" i="59"/>
  <c r="C528" i="59" s="1"/>
  <c r="A529" i="59"/>
  <c r="B529" i="59"/>
  <c r="C529" i="59"/>
  <c r="A530" i="59"/>
  <c r="B530" i="59"/>
  <c r="C530" i="59" s="1"/>
  <c r="A531" i="59"/>
  <c r="B531" i="59"/>
  <c r="C531" i="59"/>
  <c r="A532" i="59"/>
  <c r="B532" i="59"/>
  <c r="C532" i="59" s="1"/>
  <c r="A533" i="59"/>
  <c r="B533" i="59"/>
  <c r="C533" i="59"/>
  <c r="A534" i="59"/>
  <c r="B534" i="59"/>
  <c r="C534" i="59" s="1"/>
  <c r="A535" i="59"/>
  <c r="B535" i="59"/>
  <c r="C535" i="59" s="1"/>
  <c r="A536" i="59"/>
  <c r="B536" i="59"/>
  <c r="C536" i="59" s="1"/>
  <c r="A537" i="59"/>
  <c r="B537" i="59"/>
  <c r="C537" i="59"/>
  <c r="A538" i="59"/>
  <c r="B538" i="59"/>
  <c r="C538" i="59" s="1"/>
  <c r="A539" i="59"/>
  <c r="B539" i="59"/>
  <c r="C539" i="59"/>
  <c r="A540" i="59"/>
  <c r="B540" i="59"/>
  <c r="C540" i="59"/>
  <c r="A541" i="59"/>
  <c r="B541" i="59"/>
  <c r="C541" i="59"/>
  <c r="A542" i="59"/>
  <c r="B542" i="59"/>
  <c r="C542" i="59" s="1"/>
  <c r="A543" i="59"/>
  <c r="B543" i="59"/>
  <c r="C543" i="59"/>
  <c r="A544" i="59"/>
  <c r="B544" i="59"/>
  <c r="C544" i="59" s="1"/>
  <c r="A545" i="59"/>
  <c r="B545" i="59"/>
  <c r="C545" i="59"/>
  <c r="A546" i="59"/>
  <c r="B546" i="59"/>
  <c r="C546" i="59" s="1"/>
  <c r="A547" i="59"/>
  <c r="B547" i="59"/>
  <c r="C547" i="59"/>
  <c r="A548" i="59"/>
  <c r="B548" i="59"/>
  <c r="C548" i="59" s="1"/>
  <c r="A549" i="59"/>
  <c r="B549" i="59"/>
  <c r="C549" i="59"/>
  <c r="A550" i="59"/>
  <c r="B550" i="59"/>
  <c r="C550" i="59" s="1"/>
  <c r="A551" i="59"/>
  <c r="B551" i="59"/>
  <c r="C551" i="59" s="1"/>
  <c r="A552" i="59"/>
  <c r="B552" i="59"/>
  <c r="C552" i="59" s="1"/>
  <c r="A553" i="59"/>
  <c r="B553" i="59"/>
  <c r="C553" i="59"/>
  <c r="A554" i="59"/>
  <c r="B554" i="59"/>
  <c r="C554" i="59" s="1"/>
  <c r="A555" i="59"/>
  <c r="B555" i="59"/>
  <c r="C555" i="59"/>
  <c r="A556" i="59"/>
  <c r="B556" i="59"/>
  <c r="C556" i="59" s="1"/>
  <c r="A557" i="59"/>
  <c r="B557" i="59"/>
  <c r="C557" i="59"/>
  <c r="A558" i="59"/>
  <c r="B558" i="59"/>
  <c r="C558" i="59" s="1"/>
  <c r="A559" i="59"/>
  <c r="B559" i="59"/>
  <c r="C559" i="59" s="1"/>
  <c r="A560" i="59"/>
  <c r="B560" i="59"/>
  <c r="C560" i="59" s="1"/>
  <c r="A561" i="59"/>
  <c r="B561" i="59"/>
  <c r="C561" i="59"/>
  <c r="A562" i="59"/>
  <c r="B562" i="59"/>
  <c r="C562" i="59" s="1"/>
  <c r="A563" i="59"/>
  <c r="B563" i="59"/>
  <c r="C563" i="59"/>
  <c r="A564" i="59"/>
  <c r="B564" i="59"/>
  <c r="C564" i="59" s="1"/>
  <c r="A565" i="59"/>
  <c r="B565" i="59"/>
  <c r="C565" i="59"/>
  <c r="A566" i="59"/>
  <c r="B566" i="59"/>
  <c r="C566" i="59" s="1"/>
  <c r="A567" i="59"/>
  <c r="B567" i="59"/>
  <c r="C567" i="59" s="1"/>
  <c r="A568" i="59"/>
  <c r="B568" i="59"/>
  <c r="C568" i="59" s="1"/>
  <c r="A569" i="59"/>
  <c r="B569" i="59"/>
  <c r="C569" i="59"/>
  <c r="A570" i="59"/>
  <c r="B570" i="59"/>
  <c r="C570" i="59" s="1"/>
  <c r="A571" i="59"/>
  <c r="B571" i="59"/>
  <c r="C571" i="59"/>
  <c r="A572" i="59"/>
  <c r="B572" i="59"/>
  <c r="C572" i="59"/>
  <c r="A573" i="59"/>
  <c r="B573" i="59"/>
  <c r="C573" i="59"/>
  <c r="A574" i="59"/>
  <c r="B574" i="59"/>
  <c r="C574" i="59" s="1"/>
  <c r="A575" i="59"/>
  <c r="B575" i="59"/>
  <c r="C575" i="59"/>
  <c r="A576" i="59"/>
  <c r="B576" i="59"/>
  <c r="C576" i="59" s="1"/>
  <c r="A577" i="59"/>
  <c r="B577" i="59"/>
  <c r="C577" i="59"/>
  <c r="A578" i="59"/>
  <c r="B578" i="59"/>
  <c r="C578" i="59" s="1"/>
  <c r="A579" i="59"/>
  <c r="B579" i="59"/>
  <c r="C579" i="59"/>
  <c r="A580" i="59"/>
  <c r="B580" i="59"/>
  <c r="C580" i="59"/>
  <c r="A581" i="59"/>
  <c r="B581" i="59"/>
  <c r="C581" i="59"/>
  <c r="A582" i="59"/>
  <c r="B582" i="59"/>
  <c r="C582" i="59" s="1"/>
  <c r="A583" i="59"/>
  <c r="B583" i="59"/>
  <c r="C583" i="59"/>
  <c r="A584" i="59"/>
  <c r="B584" i="59"/>
  <c r="C584" i="59" s="1"/>
  <c r="A585" i="59"/>
  <c r="B585" i="59"/>
  <c r="C585" i="59"/>
  <c r="A586" i="59"/>
  <c r="B586" i="59"/>
  <c r="C586" i="59" s="1"/>
  <c r="A587" i="59"/>
  <c r="B587" i="59"/>
  <c r="C587" i="59"/>
  <c r="A588" i="59"/>
  <c r="B588" i="59"/>
  <c r="C588" i="59" s="1"/>
  <c r="A589" i="59"/>
  <c r="B589" i="59"/>
  <c r="C589" i="59"/>
  <c r="A590" i="59"/>
  <c r="B590" i="59"/>
  <c r="C590" i="59" s="1"/>
  <c r="A591" i="59"/>
  <c r="B591" i="59"/>
  <c r="C591" i="59" s="1"/>
  <c r="A592" i="59"/>
  <c r="B592" i="59"/>
  <c r="C592" i="59" s="1"/>
  <c r="A593" i="59"/>
  <c r="B593" i="59"/>
  <c r="C593" i="59"/>
  <c r="A594" i="59"/>
  <c r="B594" i="59"/>
  <c r="C594" i="59" s="1"/>
  <c r="A595" i="59"/>
  <c r="B595" i="59"/>
  <c r="C595" i="59"/>
  <c r="A596" i="59"/>
  <c r="B596" i="59"/>
  <c r="C596" i="59" s="1"/>
  <c r="A597" i="59"/>
  <c r="B597" i="59"/>
  <c r="C597" i="59"/>
  <c r="A598" i="59"/>
  <c r="B598" i="59"/>
  <c r="C598" i="59" s="1"/>
  <c r="A599" i="59"/>
  <c r="B599" i="59"/>
  <c r="C599" i="59" s="1"/>
  <c r="A600" i="59"/>
  <c r="B600" i="59"/>
  <c r="C600" i="59" s="1"/>
  <c r="A601" i="59"/>
  <c r="B601" i="59"/>
  <c r="C601" i="59"/>
  <c r="A602" i="59"/>
  <c r="B602" i="59"/>
  <c r="C602" i="59" s="1"/>
  <c r="A603" i="59"/>
  <c r="B603" i="59"/>
  <c r="C603" i="59"/>
  <c r="A604" i="59"/>
  <c r="B604" i="59"/>
  <c r="C604" i="59"/>
  <c r="A605" i="59"/>
  <c r="B605" i="59"/>
  <c r="C605" i="59"/>
  <c r="A606" i="59"/>
  <c r="B606" i="59"/>
  <c r="C606" i="59" s="1"/>
  <c r="A607" i="59"/>
  <c r="B607" i="59"/>
  <c r="C607" i="59"/>
  <c r="A608" i="59"/>
  <c r="B608" i="59"/>
  <c r="C608" i="59" s="1"/>
  <c r="A609" i="59"/>
  <c r="B609" i="59"/>
  <c r="C609" i="59"/>
  <c r="A610" i="59"/>
  <c r="B610" i="59"/>
  <c r="C610" i="59" s="1"/>
  <c r="A611" i="59"/>
  <c r="B611" i="59"/>
  <c r="C611" i="59"/>
  <c r="A612" i="59"/>
  <c r="B612" i="59"/>
  <c r="C612" i="59" s="1"/>
  <c r="A613" i="59"/>
  <c r="B613" i="59"/>
  <c r="C613" i="59"/>
  <c r="A614" i="59"/>
  <c r="B614" i="59"/>
  <c r="C614" i="59" s="1"/>
  <c r="A615" i="59"/>
  <c r="B615" i="59"/>
  <c r="C615" i="59" s="1"/>
  <c r="A616" i="59"/>
  <c r="B616" i="59"/>
  <c r="C616" i="59" s="1"/>
  <c r="A617" i="59"/>
  <c r="B617" i="59"/>
  <c r="C617" i="59"/>
  <c r="A618" i="59"/>
  <c r="B618" i="59"/>
  <c r="C618" i="59" s="1"/>
  <c r="A619" i="59"/>
  <c r="B619" i="59"/>
  <c r="C619" i="59"/>
  <c r="A620" i="59"/>
  <c r="B620" i="59"/>
  <c r="C620" i="59" s="1"/>
  <c r="A621" i="59"/>
  <c r="B621" i="59"/>
  <c r="C621" i="59"/>
  <c r="A622" i="59"/>
  <c r="B622" i="59"/>
  <c r="C622" i="59" s="1"/>
  <c r="A623" i="59"/>
  <c r="B623" i="59"/>
  <c r="C623" i="59" s="1"/>
  <c r="A624" i="59"/>
  <c r="B624" i="59"/>
  <c r="C624" i="59" s="1"/>
  <c r="A625" i="59"/>
  <c r="B625" i="59"/>
  <c r="C625" i="59"/>
  <c r="A626" i="59"/>
  <c r="B626" i="59"/>
  <c r="C626" i="59" s="1"/>
  <c r="A627" i="59"/>
  <c r="B627" i="59"/>
  <c r="C627" i="59"/>
  <c r="A628" i="59"/>
  <c r="B628" i="59"/>
  <c r="C628" i="59" s="1"/>
  <c r="A629" i="59"/>
  <c r="B629" i="59"/>
  <c r="C629" i="59"/>
  <c r="A630" i="59"/>
  <c r="B630" i="59"/>
  <c r="C630" i="59" s="1"/>
  <c r="A631" i="59"/>
  <c r="B631" i="59"/>
  <c r="C631" i="59" s="1"/>
  <c r="A632" i="59"/>
  <c r="B632" i="59"/>
  <c r="C632" i="59" s="1"/>
  <c r="A633" i="59"/>
  <c r="B633" i="59"/>
  <c r="C633" i="59"/>
  <c r="A634" i="59"/>
  <c r="B634" i="59"/>
  <c r="C634" i="59" s="1"/>
  <c r="A635" i="59"/>
  <c r="B635" i="59"/>
  <c r="C635" i="59"/>
  <c r="A636" i="59"/>
  <c r="B636" i="59"/>
  <c r="C636" i="59"/>
  <c r="A637" i="59"/>
  <c r="B637" i="59"/>
  <c r="C637" i="59"/>
  <c r="A638" i="59"/>
  <c r="B638" i="59"/>
  <c r="C638" i="59" s="1"/>
  <c r="A639" i="59"/>
  <c r="B639" i="59"/>
  <c r="C639" i="59"/>
  <c r="A640" i="59"/>
  <c r="B640" i="59"/>
  <c r="C640" i="59" s="1"/>
  <c r="A641" i="59"/>
  <c r="B641" i="59"/>
  <c r="C641" i="59"/>
  <c r="A642" i="59"/>
  <c r="B642" i="59"/>
  <c r="C642" i="59" s="1"/>
  <c r="A643" i="59"/>
  <c r="B643" i="59"/>
  <c r="C643" i="59"/>
  <c r="A644" i="59"/>
  <c r="B644" i="59"/>
  <c r="C644" i="59"/>
  <c r="A645" i="59"/>
  <c r="B645" i="59"/>
  <c r="C645" i="59"/>
  <c r="A646" i="59"/>
  <c r="B646" i="59"/>
  <c r="C646" i="59" s="1"/>
  <c r="A647" i="59"/>
  <c r="B647" i="59"/>
  <c r="C647" i="59"/>
  <c r="A648" i="59"/>
  <c r="B648" i="59"/>
  <c r="C648" i="59" s="1"/>
  <c r="A649" i="59"/>
  <c r="B649" i="59"/>
  <c r="C649" i="59"/>
  <c r="A650" i="59"/>
  <c r="B650" i="59"/>
  <c r="C650" i="59" s="1"/>
  <c r="A651" i="59"/>
  <c r="B651" i="59"/>
  <c r="C651" i="59" s="1"/>
  <c r="A652" i="59"/>
  <c r="B652" i="59"/>
  <c r="C652" i="59" s="1"/>
  <c r="A653" i="59"/>
  <c r="B653" i="59"/>
  <c r="C653" i="59"/>
  <c r="A654" i="59"/>
  <c r="B654" i="59"/>
  <c r="C654" i="59" s="1"/>
  <c r="A655" i="59"/>
  <c r="B655" i="59"/>
  <c r="C655" i="59" s="1"/>
  <c r="A656" i="59"/>
  <c r="B656" i="59"/>
  <c r="C656" i="59"/>
  <c r="A657" i="59"/>
  <c r="B657" i="59"/>
  <c r="C657" i="59"/>
  <c r="A658" i="59"/>
  <c r="B658" i="59"/>
  <c r="C658" i="59" s="1"/>
  <c r="A659" i="59"/>
  <c r="B659" i="59"/>
  <c r="C659" i="59"/>
  <c r="A660" i="59"/>
  <c r="B660" i="59"/>
  <c r="C660" i="59"/>
  <c r="A661" i="59"/>
  <c r="B661" i="59"/>
  <c r="C661" i="59"/>
  <c r="A662" i="59"/>
  <c r="B662" i="59"/>
  <c r="C662" i="59" s="1"/>
  <c r="A663" i="59"/>
  <c r="B663" i="59"/>
  <c r="C663" i="59"/>
  <c r="A664" i="59"/>
  <c r="B664" i="59"/>
  <c r="C664" i="59" s="1"/>
  <c r="A665" i="59"/>
  <c r="B665" i="59"/>
  <c r="C665" i="59"/>
  <c r="A666" i="59"/>
  <c r="B666" i="59"/>
  <c r="C666" i="59" s="1"/>
  <c r="A667" i="59"/>
  <c r="B667" i="59"/>
  <c r="C667" i="59" s="1"/>
  <c r="A668" i="59"/>
  <c r="B668" i="59"/>
  <c r="C668" i="59" s="1"/>
  <c r="A669" i="59"/>
  <c r="B669" i="59"/>
  <c r="C669" i="59"/>
  <c r="A670" i="59"/>
  <c r="B670" i="59"/>
  <c r="C670" i="59" s="1"/>
  <c r="A671" i="59"/>
  <c r="B671" i="59"/>
  <c r="C671" i="59" s="1"/>
  <c r="A672" i="59"/>
  <c r="B672" i="59"/>
  <c r="C672" i="59" s="1"/>
  <c r="A673" i="59"/>
  <c r="B673" i="59"/>
  <c r="C673" i="59"/>
  <c r="A674" i="59"/>
  <c r="B674" i="59"/>
  <c r="C674" i="59" s="1"/>
  <c r="A675" i="59"/>
  <c r="B675" i="59"/>
  <c r="C675" i="59" s="1"/>
  <c r="A676" i="59"/>
  <c r="B676" i="59"/>
  <c r="C676" i="59"/>
  <c r="A677" i="59"/>
  <c r="B677" i="59"/>
  <c r="C677" i="59" s="1"/>
  <c r="A678" i="59"/>
  <c r="B678" i="59"/>
  <c r="C678" i="59" s="1"/>
  <c r="A679" i="59"/>
  <c r="B679" i="59"/>
  <c r="C679" i="59"/>
  <c r="A680" i="59"/>
  <c r="B680" i="59"/>
  <c r="C680" i="59"/>
  <c r="A681" i="59"/>
  <c r="B681" i="59"/>
  <c r="C681" i="59" s="1"/>
  <c r="A682" i="59"/>
  <c r="B682" i="59"/>
  <c r="C682" i="59" s="1"/>
  <c r="A683" i="59"/>
  <c r="B683" i="59"/>
  <c r="C683" i="59" s="1"/>
  <c r="A684" i="59"/>
  <c r="B684" i="59"/>
  <c r="C684" i="59"/>
  <c r="A685" i="59"/>
  <c r="B685" i="59"/>
  <c r="C685" i="59" s="1"/>
  <c r="A686" i="59"/>
  <c r="B686" i="59"/>
  <c r="C686" i="59" s="1"/>
  <c r="A687" i="59"/>
  <c r="B687" i="59"/>
  <c r="C687" i="59"/>
  <c r="A688" i="59"/>
  <c r="B688" i="59"/>
  <c r="C688" i="59"/>
  <c r="A689" i="59"/>
  <c r="B689" i="59"/>
  <c r="C689" i="59" s="1"/>
  <c r="A690" i="59"/>
  <c r="B690" i="59"/>
  <c r="C690" i="59" s="1"/>
  <c r="A691" i="59"/>
  <c r="B691" i="59"/>
  <c r="C691" i="59" s="1"/>
  <c r="A692" i="59"/>
  <c r="B692" i="59"/>
  <c r="C692" i="59"/>
  <c r="A693" i="59"/>
  <c r="B693" i="59"/>
  <c r="C693" i="59" s="1"/>
  <c r="A694" i="59"/>
  <c r="B694" i="59"/>
  <c r="C694" i="59" s="1"/>
  <c r="A695" i="59"/>
  <c r="B695" i="59"/>
  <c r="C695" i="59"/>
  <c r="A696" i="59"/>
  <c r="B696" i="59"/>
  <c r="C696" i="59"/>
  <c r="A697" i="59"/>
  <c r="B697" i="59"/>
  <c r="C697" i="59" s="1"/>
  <c r="A698" i="59"/>
  <c r="B698" i="59"/>
  <c r="C698" i="59" s="1"/>
  <c r="A699" i="59"/>
  <c r="B699" i="59"/>
  <c r="C699" i="59" s="1"/>
  <c r="A700" i="59"/>
  <c r="B700" i="59"/>
  <c r="C700" i="59"/>
  <c r="A701" i="59"/>
  <c r="B701" i="59"/>
  <c r="C701" i="59" s="1"/>
  <c r="A702" i="59"/>
  <c r="B702" i="59"/>
  <c r="C702" i="59"/>
  <c r="A703" i="59"/>
  <c r="B703" i="59"/>
  <c r="C703" i="59"/>
  <c r="A704" i="59"/>
  <c r="B704" i="59"/>
  <c r="C704" i="59"/>
  <c r="A705" i="59"/>
  <c r="B705" i="59"/>
  <c r="C705" i="59" s="1"/>
  <c r="A706" i="59"/>
  <c r="B706" i="59"/>
  <c r="C706" i="59" s="1"/>
  <c r="A707" i="59"/>
  <c r="B707" i="59"/>
  <c r="C707" i="59" s="1"/>
  <c r="A708" i="59"/>
  <c r="B708" i="59"/>
  <c r="C708" i="59"/>
  <c r="A709" i="59"/>
  <c r="B709" i="59"/>
  <c r="C709" i="59" s="1"/>
  <c r="A710" i="59"/>
  <c r="B710" i="59"/>
  <c r="C710" i="59"/>
  <c r="A711" i="59"/>
  <c r="B711" i="59"/>
  <c r="C711" i="59"/>
  <c r="A712" i="59"/>
  <c r="B712" i="59"/>
  <c r="C712" i="59"/>
  <c r="A713" i="59"/>
  <c r="B713" i="59"/>
  <c r="C713" i="59" s="1"/>
  <c r="A714" i="59"/>
  <c r="B714" i="59"/>
  <c r="C714" i="59" s="1"/>
  <c r="A715" i="59"/>
  <c r="B715" i="59"/>
  <c r="C715" i="59" s="1"/>
  <c r="A716" i="59"/>
  <c r="B716" i="59"/>
  <c r="C716" i="59"/>
  <c r="A717" i="59"/>
  <c r="B717" i="59"/>
  <c r="C717" i="59" s="1"/>
  <c r="A718" i="59"/>
  <c r="B718" i="59"/>
  <c r="C718" i="59"/>
  <c r="A719" i="59"/>
  <c r="B719" i="59"/>
  <c r="C719" i="59"/>
  <c r="A720" i="59"/>
  <c r="B720" i="59"/>
  <c r="C720" i="59"/>
  <c r="A721" i="59"/>
  <c r="B721" i="59"/>
  <c r="C721" i="59" s="1"/>
  <c r="A722" i="59"/>
  <c r="B722" i="59"/>
  <c r="C722" i="59" s="1"/>
  <c r="A723" i="59"/>
  <c r="B723" i="59"/>
  <c r="C723" i="59" s="1"/>
  <c r="A724" i="59"/>
  <c r="B724" i="59"/>
  <c r="C724" i="59"/>
  <c r="A725" i="59"/>
  <c r="B725" i="59"/>
  <c r="C725" i="59" s="1"/>
  <c r="A726" i="59"/>
  <c r="B726" i="59"/>
  <c r="C726" i="59"/>
  <c r="A727" i="59"/>
  <c r="B727" i="59"/>
  <c r="C727" i="59"/>
  <c r="A728" i="59"/>
  <c r="B728" i="59"/>
  <c r="C728" i="59"/>
  <c r="A729" i="59"/>
  <c r="B729" i="59"/>
  <c r="C729" i="59" s="1"/>
  <c r="A730" i="59"/>
  <c r="B730" i="59"/>
  <c r="C730" i="59" s="1"/>
  <c r="A731" i="59"/>
  <c r="B731" i="59"/>
  <c r="C731" i="59" s="1"/>
  <c r="A732" i="59"/>
  <c r="B732" i="59"/>
  <c r="C732" i="59"/>
  <c r="A733" i="59"/>
  <c r="B733" i="59"/>
  <c r="C733" i="59" s="1"/>
  <c r="A734" i="59"/>
  <c r="B734" i="59"/>
  <c r="C734" i="59"/>
  <c r="A735" i="59"/>
  <c r="B735" i="59"/>
  <c r="C735" i="59"/>
  <c r="A736" i="59"/>
  <c r="B736" i="59"/>
  <c r="C736" i="59"/>
  <c r="A737" i="59"/>
  <c r="B737" i="59"/>
  <c r="C737" i="59" s="1"/>
  <c r="A738" i="59"/>
  <c r="B738" i="59"/>
  <c r="C738" i="59" s="1"/>
  <c r="A739" i="59"/>
  <c r="B739" i="59"/>
  <c r="C739" i="59" s="1"/>
  <c r="A740" i="59"/>
  <c r="B740" i="59"/>
  <c r="C740" i="59"/>
  <c r="A741" i="59"/>
  <c r="B741" i="59"/>
  <c r="C741" i="59" s="1"/>
  <c r="A742" i="59"/>
  <c r="B742" i="59"/>
  <c r="C742" i="59"/>
  <c r="A743" i="59"/>
  <c r="B743" i="59"/>
  <c r="C743" i="59"/>
  <c r="A744" i="59"/>
  <c r="B744" i="59"/>
  <c r="C744" i="59"/>
  <c r="A745" i="59"/>
  <c r="B745" i="59"/>
  <c r="C745" i="59" s="1"/>
  <c r="A746" i="59"/>
  <c r="B746" i="59"/>
  <c r="C746" i="59" s="1"/>
  <c r="A747" i="59"/>
  <c r="B747" i="59"/>
  <c r="C747" i="59" s="1"/>
  <c r="A748" i="59"/>
  <c r="B748" i="59"/>
  <c r="C748" i="59"/>
  <c r="A749" i="59"/>
  <c r="B749" i="59"/>
  <c r="C749" i="59" s="1"/>
  <c r="A750" i="59"/>
  <c r="B750" i="59"/>
  <c r="C750" i="59"/>
  <c r="A751" i="59"/>
  <c r="B751" i="59"/>
  <c r="C751" i="59"/>
  <c r="A752" i="59"/>
  <c r="B752" i="59"/>
  <c r="C752" i="59"/>
  <c r="A753" i="59"/>
  <c r="B753" i="59"/>
  <c r="C753" i="59" s="1"/>
  <c r="A754" i="59"/>
  <c r="B754" i="59"/>
  <c r="C754" i="59" s="1"/>
  <c r="A755" i="59"/>
  <c r="B755" i="59"/>
  <c r="C755" i="59" s="1"/>
  <c r="A756" i="59"/>
  <c r="B756" i="59"/>
  <c r="C756" i="59"/>
  <c r="A757" i="59"/>
  <c r="B757" i="59"/>
  <c r="C757" i="59" s="1"/>
  <c r="A758" i="59"/>
  <c r="B758" i="59"/>
  <c r="C758" i="59"/>
  <c r="A759" i="59"/>
  <c r="B759" i="59"/>
  <c r="C759" i="59"/>
  <c r="A760" i="59"/>
  <c r="B760" i="59"/>
  <c r="C760" i="59"/>
  <c r="A761" i="59"/>
  <c r="B761" i="59"/>
  <c r="C761" i="59" s="1"/>
  <c r="A762" i="59"/>
  <c r="B762" i="59"/>
  <c r="C762" i="59" s="1"/>
  <c r="A763" i="59"/>
  <c r="B763" i="59"/>
  <c r="C763" i="59" s="1"/>
  <c r="A764" i="59"/>
  <c r="B764" i="59"/>
  <c r="C764" i="59"/>
  <c r="A765" i="59"/>
  <c r="B765" i="59"/>
  <c r="C765" i="59" s="1"/>
  <c r="A766" i="59"/>
  <c r="B766" i="59"/>
  <c r="C766" i="59"/>
  <c r="A767" i="59"/>
  <c r="B767" i="59"/>
  <c r="C767" i="59"/>
  <c r="A768" i="59"/>
  <c r="B768" i="59"/>
  <c r="C768" i="59"/>
  <c r="A769" i="59"/>
  <c r="B769" i="59"/>
  <c r="C769" i="59" s="1"/>
  <c r="A770" i="59"/>
  <c r="B770" i="59"/>
  <c r="C770" i="59" s="1"/>
  <c r="A771" i="59"/>
  <c r="B771" i="59"/>
  <c r="C771" i="59" s="1"/>
  <c r="A772" i="59"/>
  <c r="B772" i="59"/>
  <c r="C772" i="59"/>
  <c r="A773" i="59"/>
  <c r="B773" i="59"/>
  <c r="C773" i="59" s="1"/>
  <c r="A774" i="59"/>
  <c r="B774" i="59"/>
  <c r="C774" i="59"/>
  <c r="A775" i="59"/>
  <c r="B775" i="59"/>
  <c r="C775" i="59"/>
  <c r="A776" i="59"/>
  <c r="B776" i="59"/>
  <c r="C776" i="59"/>
  <c r="A777" i="59"/>
  <c r="B777" i="59"/>
  <c r="C777" i="59" s="1"/>
  <c r="A778" i="59"/>
  <c r="B778" i="59"/>
  <c r="C778" i="59" s="1"/>
  <c r="A779" i="59"/>
  <c r="B779" i="59"/>
  <c r="C779" i="59" s="1"/>
  <c r="A780" i="59"/>
  <c r="B780" i="59"/>
  <c r="C780" i="59"/>
  <c r="A781" i="59"/>
  <c r="B781" i="59"/>
  <c r="C781" i="59" s="1"/>
  <c r="A782" i="59"/>
  <c r="B782" i="59"/>
  <c r="C782" i="59"/>
  <c r="A783" i="59"/>
  <c r="B783" i="59"/>
  <c r="C783" i="59"/>
  <c r="A784" i="59"/>
  <c r="B784" i="59"/>
  <c r="C784" i="59"/>
  <c r="A785" i="59"/>
  <c r="B785" i="59"/>
  <c r="C785" i="59" s="1"/>
  <c r="A786" i="59"/>
  <c r="B786" i="59"/>
  <c r="C786" i="59" s="1"/>
  <c r="A787" i="59"/>
  <c r="B787" i="59"/>
  <c r="C787" i="59" s="1"/>
  <c r="A788" i="59"/>
  <c r="B788" i="59"/>
  <c r="C788" i="59"/>
  <c r="A789" i="59"/>
  <c r="B789" i="59"/>
  <c r="C789" i="59" s="1"/>
  <c r="A790" i="59"/>
  <c r="B790" i="59"/>
  <c r="C790" i="59"/>
  <c r="A791" i="59"/>
  <c r="B791" i="59"/>
  <c r="C791" i="59"/>
  <c r="A792" i="59"/>
  <c r="B792" i="59"/>
  <c r="C792" i="59"/>
  <c r="A793" i="59"/>
  <c r="B793" i="59"/>
  <c r="C793" i="59" s="1"/>
  <c r="A794" i="59"/>
  <c r="B794" i="59"/>
  <c r="C794" i="59" s="1"/>
  <c r="A795" i="59"/>
  <c r="B795" i="59"/>
  <c r="C795" i="59" s="1"/>
  <c r="A796" i="59"/>
  <c r="B796" i="59"/>
  <c r="C796" i="59"/>
  <c r="A797" i="59"/>
  <c r="B797" i="59"/>
  <c r="C797" i="59" s="1"/>
  <c r="A798" i="59"/>
  <c r="B798" i="59"/>
  <c r="C798" i="59"/>
  <c r="A799" i="59"/>
  <c r="B799" i="59"/>
  <c r="C799" i="59"/>
  <c r="A800" i="59"/>
  <c r="B800" i="59"/>
  <c r="C800" i="59"/>
  <c r="A801" i="59"/>
  <c r="B801" i="59"/>
  <c r="C801" i="59" s="1"/>
  <c r="A802" i="59"/>
  <c r="B802" i="59"/>
  <c r="C802" i="59" s="1"/>
  <c r="A803" i="59"/>
  <c r="B803" i="59"/>
  <c r="C803" i="59" s="1"/>
  <c r="A804" i="59"/>
  <c r="B804" i="59"/>
  <c r="C804" i="59"/>
  <c r="A805" i="59"/>
  <c r="B805" i="59"/>
  <c r="C805" i="59" s="1"/>
  <c r="A806" i="59"/>
  <c r="B806" i="59"/>
  <c r="C806" i="59"/>
  <c r="A807" i="59"/>
  <c r="B807" i="59"/>
  <c r="C807" i="59"/>
  <c r="A808" i="59"/>
  <c r="B808" i="59"/>
  <c r="C808" i="59"/>
  <c r="A809" i="59"/>
  <c r="B809" i="59"/>
  <c r="C809" i="59" s="1"/>
  <c r="A810" i="59"/>
  <c r="B810" i="59"/>
  <c r="C810" i="59" s="1"/>
  <c r="A811" i="59"/>
  <c r="B811" i="59"/>
  <c r="C811" i="59" s="1"/>
  <c r="A812" i="59"/>
  <c r="B812" i="59"/>
  <c r="C812" i="59"/>
  <c r="A813" i="59"/>
  <c r="B813" i="59"/>
  <c r="C813" i="59" s="1"/>
  <c r="A814" i="59"/>
  <c r="B814" i="59"/>
  <c r="C814" i="59"/>
  <c r="A815" i="59"/>
  <c r="B815" i="59"/>
  <c r="C815" i="59"/>
  <c r="A816" i="59"/>
  <c r="B816" i="59"/>
  <c r="C816" i="59"/>
  <c r="A817" i="59"/>
  <c r="B817" i="59"/>
  <c r="C817" i="59" s="1"/>
  <c r="A818" i="59"/>
  <c r="B818" i="59"/>
  <c r="C818" i="59" s="1"/>
  <c r="A819" i="59"/>
  <c r="B819" i="59"/>
  <c r="C819" i="59" s="1"/>
  <c r="A820" i="59"/>
  <c r="B820" i="59"/>
  <c r="C820" i="59"/>
  <c r="A821" i="59"/>
  <c r="B821" i="59"/>
  <c r="C821" i="59" s="1"/>
  <c r="A822" i="59"/>
  <c r="B822" i="59"/>
  <c r="C822" i="59"/>
  <c r="A823" i="59"/>
  <c r="B823" i="59"/>
  <c r="C823" i="59"/>
  <c r="A824" i="59"/>
  <c r="B824" i="59"/>
  <c r="C824" i="59"/>
  <c r="A825" i="59"/>
  <c r="B825" i="59"/>
  <c r="C825" i="59" s="1"/>
  <c r="A826" i="59"/>
  <c r="B826" i="59"/>
  <c r="C826" i="59" s="1"/>
  <c r="A827" i="59"/>
  <c r="B827" i="59"/>
  <c r="C827" i="59" s="1"/>
  <c r="A828" i="59"/>
  <c r="B828" i="59"/>
  <c r="C828" i="59"/>
  <c r="A829" i="59"/>
  <c r="B829" i="59"/>
  <c r="C829" i="59" s="1"/>
  <c r="A830" i="59"/>
  <c r="B830" i="59"/>
  <c r="C830" i="59"/>
  <c r="A831" i="59"/>
  <c r="B831" i="59"/>
  <c r="C831" i="59"/>
  <c r="A832" i="59"/>
  <c r="B832" i="59"/>
  <c r="C832" i="59"/>
  <c r="A833" i="59"/>
  <c r="B833" i="59"/>
  <c r="C833" i="59" s="1"/>
  <c r="A834" i="59"/>
  <c r="B834" i="59"/>
  <c r="C834" i="59" s="1"/>
  <c r="A835" i="59"/>
  <c r="B835" i="59"/>
  <c r="C835" i="59"/>
  <c r="A836" i="59"/>
  <c r="B836" i="59"/>
  <c r="C836" i="59"/>
  <c r="A837" i="59"/>
  <c r="B837" i="59"/>
  <c r="C837" i="59" s="1"/>
  <c r="A838" i="59"/>
  <c r="B838" i="59"/>
  <c r="C838" i="59"/>
  <c r="A839" i="59"/>
  <c r="B839" i="59"/>
  <c r="C839" i="59" s="1"/>
  <c r="A840" i="59"/>
  <c r="B840" i="59"/>
  <c r="C840" i="59"/>
  <c r="A841" i="59"/>
  <c r="B841" i="59"/>
  <c r="C841" i="59" s="1"/>
  <c r="A842" i="59"/>
  <c r="B842" i="59"/>
  <c r="C842" i="59" s="1"/>
  <c r="A843" i="59"/>
  <c r="B843" i="59"/>
  <c r="C843" i="59" s="1"/>
  <c r="A844" i="59"/>
  <c r="B844" i="59"/>
  <c r="C844" i="59"/>
  <c r="A845" i="59"/>
  <c r="B845" i="59"/>
  <c r="C845" i="59" s="1"/>
  <c r="A846" i="59"/>
  <c r="B846" i="59"/>
  <c r="C846" i="59" s="1"/>
  <c r="A847" i="59"/>
  <c r="B847" i="59"/>
  <c r="C847" i="59"/>
  <c r="A848" i="59"/>
  <c r="B848" i="59"/>
  <c r="C848" i="59"/>
  <c r="A849" i="59"/>
  <c r="B849" i="59"/>
  <c r="C849" i="59" s="1"/>
  <c r="A850" i="59"/>
  <c r="B850" i="59"/>
  <c r="C850" i="59" s="1"/>
  <c r="A851" i="59"/>
  <c r="B851" i="59"/>
  <c r="C851" i="59"/>
  <c r="A852" i="59"/>
  <c r="B852" i="59"/>
  <c r="C852" i="59"/>
  <c r="A853" i="59"/>
  <c r="B853" i="59"/>
  <c r="C853" i="59" s="1"/>
  <c r="A854" i="59"/>
  <c r="B854" i="59"/>
  <c r="C854" i="59"/>
  <c r="A855" i="59"/>
  <c r="B855" i="59"/>
  <c r="C855" i="59" s="1"/>
  <c r="A856" i="59"/>
  <c r="B856" i="59"/>
  <c r="C856" i="59"/>
  <c r="A857" i="59"/>
  <c r="B857" i="59"/>
  <c r="C857" i="59" s="1"/>
  <c r="A858" i="59"/>
  <c r="B858" i="59"/>
  <c r="C858" i="59" s="1"/>
  <c r="A859" i="59"/>
  <c r="B859" i="59"/>
  <c r="C859" i="59" s="1"/>
  <c r="A860" i="59"/>
  <c r="B860" i="59"/>
  <c r="C860" i="59"/>
  <c r="A861" i="59"/>
  <c r="B861" i="59"/>
  <c r="C861" i="59" s="1"/>
  <c r="A862" i="59"/>
  <c r="B862" i="59"/>
  <c r="C862" i="59" s="1"/>
  <c r="A863" i="59"/>
  <c r="B863" i="59"/>
  <c r="C863" i="59"/>
  <c r="A864" i="59"/>
  <c r="B864" i="59"/>
  <c r="C864" i="59"/>
  <c r="A865" i="59"/>
  <c r="B865" i="59"/>
  <c r="C865" i="59" s="1"/>
  <c r="A866" i="59"/>
  <c r="B866" i="59"/>
  <c r="C866" i="59" s="1"/>
  <c r="A867" i="59"/>
  <c r="B867" i="59"/>
  <c r="C867" i="59" s="1"/>
  <c r="A868" i="59"/>
  <c r="B868" i="59"/>
  <c r="C868" i="59"/>
  <c r="A869" i="59"/>
  <c r="B869" i="59"/>
  <c r="C869" i="59" s="1"/>
  <c r="A870" i="59"/>
  <c r="B870" i="59"/>
  <c r="C870" i="59" s="1"/>
  <c r="A871" i="59"/>
  <c r="B871" i="59"/>
  <c r="C871" i="59" s="1"/>
  <c r="A872" i="59"/>
  <c r="B872" i="59"/>
  <c r="C872" i="59"/>
  <c r="A873" i="59"/>
  <c r="B873" i="59"/>
  <c r="C873" i="59" s="1"/>
  <c r="A874" i="59"/>
  <c r="B874" i="59"/>
  <c r="C874" i="59" s="1"/>
  <c r="A875" i="59"/>
  <c r="B875" i="59"/>
  <c r="C875" i="59" s="1"/>
  <c r="A876" i="59"/>
  <c r="B876" i="59"/>
  <c r="C876" i="59"/>
  <c r="A877" i="59"/>
  <c r="B877" i="59"/>
  <c r="C877" i="59" s="1"/>
  <c r="A878" i="59"/>
  <c r="B878" i="59"/>
  <c r="C878" i="59" s="1"/>
  <c r="A879" i="59"/>
  <c r="B879" i="59"/>
  <c r="C879" i="59" s="1"/>
  <c r="A880" i="59"/>
  <c r="B880" i="59"/>
  <c r="C880" i="59"/>
  <c r="A881" i="59"/>
  <c r="B881" i="59"/>
  <c r="C881" i="59" s="1"/>
  <c r="A882" i="59"/>
  <c r="B882" i="59"/>
  <c r="C882" i="59" s="1"/>
  <c r="A883" i="59"/>
  <c r="B883" i="59"/>
  <c r="C883" i="59"/>
  <c r="A884" i="59"/>
  <c r="B884" i="59"/>
  <c r="C884" i="59"/>
  <c r="A885" i="59"/>
  <c r="B885" i="59"/>
  <c r="C885" i="59" s="1"/>
  <c r="A886" i="59"/>
  <c r="B886" i="59"/>
  <c r="C886" i="59"/>
  <c r="A887" i="59"/>
  <c r="B887" i="59"/>
  <c r="C887" i="59" s="1"/>
  <c r="A888" i="59"/>
  <c r="B888" i="59"/>
  <c r="C888" i="59"/>
  <c r="A889" i="59"/>
  <c r="B889" i="59"/>
  <c r="C889" i="59" s="1"/>
  <c r="A890" i="59"/>
  <c r="B890" i="59"/>
  <c r="C890" i="59" s="1"/>
  <c r="A891" i="59"/>
  <c r="B891" i="59"/>
  <c r="C891" i="59" s="1"/>
  <c r="A892" i="59"/>
  <c r="B892" i="59"/>
  <c r="C892" i="59"/>
  <c r="A893" i="59"/>
  <c r="B893" i="59"/>
  <c r="C893" i="59" s="1"/>
  <c r="A894" i="59"/>
  <c r="B894" i="59"/>
  <c r="C894" i="59" s="1"/>
  <c r="A895" i="59"/>
  <c r="B895" i="59"/>
  <c r="C895" i="59"/>
  <c r="A896" i="59"/>
  <c r="B896" i="59"/>
  <c r="C896" i="59"/>
  <c r="A897" i="59"/>
  <c r="B897" i="59"/>
  <c r="C897" i="59" s="1"/>
  <c r="A898" i="59"/>
  <c r="B898" i="59"/>
  <c r="C898" i="59" s="1"/>
  <c r="A899" i="59"/>
  <c r="B899" i="59"/>
  <c r="C899" i="59"/>
  <c r="A900" i="59"/>
  <c r="B900" i="59"/>
  <c r="C900" i="59"/>
  <c r="A901" i="59"/>
  <c r="B901" i="59"/>
  <c r="C901" i="59" s="1"/>
  <c r="A902" i="59"/>
  <c r="B902" i="59"/>
  <c r="C902" i="59"/>
  <c r="A903" i="59"/>
  <c r="B903" i="59"/>
  <c r="C903" i="59" s="1"/>
  <c r="A904" i="59"/>
  <c r="B904" i="59"/>
  <c r="C904" i="59"/>
  <c r="A905" i="59"/>
  <c r="B905" i="59"/>
  <c r="C905" i="59" s="1"/>
  <c r="A906" i="59"/>
  <c r="B906" i="59"/>
  <c r="C906" i="59" s="1"/>
  <c r="A907" i="59"/>
  <c r="B907" i="59"/>
  <c r="C907" i="59" s="1"/>
  <c r="A908" i="59"/>
  <c r="B908" i="59"/>
  <c r="C908" i="59"/>
  <c r="A909" i="59"/>
  <c r="B909" i="59"/>
  <c r="C909" i="59" s="1"/>
  <c r="A910" i="59"/>
  <c r="B910" i="59"/>
  <c r="C910" i="59" s="1"/>
  <c r="A911" i="59"/>
  <c r="B911" i="59"/>
  <c r="C911" i="59"/>
  <c r="A912" i="59"/>
  <c r="B912" i="59"/>
  <c r="C912" i="59"/>
  <c r="A913" i="59"/>
  <c r="B913" i="59"/>
  <c r="C913" i="59" s="1"/>
  <c r="A914" i="59"/>
  <c r="B914" i="59"/>
  <c r="C914" i="59" s="1"/>
  <c r="A915" i="59"/>
  <c r="B915" i="59"/>
  <c r="C915" i="59"/>
  <c r="A916" i="59"/>
  <c r="B916" i="59"/>
  <c r="C916" i="59"/>
  <c r="A917" i="59"/>
  <c r="B917" i="59"/>
  <c r="C917" i="59" s="1"/>
  <c r="A918" i="59"/>
  <c r="B918" i="59"/>
  <c r="C918" i="59"/>
  <c r="A919" i="59"/>
  <c r="B919" i="59"/>
  <c r="C919" i="59" s="1"/>
  <c r="A920" i="59"/>
  <c r="B920" i="59"/>
  <c r="C920" i="59"/>
  <c r="A921" i="59"/>
  <c r="B921" i="59"/>
  <c r="C921" i="59" s="1"/>
  <c r="A922" i="59"/>
  <c r="B922" i="59"/>
  <c r="C922" i="59" s="1"/>
  <c r="A923" i="59"/>
  <c r="B923" i="59"/>
  <c r="C923" i="59" s="1"/>
  <c r="A924" i="59"/>
  <c r="B924" i="59"/>
  <c r="C924" i="59"/>
  <c r="A925" i="59"/>
  <c r="B925" i="59"/>
  <c r="C925" i="59" s="1"/>
  <c r="A926" i="59"/>
  <c r="B926" i="59"/>
  <c r="C926" i="59" s="1"/>
  <c r="A927" i="59"/>
  <c r="B927" i="59"/>
  <c r="C927" i="59"/>
  <c r="A928" i="59"/>
  <c r="B928" i="59"/>
  <c r="C928" i="59"/>
  <c r="A929" i="59"/>
  <c r="B929" i="59"/>
  <c r="C929" i="59" s="1"/>
  <c r="A930" i="59"/>
  <c r="B930" i="59"/>
  <c r="C930" i="59" s="1"/>
  <c r="A931" i="59"/>
  <c r="B931" i="59"/>
  <c r="C931" i="59" s="1"/>
  <c r="A932" i="59"/>
  <c r="B932" i="59"/>
  <c r="C932" i="59"/>
  <c r="A933" i="59"/>
  <c r="B933" i="59"/>
  <c r="C933" i="59" s="1"/>
  <c r="A934" i="59"/>
  <c r="B934" i="59"/>
  <c r="C934" i="59" s="1"/>
  <c r="A935" i="59"/>
  <c r="B935" i="59"/>
  <c r="C935" i="59" s="1"/>
  <c r="A936" i="59"/>
  <c r="B936" i="59"/>
  <c r="C936" i="59"/>
  <c r="A937" i="59"/>
  <c r="B937" i="59"/>
  <c r="C937" i="59" s="1"/>
  <c r="A938" i="59"/>
  <c r="B938" i="59"/>
  <c r="C938" i="59" s="1"/>
  <c r="A939" i="59"/>
  <c r="B939" i="59"/>
  <c r="C939" i="59" s="1"/>
  <c r="A940" i="59"/>
  <c r="B940" i="59"/>
  <c r="C940" i="59"/>
  <c r="A941" i="59"/>
  <c r="B941" i="59"/>
  <c r="C941" i="59" s="1"/>
  <c r="A942" i="59"/>
  <c r="B942" i="59"/>
  <c r="C942" i="59" s="1"/>
  <c r="A943" i="59"/>
  <c r="B943" i="59"/>
  <c r="C943" i="59" s="1"/>
  <c r="A944" i="59"/>
  <c r="B944" i="59"/>
  <c r="C944" i="59"/>
  <c r="A945" i="59"/>
  <c r="B945" i="59"/>
  <c r="C945" i="59" s="1"/>
  <c r="A946" i="59"/>
  <c r="B946" i="59"/>
  <c r="C946" i="59" s="1"/>
  <c r="A947" i="59"/>
  <c r="B947" i="59"/>
  <c r="C947" i="59"/>
  <c r="A948" i="59"/>
  <c r="B948" i="59"/>
  <c r="C948" i="59"/>
  <c r="A949" i="59"/>
  <c r="B949" i="59"/>
  <c r="C949" i="59" s="1"/>
  <c r="A950" i="59"/>
  <c r="B950" i="59"/>
  <c r="C950" i="59"/>
  <c r="A951" i="59"/>
  <c r="B951" i="59"/>
  <c r="C951" i="59" s="1"/>
  <c r="A952" i="59"/>
  <c r="B952" i="59"/>
  <c r="C952" i="59"/>
  <c r="A953" i="59"/>
  <c r="B953" i="59"/>
  <c r="C953" i="59" s="1"/>
  <c r="A954" i="59"/>
  <c r="B954" i="59"/>
  <c r="C954" i="59" s="1"/>
  <c r="A955" i="59"/>
  <c r="B955" i="59"/>
  <c r="C955" i="59" s="1"/>
  <c r="A956" i="59"/>
  <c r="B956" i="59"/>
  <c r="C956" i="59"/>
  <c r="A957" i="59"/>
  <c r="B957" i="59"/>
  <c r="C957" i="59" s="1"/>
  <c r="A958" i="59"/>
  <c r="B958" i="59"/>
  <c r="C958" i="59" s="1"/>
  <c r="A959" i="59"/>
  <c r="B959" i="59"/>
  <c r="C959" i="59"/>
  <c r="A960" i="59"/>
  <c r="B960" i="59"/>
  <c r="C960" i="59"/>
  <c r="A961" i="59"/>
  <c r="B961" i="59"/>
  <c r="C961" i="59" s="1"/>
  <c r="A962" i="59"/>
  <c r="B962" i="59"/>
  <c r="C962" i="59"/>
  <c r="A963" i="59"/>
  <c r="B963" i="59"/>
  <c r="C963" i="59" s="1"/>
  <c r="A964" i="59"/>
  <c r="B964" i="59"/>
  <c r="C964" i="59"/>
  <c r="A965" i="59"/>
  <c r="B965" i="59"/>
  <c r="C965" i="59" s="1"/>
  <c r="A966" i="59"/>
  <c r="B966" i="59"/>
  <c r="C966" i="59" s="1"/>
  <c r="A967" i="59"/>
  <c r="B967" i="59"/>
  <c r="C967" i="59" s="1"/>
  <c r="A968" i="59"/>
  <c r="B968" i="59"/>
  <c r="C968" i="59"/>
  <c r="A969" i="59"/>
  <c r="B969" i="59"/>
  <c r="C969" i="59" s="1"/>
  <c r="A970" i="59"/>
  <c r="B970" i="59"/>
  <c r="C970" i="59" s="1"/>
  <c r="A971" i="59"/>
  <c r="B971" i="59"/>
  <c r="C971" i="59" s="1"/>
  <c r="A972" i="59"/>
  <c r="B972" i="59"/>
  <c r="C972" i="59"/>
  <c r="A973" i="59"/>
  <c r="B973" i="59"/>
  <c r="C973" i="59" s="1"/>
  <c r="A974" i="59"/>
  <c r="B974" i="59"/>
  <c r="C974" i="59" s="1"/>
  <c r="A975" i="59"/>
  <c r="B975" i="59"/>
  <c r="C975" i="59"/>
  <c r="A976" i="59"/>
  <c r="B976" i="59"/>
  <c r="C976" i="59"/>
  <c r="A977" i="59"/>
  <c r="B977" i="59"/>
  <c r="C977" i="59" s="1"/>
  <c r="A978" i="59"/>
  <c r="B978" i="59"/>
  <c r="C978" i="59"/>
  <c r="A979" i="59"/>
  <c r="B979" i="59"/>
  <c r="C979" i="59" s="1"/>
  <c r="A980" i="59"/>
  <c r="B980" i="59"/>
  <c r="C980" i="59"/>
  <c r="A981" i="59"/>
  <c r="B981" i="59"/>
  <c r="C981" i="59" s="1"/>
  <c r="A982" i="59"/>
  <c r="B982" i="59"/>
  <c r="C982" i="59" s="1"/>
  <c r="A983" i="59"/>
  <c r="B983" i="59"/>
  <c r="C983" i="59"/>
  <c r="A984" i="59"/>
  <c r="B984" i="59"/>
  <c r="C984" i="59"/>
  <c r="A985" i="59"/>
  <c r="B985" i="59"/>
  <c r="C985" i="59" s="1"/>
  <c r="A986" i="59"/>
  <c r="B986" i="59"/>
  <c r="C986" i="59"/>
  <c r="A987" i="59"/>
  <c r="B987" i="59"/>
  <c r="C987" i="59" s="1"/>
  <c r="A988" i="59"/>
  <c r="B988" i="59"/>
  <c r="C988" i="59"/>
  <c r="A989" i="59"/>
  <c r="B989" i="59"/>
  <c r="C989" i="59" s="1"/>
  <c r="A990" i="59"/>
  <c r="B990" i="59"/>
  <c r="C990" i="59" s="1"/>
  <c r="A991" i="59"/>
  <c r="B991" i="59"/>
  <c r="C991" i="59"/>
  <c r="A992" i="59"/>
  <c r="B992" i="59"/>
  <c r="C992" i="59"/>
  <c r="A993" i="59"/>
  <c r="B993" i="59"/>
  <c r="C993" i="59" s="1"/>
  <c r="A994" i="59"/>
  <c r="B994" i="59"/>
  <c r="C994" i="59" s="1"/>
  <c r="A995" i="59"/>
  <c r="B995" i="59"/>
  <c r="C995" i="59"/>
  <c r="A996" i="59"/>
  <c r="B996" i="59"/>
  <c r="C996" i="59" s="1"/>
  <c r="A997" i="59"/>
  <c r="B997" i="59"/>
  <c r="C997" i="59" s="1"/>
  <c r="A998" i="59"/>
  <c r="B998" i="59"/>
  <c r="C998" i="59"/>
  <c r="A999" i="59"/>
  <c r="B999" i="59"/>
  <c r="C999" i="59" s="1"/>
  <c r="A1000" i="59"/>
  <c r="B1000" i="59"/>
  <c r="C1000" i="59"/>
  <c r="A1001" i="59"/>
  <c r="B1001" i="59"/>
  <c r="C1001" i="59" s="1"/>
  <c r="A1002" i="59"/>
  <c r="B1002" i="59"/>
  <c r="C1002" i="59"/>
  <c r="A1003" i="59"/>
  <c r="B1003" i="59"/>
  <c r="C1003" i="59" s="1"/>
  <c r="A1004" i="59"/>
  <c r="B1004" i="59"/>
  <c r="C1004" i="59" s="1"/>
  <c r="A1005" i="59"/>
  <c r="B1005" i="59"/>
  <c r="C1005" i="59" s="1"/>
  <c r="A1006" i="59"/>
  <c r="B1006" i="59"/>
  <c r="C1006" i="59" s="1"/>
  <c r="A1007" i="59"/>
  <c r="B1007" i="59"/>
  <c r="C1007" i="59" s="1"/>
  <c r="A1008" i="59"/>
  <c r="B1008" i="59"/>
  <c r="C1008" i="59"/>
  <c r="A1009" i="59"/>
  <c r="B1009" i="59"/>
  <c r="C1009" i="59"/>
  <c r="A1010" i="59"/>
  <c r="B1010" i="59"/>
  <c r="C1010" i="59" s="1"/>
  <c r="A1011" i="59"/>
  <c r="B1011" i="59"/>
  <c r="C1011" i="59"/>
  <c r="A1012" i="59"/>
  <c r="B1012" i="59"/>
  <c r="C1012" i="59" s="1"/>
  <c r="A1013" i="59"/>
  <c r="B1013" i="59"/>
  <c r="C1013" i="59" s="1"/>
  <c r="A1014" i="59"/>
  <c r="B1014" i="59"/>
  <c r="C1014" i="59"/>
  <c r="A1015" i="59"/>
  <c r="B1015" i="59"/>
  <c r="C1015" i="59" s="1"/>
  <c r="A1016" i="59"/>
  <c r="B1016" i="59"/>
  <c r="C1016" i="59"/>
  <c r="A1017" i="59"/>
  <c r="B1017" i="59"/>
  <c r="C1017" i="59" s="1"/>
  <c r="A1018" i="59"/>
  <c r="B1018" i="59"/>
  <c r="C1018" i="59" s="1"/>
  <c r="A1019" i="59"/>
  <c r="B1019" i="59"/>
  <c r="C1019" i="59" s="1"/>
  <c r="A1020" i="59"/>
  <c r="B1020" i="59"/>
  <c r="C1020" i="59"/>
  <c r="A1021" i="59"/>
  <c r="B1021" i="59"/>
  <c r="C1021" i="59" s="1"/>
  <c r="A1022" i="59"/>
  <c r="B1022" i="59"/>
  <c r="C1022" i="59" s="1"/>
  <c r="A1023" i="59"/>
  <c r="B1023" i="59"/>
  <c r="C1023" i="59"/>
  <c r="A1024" i="59"/>
  <c r="B1024" i="59"/>
  <c r="C1024" i="59"/>
  <c r="A1025" i="59"/>
  <c r="B1025" i="59"/>
  <c r="C1025" i="59"/>
  <c r="A1026" i="59"/>
  <c r="B1026" i="59"/>
  <c r="C1026" i="59" s="1"/>
  <c r="A1027" i="59"/>
  <c r="B1027" i="59"/>
  <c r="C1027" i="59"/>
  <c r="A1028" i="59"/>
  <c r="B1028" i="59"/>
  <c r="C1028" i="59" s="1"/>
  <c r="A1029" i="59"/>
  <c r="B1029" i="59"/>
  <c r="C1029" i="59" s="1"/>
  <c r="A1030" i="59"/>
  <c r="B1030" i="59"/>
  <c r="C1030" i="59"/>
  <c r="A1031" i="59"/>
  <c r="B1031" i="59"/>
  <c r="C1031" i="59" s="1"/>
  <c r="A1032" i="59"/>
  <c r="B1032" i="59"/>
  <c r="C1032" i="59"/>
  <c r="A1033" i="59"/>
  <c r="B1033" i="59"/>
  <c r="C1033" i="59" s="1"/>
  <c r="A1034" i="59"/>
  <c r="B1034" i="59"/>
  <c r="C1034" i="59"/>
  <c r="A1035" i="59"/>
  <c r="B1035" i="59"/>
  <c r="C1035" i="59" s="1"/>
  <c r="A1036" i="59"/>
  <c r="B1036" i="59"/>
  <c r="C1036" i="59"/>
  <c r="A1037" i="59"/>
  <c r="B1037" i="59"/>
  <c r="C1037" i="59" s="1"/>
  <c r="A1038" i="59"/>
  <c r="B1038" i="59"/>
  <c r="C1038" i="59" s="1"/>
  <c r="A1039" i="59"/>
  <c r="B1039" i="59"/>
  <c r="C1039" i="59"/>
  <c r="A1040" i="59"/>
  <c r="B1040" i="59"/>
  <c r="C1040" i="59"/>
  <c r="A1041" i="59"/>
  <c r="B1041" i="59"/>
  <c r="C1041" i="59"/>
  <c r="A1042" i="59"/>
  <c r="B1042" i="59"/>
  <c r="C1042" i="59" s="1"/>
  <c r="A1043" i="59"/>
  <c r="B1043" i="59"/>
  <c r="C1043" i="59" s="1"/>
  <c r="A1044" i="59"/>
  <c r="B1044" i="59"/>
  <c r="C1044" i="59" s="1"/>
  <c r="A1045" i="59"/>
  <c r="B1045" i="59"/>
  <c r="C1045" i="59" s="1"/>
  <c r="A1046" i="59"/>
  <c r="B1046" i="59"/>
  <c r="C1046" i="59" s="1"/>
  <c r="A1047" i="59"/>
  <c r="B1047" i="59"/>
  <c r="C1047" i="59" s="1"/>
  <c r="A1048" i="59"/>
  <c r="B1048" i="59"/>
  <c r="C1048" i="59"/>
  <c r="A1049" i="59"/>
  <c r="B1049" i="59"/>
  <c r="C1049" i="59" s="1"/>
  <c r="A1050" i="59"/>
  <c r="B1050" i="59"/>
  <c r="C1050" i="59"/>
  <c r="A1051" i="59"/>
  <c r="B1051" i="59"/>
  <c r="C1051" i="59" s="1"/>
  <c r="A1052" i="59"/>
  <c r="B1052" i="59"/>
  <c r="C1052" i="59"/>
  <c r="A1053" i="59"/>
  <c r="B1053" i="59"/>
  <c r="C1053" i="59" s="1"/>
  <c r="A1054" i="59"/>
  <c r="B1054" i="59"/>
  <c r="C1054" i="59" s="1"/>
  <c r="A1055" i="59"/>
  <c r="B1055" i="59"/>
  <c r="C1055" i="59"/>
  <c r="A1056" i="59"/>
  <c r="B1056" i="59"/>
  <c r="C1056" i="59"/>
  <c r="A1057" i="59"/>
  <c r="B1057" i="59"/>
  <c r="C1057" i="59" s="1"/>
  <c r="A1058" i="59"/>
  <c r="B1058" i="59"/>
  <c r="C1058" i="59" s="1"/>
  <c r="A1059" i="59"/>
  <c r="B1059" i="59"/>
  <c r="C1059" i="59"/>
  <c r="A1060" i="59"/>
  <c r="B1060" i="59"/>
  <c r="C1060" i="59" s="1"/>
  <c r="A1061" i="59"/>
  <c r="B1061" i="59"/>
  <c r="C1061" i="59" s="1"/>
  <c r="A1062" i="59"/>
  <c r="B1062" i="59"/>
  <c r="C1062" i="59"/>
  <c r="A1063" i="59"/>
  <c r="B1063" i="59"/>
  <c r="C1063" i="59" s="1"/>
  <c r="A1064" i="59"/>
  <c r="B1064" i="59"/>
  <c r="C1064" i="59"/>
  <c r="A1065" i="59"/>
  <c r="B1065" i="59"/>
  <c r="C1065" i="59" s="1"/>
  <c r="A1066" i="59"/>
  <c r="B1066" i="59"/>
  <c r="C1066" i="59"/>
  <c r="A1067" i="59"/>
  <c r="B1067" i="59"/>
  <c r="C1067" i="59" s="1"/>
  <c r="A1068" i="59"/>
  <c r="B1068" i="59"/>
  <c r="C1068" i="59" s="1"/>
  <c r="A1069" i="59"/>
  <c r="B1069" i="59"/>
  <c r="C1069" i="59" s="1"/>
  <c r="A1070" i="59"/>
  <c r="B1070" i="59"/>
  <c r="C1070" i="59" s="1"/>
  <c r="A1071" i="59"/>
  <c r="B1071" i="59"/>
  <c r="C1071" i="59" s="1"/>
  <c r="A1072" i="59"/>
  <c r="B1072" i="59"/>
  <c r="C1072" i="59"/>
  <c r="A1073" i="59"/>
  <c r="B1073" i="59"/>
  <c r="C1073" i="59"/>
  <c r="A1074" i="59"/>
  <c r="B1074" i="59"/>
  <c r="C1074" i="59" s="1"/>
  <c r="A1075" i="59"/>
  <c r="B1075" i="59"/>
  <c r="C1075" i="59"/>
  <c r="A1076" i="59"/>
  <c r="B1076" i="59"/>
  <c r="C1076" i="59" s="1"/>
  <c r="A1077" i="59"/>
  <c r="B1077" i="59"/>
  <c r="C1077" i="59" s="1"/>
  <c r="A1078" i="59"/>
  <c r="B1078" i="59"/>
  <c r="C1078" i="59"/>
  <c r="A1079" i="59"/>
  <c r="B1079" i="59"/>
  <c r="C1079" i="59" s="1"/>
  <c r="A1080" i="59"/>
  <c r="B1080" i="59"/>
  <c r="C1080" i="59"/>
  <c r="A1081" i="59"/>
  <c r="B1081" i="59"/>
  <c r="C1081" i="59" s="1"/>
  <c r="A1082" i="59"/>
  <c r="B1082" i="59"/>
  <c r="C1082" i="59" s="1"/>
  <c r="A1083" i="59"/>
  <c r="B1083" i="59"/>
  <c r="C1083" i="59" s="1"/>
  <c r="A1084" i="59"/>
  <c r="B1084" i="59"/>
  <c r="C1084" i="59"/>
  <c r="A1085" i="59"/>
  <c r="B1085" i="59"/>
  <c r="C1085" i="59" s="1"/>
  <c r="A1086" i="59"/>
  <c r="B1086" i="59"/>
  <c r="C1086" i="59"/>
  <c r="A1087" i="59"/>
  <c r="B1087" i="59"/>
  <c r="C1087" i="59" s="1"/>
  <c r="A1088" i="59"/>
  <c r="B1088" i="59"/>
  <c r="C1088" i="59"/>
  <c r="A1089" i="59"/>
  <c r="B1089" i="59"/>
  <c r="C1089" i="59" s="1"/>
  <c r="A1090" i="59"/>
  <c r="B1090" i="59"/>
  <c r="C1090" i="59" s="1"/>
  <c r="A1091" i="59"/>
  <c r="B1091" i="59"/>
  <c r="C1091" i="59" s="1"/>
  <c r="A1092" i="59"/>
  <c r="B1092" i="59"/>
  <c r="C1092" i="59"/>
  <c r="A1093" i="59"/>
  <c r="B1093" i="59"/>
  <c r="C1093" i="59" s="1"/>
  <c r="A1094" i="59"/>
  <c r="B1094" i="59"/>
  <c r="C1094" i="59"/>
  <c r="A1095" i="59"/>
  <c r="B1095" i="59"/>
  <c r="C1095" i="59" s="1"/>
  <c r="A1096" i="59"/>
  <c r="B1096" i="59"/>
  <c r="C1096" i="59"/>
  <c r="A1097" i="59"/>
  <c r="B1097" i="59"/>
  <c r="C1097" i="59" s="1"/>
  <c r="A1098" i="59"/>
  <c r="B1098" i="59"/>
  <c r="C1098" i="59" s="1"/>
  <c r="A1099" i="59"/>
  <c r="B1099" i="59"/>
  <c r="C1099" i="59" s="1"/>
  <c r="A1100" i="59"/>
  <c r="B1100" i="59"/>
  <c r="C1100" i="59"/>
  <c r="A1101" i="59"/>
  <c r="B1101" i="59"/>
  <c r="C1101" i="59" s="1"/>
  <c r="A1102" i="59"/>
  <c r="B1102" i="59"/>
  <c r="C1102" i="59"/>
  <c r="A1103" i="59"/>
  <c r="B1103" i="59"/>
  <c r="C1103" i="59" s="1"/>
  <c r="A1104" i="59"/>
  <c r="B1104" i="59"/>
  <c r="C1104" i="59"/>
  <c r="A1105" i="59"/>
  <c r="B1105" i="59"/>
  <c r="C1105" i="59" s="1"/>
  <c r="A1106" i="59"/>
  <c r="B1106" i="59"/>
  <c r="C1106" i="59" s="1"/>
  <c r="A1107" i="59"/>
  <c r="B1107" i="59"/>
  <c r="C1107" i="59" s="1"/>
  <c r="A1108" i="59"/>
  <c r="B1108" i="59"/>
  <c r="C1108" i="59"/>
  <c r="A1109" i="59"/>
  <c r="B1109" i="59"/>
  <c r="C1109" i="59" s="1"/>
  <c r="A1110" i="59"/>
  <c r="B1110" i="59"/>
  <c r="C1110" i="59"/>
  <c r="A1111" i="59"/>
  <c r="B1111" i="59"/>
  <c r="C1111" i="59" s="1"/>
  <c r="A1112" i="59"/>
  <c r="B1112" i="59"/>
  <c r="C1112" i="59"/>
  <c r="A1113" i="59"/>
  <c r="B1113" i="59"/>
  <c r="C1113" i="59" s="1"/>
  <c r="A1114" i="59"/>
  <c r="B1114" i="59"/>
  <c r="C1114" i="59" s="1"/>
  <c r="A1115" i="59"/>
  <c r="B1115" i="59"/>
  <c r="C1115" i="59" s="1"/>
  <c r="A1116" i="59"/>
  <c r="B1116" i="59"/>
  <c r="C1116" i="59"/>
  <c r="A1117" i="59"/>
  <c r="B1117" i="59"/>
  <c r="C1117" i="59" s="1"/>
  <c r="A1118" i="59"/>
  <c r="B1118" i="59"/>
  <c r="C1118" i="59"/>
  <c r="A1119" i="59"/>
  <c r="B1119" i="59"/>
  <c r="C1119" i="59" s="1"/>
  <c r="A1120" i="59"/>
  <c r="B1120" i="59"/>
  <c r="C1120" i="59"/>
  <c r="A1121" i="59"/>
  <c r="B1121" i="59"/>
  <c r="C1121" i="59" s="1"/>
  <c r="A1122" i="59"/>
  <c r="B1122" i="59"/>
  <c r="C1122" i="59" s="1"/>
  <c r="A1123" i="59"/>
  <c r="B1123" i="59"/>
  <c r="C1123" i="59" s="1"/>
  <c r="A1124" i="59"/>
  <c r="B1124" i="59"/>
  <c r="C1124" i="59"/>
  <c r="A1125" i="59"/>
  <c r="B1125" i="59"/>
  <c r="C1125" i="59" s="1"/>
  <c r="A1126" i="59"/>
  <c r="B1126" i="59"/>
  <c r="C1126" i="59"/>
  <c r="A1127" i="59"/>
  <c r="B1127" i="59"/>
  <c r="C1127" i="59" s="1"/>
  <c r="A1128" i="59"/>
  <c r="B1128" i="59"/>
  <c r="C1128" i="59"/>
  <c r="A1129" i="59"/>
  <c r="B1129" i="59"/>
  <c r="C1129" i="59" s="1"/>
  <c r="A1130" i="59"/>
  <c r="B1130" i="59"/>
  <c r="C1130" i="59" s="1"/>
  <c r="A1131" i="59"/>
  <c r="B1131" i="59"/>
  <c r="C1131" i="59" s="1"/>
  <c r="A1132" i="59"/>
  <c r="B1132" i="59"/>
  <c r="C1132" i="59"/>
  <c r="A1133" i="59"/>
  <c r="B1133" i="59"/>
  <c r="C1133" i="59" s="1"/>
  <c r="A1134" i="59"/>
  <c r="B1134" i="59"/>
  <c r="C1134" i="59"/>
  <c r="A1135" i="59"/>
  <c r="B1135" i="59"/>
  <c r="C1135" i="59" s="1"/>
  <c r="A1136" i="59"/>
  <c r="B1136" i="59"/>
  <c r="C1136" i="59"/>
  <c r="A1137" i="59"/>
  <c r="B1137" i="59"/>
  <c r="C1137" i="59" s="1"/>
  <c r="A1138" i="59"/>
  <c r="B1138" i="59"/>
  <c r="C1138" i="59" s="1"/>
  <c r="A1139" i="59"/>
  <c r="B1139" i="59"/>
  <c r="C1139" i="59" s="1"/>
  <c r="A1140" i="59"/>
  <c r="B1140" i="59"/>
  <c r="C1140" i="59"/>
  <c r="A1141" i="59"/>
  <c r="B1141" i="59"/>
  <c r="C1141" i="59" s="1"/>
  <c r="A1142" i="59"/>
  <c r="B1142" i="59"/>
  <c r="C1142" i="59"/>
  <c r="A1143" i="59"/>
  <c r="B1143" i="59"/>
  <c r="C1143" i="59" s="1"/>
  <c r="A1144" i="59"/>
  <c r="B1144" i="59"/>
  <c r="C1144" i="59"/>
  <c r="A1145" i="59"/>
  <c r="B1145" i="59"/>
  <c r="C1145" i="59" s="1"/>
  <c r="A1146" i="59"/>
  <c r="B1146" i="59"/>
  <c r="C1146" i="59" s="1"/>
  <c r="A1147" i="59"/>
  <c r="B1147" i="59"/>
  <c r="C1147" i="59" s="1"/>
  <c r="A1148" i="59"/>
  <c r="B1148" i="59"/>
  <c r="C1148" i="59"/>
  <c r="A1149" i="59"/>
  <c r="B1149" i="59"/>
  <c r="C1149" i="59" s="1"/>
  <c r="A1150" i="59"/>
  <c r="B1150" i="59"/>
  <c r="C1150" i="59"/>
  <c r="A1151" i="59"/>
  <c r="B1151" i="59"/>
  <c r="C1151" i="59" s="1"/>
  <c r="A1152" i="59"/>
  <c r="B1152" i="59"/>
  <c r="C1152" i="59"/>
  <c r="A1153" i="59"/>
  <c r="B1153" i="59"/>
  <c r="C1153" i="59" s="1"/>
  <c r="A1154" i="59"/>
  <c r="B1154" i="59"/>
  <c r="C1154" i="59" s="1"/>
  <c r="A1155" i="59"/>
  <c r="B1155" i="59"/>
  <c r="C1155" i="59" s="1"/>
  <c r="A1156" i="59"/>
  <c r="B1156" i="59"/>
  <c r="C1156" i="59"/>
  <c r="A1157" i="59"/>
  <c r="B1157" i="59"/>
  <c r="C1157" i="59" s="1"/>
  <c r="A1158" i="59"/>
  <c r="B1158" i="59"/>
  <c r="C1158" i="59"/>
  <c r="A1159" i="59"/>
  <c r="B1159" i="59"/>
  <c r="C1159" i="59" s="1"/>
  <c r="A1160" i="59"/>
  <c r="B1160" i="59"/>
  <c r="C1160" i="59"/>
  <c r="A1161" i="59"/>
  <c r="B1161" i="59"/>
  <c r="C1161" i="59" s="1"/>
  <c r="A1162" i="59"/>
  <c r="B1162" i="59"/>
  <c r="C1162" i="59" s="1"/>
  <c r="A1163" i="59"/>
  <c r="B1163" i="59"/>
  <c r="C1163" i="59" s="1"/>
  <c r="A1164" i="59"/>
  <c r="B1164" i="59"/>
  <c r="C1164" i="59"/>
  <c r="A1165" i="59"/>
  <c r="B1165" i="59"/>
  <c r="C1165" i="59" s="1"/>
  <c r="A1166" i="59"/>
  <c r="B1166" i="59"/>
  <c r="C1166" i="59"/>
  <c r="A1167" i="59"/>
  <c r="B1167" i="59"/>
  <c r="C1167" i="59" s="1"/>
  <c r="A1168" i="59"/>
  <c r="B1168" i="59"/>
  <c r="C1168" i="59"/>
  <c r="A1169" i="59"/>
  <c r="B1169" i="59"/>
  <c r="C1169" i="59" s="1"/>
  <c r="A1170" i="59"/>
  <c r="B1170" i="59"/>
  <c r="C1170" i="59" s="1"/>
  <c r="A1171" i="59"/>
  <c r="B1171" i="59"/>
  <c r="C1171" i="59" s="1"/>
  <c r="A1172" i="59"/>
  <c r="B1172" i="59"/>
  <c r="C1172" i="59"/>
  <c r="A1173" i="59"/>
  <c r="B1173" i="59"/>
  <c r="C1173" i="59" s="1"/>
  <c r="A1174" i="59"/>
  <c r="B1174" i="59"/>
  <c r="C1174" i="59"/>
  <c r="A1175" i="59"/>
  <c r="B1175" i="59"/>
  <c r="C1175" i="59" s="1"/>
  <c r="A1176" i="59"/>
  <c r="B1176" i="59"/>
  <c r="C1176" i="59"/>
  <c r="A1177" i="59"/>
  <c r="B1177" i="59"/>
  <c r="C1177" i="59" s="1"/>
  <c r="A1178" i="59"/>
  <c r="B1178" i="59"/>
  <c r="C1178" i="59" s="1"/>
  <c r="A1179" i="59"/>
  <c r="B1179" i="59"/>
  <c r="C1179" i="59" s="1"/>
  <c r="A1180" i="59"/>
  <c r="B1180" i="59"/>
  <c r="C1180" i="59"/>
  <c r="A1181" i="59"/>
  <c r="B1181" i="59"/>
  <c r="C1181" i="59" s="1"/>
  <c r="A1182" i="59"/>
  <c r="B1182" i="59"/>
  <c r="C1182" i="59"/>
  <c r="A1183" i="59"/>
  <c r="B1183" i="59"/>
  <c r="C1183" i="59" s="1"/>
  <c r="A1184" i="59"/>
  <c r="B1184" i="59"/>
  <c r="C1184" i="59"/>
  <c r="A1185" i="59"/>
  <c r="B1185" i="59"/>
  <c r="C1185" i="59" s="1"/>
  <c r="A1186" i="59"/>
  <c r="B1186" i="59"/>
  <c r="C1186" i="59" s="1"/>
  <c r="A1187" i="59"/>
  <c r="B1187" i="59"/>
  <c r="C1187" i="59" s="1"/>
  <c r="A1188" i="59"/>
  <c r="B1188" i="59"/>
  <c r="C1188" i="59"/>
  <c r="A1189" i="59"/>
  <c r="B1189" i="59"/>
  <c r="C1189" i="59" s="1"/>
  <c r="A1190" i="59"/>
  <c r="B1190" i="59"/>
  <c r="C1190" i="59"/>
  <c r="A1191" i="59"/>
  <c r="B1191" i="59"/>
  <c r="C1191" i="59" s="1"/>
  <c r="A1192" i="59"/>
  <c r="B1192" i="59"/>
  <c r="C1192" i="59"/>
  <c r="A1193" i="59"/>
  <c r="B1193" i="59"/>
  <c r="C1193" i="59" s="1"/>
  <c r="A1194" i="59"/>
  <c r="B1194" i="59"/>
  <c r="C1194" i="59" s="1"/>
  <c r="A1195" i="59"/>
  <c r="B1195" i="59"/>
  <c r="C1195" i="59" s="1"/>
  <c r="A1196" i="59"/>
  <c r="B1196" i="59"/>
  <c r="C1196" i="59"/>
  <c r="A1197" i="59"/>
  <c r="B1197" i="59"/>
  <c r="C1197" i="59" s="1"/>
  <c r="A1198" i="59"/>
  <c r="B1198" i="59"/>
  <c r="C1198" i="59"/>
  <c r="A1199" i="59"/>
  <c r="B1199" i="59"/>
  <c r="C1199" i="59" s="1"/>
  <c r="A1200" i="59"/>
  <c r="B1200" i="59"/>
  <c r="C1200" i="59"/>
  <c r="A1201" i="59"/>
  <c r="B1201" i="59"/>
  <c r="C1201" i="59" s="1"/>
  <c r="A1202" i="59"/>
  <c r="B1202" i="59"/>
  <c r="C1202" i="59" s="1"/>
  <c r="A1203" i="59"/>
  <c r="B1203" i="59"/>
  <c r="C1203" i="59" s="1"/>
  <c r="A1204" i="59"/>
  <c r="B1204" i="59"/>
  <c r="C1204" i="59"/>
  <c r="A1205" i="59"/>
  <c r="B1205" i="59"/>
  <c r="C1205" i="59" s="1"/>
  <c r="A1206" i="59"/>
  <c r="B1206" i="59"/>
  <c r="C1206" i="59"/>
  <c r="A1207" i="59"/>
  <c r="B1207" i="59"/>
  <c r="C1207" i="59" s="1"/>
  <c r="A1208" i="59"/>
  <c r="B1208" i="59"/>
  <c r="C1208" i="59"/>
  <c r="A1209" i="59"/>
  <c r="B1209" i="59"/>
  <c r="C1209" i="59" s="1"/>
  <c r="A1210" i="59"/>
  <c r="B1210" i="59"/>
  <c r="C1210" i="59" s="1"/>
  <c r="A1211" i="59"/>
  <c r="B1211" i="59"/>
  <c r="C1211" i="59" s="1"/>
  <c r="A1212" i="59"/>
  <c r="B1212" i="59"/>
  <c r="C1212" i="59"/>
  <c r="A1213" i="59"/>
  <c r="B1213" i="59"/>
  <c r="C1213" i="59" s="1"/>
  <c r="A1214" i="59"/>
  <c r="B1214" i="59"/>
  <c r="C1214" i="59"/>
  <c r="A1215" i="59"/>
  <c r="B1215" i="59"/>
  <c r="C1215" i="59" s="1"/>
  <c r="A1216" i="59"/>
  <c r="B1216" i="59"/>
  <c r="C1216" i="59"/>
  <c r="A1217" i="59"/>
  <c r="B1217" i="59"/>
  <c r="C1217" i="59" s="1"/>
  <c r="A1218" i="59"/>
  <c r="B1218" i="59"/>
  <c r="C1218" i="59" s="1"/>
  <c r="A1219" i="59"/>
  <c r="B1219" i="59"/>
  <c r="C1219" i="59" s="1"/>
  <c r="A1220" i="59"/>
  <c r="B1220" i="59"/>
  <c r="C1220" i="59"/>
  <c r="A1221" i="59"/>
  <c r="B1221" i="59"/>
  <c r="C1221" i="59" s="1"/>
  <c r="A1222" i="59"/>
  <c r="B1222" i="59"/>
  <c r="C1222" i="59"/>
  <c r="A1223" i="59"/>
  <c r="B1223" i="59"/>
  <c r="C1223" i="59" s="1"/>
  <c r="A1224" i="59"/>
  <c r="B1224" i="59"/>
  <c r="C1224" i="59"/>
  <c r="A1225" i="59"/>
  <c r="B1225" i="59"/>
  <c r="C1225" i="59" s="1"/>
  <c r="A1226" i="59"/>
  <c r="B1226" i="59"/>
  <c r="C1226" i="59" s="1"/>
  <c r="A1227" i="59"/>
  <c r="B1227" i="59"/>
  <c r="C1227" i="59" s="1"/>
  <c r="A1228" i="59"/>
  <c r="B1228" i="59"/>
  <c r="C1228" i="59"/>
  <c r="A1229" i="59"/>
  <c r="B1229" i="59"/>
  <c r="C1229" i="59" s="1"/>
  <c r="A1230" i="59"/>
  <c r="B1230" i="59"/>
  <c r="C1230" i="59"/>
  <c r="A1231" i="59"/>
  <c r="B1231" i="59"/>
  <c r="C1231" i="59" s="1"/>
  <c r="A1232" i="59"/>
  <c r="B1232" i="59"/>
  <c r="C1232" i="59"/>
  <c r="A1233" i="59"/>
  <c r="B1233" i="59"/>
  <c r="C1233" i="59" s="1"/>
  <c r="A1234" i="59"/>
  <c r="B1234" i="59"/>
  <c r="C1234" i="59" s="1"/>
  <c r="A1235" i="59"/>
  <c r="B1235" i="59"/>
  <c r="C1235" i="59" s="1"/>
  <c r="A1236" i="59"/>
  <c r="B1236" i="59"/>
  <c r="C1236" i="59"/>
  <c r="A1237" i="59"/>
  <c r="B1237" i="59"/>
  <c r="C1237" i="59" s="1"/>
  <c r="A1238" i="59"/>
  <c r="B1238" i="59"/>
  <c r="C1238" i="59"/>
  <c r="A1239" i="59"/>
  <c r="B1239" i="59"/>
  <c r="C1239" i="59" s="1"/>
  <c r="A1240" i="59"/>
  <c r="B1240" i="59"/>
  <c r="C1240" i="59"/>
  <c r="A1241" i="59"/>
  <c r="B1241" i="59"/>
  <c r="C1241" i="59" s="1"/>
  <c r="A1242" i="59"/>
  <c r="B1242" i="59"/>
  <c r="C1242" i="59" s="1"/>
  <c r="A1243" i="59"/>
  <c r="B1243" i="59"/>
  <c r="C1243" i="59" s="1"/>
  <c r="A1244" i="59"/>
  <c r="B1244" i="59"/>
  <c r="C1244" i="59"/>
  <c r="A1245" i="59"/>
  <c r="B1245" i="59"/>
  <c r="C1245" i="59" s="1"/>
  <c r="A1246" i="59"/>
  <c r="B1246" i="59"/>
  <c r="C1246" i="59"/>
  <c r="A1247" i="59"/>
  <c r="B1247" i="59"/>
  <c r="C1247" i="59" s="1"/>
  <c r="A1248" i="59"/>
  <c r="B1248" i="59"/>
  <c r="C1248" i="59"/>
  <c r="A1249" i="59"/>
  <c r="B1249" i="59"/>
  <c r="C1249" i="59" s="1"/>
  <c r="A1250" i="59"/>
  <c r="B1250" i="59"/>
  <c r="C1250" i="59" s="1"/>
  <c r="A1251" i="59"/>
  <c r="B1251" i="59"/>
  <c r="C1251" i="59" s="1"/>
  <c r="A1252" i="59"/>
  <c r="B1252" i="59"/>
  <c r="C1252" i="59"/>
  <c r="A1253" i="59"/>
  <c r="B1253" i="59"/>
  <c r="C1253" i="59" s="1"/>
  <c r="A1254" i="59"/>
  <c r="B1254" i="59"/>
  <c r="C1254" i="59"/>
  <c r="A1255" i="59"/>
  <c r="B1255" i="59"/>
  <c r="C1255" i="59" s="1"/>
  <c r="A1256" i="59"/>
  <c r="B1256" i="59"/>
  <c r="C1256" i="59"/>
  <c r="A1257" i="59"/>
  <c r="B1257" i="59"/>
  <c r="C1257" i="59" s="1"/>
  <c r="A1258" i="59"/>
  <c r="B1258" i="59"/>
  <c r="C1258" i="59" s="1"/>
  <c r="A1259" i="59"/>
  <c r="B1259" i="59"/>
  <c r="C1259" i="59" s="1"/>
  <c r="A1260" i="59"/>
  <c r="B1260" i="59"/>
  <c r="C1260" i="59"/>
  <c r="A1261" i="59"/>
  <c r="B1261" i="59"/>
  <c r="C1261" i="59"/>
  <c r="A1262" i="59"/>
  <c r="B1262" i="59"/>
  <c r="C1262" i="59"/>
  <c r="A1263" i="59"/>
  <c r="B1263" i="59"/>
  <c r="C1263" i="59" s="1"/>
  <c r="A1264" i="59"/>
  <c r="B1264" i="59"/>
  <c r="C1264" i="59"/>
  <c r="A1265" i="59"/>
  <c r="B1265" i="59"/>
  <c r="C1265" i="59" s="1"/>
  <c r="A1266" i="59"/>
  <c r="B1266" i="59"/>
  <c r="C1266" i="59" s="1"/>
  <c r="A1267" i="59"/>
  <c r="B1267" i="59"/>
  <c r="C1267" i="59" s="1"/>
  <c r="A1268" i="59"/>
  <c r="B1268" i="59"/>
  <c r="C1268" i="59"/>
  <c r="A1269" i="59"/>
  <c r="B1269" i="59"/>
  <c r="C1269" i="59"/>
  <c r="A1270" i="59"/>
  <c r="B1270" i="59"/>
  <c r="C1270" i="59"/>
  <c r="A1271" i="59"/>
  <c r="B1271" i="59"/>
  <c r="C1271" i="59" s="1"/>
  <c r="A1272" i="59"/>
  <c r="B1272" i="59"/>
  <c r="C1272" i="59"/>
  <c r="A1273" i="59"/>
  <c r="B1273" i="59"/>
  <c r="C1273" i="59" s="1"/>
  <c r="A1274" i="59"/>
  <c r="B1274" i="59"/>
  <c r="C1274" i="59" s="1"/>
  <c r="A1275" i="59"/>
  <c r="B1275" i="59"/>
  <c r="C1275" i="59" s="1"/>
  <c r="A1276" i="59"/>
  <c r="B1276" i="59"/>
  <c r="C1276" i="59"/>
  <c r="A1277" i="59"/>
  <c r="B1277" i="59"/>
  <c r="C1277" i="59"/>
  <c r="A1278" i="59"/>
  <c r="B1278" i="59"/>
  <c r="C1278" i="59"/>
  <c r="A1279" i="59"/>
  <c r="B1279" i="59"/>
  <c r="C1279" i="59" s="1"/>
  <c r="A1280" i="59"/>
  <c r="B1280" i="59"/>
  <c r="C1280" i="59"/>
  <c r="A1281" i="59"/>
  <c r="B1281" i="59"/>
  <c r="C1281" i="59" s="1"/>
  <c r="A1282" i="59"/>
  <c r="B1282" i="59"/>
  <c r="C1282" i="59" s="1"/>
  <c r="A1283" i="59"/>
  <c r="B1283" i="59"/>
  <c r="C1283" i="59" s="1"/>
  <c r="A1284" i="59"/>
  <c r="B1284" i="59"/>
  <c r="C1284" i="59"/>
  <c r="A1285" i="59"/>
  <c r="B1285" i="59"/>
  <c r="C1285" i="59"/>
  <c r="A1286" i="59"/>
  <c r="B1286" i="59"/>
  <c r="C1286" i="59"/>
  <c r="A1287" i="59"/>
  <c r="B1287" i="59"/>
  <c r="C1287" i="59" s="1"/>
  <c r="A1288" i="59"/>
  <c r="B1288" i="59"/>
  <c r="C1288" i="59"/>
  <c r="A1289" i="59"/>
  <c r="B1289" i="59"/>
  <c r="C1289" i="59" s="1"/>
  <c r="A1290" i="59"/>
  <c r="B1290" i="59"/>
  <c r="C1290" i="59" s="1"/>
  <c r="A1291" i="59"/>
  <c r="B1291" i="59"/>
  <c r="C1291" i="59" s="1"/>
  <c r="A1292" i="59"/>
  <c r="B1292" i="59"/>
  <c r="C1292" i="59"/>
  <c r="A1293" i="59"/>
  <c r="B1293" i="59"/>
  <c r="C1293" i="59"/>
  <c r="A1294" i="59"/>
  <c r="B1294" i="59"/>
  <c r="C1294" i="59"/>
  <c r="A1295" i="59"/>
  <c r="B1295" i="59"/>
  <c r="C1295" i="59" s="1"/>
  <c r="A1296" i="59"/>
  <c r="B1296" i="59"/>
  <c r="C1296" i="59"/>
  <c r="A1297" i="59"/>
  <c r="B1297" i="59"/>
  <c r="C1297" i="59" s="1"/>
  <c r="A1298" i="59"/>
  <c r="B1298" i="59"/>
  <c r="C1298" i="59" s="1"/>
  <c r="A1299" i="59"/>
  <c r="B1299" i="59"/>
  <c r="C1299" i="59" s="1"/>
  <c r="A1300" i="59"/>
  <c r="B1300" i="59"/>
  <c r="C1300" i="59"/>
  <c r="A1301" i="59"/>
  <c r="B1301" i="59"/>
  <c r="C1301" i="59"/>
  <c r="A1302" i="59"/>
  <c r="B1302" i="59"/>
  <c r="C1302" i="59"/>
  <c r="A1303" i="59"/>
  <c r="B1303" i="59"/>
  <c r="C1303" i="59" s="1"/>
  <c r="A1304" i="59"/>
  <c r="B1304" i="59"/>
  <c r="C1304" i="59"/>
  <c r="A1305" i="59"/>
  <c r="B1305" i="59"/>
  <c r="C1305" i="59" s="1"/>
  <c r="A1306" i="59"/>
  <c r="B1306" i="59"/>
  <c r="C1306" i="59" s="1"/>
  <c r="A1307" i="59"/>
  <c r="B1307" i="59"/>
  <c r="C1307" i="59" s="1"/>
  <c r="A1308" i="59"/>
  <c r="B1308" i="59"/>
  <c r="C1308" i="59"/>
  <c r="A1309" i="59"/>
  <c r="B1309" i="59"/>
  <c r="C1309" i="59"/>
  <c r="A1310" i="59"/>
  <c r="B1310" i="59"/>
  <c r="C1310" i="59"/>
  <c r="A1311" i="59"/>
  <c r="B1311" i="59"/>
  <c r="C1311" i="59" s="1"/>
  <c r="A1312" i="59"/>
  <c r="B1312" i="59"/>
  <c r="C1312" i="59"/>
  <c r="A1313" i="59"/>
  <c r="B1313" i="59"/>
  <c r="C1313" i="59" s="1"/>
  <c r="A1314" i="59"/>
  <c r="B1314" i="59"/>
  <c r="C1314" i="59" s="1"/>
  <c r="A1315" i="59"/>
  <c r="B1315" i="59"/>
  <c r="C1315" i="59" s="1"/>
  <c r="A1316" i="59"/>
  <c r="B1316" i="59"/>
  <c r="C1316" i="59"/>
  <c r="A1317" i="59"/>
  <c r="B1317" i="59"/>
  <c r="C1317" i="59"/>
  <c r="A1318" i="59"/>
  <c r="B1318" i="59"/>
  <c r="C1318" i="59"/>
  <c r="A1319" i="59"/>
  <c r="B1319" i="59"/>
  <c r="C1319" i="59" s="1"/>
  <c r="A1320" i="59"/>
  <c r="B1320" i="59"/>
  <c r="C1320" i="59"/>
  <c r="A1321" i="59"/>
  <c r="B1321" i="59"/>
  <c r="C1321" i="59" s="1"/>
  <c r="A1322" i="59"/>
  <c r="B1322" i="59"/>
  <c r="C1322" i="59" s="1"/>
  <c r="A1323" i="59"/>
  <c r="B1323" i="59"/>
  <c r="C1323" i="59" s="1"/>
  <c r="A1324" i="59"/>
  <c r="B1324" i="59"/>
  <c r="C1324" i="59"/>
  <c r="A1325" i="59"/>
  <c r="B1325" i="59"/>
  <c r="C1325" i="59"/>
  <c r="A1326" i="59"/>
  <c r="B1326" i="59"/>
  <c r="C1326" i="59"/>
  <c r="A1327" i="59"/>
  <c r="B1327" i="59"/>
  <c r="C1327" i="59" s="1"/>
  <c r="A1328" i="59"/>
  <c r="B1328" i="59"/>
  <c r="C1328" i="59"/>
  <c r="A1329" i="59"/>
  <c r="B1329" i="59"/>
  <c r="C1329" i="59" s="1"/>
  <c r="A1330" i="59"/>
  <c r="B1330" i="59"/>
  <c r="C1330" i="59" s="1"/>
  <c r="A1331" i="59"/>
  <c r="B1331" i="59"/>
  <c r="C1331" i="59" s="1"/>
  <c r="A1332" i="59"/>
  <c r="B1332" i="59"/>
  <c r="C1332" i="59"/>
  <c r="A1333" i="59"/>
  <c r="B1333" i="59"/>
  <c r="C1333" i="59"/>
  <c r="A1334" i="59"/>
  <c r="B1334" i="59"/>
  <c r="C1334" i="59"/>
  <c r="A1335" i="59"/>
  <c r="B1335" i="59"/>
  <c r="C1335" i="59" s="1"/>
  <c r="A1336" i="59"/>
  <c r="B1336" i="59"/>
  <c r="C1336" i="59"/>
  <c r="A1337" i="59"/>
  <c r="B1337" i="59"/>
  <c r="C1337" i="59" s="1"/>
  <c r="A1338" i="59"/>
  <c r="B1338" i="59"/>
  <c r="C1338" i="59" s="1"/>
  <c r="A1339" i="59"/>
  <c r="B1339" i="59"/>
  <c r="C1339" i="59" s="1"/>
  <c r="A1340" i="59"/>
  <c r="B1340" i="59"/>
  <c r="C1340" i="59"/>
  <c r="A1341" i="59"/>
  <c r="B1341" i="59"/>
  <c r="C1341" i="59"/>
  <c r="A1342" i="59"/>
  <c r="B1342" i="59"/>
  <c r="C1342" i="59"/>
  <c r="A1343" i="59"/>
  <c r="B1343" i="59"/>
  <c r="C1343" i="59" s="1"/>
  <c r="A1344" i="59"/>
  <c r="B1344" i="59"/>
  <c r="C1344" i="59"/>
  <c r="A1345" i="59"/>
  <c r="B1345" i="59"/>
  <c r="C1345" i="59" s="1"/>
  <c r="A1346" i="59"/>
  <c r="B1346" i="59"/>
  <c r="C1346" i="59" s="1"/>
  <c r="A1347" i="59"/>
  <c r="B1347" i="59"/>
  <c r="C1347" i="59" s="1"/>
  <c r="A1348" i="59"/>
  <c r="B1348" i="59"/>
  <c r="C1348" i="59"/>
  <c r="A1349" i="59"/>
  <c r="B1349" i="59"/>
  <c r="C1349" i="59"/>
  <c r="A1350" i="59"/>
  <c r="B1350" i="59"/>
  <c r="C1350" i="59"/>
  <c r="A1351" i="59"/>
  <c r="B1351" i="59"/>
  <c r="C1351" i="59" s="1"/>
  <c r="A1352" i="59"/>
  <c r="B1352" i="59"/>
  <c r="C1352" i="59"/>
  <c r="A1353" i="59"/>
  <c r="B1353" i="59"/>
  <c r="C1353" i="59" s="1"/>
  <c r="A1354" i="59"/>
  <c r="B1354" i="59"/>
  <c r="C1354" i="59" s="1"/>
  <c r="A1355" i="59"/>
  <c r="B1355" i="59"/>
  <c r="C1355" i="59" s="1"/>
  <c r="A1356" i="59"/>
  <c r="B1356" i="59"/>
  <c r="C1356" i="59"/>
  <c r="A1357" i="59"/>
  <c r="B1357" i="59"/>
  <c r="C1357" i="59"/>
  <c r="A1358" i="59"/>
  <c r="B1358" i="59"/>
  <c r="C1358" i="59"/>
  <c r="A1359" i="59"/>
  <c r="B1359" i="59"/>
  <c r="C1359" i="59" s="1"/>
  <c r="A1360" i="59"/>
  <c r="B1360" i="59"/>
  <c r="C1360" i="59"/>
  <c r="A1361" i="59"/>
  <c r="B1361" i="59"/>
  <c r="C1361" i="59" s="1"/>
  <c r="A1362" i="59"/>
  <c r="B1362" i="59"/>
  <c r="C1362" i="59" s="1"/>
  <c r="A1363" i="59"/>
  <c r="B1363" i="59"/>
  <c r="C1363" i="59" s="1"/>
  <c r="A1364" i="59"/>
  <c r="B1364" i="59"/>
  <c r="C1364" i="59"/>
  <c r="A1365" i="59"/>
  <c r="B1365" i="59"/>
  <c r="C1365" i="59"/>
  <c r="A1366" i="59"/>
  <c r="B1366" i="59"/>
  <c r="C1366" i="59"/>
  <c r="A1367" i="59"/>
  <c r="B1367" i="59"/>
  <c r="C1367" i="59" s="1"/>
  <c r="A1368" i="59"/>
  <c r="B1368" i="59"/>
  <c r="C1368" i="59"/>
  <c r="A1369" i="59"/>
  <c r="B1369" i="59"/>
  <c r="C1369" i="59" s="1"/>
  <c r="A1370" i="59"/>
  <c r="B1370" i="59"/>
  <c r="C1370" i="59"/>
  <c r="A1371" i="59"/>
  <c r="B1371" i="59"/>
  <c r="C1371" i="59" s="1"/>
  <c r="A1372" i="59"/>
  <c r="B1372" i="59"/>
  <c r="C1372" i="59"/>
  <c r="A1373" i="59"/>
  <c r="B1373" i="59"/>
  <c r="C1373" i="59"/>
  <c r="A1374" i="59"/>
  <c r="B1374" i="59"/>
  <c r="C1374" i="59"/>
  <c r="A1375" i="59"/>
  <c r="B1375" i="59"/>
  <c r="C1375" i="59" s="1"/>
  <c r="A1376" i="59"/>
  <c r="B1376" i="59"/>
  <c r="C1376" i="59"/>
  <c r="A1377" i="59"/>
  <c r="B1377" i="59"/>
  <c r="C1377" i="59" s="1"/>
  <c r="A1378" i="59"/>
  <c r="B1378" i="59"/>
  <c r="C1378" i="59"/>
  <c r="A1379" i="59"/>
  <c r="B1379" i="59"/>
  <c r="C1379" i="59" s="1"/>
  <c r="A1380" i="59"/>
  <c r="B1380" i="59"/>
  <c r="C1380" i="59"/>
  <c r="A1381" i="59"/>
  <c r="B1381" i="59"/>
  <c r="C1381" i="59"/>
  <c r="A1382" i="59"/>
  <c r="B1382" i="59"/>
  <c r="C1382" i="59"/>
  <c r="A1383" i="59"/>
  <c r="B1383" i="59"/>
  <c r="C1383" i="59" s="1"/>
  <c r="A1384" i="59"/>
  <c r="B1384" i="59"/>
  <c r="C1384" i="59"/>
  <c r="A1385" i="59"/>
  <c r="B1385" i="59"/>
  <c r="C1385" i="59" s="1"/>
  <c r="A1386" i="59"/>
  <c r="B1386" i="59"/>
  <c r="C1386" i="59"/>
  <c r="A1387" i="59"/>
  <c r="B1387" i="59"/>
  <c r="C1387" i="59" s="1"/>
  <c r="A1388" i="59"/>
  <c r="B1388" i="59"/>
  <c r="C1388" i="59"/>
  <c r="A1389" i="59"/>
  <c r="B1389" i="59"/>
  <c r="C1389" i="59"/>
  <c r="A1390" i="59"/>
  <c r="B1390" i="59"/>
  <c r="C1390" i="59"/>
  <c r="A1391" i="59"/>
  <c r="B1391" i="59"/>
  <c r="C1391" i="59" s="1"/>
  <c r="A1392" i="59"/>
  <c r="B1392" i="59"/>
  <c r="C1392" i="59"/>
  <c r="A1393" i="59"/>
  <c r="B1393" i="59"/>
  <c r="C1393" i="59" s="1"/>
  <c r="A1394" i="59"/>
  <c r="B1394" i="59"/>
  <c r="C1394" i="59"/>
  <c r="A1395" i="59"/>
  <c r="B1395" i="59"/>
  <c r="C1395" i="59" s="1"/>
  <c r="A1396" i="59"/>
  <c r="B1396" i="59"/>
  <c r="C1396" i="59"/>
  <c r="A1397" i="59"/>
  <c r="B1397" i="59"/>
  <c r="C1397" i="59"/>
  <c r="A1398" i="59"/>
  <c r="B1398" i="59"/>
  <c r="C1398" i="59"/>
  <c r="A1399" i="59"/>
  <c r="B1399" i="59"/>
  <c r="C1399" i="59" s="1"/>
  <c r="A1400" i="59"/>
  <c r="B1400" i="59"/>
  <c r="C1400" i="59"/>
  <c r="A1401" i="59"/>
  <c r="B1401" i="59"/>
  <c r="C1401" i="59" s="1"/>
  <c r="A1402" i="59"/>
  <c r="B1402" i="59"/>
  <c r="C1402" i="59"/>
  <c r="A1403" i="59"/>
  <c r="B1403" i="59"/>
  <c r="C1403" i="59" s="1"/>
  <c r="A1404" i="59"/>
  <c r="B1404" i="59"/>
  <c r="C1404" i="59"/>
  <c r="A1405" i="59"/>
  <c r="B1405" i="59"/>
  <c r="C1405" i="59"/>
  <c r="A1406" i="59"/>
  <c r="B1406" i="59"/>
  <c r="C1406" i="59"/>
  <c r="A1407" i="59"/>
  <c r="B1407" i="59"/>
  <c r="C1407" i="59" s="1"/>
  <c r="A1408" i="59"/>
  <c r="B1408" i="59"/>
  <c r="C1408" i="59"/>
  <c r="A1409" i="59"/>
  <c r="B1409" i="59"/>
  <c r="C1409" i="59" s="1"/>
  <c r="A1410" i="59"/>
  <c r="B1410" i="59"/>
  <c r="C1410" i="59"/>
  <c r="A1411" i="59"/>
  <c r="B1411" i="59"/>
  <c r="C1411" i="59" s="1"/>
  <c r="A1412" i="59"/>
  <c r="B1412" i="59"/>
  <c r="C1412" i="59"/>
  <c r="A1413" i="59"/>
  <c r="B1413" i="59"/>
  <c r="C1413" i="59"/>
  <c r="A1414" i="59"/>
  <c r="B1414" i="59"/>
  <c r="C1414" i="59"/>
  <c r="A1415" i="59"/>
  <c r="B1415" i="59"/>
  <c r="C1415" i="59" s="1"/>
  <c r="A1416" i="59"/>
  <c r="B1416" i="59"/>
  <c r="C1416" i="59"/>
  <c r="A1417" i="59"/>
  <c r="B1417" i="59"/>
  <c r="C1417" i="59" s="1"/>
  <c r="A1418" i="59"/>
  <c r="B1418" i="59"/>
  <c r="C1418" i="59"/>
  <c r="A1419" i="59"/>
  <c r="B1419" i="59"/>
  <c r="C1419" i="59" s="1"/>
  <c r="A1420" i="59"/>
  <c r="B1420" i="59"/>
  <c r="C1420" i="59"/>
  <c r="A1421" i="59"/>
  <c r="B1421" i="59"/>
  <c r="C1421" i="59"/>
  <c r="A1422" i="59"/>
  <c r="B1422" i="59"/>
  <c r="C1422" i="59"/>
  <c r="A1423" i="59"/>
  <c r="B1423" i="59"/>
  <c r="C1423" i="59" s="1"/>
  <c r="A1424" i="59"/>
  <c r="B1424" i="59"/>
  <c r="C1424" i="59"/>
  <c r="A1425" i="59"/>
  <c r="B1425" i="59"/>
  <c r="C1425" i="59" s="1"/>
  <c r="A1426" i="59"/>
  <c r="B1426" i="59"/>
  <c r="C1426" i="59"/>
  <c r="A1427" i="59"/>
  <c r="B1427" i="59"/>
  <c r="C1427" i="59" s="1"/>
  <c r="A1428" i="59"/>
  <c r="B1428" i="59"/>
  <c r="C1428" i="59"/>
  <c r="A1429" i="59"/>
  <c r="B1429" i="59"/>
  <c r="C1429" i="59"/>
  <c r="A1430" i="59"/>
  <c r="B1430" i="59"/>
  <c r="C1430" i="59"/>
  <c r="A1431" i="59"/>
  <c r="B1431" i="59"/>
  <c r="C1431" i="59" s="1"/>
  <c r="A1432" i="59"/>
  <c r="B1432" i="59"/>
  <c r="C1432" i="59"/>
  <c r="A1433" i="59"/>
  <c r="B1433" i="59"/>
  <c r="C1433" i="59" s="1"/>
  <c r="A1434" i="59"/>
  <c r="B1434" i="59"/>
  <c r="C1434" i="59"/>
  <c r="A1435" i="59"/>
  <c r="B1435" i="59"/>
  <c r="C1435" i="59" s="1"/>
  <c r="A1436" i="59"/>
  <c r="B1436" i="59"/>
  <c r="C1436" i="59"/>
  <c r="A1437" i="59"/>
  <c r="B1437" i="59"/>
  <c r="C1437" i="59"/>
  <c r="A1438" i="59"/>
  <c r="B1438" i="59"/>
  <c r="C1438" i="59"/>
  <c r="A1439" i="59"/>
  <c r="B1439" i="59"/>
  <c r="C1439" i="59" s="1"/>
  <c r="A1440" i="59"/>
  <c r="B1440" i="59"/>
  <c r="C1440" i="59"/>
  <c r="A1441" i="59"/>
  <c r="B1441" i="59"/>
  <c r="C1441" i="59" s="1"/>
  <c r="A1442" i="59"/>
  <c r="B1442" i="59"/>
  <c r="C1442" i="59"/>
  <c r="A1443" i="59"/>
  <c r="B1443" i="59"/>
  <c r="C1443" i="59" s="1"/>
  <c r="A1444" i="59"/>
  <c r="B1444" i="59"/>
  <c r="C1444" i="59"/>
  <c r="A1445" i="59"/>
  <c r="B1445" i="59"/>
  <c r="C1445" i="59"/>
  <c r="A1446" i="59"/>
  <c r="B1446" i="59"/>
  <c r="C1446" i="59"/>
  <c r="A1447" i="59"/>
  <c r="B1447" i="59"/>
  <c r="C1447" i="59" s="1"/>
  <c r="A1448" i="59"/>
  <c r="B1448" i="59"/>
  <c r="C1448" i="59"/>
  <c r="A1449" i="59"/>
  <c r="B1449" i="59"/>
  <c r="C1449" i="59" s="1"/>
  <c r="A1450" i="59"/>
  <c r="B1450" i="59"/>
  <c r="C1450" i="59"/>
  <c r="A1451" i="59"/>
  <c r="B1451" i="59"/>
  <c r="C1451" i="59" s="1"/>
  <c r="A1452" i="59"/>
  <c r="B1452" i="59"/>
  <c r="C1452" i="59"/>
  <c r="A1453" i="59"/>
  <c r="B1453" i="59"/>
  <c r="C1453" i="59"/>
  <c r="A1454" i="59"/>
  <c r="B1454" i="59"/>
  <c r="C1454" i="59"/>
  <c r="A1455" i="59"/>
  <c r="B1455" i="59"/>
  <c r="C1455" i="59" s="1"/>
  <c r="A1456" i="59"/>
  <c r="B1456" i="59"/>
  <c r="C1456" i="59"/>
  <c r="A1457" i="59"/>
  <c r="B1457" i="59"/>
  <c r="C1457" i="59" s="1"/>
  <c r="A1458" i="59"/>
  <c r="B1458" i="59"/>
  <c r="C1458" i="59"/>
  <c r="A1459" i="59"/>
  <c r="B1459" i="59"/>
  <c r="C1459" i="59" s="1"/>
  <c r="A1460" i="59"/>
  <c r="B1460" i="59"/>
  <c r="C1460" i="59"/>
  <c r="A1461" i="59"/>
  <c r="B1461" i="59"/>
  <c r="C1461" i="59"/>
  <c r="A1462" i="59"/>
  <c r="B1462" i="59"/>
  <c r="C1462" i="59"/>
  <c r="A1463" i="59"/>
  <c r="B1463" i="59"/>
  <c r="C1463" i="59" s="1"/>
  <c r="A1464" i="59"/>
  <c r="B1464" i="59"/>
  <c r="C1464" i="59"/>
  <c r="A1465" i="59"/>
  <c r="B1465" i="59"/>
  <c r="C1465" i="59" s="1"/>
  <c r="A1466" i="59"/>
  <c r="B1466" i="59"/>
  <c r="C1466" i="59"/>
  <c r="A1467" i="59"/>
  <c r="B1467" i="59"/>
  <c r="C1467" i="59" s="1"/>
  <c r="A1468" i="59"/>
  <c r="B1468" i="59"/>
  <c r="C1468" i="59"/>
  <c r="A1469" i="59"/>
  <c r="B1469" i="59"/>
  <c r="C1469" i="59"/>
  <c r="A1470" i="59"/>
  <c r="B1470" i="59"/>
  <c r="C1470" i="59"/>
  <c r="A1471" i="59"/>
  <c r="B1471" i="59"/>
  <c r="C1471" i="59" s="1"/>
  <c r="A1472" i="59"/>
  <c r="B1472" i="59"/>
  <c r="C1472" i="59"/>
  <c r="A1473" i="59"/>
  <c r="B1473" i="59"/>
  <c r="C1473" i="59" s="1"/>
  <c r="A1474" i="59"/>
  <c r="B1474" i="59"/>
  <c r="C1474" i="59"/>
  <c r="A1475" i="59"/>
  <c r="B1475" i="59"/>
  <c r="C1475" i="59" s="1"/>
  <c r="A1476" i="59"/>
  <c r="B1476" i="59"/>
  <c r="C1476" i="59"/>
  <c r="A1477" i="59"/>
  <c r="B1477" i="59"/>
  <c r="C1477" i="59"/>
  <c r="A1478" i="59"/>
  <c r="B1478" i="59"/>
  <c r="C1478" i="59"/>
  <c r="A1479" i="59"/>
  <c r="B1479" i="59"/>
  <c r="C1479" i="59" s="1"/>
  <c r="A1480" i="59"/>
  <c r="B1480" i="59"/>
  <c r="C1480" i="59"/>
  <c r="A1481" i="59"/>
  <c r="B1481" i="59"/>
  <c r="C1481" i="59" s="1"/>
  <c r="A1482" i="59"/>
  <c r="B1482" i="59"/>
  <c r="C1482" i="59"/>
  <c r="A1483" i="59"/>
  <c r="B1483" i="59"/>
  <c r="C1483" i="59" s="1"/>
  <c r="A1484" i="59"/>
  <c r="B1484" i="59"/>
  <c r="C1484" i="59"/>
  <c r="A1485" i="59"/>
  <c r="B1485" i="59"/>
  <c r="C1485" i="59"/>
  <c r="A1486" i="59"/>
  <c r="B1486" i="59"/>
  <c r="C1486" i="59"/>
  <c r="A1487" i="59"/>
  <c r="B1487" i="59"/>
  <c r="C1487" i="59" s="1"/>
  <c r="A1488" i="59"/>
  <c r="B1488" i="59"/>
  <c r="C1488" i="59"/>
  <c r="A1489" i="59"/>
  <c r="B1489" i="59"/>
  <c r="C1489" i="59" s="1"/>
  <c r="A1490" i="59"/>
  <c r="B1490" i="59"/>
  <c r="C1490" i="59"/>
  <c r="A1491" i="59"/>
  <c r="B1491" i="59"/>
  <c r="C1491" i="59" s="1"/>
  <c r="A1492" i="59"/>
  <c r="B1492" i="59"/>
  <c r="C1492" i="59"/>
  <c r="A1493" i="59"/>
  <c r="B1493" i="59"/>
  <c r="C1493" i="59"/>
  <c r="A1494" i="59"/>
  <c r="B1494" i="59"/>
  <c r="C1494" i="59"/>
  <c r="A1495" i="59"/>
  <c r="B1495" i="59"/>
  <c r="C1495" i="59" s="1"/>
  <c r="A1496" i="59"/>
  <c r="B1496" i="59"/>
  <c r="C1496" i="59"/>
  <c r="A1497" i="59"/>
  <c r="B1497" i="59"/>
  <c r="C1497" i="59" s="1"/>
  <c r="A1498" i="59"/>
  <c r="B1498" i="59"/>
  <c r="C1498" i="59"/>
  <c r="A1499" i="59"/>
  <c r="B1499" i="59"/>
  <c r="C1499" i="59" s="1"/>
  <c r="A1500" i="59"/>
  <c r="B1500" i="59"/>
  <c r="C1500" i="59"/>
  <c r="A1501" i="59"/>
  <c r="B1501" i="59"/>
  <c r="C1501" i="59"/>
  <c r="A1502" i="59"/>
  <c r="B1502" i="59"/>
  <c r="C1502" i="59"/>
  <c r="A1503" i="59"/>
  <c r="B1503" i="59"/>
  <c r="C1503" i="59" s="1"/>
  <c r="A1504" i="59"/>
  <c r="B1504" i="59"/>
  <c r="C1504" i="59"/>
  <c r="A1505" i="59"/>
  <c r="B1505" i="59"/>
  <c r="C1505" i="59" s="1"/>
  <c r="A1506" i="59"/>
  <c r="B1506" i="59"/>
  <c r="C1506" i="59"/>
  <c r="A1507" i="59"/>
  <c r="B1507" i="59"/>
  <c r="C1507" i="59" s="1"/>
  <c r="A1508" i="59"/>
  <c r="B1508" i="59"/>
  <c r="C1508" i="59"/>
  <c r="A1509" i="59"/>
  <c r="B1509" i="59"/>
  <c r="C1509" i="59"/>
  <c r="A1510" i="59"/>
  <c r="B1510" i="59"/>
  <c r="C1510" i="59"/>
  <c r="A1511" i="59"/>
  <c r="B1511" i="59"/>
  <c r="C1511" i="59" s="1"/>
  <c r="A1512" i="59"/>
  <c r="B1512" i="59"/>
  <c r="C1512" i="59" s="1"/>
  <c r="A1513" i="59"/>
  <c r="B1513" i="59"/>
  <c r="C1513" i="59" s="1"/>
  <c r="A1514" i="59"/>
  <c r="B1514" i="59"/>
  <c r="C1514" i="59"/>
  <c r="A1515" i="59"/>
  <c r="B1515" i="59"/>
  <c r="C1515" i="59" s="1"/>
  <c r="A1516" i="59"/>
  <c r="B1516" i="59"/>
  <c r="C1516" i="59"/>
  <c r="A1517" i="59"/>
  <c r="B1517" i="59"/>
  <c r="C1517" i="59"/>
  <c r="A1518" i="59"/>
  <c r="B1518" i="59"/>
  <c r="C1518" i="59"/>
  <c r="A1519" i="59"/>
  <c r="B1519" i="59"/>
  <c r="C1519" i="59" s="1"/>
  <c r="A1520" i="59"/>
  <c r="B1520" i="59"/>
  <c r="C1520" i="59" s="1"/>
  <c r="A1521" i="59"/>
  <c r="B1521" i="59"/>
  <c r="C1521" i="59" s="1"/>
  <c r="A1522" i="59"/>
  <c r="B1522" i="59"/>
  <c r="C1522" i="59"/>
  <c r="A1523" i="59"/>
  <c r="B1523" i="59"/>
  <c r="C1523" i="59" s="1"/>
  <c r="A1524" i="59"/>
  <c r="B1524" i="59"/>
  <c r="C1524" i="59"/>
  <c r="A1525" i="59"/>
  <c r="B1525" i="59"/>
  <c r="C1525" i="59"/>
  <c r="A1526" i="59"/>
  <c r="B1526" i="59"/>
  <c r="C1526" i="59"/>
  <c r="A1527" i="59"/>
  <c r="B1527" i="59"/>
  <c r="C1527" i="59" s="1"/>
  <c r="A1528" i="59"/>
  <c r="B1528" i="59"/>
  <c r="C1528" i="59" s="1"/>
  <c r="A1529" i="59"/>
  <c r="B1529" i="59"/>
  <c r="C1529" i="59" s="1"/>
  <c r="A1530" i="59"/>
  <c r="B1530" i="59"/>
  <c r="C1530" i="59"/>
  <c r="A1531" i="59"/>
  <c r="B1531" i="59"/>
  <c r="C1531" i="59" s="1"/>
  <c r="A1532" i="59"/>
  <c r="B1532" i="59"/>
  <c r="C1532" i="59"/>
  <c r="A1533" i="59"/>
  <c r="B1533" i="59"/>
  <c r="C1533" i="59"/>
  <c r="A1534" i="59"/>
  <c r="B1534" i="59"/>
  <c r="C1534" i="59"/>
  <c r="A1535" i="59"/>
  <c r="B1535" i="59"/>
  <c r="C1535" i="59" s="1"/>
  <c r="A1536" i="59"/>
  <c r="B1536" i="59"/>
  <c r="C1536" i="59"/>
  <c r="A1537" i="59"/>
  <c r="B1537" i="59"/>
  <c r="C1537" i="59" s="1"/>
  <c r="A1538" i="59"/>
  <c r="B1538" i="59"/>
  <c r="C1538" i="59"/>
  <c r="A1539" i="59"/>
  <c r="B1539" i="59"/>
  <c r="C1539" i="59" s="1"/>
  <c r="A1540" i="59"/>
  <c r="B1540" i="59"/>
  <c r="C1540" i="59"/>
  <c r="A1541" i="59"/>
  <c r="B1541" i="59"/>
  <c r="C1541" i="59"/>
  <c r="A1542" i="59"/>
  <c r="B1542" i="59"/>
  <c r="C1542" i="59"/>
  <c r="A1543" i="59"/>
  <c r="B1543" i="59"/>
  <c r="C1543" i="59" s="1"/>
  <c r="A1544" i="59"/>
  <c r="B1544" i="59"/>
  <c r="C1544" i="59" s="1"/>
  <c r="A1545" i="59"/>
  <c r="B1545" i="59"/>
  <c r="C1545" i="59" s="1"/>
  <c r="A1546" i="59"/>
  <c r="B1546" i="59"/>
  <c r="C1546" i="59"/>
  <c r="A1547" i="59"/>
  <c r="B1547" i="59"/>
  <c r="C1547" i="59" s="1"/>
  <c r="A1548" i="59"/>
  <c r="B1548" i="59"/>
  <c r="C1548" i="59"/>
  <c r="A1549" i="59"/>
  <c r="B1549" i="59"/>
  <c r="C1549" i="59"/>
  <c r="A1550" i="59"/>
  <c r="B1550" i="59"/>
  <c r="C1550" i="59"/>
  <c r="A1551" i="59"/>
  <c r="B1551" i="59"/>
  <c r="C1551" i="59" s="1"/>
  <c r="A1552" i="59"/>
  <c r="B1552" i="59"/>
  <c r="C1552" i="59"/>
  <c r="A1553" i="59"/>
  <c r="B1553" i="59"/>
  <c r="C1553" i="59" s="1"/>
  <c r="A1554" i="59"/>
  <c r="B1554" i="59"/>
  <c r="C1554" i="59"/>
  <c r="A1555" i="59"/>
  <c r="B1555" i="59"/>
  <c r="C1555" i="59" s="1"/>
  <c r="A1556" i="59"/>
  <c r="B1556" i="59"/>
  <c r="C1556" i="59"/>
  <c r="A1557" i="59"/>
  <c r="B1557" i="59"/>
  <c r="C1557" i="59"/>
  <c r="A1558" i="59"/>
  <c r="B1558" i="59"/>
  <c r="C1558" i="59"/>
  <c r="A1559" i="59"/>
  <c r="B1559" i="59"/>
  <c r="C1559" i="59" s="1"/>
  <c r="A1560" i="59"/>
  <c r="B1560" i="59"/>
  <c r="C1560" i="59"/>
  <c r="A1561" i="59"/>
  <c r="B1561" i="59"/>
  <c r="C1561" i="59" s="1"/>
  <c r="A1562" i="59"/>
  <c r="B1562" i="59"/>
  <c r="C1562" i="59"/>
  <c r="A1563" i="59"/>
  <c r="B1563" i="59"/>
  <c r="C1563" i="59" s="1"/>
  <c r="A1564" i="59"/>
  <c r="B1564" i="59"/>
  <c r="C1564" i="59"/>
  <c r="A1565" i="59"/>
  <c r="B1565" i="59"/>
  <c r="C1565" i="59"/>
  <c r="A1566" i="59"/>
  <c r="B1566" i="59"/>
  <c r="C1566" i="59"/>
  <c r="A1567" i="59"/>
  <c r="B1567" i="59"/>
  <c r="C1567" i="59" s="1"/>
  <c r="A1568" i="59"/>
  <c r="B1568" i="59"/>
  <c r="C1568" i="59"/>
  <c r="A1569" i="59"/>
  <c r="B1569" i="59"/>
  <c r="C1569" i="59" s="1"/>
  <c r="A1570" i="59"/>
  <c r="B1570" i="59"/>
  <c r="C1570" i="59"/>
  <c r="A1571" i="59"/>
  <c r="B1571" i="59"/>
  <c r="C1571" i="59" s="1"/>
  <c r="A1572" i="59"/>
  <c r="B1572" i="59"/>
  <c r="C1572" i="59"/>
  <c r="A1573" i="59"/>
  <c r="B1573" i="59"/>
  <c r="C1573" i="59"/>
  <c r="A1574" i="59"/>
  <c r="B1574" i="59"/>
  <c r="C1574" i="59"/>
  <c r="A1575" i="59"/>
  <c r="B1575" i="59"/>
  <c r="C1575" i="59" s="1"/>
  <c r="A1576" i="59"/>
  <c r="B1576" i="59"/>
  <c r="C1576" i="59" s="1"/>
  <c r="A1577" i="59"/>
  <c r="B1577" i="59"/>
  <c r="C1577" i="59" s="1"/>
  <c r="A1578" i="59"/>
  <c r="B1578" i="59"/>
  <c r="C1578" i="59"/>
  <c r="A1579" i="59"/>
  <c r="B1579" i="59"/>
  <c r="C1579" i="59" s="1"/>
  <c r="A1580" i="59"/>
  <c r="B1580" i="59"/>
  <c r="C1580" i="59" s="1"/>
  <c r="A1581" i="59"/>
  <c r="B1581" i="59"/>
  <c r="C1581" i="59"/>
  <c r="A1582" i="59"/>
  <c r="B1582" i="59"/>
  <c r="C1582" i="59"/>
  <c r="A1583" i="59"/>
  <c r="B1583" i="59"/>
  <c r="C1583" i="59" s="1"/>
  <c r="A1584" i="59"/>
  <c r="B1584" i="59"/>
  <c r="C1584" i="59" s="1"/>
  <c r="A1585" i="59"/>
  <c r="B1585" i="59"/>
  <c r="C1585" i="59" s="1"/>
  <c r="A1586" i="59"/>
  <c r="B1586" i="59"/>
  <c r="C1586" i="59"/>
  <c r="A1587" i="59"/>
  <c r="B1587" i="59"/>
  <c r="C1587" i="59" s="1"/>
  <c r="A1588" i="59"/>
  <c r="B1588" i="59"/>
  <c r="C1588" i="59" s="1"/>
  <c r="A1589" i="59"/>
  <c r="B1589" i="59"/>
  <c r="C1589" i="59"/>
  <c r="A1590" i="59"/>
  <c r="B1590" i="59"/>
  <c r="C1590" i="59"/>
  <c r="A1591" i="59"/>
  <c r="B1591" i="59"/>
  <c r="C1591" i="59" s="1"/>
  <c r="A1592" i="59"/>
  <c r="B1592" i="59"/>
  <c r="C1592" i="59"/>
  <c r="A1593" i="59"/>
  <c r="B1593" i="59"/>
  <c r="C1593" i="59"/>
  <c r="A1594" i="59"/>
  <c r="B1594" i="59"/>
  <c r="C1594" i="59"/>
  <c r="A1595" i="59"/>
  <c r="B1595" i="59"/>
  <c r="C1595" i="59" s="1"/>
  <c r="A1596" i="59"/>
  <c r="B1596" i="59"/>
  <c r="C1596" i="59"/>
  <c r="A1597" i="59"/>
  <c r="B1597" i="59"/>
  <c r="C1597" i="59"/>
  <c r="A1598" i="59"/>
  <c r="B1598" i="59"/>
  <c r="C1598" i="59"/>
  <c r="A1599" i="59"/>
  <c r="B1599" i="59"/>
  <c r="C1599" i="59" s="1"/>
  <c r="A1600" i="59"/>
  <c r="B1600" i="59"/>
  <c r="C1600" i="59"/>
  <c r="A1601" i="59"/>
  <c r="B1601" i="59"/>
  <c r="C1601" i="59" s="1"/>
  <c r="A1602" i="59"/>
  <c r="B1602" i="59"/>
  <c r="C1602" i="59"/>
  <c r="A1603" i="59"/>
  <c r="B1603" i="59"/>
  <c r="C1603" i="59" s="1"/>
  <c r="A1604" i="59"/>
  <c r="B1604" i="59"/>
  <c r="C1604" i="59" s="1"/>
  <c r="A1605" i="59"/>
  <c r="B1605" i="59"/>
  <c r="C1605" i="59"/>
  <c r="A1606" i="59"/>
  <c r="B1606" i="59"/>
  <c r="C1606" i="59"/>
  <c r="A1607" i="59"/>
  <c r="B1607" i="59"/>
  <c r="C1607" i="59" s="1"/>
  <c r="A1608" i="59"/>
  <c r="B1608" i="59"/>
  <c r="C1608" i="59"/>
  <c r="A1609" i="59"/>
  <c r="B1609" i="59"/>
  <c r="C1609" i="59" s="1"/>
  <c r="A1610" i="59"/>
  <c r="B1610" i="59"/>
  <c r="C1610" i="59"/>
  <c r="A1611" i="59"/>
  <c r="B1611" i="59"/>
  <c r="C1611" i="59" s="1"/>
  <c r="A1612" i="59"/>
  <c r="B1612" i="59"/>
  <c r="C1612" i="59" s="1"/>
  <c r="A1613" i="59"/>
  <c r="B1613" i="59"/>
  <c r="C1613" i="59" s="1"/>
  <c r="A1614" i="59"/>
  <c r="B1614" i="59"/>
  <c r="C1614" i="59"/>
  <c r="A1615" i="59"/>
  <c r="B1615" i="59"/>
  <c r="C1615" i="59" s="1"/>
  <c r="A1616" i="59"/>
  <c r="B1616" i="59"/>
  <c r="C1616" i="59" s="1"/>
  <c r="A1617" i="59"/>
  <c r="B1617" i="59"/>
  <c r="C1617" i="59" s="1"/>
  <c r="A1618" i="59"/>
  <c r="B1618" i="59"/>
  <c r="C1618" i="59"/>
  <c r="A1619" i="59"/>
  <c r="B1619" i="59"/>
  <c r="C1619" i="59" s="1"/>
  <c r="A1620" i="59"/>
  <c r="B1620" i="59"/>
  <c r="C1620" i="59" s="1"/>
  <c r="A1621" i="59"/>
  <c r="B1621" i="59"/>
  <c r="C1621" i="59"/>
  <c r="A1622" i="59"/>
  <c r="B1622" i="59"/>
  <c r="C1622" i="59"/>
  <c r="A1623" i="59"/>
  <c r="B1623" i="59"/>
  <c r="C1623" i="59" s="1"/>
  <c r="A1624" i="59"/>
  <c r="B1624" i="59"/>
  <c r="C1624" i="59"/>
  <c r="A1625" i="59"/>
  <c r="B1625" i="59"/>
  <c r="C1625" i="59"/>
  <c r="A1626" i="59"/>
  <c r="B1626" i="59"/>
  <c r="C1626" i="59"/>
  <c r="A1627" i="59"/>
  <c r="B1627" i="59"/>
  <c r="C1627" i="59" s="1"/>
  <c r="A1628" i="59"/>
  <c r="B1628" i="59"/>
  <c r="C1628" i="59"/>
  <c r="A1629" i="59"/>
  <c r="B1629" i="59"/>
  <c r="C1629" i="59" s="1"/>
  <c r="A1630" i="59"/>
  <c r="B1630" i="59"/>
  <c r="C1630" i="59" s="1"/>
  <c r="A1631" i="59"/>
  <c r="B1631" i="59"/>
  <c r="C1631" i="59" s="1"/>
  <c r="A1632" i="59"/>
  <c r="B1632" i="59"/>
  <c r="C1632" i="59"/>
  <c r="A1633" i="59"/>
  <c r="B1633" i="59"/>
  <c r="C1633" i="59"/>
  <c r="A1634" i="59"/>
  <c r="B1634" i="59"/>
  <c r="C1634" i="59"/>
  <c r="A1635" i="59"/>
  <c r="B1635" i="59"/>
  <c r="C1635" i="59" s="1"/>
  <c r="A1636" i="59"/>
  <c r="B1636" i="59"/>
  <c r="C1636" i="59"/>
  <c r="A1637" i="59"/>
  <c r="B1637" i="59"/>
  <c r="C1637" i="59" s="1"/>
  <c r="A1638" i="59"/>
  <c r="B1638" i="59"/>
  <c r="C1638" i="59" s="1"/>
  <c r="A1639" i="59"/>
  <c r="B1639" i="59"/>
  <c r="C1639" i="59" s="1"/>
  <c r="A1640" i="59"/>
  <c r="B1640" i="59"/>
  <c r="C1640" i="59"/>
  <c r="A1641" i="59"/>
  <c r="B1641" i="59"/>
  <c r="C1641" i="59"/>
  <c r="A1642" i="59"/>
  <c r="B1642" i="59"/>
  <c r="C1642" i="59"/>
  <c r="A1643" i="59"/>
  <c r="B1643" i="59"/>
  <c r="C1643" i="59" s="1"/>
  <c r="A1644" i="59"/>
  <c r="B1644" i="59"/>
  <c r="C1644" i="59"/>
  <c r="A1645" i="59"/>
  <c r="B1645" i="59"/>
  <c r="C1645" i="59" s="1"/>
  <c r="A1646" i="59"/>
  <c r="B1646" i="59"/>
  <c r="C1646" i="59" s="1"/>
  <c r="A1647" i="59"/>
  <c r="B1647" i="59"/>
  <c r="C1647" i="59" s="1"/>
  <c r="A1648" i="59"/>
  <c r="B1648" i="59"/>
  <c r="C1648" i="59"/>
  <c r="A1649" i="59"/>
  <c r="B1649" i="59"/>
  <c r="C1649" i="59"/>
  <c r="A1650" i="59"/>
  <c r="B1650" i="59"/>
  <c r="C1650" i="59"/>
  <c r="A1651" i="59"/>
  <c r="B1651" i="59"/>
  <c r="C1651" i="59" s="1"/>
  <c r="A1652" i="59"/>
  <c r="B1652" i="59"/>
  <c r="C1652" i="59"/>
  <c r="A1653" i="59"/>
  <c r="B1653" i="59"/>
  <c r="C1653" i="59" s="1"/>
  <c r="A1654" i="59"/>
  <c r="B1654" i="59"/>
  <c r="C1654" i="59" s="1"/>
  <c r="A1655" i="59"/>
  <c r="B1655" i="59"/>
  <c r="C1655" i="59" s="1"/>
  <c r="A1656" i="59"/>
  <c r="B1656" i="59"/>
  <c r="C1656" i="59"/>
  <c r="A1657" i="59"/>
  <c r="B1657" i="59"/>
  <c r="C1657" i="59"/>
  <c r="A1658" i="59"/>
  <c r="B1658" i="59"/>
  <c r="C1658" i="59"/>
  <c r="A1659" i="59"/>
  <c r="B1659" i="59"/>
  <c r="C1659" i="59" s="1"/>
  <c r="A1660" i="59"/>
  <c r="B1660" i="59"/>
  <c r="C1660" i="59"/>
  <c r="A1661" i="59"/>
  <c r="B1661" i="59"/>
  <c r="C1661" i="59" s="1"/>
  <c r="A1662" i="59"/>
  <c r="B1662" i="59"/>
  <c r="C1662" i="59" s="1"/>
  <c r="A1663" i="59"/>
  <c r="B1663" i="59"/>
  <c r="C1663" i="59" s="1"/>
  <c r="A1664" i="59"/>
  <c r="B1664" i="59"/>
  <c r="C1664" i="59"/>
  <c r="A1665" i="59"/>
  <c r="B1665" i="59"/>
  <c r="C1665" i="59"/>
  <c r="A1666" i="59"/>
  <c r="B1666" i="59"/>
  <c r="C1666" i="59"/>
  <c r="A1667" i="59"/>
  <c r="B1667" i="59"/>
  <c r="C1667" i="59" s="1"/>
  <c r="A1668" i="59"/>
  <c r="B1668" i="59"/>
  <c r="C1668" i="59"/>
  <c r="A1669" i="59"/>
  <c r="B1669" i="59"/>
  <c r="C1669" i="59" s="1"/>
  <c r="A1670" i="59"/>
  <c r="B1670" i="59"/>
  <c r="C1670" i="59" s="1"/>
  <c r="A1671" i="59"/>
  <c r="B1671" i="59"/>
  <c r="C1671" i="59" s="1"/>
  <c r="A1672" i="59"/>
  <c r="B1672" i="59"/>
  <c r="C1672" i="59"/>
  <c r="A1673" i="59"/>
  <c r="B1673" i="59"/>
  <c r="C1673" i="59"/>
  <c r="A1674" i="59"/>
  <c r="B1674" i="59"/>
  <c r="C1674" i="59"/>
  <c r="A1675" i="59"/>
  <c r="B1675" i="59"/>
  <c r="C1675" i="59" s="1"/>
  <c r="A1676" i="59"/>
  <c r="B1676" i="59"/>
  <c r="C1676" i="59"/>
  <c r="A1677" i="59"/>
  <c r="B1677" i="59"/>
  <c r="C1677" i="59" s="1"/>
  <c r="A1678" i="59"/>
  <c r="B1678" i="59"/>
  <c r="C1678" i="59" s="1"/>
  <c r="A1679" i="59"/>
  <c r="B1679" i="59"/>
  <c r="C1679" i="59" s="1"/>
  <c r="A1680" i="59"/>
  <c r="B1680" i="59"/>
  <c r="C1680" i="59"/>
  <c r="A1681" i="59"/>
  <c r="B1681" i="59"/>
  <c r="C1681" i="59"/>
  <c r="A1682" i="59"/>
  <c r="B1682" i="59"/>
  <c r="C1682" i="59"/>
  <c r="A1683" i="59"/>
  <c r="B1683" i="59"/>
  <c r="C1683" i="59" s="1"/>
  <c r="A1684" i="59"/>
  <c r="B1684" i="59"/>
  <c r="C1684" i="59"/>
  <c r="A1685" i="59"/>
  <c r="B1685" i="59"/>
  <c r="C1685" i="59" s="1"/>
  <c r="A1686" i="59"/>
  <c r="B1686" i="59"/>
  <c r="C1686" i="59" s="1"/>
  <c r="A1687" i="59"/>
  <c r="B1687" i="59"/>
  <c r="C1687" i="59" s="1"/>
  <c r="A1688" i="59"/>
  <c r="B1688" i="59"/>
  <c r="C1688" i="59"/>
  <c r="A1689" i="59"/>
  <c r="B1689" i="59"/>
  <c r="C1689" i="59"/>
  <c r="A1690" i="59"/>
  <c r="B1690" i="59"/>
  <c r="C1690" i="59"/>
  <c r="A1691" i="59"/>
  <c r="B1691" i="59"/>
  <c r="C1691" i="59" s="1"/>
  <c r="A1692" i="59"/>
  <c r="B1692" i="59"/>
  <c r="C1692" i="59"/>
  <c r="A1693" i="59"/>
  <c r="B1693" i="59"/>
  <c r="C1693" i="59" s="1"/>
  <c r="A1694" i="59"/>
  <c r="B1694" i="59"/>
  <c r="C1694" i="59" s="1"/>
  <c r="A1695" i="59"/>
  <c r="B1695" i="59"/>
  <c r="C1695" i="59" s="1"/>
  <c r="A1696" i="59"/>
  <c r="B1696" i="59"/>
  <c r="C1696" i="59"/>
  <c r="A1697" i="59"/>
  <c r="B1697" i="59"/>
  <c r="C1697" i="59"/>
  <c r="A1698" i="59"/>
  <c r="B1698" i="59"/>
  <c r="C1698" i="59"/>
  <c r="A1699" i="59"/>
  <c r="B1699" i="59"/>
  <c r="C1699" i="59" s="1"/>
  <c r="A1700" i="59"/>
  <c r="B1700" i="59"/>
  <c r="C1700" i="59"/>
  <c r="A1701" i="59"/>
  <c r="B1701" i="59"/>
  <c r="C1701" i="59" s="1"/>
  <c r="A1702" i="59"/>
  <c r="B1702" i="59"/>
  <c r="C1702" i="59" s="1"/>
  <c r="A1703" i="59"/>
  <c r="B1703" i="59"/>
  <c r="C1703" i="59" s="1"/>
  <c r="A1704" i="59"/>
  <c r="B1704" i="59"/>
  <c r="C1704" i="59"/>
  <c r="A1705" i="59"/>
  <c r="B1705" i="59"/>
  <c r="C1705" i="59"/>
  <c r="A1706" i="59"/>
  <c r="B1706" i="59"/>
  <c r="C1706" i="59"/>
  <c r="A1707" i="59"/>
  <c r="B1707" i="59"/>
  <c r="C1707" i="59" s="1"/>
  <c r="A1708" i="59"/>
  <c r="B1708" i="59"/>
  <c r="C1708" i="59"/>
  <c r="A1709" i="59"/>
  <c r="B1709" i="59"/>
  <c r="C1709" i="59" s="1"/>
  <c r="A1710" i="59"/>
  <c r="B1710" i="59"/>
  <c r="C1710" i="59" s="1"/>
  <c r="A1711" i="59"/>
  <c r="B1711" i="59"/>
  <c r="C1711" i="59" s="1"/>
  <c r="A1712" i="59"/>
  <c r="B1712" i="59"/>
  <c r="C1712" i="59"/>
  <c r="A1713" i="59"/>
  <c r="B1713" i="59"/>
  <c r="C1713" i="59"/>
  <c r="A1714" i="59"/>
  <c r="B1714" i="59"/>
  <c r="C1714" i="59"/>
  <c r="A1715" i="59"/>
  <c r="B1715" i="59"/>
  <c r="C1715" i="59" s="1"/>
  <c r="A1716" i="59"/>
  <c r="B1716" i="59"/>
  <c r="C1716" i="59"/>
  <c r="A1717" i="59"/>
  <c r="B1717" i="59"/>
  <c r="C1717" i="59" s="1"/>
  <c r="A1718" i="59"/>
  <c r="B1718" i="59"/>
  <c r="C1718" i="59" s="1"/>
  <c r="A1719" i="59"/>
  <c r="B1719" i="59"/>
  <c r="C1719" i="59" s="1"/>
  <c r="A1720" i="59"/>
  <c r="B1720" i="59"/>
  <c r="C1720" i="59"/>
  <c r="A1721" i="59"/>
  <c r="B1721" i="59"/>
  <c r="C1721" i="59"/>
  <c r="A1722" i="59"/>
  <c r="B1722" i="59"/>
  <c r="C1722" i="59"/>
  <c r="A1723" i="59"/>
  <c r="B1723" i="59"/>
  <c r="C1723" i="59" s="1"/>
  <c r="A1724" i="59"/>
  <c r="B1724" i="59"/>
  <c r="C1724" i="59"/>
  <c r="A1725" i="59"/>
  <c r="B1725" i="59"/>
  <c r="C1725" i="59" s="1"/>
  <c r="A1726" i="59"/>
  <c r="B1726" i="59"/>
  <c r="C1726" i="59" s="1"/>
  <c r="A1727" i="59"/>
  <c r="B1727" i="59"/>
  <c r="C1727" i="59" s="1"/>
  <c r="A1728" i="59"/>
  <c r="B1728" i="59"/>
  <c r="C1728" i="59"/>
  <c r="A1729" i="59"/>
  <c r="B1729" i="59"/>
  <c r="C1729" i="59"/>
  <c r="A1730" i="59"/>
  <c r="B1730" i="59"/>
  <c r="C1730" i="59"/>
  <c r="A1731" i="59"/>
  <c r="B1731" i="59"/>
  <c r="C1731" i="59" s="1"/>
  <c r="A1732" i="59"/>
  <c r="B1732" i="59"/>
  <c r="C1732" i="59"/>
  <c r="A1733" i="59"/>
  <c r="B1733" i="59"/>
  <c r="C1733" i="59" s="1"/>
  <c r="A1734" i="59"/>
  <c r="B1734" i="59"/>
  <c r="C1734" i="59" s="1"/>
  <c r="A1735" i="59"/>
  <c r="B1735" i="59"/>
  <c r="C1735" i="59" s="1"/>
  <c r="A1736" i="59"/>
  <c r="B1736" i="59"/>
  <c r="C1736" i="59"/>
  <c r="A1737" i="59"/>
  <c r="B1737" i="59"/>
  <c r="C1737" i="59"/>
  <c r="A1738" i="59"/>
  <c r="B1738" i="59"/>
  <c r="C1738" i="59"/>
  <c r="A1739" i="59"/>
  <c r="B1739" i="59"/>
  <c r="C1739" i="59" s="1"/>
  <c r="A1740" i="59"/>
  <c r="B1740" i="59"/>
  <c r="C1740" i="59"/>
  <c r="A1741" i="59"/>
  <c r="B1741" i="59"/>
  <c r="C1741" i="59" s="1"/>
  <c r="A1742" i="59"/>
  <c r="B1742" i="59"/>
  <c r="C1742" i="59" s="1"/>
  <c r="A1743" i="59"/>
  <c r="B1743" i="59"/>
  <c r="C1743" i="59" s="1"/>
  <c r="A1744" i="59"/>
  <c r="B1744" i="59"/>
  <c r="C1744" i="59"/>
  <c r="A1745" i="59"/>
  <c r="B1745" i="59"/>
  <c r="C1745" i="59"/>
  <c r="A1746" i="59"/>
  <c r="B1746" i="59"/>
  <c r="C1746" i="59"/>
  <c r="A1747" i="59"/>
  <c r="B1747" i="59"/>
  <c r="C1747" i="59" s="1"/>
  <c r="A1748" i="59"/>
  <c r="B1748" i="59"/>
  <c r="C1748" i="59"/>
  <c r="A1749" i="59"/>
  <c r="B1749" i="59"/>
  <c r="C1749" i="59" s="1"/>
  <c r="A1750" i="59"/>
  <c r="B1750" i="59"/>
  <c r="C1750" i="59" s="1"/>
  <c r="A1751" i="59"/>
  <c r="B1751" i="59"/>
  <c r="C1751" i="59" s="1"/>
  <c r="A1752" i="59"/>
  <c r="B1752" i="59"/>
  <c r="C1752" i="59"/>
  <c r="A1753" i="59"/>
  <c r="B1753" i="59"/>
  <c r="C1753" i="59"/>
  <c r="A1754" i="59"/>
  <c r="B1754" i="59"/>
  <c r="C1754" i="59"/>
  <c r="A1755" i="59"/>
  <c r="B1755" i="59"/>
  <c r="C1755" i="59" s="1"/>
  <c r="A1756" i="59"/>
  <c r="B1756" i="59"/>
  <c r="C1756" i="59"/>
  <c r="A1757" i="59"/>
  <c r="B1757" i="59"/>
  <c r="C1757" i="59" s="1"/>
  <c r="A1758" i="59"/>
  <c r="B1758" i="59"/>
  <c r="C1758" i="59" s="1"/>
  <c r="A1759" i="59"/>
  <c r="B1759" i="59"/>
  <c r="C1759" i="59" s="1"/>
  <c r="A1760" i="59"/>
  <c r="B1760" i="59"/>
  <c r="C1760" i="59"/>
  <c r="A1761" i="59"/>
  <c r="B1761" i="59"/>
  <c r="C1761" i="59"/>
  <c r="A1762" i="59"/>
  <c r="B1762" i="59"/>
  <c r="C1762" i="59"/>
  <c r="A1763" i="59"/>
  <c r="B1763" i="59"/>
  <c r="C1763" i="59" s="1"/>
  <c r="A1764" i="59"/>
  <c r="B1764" i="59"/>
  <c r="C1764" i="59"/>
  <c r="A1765" i="59"/>
  <c r="B1765" i="59"/>
  <c r="C1765" i="59" s="1"/>
  <c r="A1766" i="59"/>
  <c r="B1766" i="59"/>
  <c r="C1766" i="59" s="1"/>
  <c r="A1767" i="59"/>
  <c r="B1767" i="59"/>
  <c r="C1767" i="59" s="1"/>
  <c r="A1768" i="59"/>
  <c r="B1768" i="59"/>
  <c r="C1768" i="59"/>
  <c r="A1769" i="59"/>
  <c r="B1769" i="59"/>
  <c r="C1769" i="59"/>
  <c r="A1770" i="59"/>
  <c r="B1770" i="59"/>
  <c r="C1770" i="59"/>
  <c r="A1771" i="59"/>
  <c r="B1771" i="59"/>
  <c r="C1771" i="59" s="1"/>
  <c r="A1772" i="59"/>
  <c r="B1772" i="59"/>
  <c r="C1772" i="59"/>
  <c r="A1773" i="59"/>
  <c r="B1773" i="59"/>
  <c r="C1773" i="59" s="1"/>
  <c r="A1774" i="59"/>
  <c r="B1774" i="59"/>
  <c r="C1774" i="59"/>
  <c r="A1775" i="59"/>
  <c r="B1775" i="59"/>
  <c r="C1775" i="59" s="1"/>
  <c r="A1776" i="59"/>
  <c r="B1776" i="59"/>
  <c r="C1776" i="59"/>
  <c r="A1777" i="59"/>
  <c r="B1777" i="59"/>
  <c r="C1777" i="59"/>
  <c r="A1778" i="59"/>
  <c r="B1778" i="59"/>
  <c r="C1778" i="59"/>
  <c r="A1779" i="59"/>
  <c r="B1779" i="59"/>
  <c r="C1779" i="59" s="1"/>
  <c r="A1780" i="59"/>
  <c r="B1780" i="59"/>
  <c r="C1780" i="59"/>
  <c r="A1781" i="59"/>
  <c r="B1781" i="59"/>
  <c r="C1781" i="59" s="1"/>
  <c r="A1782" i="59"/>
  <c r="B1782" i="59"/>
  <c r="C1782" i="59"/>
  <c r="A1783" i="59"/>
  <c r="B1783" i="59"/>
  <c r="C1783" i="59" s="1"/>
  <c r="A1784" i="59"/>
  <c r="B1784" i="59"/>
  <c r="C1784" i="59"/>
  <c r="A1785" i="59"/>
  <c r="B1785" i="59"/>
  <c r="C1785" i="59"/>
  <c r="A1786" i="59"/>
  <c r="B1786" i="59"/>
  <c r="C1786" i="59"/>
  <c r="A1787" i="59"/>
  <c r="B1787" i="59"/>
  <c r="C1787" i="59" s="1"/>
  <c r="A1788" i="59"/>
  <c r="B1788" i="59"/>
  <c r="C1788" i="59"/>
  <c r="A1789" i="59"/>
  <c r="B1789" i="59"/>
  <c r="C1789" i="59" s="1"/>
  <c r="A1790" i="59"/>
  <c r="B1790" i="59"/>
  <c r="C1790" i="59"/>
  <c r="A1791" i="59"/>
  <c r="B1791" i="59"/>
  <c r="C1791" i="59" s="1"/>
  <c r="A1792" i="59"/>
  <c r="B1792" i="59"/>
  <c r="C1792" i="59"/>
  <c r="A1793" i="59"/>
  <c r="B1793" i="59"/>
  <c r="C1793" i="59"/>
  <c r="A1794" i="59"/>
  <c r="B1794" i="59"/>
  <c r="C1794" i="59"/>
  <c r="A1795" i="59"/>
  <c r="B1795" i="59"/>
  <c r="C1795" i="59" s="1"/>
  <c r="A1796" i="59"/>
  <c r="B1796" i="59"/>
  <c r="C1796" i="59"/>
  <c r="A1797" i="59"/>
  <c r="B1797" i="59"/>
  <c r="C1797" i="59" s="1"/>
  <c r="A1798" i="59"/>
  <c r="B1798" i="59"/>
  <c r="C1798" i="59"/>
  <c r="A1799" i="59"/>
  <c r="B1799" i="59"/>
  <c r="C1799" i="59" s="1"/>
  <c r="A1800" i="59"/>
  <c r="B1800" i="59"/>
  <c r="C1800" i="59"/>
  <c r="A1801" i="59"/>
  <c r="B1801" i="59"/>
  <c r="C1801" i="59"/>
  <c r="A1802" i="59"/>
  <c r="B1802" i="59"/>
  <c r="C1802" i="59"/>
  <c r="A1803" i="59"/>
  <c r="B1803" i="59"/>
  <c r="C1803" i="59" s="1"/>
  <c r="A1804" i="59"/>
  <c r="B1804" i="59"/>
  <c r="C1804" i="59"/>
  <c r="A1805" i="59"/>
  <c r="B1805" i="59"/>
  <c r="C1805" i="59" s="1"/>
  <c r="A1806" i="59"/>
  <c r="B1806" i="59"/>
  <c r="C1806" i="59"/>
  <c r="A1807" i="59"/>
  <c r="B1807" i="59"/>
  <c r="C1807" i="59" s="1"/>
  <c r="A1808" i="59"/>
  <c r="B1808" i="59"/>
  <c r="C1808" i="59"/>
  <c r="A1809" i="59"/>
  <c r="B1809" i="59"/>
  <c r="C1809" i="59"/>
  <c r="A1810" i="59"/>
  <c r="B1810" i="59"/>
  <c r="C1810" i="59"/>
  <c r="A1811" i="59"/>
  <c r="B1811" i="59"/>
  <c r="C1811" i="59" s="1"/>
  <c r="A1812" i="59"/>
  <c r="B1812" i="59"/>
  <c r="C1812" i="59"/>
  <c r="A1813" i="59"/>
  <c r="B1813" i="59"/>
  <c r="C1813" i="59" s="1"/>
  <c r="A1814" i="59"/>
  <c r="B1814" i="59"/>
  <c r="C1814" i="59"/>
  <c r="A1815" i="59"/>
  <c r="B1815" i="59"/>
  <c r="C1815" i="59" s="1"/>
  <c r="A1816" i="59"/>
  <c r="B1816" i="59"/>
  <c r="C1816" i="59"/>
  <c r="A1817" i="59"/>
  <c r="B1817" i="59"/>
  <c r="C1817" i="59"/>
  <c r="A1818" i="59"/>
  <c r="B1818" i="59"/>
  <c r="C1818" i="59"/>
  <c r="A1819" i="59"/>
  <c r="B1819" i="59"/>
  <c r="C1819" i="59" s="1"/>
  <c r="A1820" i="59"/>
  <c r="B1820" i="59"/>
  <c r="C1820" i="59"/>
  <c r="A1821" i="59"/>
  <c r="B1821" i="59"/>
  <c r="C1821" i="59" s="1"/>
  <c r="A1822" i="59"/>
  <c r="B1822" i="59"/>
  <c r="C1822" i="59"/>
  <c r="A1823" i="59"/>
  <c r="B1823" i="59"/>
  <c r="C1823" i="59" s="1"/>
  <c r="A1824" i="59"/>
  <c r="B1824" i="59"/>
  <c r="C1824" i="59"/>
  <c r="A1825" i="59"/>
  <c r="B1825" i="59"/>
  <c r="C1825" i="59"/>
  <c r="A1826" i="59"/>
  <c r="B1826" i="59"/>
  <c r="C1826" i="59"/>
  <c r="A1827" i="59"/>
  <c r="B1827" i="59"/>
  <c r="C1827" i="59" s="1"/>
  <c r="A1828" i="59"/>
  <c r="B1828" i="59"/>
  <c r="C1828" i="59"/>
  <c r="A1829" i="59"/>
  <c r="B1829" i="59"/>
  <c r="C1829" i="59" s="1"/>
  <c r="A1830" i="59"/>
  <c r="B1830" i="59"/>
  <c r="C1830" i="59"/>
  <c r="A1831" i="59"/>
  <c r="B1831" i="59"/>
  <c r="C1831" i="59" s="1"/>
  <c r="A1832" i="59"/>
  <c r="B1832" i="59"/>
  <c r="C1832" i="59"/>
  <c r="A1833" i="59"/>
  <c r="B1833" i="59"/>
  <c r="C1833" i="59"/>
  <c r="A1834" i="59"/>
  <c r="B1834" i="59"/>
  <c r="C1834" i="59"/>
  <c r="A1835" i="59"/>
  <c r="B1835" i="59"/>
  <c r="C1835" i="59" s="1"/>
  <c r="A1836" i="59"/>
  <c r="B1836" i="59"/>
  <c r="C1836" i="59"/>
  <c r="A1837" i="59"/>
  <c r="B1837" i="59"/>
  <c r="C1837" i="59" s="1"/>
  <c r="A1838" i="59"/>
  <c r="B1838" i="59"/>
  <c r="C1838" i="59"/>
  <c r="A1839" i="59"/>
  <c r="B1839" i="59"/>
  <c r="C1839" i="59" s="1"/>
  <c r="A1840" i="59"/>
  <c r="B1840" i="59"/>
  <c r="C1840" i="59"/>
  <c r="A1841" i="59"/>
  <c r="B1841" i="59"/>
  <c r="C1841" i="59"/>
  <c r="A1842" i="59"/>
  <c r="B1842" i="59"/>
  <c r="C1842" i="59"/>
  <c r="A1843" i="59"/>
  <c r="B1843" i="59"/>
  <c r="C1843" i="59" s="1"/>
  <c r="A1844" i="59"/>
  <c r="B1844" i="59"/>
  <c r="C1844" i="59"/>
  <c r="A1845" i="59"/>
  <c r="B1845" i="59"/>
  <c r="C1845" i="59" s="1"/>
  <c r="A1846" i="59"/>
  <c r="B1846" i="59"/>
  <c r="C1846" i="59"/>
  <c r="A1847" i="59"/>
  <c r="B1847" i="59"/>
  <c r="C1847" i="59" s="1"/>
  <c r="A1848" i="59"/>
  <c r="B1848" i="59"/>
  <c r="C1848" i="59"/>
  <c r="A1849" i="59"/>
  <c r="B1849" i="59"/>
  <c r="C1849" i="59"/>
  <c r="A1850" i="59"/>
  <c r="B1850" i="59"/>
  <c r="C1850" i="59"/>
  <c r="A1851" i="59"/>
  <c r="B1851" i="59"/>
  <c r="C1851" i="59" s="1"/>
  <c r="A1852" i="59"/>
  <c r="B1852" i="59"/>
  <c r="C1852" i="59"/>
  <c r="A1853" i="59"/>
  <c r="B1853" i="59"/>
  <c r="C1853" i="59" s="1"/>
  <c r="A1854" i="59"/>
  <c r="B1854" i="59"/>
  <c r="C1854" i="59"/>
  <c r="A1855" i="59"/>
  <c r="B1855" i="59"/>
  <c r="C1855" i="59" s="1"/>
  <c r="A1856" i="59"/>
  <c r="B1856" i="59"/>
  <c r="C1856" i="59"/>
  <c r="A1857" i="59"/>
  <c r="B1857" i="59"/>
  <c r="C1857" i="59"/>
  <c r="A1858" i="59"/>
  <c r="B1858" i="59"/>
  <c r="C1858" i="59"/>
  <c r="A1859" i="59"/>
  <c r="B1859" i="59"/>
  <c r="C1859" i="59" s="1"/>
  <c r="A1860" i="59"/>
  <c r="B1860" i="59"/>
  <c r="C1860" i="59"/>
  <c r="A1861" i="59"/>
  <c r="B1861" i="59"/>
  <c r="C1861" i="59" s="1"/>
  <c r="A1862" i="59"/>
  <c r="B1862" i="59"/>
  <c r="C1862" i="59"/>
  <c r="A1863" i="59"/>
  <c r="B1863" i="59"/>
  <c r="C1863" i="59" s="1"/>
  <c r="A1864" i="59"/>
  <c r="B1864" i="59"/>
  <c r="C1864" i="59"/>
  <c r="A1865" i="59"/>
  <c r="B1865" i="59"/>
  <c r="C1865" i="59"/>
  <c r="A1866" i="59"/>
  <c r="B1866" i="59"/>
  <c r="C1866" i="59"/>
  <c r="A1867" i="59"/>
  <c r="B1867" i="59"/>
  <c r="C1867" i="59" s="1"/>
  <c r="A1868" i="59"/>
  <c r="B1868" i="59"/>
  <c r="C1868" i="59"/>
  <c r="A1869" i="59"/>
  <c r="B1869" i="59"/>
  <c r="C1869" i="59" s="1"/>
  <c r="A1870" i="59"/>
  <c r="B1870" i="59"/>
  <c r="C1870" i="59"/>
  <c r="A1871" i="59"/>
  <c r="B1871" i="59"/>
  <c r="C1871" i="59" s="1"/>
  <c r="A1872" i="59"/>
  <c r="B1872" i="59"/>
  <c r="C1872" i="59"/>
  <c r="A1873" i="59"/>
  <c r="B1873" i="59"/>
  <c r="C1873" i="59"/>
  <c r="A1874" i="59"/>
  <c r="B1874" i="59"/>
  <c r="C1874" i="59"/>
  <c r="A1875" i="59"/>
  <c r="B1875" i="59"/>
  <c r="C1875" i="59" s="1"/>
  <c r="A1876" i="59"/>
  <c r="B1876" i="59"/>
  <c r="C1876" i="59"/>
  <c r="A1877" i="59"/>
  <c r="B1877" i="59"/>
  <c r="C1877" i="59" s="1"/>
  <c r="A1878" i="59"/>
  <c r="B1878" i="59"/>
  <c r="C1878" i="59"/>
  <c r="A1879" i="59"/>
  <c r="B1879" i="59"/>
  <c r="C1879" i="59" s="1"/>
  <c r="A1880" i="59"/>
  <c r="B1880" i="59"/>
  <c r="C1880" i="59"/>
  <c r="A1881" i="59"/>
  <c r="B1881" i="59"/>
  <c r="C1881" i="59"/>
  <c r="A1882" i="59"/>
  <c r="B1882" i="59"/>
  <c r="C1882" i="59"/>
  <c r="A1883" i="59"/>
  <c r="B1883" i="59"/>
  <c r="C1883" i="59" s="1"/>
  <c r="A1884" i="59"/>
  <c r="B1884" i="59"/>
  <c r="C1884" i="59"/>
  <c r="A1885" i="59"/>
  <c r="B1885" i="59"/>
  <c r="C1885" i="59" s="1"/>
  <c r="A1886" i="59"/>
  <c r="B1886" i="59"/>
  <c r="C1886" i="59"/>
  <c r="A1887" i="59"/>
  <c r="B1887" i="59"/>
  <c r="C1887" i="59" s="1"/>
  <c r="A1888" i="59"/>
  <c r="B1888" i="59"/>
  <c r="C1888" i="59"/>
  <c r="A1889" i="59"/>
  <c r="B1889" i="59"/>
  <c r="C1889" i="59"/>
  <c r="A1890" i="59"/>
  <c r="B1890" i="59"/>
  <c r="C1890" i="59"/>
  <c r="A1891" i="59"/>
  <c r="B1891" i="59"/>
  <c r="C1891" i="59" s="1"/>
  <c r="A1892" i="59"/>
  <c r="B1892" i="59"/>
  <c r="C1892" i="59"/>
  <c r="A1893" i="59"/>
  <c r="B1893" i="59"/>
  <c r="C1893" i="59" s="1"/>
  <c r="A1894" i="59"/>
  <c r="B1894" i="59"/>
  <c r="C1894" i="59"/>
  <c r="A1895" i="59"/>
  <c r="B1895" i="59"/>
  <c r="C1895" i="59" s="1"/>
  <c r="A1896" i="59"/>
  <c r="B1896" i="59"/>
  <c r="C1896" i="59"/>
  <c r="A1897" i="59"/>
  <c r="B1897" i="59"/>
  <c r="C1897" i="59"/>
  <c r="A1898" i="59"/>
  <c r="B1898" i="59"/>
  <c r="C1898" i="59"/>
  <c r="A1899" i="59"/>
  <c r="B1899" i="59"/>
  <c r="C1899" i="59" s="1"/>
  <c r="A1900" i="59"/>
  <c r="B1900" i="59"/>
  <c r="C1900" i="59"/>
  <c r="A1901" i="59"/>
  <c r="B1901" i="59"/>
  <c r="C1901" i="59" s="1"/>
  <c r="A1902" i="59"/>
  <c r="B1902" i="59"/>
  <c r="C1902" i="59"/>
  <c r="A1903" i="59"/>
  <c r="B1903" i="59"/>
  <c r="C1903" i="59" s="1"/>
  <c r="A1904" i="59"/>
  <c r="B1904" i="59"/>
  <c r="C1904" i="59"/>
  <c r="A1905" i="59"/>
  <c r="B1905" i="59"/>
  <c r="C1905" i="59"/>
  <c r="A1906" i="59"/>
  <c r="B1906" i="59"/>
  <c r="C1906" i="59"/>
  <c r="A1907" i="59"/>
  <c r="B1907" i="59"/>
  <c r="C1907" i="59" s="1"/>
  <c r="A1908" i="59"/>
  <c r="B1908" i="59"/>
  <c r="C1908" i="59"/>
  <c r="A1909" i="59"/>
  <c r="B1909" i="59"/>
  <c r="C1909" i="59" s="1"/>
  <c r="A1910" i="59"/>
  <c r="B1910" i="59"/>
  <c r="C1910" i="59"/>
  <c r="A1911" i="59"/>
  <c r="B1911" i="59"/>
  <c r="C1911" i="59" s="1"/>
  <c r="A1912" i="59"/>
  <c r="B1912" i="59"/>
  <c r="C1912" i="59"/>
  <c r="A1913" i="59"/>
  <c r="B1913" i="59"/>
  <c r="C1913" i="59"/>
  <c r="A1914" i="59"/>
  <c r="B1914" i="59"/>
  <c r="C1914" i="59"/>
  <c r="A1915" i="59"/>
  <c r="B1915" i="59"/>
  <c r="C1915" i="59" s="1"/>
  <c r="A1916" i="59"/>
  <c r="B1916" i="59"/>
  <c r="C1916" i="59"/>
  <c r="A1917" i="59"/>
  <c r="B1917" i="59"/>
  <c r="C1917" i="59" s="1"/>
  <c r="A1918" i="59"/>
  <c r="B1918" i="59"/>
  <c r="C1918" i="59"/>
  <c r="A1919" i="59"/>
  <c r="B1919" i="59"/>
  <c r="C1919" i="59" s="1"/>
  <c r="A1920" i="59"/>
  <c r="B1920" i="59"/>
  <c r="C1920" i="59"/>
  <c r="A1921" i="59"/>
  <c r="B1921" i="59"/>
  <c r="C1921" i="59" s="1"/>
  <c r="A1922" i="59"/>
  <c r="B1922" i="59"/>
  <c r="C1922" i="59"/>
  <c r="A1923" i="59"/>
  <c r="B1923" i="59"/>
  <c r="C1923" i="59" s="1"/>
  <c r="A1924" i="59"/>
  <c r="B1924" i="59"/>
  <c r="C1924" i="59"/>
  <c r="A1925" i="59"/>
  <c r="B1925" i="59"/>
  <c r="C1925" i="59" s="1"/>
  <c r="A1926" i="59"/>
  <c r="B1926" i="59"/>
  <c r="C1926" i="59"/>
  <c r="A1927" i="59"/>
  <c r="B1927" i="59"/>
  <c r="C1927" i="59" s="1"/>
  <c r="A1928" i="59"/>
  <c r="B1928" i="59"/>
  <c r="C1928" i="59"/>
  <c r="A1929" i="59"/>
  <c r="B1929" i="59"/>
  <c r="C1929" i="59" s="1"/>
  <c r="A1930" i="59"/>
  <c r="B1930" i="59"/>
  <c r="C1930" i="59"/>
  <c r="A1931" i="59"/>
  <c r="B1931" i="59"/>
  <c r="C1931" i="59" s="1"/>
  <c r="A1932" i="59"/>
  <c r="B1932" i="59"/>
  <c r="C1932" i="59"/>
  <c r="A1933" i="59"/>
  <c r="B1933" i="59"/>
  <c r="C1933" i="59" s="1"/>
  <c r="A1934" i="59"/>
  <c r="B1934" i="59"/>
  <c r="C1934" i="59"/>
  <c r="A1935" i="59"/>
  <c r="B1935" i="59"/>
  <c r="C1935" i="59" s="1"/>
  <c r="A1936" i="59"/>
  <c r="B1936" i="59"/>
  <c r="C1936" i="59"/>
  <c r="A1937" i="59"/>
  <c r="B1937" i="59"/>
  <c r="C1937" i="59" s="1"/>
  <c r="A1938" i="59"/>
  <c r="B1938" i="59"/>
  <c r="C1938" i="59"/>
  <c r="A1939" i="59"/>
  <c r="B1939" i="59"/>
  <c r="C1939" i="59" s="1"/>
  <c r="A1940" i="59"/>
  <c r="B1940" i="59"/>
  <c r="C1940" i="59"/>
  <c r="A1941" i="59"/>
  <c r="B1941" i="59"/>
  <c r="C1941" i="59" s="1"/>
  <c r="A1942" i="59"/>
  <c r="B1942" i="59"/>
  <c r="C1942" i="59"/>
  <c r="A1943" i="59"/>
  <c r="B1943" i="59"/>
  <c r="C1943" i="59" s="1"/>
  <c r="A1944" i="59"/>
  <c r="B1944" i="59"/>
  <c r="C1944" i="59"/>
  <c r="A1945" i="59"/>
  <c r="B1945" i="59"/>
  <c r="C1945" i="59" s="1"/>
  <c r="A1946" i="59"/>
  <c r="B1946" i="59"/>
  <c r="C1946" i="59"/>
  <c r="A1947" i="59"/>
  <c r="B1947" i="59"/>
  <c r="C1947" i="59" s="1"/>
  <c r="A1948" i="59"/>
  <c r="B1948" i="59"/>
  <c r="C1948" i="59"/>
  <c r="A1949" i="59"/>
  <c r="B1949" i="59"/>
  <c r="C1949" i="59" s="1"/>
  <c r="A1950" i="59"/>
  <c r="B1950" i="59"/>
  <c r="C1950" i="59"/>
  <c r="A1951" i="59"/>
  <c r="B1951" i="59"/>
  <c r="C1951" i="59" s="1"/>
  <c r="A1952" i="59"/>
  <c r="B1952" i="59"/>
  <c r="C1952" i="59"/>
  <c r="A1953" i="59"/>
  <c r="B1953" i="59"/>
  <c r="C1953" i="59" s="1"/>
  <c r="A1954" i="59"/>
  <c r="B1954" i="59"/>
  <c r="C1954" i="59"/>
  <c r="A1955" i="59"/>
  <c r="B1955" i="59"/>
  <c r="C1955" i="59" s="1"/>
  <c r="A1956" i="59"/>
  <c r="B1956" i="59"/>
  <c r="C1956" i="59"/>
  <c r="A1957" i="59"/>
  <c r="B1957" i="59"/>
  <c r="C1957" i="59" s="1"/>
  <c r="A1958" i="59"/>
  <c r="B1958" i="59"/>
  <c r="C1958" i="59"/>
  <c r="A1959" i="59"/>
  <c r="B1959" i="59"/>
  <c r="C1959" i="59" s="1"/>
  <c r="A1960" i="59"/>
  <c r="B1960" i="59"/>
  <c r="C1960" i="59"/>
  <c r="A1961" i="59"/>
  <c r="B1961" i="59"/>
  <c r="C1961" i="59" s="1"/>
  <c r="A1962" i="59"/>
  <c r="B1962" i="59"/>
  <c r="C1962" i="59"/>
  <c r="A1963" i="59"/>
  <c r="B1963" i="59"/>
  <c r="C1963" i="59" s="1"/>
  <c r="A1964" i="59"/>
  <c r="B1964" i="59"/>
  <c r="C1964" i="59"/>
  <c r="A1965" i="59"/>
  <c r="B1965" i="59"/>
  <c r="C1965" i="59" s="1"/>
  <c r="A1966" i="59"/>
  <c r="B1966" i="59"/>
  <c r="C1966" i="59"/>
  <c r="A1967" i="59"/>
  <c r="B1967" i="59"/>
  <c r="C1967" i="59" s="1"/>
  <c r="A1968" i="59"/>
  <c r="B1968" i="59"/>
  <c r="C1968" i="59"/>
  <c r="A1969" i="59"/>
  <c r="B1969" i="59"/>
  <c r="C1969" i="59" s="1"/>
  <c r="A1970" i="59"/>
  <c r="B1970" i="59"/>
  <c r="C1970" i="59"/>
  <c r="A1971" i="59"/>
  <c r="B1971" i="59"/>
  <c r="C1971" i="59" s="1"/>
  <c r="A1972" i="59"/>
  <c r="B1972" i="59"/>
  <c r="C1972" i="59"/>
  <c r="A1973" i="59"/>
  <c r="B1973" i="59"/>
  <c r="C1973" i="59" s="1"/>
  <c r="A1974" i="59"/>
  <c r="B1974" i="59"/>
  <c r="C1974" i="59"/>
  <c r="A1975" i="59"/>
  <c r="B1975" i="59"/>
  <c r="C1975" i="59" s="1"/>
  <c r="A1976" i="59"/>
  <c r="B1976" i="59"/>
  <c r="C1976" i="59"/>
  <c r="A1977" i="59"/>
  <c r="B1977" i="59"/>
  <c r="C1977" i="59" s="1"/>
  <c r="A1978" i="59"/>
  <c r="B1978" i="59"/>
  <c r="C1978" i="59"/>
  <c r="A1979" i="59"/>
  <c r="B1979" i="59"/>
  <c r="C1979" i="59" s="1"/>
  <c r="A1980" i="59"/>
  <c r="B1980" i="59"/>
  <c r="C1980" i="59"/>
  <c r="A1981" i="59"/>
  <c r="B1981" i="59"/>
  <c r="C1981" i="59" s="1"/>
  <c r="A1982" i="59"/>
  <c r="B1982" i="59"/>
  <c r="C1982" i="59"/>
  <c r="A1983" i="59"/>
  <c r="B1983" i="59"/>
  <c r="C1983" i="59" s="1"/>
  <c r="A1984" i="59"/>
  <c r="B1984" i="59"/>
  <c r="C1984" i="59"/>
  <c r="A1985" i="59"/>
  <c r="B1985" i="59"/>
  <c r="C1985" i="59" s="1"/>
  <c r="A1986" i="59"/>
  <c r="B1986" i="59"/>
  <c r="C1986" i="59"/>
  <c r="A1987" i="59"/>
  <c r="B1987" i="59"/>
  <c r="C1987" i="59" s="1"/>
  <c r="A1988" i="59"/>
  <c r="B1988" i="59"/>
  <c r="C1988" i="59"/>
  <c r="A1989" i="59"/>
  <c r="B1989" i="59"/>
  <c r="C1989" i="59" s="1"/>
  <c r="A1990" i="59"/>
  <c r="B1990" i="59"/>
  <c r="C1990" i="59"/>
  <c r="A1991" i="59"/>
  <c r="B1991" i="59"/>
  <c r="C1991" i="59" s="1"/>
  <c r="A1992" i="59"/>
  <c r="B1992" i="59"/>
  <c r="C1992" i="59"/>
  <c r="A1993" i="59"/>
  <c r="B1993" i="59"/>
  <c r="C1993" i="59" s="1"/>
  <c r="A1994" i="59"/>
  <c r="B1994" i="59"/>
  <c r="C1994" i="59"/>
  <c r="A1995" i="59"/>
  <c r="B1995" i="59"/>
  <c r="C1995" i="59" s="1"/>
  <c r="A1996" i="59"/>
  <c r="B1996" i="59"/>
  <c r="C1996" i="59"/>
  <c r="A1997" i="59"/>
  <c r="B1997" i="59"/>
  <c r="C1997" i="59" s="1"/>
  <c r="A1998" i="59"/>
  <c r="B1998" i="59"/>
  <c r="C1998" i="59"/>
  <c r="A1999" i="59"/>
  <c r="B1999" i="59"/>
  <c r="C1999" i="59" s="1"/>
  <c r="A2000" i="59"/>
  <c r="B2000" i="59"/>
  <c r="C2000" i="59"/>
  <c r="A2001" i="59"/>
  <c r="B2001" i="59"/>
  <c r="C2001" i="59" s="1"/>
  <c r="A2002" i="59"/>
  <c r="B2002" i="59"/>
  <c r="C2002" i="59"/>
  <c r="A2003" i="59"/>
  <c r="B2003" i="59"/>
  <c r="C2003" i="59" s="1"/>
  <c r="A2004" i="59"/>
  <c r="B2004" i="59"/>
  <c r="C2004" i="59"/>
  <c r="A2005" i="59"/>
  <c r="B2005" i="59"/>
  <c r="C2005" i="59" s="1"/>
  <c r="A2006" i="59"/>
  <c r="B2006" i="59"/>
  <c r="C2006" i="59"/>
  <c r="A2007" i="59"/>
  <c r="B2007" i="59"/>
  <c r="C2007" i="59" s="1"/>
  <c r="A2008" i="59"/>
  <c r="B2008" i="59"/>
  <c r="C2008" i="59"/>
  <c r="A2009" i="59"/>
  <c r="B2009" i="59"/>
  <c r="C2009" i="59" s="1"/>
  <c r="A2010" i="59"/>
  <c r="B2010" i="59"/>
  <c r="C2010" i="59"/>
  <c r="A2011" i="59"/>
  <c r="B2011" i="59"/>
  <c r="C2011" i="59" s="1"/>
  <c r="A2012" i="59"/>
  <c r="B2012" i="59"/>
  <c r="C2012" i="59"/>
  <c r="A2013" i="59"/>
  <c r="B2013" i="59"/>
  <c r="C2013" i="59" s="1"/>
  <c r="A2014" i="59"/>
  <c r="B2014" i="59"/>
  <c r="C2014" i="59"/>
  <c r="A2015" i="59"/>
  <c r="B2015" i="59"/>
  <c r="C2015" i="59" s="1"/>
  <c r="A2016" i="59"/>
  <c r="B2016" i="59"/>
  <c r="C2016" i="59"/>
  <c r="A2017" i="59"/>
  <c r="B2017" i="59"/>
  <c r="C2017" i="59" s="1"/>
  <c r="A2018" i="59"/>
  <c r="B2018" i="59"/>
  <c r="C2018" i="59"/>
  <c r="A2019" i="59"/>
  <c r="B2019" i="59"/>
  <c r="C2019" i="59" s="1"/>
  <c r="A2020" i="59"/>
  <c r="B2020" i="59"/>
  <c r="C2020" i="59"/>
  <c r="A2021" i="59"/>
  <c r="B2021" i="59"/>
  <c r="C2021" i="59" s="1"/>
  <c r="A2022" i="59"/>
  <c r="B2022" i="59"/>
  <c r="C2022" i="59"/>
  <c r="A2023" i="59"/>
  <c r="B2023" i="59"/>
  <c r="C2023" i="59" s="1"/>
  <c r="A2024" i="59"/>
  <c r="B2024" i="59"/>
  <c r="C2024" i="59"/>
  <c r="A2025" i="59"/>
  <c r="B2025" i="59"/>
  <c r="C2025" i="59" s="1"/>
  <c r="A2026" i="59"/>
  <c r="B2026" i="59"/>
  <c r="C2026" i="59"/>
  <c r="A2027" i="59"/>
  <c r="B2027" i="59"/>
  <c r="C2027" i="59" s="1"/>
  <c r="A2028" i="59"/>
  <c r="B2028" i="59"/>
  <c r="C2028" i="59"/>
  <c r="A2029" i="59"/>
  <c r="B2029" i="59"/>
  <c r="C2029" i="59" s="1"/>
  <c r="A2030" i="59"/>
  <c r="B2030" i="59"/>
  <c r="C2030" i="59"/>
  <c r="A2031" i="59"/>
  <c r="B2031" i="59"/>
  <c r="C2031" i="59" s="1"/>
  <c r="A2032" i="59"/>
  <c r="B2032" i="59"/>
  <c r="C2032" i="59"/>
  <c r="A2033" i="59"/>
  <c r="B2033" i="59"/>
  <c r="C2033" i="59" s="1"/>
  <c r="A2034" i="59"/>
  <c r="B2034" i="59"/>
  <c r="C2034" i="59"/>
  <c r="A2035" i="59"/>
  <c r="B2035" i="59"/>
  <c r="C2035" i="59" s="1"/>
  <c r="A2036" i="59"/>
  <c r="B2036" i="59"/>
  <c r="C2036" i="59"/>
  <c r="A2037" i="59"/>
  <c r="B2037" i="59"/>
  <c r="C2037" i="59" s="1"/>
  <c r="A2038" i="59"/>
  <c r="B2038" i="59"/>
  <c r="C2038" i="59"/>
  <c r="A2039" i="59"/>
  <c r="B2039" i="59"/>
  <c r="C2039" i="59" s="1"/>
  <c r="A2040" i="59"/>
  <c r="B2040" i="59"/>
  <c r="C2040" i="59"/>
  <c r="A2041" i="59"/>
  <c r="B2041" i="59"/>
  <c r="C2041" i="59" s="1"/>
  <c r="A2042" i="59"/>
  <c r="B2042" i="59"/>
  <c r="C2042" i="59"/>
  <c r="A2043" i="59"/>
  <c r="B2043" i="59"/>
  <c r="C2043" i="59" s="1"/>
  <c r="A2044" i="59"/>
  <c r="B2044" i="59"/>
  <c r="C2044" i="59"/>
  <c r="A2045" i="59"/>
  <c r="B2045" i="59"/>
  <c r="C2045" i="59" s="1"/>
  <c r="A2046" i="59"/>
  <c r="B2046" i="59"/>
  <c r="C2046" i="59"/>
  <c r="A2047" i="59"/>
  <c r="B2047" i="59"/>
  <c r="C2047" i="59" s="1"/>
  <c r="A2048" i="59"/>
  <c r="B2048" i="59"/>
  <c r="C2048" i="59"/>
  <c r="A2049" i="59"/>
  <c r="B2049" i="59"/>
  <c r="C2049" i="59" s="1"/>
  <c r="A2050" i="59"/>
  <c r="B2050" i="59"/>
  <c r="C2050" i="59"/>
  <c r="A2051" i="59"/>
  <c r="B2051" i="59"/>
  <c r="C2051" i="59" s="1"/>
  <c r="A2052" i="59"/>
  <c r="B2052" i="59"/>
  <c r="C2052" i="59"/>
  <c r="A2053" i="59"/>
  <c r="B2053" i="59"/>
  <c r="C2053" i="59" s="1"/>
  <c r="A2054" i="59"/>
  <c r="B2054" i="59"/>
  <c r="C2054" i="59"/>
  <c r="A2055" i="59"/>
  <c r="B2055" i="59"/>
  <c r="C2055" i="59" s="1"/>
  <c r="A2056" i="59"/>
  <c r="B2056" i="59"/>
  <c r="C2056" i="59"/>
  <c r="A2057" i="59"/>
  <c r="B2057" i="59"/>
  <c r="C2057" i="59" s="1"/>
  <c r="A2058" i="59"/>
  <c r="B2058" i="59"/>
  <c r="C2058" i="59"/>
  <c r="A2059" i="59"/>
  <c r="B2059" i="59"/>
  <c r="C2059" i="59" s="1"/>
  <c r="A2060" i="59"/>
  <c r="B2060" i="59"/>
  <c r="C2060" i="59"/>
  <c r="A2061" i="59"/>
  <c r="B2061" i="59"/>
  <c r="C2061" i="59" s="1"/>
  <c r="A2062" i="59"/>
  <c r="B2062" i="59"/>
  <c r="C2062" i="59"/>
  <c r="A2063" i="59"/>
  <c r="B2063" i="59"/>
  <c r="C2063" i="59" s="1"/>
  <c r="A2064" i="59"/>
  <c r="B2064" i="59"/>
  <c r="C2064" i="59"/>
  <c r="A2065" i="59"/>
  <c r="B2065" i="59"/>
  <c r="C2065" i="59" s="1"/>
  <c r="A2066" i="59"/>
  <c r="B2066" i="59"/>
  <c r="C2066" i="59"/>
  <c r="A2067" i="59"/>
  <c r="B2067" i="59"/>
  <c r="C2067" i="59" s="1"/>
  <c r="A2068" i="59"/>
  <c r="B2068" i="59"/>
  <c r="C2068" i="59"/>
  <c r="A2069" i="59"/>
  <c r="B2069" i="59"/>
  <c r="C2069" i="59" s="1"/>
  <c r="A2070" i="59"/>
  <c r="B2070" i="59"/>
  <c r="C2070" i="59"/>
  <c r="A2071" i="59"/>
  <c r="B2071" i="59"/>
  <c r="C2071" i="59" s="1"/>
  <c r="A2072" i="59"/>
  <c r="B2072" i="59"/>
  <c r="C2072" i="59"/>
  <c r="A2073" i="59"/>
  <c r="B2073" i="59"/>
  <c r="C2073" i="59" s="1"/>
  <c r="A2074" i="59"/>
  <c r="B2074" i="59"/>
  <c r="C2074" i="59"/>
  <c r="A2075" i="59"/>
  <c r="B2075" i="59"/>
  <c r="C2075" i="59" s="1"/>
  <c r="A2076" i="59"/>
  <c r="B2076" i="59"/>
  <c r="C2076" i="59"/>
  <c r="A2077" i="59"/>
  <c r="B2077" i="59"/>
  <c r="C2077" i="59" s="1"/>
  <c r="A2078" i="59"/>
  <c r="B2078" i="59"/>
  <c r="C2078" i="59"/>
  <c r="A2079" i="59"/>
  <c r="B2079" i="59"/>
  <c r="C2079" i="59" s="1"/>
  <c r="A2080" i="59"/>
  <c r="B2080" i="59"/>
  <c r="C2080" i="59"/>
  <c r="A2081" i="59"/>
  <c r="B2081" i="59"/>
  <c r="C2081" i="59" s="1"/>
  <c r="A2082" i="59"/>
  <c r="B2082" i="59"/>
  <c r="C2082" i="59"/>
  <c r="A2083" i="59"/>
  <c r="B2083" i="59"/>
  <c r="C2083" i="59" s="1"/>
  <c r="A2084" i="59"/>
  <c r="B2084" i="59"/>
  <c r="C2084" i="59"/>
  <c r="A2085" i="59"/>
  <c r="B2085" i="59"/>
  <c r="C2085" i="59" s="1"/>
  <c r="A2086" i="59"/>
  <c r="B2086" i="59"/>
  <c r="C2086" i="59"/>
  <c r="A2087" i="59"/>
  <c r="B2087" i="59"/>
  <c r="C2087" i="59" s="1"/>
  <c r="A2088" i="59"/>
  <c r="B2088" i="59"/>
  <c r="C2088" i="59"/>
  <c r="A2089" i="59"/>
  <c r="B2089" i="59"/>
  <c r="C2089" i="59" s="1"/>
  <c r="A2090" i="59"/>
  <c r="B2090" i="59"/>
  <c r="C2090" i="59"/>
  <c r="A2091" i="59"/>
  <c r="B2091" i="59"/>
  <c r="C2091" i="59" s="1"/>
  <c r="A2092" i="59"/>
  <c r="B2092" i="59"/>
  <c r="C2092" i="59"/>
  <c r="A2093" i="59"/>
  <c r="B2093" i="59"/>
  <c r="C2093" i="59" s="1"/>
  <c r="A2094" i="59"/>
  <c r="B2094" i="59"/>
  <c r="C2094" i="59"/>
  <c r="A2095" i="59"/>
  <c r="B2095" i="59"/>
  <c r="C2095" i="59" s="1"/>
  <c r="A2096" i="59"/>
  <c r="B2096" i="59"/>
  <c r="C2096" i="59"/>
  <c r="A2097" i="59"/>
  <c r="B2097" i="59"/>
  <c r="C2097" i="59" s="1"/>
  <c r="A2098" i="59"/>
  <c r="B2098" i="59"/>
  <c r="C2098" i="59"/>
  <c r="A2099" i="59"/>
  <c r="B2099" i="59"/>
  <c r="C2099" i="59" s="1"/>
  <c r="A2100" i="59"/>
  <c r="B2100" i="59"/>
  <c r="C2100" i="59"/>
  <c r="A2101" i="59"/>
  <c r="B2101" i="59"/>
  <c r="C2101" i="59" s="1"/>
  <c r="A2102" i="59"/>
  <c r="B2102" i="59"/>
  <c r="C2102" i="59"/>
  <c r="A2103" i="59"/>
  <c r="B2103" i="59"/>
  <c r="C2103" i="59" s="1"/>
  <c r="A2104" i="59"/>
  <c r="B2104" i="59"/>
  <c r="C2104" i="59"/>
  <c r="A2105" i="59"/>
  <c r="B2105" i="59"/>
  <c r="C2105" i="59" s="1"/>
  <c r="A2106" i="59"/>
  <c r="B2106" i="59"/>
  <c r="C2106" i="59"/>
  <c r="A2107" i="59"/>
  <c r="B2107" i="59"/>
  <c r="C2107" i="59" s="1"/>
  <c r="A2108" i="59"/>
  <c r="B2108" i="59"/>
  <c r="C2108" i="59"/>
  <c r="A2109" i="59"/>
  <c r="B2109" i="59"/>
  <c r="C2109" i="59" s="1"/>
  <c r="A2110" i="59"/>
  <c r="B2110" i="59"/>
  <c r="C2110" i="59"/>
  <c r="A2111" i="59"/>
  <c r="B2111" i="59"/>
  <c r="C2111" i="59" s="1"/>
  <c r="A2112" i="59"/>
  <c r="B2112" i="59"/>
  <c r="C2112" i="59"/>
  <c r="A2113" i="59"/>
  <c r="B2113" i="59"/>
  <c r="C2113" i="59" s="1"/>
  <c r="A2114" i="59"/>
  <c r="B2114" i="59"/>
  <c r="C2114" i="59"/>
  <c r="A2115" i="59"/>
  <c r="B2115" i="59"/>
  <c r="C2115" i="59" s="1"/>
  <c r="A2116" i="59"/>
  <c r="B2116" i="59"/>
  <c r="C2116" i="59"/>
  <c r="A2117" i="59"/>
  <c r="B2117" i="59"/>
  <c r="C2117" i="59" s="1"/>
  <c r="A2118" i="59"/>
  <c r="B2118" i="59"/>
  <c r="C2118" i="59"/>
  <c r="A2119" i="59"/>
  <c r="B2119" i="59"/>
  <c r="C2119" i="59" s="1"/>
  <c r="A2120" i="59"/>
  <c r="B2120" i="59"/>
  <c r="C2120" i="59"/>
  <c r="A2121" i="59"/>
  <c r="B2121" i="59"/>
  <c r="C2121" i="59" s="1"/>
  <c r="A2122" i="59"/>
  <c r="B2122" i="59"/>
  <c r="C2122" i="59"/>
  <c r="A2123" i="59"/>
  <c r="B2123" i="59"/>
  <c r="C2123" i="59" s="1"/>
  <c r="A2124" i="59"/>
  <c r="B2124" i="59"/>
  <c r="C2124" i="59" s="1"/>
  <c r="A2125" i="59"/>
  <c r="B2125" i="59"/>
  <c r="C2125" i="59" s="1"/>
  <c r="A2126" i="59"/>
  <c r="B2126" i="59"/>
  <c r="C2126" i="59"/>
  <c r="A2127" i="59"/>
  <c r="B2127" i="59"/>
  <c r="C2127" i="59" s="1"/>
  <c r="A2128" i="59"/>
  <c r="B2128" i="59"/>
  <c r="C2128" i="59"/>
  <c r="A2129" i="59"/>
  <c r="B2129" i="59"/>
  <c r="C2129" i="59" s="1"/>
  <c r="A2130" i="59"/>
  <c r="B2130" i="59"/>
  <c r="C2130" i="59"/>
  <c r="A2131" i="59"/>
  <c r="B2131" i="59"/>
  <c r="C2131" i="59" s="1"/>
  <c r="A2132" i="59"/>
  <c r="B2132" i="59"/>
  <c r="C2132" i="59" s="1"/>
  <c r="A2133" i="59"/>
  <c r="B2133" i="59"/>
  <c r="C2133" i="59" s="1"/>
  <c r="A2134" i="59"/>
  <c r="B2134" i="59"/>
  <c r="C2134" i="59"/>
  <c r="A2135" i="59"/>
  <c r="B2135" i="59"/>
  <c r="C2135" i="59" s="1"/>
  <c r="A2136" i="59"/>
  <c r="B2136" i="59"/>
  <c r="C2136" i="59"/>
  <c r="A2137" i="59"/>
  <c r="B2137" i="59"/>
  <c r="C2137" i="59" s="1"/>
  <c r="A2138" i="59"/>
  <c r="B2138" i="59"/>
  <c r="C2138" i="59"/>
  <c r="A2139" i="59"/>
  <c r="B2139" i="59"/>
  <c r="C2139" i="59" s="1"/>
  <c r="A2140" i="59"/>
  <c r="B2140" i="59"/>
  <c r="C2140" i="59" s="1"/>
  <c r="A2141" i="59"/>
  <c r="B2141" i="59"/>
  <c r="C2141" i="59" s="1"/>
  <c r="A2142" i="59"/>
  <c r="B2142" i="59"/>
  <c r="C2142" i="59"/>
  <c r="A2143" i="59"/>
  <c r="B2143" i="59"/>
  <c r="C2143" i="59" s="1"/>
  <c r="A2144" i="59"/>
  <c r="B2144" i="59"/>
  <c r="C2144" i="59"/>
  <c r="A2145" i="59"/>
  <c r="B2145" i="59"/>
  <c r="C2145" i="59"/>
  <c r="A2146" i="59"/>
  <c r="B2146" i="59"/>
  <c r="C2146" i="59"/>
  <c r="A2147" i="59"/>
  <c r="B2147" i="59"/>
  <c r="C2147" i="59" s="1"/>
  <c r="A2148" i="59"/>
  <c r="B2148" i="59"/>
  <c r="C2148" i="59"/>
  <c r="A2149" i="59"/>
  <c r="B2149" i="59"/>
  <c r="C2149" i="59" s="1"/>
  <c r="A2150" i="59"/>
  <c r="B2150" i="59"/>
  <c r="C2150" i="59"/>
  <c r="A2151" i="59"/>
  <c r="B2151" i="59"/>
  <c r="C2151" i="59" s="1"/>
  <c r="A2152" i="59"/>
  <c r="B2152" i="59"/>
  <c r="C2152" i="59"/>
  <c r="A2153" i="59"/>
  <c r="B2153" i="59"/>
  <c r="C2153" i="59"/>
  <c r="A2154" i="59"/>
  <c r="B2154" i="59"/>
  <c r="C2154" i="59"/>
  <c r="A2155" i="59"/>
  <c r="B2155" i="59"/>
  <c r="C2155" i="59" s="1"/>
  <c r="A2156" i="59"/>
  <c r="B2156" i="59"/>
  <c r="C2156" i="59"/>
  <c r="A2157" i="59"/>
  <c r="B2157" i="59"/>
  <c r="C2157" i="59" s="1"/>
  <c r="A2158" i="59"/>
  <c r="B2158" i="59"/>
  <c r="C2158" i="59"/>
  <c r="A2159" i="59"/>
  <c r="B2159" i="59"/>
  <c r="C2159" i="59" s="1"/>
  <c r="A2160" i="59"/>
  <c r="B2160" i="59"/>
  <c r="C2160" i="59"/>
  <c r="A2161" i="59"/>
  <c r="B2161" i="59"/>
  <c r="C2161" i="59"/>
  <c r="A2162" i="59"/>
  <c r="B2162" i="59"/>
  <c r="C2162" i="59"/>
  <c r="A2163" i="59"/>
  <c r="B2163" i="59"/>
  <c r="C2163" i="59" s="1"/>
  <c r="A2164" i="59"/>
  <c r="B2164" i="59"/>
  <c r="C2164" i="59"/>
  <c r="A2165" i="59"/>
  <c r="B2165" i="59"/>
  <c r="C2165" i="59" s="1"/>
  <c r="A2166" i="59"/>
  <c r="B2166" i="59"/>
  <c r="C2166" i="59"/>
  <c r="A2167" i="59"/>
  <c r="B2167" i="59"/>
  <c r="C2167" i="59" s="1"/>
  <c r="A2168" i="59"/>
  <c r="B2168" i="59"/>
  <c r="C2168" i="59"/>
  <c r="A2169" i="59"/>
  <c r="B2169" i="59"/>
  <c r="C2169" i="59" s="1"/>
  <c r="A2170" i="59"/>
  <c r="B2170" i="59"/>
  <c r="C2170" i="59"/>
  <c r="A2171" i="59"/>
  <c r="B2171" i="59"/>
  <c r="C2171" i="59" s="1"/>
  <c r="A2172" i="59"/>
  <c r="B2172" i="59"/>
  <c r="C2172" i="59" s="1"/>
  <c r="A2173" i="59"/>
  <c r="B2173" i="59"/>
  <c r="C2173" i="59" s="1"/>
  <c r="A2174" i="59"/>
  <c r="B2174" i="59"/>
  <c r="C2174" i="59"/>
  <c r="A2175" i="59"/>
  <c r="B2175" i="59"/>
  <c r="C2175" i="59" s="1"/>
  <c r="A2176" i="59"/>
  <c r="B2176" i="59"/>
  <c r="C2176" i="59"/>
  <c r="A2177" i="59"/>
  <c r="B2177" i="59"/>
  <c r="C2177" i="59"/>
  <c r="A2178" i="59"/>
  <c r="B2178" i="59"/>
  <c r="C2178" i="59"/>
  <c r="A2179" i="59"/>
  <c r="B2179" i="59"/>
  <c r="C2179" i="59" s="1"/>
  <c r="A2180" i="59"/>
  <c r="B2180" i="59"/>
  <c r="C2180" i="59"/>
  <c r="A2181" i="59"/>
  <c r="B2181" i="59"/>
  <c r="C2181" i="59" s="1"/>
  <c r="A2182" i="59"/>
  <c r="B2182" i="59"/>
  <c r="C2182" i="59"/>
  <c r="A2183" i="59"/>
  <c r="B2183" i="59"/>
  <c r="C2183" i="59" s="1"/>
  <c r="A2184" i="59"/>
  <c r="B2184" i="59"/>
  <c r="C2184" i="59"/>
  <c r="A2185" i="59"/>
  <c r="B2185" i="59"/>
  <c r="C2185" i="59" s="1"/>
  <c r="A2186" i="59"/>
  <c r="B2186" i="59"/>
  <c r="C2186" i="59"/>
  <c r="A2187" i="59"/>
  <c r="B2187" i="59"/>
  <c r="C2187" i="59" s="1"/>
  <c r="A2188" i="59"/>
  <c r="B2188" i="59"/>
  <c r="C2188" i="59" s="1"/>
  <c r="A2189" i="59"/>
  <c r="B2189" i="59"/>
  <c r="C2189" i="59" s="1"/>
  <c r="A2190" i="59"/>
  <c r="B2190" i="59"/>
  <c r="C2190" i="59"/>
  <c r="A2191" i="59"/>
  <c r="B2191" i="59"/>
  <c r="C2191" i="59" s="1"/>
  <c r="A2192" i="59"/>
  <c r="B2192" i="59"/>
  <c r="C2192" i="59"/>
  <c r="A2193" i="59"/>
  <c r="B2193" i="59"/>
  <c r="C2193" i="59" s="1"/>
  <c r="A2194" i="59"/>
  <c r="B2194" i="59"/>
  <c r="C2194" i="59"/>
  <c r="A2195" i="59"/>
  <c r="B2195" i="59"/>
  <c r="C2195" i="59" s="1"/>
  <c r="A2196" i="59"/>
  <c r="B2196" i="59"/>
  <c r="C2196" i="59" s="1"/>
  <c r="A2197" i="59"/>
  <c r="B2197" i="59"/>
  <c r="C2197" i="59" s="1"/>
  <c r="A2198" i="59"/>
  <c r="B2198" i="59"/>
  <c r="C2198" i="59"/>
  <c r="A2199" i="59"/>
  <c r="B2199" i="59"/>
  <c r="C2199" i="59" s="1"/>
  <c r="A2200" i="59"/>
  <c r="B2200" i="59"/>
  <c r="C2200" i="59"/>
  <c r="A2201" i="59"/>
  <c r="B2201" i="59"/>
  <c r="C2201" i="59" s="1"/>
  <c r="A2202" i="59"/>
  <c r="B2202" i="59"/>
  <c r="C2202" i="59"/>
  <c r="A2203" i="59"/>
  <c r="B2203" i="59"/>
  <c r="C2203" i="59" s="1"/>
  <c r="A2204" i="59"/>
  <c r="B2204" i="59"/>
  <c r="C2204" i="59" s="1"/>
  <c r="A2205" i="59"/>
  <c r="B2205" i="59"/>
  <c r="C2205" i="59" s="1"/>
  <c r="A2206" i="59"/>
  <c r="B2206" i="59"/>
  <c r="C2206" i="59"/>
  <c r="A2207" i="59"/>
  <c r="B2207" i="59"/>
  <c r="C2207" i="59" s="1"/>
  <c r="A2208" i="59"/>
  <c r="B2208" i="59"/>
  <c r="C2208" i="59"/>
  <c r="A2209" i="59"/>
  <c r="B2209" i="59"/>
  <c r="C2209" i="59"/>
  <c r="A2210" i="59"/>
  <c r="B2210" i="59"/>
  <c r="C2210" i="59"/>
  <c r="A2211" i="59"/>
  <c r="B2211" i="59"/>
  <c r="C2211" i="59" s="1"/>
  <c r="A2212" i="59"/>
  <c r="B2212" i="59"/>
  <c r="C2212" i="59"/>
  <c r="A2213" i="59"/>
  <c r="B2213" i="59"/>
  <c r="C2213" i="59" s="1"/>
  <c r="A2214" i="59"/>
  <c r="B2214" i="59"/>
  <c r="C2214" i="59"/>
  <c r="A2215" i="59"/>
  <c r="B2215" i="59"/>
  <c r="C2215" i="59" s="1"/>
  <c r="A2216" i="59"/>
  <c r="B2216" i="59"/>
  <c r="C2216" i="59"/>
  <c r="A2217" i="59"/>
  <c r="B2217" i="59"/>
  <c r="C2217" i="59"/>
  <c r="A2218" i="59"/>
  <c r="B2218" i="59"/>
  <c r="C2218" i="59"/>
  <c r="A2219" i="59"/>
  <c r="B2219" i="59"/>
  <c r="C2219" i="59" s="1"/>
  <c r="A2220" i="59"/>
  <c r="B2220" i="59"/>
  <c r="C2220" i="59"/>
  <c r="A2221" i="59"/>
  <c r="B2221" i="59"/>
  <c r="C2221" i="59" s="1"/>
  <c r="A2222" i="59"/>
  <c r="B2222" i="59"/>
  <c r="C2222" i="59"/>
  <c r="A2223" i="59"/>
  <c r="B2223" i="59"/>
  <c r="C2223" i="59" s="1"/>
  <c r="A2224" i="59"/>
  <c r="B2224" i="59"/>
  <c r="C2224" i="59"/>
  <c r="A2225" i="59"/>
  <c r="B2225" i="59"/>
  <c r="C2225" i="59"/>
  <c r="A2226" i="59"/>
  <c r="B2226" i="59"/>
  <c r="C2226" i="59"/>
  <c r="A2227" i="59"/>
  <c r="B2227" i="59"/>
  <c r="C2227" i="59" s="1"/>
  <c r="A2228" i="59"/>
  <c r="B2228" i="59"/>
  <c r="C2228" i="59"/>
  <c r="A2229" i="59"/>
  <c r="B2229" i="59"/>
  <c r="C2229" i="59" s="1"/>
  <c r="A2230" i="59"/>
  <c r="B2230" i="59"/>
  <c r="C2230" i="59"/>
  <c r="A2231" i="59"/>
  <c r="B2231" i="59"/>
  <c r="C2231" i="59" s="1"/>
  <c r="A2232" i="59"/>
  <c r="B2232" i="59"/>
  <c r="C2232" i="59"/>
  <c r="A2233" i="59"/>
  <c r="B2233" i="59"/>
  <c r="C2233" i="59" s="1"/>
  <c r="A2234" i="59"/>
  <c r="B2234" i="59"/>
  <c r="C2234" i="59"/>
  <c r="A2235" i="59"/>
  <c r="B2235" i="59"/>
  <c r="C2235" i="59" s="1"/>
  <c r="A2236" i="59"/>
  <c r="B2236" i="59"/>
  <c r="C2236" i="59" s="1"/>
  <c r="A2237" i="59"/>
  <c r="B2237" i="59"/>
  <c r="C2237" i="59" s="1"/>
  <c r="A2238" i="59"/>
  <c r="B2238" i="59"/>
  <c r="C2238" i="59"/>
  <c r="A2239" i="59"/>
  <c r="B2239" i="59"/>
  <c r="C2239" i="59" s="1"/>
  <c r="A2240" i="59"/>
  <c r="B2240" i="59"/>
  <c r="C2240" i="59"/>
  <c r="A2241" i="59"/>
  <c r="B2241" i="59"/>
  <c r="C2241" i="59"/>
  <c r="A2242" i="59"/>
  <c r="B2242" i="59"/>
  <c r="C2242" i="59"/>
  <c r="A2243" i="59"/>
  <c r="B2243" i="59"/>
  <c r="C2243" i="59" s="1"/>
  <c r="A2244" i="59"/>
  <c r="B2244" i="59"/>
  <c r="C2244" i="59"/>
  <c r="A2245" i="59"/>
  <c r="B2245" i="59"/>
  <c r="C2245" i="59" s="1"/>
  <c r="A2246" i="59"/>
  <c r="B2246" i="59"/>
  <c r="C2246" i="59"/>
  <c r="A2247" i="59"/>
  <c r="B2247" i="59"/>
  <c r="C2247" i="59" s="1"/>
  <c r="A2248" i="59"/>
  <c r="B2248" i="59"/>
  <c r="C2248" i="59"/>
  <c r="A2249" i="59"/>
  <c r="B2249" i="59"/>
  <c r="C2249" i="59" s="1"/>
  <c r="A2250" i="59"/>
  <c r="B2250" i="59"/>
  <c r="C2250" i="59"/>
  <c r="A2251" i="59"/>
  <c r="B2251" i="59"/>
  <c r="C2251" i="59" s="1"/>
  <c r="A2252" i="59"/>
  <c r="B2252" i="59"/>
  <c r="C2252" i="59" s="1"/>
  <c r="A2253" i="59"/>
  <c r="B2253" i="59"/>
  <c r="C2253" i="59" s="1"/>
  <c r="A2254" i="59"/>
  <c r="B2254" i="59"/>
  <c r="C2254" i="59"/>
  <c r="A2255" i="59"/>
  <c r="B2255" i="59"/>
  <c r="C2255" i="59" s="1"/>
  <c r="A2256" i="59"/>
  <c r="B2256" i="59"/>
  <c r="C2256" i="59"/>
  <c r="A2257" i="59"/>
  <c r="B2257" i="59"/>
  <c r="C2257" i="59" s="1"/>
  <c r="A2258" i="59"/>
  <c r="B2258" i="59"/>
  <c r="C2258" i="59"/>
  <c r="A2259" i="59"/>
  <c r="B2259" i="59"/>
  <c r="C2259" i="59" s="1"/>
  <c r="A2260" i="59"/>
  <c r="B2260" i="59"/>
  <c r="C2260" i="59" s="1"/>
  <c r="A2261" i="59"/>
  <c r="B2261" i="59"/>
  <c r="C2261" i="59" s="1"/>
  <c r="A2262" i="59"/>
  <c r="B2262" i="59"/>
  <c r="C2262" i="59"/>
  <c r="A2263" i="59"/>
  <c r="B2263" i="59"/>
  <c r="C2263" i="59" s="1"/>
  <c r="A2264" i="59"/>
  <c r="B2264" i="59"/>
  <c r="C2264" i="59"/>
  <c r="A2265" i="59"/>
  <c r="B2265" i="59"/>
  <c r="C2265" i="59" s="1"/>
  <c r="A2266" i="59"/>
  <c r="B2266" i="59"/>
  <c r="C2266" i="59"/>
  <c r="A2267" i="59"/>
  <c r="B2267" i="59"/>
  <c r="C2267" i="59" s="1"/>
  <c r="A2268" i="59"/>
  <c r="B2268" i="59"/>
  <c r="C2268" i="59" s="1"/>
  <c r="A2269" i="59"/>
  <c r="B2269" i="59"/>
  <c r="C2269" i="59" s="1"/>
  <c r="A2270" i="59"/>
  <c r="B2270" i="59"/>
  <c r="C2270" i="59"/>
  <c r="A2271" i="59"/>
  <c r="B2271" i="59"/>
  <c r="C2271" i="59" s="1"/>
  <c r="A2272" i="59"/>
  <c r="B2272" i="59"/>
  <c r="C2272" i="59"/>
  <c r="A2273" i="59"/>
  <c r="B2273" i="59"/>
  <c r="C2273" i="59"/>
  <c r="A2274" i="59"/>
  <c r="B2274" i="59"/>
  <c r="C2274" i="59"/>
  <c r="A2275" i="59"/>
  <c r="B2275" i="59"/>
  <c r="C2275" i="59" s="1"/>
  <c r="A2276" i="59"/>
  <c r="B2276" i="59"/>
  <c r="C2276" i="59"/>
  <c r="A2277" i="59"/>
  <c r="B2277" i="59"/>
  <c r="C2277" i="59" s="1"/>
  <c r="A2278" i="59"/>
  <c r="B2278" i="59"/>
  <c r="C2278" i="59"/>
  <c r="A2279" i="59"/>
  <c r="B2279" i="59"/>
  <c r="C2279" i="59" s="1"/>
  <c r="A2280" i="59"/>
  <c r="B2280" i="59"/>
  <c r="C2280" i="59" s="1"/>
  <c r="A2281" i="59"/>
  <c r="B2281" i="59"/>
  <c r="C2281" i="59" s="1"/>
  <c r="A2282" i="59"/>
  <c r="B2282" i="59"/>
  <c r="C2282" i="59"/>
  <c r="A2283" i="59"/>
  <c r="B2283" i="59"/>
  <c r="C2283" i="59"/>
  <c r="A2284" i="59"/>
  <c r="B2284" i="59"/>
  <c r="C2284" i="59" s="1"/>
  <c r="A2285" i="59"/>
  <c r="B2285" i="59"/>
  <c r="C2285" i="59"/>
  <c r="A2286" i="59"/>
  <c r="B2286" i="59"/>
  <c r="C2286" i="59"/>
  <c r="A2287" i="59"/>
  <c r="B2287" i="59"/>
  <c r="C2287" i="59"/>
  <c r="A2288" i="59"/>
  <c r="B2288" i="59"/>
  <c r="C2288" i="59" s="1"/>
  <c r="A2289" i="59"/>
  <c r="B2289" i="59"/>
  <c r="C2289" i="59" s="1"/>
  <c r="A2290" i="59"/>
  <c r="B2290" i="59"/>
  <c r="C2290" i="59" s="1"/>
  <c r="A2291" i="59"/>
  <c r="B2291" i="59"/>
  <c r="C2291" i="59"/>
  <c r="A2292" i="59"/>
  <c r="B2292" i="59"/>
  <c r="C2292" i="59" s="1"/>
  <c r="A2293" i="59"/>
  <c r="B2293" i="59"/>
  <c r="C2293" i="59"/>
  <c r="A2294" i="59"/>
  <c r="B2294" i="59"/>
  <c r="C2294" i="59"/>
  <c r="A2295" i="59"/>
  <c r="B2295" i="59"/>
  <c r="C2295" i="59"/>
  <c r="A2296" i="59"/>
  <c r="B2296" i="59"/>
  <c r="C2296" i="59" s="1"/>
  <c r="A2297" i="59"/>
  <c r="B2297" i="59"/>
  <c r="C2297" i="59" s="1"/>
  <c r="A2298" i="59"/>
  <c r="B2298" i="59"/>
  <c r="C2298" i="59" s="1"/>
  <c r="A2299" i="59"/>
  <c r="B2299" i="59"/>
  <c r="C2299" i="59"/>
  <c r="A2300" i="59"/>
  <c r="B2300" i="59"/>
  <c r="C2300" i="59" s="1"/>
  <c r="A2301" i="59"/>
  <c r="B2301" i="59"/>
  <c r="C2301" i="59"/>
  <c r="A2302" i="59"/>
  <c r="B2302" i="59"/>
  <c r="C2302" i="59"/>
  <c r="A2303" i="59"/>
  <c r="B2303" i="59"/>
  <c r="C2303" i="59"/>
  <c r="A2304" i="59"/>
  <c r="B2304" i="59"/>
  <c r="C2304" i="59" s="1"/>
  <c r="A2305" i="59"/>
  <c r="B2305" i="59"/>
  <c r="C2305" i="59" s="1"/>
  <c r="A2306" i="59"/>
  <c r="B2306" i="59"/>
  <c r="C2306" i="59" s="1"/>
  <c r="A2307" i="59"/>
  <c r="B2307" i="59"/>
  <c r="C2307" i="59"/>
  <c r="A2308" i="59"/>
  <c r="B2308" i="59"/>
  <c r="C2308" i="59" s="1"/>
  <c r="A2309" i="59"/>
  <c r="B2309" i="59"/>
  <c r="C2309" i="59"/>
  <c r="A2310" i="59"/>
  <c r="B2310" i="59"/>
  <c r="C2310" i="59"/>
  <c r="A2311" i="59"/>
  <c r="B2311" i="59"/>
  <c r="C2311" i="59"/>
  <c r="A2312" i="59"/>
  <c r="B2312" i="59"/>
  <c r="C2312" i="59" s="1"/>
  <c r="A2313" i="59"/>
  <c r="B2313" i="59"/>
  <c r="C2313" i="59" s="1"/>
  <c r="A2314" i="59"/>
  <c r="B2314" i="59"/>
  <c r="C2314" i="59" s="1"/>
  <c r="A2315" i="59"/>
  <c r="B2315" i="59"/>
  <c r="C2315" i="59"/>
  <c r="A2316" i="59"/>
  <c r="B2316" i="59"/>
  <c r="C2316" i="59" s="1"/>
  <c r="A2317" i="59"/>
  <c r="B2317" i="59"/>
  <c r="C2317" i="59"/>
  <c r="A2318" i="59"/>
  <c r="B2318" i="59"/>
  <c r="C2318" i="59"/>
  <c r="A2319" i="59"/>
  <c r="B2319" i="59"/>
  <c r="C2319" i="59"/>
  <c r="A2320" i="59"/>
  <c r="B2320" i="59"/>
  <c r="C2320" i="59" s="1"/>
  <c r="A2321" i="59"/>
  <c r="B2321" i="59"/>
  <c r="C2321" i="59" s="1"/>
  <c r="A2322" i="59"/>
  <c r="B2322" i="59"/>
  <c r="C2322" i="59" s="1"/>
  <c r="A2323" i="59"/>
  <c r="B2323" i="59"/>
  <c r="C2323" i="59"/>
  <c r="A2324" i="59"/>
  <c r="B2324" i="59"/>
  <c r="C2324" i="59" s="1"/>
  <c r="A2325" i="59"/>
  <c r="B2325" i="59"/>
  <c r="C2325" i="59"/>
  <c r="A2326" i="59"/>
  <c r="B2326" i="59"/>
  <c r="C2326" i="59"/>
  <c r="A2327" i="59"/>
  <c r="B2327" i="59"/>
  <c r="C2327" i="59"/>
  <c r="A2328" i="59"/>
  <c r="B2328" i="59"/>
  <c r="C2328" i="59" s="1"/>
  <c r="A2329" i="59"/>
  <c r="B2329" i="59"/>
  <c r="C2329" i="59" s="1"/>
  <c r="A2330" i="59"/>
  <c r="B2330" i="59"/>
  <c r="C2330" i="59" s="1"/>
  <c r="A2331" i="59"/>
  <c r="B2331" i="59"/>
  <c r="C2331" i="59"/>
  <c r="A2332" i="59"/>
  <c r="B2332" i="59"/>
  <c r="C2332" i="59" s="1"/>
  <c r="A2333" i="59"/>
  <c r="B2333" i="59"/>
  <c r="C2333" i="59"/>
  <c r="A2334" i="59"/>
  <c r="B2334" i="59"/>
  <c r="C2334" i="59"/>
  <c r="A2335" i="59"/>
  <c r="B2335" i="59"/>
  <c r="C2335" i="59"/>
  <c r="A2336" i="59"/>
  <c r="B2336" i="59"/>
  <c r="C2336" i="59" s="1"/>
  <c r="A2337" i="59"/>
  <c r="B2337" i="59"/>
  <c r="C2337" i="59" s="1"/>
  <c r="A2338" i="59"/>
  <c r="B2338" i="59"/>
  <c r="C2338" i="59" s="1"/>
  <c r="A2339" i="59"/>
  <c r="B2339" i="59"/>
  <c r="C2339" i="59"/>
  <c r="A2340" i="59"/>
  <c r="B2340" i="59"/>
  <c r="C2340" i="59" s="1"/>
  <c r="A2341" i="59"/>
  <c r="B2341" i="59"/>
  <c r="C2341" i="59"/>
  <c r="A2342" i="59"/>
  <c r="B2342" i="59"/>
  <c r="C2342" i="59"/>
  <c r="A2343" i="59"/>
  <c r="B2343" i="59"/>
  <c r="C2343" i="59"/>
  <c r="A2344" i="59"/>
  <c r="B2344" i="59"/>
  <c r="C2344" i="59" s="1"/>
  <c r="A2345" i="59"/>
  <c r="B2345" i="59"/>
  <c r="C2345" i="59" s="1"/>
  <c r="A2346" i="59"/>
  <c r="B2346" i="59"/>
  <c r="C2346" i="59" s="1"/>
  <c r="A2347" i="59"/>
  <c r="B2347" i="59"/>
  <c r="C2347" i="59"/>
  <c r="A2348" i="59"/>
  <c r="B2348" i="59"/>
  <c r="C2348" i="59" s="1"/>
  <c r="A2349" i="59"/>
  <c r="B2349" i="59"/>
  <c r="C2349" i="59"/>
  <c r="A2350" i="59"/>
  <c r="B2350" i="59"/>
  <c r="C2350" i="59"/>
  <c r="A2351" i="59"/>
  <c r="B2351" i="59"/>
  <c r="C2351" i="59"/>
  <c r="A2352" i="59"/>
  <c r="B2352" i="59"/>
  <c r="C2352" i="59" s="1"/>
  <c r="A2353" i="59"/>
  <c r="B2353" i="59"/>
  <c r="C2353" i="59" s="1"/>
  <c r="A2354" i="59"/>
  <c r="B2354" i="59"/>
  <c r="C2354" i="59" s="1"/>
  <c r="A2355" i="59"/>
  <c r="B2355" i="59"/>
  <c r="C2355" i="59"/>
  <c r="A2356" i="59"/>
  <c r="B2356" i="59"/>
  <c r="C2356" i="59" s="1"/>
  <c r="A2357" i="59"/>
  <c r="B2357" i="59"/>
  <c r="C2357" i="59"/>
  <c r="A2358" i="59"/>
  <c r="B2358" i="59"/>
  <c r="C2358" i="59"/>
  <c r="A2359" i="59"/>
  <c r="B2359" i="59"/>
  <c r="C2359" i="59"/>
  <c r="A2360" i="59"/>
  <c r="B2360" i="59"/>
  <c r="C2360" i="59" s="1"/>
  <c r="A2361" i="59"/>
  <c r="B2361" i="59"/>
  <c r="C2361" i="59" s="1"/>
  <c r="A2362" i="59"/>
  <c r="B2362" i="59"/>
  <c r="C2362" i="59" s="1"/>
  <c r="A2363" i="59"/>
  <c r="B2363" i="59"/>
  <c r="C2363" i="59"/>
  <c r="A2364" i="59"/>
  <c r="B2364" i="59"/>
  <c r="C2364" i="59" s="1"/>
  <c r="A2365" i="59"/>
  <c r="B2365" i="59"/>
  <c r="C2365" i="59"/>
  <c r="A2366" i="59"/>
  <c r="B2366" i="59"/>
  <c r="C2366" i="59"/>
  <c r="A2367" i="59"/>
  <c r="B2367" i="59"/>
  <c r="C2367" i="59"/>
  <c r="A2368" i="59"/>
  <c r="B2368" i="59"/>
  <c r="C2368" i="59" s="1"/>
  <c r="A2369" i="59"/>
  <c r="B2369" i="59"/>
  <c r="C2369" i="59" s="1"/>
  <c r="A2370" i="59"/>
  <c r="B2370" i="59"/>
  <c r="C2370" i="59" s="1"/>
  <c r="A2371" i="59"/>
  <c r="B2371" i="59"/>
  <c r="C2371" i="59"/>
  <c r="A2372" i="59"/>
  <c r="B2372" i="59"/>
  <c r="C2372" i="59" s="1"/>
  <c r="A2373" i="59"/>
  <c r="B2373" i="59"/>
  <c r="C2373" i="59"/>
  <c r="A2374" i="59"/>
  <c r="B2374" i="59"/>
  <c r="C2374" i="59"/>
  <c r="A2375" i="59"/>
  <c r="B2375" i="59"/>
  <c r="C2375" i="59"/>
  <c r="A2376" i="59"/>
  <c r="B2376" i="59"/>
  <c r="C2376" i="59" s="1"/>
  <c r="A2377" i="59"/>
  <c r="B2377" i="59"/>
  <c r="C2377" i="59" s="1"/>
  <c r="A2378" i="59"/>
  <c r="B2378" i="59"/>
  <c r="C2378" i="59" s="1"/>
  <c r="A2379" i="59"/>
  <c r="B2379" i="59"/>
  <c r="C2379" i="59"/>
  <c r="A2380" i="59"/>
  <c r="B2380" i="59"/>
  <c r="C2380" i="59" s="1"/>
  <c r="A2381" i="59"/>
  <c r="B2381" i="59"/>
  <c r="C2381" i="59"/>
  <c r="A2382" i="59"/>
  <c r="B2382" i="59"/>
  <c r="C2382" i="59"/>
  <c r="A2383" i="59"/>
  <c r="B2383" i="59"/>
  <c r="C2383" i="59"/>
  <c r="A2384" i="59"/>
  <c r="B2384" i="59"/>
  <c r="C2384" i="59" s="1"/>
  <c r="A2385" i="59"/>
  <c r="B2385" i="59"/>
  <c r="C2385" i="59" s="1"/>
  <c r="A2386" i="59"/>
  <c r="B2386" i="59"/>
  <c r="C2386" i="59" s="1"/>
  <c r="A2387" i="59"/>
  <c r="B2387" i="59"/>
  <c r="C2387" i="59"/>
  <c r="A2388" i="59"/>
  <c r="B2388" i="59"/>
  <c r="C2388" i="59" s="1"/>
  <c r="A2389" i="59"/>
  <c r="B2389" i="59"/>
  <c r="C2389" i="59"/>
  <c r="A2390" i="59"/>
  <c r="B2390" i="59"/>
  <c r="C2390" i="59"/>
  <c r="A2391" i="59"/>
  <c r="B2391" i="59"/>
  <c r="C2391" i="59"/>
  <c r="A2392" i="59"/>
  <c r="B2392" i="59"/>
  <c r="C2392" i="59" s="1"/>
  <c r="A2393" i="59"/>
  <c r="B2393" i="59"/>
  <c r="C2393" i="59" s="1"/>
  <c r="A2394" i="59"/>
  <c r="B2394" i="59"/>
  <c r="C2394" i="59" s="1"/>
  <c r="A2395" i="59"/>
  <c r="B2395" i="59"/>
  <c r="C2395" i="59"/>
  <c r="A2396" i="59"/>
  <c r="B2396" i="59"/>
  <c r="C2396" i="59" s="1"/>
  <c r="A2397" i="59"/>
  <c r="B2397" i="59"/>
  <c r="C2397" i="59"/>
  <c r="A2398" i="59"/>
  <c r="B2398" i="59"/>
  <c r="C2398" i="59"/>
  <c r="A2399" i="59"/>
  <c r="B2399" i="59"/>
  <c r="C2399" i="59"/>
  <c r="A2400" i="59"/>
  <c r="B2400" i="59"/>
  <c r="C2400" i="59" s="1"/>
  <c r="A2401" i="59"/>
  <c r="B2401" i="59"/>
  <c r="C2401" i="59" s="1"/>
  <c r="A2402" i="59"/>
  <c r="B2402" i="59"/>
  <c r="C2402" i="59" s="1"/>
  <c r="A2403" i="59"/>
  <c r="B2403" i="59"/>
  <c r="C2403" i="59"/>
  <c r="A2404" i="59"/>
  <c r="B2404" i="59"/>
  <c r="C2404" i="59" s="1"/>
  <c r="A2405" i="59"/>
  <c r="B2405" i="59"/>
  <c r="C2405" i="59"/>
  <c r="A2406" i="59"/>
  <c r="B2406" i="59"/>
  <c r="C2406" i="59"/>
  <c r="A2407" i="59"/>
  <c r="B2407" i="59"/>
  <c r="C2407" i="59"/>
  <c r="A2408" i="59"/>
  <c r="B2408" i="59"/>
  <c r="C2408" i="59" s="1"/>
  <c r="A2409" i="59"/>
  <c r="B2409" i="59"/>
  <c r="C2409" i="59" s="1"/>
  <c r="A2410" i="59"/>
  <c r="B2410" i="59"/>
  <c r="C2410" i="59" s="1"/>
  <c r="A2411" i="59"/>
  <c r="B2411" i="59"/>
  <c r="C2411" i="59"/>
  <c r="A2412" i="59"/>
  <c r="B2412" i="59"/>
  <c r="C2412" i="59" s="1"/>
  <c r="A2413" i="59"/>
  <c r="B2413" i="59"/>
  <c r="C2413" i="59"/>
  <c r="A2414" i="59"/>
  <c r="B2414" i="59"/>
  <c r="C2414" i="59"/>
  <c r="A2415" i="59"/>
  <c r="B2415" i="59"/>
  <c r="C2415" i="59"/>
  <c r="A2416" i="59"/>
  <c r="B2416" i="59"/>
  <c r="C2416" i="59" s="1"/>
  <c r="A2417" i="59"/>
  <c r="B2417" i="59"/>
  <c r="C2417" i="59" s="1"/>
  <c r="A2418" i="59"/>
  <c r="B2418" i="59"/>
  <c r="C2418" i="59" s="1"/>
  <c r="A2419" i="59"/>
  <c r="B2419" i="59"/>
  <c r="C2419" i="59"/>
  <c r="A2420" i="59"/>
  <c r="B2420" i="59"/>
  <c r="C2420" i="59" s="1"/>
  <c r="A2421" i="59"/>
  <c r="B2421" i="59"/>
  <c r="C2421" i="59"/>
  <c r="A2422" i="59"/>
  <c r="B2422" i="59"/>
  <c r="C2422" i="59"/>
  <c r="A2423" i="59"/>
  <c r="B2423" i="59"/>
  <c r="C2423" i="59"/>
  <c r="A2424" i="59"/>
  <c r="B2424" i="59"/>
  <c r="C2424" i="59" s="1"/>
  <c r="A2425" i="59"/>
  <c r="B2425" i="59"/>
  <c r="C2425" i="59" s="1"/>
  <c r="A2426" i="59"/>
  <c r="B2426" i="59"/>
  <c r="C2426" i="59" s="1"/>
  <c r="A2427" i="59"/>
  <c r="B2427" i="59"/>
  <c r="C2427" i="59"/>
  <c r="A2428" i="59"/>
  <c r="B2428" i="59"/>
  <c r="C2428" i="59" s="1"/>
  <c r="A2429" i="59"/>
  <c r="B2429" i="59"/>
  <c r="C2429" i="59"/>
  <c r="A2430" i="59"/>
  <c r="B2430" i="59"/>
  <c r="C2430" i="59"/>
  <c r="A2431" i="59"/>
  <c r="B2431" i="59"/>
  <c r="C2431" i="59"/>
  <c r="A2432" i="59"/>
  <c r="B2432" i="59"/>
  <c r="C2432" i="59" s="1"/>
  <c r="A2433" i="59"/>
  <c r="B2433" i="59"/>
  <c r="C2433" i="59" s="1"/>
  <c r="A2434" i="59"/>
  <c r="B2434" i="59"/>
  <c r="C2434" i="59" s="1"/>
  <c r="A2435" i="59"/>
  <c r="B2435" i="59"/>
  <c r="C2435" i="59"/>
  <c r="A2436" i="59"/>
  <c r="B2436" i="59"/>
  <c r="C2436" i="59" s="1"/>
  <c r="A2437" i="59"/>
  <c r="B2437" i="59"/>
  <c r="C2437" i="59"/>
  <c r="A2438" i="59"/>
  <c r="B2438" i="59"/>
  <c r="C2438" i="59"/>
  <c r="A2439" i="59"/>
  <c r="B2439" i="59"/>
  <c r="C2439" i="59"/>
  <c r="A2440" i="59"/>
  <c r="B2440" i="59"/>
  <c r="C2440" i="59" s="1"/>
  <c r="A2441" i="59"/>
  <c r="B2441" i="59"/>
  <c r="C2441" i="59" s="1"/>
  <c r="A2442" i="59"/>
  <c r="B2442" i="59"/>
  <c r="C2442" i="59" s="1"/>
  <c r="A2443" i="59"/>
  <c r="B2443" i="59"/>
  <c r="C2443" i="59"/>
  <c r="A2444" i="59"/>
  <c r="B2444" i="59"/>
  <c r="C2444" i="59" s="1"/>
  <c r="A2445" i="59"/>
  <c r="B2445" i="59"/>
  <c r="C2445" i="59"/>
  <c r="A2446" i="59"/>
  <c r="B2446" i="59"/>
  <c r="C2446" i="59"/>
  <c r="A2447" i="59"/>
  <c r="B2447" i="59"/>
  <c r="C2447" i="59"/>
  <c r="A2448" i="59"/>
  <c r="B2448" i="59"/>
  <c r="C2448" i="59" s="1"/>
  <c r="A2449" i="59"/>
  <c r="B2449" i="59"/>
  <c r="C2449" i="59" s="1"/>
  <c r="A2450" i="59"/>
  <c r="B2450" i="59"/>
  <c r="C2450" i="59" s="1"/>
  <c r="A2451" i="59"/>
  <c r="B2451" i="59"/>
  <c r="C2451" i="59"/>
  <c r="A2452" i="59"/>
  <c r="B2452" i="59"/>
  <c r="C2452" i="59" s="1"/>
  <c r="A2453" i="59"/>
  <c r="B2453" i="59"/>
  <c r="C2453" i="59"/>
  <c r="A2454" i="59"/>
  <c r="B2454" i="59"/>
  <c r="C2454" i="59"/>
  <c r="A2455" i="59"/>
  <c r="B2455" i="59"/>
  <c r="C2455" i="59"/>
  <c r="A2456" i="59"/>
  <c r="B2456" i="59"/>
  <c r="C2456" i="59" s="1"/>
  <c r="A2457" i="59"/>
  <c r="B2457" i="59"/>
  <c r="C2457" i="59" s="1"/>
  <c r="A2458" i="59"/>
  <c r="B2458" i="59"/>
  <c r="C2458" i="59" s="1"/>
  <c r="A2459" i="59"/>
  <c r="B2459" i="59"/>
  <c r="C2459" i="59"/>
  <c r="A2460" i="59"/>
  <c r="B2460" i="59"/>
  <c r="C2460" i="59" s="1"/>
  <c r="A2461" i="59"/>
  <c r="B2461" i="59"/>
  <c r="C2461" i="59"/>
  <c r="A2462" i="59"/>
  <c r="B2462" i="59"/>
  <c r="C2462" i="59"/>
  <c r="A2463" i="59"/>
  <c r="B2463" i="59"/>
  <c r="C2463" i="59"/>
  <c r="A2464" i="59"/>
  <c r="B2464" i="59"/>
  <c r="C2464" i="59" s="1"/>
  <c r="A2465" i="59"/>
  <c r="B2465" i="59"/>
  <c r="C2465" i="59" s="1"/>
  <c r="A2466" i="59"/>
  <c r="B2466" i="59"/>
  <c r="C2466" i="59" s="1"/>
  <c r="A2467" i="59"/>
  <c r="B2467" i="59"/>
  <c r="C2467" i="59"/>
  <c r="A2468" i="59"/>
  <c r="B2468" i="59"/>
  <c r="C2468" i="59" s="1"/>
  <c r="A2469" i="59"/>
  <c r="B2469" i="59"/>
  <c r="C2469" i="59"/>
  <c r="A2470" i="59"/>
  <c r="B2470" i="59"/>
  <c r="C2470" i="59"/>
  <c r="A2471" i="59"/>
  <c r="B2471" i="59"/>
  <c r="C2471" i="59"/>
  <c r="A2472" i="59"/>
  <c r="B2472" i="59"/>
  <c r="C2472" i="59" s="1"/>
  <c r="A2473" i="59"/>
  <c r="B2473" i="59"/>
  <c r="C2473" i="59" s="1"/>
  <c r="A2474" i="59"/>
  <c r="B2474" i="59"/>
  <c r="C2474" i="59" s="1"/>
  <c r="A2475" i="59"/>
  <c r="B2475" i="59"/>
  <c r="C2475" i="59"/>
  <c r="A2476" i="59"/>
  <c r="B2476" i="59"/>
  <c r="C2476" i="59" s="1"/>
  <c r="A2477" i="59"/>
  <c r="B2477" i="59"/>
  <c r="C2477" i="59"/>
  <c r="A2478" i="59"/>
  <c r="B2478" i="59"/>
  <c r="C2478" i="59"/>
  <c r="A2479" i="59"/>
  <c r="B2479" i="59"/>
  <c r="C2479" i="59"/>
  <c r="A2480" i="59"/>
  <c r="B2480" i="59"/>
  <c r="C2480" i="59" s="1"/>
  <c r="A2481" i="59"/>
  <c r="B2481" i="59"/>
  <c r="C2481" i="59" s="1"/>
  <c r="A2482" i="59"/>
  <c r="B2482" i="59"/>
  <c r="C2482" i="59" s="1"/>
  <c r="A2483" i="59"/>
  <c r="B2483" i="59"/>
  <c r="C2483" i="59"/>
  <c r="A2484" i="59"/>
  <c r="B2484" i="59"/>
  <c r="C2484" i="59" s="1"/>
  <c r="A2485" i="59"/>
  <c r="B2485" i="59"/>
  <c r="C2485" i="59"/>
  <c r="A2486" i="59"/>
  <c r="B2486" i="59"/>
  <c r="C2486" i="59"/>
  <c r="A2487" i="59"/>
  <c r="B2487" i="59"/>
  <c r="C2487" i="59"/>
  <c r="A2488" i="59"/>
  <c r="B2488" i="59"/>
  <c r="C2488" i="59" s="1"/>
  <c r="A2489" i="59"/>
  <c r="B2489" i="59"/>
  <c r="C2489" i="59" s="1"/>
  <c r="A2490" i="59"/>
  <c r="B2490" i="59"/>
  <c r="C2490" i="59" s="1"/>
  <c r="A2491" i="59"/>
  <c r="B2491" i="59"/>
  <c r="C2491" i="59"/>
  <c r="A2492" i="59"/>
  <c r="B2492" i="59"/>
  <c r="C2492" i="59" s="1"/>
  <c r="A2493" i="59"/>
  <c r="B2493" i="59"/>
  <c r="C2493" i="59"/>
  <c r="A2494" i="59"/>
  <c r="B2494" i="59"/>
  <c r="C2494" i="59"/>
  <c r="A2495" i="59"/>
  <c r="B2495" i="59"/>
  <c r="C2495" i="59"/>
  <c r="A2496" i="59"/>
  <c r="B2496" i="59"/>
  <c r="C2496" i="59" s="1"/>
  <c r="A2497" i="59"/>
  <c r="B2497" i="59"/>
  <c r="C2497" i="59" s="1"/>
  <c r="A2498" i="59"/>
  <c r="B2498" i="59"/>
  <c r="C2498" i="59" s="1"/>
  <c r="A2499" i="59"/>
  <c r="B2499" i="59"/>
  <c r="C2499" i="59"/>
  <c r="A2500" i="59"/>
  <c r="B2500" i="59"/>
  <c r="C2500" i="59" s="1"/>
  <c r="A2501" i="59"/>
  <c r="B2501" i="59"/>
  <c r="C2501" i="59"/>
  <c r="A2502" i="59"/>
  <c r="B2502" i="59"/>
  <c r="C2502" i="59"/>
  <c r="A2503" i="59"/>
  <c r="B2503" i="59"/>
  <c r="C2503" i="59"/>
  <c r="A2504" i="59"/>
  <c r="B2504" i="59"/>
  <c r="C2504" i="59" s="1"/>
  <c r="A2505" i="59"/>
  <c r="B2505" i="59"/>
  <c r="C2505" i="59" s="1"/>
  <c r="A2506" i="59"/>
  <c r="B2506" i="59"/>
  <c r="C2506" i="59" s="1"/>
  <c r="A2507" i="59"/>
  <c r="B2507" i="59"/>
  <c r="C2507" i="59"/>
  <c r="A2508" i="59"/>
  <c r="B2508" i="59"/>
  <c r="C2508" i="59" s="1"/>
  <c r="A2509" i="59"/>
  <c r="B2509" i="59"/>
  <c r="C2509" i="59"/>
  <c r="A2510" i="59"/>
  <c r="B2510" i="59"/>
  <c r="C2510" i="59"/>
  <c r="A2511" i="59"/>
  <c r="B2511" i="59"/>
  <c r="C2511" i="59"/>
  <c r="A2512" i="59"/>
  <c r="B2512" i="59"/>
  <c r="C2512" i="59" s="1"/>
  <c r="A2513" i="59"/>
  <c r="B2513" i="59"/>
  <c r="C2513" i="59" s="1"/>
  <c r="A2514" i="59"/>
  <c r="B2514" i="59"/>
  <c r="C2514" i="59" s="1"/>
  <c r="A2515" i="59"/>
  <c r="B2515" i="59"/>
  <c r="C2515" i="59"/>
  <c r="A2516" i="59"/>
  <c r="B2516" i="59"/>
  <c r="C2516" i="59" s="1"/>
  <c r="A2517" i="59"/>
  <c r="B2517" i="59"/>
  <c r="C2517" i="59"/>
  <c r="A2518" i="59"/>
  <c r="B2518" i="59"/>
  <c r="C2518" i="59"/>
  <c r="A2519" i="59"/>
  <c r="B2519" i="59"/>
  <c r="C2519" i="59"/>
  <c r="A2520" i="59"/>
  <c r="B2520" i="59"/>
  <c r="C2520" i="59" s="1"/>
  <c r="A2521" i="59"/>
  <c r="B2521" i="59"/>
  <c r="C2521" i="59" s="1"/>
  <c r="A2522" i="59"/>
  <c r="B2522" i="59"/>
  <c r="C2522" i="59" s="1"/>
  <c r="A2523" i="59"/>
  <c r="B2523" i="59"/>
  <c r="C2523" i="59"/>
  <c r="A2524" i="59"/>
  <c r="B2524" i="59"/>
  <c r="C2524" i="59" s="1"/>
  <c r="A2525" i="59"/>
  <c r="B2525" i="59"/>
  <c r="C2525" i="59"/>
  <c r="A2526" i="59"/>
  <c r="B2526" i="59"/>
  <c r="C2526" i="59"/>
  <c r="A2527" i="59"/>
  <c r="B2527" i="59"/>
  <c r="C2527" i="59"/>
  <c r="A2528" i="59"/>
  <c r="B2528" i="59"/>
  <c r="C2528" i="59" s="1"/>
  <c r="A2529" i="59"/>
  <c r="B2529" i="59"/>
  <c r="C2529" i="59" s="1"/>
  <c r="A2530" i="59"/>
  <c r="B2530" i="59"/>
  <c r="C2530" i="59" s="1"/>
  <c r="A2531" i="59"/>
  <c r="B2531" i="59"/>
  <c r="C2531" i="59"/>
  <c r="A2532" i="59"/>
  <c r="B2532" i="59"/>
  <c r="C2532" i="59" s="1"/>
  <c r="A2533" i="59"/>
  <c r="B2533" i="59"/>
  <c r="C2533" i="59"/>
  <c r="A2534" i="59"/>
  <c r="B2534" i="59"/>
  <c r="C2534" i="59"/>
  <c r="A2535" i="59"/>
  <c r="B2535" i="59"/>
  <c r="C2535" i="59"/>
  <c r="A2536" i="59"/>
  <c r="B2536" i="59"/>
  <c r="C2536" i="59" s="1"/>
  <c r="A2537" i="59"/>
  <c r="B2537" i="59"/>
  <c r="C2537" i="59" s="1"/>
  <c r="A2538" i="59"/>
  <c r="B2538" i="59"/>
  <c r="C2538" i="59" s="1"/>
  <c r="A2539" i="59"/>
  <c r="B2539" i="59"/>
  <c r="C2539" i="59"/>
  <c r="A2540" i="59"/>
  <c r="B2540" i="59"/>
  <c r="C2540" i="59" s="1"/>
  <c r="A2541" i="59"/>
  <c r="B2541" i="59"/>
  <c r="C2541" i="59"/>
  <c r="A2542" i="59"/>
  <c r="B2542" i="59"/>
  <c r="C2542" i="59"/>
  <c r="A2543" i="59"/>
  <c r="B2543" i="59"/>
  <c r="C2543" i="59"/>
  <c r="A2544" i="59"/>
  <c r="B2544" i="59"/>
  <c r="C2544" i="59" s="1"/>
  <c r="A2545" i="59"/>
  <c r="B2545" i="59"/>
  <c r="C2545" i="59" s="1"/>
  <c r="A2546" i="59"/>
  <c r="B2546" i="59"/>
  <c r="C2546" i="59" s="1"/>
  <c r="A2547" i="59"/>
  <c r="B2547" i="59"/>
  <c r="C2547" i="59"/>
  <c r="A2548" i="59"/>
  <c r="B2548" i="59"/>
  <c r="C2548" i="59" s="1"/>
  <c r="A2549" i="59"/>
  <c r="B2549" i="59"/>
  <c r="C2549" i="59"/>
  <c r="A2550" i="59"/>
  <c r="B2550" i="59"/>
  <c r="C2550" i="59"/>
  <c r="A2551" i="59"/>
  <c r="B2551" i="59"/>
  <c r="C2551" i="59"/>
  <c r="A2552" i="59"/>
  <c r="B2552" i="59"/>
  <c r="C2552" i="59" s="1"/>
  <c r="A2553" i="59"/>
  <c r="B2553" i="59"/>
  <c r="C2553" i="59" s="1"/>
  <c r="A2554" i="59"/>
  <c r="B2554" i="59"/>
  <c r="C2554" i="59" s="1"/>
  <c r="A2555" i="59"/>
  <c r="B2555" i="59"/>
  <c r="C2555" i="59"/>
  <c r="A2556" i="59"/>
  <c r="B2556" i="59"/>
  <c r="C2556" i="59" s="1"/>
  <c r="A2557" i="59"/>
  <c r="B2557" i="59"/>
  <c r="C2557" i="59"/>
  <c r="A2558" i="59"/>
  <c r="B2558" i="59"/>
  <c r="C2558" i="59"/>
  <c r="A2559" i="59"/>
  <c r="B2559" i="59"/>
  <c r="C2559" i="59"/>
  <c r="A2560" i="59"/>
  <c r="B2560" i="59"/>
  <c r="C2560" i="59" s="1"/>
  <c r="A2561" i="59"/>
  <c r="B2561" i="59"/>
  <c r="C2561" i="59" s="1"/>
  <c r="A2562" i="59"/>
  <c r="B2562" i="59"/>
  <c r="C2562" i="59" s="1"/>
  <c r="A2563" i="59"/>
  <c r="B2563" i="59"/>
  <c r="C2563" i="59"/>
  <c r="A2564" i="59"/>
  <c r="B2564" i="59"/>
  <c r="C2564" i="59" s="1"/>
  <c r="A2565" i="59"/>
  <c r="B2565" i="59"/>
  <c r="C2565" i="59"/>
  <c r="A2566" i="59"/>
  <c r="B2566" i="59"/>
  <c r="C2566" i="59"/>
  <c r="A2567" i="59"/>
  <c r="B2567" i="59"/>
  <c r="C2567" i="59"/>
  <c r="A2568" i="59"/>
  <c r="B2568" i="59"/>
  <c r="C2568" i="59" s="1"/>
  <c r="A2569" i="59"/>
  <c r="B2569" i="59"/>
  <c r="C2569" i="59" s="1"/>
  <c r="A2570" i="59"/>
  <c r="B2570" i="59"/>
  <c r="C2570" i="59" s="1"/>
  <c r="A2571" i="59"/>
  <c r="B2571" i="59"/>
  <c r="C2571" i="59"/>
  <c r="A2572" i="59"/>
  <c r="B2572" i="59"/>
  <c r="C2572" i="59" s="1"/>
  <c r="A2573" i="59"/>
  <c r="B2573" i="59"/>
  <c r="C2573" i="59"/>
  <c r="A2574" i="59"/>
  <c r="B2574" i="59"/>
  <c r="C2574" i="59"/>
  <c r="A2575" i="59"/>
  <c r="B2575" i="59"/>
  <c r="C2575" i="59"/>
  <c r="A2576" i="59"/>
  <c r="B2576" i="59"/>
  <c r="C2576" i="59" s="1"/>
  <c r="A2577" i="59"/>
  <c r="B2577" i="59"/>
  <c r="C2577" i="59" s="1"/>
  <c r="A2578" i="59"/>
  <c r="B2578" i="59"/>
  <c r="C2578" i="59" s="1"/>
  <c r="A2579" i="59"/>
  <c r="B2579" i="59"/>
  <c r="C2579" i="59"/>
  <c r="A2580" i="59"/>
  <c r="B2580" i="59"/>
  <c r="C2580" i="59" s="1"/>
  <c r="A2581" i="59"/>
  <c r="B2581" i="59"/>
  <c r="C2581" i="59"/>
  <c r="A2582" i="59"/>
  <c r="B2582" i="59"/>
  <c r="C2582" i="59"/>
  <c r="A2583" i="59"/>
  <c r="B2583" i="59"/>
  <c r="C2583" i="59"/>
  <c r="A2584" i="59"/>
  <c r="B2584" i="59"/>
  <c r="C2584" i="59" s="1"/>
  <c r="A2585" i="59"/>
  <c r="B2585" i="59"/>
  <c r="C2585" i="59" s="1"/>
  <c r="A2586" i="59"/>
  <c r="B2586" i="59"/>
  <c r="C2586" i="59" s="1"/>
  <c r="A2587" i="59"/>
  <c r="B2587" i="59"/>
  <c r="C2587" i="59"/>
  <c r="A2588" i="59"/>
  <c r="B2588" i="59"/>
  <c r="C2588" i="59" s="1"/>
  <c r="A2589" i="59"/>
  <c r="B2589" i="59"/>
  <c r="C2589" i="59"/>
  <c r="A2590" i="59"/>
  <c r="B2590" i="59"/>
  <c r="C2590" i="59"/>
  <c r="A2591" i="59"/>
  <c r="B2591" i="59"/>
  <c r="C2591" i="59"/>
  <c r="A2592" i="59"/>
  <c r="B2592" i="59"/>
  <c r="C2592" i="59" s="1"/>
  <c r="A2593" i="59"/>
  <c r="B2593" i="59"/>
  <c r="C2593" i="59" s="1"/>
  <c r="A2594" i="59"/>
  <c r="B2594" i="59"/>
  <c r="C2594" i="59" s="1"/>
  <c r="A2595" i="59"/>
  <c r="B2595" i="59"/>
  <c r="C2595" i="59"/>
  <c r="A2596" i="59"/>
  <c r="B2596" i="59"/>
  <c r="C2596" i="59" s="1"/>
  <c r="A2597" i="59"/>
  <c r="B2597" i="59"/>
  <c r="C2597" i="59"/>
  <c r="A2598" i="59"/>
  <c r="B2598" i="59"/>
  <c r="C2598" i="59"/>
  <c r="A2599" i="59"/>
  <c r="B2599" i="59"/>
  <c r="C2599" i="59"/>
  <c r="A2600" i="59"/>
  <c r="B2600" i="59"/>
  <c r="C2600" i="59" s="1"/>
  <c r="A2601" i="59"/>
  <c r="B2601" i="59"/>
  <c r="C2601" i="59" s="1"/>
  <c r="A2602" i="59"/>
  <c r="B2602" i="59"/>
  <c r="C2602" i="59" s="1"/>
  <c r="A2603" i="59"/>
  <c r="B2603" i="59"/>
  <c r="C2603" i="59"/>
  <c r="A2604" i="59"/>
  <c r="B2604" i="59"/>
  <c r="C2604" i="59" s="1"/>
  <c r="A2605" i="59"/>
  <c r="B2605" i="59"/>
  <c r="C2605" i="59"/>
  <c r="A2606" i="59"/>
  <c r="B2606" i="59"/>
  <c r="C2606" i="59"/>
  <c r="A2607" i="59"/>
  <c r="B2607" i="59"/>
  <c r="C2607" i="59"/>
  <c r="A2608" i="59"/>
  <c r="B2608" i="59"/>
  <c r="C2608" i="59" s="1"/>
  <c r="A2609" i="59"/>
  <c r="B2609" i="59"/>
  <c r="C2609" i="59" s="1"/>
  <c r="A2610" i="59"/>
  <c r="B2610" i="59"/>
  <c r="C2610" i="59" s="1"/>
  <c r="A2611" i="59"/>
  <c r="B2611" i="59"/>
  <c r="C2611" i="59"/>
  <c r="A2612" i="59"/>
  <c r="B2612" i="59"/>
  <c r="C2612" i="59" s="1"/>
  <c r="A2613" i="59"/>
  <c r="B2613" i="59"/>
  <c r="C2613" i="59"/>
  <c r="A2614" i="59"/>
  <c r="B2614" i="59"/>
  <c r="C2614" i="59"/>
  <c r="A2615" i="59"/>
  <c r="B2615" i="59"/>
  <c r="C2615" i="59"/>
  <c r="A2616" i="59"/>
  <c r="B2616" i="59"/>
  <c r="C2616" i="59" s="1"/>
  <c r="A2617" i="59"/>
  <c r="B2617" i="59"/>
  <c r="C2617" i="59" s="1"/>
  <c r="A2618" i="59"/>
  <c r="B2618" i="59"/>
  <c r="C2618" i="59" s="1"/>
  <c r="A2619" i="59"/>
  <c r="B2619" i="59"/>
  <c r="C2619" i="59"/>
  <c r="A2620" i="59"/>
  <c r="B2620" i="59"/>
  <c r="C2620" i="59" s="1"/>
  <c r="A2621" i="59"/>
  <c r="B2621" i="59"/>
  <c r="C2621" i="59"/>
  <c r="A2622" i="59"/>
  <c r="B2622" i="59"/>
  <c r="C2622" i="59"/>
  <c r="A2623" i="59"/>
  <c r="B2623" i="59"/>
  <c r="C2623" i="59"/>
  <c r="A2624" i="59"/>
  <c r="B2624" i="59"/>
  <c r="C2624" i="59" s="1"/>
  <c r="A2625" i="59"/>
  <c r="B2625" i="59"/>
  <c r="C2625" i="59" s="1"/>
  <c r="A2626" i="59"/>
  <c r="B2626" i="59"/>
  <c r="C2626" i="59" s="1"/>
  <c r="A2627" i="59"/>
  <c r="B2627" i="59"/>
  <c r="C2627" i="59"/>
  <c r="A2628" i="59"/>
  <c r="B2628" i="59"/>
  <c r="C2628" i="59" s="1"/>
  <c r="A2629" i="59"/>
  <c r="B2629" i="59"/>
  <c r="C2629" i="59"/>
  <c r="A2630" i="59"/>
  <c r="B2630" i="59"/>
  <c r="C2630" i="59"/>
  <c r="A2631" i="59"/>
  <c r="B2631" i="59"/>
  <c r="C2631" i="59"/>
  <c r="A2632" i="59"/>
  <c r="B2632" i="59"/>
  <c r="C2632" i="59" s="1"/>
  <c r="A2633" i="59"/>
  <c r="B2633" i="59"/>
  <c r="C2633" i="59" s="1"/>
  <c r="A2634" i="59"/>
  <c r="B2634" i="59"/>
  <c r="C2634" i="59" s="1"/>
  <c r="A2635" i="59"/>
  <c r="B2635" i="59"/>
  <c r="C2635" i="59"/>
  <c r="A2636" i="59"/>
  <c r="B2636" i="59"/>
  <c r="C2636" i="59" s="1"/>
  <c r="A2637" i="59"/>
  <c r="B2637" i="59"/>
  <c r="C2637" i="59"/>
  <c r="A2638" i="59"/>
  <c r="B2638" i="59"/>
  <c r="C2638" i="59"/>
  <c r="A2639" i="59"/>
  <c r="B2639" i="59"/>
  <c r="C2639" i="59"/>
  <c r="A2640" i="59"/>
  <c r="B2640" i="59"/>
  <c r="C2640" i="59" s="1"/>
  <c r="A2641" i="59"/>
  <c r="B2641" i="59"/>
  <c r="C2641" i="59" s="1"/>
  <c r="A2642" i="59"/>
  <c r="B2642" i="59"/>
  <c r="C2642" i="59" s="1"/>
  <c r="A2643" i="59"/>
  <c r="B2643" i="59"/>
  <c r="C2643" i="59"/>
  <c r="A2644" i="59"/>
  <c r="B2644" i="59"/>
  <c r="C2644" i="59" s="1"/>
  <c r="A2645" i="59"/>
  <c r="B2645" i="59"/>
  <c r="C2645" i="59"/>
  <c r="A2646" i="59"/>
  <c r="B2646" i="59"/>
  <c r="C2646" i="59"/>
  <c r="A2647" i="59"/>
  <c r="B2647" i="59"/>
  <c r="C2647" i="59"/>
  <c r="A2648" i="59"/>
  <c r="B2648" i="59"/>
  <c r="C2648" i="59" s="1"/>
  <c r="A2649" i="59"/>
  <c r="B2649" i="59"/>
  <c r="C2649" i="59" s="1"/>
  <c r="A2650" i="59"/>
  <c r="B2650" i="59"/>
  <c r="C2650" i="59" s="1"/>
  <c r="A2651" i="59"/>
  <c r="B2651" i="59"/>
  <c r="C2651" i="59"/>
  <c r="A2652" i="59"/>
  <c r="B2652" i="59"/>
  <c r="C2652" i="59" s="1"/>
  <c r="A2653" i="59"/>
  <c r="B2653" i="59"/>
  <c r="C2653" i="59"/>
  <c r="A2654" i="59"/>
  <c r="B2654" i="59"/>
  <c r="C2654" i="59" s="1"/>
  <c r="A2655" i="59"/>
  <c r="B2655" i="59"/>
  <c r="C2655" i="59"/>
  <c r="A2656" i="59"/>
  <c r="B2656" i="59"/>
  <c r="C2656" i="59" s="1"/>
  <c r="A2657" i="59"/>
  <c r="B2657" i="59"/>
  <c r="C2657" i="59" s="1"/>
  <c r="A2658" i="59"/>
  <c r="B2658" i="59"/>
  <c r="C2658" i="59" s="1"/>
  <c r="A2659" i="59"/>
  <c r="B2659" i="59"/>
  <c r="C2659" i="59"/>
  <c r="A2660" i="59"/>
  <c r="B2660" i="59"/>
  <c r="C2660" i="59" s="1"/>
  <c r="A2661" i="59"/>
  <c r="B2661" i="59"/>
  <c r="C2661" i="59"/>
  <c r="A2662" i="59"/>
  <c r="B2662" i="59"/>
  <c r="C2662" i="59"/>
  <c r="A2663" i="59"/>
  <c r="B2663" i="59"/>
  <c r="C2663" i="59"/>
  <c r="A2664" i="59"/>
  <c r="B2664" i="59"/>
  <c r="C2664" i="59" s="1"/>
  <c r="A2665" i="59"/>
  <c r="B2665" i="59"/>
  <c r="C2665" i="59"/>
  <c r="A2666" i="59"/>
  <c r="B2666" i="59"/>
  <c r="C2666" i="59" s="1"/>
  <c r="A2667" i="59"/>
  <c r="B2667" i="59"/>
  <c r="C2667" i="59"/>
  <c r="A2668" i="59"/>
  <c r="B2668" i="59"/>
  <c r="C2668" i="59" s="1"/>
  <c r="A2669" i="59"/>
  <c r="B2669" i="59"/>
  <c r="C2669" i="59"/>
  <c r="A2670" i="59"/>
  <c r="B2670" i="59"/>
  <c r="C2670" i="59"/>
  <c r="A2671" i="59"/>
  <c r="B2671" i="59"/>
  <c r="C2671" i="59"/>
  <c r="A2672" i="59"/>
  <c r="B2672" i="59"/>
  <c r="C2672" i="59" s="1"/>
  <c r="A2673" i="59"/>
  <c r="B2673" i="59"/>
  <c r="C2673" i="59"/>
  <c r="A2674" i="59"/>
  <c r="B2674" i="59"/>
  <c r="C2674" i="59" s="1"/>
  <c r="A2675" i="59"/>
  <c r="B2675" i="59"/>
  <c r="C2675" i="59"/>
  <c r="A2676" i="59"/>
  <c r="B2676" i="59"/>
  <c r="C2676" i="59" s="1"/>
  <c r="A2677" i="59"/>
  <c r="B2677" i="59"/>
  <c r="C2677" i="59"/>
  <c r="A2678" i="59"/>
  <c r="B2678" i="59"/>
  <c r="C2678" i="59" s="1"/>
  <c r="A2679" i="59"/>
  <c r="B2679" i="59"/>
  <c r="C2679" i="59"/>
  <c r="A2680" i="59"/>
  <c r="B2680" i="59"/>
  <c r="C2680" i="59" s="1"/>
  <c r="A2681" i="59"/>
  <c r="B2681" i="59"/>
  <c r="C2681" i="59" s="1"/>
  <c r="A2682" i="59"/>
  <c r="B2682" i="59"/>
  <c r="C2682" i="59" s="1"/>
  <c r="A2683" i="59"/>
  <c r="B2683" i="59"/>
  <c r="C2683" i="59"/>
  <c r="A2684" i="59"/>
  <c r="B2684" i="59"/>
  <c r="C2684" i="59" s="1"/>
  <c r="A2685" i="59"/>
  <c r="B2685" i="59"/>
  <c r="C2685" i="59"/>
  <c r="A2686" i="59"/>
  <c r="B2686" i="59"/>
  <c r="C2686" i="59"/>
  <c r="A2687" i="59"/>
  <c r="B2687" i="59"/>
  <c r="C2687" i="59"/>
  <c r="A2688" i="59"/>
  <c r="B2688" i="59"/>
  <c r="C2688" i="59" s="1"/>
  <c r="A2689" i="59"/>
  <c r="B2689" i="59"/>
  <c r="C2689" i="59"/>
  <c r="A2690" i="59"/>
  <c r="B2690" i="59"/>
  <c r="C2690" i="59" s="1"/>
  <c r="A2691" i="59"/>
  <c r="B2691" i="59"/>
  <c r="C2691" i="59"/>
  <c r="A2692" i="59"/>
  <c r="B2692" i="59"/>
  <c r="C2692" i="59" s="1"/>
  <c r="A2693" i="59"/>
  <c r="B2693" i="59"/>
  <c r="C2693" i="59"/>
  <c r="A2694" i="59"/>
  <c r="B2694" i="59"/>
  <c r="C2694" i="59" s="1"/>
  <c r="A2695" i="59"/>
  <c r="B2695" i="59"/>
  <c r="C2695" i="59"/>
  <c r="A2696" i="59"/>
  <c r="B2696" i="59"/>
  <c r="C2696" i="59" s="1"/>
  <c r="A2697" i="59"/>
  <c r="B2697" i="59"/>
  <c r="C2697" i="59" s="1"/>
  <c r="A2698" i="59"/>
  <c r="B2698" i="59"/>
  <c r="C2698" i="59" s="1"/>
  <c r="A2699" i="59"/>
  <c r="B2699" i="59"/>
  <c r="C2699" i="59"/>
  <c r="A2700" i="59"/>
  <c r="B2700" i="59"/>
  <c r="C2700" i="59" s="1"/>
  <c r="A2701" i="59"/>
  <c r="B2701" i="59"/>
  <c r="C2701" i="59"/>
  <c r="A2702" i="59"/>
  <c r="B2702" i="59"/>
  <c r="C2702" i="59"/>
  <c r="A2703" i="59"/>
  <c r="B2703" i="59"/>
  <c r="C2703" i="59"/>
  <c r="A2704" i="59"/>
  <c r="B2704" i="59"/>
  <c r="C2704" i="59" s="1"/>
  <c r="A2705" i="59"/>
  <c r="B2705" i="59"/>
  <c r="C2705" i="59"/>
  <c r="A2706" i="59"/>
  <c r="B2706" i="59"/>
  <c r="C2706" i="59" s="1"/>
  <c r="A2707" i="59"/>
  <c r="B2707" i="59"/>
  <c r="C2707" i="59"/>
  <c r="A2708" i="59"/>
  <c r="B2708" i="59"/>
  <c r="C2708" i="59" s="1"/>
  <c r="A2709" i="59"/>
  <c r="B2709" i="59"/>
  <c r="C2709" i="59"/>
  <c r="A2710" i="59"/>
  <c r="B2710" i="59"/>
  <c r="C2710" i="59" s="1"/>
  <c r="A2711" i="59"/>
  <c r="B2711" i="59"/>
  <c r="C2711" i="59"/>
  <c r="A2712" i="59"/>
  <c r="B2712" i="59"/>
  <c r="C2712" i="59" s="1"/>
  <c r="A2713" i="59"/>
  <c r="B2713" i="59"/>
  <c r="C2713" i="59" s="1"/>
  <c r="A2714" i="59"/>
  <c r="B2714" i="59"/>
  <c r="C2714" i="59" s="1"/>
  <c r="A2715" i="59"/>
  <c r="B2715" i="59"/>
  <c r="C2715" i="59"/>
  <c r="A2716" i="59"/>
  <c r="B2716" i="59"/>
  <c r="C2716" i="59" s="1"/>
  <c r="A2717" i="59"/>
  <c r="B2717" i="59"/>
  <c r="C2717" i="59"/>
  <c r="A2718" i="59"/>
  <c r="B2718" i="59"/>
  <c r="C2718" i="59"/>
  <c r="A2719" i="59"/>
  <c r="B2719" i="59"/>
  <c r="C2719" i="59"/>
  <c r="A2720" i="59"/>
  <c r="B2720" i="59"/>
  <c r="C2720" i="59" s="1"/>
  <c r="A2721" i="59"/>
  <c r="B2721" i="59"/>
  <c r="C2721" i="59"/>
  <c r="A2722" i="59"/>
  <c r="B2722" i="59"/>
  <c r="C2722" i="59" s="1"/>
  <c r="A2723" i="59"/>
  <c r="B2723" i="59"/>
  <c r="C2723" i="59"/>
  <c r="A2724" i="59"/>
  <c r="B2724" i="59"/>
  <c r="C2724" i="59" s="1"/>
  <c r="A2725" i="59"/>
  <c r="B2725" i="59"/>
  <c r="C2725" i="59"/>
  <c r="A2726" i="59"/>
  <c r="B2726" i="59"/>
  <c r="C2726" i="59"/>
  <c r="A2727" i="59"/>
  <c r="B2727" i="59"/>
  <c r="C2727" i="59"/>
  <c r="A2728" i="59"/>
  <c r="B2728" i="59"/>
  <c r="C2728" i="59" s="1"/>
  <c r="A2729" i="59"/>
  <c r="B2729" i="59"/>
  <c r="C2729" i="59"/>
  <c r="A2730" i="59"/>
  <c r="B2730" i="59"/>
  <c r="C2730" i="59" s="1"/>
  <c r="A2731" i="59"/>
  <c r="B2731" i="59"/>
  <c r="C2731" i="59"/>
  <c r="A2732" i="59"/>
  <c r="B2732" i="59"/>
  <c r="C2732" i="59" s="1"/>
  <c r="A2733" i="59"/>
  <c r="B2733" i="59"/>
  <c r="C2733" i="59"/>
  <c r="A2734" i="59"/>
  <c r="B2734" i="59"/>
  <c r="C2734" i="59"/>
  <c r="A2735" i="59"/>
  <c r="B2735" i="59"/>
  <c r="C2735" i="59"/>
  <c r="A2736" i="59"/>
  <c r="B2736" i="59"/>
  <c r="C2736" i="59" s="1"/>
  <c r="A2737" i="59"/>
  <c r="B2737" i="59"/>
  <c r="C2737" i="59"/>
  <c r="A2738" i="59"/>
  <c r="B2738" i="59"/>
  <c r="C2738" i="59" s="1"/>
  <c r="A2739" i="59"/>
  <c r="B2739" i="59"/>
  <c r="C2739" i="59"/>
  <c r="A2740" i="59"/>
  <c r="B2740" i="59"/>
  <c r="C2740" i="59" s="1"/>
  <c r="A2741" i="59"/>
  <c r="B2741" i="59"/>
  <c r="C2741" i="59"/>
  <c r="A2742" i="59"/>
  <c r="B2742" i="59"/>
  <c r="C2742" i="59" s="1"/>
  <c r="A2743" i="59"/>
  <c r="B2743" i="59"/>
  <c r="C2743" i="59"/>
  <c r="A2744" i="59"/>
  <c r="B2744" i="59"/>
  <c r="C2744" i="59" s="1"/>
  <c r="A2745" i="59"/>
  <c r="B2745" i="59"/>
  <c r="C2745" i="59" s="1"/>
  <c r="A2746" i="59"/>
  <c r="B2746" i="59"/>
  <c r="C2746" i="59" s="1"/>
  <c r="A2747" i="59"/>
  <c r="B2747" i="59"/>
  <c r="C2747" i="59"/>
  <c r="A2748" i="59"/>
  <c r="B2748" i="59"/>
  <c r="C2748" i="59" s="1"/>
  <c r="A2749" i="59"/>
  <c r="B2749" i="59"/>
  <c r="C2749" i="59"/>
  <c r="A2750" i="59"/>
  <c r="B2750" i="59"/>
  <c r="C2750" i="59"/>
  <c r="A2751" i="59"/>
  <c r="B2751" i="59"/>
  <c r="C2751" i="59"/>
  <c r="A2752" i="59"/>
  <c r="B2752" i="59"/>
  <c r="C2752" i="59" s="1"/>
  <c r="A2753" i="59"/>
  <c r="B2753" i="59"/>
  <c r="C2753" i="59"/>
  <c r="A2754" i="59"/>
  <c r="B2754" i="59"/>
  <c r="C2754" i="59" s="1"/>
  <c r="A2755" i="59"/>
  <c r="B2755" i="59"/>
  <c r="C2755" i="59"/>
  <c r="A2756" i="59"/>
  <c r="B2756" i="59"/>
  <c r="C2756" i="59" s="1"/>
  <c r="A2757" i="59"/>
  <c r="B2757" i="59"/>
  <c r="C2757" i="59"/>
  <c r="A2758" i="59"/>
  <c r="B2758" i="59"/>
  <c r="C2758" i="59" s="1"/>
  <c r="A2759" i="59"/>
  <c r="B2759" i="59"/>
  <c r="C2759" i="59"/>
  <c r="A2760" i="59"/>
  <c r="B2760" i="59"/>
  <c r="C2760" i="59" s="1"/>
  <c r="A2761" i="59"/>
  <c r="B2761" i="59"/>
  <c r="C2761" i="59" s="1"/>
  <c r="A2762" i="59"/>
  <c r="B2762" i="59"/>
  <c r="C2762" i="59" s="1"/>
  <c r="A2763" i="59"/>
  <c r="B2763" i="59"/>
  <c r="C2763" i="59"/>
  <c r="A2764" i="59"/>
  <c r="B2764" i="59"/>
  <c r="C2764" i="59" s="1"/>
  <c r="A2765" i="59"/>
  <c r="B2765" i="59"/>
  <c r="C2765" i="59"/>
  <c r="A2766" i="59"/>
  <c r="B2766" i="59"/>
  <c r="C2766" i="59"/>
  <c r="A2767" i="59"/>
  <c r="B2767" i="59"/>
  <c r="C2767" i="59"/>
  <c r="A2768" i="59"/>
  <c r="B2768" i="59"/>
  <c r="C2768" i="59" s="1"/>
  <c r="A2769" i="59"/>
  <c r="B2769" i="59"/>
  <c r="C2769" i="59"/>
  <c r="A2770" i="59"/>
  <c r="B2770" i="59"/>
  <c r="C2770" i="59" s="1"/>
  <c r="A2771" i="59"/>
  <c r="B2771" i="59"/>
  <c r="C2771" i="59"/>
  <c r="A2772" i="59"/>
  <c r="B2772" i="59"/>
  <c r="C2772" i="59" s="1"/>
  <c r="A2773" i="59"/>
  <c r="B2773" i="59"/>
  <c r="C2773" i="59"/>
  <c r="A2774" i="59"/>
  <c r="B2774" i="59"/>
  <c r="C2774" i="59" s="1"/>
  <c r="A2775" i="59"/>
  <c r="B2775" i="59"/>
  <c r="C2775" i="59"/>
  <c r="A2776" i="59"/>
  <c r="B2776" i="59"/>
  <c r="C2776" i="59" s="1"/>
  <c r="A2777" i="59"/>
  <c r="B2777" i="59"/>
  <c r="C2777" i="59" s="1"/>
  <c r="A2778" i="59"/>
  <c r="B2778" i="59"/>
  <c r="C2778" i="59" s="1"/>
  <c r="A2779" i="59"/>
  <c r="B2779" i="59"/>
  <c r="C2779" i="59"/>
  <c r="A2780" i="59"/>
  <c r="B2780" i="59"/>
  <c r="C2780" i="59" s="1"/>
  <c r="A2781" i="59"/>
  <c r="B2781" i="59"/>
  <c r="C2781" i="59"/>
  <c r="A2782" i="59"/>
  <c r="B2782" i="59"/>
  <c r="C2782" i="59"/>
  <c r="A2783" i="59"/>
  <c r="B2783" i="59"/>
  <c r="C2783" i="59"/>
  <c r="A2784" i="59"/>
  <c r="B2784" i="59"/>
  <c r="C2784" i="59" s="1"/>
  <c r="A2785" i="59"/>
  <c r="B2785" i="59"/>
  <c r="C2785" i="59"/>
  <c r="A2786" i="59"/>
  <c r="B2786" i="59"/>
  <c r="C2786" i="59" s="1"/>
  <c r="A2787" i="59"/>
  <c r="B2787" i="59"/>
  <c r="C2787" i="59"/>
  <c r="A2788" i="59"/>
  <c r="B2788" i="59"/>
  <c r="C2788" i="59" s="1"/>
  <c r="A2789" i="59"/>
  <c r="B2789" i="59"/>
  <c r="C2789" i="59"/>
  <c r="A2790" i="59"/>
  <c r="B2790" i="59"/>
  <c r="C2790" i="59"/>
  <c r="A2791" i="59"/>
  <c r="B2791" i="59"/>
  <c r="C2791" i="59"/>
  <c r="A2792" i="59"/>
  <c r="B2792" i="59"/>
  <c r="C2792" i="59" s="1"/>
  <c r="A2793" i="59"/>
  <c r="B2793" i="59"/>
  <c r="C2793" i="59"/>
  <c r="A2794" i="59"/>
  <c r="B2794" i="59"/>
  <c r="C2794" i="59" s="1"/>
  <c r="A2795" i="59"/>
  <c r="B2795" i="59"/>
  <c r="C2795" i="59"/>
  <c r="A2796" i="59"/>
  <c r="B2796" i="59"/>
  <c r="C2796" i="59" s="1"/>
  <c r="A2797" i="59"/>
  <c r="B2797" i="59"/>
  <c r="C2797" i="59"/>
  <c r="A2798" i="59"/>
  <c r="B2798" i="59"/>
  <c r="C2798" i="59"/>
  <c r="A2799" i="59"/>
  <c r="B2799" i="59"/>
  <c r="C2799" i="59"/>
  <c r="A2800" i="59"/>
  <c r="B2800" i="59"/>
  <c r="C2800" i="59" s="1"/>
  <c r="A2801" i="59"/>
  <c r="B2801" i="59"/>
  <c r="C2801" i="59"/>
  <c r="A2802" i="59"/>
  <c r="B2802" i="59"/>
  <c r="C2802" i="59" s="1"/>
  <c r="A2803" i="59"/>
  <c r="B2803" i="59"/>
  <c r="C2803" i="59"/>
  <c r="A2804" i="59"/>
  <c r="B2804" i="59"/>
  <c r="C2804" i="59" s="1"/>
  <c r="A2805" i="59"/>
  <c r="B2805" i="59"/>
  <c r="C2805" i="59"/>
  <c r="A2806" i="59"/>
  <c r="B2806" i="59"/>
  <c r="C2806" i="59" s="1"/>
  <c r="A2807" i="59"/>
  <c r="B2807" i="59"/>
  <c r="C2807" i="59"/>
  <c r="A2808" i="59"/>
  <c r="B2808" i="59"/>
  <c r="C2808" i="59" s="1"/>
  <c r="A2809" i="59"/>
  <c r="B2809" i="59"/>
  <c r="C2809" i="59" s="1"/>
  <c r="A2810" i="59"/>
  <c r="B2810" i="59"/>
  <c r="C2810" i="59" s="1"/>
  <c r="A2811" i="59"/>
  <c r="B2811" i="59"/>
  <c r="C2811" i="59"/>
  <c r="A2812" i="59"/>
  <c r="B2812" i="59"/>
  <c r="C2812" i="59" s="1"/>
  <c r="A2813" i="59"/>
  <c r="B2813" i="59"/>
  <c r="C2813" i="59"/>
  <c r="A2814" i="59"/>
  <c r="B2814" i="59"/>
  <c r="C2814" i="59"/>
  <c r="A2815" i="59"/>
  <c r="B2815" i="59"/>
  <c r="C2815" i="59"/>
  <c r="A2816" i="59"/>
  <c r="B2816" i="59"/>
  <c r="C2816" i="59" s="1"/>
  <c r="A2817" i="59"/>
  <c r="B2817" i="59"/>
  <c r="C2817" i="59"/>
  <c r="A2818" i="59"/>
  <c r="B2818" i="59"/>
  <c r="C2818" i="59" s="1"/>
  <c r="A2819" i="59"/>
  <c r="B2819" i="59"/>
  <c r="C2819" i="59"/>
  <c r="A2820" i="59"/>
  <c r="B2820" i="59"/>
  <c r="C2820" i="59" s="1"/>
  <c r="A2821" i="59"/>
  <c r="B2821" i="59"/>
  <c r="C2821" i="59"/>
  <c r="A2822" i="59"/>
  <c r="B2822" i="59"/>
  <c r="C2822" i="59"/>
  <c r="A2823" i="59"/>
  <c r="B2823" i="59"/>
  <c r="C2823" i="59"/>
  <c r="A2824" i="59"/>
  <c r="B2824" i="59"/>
  <c r="C2824" i="59" s="1"/>
  <c r="A2825" i="59"/>
  <c r="B2825" i="59"/>
  <c r="C2825" i="59"/>
  <c r="A2826" i="59"/>
  <c r="B2826" i="59"/>
  <c r="C2826" i="59" s="1"/>
  <c r="A2827" i="59"/>
  <c r="B2827" i="59"/>
  <c r="C2827" i="59"/>
  <c r="A2828" i="59"/>
  <c r="B2828" i="59"/>
  <c r="C2828" i="59" s="1"/>
  <c r="A2829" i="59"/>
  <c r="B2829" i="59"/>
  <c r="C2829" i="59"/>
  <c r="A2830" i="59"/>
  <c r="B2830" i="59"/>
  <c r="C2830" i="59"/>
  <c r="A2831" i="59"/>
  <c r="B2831" i="59"/>
  <c r="C2831" i="59"/>
  <c r="A2832" i="59"/>
  <c r="B2832" i="59"/>
  <c r="C2832" i="59" s="1"/>
  <c r="A2833" i="59"/>
  <c r="B2833" i="59"/>
  <c r="C2833" i="59"/>
  <c r="A2834" i="59"/>
  <c r="B2834" i="59"/>
  <c r="C2834" i="59" s="1"/>
  <c r="A2835" i="59"/>
  <c r="B2835" i="59"/>
  <c r="C2835" i="59"/>
  <c r="A2836" i="59"/>
  <c r="B2836" i="59"/>
  <c r="C2836" i="59" s="1"/>
  <c r="A2837" i="59"/>
  <c r="B2837" i="59"/>
  <c r="C2837" i="59"/>
  <c r="A2838" i="59"/>
  <c r="B2838" i="59"/>
  <c r="C2838" i="59" s="1"/>
  <c r="A2839" i="59"/>
  <c r="B2839" i="59"/>
  <c r="C2839" i="59"/>
  <c r="A2840" i="59"/>
  <c r="B2840" i="59"/>
  <c r="C2840" i="59" s="1"/>
  <c r="A2841" i="59"/>
  <c r="B2841" i="59"/>
  <c r="C2841" i="59" s="1"/>
  <c r="A2842" i="59"/>
  <c r="B2842" i="59"/>
  <c r="C2842" i="59" s="1"/>
  <c r="A2843" i="59"/>
  <c r="B2843" i="59"/>
  <c r="C2843" i="59"/>
  <c r="A2844" i="59"/>
  <c r="B2844" i="59"/>
  <c r="C2844" i="59" s="1"/>
  <c r="A2845" i="59"/>
  <c r="B2845" i="59"/>
  <c r="C2845" i="59"/>
  <c r="A2846" i="59"/>
  <c r="B2846" i="59"/>
  <c r="C2846" i="59"/>
  <c r="A2847" i="59"/>
  <c r="B2847" i="59"/>
  <c r="C2847" i="59"/>
  <c r="A2848" i="59"/>
  <c r="B2848" i="59"/>
  <c r="C2848" i="59" s="1"/>
  <c r="A2849" i="59"/>
  <c r="B2849" i="59"/>
  <c r="C2849" i="59"/>
  <c r="A2850" i="59"/>
  <c r="B2850" i="59"/>
  <c r="C2850" i="59" s="1"/>
  <c r="A2851" i="59"/>
  <c r="B2851" i="59"/>
  <c r="C2851" i="59"/>
  <c r="A2852" i="59"/>
  <c r="B2852" i="59"/>
  <c r="C2852" i="59" s="1"/>
  <c r="A2853" i="59"/>
  <c r="B2853" i="59"/>
  <c r="C2853" i="59"/>
  <c r="A2854" i="59"/>
  <c r="B2854" i="59"/>
  <c r="C2854" i="59" s="1"/>
  <c r="A2855" i="59"/>
  <c r="B2855" i="59"/>
  <c r="C2855" i="59"/>
  <c r="A2856" i="59"/>
  <c r="B2856" i="59"/>
  <c r="C2856" i="59" s="1"/>
  <c r="A2857" i="59"/>
  <c r="B2857" i="59"/>
  <c r="C2857" i="59" s="1"/>
  <c r="A2858" i="59"/>
  <c r="B2858" i="59"/>
  <c r="C2858" i="59" s="1"/>
  <c r="A2859" i="59"/>
  <c r="B2859" i="59"/>
  <c r="C2859" i="59"/>
  <c r="A2860" i="59"/>
  <c r="B2860" i="59"/>
  <c r="C2860" i="59" s="1"/>
  <c r="A2861" i="59"/>
  <c r="B2861" i="59"/>
  <c r="C2861" i="59"/>
  <c r="A2862" i="59"/>
  <c r="B2862" i="59"/>
  <c r="C2862" i="59"/>
  <c r="A2863" i="59"/>
  <c r="B2863" i="59"/>
  <c r="C2863" i="59" s="1"/>
  <c r="A2864" i="59"/>
  <c r="B2864" i="59"/>
  <c r="C2864" i="59" s="1"/>
  <c r="A2865" i="59"/>
  <c r="B2865" i="59"/>
  <c r="C2865" i="59"/>
  <c r="A2866" i="59"/>
  <c r="B2866" i="59"/>
  <c r="C2866" i="59" s="1"/>
  <c r="A2867" i="59"/>
  <c r="B2867" i="59"/>
  <c r="C2867" i="59"/>
  <c r="A2868" i="59"/>
  <c r="B2868" i="59"/>
  <c r="C2868" i="59"/>
  <c r="A2869" i="59"/>
  <c r="B2869" i="59"/>
  <c r="C2869" i="59"/>
  <c r="A2870" i="59"/>
  <c r="B2870" i="59"/>
  <c r="C2870" i="59"/>
  <c r="A2871" i="59"/>
  <c r="B2871" i="59"/>
  <c r="C2871" i="59" s="1"/>
  <c r="A2872" i="59"/>
  <c r="B2872" i="59"/>
  <c r="C2872" i="59" s="1"/>
  <c r="A2873" i="59"/>
  <c r="B2873" i="59"/>
  <c r="C2873" i="59"/>
  <c r="A2874" i="59"/>
  <c r="B2874" i="59"/>
  <c r="C2874" i="59" s="1"/>
  <c r="A2875" i="59"/>
  <c r="B2875" i="59"/>
  <c r="C2875" i="59"/>
  <c r="A2876" i="59"/>
  <c r="B2876" i="59"/>
  <c r="C2876" i="59"/>
  <c r="A2877" i="59"/>
  <c r="B2877" i="59"/>
  <c r="C2877" i="59"/>
  <c r="A2878" i="59"/>
  <c r="B2878" i="59"/>
  <c r="C2878" i="59"/>
  <c r="A2879" i="59"/>
  <c r="B2879" i="59"/>
  <c r="C2879" i="59"/>
  <c r="A2880" i="59"/>
  <c r="B2880" i="59"/>
  <c r="C2880" i="59" s="1"/>
  <c r="A2881" i="59"/>
  <c r="B2881" i="59"/>
  <c r="C2881" i="59"/>
  <c r="A2882" i="59"/>
  <c r="B2882" i="59"/>
  <c r="C2882" i="59" s="1"/>
  <c r="A2883" i="59"/>
  <c r="B2883" i="59"/>
  <c r="C2883" i="59"/>
  <c r="A2884" i="59"/>
  <c r="B2884" i="59"/>
  <c r="C2884" i="59"/>
  <c r="A2885" i="59"/>
  <c r="B2885" i="59"/>
  <c r="C2885" i="59"/>
  <c r="A2886" i="59"/>
  <c r="B2886" i="59"/>
  <c r="C2886" i="59"/>
  <c r="A2887" i="59"/>
  <c r="B2887" i="59"/>
  <c r="C2887" i="59" s="1"/>
  <c r="A2888" i="59"/>
  <c r="B2888" i="59"/>
  <c r="C2888" i="59" s="1"/>
  <c r="A2889" i="59"/>
  <c r="B2889" i="59"/>
  <c r="C2889" i="59"/>
  <c r="A2890" i="59"/>
  <c r="B2890" i="59"/>
  <c r="C2890" i="59" s="1"/>
  <c r="A2891" i="59"/>
  <c r="B2891" i="59"/>
  <c r="C2891" i="59"/>
  <c r="A2892" i="59"/>
  <c r="B2892" i="59"/>
  <c r="C2892" i="59"/>
  <c r="A2893" i="59"/>
  <c r="B2893" i="59"/>
  <c r="C2893" i="59"/>
  <c r="A2894" i="59"/>
  <c r="B2894" i="59"/>
  <c r="C2894" i="59"/>
  <c r="A2895" i="59"/>
  <c r="B2895" i="59"/>
  <c r="C2895" i="59" s="1"/>
  <c r="A2896" i="59"/>
  <c r="B2896" i="59"/>
  <c r="C2896" i="59" s="1"/>
  <c r="A2897" i="59"/>
  <c r="B2897" i="59"/>
  <c r="C2897" i="59"/>
  <c r="A2898" i="59"/>
  <c r="B2898" i="59"/>
  <c r="C2898" i="59" s="1"/>
  <c r="A2899" i="59"/>
  <c r="B2899" i="59"/>
  <c r="C2899" i="59"/>
  <c r="A2900" i="59"/>
  <c r="B2900" i="59"/>
  <c r="C2900" i="59" s="1"/>
  <c r="A2901" i="59"/>
  <c r="B2901" i="59"/>
  <c r="C2901" i="59"/>
  <c r="A2902" i="59"/>
  <c r="B2902" i="59"/>
  <c r="C2902" i="59"/>
  <c r="A2903" i="59"/>
  <c r="B2903" i="59"/>
  <c r="C2903" i="59"/>
  <c r="A2904" i="59"/>
  <c r="B2904" i="59"/>
  <c r="C2904" i="59" s="1"/>
  <c r="A2905" i="59"/>
  <c r="B2905" i="59"/>
  <c r="C2905" i="59"/>
  <c r="A2906" i="59"/>
  <c r="B2906" i="59"/>
  <c r="C2906" i="59" s="1"/>
  <c r="A2907" i="59"/>
  <c r="B2907" i="59"/>
  <c r="C2907" i="59"/>
  <c r="A2908" i="59"/>
  <c r="B2908" i="59"/>
  <c r="C2908" i="59" s="1"/>
  <c r="A2909" i="59"/>
  <c r="B2909" i="59"/>
  <c r="C2909" i="59"/>
  <c r="A2910" i="59"/>
  <c r="B2910" i="59"/>
  <c r="C2910" i="59"/>
  <c r="A2911" i="59"/>
  <c r="B2911" i="59"/>
  <c r="C2911" i="59"/>
  <c r="A2912" i="59"/>
  <c r="B2912" i="59"/>
  <c r="C2912" i="59" s="1"/>
  <c r="A2913" i="59"/>
  <c r="B2913" i="59"/>
  <c r="C2913" i="59"/>
  <c r="A2914" i="59"/>
  <c r="B2914" i="59"/>
  <c r="C2914" i="59" s="1"/>
  <c r="A2915" i="59"/>
  <c r="B2915" i="59"/>
  <c r="C2915" i="59"/>
  <c r="A2916" i="59"/>
  <c r="B2916" i="59"/>
  <c r="C2916" i="59" s="1"/>
  <c r="A2917" i="59"/>
  <c r="B2917" i="59"/>
  <c r="C2917" i="59"/>
  <c r="A2918" i="59"/>
  <c r="B2918" i="59"/>
  <c r="C2918" i="59"/>
  <c r="A2919" i="59"/>
  <c r="B2919" i="59"/>
  <c r="C2919" i="59"/>
  <c r="A2920" i="59"/>
  <c r="B2920" i="59"/>
  <c r="C2920" i="59" s="1"/>
  <c r="A2921" i="59"/>
  <c r="B2921" i="59"/>
  <c r="C2921" i="59"/>
  <c r="A2922" i="59"/>
  <c r="B2922" i="59"/>
  <c r="C2922" i="59" s="1"/>
  <c r="A2923" i="59"/>
  <c r="B2923" i="59"/>
  <c r="C2923" i="59"/>
  <c r="A2924" i="59"/>
  <c r="B2924" i="59"/>
  <c r="C2924" i="59" s="1"/>
  <c r="A2925" i="59"/>
  <c r="B2925" i="59"/>
  <c r="C2925" i="59"/>
  <c r="A2926" i="59"/>
  <c r="B2926" i="59"/>
  <c r="C2926" i="59"/>
  <c r="A2927" i="59"/>
  <c r="B2927" i="59"/>
  <c r="C2927" i="59"/>
  <c r="A2928" i="59"/>
  <c r="B2928" i="59"/>
  <c r="C2928" i="59" s="1"/>
  <c r="A2929" i="59"/>
  <c r="B2929" i="59"/>
  <c r="C2929" i="59"/>
  <c r="A2930" i="59"/>
  <c r="B2930" i="59"/>
  <c r="C2930" i="59" s="1"/>
  <c r="A2931" i="59"/>
  <c r="B2931" i="59"/>
  <c r="C2931" i="59"/>
  <c r="A2932" i="59"/>
  <c r="B2932" i="59"/>
  <c r="C2932" i="59" s="1"/>
  <c r="A2933" i="59"/>
  <c r="B2933" i="59"/>
  <c r="C2933" i="59"/>
  <c r="A2934" i="59"/>
  <c r="B2934" i="59"/>
  <c r="C2934" i="59"/>
  <c r="A2935" i="59"/>
  <c r="B2935" i="59"/>
  <c r="C2935" i="59"/>
  <c r="A2936" i="59"/>
  <c r="B2936" i="59"/>
  <c r="C2936" i="59" s="1"/>
  <c r="A2937" i="59"/>
  <c r="B2937" i="59"/>
  <c r="C2937" i="59"/>
  <c r="A2938" i="59"/>
  <c r="B2938" i="59"/>
  <c r="C2938" i="59" s="1"/>
  <c r="A2939" i="59"/>
  <c r="B2939" i="59"/>
  <c r="C2939" i="59"/>
  <c r="A2940" i="59"/>
  <c r="B2940" i="59"/>
  <c r="C2940" i="59" s="1"/>
  <c r="A2941" i="59"/>
  <c r="B2941" i="59"/>
  <c r="C2941" i="59"/>
  <c r="A2942" i="59"/>
  <c r="B2942" i="59"/>
  <c r="C2942" i="59"/>
  <c r="A2943" i="59"/>
  <c r="B2943" i="59"/>
  <c r="C2943" i="59"/>
  <c r="A2944" i="59"/>
  <c r="B2944" i="59"/>
  <c r="C2944" i="59" s="1"/>
  <c r="A2945" i="59"/>
  <c r="B2945" i="59"/>
  <c r="C2945" i="59"/>
  <c r="A2946" i="59"/>
  <c r="B2946" i="59"/>
  <c r="C2946" i="59" s="1"/>
  <c r="A2947" i="59"/>
  <c r="B2947" i="59"/>
  <c r="C2947" i="59"/>
  <c r="A2948" i="59"/>
  <c r="B2948" i="59"/>
  <c r="C2948" i="59" s="1"/>
  <c r="A2949" i="59"/>
  <c r="B2949" i="59"/>
  <c r="C2949" i="59"/>
  <c r="A2950" i="59"/>
  <c r="B2950" i="59"/>
  <c r="C2950" i="59"/>
  <c r="A2951" i="59"/>
  <c r="B2951" i="59"/>
  <c r="C2951" i="59"/>
  <c r="A2952" i="59"/>
  <c r="B2952" i="59"/>
  <c r="C2952" i="59" s="1"/>
  <c r="A2953" i="59"/>
  <c r="B2953" i="59"/>
  <c r="C2953" i="59"/>
  <c r="A2954" i="59"/>
  <c r="B2954" i="59"/>
  <c r="C2954" i="59" s="1"/>
  <c r="A2955" i="59"/>
  <c r="B2955" i="59"/>
  <c r="C2955" i="59"/>
  <c r="A2956" i="59"/>
  <c r="B2956" i="59"/>
  <c r="C2956" i="59" s="1"/>
  <c r="A2957" i="59"/>
  <c r="B2957" i="59"/>
  <c r="C2957" i="59"/>
  <c r="A2958" i="59"/>
  <c r="B2958" i="59"/>
  <c r="C2958" i="59"/>
  <c r="A2959" i="59"/>
  <c r="B2959" i="59"/>
  <c r="C2959" i="59"/>
  <c r="A2960" i="59"/>
  <c r="B2960" i="59"/>
  <c r="C2960" i="59" s="1"/>
  <c r="A2961" i="59"/>
  <c r="B2961" i="59"/>
  <c r="C2961" i="59"/>
  <c r="A2962" i="59"/>
  <c r="B2962" i="59"/>
  <c r="C2962" i="59" s="1"/>
  <c r="A2963" i="59"/>
  <c r="B2963" i="59"/>
  <c r="C2963" i="59"/>
  <c r="A2964" i="59"/>
  <c r="B2964" i="59"/>
  <c r="C2964" i="59" s="1"/>
  <c r="A2965" i="59"/>
  <c r="B2965" i="59"/>
  <c r="C2965" i="59"/>
  <c r="A2966" i="59"/>
  <c r="B2966" i="59"/>
  <c r="C2966" i="59"/>
  <c r="A2967" i="59"/>
  <c r="B2967" i="59"/>
  <c r="C2967" i="59"/>
  <c r="A2968" i="59"/>
  <c r="B2968" i="59"/>
  <c r="C2968" i="59" s="1"/>
  <c r="A2969" i="59"/>
  <c r="B2969" i="59"/>
  <c r="C2969" i="59"/>
  <c r="A2970" i="59"/>
  <c r="B2970" i="59"/>
  <c r="C2970" i="59" s="1"/>
  <c r="A2971" i="59"/>
  <c r="B2971" i="59"/>
  <c r="C2971" i="59"/>
  <c r="A2972" i="59"/>
  <c r="B2972" i="59"/>
  <c r="C2972" i="59" s="1"/>
  <c r="A2973" i="59"/>
  <c r="B2973" i="59"/>
  <c r="C2973" i="59"/>
  <c r="A2974" i="59"/>
  <c r="B2974" i="59"/>
  <c r="C2974" i="59"/>
  <c r="A2975" i="59"/>
  <c r="B2975" i="59"/>
  <c r="C2975" i="59"/>
  <c r="A2976" i="59"/>
  <c r="B2976" i="59"/>
  <c r="C2976" i="59" s="1"/>
  <c r="A2977" i="59"/>
  <c r="B2977" i="59"/>
  <c r="C2977" i="59"/>
  <c r="A2978" i="59"/>
  <c r="B2978" i="59"/>
  <c r="C2978" i="59" s="1"/>
  <c r="A2979" i="59"/>
  <c r="B2979" i="59"/>
  <c r="C2979" i="59"/>
  <c r="A2980" i="59"/>
  <c r="B2980" i="59"/>
  <c r="C2980" i="59" s="1"/>
  <c r="A2981" i="59"/>
  <c r="B2981" i="59"/>
  <c r="C2981" i="59"/>
  <c r="A2982" i="59"/>
  <c r="B2982" i="59"/>
  <c r="C2982" i="59"/>
  <c r="A2983" i="59"/>
  <c r="B2983" i="59"/>
  <c r="C2983" i="59"/>
  <c r="A2984" i="59"/>
  <c r="B2984" i="59"/>
  <c r="C2984" i="59" s="1"/>
  <c r="A2985" i="59"/>
  <c r="B2985" i="59"/>
  <c r="C2985" i="59"/>
  <c r="A2986" i="59"/>
  <c r="B2986" i="59"/>
  <c r="C2986" i="59" s="1"/>
  <c r="A2987" i="59"/>
  <c r="B2987" i="59"/>
  <c r="C2987" i="59"/>
  <c r="A2988" i="59"/>
  <c r="B2988" i="59"/>
  <c r="C2988" i="59" s="1"/>
  <c r="A2989" i="59"/>
  <c r="B2989" i="59"/>
  <c r="C2989" i="59"/>
  <c r="A2990" i="59"/>
  <c r="B2990" i="59"/>
  <c r="C2990" i="59"/>
  <c r="A2991" i="59"/>
  <c r="B2991" i="59"/>
  <c r="C2991" i="59"/>
  <c r="A2992" i="59"/>
  <c r="B2992" i="59"/>
  <c r="C2992" i="59" s="1"/>
  <c r="A2993" i="59"/>
  <c r="B2993" i="59"/>
  <c r="C2993" i="59"/>
  <c r="A2994" i="59"/>
  <c r="B2994" i="59"/>
  <c r="C2994" i="59" s="1"/>
  <c r="A2995" i="59"/>
  <c r="B2995" i="59"/>
  <c r="C2995" i="59"/>
  <c r="A2996" i="59"/>
  <c r="B2996" i="59"/>
  <c r="C2996" i="59" s="1"/>
  <c r="A2997" i="59"/>
  <c r="B2997" i="59"/>
  <c r="C2997" i="59"/>
  <c r="A2998" i="59"/>
  <c r="B2998" i="59"/>
  <c r="C2998" i="59"/>
  <c r="A2999" i="59"/>
  <c r="B2999" i="59"/>
  <c r="C2999" i="59"/>
  <c r="A3000" i="59"/>
  <c r="B3000" i="59"/>
  <c r="C3000" i="59" s="1"/>
  <c r="A3001" i="59"/>
  <c r="B3001" i="59"/>
  <c r="C3001" i="59"/>
  <c r="A3002" i="59"/>
  <c r="B3002" i="59"/>
  <c r="C3002" i="59" s="1"/>
  <c r="A3003" i="59"/>
  <c r="B3003" i="59"/>
  <c r="C3003" i="59"/>
  <c r="A3004" i="59"/>
  <c r="B3004" i="59"/>
  <c r="C3004" i="59" s="1"/>
  <c r="A3005" i="59"/>
  <c r="B3005" i="59"/>
  <c r="C3005" i="59"/>
  <c r="A3006" i="59"/>
  <c r="B3006" i="59"/>
  <c r="C3006" i="59"/>
  <c r="A3007" i="59"/>
  <c r="B3007" i="59"/>
  <c r="C3007" i="59"/>
  <c r="A3008" i="59"/>
  <c r="B3008" i="59"/>
  <c r="C3008" i="59" s="1"/>
  <c r="A3009" i="59"/>
  <c r="B3009" i="59"/>
  <c r="C3009" i="59"/>
  <c r="A3010" i="59"/>
  <c r="B3010" i="59"/>
  <c r="C3010" i="59" s="1"/>
  <c r="A3011" i="59"/>
  <c r="B3011" i="59"/>
  <c r="C3011" i="59"/>
  <c r="A3012" i="59"/>
  <c r="B3012" i="59"/>
  <c r="C3012" i="59" s="1"/>
  <c r="A3013" i="59"/>
  <c r="B3013" i="59"/>
  <c r="C3013" i="59"/>
  <c r="A3014" i="59"/>
  <c r="B3014" i="59"/>
  <c r="C3014" i="59"/>
  <c r="A3015" i="59"/>
  <c r="B3015" i="59"/>
  <c r="C3015" i="59"/>
  <c r="A3016" i="59"/>
  <c r="B3016" i="59"/>
  <c r="C3016" i="59" s="1"/>
  <c r="A3017" i="59"/>
  <c r="B3017" i="59"/>
  <c r="C3017" i="59"/>
  <c r="A3018" i="59"/>
  <c r="B3018" i="59"/>
  <c r="C3018" i="59" s="1"/>
  <c r="A3019" i="59"/>
  <c r="B3019" i="59"/>
  <c r="C3019" i="59"/>
  <c r="A3020" i="59"/>
  <c r="B3020" i="59"/>
  <c r="C3020" i="59" s="1"/>
  <c r="A3021" i="59"/>
  <c r="B3021" i="59"/>
  <c r="C3021" i="59"/>
  <c r="A3022" i="59"/>
  <c r="B3022" i="59"/>
  <c r="C3022" i="59"/>
  <c r="A3023" i="59"/>
  <c r="B3023" i="59"/>
  <c r="C3023" i="59"/>
  <c r="A3024" i="59"/>
  <c r="B3024" i="59"/>
  <c r="C3024" i="59" s="1"/>
  <c r="A3025" i="59"/>
  <c r="B3025" i="59"/>
  <c r="C3025" i="59"/>
  <c r="A3026" i="59"/>
  <c r="B3026" i="59"/>
  <c r="C3026" i="59" s="1"/>
  <c r="A3027" i="59"/>
  <c r="B3027" i="59"/>
  <c r="C3027" i="59"/>
  <c r="A3028" i="59"/>
  <c r="B3028" i="59"/>
  <c r="C3028" i="59" s="1"/>
  <c r="A3029" i="59"/>
  <c r="B3029" i="59"/>
  <c r="C3029" i="59"/>
  <c r="A3030" i="59"/>
  <c r="B3030" i="59"/>
  <c r="C3030" i="59"/>
  <c r="A3031" i="59"/>
  <c r="B3031" i="59"/>
  <c r="C3031" i="59"/>
  <c r="A3032" i="59"/>
  <c r="B3032" i="59"/>
  <c r="C3032" i="59" s="1"/>
  <c r="A3033" i="59"/>
  <c r="B3033" i="59"/>
  <c r="C3033" i="59"/>
  <c r="A3034" i="59"/>
  <c r="B3034" i="59"/>
  <c r="C3034" i="59" s="1"/>
  <c r="A3035" i="59"/>
  <c r="B3035" i="59"/>
  <c r="C3035" i="59"/>
  <c r="A3036" i="59"/>
  <c r="B3036" i="59"/>
  <c r="C3036" i="59" s="1"/>
  <c r="A3037" i="59"/>
  <c r="B3037" i="59"/>
  <c r="C3037" i="59"/>
  <c r="A3038" i="59"/>
  <c r="B3038" i="59"/>
  <c r="C3038" i="59"/>
  <c r="A3039" i="59"/>
  <c r="B3039" i="59"/>
  <c r="C3039" i="59"/>
  <c r="A3040" i="59"/>
  <c r="B3040" i="59"/>
  <c r="C3040" i="59" s="1"/>
  <c r="A3041" i="59"/>
  <c r="B3041" i="59"/>
  <c r="C3041" i="59"/>
  <c r="A3042" i="59"/>
  <c r="B3042" i="59"/>
  <c r="C3042" i="59" s="1"/>
  <c r="A3043" i="59"/>
  <c r="B3043" i="59"/>
  <c r="C3043" i="59"/>
  <c r="A3044" i="59"/>
  <c r="B3044" i="59"/>
  <c r="C3044" i="59" s="1"/>
  <c r="A3045" i="59"/>
  <c r="B3045" i="59"/>
  <c r="C3045" i="59"/>
  <c r="A3046" i="59"/>
  <c r="B3046" i="59"/>
  <c r="C3046" i="59"/>
  <c r="A3047" i="59"/>
  <c r="B3047" i="59"/>
  <c r="C3047" i="59"/>
  <c r="A3048" i="59"/>
  <c r="B3048" i="59"/>
  <c r="C3048" i="59" s="1"/>
  <c r="A3049" i="59"/>
  <c r="B3049" i="59"/>
  <c r="C3049" i="59"/>
  <c r="A3050" i="59"/>
  <c r="B3050" i="59"/>
  <c r="C3050" i="59" s="1"/>
  <c r="A3051" i="59"/>
  <c r="B3051" i="59"/>
  <c r="C3051" i="59"/>
  <c r="A3052" i="59"/>
  <c r="B3052" i="59"/>
  <c r="C3052" i="59" s="1"/>
  <c r="A3053" i="59"/>
  <c r="B3053" i="59"/>
  <c r="C3053" i="59"/>
  <c r="A3054" i="59"/>
  <c r="B3054" i="59"/>
  <c r="C3054" i="59"/>
  <c r="A3055" i="59"/>
  <c r="B3055" i="59"/>
  <c r="C3055" i="59"/>
  <c r="A3056" i="59"/>
  <c r="B3056" i="59"/>
  <c r="C3056" i="59" s="1"/>
  <c r="A3057" i="59"/>
  <c r="B3057" i="59"/>
  <c r="C3057" i="59"/>
  <c r="A3058" i="59"/>
  <c r="B3058" i="59"/>
  <c r="C3058" i="59" s="1"/>
  <c r="A3059" i="59"/>
  <c r="B3059" i="59"/>
  <c r="C3059" i="59"/>
  <c r="A3060" i="59"/>
  <c r="B3060" i="59"/>
  <c r="C3060" i="59" s="1"/>
  <c r="A3061" i="59"/>
  <c r="B3061" i="59"/>
  <c r="C3061" i="59"/>
  <c r="A3062" i="59"/>
  <c r="B3062" i="59"/>
  <c r="C3062" i="59"/>
  <c r="A3063" i="59"/>
  <c r="B3063" i="59"/>
  <c r="C3063" i="59"/>
  <c r="A3064" i="59"/>
  <c r="B3064" i="59"/>
  <c r="C3064" i="59" s="1"/>
  <c r="A3065" i="59"/>
  <c r="B3065" i="59"/>
  <c r="C3065" i="59"/>
  <c r="A3066" i="59"/>
  <c r="B3066" i="59"/>
  <c r="C3066" i="59" s="1"/>
  <c r="A3067" i="59"/>
  <c r="B3067" i="59"/>
  <c r="C3067" i="59"/>
  <c r="A3068" i="59"/>
  <c r="B3068" i="59"/>
  <c r="C3068" i="59" s="1"/>
  <c r="A3069" i="59"/>
  <c r="B3069" i="59"/>
  <c r="C3069" i="59"/>
  <c r="A3070" i="59"/>
  <c r="B3070" i="59"/>
  <c r="C3070" i="59"/>
  <c r="A3071" i="59"/>
  <c r="B3071" i="59"/>
  <c r="C3071" i="59"/>
  <c r="A3072" i="59"/>
  <c r="B3072" i="59"/>
  <c r="C3072" i="59" s="1"/>
  <c r="A3073" i="59"/>
  <c r="B3073" i="59"/>
  <c r="C3073" i="59"/>
  <c r="A3074" i="59"/>
  <c r="B3074" i="59"/>
  <c r="C3074" i="59" s="1"/>
  <c r="A3075" i="59"/>
  <c r="B3075" i="59"/>
  <c r="C3075" i="59"/>
  <c r="A3076" i="59"/>
  <c r="B3076" i="59"/>
  <c r="C3076" i="59" s="1"/>
  <c r="A3077" i="59"/>
  <c r="B3077" i="59"/>
  <c r="C3077" i="59"/>
  <c r="A3078" i="59"/>
  <c r="B3078" i="59"/>
  <c r="C3078" i="59"/>
  <c r="A3079" i="59"/>
  <c r="B3079" i="59"/>
  <c r="C3079" i="59"/>
  <c r="A3080" i="59"/>
  <c r="B3080" i="59"/>
  <c r="C3080" i="59" s="1"/>
  <c r="A3081" i="59"/>
  <c r="B3081" i="59"/>
  <c r="C3081" i="59"/>
  <c r="A3082" i="59"/>
  <c r="B3082" i="59"/>
  <c r="C3082" i="59" s="1"/>
  <c r="A3083" i="59"/>
  <c r="B3083" i="59"/>
  <c r="C3083" i="59"/>
  <c r="A3084" i="59"/>
  <c r="B3084" i="59"/>
  <c r="C3084" i="59" s="1"/>
  <c r="A3085" i="59"/>
  <c r="B3085" i="59"/>
  <c r="C3085" i="59"/>
  <c r="A3086" i="59"/>
  <c r="B3086" i="59"/>
  <c r="C3086" i="59"/>
  <c r="A3087" i="59"/>
  <c r="B3087" i="59"/>
  <c r="C3087" i="59"/>
  <c r="A3088" i="59"/>
  <c r="B3088" i="59"/>
  <c r="C3088" i="59" s="1"/>
  <c r="A3089" i="59"/>
  <c r="B3089" i="59"/>
  <c r="C3089" i="59"/>
  <c r="A3090" i="59"/>
  <c r="B3090" i="59"/>
  <c r="C3090" i="59" s="1"/>
  <c r="A3091" i="59"/>
  <c r="B3091" i="59"/>
  <c r="C3091" i="59"/>
  <c r="A3092" i="59"/>
  <c r="B3092" i="59"/>
  <c r="C3092" i="59" s="1"/>
  <c r="A3093" i="59"/>
  <c r="B3093" i="59"/>
  <c r="C3093" i="59"/>
  <c r="A3094" i="59"/>
  <c r="B3094" i="59"/>
  <c r="C3094" i="59"/>
  <c r="A3095" i="59"/>
  <c r="B3095" i="59"/>
  <c r="C3095" i="59"/>
  <c r="A3096" i="59"/>
  <c r="B3096" i="59"/>
  <c r="C3096" i="59" s="1"/>
  <c r="A3097" i="59"/>
  <c r="B3097" i="59"/>
  <c r="C3097" i="59"/>
  <c r="A3098" i="59"/>
  <c r="B3098" i="59"/>
  <c r="C3098" i="59" s="1"/>
  <c r="A3099" i="59"/>
  <c r="B3099" i="59"/>
  <c r="C3099" i="59"/>
  <c r="A3100" i="59"/>
  <c r="B3100" i="59"/>
  <c r="C3100" i="59" s="1"/>
  <c r="A3101" i="59"/>
  <c r="B3101" i="59"/>
  <c r="C3101" i="59"/>
  <c r="A3102" i="59"/>
  <c r="B3102" i="59"/>
  <c r="C3102" i="59"/>
  <c r="A3103" i="59"/>
  <c r="B3103" i="59"/>
  <c r="C3103" i="59"/>
  <c r="A3104" i="59"/>
  <c r="B3104" i="59"/>
  <c r="C3104" i="59" s="1"/>
  <c r="A3105" i="59"/>
  <c r="B3105" i="59"/>
  <c r="C3105" i="59"/>
  <c r="A3106" i="59"/>
  <c r="B3106" i="59"/>
  <c r="C3106" i="59" s="1"/>
  <c r="A3107" i="59"/>
  <c r="B3107" i="59"/>
  <c r="C3107" i="59"/>
  <c r="A3108" i="59"/>
  <c r="B3108" i="59"/>
  <c r="C3108" i="59" s="1"/>
  <c r="A3109" i="59"/>
  <c r="B3109" i="59"/>
  <c r="C3109" i="59"/>
  <c r="A3110" i="59"/>
  <c r="B3110" i="59"/>
  <c r="C3110" i="59"/>
  <c r="A3111" i="59"/>
  <c r="B3111" i="59"/>
  <c r="C3111" i="59"/>
  <c r="A3112" i="59"/>
  <c r="B3112" i="59"/>
  <c r="C3112" i="59" s="1"/>
  <c r="A3113" i="59"/>
  <c r="B3113" i="59"/>
  <c r="C3113" i="59"/>
  <c r="A3114" i="59"/>
  <c r="B3114" i="59"/>
  <c r="C3114" i="59" s="1"/>
  <c r="A3115" i="59"/>
  <c r="B3115" i="59"/>
  <c r="C3115" i="59"/>
  <c r="A3116" i="59"/>
  <c r="B3116" i="59"/>
  <c r="C3116" i="59" s="1"/>
  <c r="A3117" i="59"/>
  <c r="B3117" i="59"/>
  <c r="C3117" i="59"/>
  <c r="A3118" i="59"/>
  <c r="B3118" i="59"/>
  <c r="C3118" i="59"/>
  <c r="A3119" i="59"/>
  <c r="B3119" i="59"/>
  <c r="C3119" i="59"/>
  <c r="A3120" i="59"/>
  <c r="B3120" i="59"/>
  <c r="C3120" i="59" s="1"/>
  <c r="A3121" i="59"/>
  <c r="B3121" i="59"/>
  <c r="C3121" i="59"/>
  <c r="A3122" i="59"/>
  <c r="B3122" i="59"/>
  <c r="C3122" i="59" s="1"/>
  <c r="A3123" i="59"/>
  <c r="B3123" i="59"/>
  <c r="C3123" i="59"/>
  <c r="A3124" i="59"/>
  <c r="B3124" i="59"/>
  <c r="C3124" i="59" s="1"/>
  <c r="A3125" i="59"/>
  <c r="B3125" i="59"/>
  <c r="C3125" i="59"/>
  <c r="A3126" i="59"/>
  <c r="B3126" i="59"/>
  <c r="C3126" i="59"/>
  <c r="A3127" i="59"/>
  <c r="B3127" i="59"/>
  <c r="C3127" i="59"/>
  <c r="A3128" i="59"/>
  <c r="B3128" i="59"/>
  <c r="C3128" i="59" s="1"/>
  <c r="A3129" i="59"/>
  <c r="B3129" i="59"/>
  <c r="C3129" i="59"/>
  <c r="A3130" i="59"/>
  <c r="B3130" i="59"/>
  <c r="C3130" i="59" s="1"/>
  <c r="A3131" i="59"/>
  <c r="B3131" i="59"/>
  <c r="C3131" i="59"/>
  <c r="A3132" i="59"/>
  <c r="B3132" i="59"/>
  <c r="C3132" i="59" s="1"/>
  <c r="A3133" i="59"/>
  <c r="B3133" i="59"/>
  <c r="C3133" i="59"/>
  <c r="A3134" i="59"/>
  <c r="B3134" i="59"/>
  <c r="C3134" i="59"/>
  <c r="A3135" i="59"/>
  <c r="B3135" i="59"/>
  <c r="C3135" i="59"/>
  <c r="A3136" i="59"/>
  <c r="B3136" i="59"/>
  <c r="C3136" i="59" s="1"/>
  <c r="A3137" i="59"/>
  <c r="B3137" i="59"/>
  <c r="C3137" i="59"/>
  <c r="A3138" i="59"/>
  <c r="B3138" i="59"/>
  <c r="C3138" i="59" s="1"/>
  <c r="A3139" i="59"/>
  <c r="B3139" i="59"/>
  <c r="C3139" i="59"/>
  <c r="A3140" i="59"/>
  <c r="B3140" i="59"/>
  <c r="C3140" i="59" s="1"/>
  <c r="A3141" i="59"/>
  <c r="B3141" i="59"/>
  <c r="C3141" i="59"/>
  <c r="A3142" i="59"/>
  <c r="B3142" i="59"/>
  <c r="C3142" i="59"/>
  <c r="A3143" i="59"/>
  <c r="B3143" i="59"/>
  <c r="C3143" i="59"/>
  <c r="A3144" i="59"/>
  <c r="B3144" i="59"/>
  <c r="C3144" i="59" s="1"/>
  <c r="A3145" i="59"/>
  <c r="B3145" i="59"/>
  <c r="C3145" i="59"/>
  <c r="A3146" i="59"/>
  <c r="B3146" i="59"/>
  <c r="C3146" i="59" s="1"/>
  <c r="A3147" i="59"/>
  <c r="B3147" i="59"/>
  <c r="C3147" i="59"/>
  <c r="A3148" i="59"/>
  <c r="B3148" i="59"/>
  <c r="C3148" i="59" s="1"/>
  <c r="A3149" i="59"/>
  <c r="B3149" i="59"/>
  <c r="C3149" i="59"/>
  <c r="A3150" i="59"/>
  <c r="B3150" i="59"/>
  <c r="C3150" i="59"/>
  <c r="A3151" i="59"/>
  <c r="B3151" i="59"/>
  <c r="C3151" i="59"/>
  <c r="A3152" i="59"/>
  <c r="B3152" i="59"/>
  <c r="C3152" i="59" s="1"/>
  <c r="A3153" i="59"/>
  <c r="B3153" i="59"/>
  <c r="C3153" i="59"/>
  <c r="A3154" i="59"/>
  <c r="B3154" i="59"/>
  <c r="C3154" i="59" s="1"/>
  <c r="A3155" i="59"/>
  <c r="B3155" i="59"/>
  <c r="C3155" i="59"/>
  <c r="A3156" i="59"/>
  <c r="B3156" i="59"/>
  <c r="C3156" i="59" s="1"/>
  <c r="A3157" i="59"/>
  <c r="B3157" i="59"/>
  <c r="C3157" i="59"/>
  <c r="A3158" i="59"/>
  <c r="B3158" i="59"/>
  <c r="C3158" i="59"/>
  <c r="A3159" i="59"/>
  <c r="B3159" i="59"/>
  <c r="C3159" i="59"/>
  <c r="A3160" i="59"/>
  <c r="B3160" i="59"/>
  <c r="C3160" i="59" s="1"/>
  <c r="A3161" i="59"/>
  <c r="B3161" i="59"/>
  <c r="C3161" i="59"/>
  <c r="A3162" i="59"/>
  <c r="B3162" i="59"/>
  <c r="C3162" i="59" s="1"/>
  <c r="A3163" i="59"/>
  <c r="B3163" i="59"/>
  <c r="C3163" i="59"/>
  <c r="A3164" i="59"/>
  <c r="B3164" i="59"/>
  <c r="C3164" i="59" s="1"/>
  <c r="A3165" i="59"/>
  <c r="B3165" i="59"/>
  <c r="C3165" i="59"/>
  <c r="A3166" i="59"/>
  <c r="B3166" i="59"/>
  <c r="C3166" i="59"/>
  <c r="A3167" i="59"/>
  <c r="B3167" i="59"/>
  <c r="C3167" i="59"/>
  <c r="A3168" i="59"/>
  <c r="B3168" i="59"/>
  <c r="C3168" i="59" s="1"/>
  <c r="A3169" i="59"/>
  <c r="B3169" i="59"/>
  <c r="C3169" i="59"/>
  <c r="A3170" i="59"/>
  <c r="B3170" i="59"/>
  <c r="C3170" i="59" s="1"/>
  <c r="A3171" i="59"/>
  <c r="B3171" i="59"/>
  <c r="C3171" i="59"/>
  <c r="A3172" i="59"/>
  <c r="B3172" i="59"/>
  <c r="C3172" i="59" s="1"/>
  <c r="A3173" i="59"/>
  <c r="B3173" i="59"/>
  <c r="C3173" i="59"/>
  <c r="A3174" i="59"/>
  <c r="B3174" i="59"/>
  <c r="C3174" i="59"/>
  <c r="A3175" i="59"/>
  <c r="B3175" i="59"/>
  <c r="C3175" i="59"/>
  <c r="A3176" i="59"/>
  <c r="B3176" i="59"/>
  <c r="C3176" i="59" s="1"/>
  <c r="A3177" i="59"/>
  <c r="B3177" i="59"/>
  <c r="C3177" i="59"/>
  <c r="A3178" i="59"/>
  <c r="B3178" i="59"/>
  <c r="C3178" i="59" s="1"/>
  <c r="A3179" i="59"/>
  <c r="B3179" i="59"/>
  <c r="C3179" i="59"/>
  <c r="A3180" i="59"/>
  <c r="B3180" i="59"/>
  <c r="C3180" i="59" s="1"/>
  <c r="A3181" i="59"/>
  <c r="B3181" i="59"/>
  <c r="C3181" i="59"/>
  <c r="A3182" i="59"/>
  <c r="B3182" i="59"/>
  <c r="C3182" i="59"/>
  <c r="A3183" i="59"/>
  <c r="B3183" i="59"/>
  <c r="C3183" i="59"/>
  <c r="A3184" i="59"/>
  <c r="B3184" i="59"/>
  <c r="C3184" i="59" s="1"/>
  <c r="A3185" i="59"/>
  <c r="B3185" i="59"/>
  <c r="C3185" i="59"/>
  <c r="A3186" i="59"/>
  <c r="B3186" i="59"/>
  <c r="C3186" i="59" s="1"/>
  <c r="A3187" i="59"/>
  <c r="B3187" i="59"/>
  <c r="C3187" i="59"/>
  <c r="A3188" i="59"/>
  <c r="B3188" i="59"/>
  <c r="C3188" i="59" s="1"/>
  <c r="A3189" i="59"/>
  <c r="B3189" i="59"/>
  <c r="C3189" i="59"/>
  <c r="A3190" i="59"/>
  <c r="B3190" i="59"/>
  <c r="C3190" i="59"/>
  <c r="A3191" i="59"/>
  <c r="B3191" i="59"/>
  <c r="C3191" i="59"/>
  <c r="A3192" i="59"/>
  <c r="B3192" i="59"/>
  <c r="C3192" i="59" s="1"/>
  <c r="A3193" i="59"/>
  <c r="B3193" i="59"/>
  <c r="C3193" i="59"/>
  <c r="A3194" i="59"/>
  <c r="B3194" i="59"/>
  <c r="C3194" i="59" s="1"/>
  <c r="A3195" i="59"/>
  <c r="B3195" i="59"/>
  <c r="C3195" i="59"/>
  <c r="A3196" i="59"/>
  <c r="B3196" i="59"/>
  <c r="C3196" i="59" s="1"/>
  <c r="A3197" i="59"/>
  <c r="B3197" i="59"/>
  <c r="C3197" i="59"/>
  <c r="A3198" i="59"/>
  <c r="B3198" i="59"/>
  <c r="C3198" i="59"/>
  <c r="A3199" i="59"/>
  <c r="B3199" i="59"/>
  <c r="C3199" i="59"/>
  <c r="A3200" i="59"/>
  <c r="B3200" i="59"/>
  <c r="C3200" i="59" s="1"/>
  <c r="A3201" i="59"/>
  <c r="B3201" i="59"/>
  <c r="C3201" i="59"/>
  <c r="A3202" i="59"/>
  <c r="B3202" i="59"/>
  <c r="C3202" i="59" s="1"/>
  <c r="A3203" i="59"/>
  <c r="B3203" i="59"/>
  <c r="C3203" i="59"/>
  <c r="A3204" i="59"/>
  <c r="B3204" i="59"/>
  <c r="C3204" i="59" s="1"/>
  <c r="A3205" i="59"/>
  <c r="B3205" i="59"/>
  <c r="C3205" i="59"/>
  <c r="A3206" i="59"/>
  <c r="B3206" i="59"/>
  <c r="C3206" i="59"/>
  <c r="A3207" i="59"/>
  <c r="B3207" i="59"/>
  <c r="C3207" i="59"/>
  <c r="A3208" i="59"/>
  <c r="B3208" i="59"/>
  <c r="C3208" i="59" s="1"/>
  <c r="A3209" i="59"/>
  <c r="B3209" i="59"/>
  <c r="C3209" i="59"/>
  <c r="A3210" i="59"/>
  <c r="B3210" i="59"/>
  <c r="C3210" i="59" s="1"/>
  <c r="A3211" i="59"/>
  <c r="B3211" i="59"/>
  <c r="C3211" i="59"/>
  <c r="A3212" i="59"/>
  <c r="B3212" i="59"/>
  <c r="C3212" i="59" s="1"/>
  <c r="A3213" i="59"/>
  <c r="B3213" i="59"/>
  <c r="C3213" i="59"/>
  <c r="A3214" i="59"/>
  <c r="B3214" i="59"/>
  <c r="C3214" i="59"/>
  <c r="A3215" i="59"/>
  <c r="B3215" i="59"/>
  <c r="C3215" i="59"/>
  <c r="A3216" i="59"/>
  <c r="B3216" i="59"/>
  <c r="C3216" i="59" s="1"/>
  <c r="A3217" i="59"/>
  <c r="B3217" i="59"/>
  <c r="C3217" i="59"/>
  <c r="A3218" i="59"/>
  <c r="B3218" i="59"/>
  <c r="C3218" i="59" s="1"/>
  <c r="A3219" i="59"/>
  <c r="B3219" i="59"/>
  <c r="C3219" i="59"/>
  <c r="A3220" i="59"/>
  <c r="B3220" i="59"/>
  <c r="C3220" i="59" s="1"/>
  <c r="A3221" i="59"/>
  <c r="B3221" i="59"/>
  <c r="C3221" i="59"/>
  <c r="A3222" i="59"/>
  <c r="B3222" i="59"/>
  <c r="C3222" i="59"/>
  <c r="A3223" i="59"/>
  <c r="B3223" i="59"/>
  <c r="C3223" i="59"/>
  <c r="A3224" i="59"/>
  <c r="B3224" i="59"/>
  <c r="C3224" i="59" s="1"/>
  <c r="A3225" i="59"/>
  <c r="B3225" i="59"/>
  <c r="C3225" i="59"/>
  <c r="A3226" i="59"/>
  <c r="B3226" i="59"/>
  <c r="C3226" i="59" s="1"/>
  <c r="A3227" i="59"/>
  <c r="B3227" i="59"/>
  <c r="C3227" i="59"/>
  <c r="A3228" i="59"/>
  <c r="B3228" i="59"/>
  <c r="C3228" i="59" s="1"/>
  <c r="A3229" i="59"/>
  <c r="B3229" i="59"/>
  <c r="C3229" i="59"/>
  <c r="A3230" i="59"/>
  <c r="B3230" i="59"/>
  <c r="C3230" i="59"/>
  <c r="A3231" i="59"/>
  <c r="B3231" i="59"/>
  <c r="C3231" i="59"/>
  <c r="A3232" i="59"/>
  <c r="B3232" i="59"/>
  <c r="C3232" i="59" s="1"/>
  <c r="A3233" i="59"/>
  <c r="B3233" i="59"/>
  <c r="C3233" i="59"/>
  <c r="A3234" i="59"/>
  <c r="B3234" i="59"/>
  <c r="C3234" i="59" s="1"/>
  <c r="A3235" i="59"/>
  <c r="B3235" i="59"/>
  <c r="C3235" i="59"/>
  <c r="A3236" i="59"/>
  <c r="B3236" i="59"/>
  <c r="C3236" i="59" s="1"/>
  <c r="A3237" i="59"/>
  <c r="B3237" i="59"/>
  <c r="C3237" i="59"/>
  <c r="A3238" i="59"/>
  <c r="B3238" i="59"/>
  <c r="C3238" i="59"/>
  <c r="A3239" i="59"/>
  <c r="B3239" i="59"/>
  <c r="C3239" i="59"/>
  <c r="A3240" i="59"/>
  <c r="B3240" i="59"/>
  <c r="C3240" i="59" s="1"/>
  <c r="A3241" i="59"/>
  <c r="B3241" i="59"/>
  <c r="C3241" i="59"/>
  <c r="A3242" i="59"/>
  <c r="B3242" i="59"/>
  <c r="C3242" i="59" s="1"/>
  <c r="A3243" i="59"/>
  <c r="B3243" i="59"/>
  <c r="C3243" i="59"/>
  <c r="A3244" i="59"/>
  <c r="B3244" i="59"/>
  <c r="C3244" i="59" s="1"/>
  <c r="A3245" i="59"/>
  <c r="B3245" i="59"/>
  <c r="C3245" i="59"/>
  <c r="A3246" i="59"/>
  <c r="B3246" i="59"/>
  <c r="C3246" i="59"/>
  <c r="A3247" i="59"/>
  <c r="B3247" i="59"/>
  <c r="C3247" i="59"/>
  <c r="A3248" i="59"/>
  <c r="B3248" i="59"/>
  <c r="C3248" i="59" s="1"/>
  <c r="A3249" i="59"/>
  <c r="B3249" i="59"/>
  <c r="C3249" i="59"/>
  <c r="A3250" i="59"/>
  <c r="B3250" i="59"/>
  <c r="C3250" i="59" s="1"/>
  <c r="C72" i="58"/>
  <c r="C71" i="58"/>
  <c r="C74" i="58" s="1"/>
  <c r="F52" i="1" s="1"/>
  <c r="G70" i="58"/>
  <c r="F70" i="58"/>
  <c r="E70" i="58"/>
  <c r="D70" i="58"/>
  <c r="G69" i="58"/>
  <c r="F69" i="58"/>
  <c r="E69" i="58"/>
  <c r="D69" i="58"/>
  <c r="G68" i="58"/>
  <c r="F68" i="58"/>
  <c r="E68" i="58"/>
  <c r="D68" i="58"/>
  <c r="G67" i="58"/>
  <c r="F67" i="58"/>
  <c r="E67" i="58"/>
  <c r="D67" i="58"/>
  <c r="G66" i="58"/>
  <c r="F66" i="58"/>
  <c r="E66" i="58"/>
  <c r="D66" i="58"/>
  <c r="G65" i="58"/>
  <c r="F65" i="58"/>
  <c r="E65" i="58"/>
  <c r="D65" i="58"/>
  <c r="G64" i="58"/>
  <c r="F64" i="58"/>
  <c r="E64" i="58"/>
  <c r="D64" i="58"/>
  <c r="G63" i="58"/>
  <c r="F63" i="58"/>
  <c r="E63" i="58"/>
  <c r="D63" i="58"/>
  <c r="G62" i="58"/>
  <c r="F62" i="58"/>
  <c r="E62" i="58"/>
  <c r="D62" i="58"/>
  <c r="G61" i="58"/>
  <c r="F61" i="58"/>
  <c r="E61" i="58"/>
  <c r="D61" i="58"/>
  <c r="G60" i="58"/>
  <c r="F60" i="58"/>
  <c r="E60" i="58"/>
  <c r="D60" i="58"/>
  <c r="G59" i="58"/>
  <c r="F59" i="58"/>
  <c r="E59" i="58"/>
  <c r="D59" i="58"/>
  <c r="G58" i="58"/>
  <c r="F58" i="58"/>
  <c r="E58" i="58"/>
  <c r="D58" i="58"/>
  <c r="G57" i="58"/>
  <c r="F57" i="58"/>
  <c r="E57" i="58"/>
  <c r="D57" i="58"/>
  <c r="G56" i="58"/>
  <c r="F56" i="58"/>
  <c r="E56" i="58"/>
  <c r="D56" i="58"/>
  <c r="G55" i="58"/>
  <c r="F55" i="58"/>
  <c r="E55" i="58"/>
  <c r="D55" i="58"/>
  <c r="G54" i="58"/>
  <c r="F54" i="58"/>
  <c r="E54" i="58"/>
  <c r="D54" i="58"/>
  <c r="G53" i="58"/>
  <c r="F53" i="58"/>
  <c r="E53" i="58"/>
  <c r="D53" i="58"/>
  <c r="G52" i="58"/>
  <c r="F52" i="58"/>
  <c r="E52" i="58"/>
  <c r="D52" i="58"/>
  <c r="G51" i="58"/>
  <c r="G72" i="58" s="1"/>
  <c r="F51" i="58"/>
  <c r="E51" i="58"/>
  <c r="D51" i="58"/>
  <c r="I50" i="58"/>
  <c r="H50" i="58"/>
  <c r="G50" i="58"/>
  <c r="F50" i="58"/>
  <c r="E50" i="58"/>
  <c r="D50" i="58"/>
  <c r="I49" i="58"/>
  <c r="H49" i="58"/>
  <c r="G49" i="58"/>
  <c r="F49" i="58"/>
  <c r="E49" i="58"/>
  <c r="D49" i="58"/>
  <c r="I48" i="58"/>
  <c r="H48" i="58"/>
  <c r="G48" i="58"/>
  <c r="F48" i="58"/>
  <c r="E48" i="58"/>
  <c r="D48" i="58"/>
  <c r="I47" i="58"/>
  <c r="H47" i="58"/>
  <c r="G47" i="58"/>
  <c r="F47" i="58"/>
  <c r="E47" i="58"/>
  <c r="D47" i="58"/>
  <c r="I46" i="58"/>
  <c r="H46" i="58"/>
  <c r="G46" i="58"/>
  <c r="F46" i="58"/>
  <c r="E46" i="58"/>
  <c r="D46" i="58"/>
  <c r="I45" i="58"/>
  <c r="H45" i="58"/>
  <c r="G45" i="58"/>
  <c r="F45" i="58"/>
  <c r="E45" i="58"/>
  <c r="D45" i="58"/>
  <c r="I44" i="58"/>
  <c r="H44" i="58"/>
  <c r="G44" i="58"/>
  <c r="F44" i="58"/>
  <c r="E44" i="58"/>
  <c r="D44" i="58"/>
  <c r="I43" i="58"/>
  <c r="H43" i="58"/>
  <c r="G43" i="58"/>
  <c r="F43" i="58"/>
  <c r="E43" i="58"/>
  <c r="D43" i="58"/>
  <c r="I42" i="58"/>
  <c r="H42" i="58"/>
  <c r="G42" i="58"/>
  <c r="F42" i="58"/>
  <c r="E42" i="58"/>
  <c r="D42" i="58"/>
  <c r="I41" i="58"/>
  <c r="H41" i="58"/>
  <c r="G41" i="58"/>
  <c r="F41" i="58"/>
  <c r="E41" i="58"/>
  <c r="D41" i="58"/>
  <c r="I40" i="58"/>
  <c r="H40" i="58"/>
  <c r="G40" i="58"/>
  <c r="F40" i="58"/>
  <c r="E40" i="58"/>
  <c r="D40" i="58"/>
  <c r="I39" i="58"/>
  <c r="H39" i="58"/>
  <c r="G39" i="58"/>
  <c r="F39" i="58"/>
  <c r="E39" i="58"/>
  <c r="D39" i="58"/>
  <c r="I38" i="58"/>
  <c r="H38" i="58"/>
  <c r="G38" i="58"/>
  <c r="F38" i="58"/>
  <c r="E38" i="58"/>
  <c r="D38" i="58"/>
  <c r="I37" i="58"/>
  <c r="H37" i="58"/>
  <c r="G37" i="58"/>
  <c r="F37" i="58"/>
  <c r="E37" i="58"/>
  <c r="D37" i="58"/>
  <c r="I36" i="58"/>
  <c r="H36" i="58"/>
  <c r="G36" i="58"/>
  <c r="F36" i="58"/>
  <c r="E36" i="58"/>
  <c r="D36" i="58"/>
  <c r="I35" i="58"/>
  <c r="H35" i="58"/>
  <c r="G35" i="58"/>
  <c r="F35" i="58"/>
  <c r="E35" i="58"/>
  <c r="D35" i="58"/>
  <c r="I34" i="58"/>
  <c r="H34" i="58"/>
  <c r="G34" i="58"/>
  <c r="F34" i="58"/>
  <c r="E34" i="58"/>
  <c r="D34" i="58"/>
  <c r="I33" i="58"/>
  <c r="H33" i="58"/>
  <c r="G33" i="58"/>
  <c r="F33" i="58"/>
  <c r="E33" i="58"/>
  <c r="D33" i="58"/>
  <c r="I32" i="58"/>
  <c r="H32" i="58"/>
  <c r="G32" i="58"/>
  <c r="F32" i="58"/>
  <c r="E32" i="58"/>
  <c r="D32" i="58"/>
  <c r="I31" i="58"/>
  <c r="H31" i="58"/>
  <c r="G31" i="58"/>
  <c r="F31" i="58"/>
  <c r="E31" i="58"/>
  <c r="D31" i="58"/>
  <c r="I30" i="58"/>
  <c r="H30" i="58"/>
  <c r="G30" i="58"/>
  <c r="F30" i="58"/>
  <c r="E30" i="58"/>
  <c r="D30" i="58"/>
  <c r="I29" i="58"/>
  <c r="H29" i="58"/>
  <c r="G29" i="58"/>
  <c r="F29" i="58"/>
  <c r="E29" i="58"/>
  <c r="D29" i="58"/>
  <c r="I28" i="58"/>
  <c r="H28" i="58"/>
  <c r="G28" i="58"/>
  <c r="F28" i="58"/>
  <c r="E28" i="58"/>
  <c r="D28" i="58"/>
  <c r="I27" i="58"/>
  <c r="H27" i="58"/>
  <c r="G27" i="58"/>
  <c r="F27" i="58"/>
  <c r="E27" i="58"/>
  <c r="D27" i="58"/>
  <c r="I26" i="58"/>
  <c r="H26" i="58"/>
  <c r="G26" i="58"/>
  <c r="F26" i="58"/>
  <c r="E26" i="58"/>
  <c r="D26" i="58"/>
  <c r="I25" i="58"/>
  <c r="H25" i="58"/>
  <c r="G25" i="58"/>
  <c r="F25" i="58"/>
  <c r="E25" i="58"/>
  <c r="D25" i="58"/>
  <c r="I24" i="58"/>
  <c r="H24" i="58"/>
  <c r="G24" i="58"/>
  <c r="F24" i="58"/>
  <c r="E24" i="58"/>
  <c r="D24" i="58"/>
  <c r="I23" i="58"/>
  <c r="H23" i="58"/>
  <c r="G23" i="58"/>
  <c r="F23" i="58"/>
  <c r="E23" i="58"/>
  <c r="D23" i="58"/>
  <c r="I22" i="58"/>
  <c r="H22" i="58"/>
  <c r="G22" i="58"/>
  <c r="F22" i="58"/>
  <c r="E22" i="58"/>
  <c r="D22" i="58"/>
  <c r="I21" i="58"/>
  <c r="H21" i="58"/>
  <c r="G21" i="58"/>
  <c r="F21" i="58"/>
  <c r="E21" i="58"/>
  <c r="D21" i="58"/>
  <c r="I20" i="58"/>
  <c r="H20" i="58"/>
  <c r="G20" i="58"/>
  <c r="F20" i="58"/>
  <c r="E20" i="58"/>
  <c r="D20" i="58"/>
  <c r="I19" i="58"/>
  <c r="H19" i="58"/>
  <c r="G19" i="58"/>
  <c r="F19" i="58"/>
  <c r="E19" i="58"/>
  <c r="D19" i="58"/>
  <c r="I18" i="58"/>
  <c r="H18" i="58"/>
  <c r="G18" i="58"/>
  <c r="F18" i="58"/>
  <c r="E18" i="58"/>
  <c r="D18" i="58"/>
  <c r="I17" i="58"/>
  <c r="H17" i="58"/>
  <c r="G17" i="58"/>
  <c r="F17" i="58"/>
  <c r="E17" i="58"/>
  <c r="D17" i="58"/>
  <c r="I16" i="58"/>
  <c r="H16" i="58"/>
  <c r="G16" i="58"/>
  <c r="F16" i="58"/>
  <c r="E16" i="58"/>
  <c r="D16" i="58"/>
  <c r="I15" i="58"/>
  <c r="H15" i="58"/>
  <c r="G15" i="58"/>
  <c r="F15" i="58"/>
  <c r="E15" i="58"/>
  <c r="D15" i="58"/>
  <c r="I14" i="58"/>
  <c r="H14" i="58"/>
  <c r="G14" i="58"/>
  <c r="F14" i="58"/>
  <c r="E14" i="58"/>
  <c r="D14" i="58"/>
  <c r="I13" i="58"/>
  <c r="H13" i="58"/>
  <c r="G13" i="58"/>
  <c r="F13" i="58"/>
  <c r="E13" i="58"/>
  <c r="D13" i="58"/>
  <c r="I12" i="58"/>
  <c r="H12" i="58"/>
  <c r="G12" i="58"/>
  <c r="F12" i="58"/>
  <c r="E12" i="58"/>
  <c r="D12" i="58"/>
  <c r="I11" i="58"/>
  <c r="H11" i="58"/>
  <c r="G11" i="58"/>
  <c r="F11" i="58"/>
  <c r="E11" i="58"/>
  <c r="D11" i="58"/>
  <c r="I10" i="58"/>
  <c r="H10" i="58"/>
  <c r="G10" i="58"/>
  <c r="F10" i="58"/>
  <c r="E10" i="58"/>
  <c r="D10" i="58"/>
  <c r="I9" i="58"/>
  <c r="H9" i="58"/>
  <c r="G9" i="58"/>
  <c r="F9" i="58"/>
  <c r="E9" i="58"/>
  <c r="D9" i="58"/>
  <c r="I8" i="58"/>
  <c r="H8" i="58"/>
  <c r="G8" i="58"/>
  <c r="F8" i="58"/>
  <c r="E8" i="58"/>
  <c r="D8" i="58"/>
  <c r="I7" i="58"/>
  <c r="H7" i="58"/>
  <c r="G7" i="58"/>
  <c r="F7" i="58"/>
  <c r="E7" i="58"/>
  <c r="D7" i="58"/>
  <c r="I6" i="58"/>
  <c r="H6" i="58"/>
  <c r="G6" i="58"/>
  <c r="F6" i="58"/>
  <c r="E6" i="58"/>
  <c r="D6" i="58"/>
  <c r="L2" i="58"/>
  <c r="A1" i="58"/>
  <c r="C72" i="57"/>
  <c r="C71" i="57"/>
  <c r="C74" i="57" s="1"/>
  <c r="G70" i="57"/>
  <c r="F70" i="57"/>
  <c r="E70" i="57"/>
  <c r="D70" i="57"/>
  <c r="G69" i="57"/>
  <c r="F69" i="57"/>
  <c r="E69" i="57"/>
  <c r="D69" i="57"/>
  <c r="G68" i="57"/>
  <c r="F68" i="57"/>
  <c r="E68" i="57"/>
  <c r="D68" i="57"/>
  <c r="G67" i="57"/>
  <c r="F67" i="57"/>
  <c r="E67" i="57"/>
  <c r="D67" i="57"/>
  <c r="G66" i="57"/>
  <c r="F66" i="57"/>
  <c r="E66" i="57"/>
  <c r="D66" i="57"/>
  <c r="G65" i="57"/>
  <c r="F65" i="57"/>
  <c r="E65" i="57"/>
  <c r="D65" i="57"/>
  <c r="G64" i="57"/>
  <c r="F64" i="57"/>
  <c r="E64" i="57"/>
  <c r="D64" i="57"/>
  <c r="G63" i="57"/>
  <c r="F63" i="57"/>
  <c r="E63" i="57"/>
  <c r="D63" i="57"/>
  <c r="G62" i="57"/>
  <c r="F62" i="57"/>
  <c r="E62" i="57"/>
  <c r="D62" i="57"/>
  <c r="G61" i="57"/>
  <c r="F61" i="57"/>
  <c r="E61" i="57"/>
  <c r="D61" i="57"/>
  <c r="G60" i="57"/>
  <c r="F60" i="57"/>
  <c r="E60" i="57"/>
  <c r="D60" i="57"/>
  <c r="G59" i="57"/>
  <c r="F59" i="57"/>
  <c r="E59" i="57"/>
  <c r="D59" i="57"/>
  <c r="G58" i="57"/>
  <c r="F58" i="57"/>
  <c r="E58" i="57"/>
  <c r="D58" i="57"/>
  <c r="G57" i="57"/>
  <c r="F57" i="57"/>
  <c r="E57" i="57"/>
  <c r="D57" i="57"/>
  <c r="G56" i="57"/>
  <c r="F56" i="57"/>
  <c r="E56" i="57"/>
  <c r="D56" i="57"/>
  <c r="G55" i="57"/>
  <c r="F55" i="57"/>
  <c r="E55" i="57"/>
  <c r="D55" i="57"/>
  <c r="G54" i="57"/>
  <c r="F54" i="57"/>
  <c r="E54" i="57"/>
  <c r="D54" i="57"/>
  <c r="G53" i="57"/>
  <c r="F53" i="57"/>
  <c r="E53" i="57"/>
  <c r="D53" i="57"/>
  <c r="G52" i="57"/>
  <c r="F52" i="57"/>
  <c r="E52" i="57"/>
  <c r="D52" i="57"/>
  <c r="G51" i="57"/>
  <c r="G72" i="57" s="1"/>
  <c r="F51" i="57"/>
  <c r="E51" i="57"/>
  <c r="D51" i="57"/>
  <c r="I50" i="57"/>
  <c r="H50" i="57"/>
  <c r="G50" i="57"/>
  <c r="F50" i="57"/>
  <c r="E50" i="57"/>
  <c r="D50" i="57"/>
  <c r="I49" i="57"/>
  <c r="H49" i="57"/>
  <c r="G49" i="57"/>
  <c r="F49" i="57"/>
  <c r="E49" i="57"/>
  <c r="D49" i="57"/>
  <c r="I48" i="57"/>
  <c r="H48" i="57"/>
  <c r="G48" i="57"/>
  <c r="F48" i="57"/>
  <c r="E48" i="57"/>
  <c r="D48" i="57"/>
  <c r="I47" i="57"/>
  <c r="H47" i="57"/>
  <c r="G47" i="57"/>
  <c r="F47" i="57"/>
  <c r="E47" i="57"/>
  <c r="D47" i="57"/>
  <c r="I46" i="57"/>
  <c r="H46" i="57"/>
  <c r="G46" i="57"/>
  <c r="F46" i="57"/>
  <c r="E46" i="57"/>
  <c r="D46" i="57"/>
  <c r="I45" i="57"/>
  <c r="H45" i="57"/>
  <c r="G45" i="57"/>
  <c r="F45" i="57"/>
  <c r="E45" i="57"/>
  <c r="D45" i="57"/>
  <c r="I44" i="57"/>
  <c r="H44" i="57"/>
  <c r="G44" i="57"/>
  <c r="F44" i="57"/>
  <c r="E44" i="57"/>
  <c r="D44" i="57"/>
  <c r="I43" i="57"/>
  <c r="H43" i="57"/>
  <c r="G43" i="57"/>
  <c r="F43" i="57"/>
  <c r="E43" i="57"/>
  <c r="D43" i="57"/>
  <c r="I42" i="57"/>
  <c r="H42" i="57"/>
  <c r="G42" i="57"/>
  <c r="F42" i="57"/>
  <c r="E42" i="57"/>
  <c r="D42" i="57"/>
  <c r="I41" i="57"/>
  <c r="H41" i="57"/>
  <c r="G41" i="57"/>
  <c r="F41" i="57"/>
  <c r="E41" i="57"/>
  <c r="D41" i="57"/>
  <c r="I40" i="57"/>
  <c r="H40" i="57"/>
  <c r="G40" i="57"/>
  <c r="F40" i="57"/>
  <c r="E40" i="57"/>
  <c r="D40" i="57"/>
  <c r="I39" i="57"/>
  <c r="H39" i="57"/>
  <c r="G39" i="57"/>
  <c r="F39" i="57"/>
  <c r="E39" i="57"/>
  <c r="D39" i="57"/>
  <c r="I38" i="57"/>
  <c r="H38" i="57"/>
  <c r="G38" i="57"/>
  <c r="F38" i="57"/>
  <c r="E38" i="57"/>
  <c r="D38" i="57"/>
  <c r="I37" i="57"/>
  <c r="H37" i="57"/>
  <c r="G37" i="57"/>
  <c r="F37" i="57"/>
  <c r="E37" i="57"/>
  <c r="D37" i="57"/>
  <c r="I36" i="57"/>
  <c r="H36" i="57"/>
  <c r="G36" i="57"/>
  <c r="F36" i="57"/>
  <c r="E36" i="57"/>
  <c r="D36" i="57"/>
  <c r="I35" i="57"/>
  <c r="H35" i="57"/>
  <c r="G35" i="57"/>
  <c r="F35" i="57"/>
  <c r="E35" i="57"/>
  <c r="D35" i="57"/>
  <c r="I34" i="57"/>
  <c r="H34" i="57"/>
  <c r="G34" i="57"/>
  <c r="F34" i="57"/>
  <c r="E34" i="57"/>
  <c r="D34" i="57"/>
  <c r="I33" i="57"/>
  <c r="H33" i="57"/>
  <c r="G33" i="57"/>
  <c r="F33" i="57"/>
  <c r="E33" i="57"/>
  <c r="D33" i="57"/>
  <c r="I32" i="57"/>
  <c r="H32" i="57"/>
  <c r="G32" i="57"/>
  <c r="F32" i="57"/>
  <c r="E32" i="57"/>
  <c r="D32" i="57"/>
  <c r="I31" i="57"/>
  <c r="H31" i="57"/>
  <c r="G31" i="57"/>
  <c r="F31" i="57"/>
  <c r="E31" i="57"/>
  <c r="D31" i="57"/>
  <c r="I30" i="57"/>
  <c r="H30" i="57"/>
  <c r="G30" i="57"/>
  <c r="F30" i="57"/>
  <c r="E30" i="57"/>
  <c r="D30" i="57"/>
  <c r="I29" i="57"/>
  <c r="H29" i="57"/>
  <c r="G29" i="57"/>
  <c r="F29" i="57"/>
  <c r="E29" i="57"/>
  <c r="D29" i="57"/>
  <c r="I28" i="57"/>
  <c r="H28" i="57"/>
  <c r="G28" i="57"/>
  <c r="F28" i="57"/>
  <c r="E28" i="57"/>
  <c r="D28" i="57"/>
  <c r="I27" i="57"/>
  <c r="H27" i="57"/>
  <c r="G27" i="57"/>
  <c r="F27" i="57"/>
  <c r="E27" i="57"/>
  <c r="D27" i="57"/>
  <c r="I26" i="57"/>
  <c r="H26" i="57"/>
  <c r="G26" i="57"/>
  <c r="F26" i="57"/>
  <c r="E26" i="57"/>
  <c r="D26" i="57"/>
  <c r="I25" i="57"/>
  <c r="H25" i="57"/>
  <c r="G25" i="57"/>
  <c r="F25" i="57"/>
  <c r="E25" i="57"/>
  <c r="D25" i="57"/>
  <c r="I24" i="57"/>
  <c r="H24" i="57"/>
  <c r="G24" i="57"/>
  <c r="F24" i="57"/>
  <c r="E24" i="57"/>
  <c r="D24" i="57"/>
  <c r="I23" i="57"/>
  <c r="H23" i="57"/>
  <c r="G23" i="57"/>
  <c r="F23" i="57"/>
  <c r="E23" i="57"/>
  <c r="D23" i="57"/>
  <c r="I22" i="57"/>
  <c r="H22" i="57"/>
  <c r="G22" i="57"/>
  <c r="F22" i="57"/>
  <c r="E22" i="57"/>
  <c r="D22" i="57"/>
  <c r="I21" i="57"/>
  <c r="H21" i="57"/>
  <c r="G21" i="57"/>
  <c r="F21" i="57"/>
  <c r="E21" i="57"/>
  <c r="D21" i="57"/>
  <c r="I20" i="57"/>
  <c r="H20" i="57"/>
  <c r="G20" i="57"/>
  <c r="F20" i="57"/>
  <c r="E20" i="57"/>
  <c r="D20" i="57"/>
  <c r="I19" i="57"/>
  <c r="H19" i="57"/>
  <c r="G19" i="57"/>
  <c r="F19" i="57"/>
  <c r="E19" i="57"/>
  <c r="D19" i="57"/>
  <c r="I18" i="57"/>
  <c r="H18" i="57"/>
  <c r="G18" i="57"/>
  <c r="F18" i="57"/>
  <c r="E18" i="57"/>
  <c r="D18" i="57"/>
  <c r="I17" i="57"/>
  <c r="H17" i="57"/>
  <c r="G17" i="57"/>
  <c r="F17" i="57"/>
  <c r="E17" i="57"/>
  <c r="D17" i="57"/>
  <c r="I16" i="57"/>
  <c r="H16" i="57"/>
  <c r="G16" i="57"/>
  <c r="F16" i="57"/>
  <c r="E16" i="57"/>
  <c r="D16" i="57"/>
  <c r="I15" i="57"/>
  <c r="H15" i="57"/>
  <c r="G15" i="57"/>
  <c r="F15" i="57"/>
  <c r="E15" i="57"/>
  <c r="D15" i="57"/>
  <c r="I14" i="57"/>
  <c r="H14" i="57"/>
  <c r="G14" i="57"/>
  <c r="F14" i="57"/>
  <c r="E14" i="57"/>
  <c r="D14" i="57"/>
  <c r="I13" i="57"/>
  <c r="H13" i="57"/>
  <c r="G13" i="57"/>
  <c r="F13" i="57"/>
  <c r="E13" i="57"/>
  <c r="D13" i="57"/>
  <c r="I12" i="57"/>
  <c r="H12" i="57"/>
  <c r="G12" i="57"/>
  <c r="F12" i="57"/>
  <c r="E12" i="57"/>
  <c r="D12" i="57"/>
  <c r="I11" i="57"/>
  <c r="H11" i="57"/>
  <c r="G11" i="57"/>
  <c r="F11" i="57"/>
  <c r="E11" i="57"/>
  <c r="D11" i="57"/>
  <c r="I10" i="57"/>
  <c r="H10" i="57"/>
  <c r="G10" i="57"/>
  <c r="F10" i="57"/>
  <c r="E10" i="57"/>
  <c r="D10" i="57"/>
  <c r="I9" i="57"/>
  <c r="H9" i="57"/>
  <c r="G9" i="57"/>
  <c r="F9" i="57"/>
  <c r="E9" i="57"/>
  <c r="D9" i="57"/>
  <c r="I8" i="57"/>
  <c r="H8" i="57"/>
  <c r="G8" i="57"/>
  <c r="F8" i="57"/>
  <c r="E8" i="57"/>
  <c r="D8" i="57"/>
  <c r="I7" i="57"/>
  <c r="H7" i="57"/>
  <c r="G7" i="57"/>
  <c r="F7" i="57"/>
  <c r="E7" i="57"/>
  <c r="D7" i="57"/>
  <c r="I6" i="57"/>
  <c r="H6" i="57"/>
  <c r="G6" i="57"/>
  <c r="F6" i="57"/>
  <c r="E6" i="57"/>
  <c r="D6" i="57"/>
  <c r="L2" i="57"/>
  <c r="A1" i="57"/>
  <c r="C74" i="56"/>
  <c r="C72" i="56"/>
  <c r="C71" i="56"/>
  <c r="G70" i="56"/>
  <c r="F70" i="56"/>
  <c r="E70" i="56"/>
  <c r="D70" i="56"/>
  <c r="G69" i="56"/>
  <c r="F69" i="56"/>
  <c r="E69" i="56"/>
  <c r="D69" i="56"/>
  <c r="G68" i="56"/>
  <c r="F68" i="56"/>
  <c r="E68" i="56"/>
  <c r="D68" i="56"/>
  <c r="G67" i="56"/>
  <c r="F67" i="56"/>
  <c r="E67" i="56"/>
  <c r="D67" i="56"/>
  <c r="G66" i="56"/>
  <c r="F66" i="56"/>
  <c r="E66" i="56"/>
  <c r="D66" i="56"/>
  <c r="G65" i="56"/>
  <c r="F65" i="56"/>
  <c r="E65" i="56"/>
  <c r="D65" i="56"/>
  <c r="G64" i="56"/>
  <c r="F64" i="56"/>
  <c r="E64" i="56"/>
  <c r="D64" i="56"/>
  <c r="G63" i="56"/>
  <c r="F63" i="56"/>
  <c r="E63" i="56"/>
  <c r="D63" i="56"/>
  <c r="G62" i="56"/>
  <c r="F62" i="56"/>
  <c r="E62" i="56"/>
  <c r="D62" i="56"/>
  <c r="G61" i="56"/>
  <c r="F61" i="56"/>
  <c r="E61" i="56"/>
  <c r="D61" i="56"/>
  <c r="G60" i="56"/>
  <c r="F60" i="56"/>
  <c r="E60" i="56"/>
  <c r="D60" i="56"/>
  <c r="G59" i="56"/>
  <c r="F59" i="56"/>
  <c r="E59" i="56"/>
  <c r="D59" i="56"/>
  <c r="G58" i="56"/>
  <c r="F58" i="56"/>
  <c r="E58" i="56"/>
  <c r="D58" i="56"/>
  <c r="G57" i="56"/>
  <c r="F57" i="56"/>
  <c r="E57" i="56"/>
  <c r="D57" i="56"/>
  <c r="G56" i="56"/>
  <c r="F56" i="56"/>
  <c r="E56" i="56"/>
  <c r="D56" i="56"/>
  <c r="G55" i="56"/>
  <c r="F55" i="56"/>
  <c r="E55" i="56"/>
  <c r="D55" i="56"/>
  <c r="G54" i="56"/>
  <c r="F54" i="56"/>
  <c r="E54" i="56"/>
  <c r="D54" i="56"/>
  <c r="G53" i="56"/>
  <c r="F53" i="56"/>
  <c r="E53" i="56"/>
  <c r="D53" i="56"/>
  <c r="G52" i="56"/>
  <c r="G72" i="56" s="1"/>
  <c r="F52" i="56"/>
  <c r="E52" i="56"/>
  <c r="D52" i="56"/>
  <c r="G51" i="56"/>
  <c r="F51" i="56"/>
  <c r="E51" i="56"/>
  <c r="D51" i="56"/>
  <c r="I50" i="56"/>
  <c r="H50" i="56"/>
  <c r="G50" i="56"/>
  <c r="F50" i="56"/>
  <c r="E50" i="56"/>
  <c r="D50" i="56"/>
  <c r="I49" i="56"/>
  <c r="H49" i="56"/>
  <c r="G49" i="56"/>
  <c r="F49" i="56"/>
  <c r="E49" i="56"/>
  <c r="D49" i="56"/>
  <c r="I48" i="56"/>
  <c r="H48" i="56"/>
  <c r="G48" i="56"/>
  <c r="F48" i="56"/>
  <c r="E48" i="56"/>
  <c r="D48" i="56"/>
  <c r="I47" i="56"/>
  <c r="H47" i="56"/>
  <c r="G47" i="56"/>
  <c r="F47" i="56"/>
  <c r="E47" i="56"/>
  <c r="D47" i="56"/>
  <c r="I46" i="56"/>
  <c r="H46" i="56"/>
  <c r="G46" i="56"/>
  <c r="F46" i="56"/>
  <c r="E46" i="56"/>
  <c r="D46" i="56"/>
  <c r="I45" i="56"/>
  <c r="H45" i="56"/>
  <c r="G45" i="56"/>
  <c r="F45" i="56"/>
  <c r="E45" i="56"/>
  <c r="D45" i="56"/>
  <c r="I44" i="56"/>
  <c r="H44" i="56"/>
  <c r="G44" i="56"/>
  <c r="F44" i="56"/>
  <c r="E44" i="56"/>
  <c r="D44" i="56"/>
  <c r="I43" i="56"/>
  <c r="H43" i="56"/>
  <c r="G43" i="56"/>
  <c r="F43" i="56"/>
  <c r="E43" i="56"/>
  <c r="D43" i="56"/>
  <c r="I42" i="56"/>
  <c r="H42" i="56"/>
  <c r="G42" i="56"/>
  <c r="F42" i="56"/>
  <c r="E42" i="56"/>
  <c r="D42" i="56"/>
  <c r="I41" i="56"/>
  <c r="H41" i="56"/>
  <c r="G41" i="56"/>
  <c r="F41" i="56"/>
  <c r="E41" i="56"/>
  <c r="D41" i="56"/>
  <c r="I40" i="56"/>
  <c r="H40" i="56"/>
  <c r="G40" i="56"/>
  <c r="F40" i="56"/>
  <c r="E40" i="56"/>
  <c r="D40" i="56"/>
  <c r="I39" i="56"/>
  <c r="H39" i="56"/>
  <c r="G39" i="56"/>
  <c r="F39" i="56"/>
  <c r="E39" i="56"/>
  <c r="D39" i="56"/>
  <c r="I38" i="56"/>
  <c r="H38" i="56"/>
  <c r="G38" i="56"/>
  <c r="F38" i="56"/>
  <c r="E38" i="56"/>
  <c r="D38" i="56"/>
  <c r="I37" i="56"/>
  <c r="H37" i="56"/>
  <c r="G37" i="56"/>
  <c r="F37" i="56"/>
  <c r="E37" i="56"/>
  <c r="D37" i="56"/>
  <c r="I36" i="56"/>
  <c r="H36" i="56"/>
  <c r="G36" i="56"/>
  <c r="F36" i="56"/>
  <c r="E36" i="56"/>
  <c r="D36" i="56"/>
  <c r="I35" i="56"/>
  <c r="H35" i="56"/>
  <c r="G35" i="56"/>
  <c r="F35" i="56"/>
  <c r="E35" i="56"/>
  <c r="D35" i="56"/>
  <c r="I34" i="56"/>
  <c r="H34" i="56"/>
  <c r="G34" i="56"/>
  <c r="F34" i="56"/>
  <c r="E34" i="56"/>
  <c r="D34" i="56"/>
  <c r="I33" i="56"/>
  <c r="H33" i="56"/>
  <c r="G33" i="56"/>
  <c r="F33" i="56"/>
  <c r="E33" i="56"/>
  <c r="D33" i="56"/>
  <c r="I32" i="56"/>
  <c r="H32" i="56"/>
  <c r="G32" i="56"/>
  <c r="F32" i="56"/>
  <c r="E32" i="56"/>
  <c r="D32" i="56"/>
  <c r="I31" i="56"/>
  <c r="H31" i="56"/>
  <c r="G31" i="56"/>
  <c r="F31" i="56"/>
  <c r="E31" i="56"/>
  <c r="D31" i="56"/>
  <c r="I30" i="56"/>
  <c r="H30" i="56"/>
  <c r="G30" i="56"/>
  <c r="F30" i="56"/>
  <c r="E30" i="56"/>
  <c r="D30" i="56"/>
  <c r="I29" i="56"/>
  <c r="H29" i="56"/>
  <c r="G29" i="56"/>
  <c r="F29" i="56"/>
  <c r="E29" i="56"/>
  <c r="D29" i="56"/>
  <c r="I28" i="56"/>
  <c r="H28" i="56"/>
  <c r="G28" i="56"/>
  <c r="F28" i="56"/>
  <c r="E28" i="56"/>
  <c r="D28" i="56"/>
  <c r="I27" i="56"/>
  <c r="H27" i="56"/>
  <c r="G27" i="56"/>
  <c r="F27" i="56"/>
  <c r="E27" i="56"/>
  <c r="D27" i="56"/>
  <c r="I26" i="56"/>
  <c r="H26" i="56"/>
  <c r="G26" i="56"/>
  <c r="F26" i="56"/>
  <c r="E26" i="56"/>
  <c r="D26" i="56"/>
  <c r="I25" i="56"/>
  <c r="H25" i="56"/>
  <c r="G25" i="56"/>
  <c r="F25" i="56"/>
  <c r="E25" i="56"/>
  <c r="D25" i="56"/>
  <c r="I24" i="56"/>
  <c r="H24" i="56"/>
  <c r="G24" i="56"/>
  <c r="F24" i="56"/>
  <c r="E24" i="56"/>
  <c r="D24" i="56"/>
  <c r="I23" i="56"/>
  <c r="H23" i="56"/>
  <c r="G23" i="56"/>
  <c r="F23" i="56"/>
  <c r="E23" i="56"/>
  <c r="D23" i="56"/>
  <c r="I22" i="56"/>
  <c r="H22" i="56"/>
  <c r="G22" i="56"/>
  <c r="F22" i="56"/>
  <c r="E22" i="56"/>
  <c r="D22" i="56"/>
  <c r="I21" i="56"/>
  <c r="H21" i="56"/>
  <c r="G21" i="56"/>
  <c r="F21" i="56"/>
  <c r="E21" i="56"/>
  <c r="D21" i="56"/>
  <c r="I20" i="56"/>
  <c r="H20" i="56"/>
  <c r="G20" i="56"/>
  <c r="F20" i="56"/>
  <c r="E20" i="56"/>
  <c r="D20" i="56"/>
  <c r="I19" i="56"/>
  <c r="H19" i="56"/>
  <c r="G19" i="56"/>
  <c r="F19" i="56"/>
  <c r="E19" i="56"/>
  <c r="D19" i="56"/>
  <c r="I18" i="56"/>
  <c r="H18" i="56"/>
  <c r="G18" i="56"/>
  <c r="F18" i="56"/>
  <c r="E18" i="56"/>
  <c r="D18" i="56"/>
  <c r="I17" i="56"/>
  <c r="H17" i="56"/>
  <c r="G17" i="56"/>
  <c r="F17" i="56"/>
  <c r="E17" i="56"/>
  <c r="D17" i="56"/>
  <c r="I16" i="56"/>
  <c r="H16" i="56"/>
  <c r="G16" i="56"/>
  <c r="F16" i="56"/>
  <c r="E16" i="56"/>
  <c r="D16" i="56"/>
  <c r="I15" i="56"/>
  <c r="H15" i="56"/>
  <c r="G15" i="56"/>
  <c r="F15" i="56"/>
  <c r="E15" i="56"/>
  <c r="D15" i="56"/>
  <c r="I14" i="56"/>
  <c r="H14" i="56"/>
  <c r="G14" i="56"/>
  <c r="F14" i="56"/>
  <c r="E14" i="56"/>
  <c r="D14" i="56"/>
  <c r="I13" i="56"/>
  <c r="H13" i="56"/>
  <c r="G13" i="56"/>
  <c r="F13" i="56"/>
  <c r="E13" i="56"/>
  <c r="D13" i="56"/>
  <c r="I12" i="56"/>
  <c r="H12" i="56"/>
  <c r="G12" i="56"/>
  <c r="F12" i="56"/>
  <c r="E12" i="56"/>
  <c r="D12" i="56"/>
  <c r="I11" i="56"/>
  <c r="H11" i="56"/>
  <c r="G11" i="56"/>
  <c r="F11" i="56"/>
  <c r="E11" i="56"/>
  <c r="D11" i="56"/>
  <c r="I10" i="56"/>
  <c r="H10" i="56"/>
  <c r="G10" i="56"/>
  <c r="F10" i="56"/>
  <c r="E10" i="56"/>
  <c r="D10" i="56"/>
  <c r="I9" i="56"/>
  <c r="H9" i="56"/>
  <c r="G9" i="56"/>
  <c r="F9" i="56"/>
  <c r="E9" i="56"/>
  <c r="D9" i="56"/>
  <c r="I8" i="56"/>
  <c r="H8" i="56"/>
  <c r="G8" i="56"/>
  <c r="F8" i="56"/>
  <c r="E8" i="56"/>
  <c r="D8" i="56"/>
  <c r="I7" i="56"/>
  <c r="H7" i="56"/>
  <c r="G7" i="56"/>
  <c r="F7" i="56"/>
  <c r="E7" i="56"/>
  <c r="D7" i="56"/>
  <c r="I6" i="56"/>
  <c r="H6" i="56"/>
  <c r="G6" i="56"/>
  <c r="F6" i="56"/>
  <c r="E6" i="56"/>
  <c r="D6" i="56"/>
  <c r="L2" i="56"/>
  <c r="A1" i="56"/>
  <c r="C74" i="55"/>
  <c r="G72" i="55"/>
  <c r="C72" i="55"/>
  <c r="C71" i="55"/>
  <c r="G70" i="55"/>
  <c r="F70" i="55"/>
  <c r="E70" i="55"/>
  <c r="D70" i="55"/>
  <c r="G69" i="55"/>
  <c r="F69" i="55"/>
  <c r="E69" i="55"/>
  <c r="D69" i="55"/>
  <c r="G68" i="55"/>
  <c r="F68" i="55"/>
  <c r="E68" i="55"/>
  <c r="D68" i="55"/>
  <c r="G67" i="55"/>
  <c r="F67" i="55"/>
  <c r="E67" i="55"/>
  <c r="D67" i="55"/>
  <c r="G66" i="55"/>
  <c r="F66" i="55"/>
  <c r="E66" i="55"/>
  <c r="D66" i="55"/>
  <c r="G65" i="55"/>
  <c r="F65" i="55"/>
  <c r="E65" i="55"/>
  <c r="D65" i="55"/>
  <c r="G64" i="55"/>
  <c r="F64" i="55"/>
  <c r="E64" i="55"/>
  <c r="D64" i="55"/>
  <c r="G63" i="55"/>
  <c r="F63" i="55"/>
  <c r="E63" i="55"/>
  <c r="D63" i="55"/>
  <c r="G62" i="55"/>
  <c r="F62" i="55"/>
  <c r="E62" i="55"/>
  <c r="D62" i="55"/>
  <c r="G61" i="55"/>
  <c r="F61" i="55"/>
  <c r="E61" i="55"/>
  <c r="D61" i="55"/>
  <c r="G60" i="55"/>
  <c r="F60" i="55"/>
  <c r="E60" i="55"/>
  <c r="D60" i="55"/>
  <c r="G59" i="55"/>
  <c r="F59" i="55"/>
  <c r="E59" i="55"/>
  <c r="D59" i="55"/>
  <c r="G58" i="55"/>
  <c r="F58" i="55"/>
  <c r="E58" i="55"/>
  <c r="D58" i="55"/>
  <c r="G57" i="55"/>
  <c r="F57" i="55"/>
  <c r="E57" i="55"/>
  <c r="D57" i="55"/>
  <c r="G56" i="55"/>
  <c r="F56" i="55"/>
  <c r="E56" i="55"/>
  <c r="D56" i="55"/>
  <c r="G55" i="55"/>
  <c r="F55" i="55"/>
  <c r="E55" i="55"/>
  <c r="D55" i="55"/>
  <c r="G54" i="55"/>
  <c r="F54" i="55"/>
  <c r="E54" i="55"/>
  <c r="D54" i="55"/>
  <c r="G53" i="55"/>
  <c r="F53" i="55"/>
  <c r="E53" i="55"/>
  <c r="D53" i="55"/>
  <c r="G52" i="55"/>
  <c r="F52" i="55"/>
  <c r="E52" i="55"/>
  <c r="D52" i="55"/>
  <c r="G51" i="55"/>
  <c r="F51" i="55"/>
  <c r="E51" i="55"/>
  <c r="D51" i="55"/>
  <c r="I50" i="55"/>
  <c r="H50" i="55"/>
  <c r="G50" i="55"/>
  <c r="F50" i="55"/>
  <c r="E50" i="55"/>
  <c r="D50" i="55"/>
  <c r="I49" i="55"/>
  <c r="H49" i="55"/>
  <c r="G49" i="55"/>
  <c r="F49" i="55"/>
  <c r="E49" i="55"/>
  <c r="D49" i="55"/>
  <c r="I48" i="55"/>
  <c r="H48" i="55"/>
  <c r="G48" i="55"/>
  <c r="F48" i="55"/>
  <c r="E48" i="55"/>
  <c r="D48" i="55"/>
  <c r="I47" i="55"/>
  <c r="H47" i="55"/>
  <c r="G47" i="55"/>
  <c r="F47" i="55"/>
  <c r="E47" i="55"/>
  <c r="D47" i="55"/>
  <c r="I46" i="55"/>
  <c r="H46" i="55"/>
  <c r="G46" i="55"/>
  <c r="F46" i="55"/>
  <c r="E46" i="55"/>
  <c r="D46" i="55"/>
  <c r="I45" i="55"/>
  <c r="H45" i="55"/>
  <c r="G45" i="55"/>
  <c r="F45" i="55"/>
  <c r="E45" i="55"/>
  <c r="D45" i="55"/>
  <c r="I44" i="55"/>
  <c r="H44" i="55"/>
  <c r="G44" i="55"/>
  <c r="F44" i="55"/>
  <c r="E44" i="55"/>
  <c r="D44" i="55"/>
  <c r="I43" i="55"/>
  <c r="H43" i="55"/>
  <c r="G43" i="55"/>
  <c r="F43" i="55"/>
  <c r="E43" i="55"/>
  <c r="D43" i="55"/>
  <c r="I42" i="55"/>
  <c r="H42" i="55"/>
  <c r="G42" i="55"/>
  <c r="F42" i="55"/>
  <c r="E42" i="55"/>
  <c r="D42" i="55"/>
  <c r="I41" i="55"/>
  <c r="H41" i="55"/>
  <c r="G41" i="55"/>
  <c r="F41" i="55"/>
  <c r="E41" i="55"/>
  <c r="D41" i="55"/>
  <c r="I40" i="55"/>
  <c r="H40" i="55"/>
  <c r="G40" i="55"/>
  <c r="F40" i="55"/>
  <c r="E40" i="55"/>
  <c r="D40" i="55"/>
  <c r="I39" i="55"/>
  <c r="H39" i="55"/>
  <c r="G39" i="55"/>
  <c r="F39" i="55"/>
  <c r="E39" i="55"/>
  <c r="D39" i="55"/>
  <c r="I38" i="55"/>
  <c r="H38" i="55"/>
  <c r="G38" i="55"/>
  <c r="F38" i="55"/>
  <c r="E38" i="55"/>
  <c r="D38" i="55"/>
  <c r="I37" i="55"/>
  <c r="H37" i="55"/>
  <c r="G37" i="55"/>
  <c r="F37" i="55"/>
  <c r="E37" i="55"/>
  <c r="D37" i="55"/>
  <c r="I36" i="55"/>
  <c r="H36" i="55"/>
  <c r="G36" i="55"/>
  <c r="F36" i="55"/>
  <c r="E36" i="55"/>
  <c r="D36" i="55"/>
  <c r="I35" i="55"/>
  <c r="H35" i="55"/>
  <c r="G35" i="55"/>
  <c r="F35" i="55"/>
  <c r="E35" i="55"/>
  <c r="D35" i="55"/>
  <c r="I34" i="55"/>
  <c r="H34" i="55"/>
  <c r="G34" i="55"/>
  <c r="F34" i="55"/>
  <c r="E34" i="55"/>
  <c r="D34" i="55"/>
  <c r="I33" i="55"/>
  <c r="H33" i="55"/>
  <c r="G33" i="55"/>
  <c r="F33" i="55"/>
  <c r="E33" i="55"/>
  <c r="D33" i="55"/>
  <c r="I32" i="55"/>
  <c r="H32" i="55"/>
  <c r="G32" i="55"/>
  <c r="F32" i="55"/>
  <c r="E32" i="55"/>
  <c r="D32" i="55"/>
  <c r="I31" i="55"/>
  <c r="H31" i="55"/>
  <c r="G31" i="55"/>
  <c r="F31" i="55"/>
  <c r="E31" i="55"/>
  <c r="D31" i="55"/>
  <c r="I30" i="55"/>
  <c r="H30" i="55"/>
  <c r="G30" i="55"/>
  <c r="F30" i="55"/>
  <c r="E30" i="55"/>
  <c r="D30" i="55"/>
  <c r="I29" i="55"/>
  <c r="H29" i="55"/>
  <c r="G29" i="55"/>
  <c r="F29" i="55"/>
  <c r="E29" i="55"/>
  <c r="D29" i="55"/>
  <c r="I28" i="55"/>
  <c r="H28" i="55"/>
  <c r="G28" i="55"/>
  <c r="F28" i="55"/>
  <c r="E28" i="55"/>
  <c r="D28" i="55"/>
  <c r="I27" i="55"/>
  <c r="H27" i="55"/>
  <c r="G27" i="55"/>
  <c r="F27" i="55"/>
  <c r="E27" i="55"/>
  <c r="D27" i="55"/>
  <c r="I26" i="55"/>
  <c r="H26" i="55"/>
  <c r="G26" i="55"/>
  <c r="F26" i="55"/>
  <c r="E26" i="55"/>
  <c r="D26" i="55"/>
  <c r="I25" i="55"/>
  <c r="H25" i="55"/>
  <c r="G25" i="55"/>
  <c r="F25" i="55"/>
  <c r="E25" i="55"/>
  <c r="D25" i="55"/>
  <c r="I24" i="55"/>
  <c r="H24" i="55"/>
  <c r="G24" i="55"/>
  <c r="F24" i="55"/>
  <c r="E24" i="55"/>
  <c r="D24" i="55"/>
  <c r="I23" i="55"/>
  <c r="H23" i="55"/>
  <c r="G23" i="55"/>
  <c r="F23" i="55"/>
  <c r="E23" i="55"/>
  <c r="D23" i="55"/>
  <c r="I22" i="55"/>
  <c r="H22" i="55"/>
  <c r="G22" i="55"/>
  <c r="F22" i="55"/>
  <c r="E22" i="55"/>
  <c r="D22" i="55"/>
  <c r="I21" i="55"/>
  <c r="H21" i="55"/>
  <c r="G21" i="55"/>
  <c r="F21" i="55"/>
  <c r="E21" i="55"/>
  <c r="D21" i="55"/>
  <c r="I20" i="55"/>
  <c r="H20" i="55"/>
  <c r="G20" i="55"/>
  <c r="F20" i="55"/>
  <c r="E20" i="55"/>
  <c r="D20" i="55"/>
  <c r="I19" i="55"/>
  <c r="H19" i="55"/>
  <c r="G19" i="55"/>
  <c r="F19" i="55"/>
  <c r="E19" i="55"/>
  <c r="D19" i="55"/>
  <c r="I18" i="55"/>
  <c r="H18" i="55"/>
  <c r="G18" i="55"/>
  <c r="F18" i="55"/>
  <c r="E18" i="55"/>
  <c r="D18" i="55"/>
  <c r="I17" i="55"/>
  <c r="H17" i="55"/>
  <c r="G17" i="55"/>
  <c r="F17" i="55"/>
  <c r="E17" i="55"/>
  <c r="D17" i="55"/>
  <c r="I16" i="55"/>
  <c r="H16" i="55"/>
  <c r="G16" i="55"/>
  <c r="F16" i="55"/>
  <c r="E16" i="55"/>
  <c r="D16" i="55"/>
  <c r="I15" i="55"/>
  <c r="H15" i="55"/>
  <c r="G15" i="55"/>
  <c r="F15" i="55"/>
  <c r="E15" i="55"/>
  <c r="D15" i="55"/>
  <c r="I14" i="55"/>
  <c r="H14" i="55"/>
  <c r="G14" i="55"/>
  <c r="F14" i="55"/>
  <c r="E14" i="55"/>
  <c r="D14" i="55"/>
  <c r="I13" i="55"/>
  <c r="H13" i="55"/>
  <c r="G13" i="55"/>
  <c r="F13" i="55"/>
  <c r="E13" i="55"/>
  <c r="D13" i="55"/>
  <c r="I12" i="55"/>
  <c r="H12" i="55"/>
  <c r="G12" i="55"/>
  <c r="F12" i="55"/>
  <c r="E12" i="55"/>
  <c r="D12" i="55"/>
  <c r="I11" i="55"/>
  <c r="H11" i="55"/>
  <c r="G11" i="55"/>
  <c r="F11" i="55"/>
  <c r="E11" i="55"/>
  <c r="D11" i="55"/>
  <c r="I10" i="55"/>
  <c r="H10" i="55"/>
  <c r="G10" i="55"/>
  <c r="F10" i="55"/>
  <c r="E10" i="55"/>
  <c r="D10" i="55"/>
  <c r="I9" i="55"/>
  <c r="H9" i="55"/>
  <c r="G9" i="55"/>
  <c r="F9" i="55"/>
  <c r="E9" i="55"/>
  <c r="D9" i="55"/>
  <c r="I8" i="55"/>
  <c r="H8" i="55"/>
  <c r="G8" i="55"/>
  <c r="F8" i="55"/>
  <c r="E8" i="55"/>
  <c r="D8" i="55"/>
  <c r="I7" i="55"/>
  <c r="H7" i="55"/>
  <c r="G7" i="55"/>
  <c r="F7" i="55"/>
  <c r="E7" i="55"/>
  <c r="D7" i="55"/>
  <c r="I6" i="55"/>
  <c r="H6" i="55"/>
  <c r="G6" i="55"/>
  <c r="F6" i="55"/>
  <c r="E6" i="55"/>
  <c r="D6" i="55"/>
  <c r="L2" i="55"/>
  <c r="A1" i="55"/>
  <c r="G72" i="54"/>
  <c r="C72" i="54"/>
  <c r="C71" i="54"/>
  <c r="C74" i="54" s="1"/>
  <c r="F48" i="1" s="1"/>
  <c r="G70" i="54"/>
  <c r="F70" i="54"/>
  <c r="E70" i="54"/>
  <c r="D70" i="54"/>
  <c r="G69" i="54"/>
  <c r="F69" i="54"/>
  <c r="E69" i="54"/>
  <c r="D69" i="54"/>
  <c r="G68" i="54"/>
  <c r="F68" i="54"/>
  <c r="E68" i="54"/>
  <c r="D68" i="54"/>
  <c r="G67" i="54"/>
  <c r="F67" i="54"/>
  <c r="E67" i="54"/>
  <c r="D67" i="54"/>
  <c r="G66" i="54"/>
  <c r="F66" i="54"/>
  <c r="E66" i="54"/>
  <c r="D66" i="54"/>
  <c r="G65" i="54"/>
  <c r="F65" i="54"/>
  <c r="E65" i="54"/>
  <c r="D65" i="54"/>
  <c r="G64" i="54"/>
  <c r="F64" i="54"/>
  <c r="E64" i="54"/>
  <c r="D64" i="54"/>
  <c r="G63" i="54"/>
  <c r="F63" i="54"/>
  <c r="E63" i="54"/>
  <c r="D63" i="54"/>
  <c r="G62" i="54"/>
  <c r="F62" i="54"/>
  <c r="E62" i="54"/>
  <c r="D62" i="54"/>
  <c r="G61" i="54"/>
  <c r="F61" i="54"/>
  <c r="E61" i="54"/>
  <c r="D61" i="54"/>
  <c r="G60" i="54"/>
  <c r="F60" i="54"/>
  <c r="E60" i="54"/>
  <c r="D60" i="54"/>
  <c r="G59" i="54"/>
  <c r="F59" i="54"/>
  <c r="E59" i="54"/>
  <c r="D59" i="54"/>
  <c r="G58" i="54"/>
  <c r="F58" i="54"/>
  <c r="E58" i="54"/>
  <c r="D58" i="54"/>
  <c r="G57" i="54"/>
  <c r="F57" i="54"/>
  <c r="E57" i="54"/>
  <c r="D57" i="54"/>
  <c r="G56" i="54"/>
  <c r="F56" i="54"/>
  <c r="E56" i="54"/>
  <c r="D56" i="54"/>
  <c r="G55" i="54"/>
  <c r="F55" i="54"/>
  <c r="E55" i="54"/>
  <c r="D55" i="54"/>
  <c r="G54" i="54"/>
  <c r="F54" i="54"/>
  <c r="E54" i="54"/>
  <c r="D54" i="54"/>
  <c r="G53" i="54"/>
  <c r="F53" i="54"/>
  <c r="E53" i="54"/>
  <c r="D53" i="54"/>
  <c r="G52" i="54"/>
  <c r="F52" i="54"/>
  <c r="E52" i="54"/>
  <c r="D52" i="54"/>
  <c r="G51" i="54"/>
  <c r="F51" i="54"/>
  <c r="E51" i="54"/>
  <c r="D51" i="54"/>
  <c r="I50" i="54"/>
  <c r="H50" i="54"/>
  <c r="G50" i="54"/>
  <c r="F50" i="54"/>
  <c r="E50" i="54"/>
  <c r="D50" i="54"/>
  <c r="I49" i="54"/>
  <c r="H49" i="54"/>
  <c r="G49" i="54"/>
  <c r="F49" i="54"/>
  <c r="E49" i="54"/>
  <c r="D49" i="54"/>
  <c r="I48" i="54"/>
  <c r="H48" i="54"/>
  <c r="G48" i="54"/>
  <c r="F48" i="54"/>
  <c r="E48" i="54"/>
  <c r="D48" i="54"/>
  <c r="I47" i="54"/>
  <c r="H47" i="54"/>
  <c r="G47" i="54"/>
  <c r="F47" i="54"/>
  <c r="E47" i="54"/>
  <c r="D47" i="54"/>
  <c r="I46" i="54"/>
  <c r="H46" i="54"/>
  <c r="G46" i="54"/>
  <c r="F46" i="54"/>
  <c r="E46" i="54"/>
  <c r="D46" i="54"/>
  <c r="I45" i="54"/>
  <c r="H45" i="54"/>
  <c r="G45" i="54"/>
  <c r="F45" i="54"/>
  <c r="E45" i="54"/>
  <c r="D45" i="54"/>
  <c r="I44" i="54"/>
  <c r="H44" i="54"/>
  <c r="G44" i="54"/>
  <c r="F44" i="54"/>
  <c r="E44" i="54"/>
  <c r="D44" i="54"/>
  <c r="I43" i="54"/>
  <c r="H43" i="54"/>
  <c r="G43" i="54"/>
  <c r="F43" i="54"/>
  <c r="E43" i="54"/>
  <c r="D43" i="54"/>
  <c r="I42" i="54"/>
  <c r="H42" i="54"/>
  <c r="G42" i="54"/>
  <c r="F42" i="54"/>
  <c r="E42" i="54"/>
  <c r="D42" i="54"/>
  <c r="I41" i="54"/>
  <c r="H41" i="54"/>
  <c r="G41" i="54"/>
  <c r="F41" i="54"/>
  <c r="E41" i="54"/>
  <c r="D41" i="54"/>
  <c r="I40" i="54"/>
  <c r="H40" i="54"/>
  <c r="G40" i="54"/>
  <c r="F40" i="54"/>
  <c r="E40" i="54"/>
  <c r="D40" i="54"/>
  <c r="I39" i="54"/>
  <c r="H39" i="54"/>
  <c r="G39" i="54"/>
  <c r="F39" i="54"/>
  <c r="E39" i="54"/>
  <c r="D39" i="54"/>
  <c r="I38" i="54"/>
  <c r="H38" i="54"/>
  <c r="G38" i="54"/>
  <c r="F38" i="54"/>
  <c r="E38" i="54"/>
  <c r="D38" i="54"/>
  <c r="I37" i="54"/>
  <c r="H37" i="54"/>
  <c r="G37" i="54"/>
  <c r="F37" i="54"/>
  <c r="E37" i="54"/>
  <c r="D37" i="54"/>
  <c r="I36" i="54"/>
  <c r="H36" i="54"/>
  <c r="G36" i="54"/>
  <c r="F36" i="54"/>
  <c r="E36" i="54"/>
  <c r="D36" i="54"/>
  <c r="I35" i="54"/>
  <c r="H35" i="54"/>
  <c r="G35" i="54"/>
  <c r="F35" i="54"/>
  <c r="E35" i="54"/>
  <c r="D35" i="54"/>
  <c r="I34" i="54"/>
  <c r="H34" i="54"/>
  <c r="G34" i="54"/>
  <c r="F34" i="54"/>
  <c r="E34" i="54"/>
  <c r="D34" i="54"/>
  <c r="I33" i="54"/>
  <c r="H33" i="54"/>
  <c r="G33" i="54"/>
  <c r="F33" i="54"/>
  <c r="E33" i="54"/>
  <c r="D33" i="54"/>
  <c r="I32" i="54"/>
  <c r="H32" i="54"/>
  <c r="G32" i="54"/>
  <c r="F32" i="54"/>
  <c r="E32" i="54"/>
  <c r="D32" i="54"/>
  <c r="I31" i="54"/>
  <c r="H31" i="54"/>
  <c r="G31" i="54"/>
  <c r="F31" i="54"/>
  <c r="E31" i="54"/>
  <c r="D31" i="54"/>
  <c r="I30" i="54"/>
  <c r="H30" i="54"/>
  <c r="G30" i="54"/>
  <c r="F30" i="54"/>
  <c r="E30" i="54"/>
  <c r="D30" i="54"/>
  <c r="I29" i="54"/>
  <c r="H29" i="54"/>
  <c r="G29" i="54"/>
  <c r="F29" i="54"/>
  <c r="E29" i="54"/>
  <c r="D29" i="54"/>
  <c r="I28" i="54"/>
  <c r="H28" i="54"/>
  <c r="G28" i="54"/>
  <c r="F28" i="54"/>
  <c r="E28" i="54"/>
  <c r="D28" i="54"/>
  <c r="I27" i="54"/>
  <c r="H27" i="54"/>
  <c r="G27" i="54"/>
  <c r="F27" i="54"/>
  <c r="E27" i="54"/>
  <c r="D27" i="54"/>
  <c r="I26" i="54"/>
  <c r="H26" i="54"/>
  <c r="G26" i="54"/>
  <c r="F26" i="54"/>
  <c r="E26" i="54"/>
  <c r="D26" i="54"/>
  <c r="I25" i="54"/>
  <c r="H25" i="54"/>
  <c r="G25" i="54"/>
  <c r="F25" i="54"/>
  <c r="E25" i="54"/>
  <c r="D25" i="54"/>
  <c r="I24" i="54"/>
  <c r="H24" i="54"/>
  <c r="G24" i="54"/>
  <c r="F24" i="54"/>
  <c r="E24" i="54"/>
  <c r="D24" i="54"/>
  <c r="I23" i="54"/>
  <c r="H23" i="54"/>
  <c r="G23" i="54"/>
  <c r="F23" i="54"/>
  <c r="E23" i="54"/>
  <c r="D23" i="54"/>
  <c r="I22" i="54"/>
  <c r="H22" i="54"/>
  <c r="G22" i="54"/>
  <c r="F22" i="54"/>
  <c r="E22" i="54"/>
  <c r="D22" i="54"/>
  <c r="I21" i="54"/>
  <c r="H21" i="54"/>
  <c r="G21" i="54"/>
  <c r="F21" i="54"/>
  <c r="E21" i="54"/>
  <c r="D21" i="54"/>
  <c r="I20" i="54"/>
  <c r="H20" i="54"/>
  <c r="G20" i="54"/>
  <c r="F20" i="54"/>
  <c r="E20" i="54"/>
  <c r="D20" i="54"/>
  <c r="I19" i="54"/>
  <c r="H19" i="54"/>
  <c r="G19" i="54"/>
  <c r="F19" i="54"/>
  <c r="E19" i="54"/>
  <c r="D19" i="54"/>
  <c r="I18" i="54"/>
  <c r="H18" i="54"/>
  <c r="G18" i="54"/>
  <c r="F18" i="54"/>
  <c r="E18" i="54"/>
  <c r="D18" i="54"/>
  <c r="I17" i="54"/>
  <c r="H17" i="54"/>
  <c r="G17" i="54"/>
  <c r="F17" i="54"/>
  <c r="E17" i="54"/>
  <c r="D17" i="54"/>
  <c r="I16" i="54"/>
  <c r="H16" i="54"/>
  <c r="G16" i="54"/>
  <c r="F16" i="54"/>
  <c r="E16" i="54"/>
  <c r="D16" i="54"/>
  <c r="I15" i="54"/>
  <c r="H15" i="54"/>
  <c r="G15" i="54"/>
  <c r="F15" i="54"/>
  <c r="E15" i="54"/>
  <c r="D15" i="54"/>
  <c r="I14" i="54"/>
  <c r="H14" i="54"/>
  <c r="G14" i="54"/>
  <c r="F14" i="54"/>
  <c r="E14" i="54"/>
  <c r="D14" i="54"/>
  <c r="I13" i="54"/>
  <c r="H13" i="54"/>
  <c r="G13" i="54"/>
  <c r="F13" i="54"/>
  <c r="E13" i="54"/>
  <c r="D13" i="54"/>
  <c r="I12" i="54"/>
  <c r="H12" i="54"/>
  <c r="G12" i="54"/>
  <c r="F12" i="54"/>
  <c r="E12" i="54"/>
  <c r="D12" i="54"/>
  <c r="I11" i="54"/>
  <c r="H11" i="54"/>
  <c r="G11" i="54"/>
  <c r="F11" i="54"/>
  <c r="E11" i="54"/>
  <c r="D11" i="54"/>
  <c r="I10" i="54"/>
  <c r="H10" i="54"/>
  <c r="G10" i="54"/>
  <c r="F10" i="54"/>
  <c r="E10" i="54"/>
  <c r="D10" i="54"/>
  <c r="I9" i="54"/>
  <c r="H9" i="54"/>
  <c r="G9" i="54"/>
  <c r="F9" i="54"/>
  <c r="E9" i="54"/>
  <c r="D9" i="54"/>
  <c r="I8" i="54"/>
  <c r="H8" i="54"/>
  <c r="G8" i="54"/>
  <c r="F8" i="54"/>
  <c r="E8" i="54"/>
  <c r="D8" i="54"/>
  <c r="I7" i="54"/>
  <c r="H7" i="54"/>
  <c r="G7" i="54"/>
  <c r="F7" i="54"/>
  <c r="E7" i="54"/>
  <c r="D7" i="54"/>
  <c r="I6" i="54"/>
  <c r="H6" i="54"/>
  <c r="G6" i="54"/>
  <c r="F6" i="54"/>
  <c r="E6" i="54"/>
  <c r="D6" i="54"/>
  <c r="L2" i="54"/>
  <c r="A1" i="54"/>
  <c r="C72" i="53"/>
  <c r="G47" i="1" s="1"/>
  <c r="H47" i="1" s="1"/>
  <c r="C71" i="53"/>
  <c r="G70" i="53"/>
  <c r="F70" i="53"/>
  <c r="E70" i="53"/>
  <c r="D70" i="53"/>
  <c r="G69" i="53"/>
  <c r="F69" i="53"/>
  <c r="E69" i="53"/>
  <c r="D69" i="53"/>
  <c r="G68" i="53"/>
  <c r="F68" i="53"/>
  <c r="E68" i="53"/>
  <c r="D68" i="53"/>
  <c r="G67" i="53"/>
  <c r="F67" i="53"/>
  <c r="E67" i="53"/>
  <c r="D67" i="53"/>
  <c r="G66" i="53"/>
  <c r="F66" i="53"/>
  <c r="E66" i="53"/>
  <c r="D66" i="53"/>
  <c r="G65" i="53"/>
  <c r="F65" i="53"/>
  <c r="E65" i="53"/>
  <c r="D65" i="53"/>
  <c r="G64" i="53"/>
  <c r="F64" i="53"/>
  <c r="E64" i="53"/>
  <c r="D64" i="53"/>
  <c r="G63" i="53"/>
  <c r="F63" i="53"/>
  <c r="E63" i="53"/>
  <c r="D63" i="53"/>
  <c r="G62" i="53"/>
  <c r="F62" i="53"/>
  <c r="E62" i="53"/>
  <c r="D62" i="53"/>
  <c r="G61" i="53"/>
  <c r="F61" i="53"/>
  <c r="E61" i="53"/>
  <c r="D61" i="53"/>
  <c r="G60" i="53"/>
  <c r="F60" i="53"/>
  <c r="E60" i="53"/>
  <c r="D60" i="53"/>
  <c r="G59" i="53"/>
  <c r="F59" i="53"/>
  <c r="E59" i="53"/>
  <c r="D59" i="53"/>
  <c r="G58" i="53"/>
  <c r="F58" i="53"/>
  <c r="E58" i="53"/>
  <c r="D58" i="53"/>
  <c r="G57" i="53"/>
  <c r="F57" i="53"/>
  <c r="E57" i="53"/>
  <c r="D57" i="53"/>
  <c r="G56" i="53"/>
  <c r="F56" i="53"/>
  <c r="E56" i="53"/>
  <c r="D56" i="53"/>
  <c r="G55" i="53"/>
  <c r="F55" i="53"/>
  <c r="E55" i="53"/>
  <c r="D55" i="53"/>
  <c r="G54" i="53"/>
  <c r="F54" i="53"/>
  <c r="E54" i="53"/>
  <c r="D54" i="53"/>
  <c r="G53" i="53"/>
  <c r="F53" i="53"/>
  <c r="E53" i="53"/>
  <c r="D53" i="53"/>
  <c r="G52" i="53"/>
  <c r="F52" i="53"/>
  <c r="E52" i="53"/>
  <c r="D52" i="53"/>
  <c r="G51" i="53"/>
  <c r="G72" i="53" s="1"/>
  <c r="F51" i="53"/>
  <c r="E51" i="53"/>
  <c r="D51" i="53"/>
  <c r="I50" i="53"/>
  <c r="H50" i="53"/>
  <c r="G50" i="53"/>
  <c r="F50" i="53"/>
  <c r="E50" i="53"/>
  <c r="D50" i="53"/>
  <c r="I49" i="53"/>
  <c r="H49" i="53"/>
  <c r="G49" i="53"/>
  <c r="F49" i="53"/>
  <c r="E49" i="53"/>
  <c r="D49" i="53"/>
  <c r="I48" i="53"/>
  <c r="H48" i="53"/>
  <c r="G48" i="53"/>
  <c r="F48" i="53"/>
  <c r="E48" i="53"/>
  <c r="D48" i="53"/>
  <c r="I47" i="53"/>
  <c r="H47" i="53"/>
  <c r="G47" i="53"/>
  <c r="F47" i="53"/>
  <c r="E47" i="53"/>
  <c r="D47" i="53"/>
  <c r="I46" i="53"/>
  <c r="H46" i="53"/>
  <c r="G46" i="53"/>
  <c r="F46" i="53"/>
  <c r="E46" i="53"/>
  <c r="D46" i="53"/>
  <c r="I45" i="53"/>
  <c r="H45" i="53"/>
  <c r="G45" i="53"/>
  <c r="F45" i="53"/>
  <c r="E45" i="53"/>
  <c r="D45" i="53"/>
  <c r="I44" i="53"/>
  <c r="H44" i="53"/>
  <c r="G44" i="53"/>
  <c r="F44" i="53"/>
  <c r="E44" i="53"/>
  <c r="D44" i="53"/>
  <c r="I43" i="53"/>
  <c r="H43" i="53"/>
  <c r="G43" i="53"/>
  <c r="F43" i="53"/>
  <c r="E43" i="53"/>
  <c r="D43" i="53"/>
  <c r="I42" i="53"/>
  <c r="H42" i="53"/>
  <c r="G42" i="53"/>
  <c r="F42" i="53"/>
  <c r="E42" i="53"/>
  <c r="D42" i="53"/>
  <c r="I41" i="53"/>
  <c r="H41" i="53"/>
  <c r="G41" i="53"/>
  <c r="F41" i="53"/>
  <c r="E41" i="53"/>
  <c r="D41" i="53"/>
  <c r="I40" i="53"/>
  <c r="H40" i="53"/>
  <c r="G40" i="53"/>
  <c r="F40" i="53"/>
  <c r="E40" i="53"/>
  <c r="D40" i="53"/>
  <c r="I39" i="53"/>
  <c r="H39" i="53"/>
  <c r="G39" i="53"/>
  <c r="F39" i="53"/>
  <c r="E39" i="53"/>
  <c r="D39" i="53"/>
  <c r="I38" i="53"/>
  <c r="H38" i="53"/>
  <c r="G38" i="53"/>
  <c r="F38" i="53"/>
  <c r="E38" i="53"/>
  <c r="D38" i="53"/>
  <c r="I37" i="53"/>
  <c r="H37" i="53"/>
  <c r="G37" i="53"/>
  <c r="F37" i="53"/>
  <c r="E37" i="53"/>
  <c r="D37" i="53"/>
  <c r="I36" i="53"/>
  <c r="H36" i="53"/>
  <c r="G36" i="53"/>
  <c r="F36" i="53"/>
  <c r="E36" i="53"/>
  <c r="D36" i="53"/>
  <c r="I35" i="53"/>
  <c r="H35" i="53"/>
  <c r="G35" i="53"/>
  <c r="F35" i="53"/>
  <c r="E35" i="53"/>
  <c r="D35" i="53"/>
  <c r="I34" i="53"/>
  <c r="H34" i="53"/>
  <c r="G34" i="53"/>
  <c r="F34" i="53"/>
  <c r="E34" i="53"/>
  <c r="D34" i="53"/>
  <c r="I33" i="53"/>
  <c r="H33" i="53"/>
  <c r="G33" i="53"/>
  <c r="F33" i="53"/>
  <c r="E33" i="53"/>
  <c r="D33" i="53"/>
  <c r="I32" i="53"/>
  <c r="H32" i="53"/>
  <c r="G32" i="53"/>
  <c r="F32" i="53"/>
  <c r="E32" i="53"/>
  <c r="D32" i="53"/>
  <c r="I31" i="53"/>
  <c r="H31" i="53"/>
  <c r="G31" i="53"/>
  <c r="F31" i="53"/>
  <c r="E31" i="53"/>
  <c r="D31" i="53"/>
  <c r="I30" i="53"/>
  <c r="H30" i="53"/>
  <c r="G30" i="53"/>
  <c r="F30" i="53"/>
  <c r="E30" i="53"/>
  <c r="D30" i="53"/>
  <c r="I29" i="53"/>
  <c r="H29" i="53"/>
  <c r="G29" i="53"/>
  <c r="F29" i="53"/>
  <c r="E29" i="53"/>
  <c r="D29" i="53"/>
  <c r="I28" i="53"/>
  <c r="H28" i="53"/>
  <c r="G28" i="53"/>
  <c r="F28" i="53"/>
  <c r="E28" i="53"/>
  <c r="D28" i="53"/>
  <c r="I27" i="53"/>
  <c r="H27" i="53"/>
  <c r="G27" i="53"/>
  <c r="F27" i="53"/>
  <c r="E27" i="53"/>
  <c r="D27" i="53"/>
  <c r="I26" i="53"/>
  <c r="H26" i="53"/>
  <c r="G26" i="53"/>
  <c r="F26" i="53"/>
  <c r="E26" i="53"/>
  <c r="D26" i="53"/>
  <c r="I25" i="53"/>
  <c r="H25" i="53"/>
  <c r="G25" i="53"/>
  <c r="F25" i="53"/>
  <c r="E25" i="53"/>
  <c r="D25" i="53"/>
  <c r="I24" i="53"/>
  <c r="H24" i="53"/>
  <c r="G24" i="53"/>
  <c r="F24" i="53"/>
  <c r="E24" i="53"/>
  <c r="D24" i="53"/>
  <c r="I23" i="53"/>
  <c r="H23" i="53"/>
  <c r="G23" i="53"/>
  <c r="F23" i="53"/>
  <c r="E23" i="53"/>
  <c r="D23" i="53"/>
  <c r="I22" i="53"/>
  <c r="H22" i="53"/>
  <c r="G22" i="53"/>
  <c r="F22" i="53"/>
  <c r="E22" i="53"/>
  <c r="D22" i="53"/>
  <c r="I21" i="53"/>
  <c r="H21" i="53"/>
  <c r="G21" i="53"/>
  <c r="F21" i="53"/>
  <c r="E21" i="53"/>
  <c r="D21" i="53"/>
  <c r="I20" i="53"/>
  <c r="H20" i="53"/>
  <c r="G20" i="53"/>
  <c r="F20" i="53"/>
  <c r="E20" i="53"/>
  <c r="D20" i="53"/>
  <c r="I19" i="53"/>
  <c r="H19" i="53"/>
  <c r="G19" i="53"/>
  <c r="F19" i="53"/>
  <c r="E19" i="53"/>
  <c r="D19" i="53"/>
  <c r="I18" i="53"/>
  <c r="H18" i="53"/>
  <c r="G18" i="53"/>
  <c r="F18" i="53"/>
  <c r="E18" i="53"/>
  <c r="D18" i="53"/>
  <c r="I17" i="53"/>
  <c r="H17" i="53"/>
  <c r="G17" i="53"/>
  <c r="F17" i="53"/>
  <c r="E17" i="53"/>
  <c r="D17" i="53"/>
  <c r="I16" i="53"/>
  <c r="H16" i="53"/>
  <c r="G16" i="53"/>
  <c r="F16" i="53"/>
  <c r="E16" i="53"/>
  <c r="D16" i="53"/>
  <c r="I15" i="53"/>
  <c r="H15" i="53"/>
  <c r="G15" i="53"/>
  <c r="F15" i="53"/>
  <c r="E15" i="53"/>
  <c r="D15" i="53"/>
  <c r="I14" i="53"/>
  <c r="H14" i="53"/>
  <c r="G14" i="53"/>
  <c r="F14" i="53"/>
  <c r="E14" i="53"/>
  <c r="D14" i="53"/>
  <c r="I13" i="53"/>
  <c r="H13" i="53"/>
  <c r="G13" i="53"/>
  <c r="F13" i="53"/>
  <c r="E13" i="53"/>
  <c r="D13" i="53"/>
  <c r="I12" i="53"/>
  <c r="H12" i="53"/>
  <c r="G12" i="53"/>
  <c r="F12" i="53"/>
  <c r="E12" i="53"/>
  <c r="D12" i="53"/>
  <c r="I11" i="53"/>
  <c r="H11" i="53"/>
  <c r="G11" i="53"/>
  <c r="F11" i="53"/>
  <c r="E11" i="53"/>
  <c r="D11" i="53"/>
  <c r="I10" i="53"/>
  <c r="H10" i="53"/>
  <c r="G10" i="53"/>
  <c r="F10" i="53"/>
  <c r="E10" i="53"/>
  <c r="D10" i="53"/>
  <c r="I9" i="53"/>
  <c r="H9" i="53"/>
  <c r="G9" i="53"/>
  <c r="F9" i="53"/>
  <c r="E9" i="53"/>
  <c r="D9" i="53"/>
  <c r="I8" i="53"/>
  <c r="H8" i="53"/>
  <c r="G8" i="53"/>
  <c r="F8" i="53"/>
  <c r="E8" i="53"/>
  <c r="D8" i="53"/>
  <c r="I7" i="53"/>
  <c r="H7" i="53"/>
  <c r="G7" i="53"/>
  <c r="F7" i="53"/>
  <c r="E7" i="53"/>
  <c r="D7" i="53"/>
  <c r="I6" i="53"/>
  <c r="H6" i="53"/>
  <c r="G6" i="53"/>
  <c r="F6" i="53"/>
  <c r="E6" i="53"/>
  <c r="D6" i="53"/>
  <c r="L2" i="53"/>
  <c r="C74" i="53" s="1"/>
  <c r="F47" i="1" s="1"/>
  <c r="A1" i="53"/>
  <c r="C72" i="52"/>
  <c r="C71" i="52"/>
  <c r="C74" i="52" s="1"/>
  <c r="F46" i="1" s="1"/>
  <c r="G70" i="52"/>
  <c r="F70" i="52"/>
  <c r="E70" i="52"/>
  <c r="D70" i="52"/>
  <c r="G69" i="52"/>
  <c r="F69" i="52"/>
  <c r="E69" i="52"/>
  <c r="D69" i="52"/>
  <c r="G68" i="52"/>
  <c r="F68" i="52"/>
  <c r="E68" i="52"/>
  <c r="D68" i="52"/>
  <c r="G67" i="52"/>
  <c r="F67" i="52"/>
  <c r="E67" i="52"/>
  <c r="D67" i="52"/>
  <c r="G66" i="52"/>
  <c r="F66" i="52"/>
  <c r="E66" i="52"/>
  <c r="D66" i="52"/>
  <c r="G65" i="52"/>
  <c r="F65" i="52"/>
  <c r="E65" i="52"/>
  <c r="D65" i="52"/>
  <c r="G64" i="52"/>
  <c r="F64" i="52"/>
  <c r="E64" i="52"/>
  <c r="D64" i="52"/>
  <c r="G63" i="52"/>
  <c r="F63" i="52"/>
  <c r="E63" i="52"/>
  <c r="D63" i="52"/>
  <c r="G62" i="52"/>
  <c r="F62" i="52"/>
  <c r="E62" i="52"/>
  <c r="D62" i="52"/>
  <c r="G61" i="52"/>
  <c r="F61" i="52"/>
  <c r="E61" i="52"/>
  <c r="D61" i="52"/>
  <c r="G60" i="52"/>
  <c r="F60" i="52"/>
  <c r="E60" i="52"/>
  <c r="D60" i="52"/>
  <c r="G59" i="52"/>
  <c r="F59" i="52"/>
  <c r="E59" i="52"/>
  <c r="D59" i="52"/>
  <c r="G58" i="52"/>
  <c r="F58" i="52"/>
  <c r="E58" i="52"/>
  <c r="D58" i="52"/>
  <c r="G57" i="52"/>
  <c r="F57" i="52"/>
  <c r="E57" i="52"/>
  <c r="D57" i="52"/>
  <c r="G56" i="52"/>
  <c r="F56" i="52"/>
  <c r="E56" i="52"/>
  <c r="D56" i="52"/>
  <c r="G55" i="52"/>
  <c r="F55" i="52"/>
  <c r="E55" i="52"/>
  <c r="D55" i="52"/>
  <c r="G54" i="52"/>
  <c r="F54" i="52"/>
  <c r="E54" i="52"/>
  <c r="D54" i="52"/>
  <c r="G53" i="52"/>
  <c r="F53" i="52"/>
  <c r="E53" i="52"/>
  <c r="D53" i="52"/>
  <c r="G52" i="52"/>
  <c r="F52" i="52"/>
  <c r="E52" i="52"/>
  <c r="D52" i="52"/>
  <c r="G51" i="52"/>
  <c r="G72" i="52" s="1"/>
  <c r="F51" i="52"/>
  <c r="E51" i="52"/>
  <c r="D51" i="52"/>
  <c r="I50" i="52"/>
  <c r="H50" i="52"/>
  <c r="G50" i="52"/>
  <c r="F50" i="52"/>
  <c r="E50" i="52"/>
  <c r="D50" i="52"/>
  <c r="I49" i="52"/>
  <c r="H49" i="52"/>
  <c r="G49" i="52"/>
  <c r="F49" i="52"/>
  <c r="E49" i="52"/>
  <c r="D49" i="52"/>
  <c r="I48" i="52"/>
  <c r="H48" i="52"/>
  <c r="G48" i="52"/>
  <c r="F48" i="52"/>
  <c r="E48" i="52"/>
  <c r="D48" i="52"/>
  <c r="I47" i="52"/>
  <c r="H47" i="52"/>
  <c r="G47" i="52"/>
  <c r="F47" i="52"/>
  <c r="E47" i="52"/>
  <c r="D47" i="52"/>
  <c r="I46" i="52"/>
  <c r="H46" i="52"/>
  <c r="G46" i="52"/>
  <c r="F46" i="52"/>
  <c r="E46" i="52"/>
  <c r="D46" i="52"/>
  <c r="I45" i="52"/>
  <c r="H45" i="52"/>
  <c r="G45" i="52"/>
  <c r="F45" i="52"/>
  <c r="E45" i="52"/>
  <c r="D45" i="52"/>
  <c r="I44" i="52"/>
  <c r="H44" i="52"/>
  <c r="G44" i="52"/>
  <c r="F44" i="52"/>
  <c r="E44" i="52"/>
  <c r="D44" i="52"/>
  <c r="I43" i="52"/>
  <c r="H43" i="52"/>
  <c r="G43" i="52"/>
  <c r="F43" i="52"/>
  <c r="E43" i="52"/>
  <c r="D43" i="52"/>
  <c r="I42" i="52"/>
  <c r="H42" i="52"/>
  <c r="G42" i="52"/>
  <c r="F42" i="52"/>
  <c r="E42" i="52"/>
  <c r="D42" i="52"/>
  <c r="I41" i="52"/>
  <c r="H41" i="52"/>
  <c r="G41" i="52"/>
  <c r="F41" i="52"/>
  <c r="E41" i="52"/>
  <c r="D41" i="52"/>
  <c r="I40" i="52"/>
  <c r="H40" i="52"/>
  <c r="G40" i="52"/>
  <c r="F40" i="52"/>
  <c r="E40" i="52"/>
  <c r="D40" i="52"/>
  <c r="I39" i="52"/>
  <c r="H39" i="52"/>
  <c r="G39" i="52"/>
  <c r="F39" i="52"/>
  <c r="E39" i="52"/>
  <c r="D39" i="52"/>
  <c r="I38" i="52"/>
  <c r="H38" i="52"/>
  <c r="G38" i="52"/>
  <c r="F38" i="52"/>
  <c r="E38" i="52"/>
  <c r="D38" i="52"/>
  <c r="I37" i="52"/>
  <c r="H37" i="52"/>
  <c r="G37" i="52"/>
  <c r="F37" i="52"/>
  <c r="E37" i="52"/>
  <c r="D37" i="52"/>
  <c r="I36" i="52"/>
  <c r="H36" i="52"/>
  <c r="G36" i="52"/>
  <c r="F36" i="52"/>
  <c r="E36" i="52"/>
  <c r="D36" i="52"/>
  <c r="I35" i="52"/>
  <c r="H35" i="52"/>
  <c r="G35" i="52"/>
  <c r="F35" i="52"/>
  <c r="E35" i="52"/>
  <c r="D35" i="52"/>
  <c r="I34" i="52"/>
  <c r="H34" i="52"/>
  <c r="G34" i="52"/>
  <c r="F34" i="52"/>
  <c r="E34" i="52"/>
  <c r="D34" i="52"/>
  <c r="I33" i="52"/>
  <c r="H33" i="52"/>
  <c r="G33" i="52"/>
  <c r="F33" i="52"/>
  <c r="E33" i="52"/>
  <c r="D33" i="52"/>
  <c r="I32" i="52"/>
  <c r="H32" i="52"/>
  <c r="G32" i="52"/>
  <c r="F32" i="52"/>
  <c r="E32" i="52"/>
  <c r="D32" i="52"/>
  <c r="I31" i="52"/>
  <c r="H31" i="52"/>
  <c r="G31" i="52"/>
  <c r="F31" i="52"/>
  <c r="E31" i="52"/>
  <c r="D31" i="52"/>
  <c r="I30" i="52"/>
  <c r="H30" i="52"/>
  <c r="G30" i="52"/>
  <c r="F30" i="52"/>
  <c r="E30" i="52"/>
  <c r="D30" i="52"/>
  <c r="I29" i="52"/>
  <c r="H29" i="52"/>
  <c r="G29" i="52"/>
  <c r="F29" i="52"/>
  <c r="E29" i="52"/>
  <c r="D29" i="52"/>
  <c r="I28" i="52"/>
  <c r="H28" i="52"/>
  <c r="G28" i="52"/>
  <c r="F28" i="52"/>
  <c r="E28" i="52"/>
  <c r="D28" i="52"/>
  <c r="I27" i="52"/>
  <c r="H27" i="52"/>
  <c r="G27" i="52"/>
  <c r="F27" i="52"/>
  <c r="E27" i="52"/>
  <c r="D27" i="52"/>
  <c r="I26" i="52"/>
  <c r="H26" i="52"/>
  <c r="G26" i="52"/>
  <c r="F26" i="52"/>
  <c r="E26" i="52"/>
  <c r="D26" i="52"/>
  <c r="I25" i="52"/>
  <c r="H25" i="52"/>
  <c r="G25" i="52"/>
  <c r="F25" i="52"/>
  <c r="E25" i="52"/>
  <c r="D25" i="52"/>
  <c r="I24" i="52"/>
  <c r="H24" i="52"/>
  <c r="G24" i="52"/>
  <c r="F24" i="52"/>
  <c r="E24" i="52"/>
  <c r="D24" i="52"/>
  <c r="I23" i="52"/>
  <c r="H23" i="52"/>
  <c r="G23" i="52"/>
  <c r="F23" i="52"/>
  <c r="E23" i="52"/>
  <c r="D23" i="52"/>
  <c r="I22" i="52"/>
  <c r="H22" i="52"/>
  <c r="G22" i="52"/>
  <c r="F22" i="52"/>
  <c r="E22" i="52"/>
  <c r="D22" i="52"/>
  <c r="I21" i="52"/>
  <c r="H21" i="52"/>
  <c r="G21" i="52"/>
  <c r="F21" i="52"/>
  <c r="E21" i="52"/>
  <c r="D21" i="52"/>
  <c r="I20" i="52"/>
  <c r="H20" i="52"/>
  <c r="G20" i="52"/>
  <c r="F20" i="52"/>
  <c r="E20" i="52"/>
  <c r="D20" i="52"/>
  <c r="I19" i="52"/>
  <c r="H19" i="52"/>
  <c r="G19" i="52"/>
  <c r="F19" i="52"/>
  <c r="E19" i="52"/>
  <c r="D19" i="52"/>
  <c r="I18" i="52"/>
  <c r="H18" i="52"/>
  <c r="G18" i="52"/>
  <c r="F18" i="52"/>
  <c r="E18" i="52"/>
  <c r="D18" i="52"/>
  <c r="I17" i="52"/>
  <c r="H17" i="52"/>
  <c r="G17" i="52"/>
  <c r="F17" i="52"/>
  <c r="E17" i="52"/>
  <c r="D17" i="52"/>
  <c r="I16" i="52"/>
  <c r="H16" i="52"/>
  <c r="G16" i="52"/>
  <c r="F16" i="52"/>
  <c r="E16" i="52"/>
  <c r="D16" i="52"/>
  <c r="I15" i="52"/>
  <c r="H15" i="52"/>
  <c r="G15" i="52"/>
  <c r="F15" i="52"/>
  <c r="E15" i="52"/>
  <c r="D15" i="52"/>
  <c r="I14" i="52"/>
  <c r="H14" i="52"/>
  <c r="G14" i="52"/>
  <c r="F14" i="52"/>
  <c r="E14" i="52"/>
  <c r="D14" i="52"/>
  <c r="I13" i="52"/>
  <c r="H13" i="52"/>
  <c r="G13" i="52"/>
  <c r="F13" i="52"/>
  <c r="E13" i="52"/>
  <c r="D13" i="52"/>
  <c r="I12" i="52"/>
  <c r="H12" i="52"/>
  <c r="G12" i="52"/>
  <c r="F12" i="52"/>
  <c r="E12" i="52"/>
  <c r="D12" i="52"/>
  <c r="I11" i="52"/>
  <c r="H11" i="52"/>
  <c r="G11" i="52"/>
  <c r="F11" i="52"/>
  <c r="E11" i="52"/>
  <c r="D11" i="52"/>
  <c r="I10" i="52"/>
  <c r="H10" i="52"/>
  <c r="G10" i="52"/>
  <c r="F10" i="52"/>
  <c r="E10" i="52"/>
  <c r="D10" i="52"/>
  <c r="I9" i="52"/>
  <c r="H9" i="52"/>
  <c r="G9" i="52"/>
  <c r="F9" i="52"/>
  <c r="E9" i="52"/>
  <c r="D9" i="52"/>
  <c r="I8" i="52"/>
  <c r="H8" i="52"/>
  <c r="G8" i="52"/>
  <c r="F8" i="52"/>
  <c r="E8" i="52"/>
  <c r="D8" i="52"/>
  <c r="I7" i="52"/>
  <c r="H7" i="52"/>
  <c r="G7" i="52"/>
  <c r="F7" i="52"/>
  <c r="E7" i="52"/>
  <c r="D7" i="52"/>
  <c r="I6" i="52"/>
  <c r="H6" i="52"/>
  <c r="G6" i="52"/>
  <c r="F6" i="52"/>
  <c r="E6" i="52"/>
  <c r="D6" i="52"/>
  <c r="L2" i="52"/>
  <c r="A1" i="52"/>
  <c r="C72" i="51"/>
  <c r="C71" i="51"/>
  <c r="C74" i="51" s="1"/>
  <c r="G70" i="51"/>
  <c r="F70" i="51"/>
  <c r="E70" i="51"/>
  <c r="D70" i="51"/>
  <c r="G69" i="51"/>
  <c r="F69" i="51"/>
  <c r="E69" i="51"/>
  <c r="D69" i="51"/>
  <c r="G68" i="51"/>
  <c r="F68" i="51"/>
  <c r="E68" i="51"/>
  <c r="D68" i="51"/>
  <c r="G67" i="51"/>
  <c r="F67" i="51"/>
  <c r="E67" i="51"/>
  <c r="D67" i="51"/>
  <c r="G66" i="51"/>
  <c r="F66" i="51"/>
  <c r="E66" i="51"/>
  <c r="D66" i="51"/>
  <c r="G65" i="51"/>
  <c r="F65" i="51"/>
  <c r="E65" i="51"/>
  <c r="D65" i="51"/>
  <c r="G64" i="51"/>
  <c r="F64" i="51"/>
  <c r="E64" i="51"/>
  <c r="D64" i="51"/>
  <c r="G63" i="51"/>
  <c r="F63" i="51"/>
  <c r="E63" i="51"/>
  <c r="D63" i="51"/>
  <c r="G62" i="51"/>
  <c r="F62" i="51"/>
  <c r="E62" i="51"/>
  <c r="D62" i="51"/>
  <c r="G61" i="51"/>
  <c r="F61" i="51"/>
  <c r="E61" i="51"/>
  <c r="D61" i="51"/>
  <c r="G60" i="51"/>
  <c r="F60" i="51"/>
  <c r="E60" i="51"/>
  <c r="D60" i="51"/>
  <c r="G59" i="51"/>
  <c r="F59" i="51"/>
  <c r="E59" i="51"/>
  <c r="D59" i="51"/>
  <c r="G58" i="51"/>
  <c r="F58" i="51"/>
  <c r="E58" i="51"/>
  <c r="D58" i="51"/>
  <c r="G57" i="51"/>
  <c r="F57" i="51"/>
  <c r="E57" i="51"/>
  <c r="D57" i="51"/>
  <c r="G56" i="51"/>
  <c r="F56" i="51"/>
  <c r="E56" i="51"/>
  <c r="D56" i="51"/>
  <c r="G55" i="51"/>
  <c r="F55" i="51"/>
  <c r="E55" i="51"/>
  <c r="D55" i="51"/>
  <c r="G54" i="51"/>
  <c r="F54" i="51"/>
  <c r="E54" i="51"/>
  <c r="D54" i="51"/>
  <c r="G53" i="51"/>
  <c r="F53" i="51"/>
  <c r="E53" i="51"/>
  <c r="D53" i="51"/>
  <c r="G52" i="51"/>
  <c r="F52" i="51"/>
  <c r="E52" i="51"/>
  <c r="D52" i="51"/>
  <c r="G51" i="51"/>
  <c r="G72" i="51" s="1"/>
  <c r="F51" i="51"/>
  <c r="E51" i="51"/>
  <c r="D51" i="51"/>
  <c r="I50" i="51"/>
  <c r="H50" i="51"/>
  <c r="G50" i="51"/>
  <c r="F50" i="51"/>
  <c r="E50" i="51"/>
  <c r="D50" i="51"/>
  <c r="I49" i="51"/>
  <c r="H49" i="51"/>
  <c r="G49" i="51"/>
  <c r="F49" i="51"/>
  <c r="E49" i="51"/>
  <c r="D49" i="51"/>
  <c r="I48" i="51"/>
  <c r="H48" i="51"/>
  <c r="G48" i="51"/>
  <c r="F48" i="51"/>
  <c r="E48" i="51"/>
  <c r="D48" i="51"/>
  <c r="I47" i="51"/>
  <c r="H47" i="51"/>
  <c r="G47" i="51"/>
  <c r="F47" i="51"/>
  <c r="E47" i="51"/>
  <c r="D47" i="51"/>
  <c r="I46" i="51"/>
  <c r="H46" i="51"/>
  <c r="G46" i="51"/>
  <c r="F46" i="51"/>
  <c r="E46" i="51"/>
  <c r="D46" i="51"/>
  <c r="I45" i="51"/>
  <c r="H45" i="51"/>
  <c r="G45" i="51"/>
  <c r="F45" i="51"/>
  <c r="E45" i="51"/>
  <c r="D45" i="51"/>
  <c r="I44" i="51"/>
  <c r="H44" i="51"/>
  <c r="G44" i="51"/>
  <c r="F44" i="51"/>
  <c r="E44" i="51"/>
  <c r="D44" i="51"/>
  <c r="I43" i="51"/>
  <c r="H43" i="51"/>
  <c r="G43" i="51"/>
  <c r="F43" i="51"/>
  <c r="E43" i="51"/>
  <c r="D43" i="51"/>
  <c r="I42" i="51"/>
  <c r="H42" i="51"/>
  <c r="G42" i="51"/>
  <c r="F42" i="51"/>
  <c r="E42" i="51"/>
  <c r="D42" i="51"/>
  <c r="I41" i="51"/>
  <c r="H41" i="51"/>
  <c r="G41" i="51"/>
  <c r="F41" i="51"/>
  <c r="E41" i="51"/>
  <c r="D41" i="51"/>
  <c r="I40" i="51"/>
  <c r="H40" i="51"/>
  <c r="G40" i="51"/>
  <c r="F40" i="51"/>
  <c r="E40" i="51"/>
  <c r="D40" i="51"/>
  <c r="I39" i="51"/>
  <c r="H39" i="51"/>
  <c r="G39" i="51"/>
  <c r="F39" i="51"/>
  <c r="E39" i="51"/>
  <c r="D39" i="51"/>
  <c r="I38" i="51"/>
  <c r="H38" i="51"/>
  <c r="G38" i="51"/>
  <c r="F38" i="51"/>
  <c r="E38" i="51"/>
  <c r="D38" i="51"/>
  <c r="I37" i="51"/>
  <c r="H37" i="51"/>
  <c r="G37" i="51"/>
  <c r="F37" i="51"/>
  <c r="E37" i="51"/>
  <c r="D37" i="51"/>
  <c r="I36" i="51"/>
  <c r="H36" i="51"/>
  <c r="G36" i="51"/>
  <c r="F36" i="51"/>
  <c r="E36" i="51"/>
  <c r="D36" i="51"/>
  <c r="I35" i="51"/>
  <c r="H35" i="51"/>
  <c r="G35" i="51"/>
  <c r="F35" i="51"/>
  <c r="E35" i="51"/>
  <c r="D35" i="51"/>
  <c r="I34" i="51"/>
  <c r="H34" i="51"/>
  <c r="G34" i="51"/>
  <c r="F34" i="51"/>
  <c r="E34" i="51"/>
  <c r="D34" i="51"/>
  <c r="I33" i="51"/>
  <c r="H33" i="51"/>
  <c r="G33" i="51"/>
  <c r="F33" i="51"/>
  <c r="E33" i="51"/>
  <c r="D33" i="51"/>
  <c r="I32" i="51"/>
  <c r="H32" i="51"/>
  <c r="G32" i="51"/>
  <c r="F32" i="51"/>
  <c r="E32" i="51"/>
  <c r="D32" i="51"/>
  <c r="I31" i="51"/>
  <c r="H31" i="51"/>
  <c r="G31" i="51"/>
  <c r="F31" i="51"/>
  <c r="E31" i="51"/>
  <c r="D31" i="51"/>
  <c r="I30" i="51"/>
  <c r="H30" i="51"/>
  <c r="G30" i="51"/>
  <c r="F30" i="51"/>
  <c r="E30" i="51"/>
  <c r="D30" i="51"/>
  <c r="I29" i="51"/>
  <c r="H29" i="51"/>
  <c r="G29" i="51"/>
  <c r="F29" i="51"/>
  <c r="E29" i="51"/>
  <c r="D29" i="51"/>
  <c r="I28" i="51"/>
  <c r="H28" i="51"/>
  <c r="G28" i="51"/>
  <c r="F28" i="51"/>
  <c r="E28" i="51"/>
  <c r="D28" i="51"/>
  <c r="I27" i="51"/>
  <c r="H27" i="51"/>
  <c r="G27" i="51"/>
  <c r="F27" i="51"/>
  <c r="E27" i="51"/>
  <c r="D27" i="51"/>
  <c r="I26" i="51"/>
  <c r="H26" i="51"/>
  <c r="G26" i="51"/>
  <c r="F26" i="51"/>
  <c r="E26" i="51"/>
  <c r="D26" i="51"/>
  <c r="I25" i="51"/>
  <c r="H25" i="51"/>
  <c r="G25" i="51"/>
  <c r="F25" i="51"/>
  <c r="E25" i="51"/>
  <c r="D25" i="51"/>
  <c r="I24" i="51"/>
  <c r="H24" i="51"/>
  <c r="G24" i="51"/>
  <c r="F24" i="51"/>
  <c r="E24" i="51"/>
  <c r="D24" i="51"/>
  <c r="I23" i="51"/>
  <c r="H23" i="51"/>
  <c r="G23" i="51"/>
  <c r="F23" i="51"/>
  <c r="E23" i="51"/>
  <c r="D23" i="51"/>
  <c r="I22" i="51"/>
  <c r="H22" i="51"/>
  <c r="G22" i="51"/>
  <c r="F22" i="51"/>
  <c r="E22" i="51"/>
  <c r="D22" i="51"/>
  <c r="I21" i="51"/>
  <c r="H21" i="51"/>
  <c r="G21" i="51"/>
  <c r="F21" i="51"/>
  <c r="E21" i="51"/>
  <c r="D21" i="51"/>
  <c r="I20" i="51"/>
  <c r="H20" i="51"/>
  <c r="G20" i="51"/>
  <c r="F20" i="51"/>
  <c r="E20" i="51"/>
  <c r="D20" i="51"/>
  <c r="I19" i="51"/>
  <c r="H19" i="51"/>
  <c r="G19" i="51"/>
  <c r="F19" i="51"/>
  <c r="E19" i="51"/>
  <c r="D19" i="51"/>
  <c r="I18" i="51"/>
  <c r="H18" i="51"/>
  <c r="G18" i="51"/>
  <c r="F18" i="51"/>
  <c r="E18" i="51"/>
  <c r="D18" i="51"/>
  <c r="I17" i="51"/>
  <c r="H17" i="51"/>
  <c r="G17" i="51"/>
  <c r="F17" i="51"/>
  <c r="E17" i="51"/>
  <c r="D17" i="51"/>
  <c r="I16" i="51"/>
  <c r="H16" i="51"/>
  <c r="G16" i="51"/>
  <c r="F16" i="51"/>
  <c r="E16" i="51"/>
  <c r="D16" i="51"/>
  <c r="I15" i="51"/>
  <c r="H15" i="51"/>
  <c r="G15" i="51"/>
  <c r="F15" i="51"/>
  <c r="E15" i="51"/>
  <c r="D15" i="51"/>
  <c r="I14" i="51"/>
  <c r="H14" i="51"/>
  <c r="G14" i="51"/>
  <c r="F14" i="51"/>
  <c r="E14" i="51"/>
  <c r="D14" i="51"/>
  <c r="I13" i="51"/>
  <c r="H13" i="51"/>
  <c r="G13" i="51"/>
  <c r="F13" i="51"/>
  <c r="E13" i="51"/>
  <c r="D13" i="51"/>
  <c r="I12" i="51"/>
  <c r="H12" i="51"/>
  <c r="G12" i="51"/>
  <c r="F12" i="51"/>
  <c r="E12" i="51"/>
  <c r="D12" i="51"/>
  <c r="I11" i="51"/>
  <c r="H11" i="51"/>
  <c r="G11" i="51"/>
  <c r="F11" i="51"/>
  <c r="E11" i="51"/>
  <c r="D11" i="51"/>
  <c r="I10" i="51"/>
  <c r="H10" i="51"/>
  <c r="G10" i="51"/>
  <c r="F10" i="51"/>
  <c r="E10" i="51"/>
  <c r="D10" i="51"/>
  <c r="I9" i="51"/>
  <c r="H9" i="51"/>
  <c r="G9" i="51"/>
  <c r="F9" i="51"/>
  <c r="E9" i="51"/>
  <c r="D9" i="51"/>
  <c r="I8" i="51"/>
  <c r="H8" i="51"/>
  <c r="G8" i="51"/>
  <c r="F8" i="51"/>
  <c r="E8" i="51"/>
  <c r="D8" i="51"/>
  <c r="I7" i="51"/>
  <c r="H7" i="51"/>
  <c r="G7" i="51"/>
  <c r="F7" i="51"/>
  <c r="E7" i="51"/>
  <c r="D7" i="51"/>
  <c r="I6" i="51"/>
  <c r="H6" i="51"/>
  <c r="G6" i="51"/>
  <c r="F6" i="51"/>
  <c r="E6" i="51"/>
  <c r="D6" i="51"/>
  <c r="L2" i="51"/>
  <c r="A1" i="51"/>
  <c r="C72" i="50"/>
  <c r="C71" i="50"/>
  <c r="C74" i="50" s="1"/>
  <c r="F44" i="1" s="1"/>
  <c r="G70" i="50"/>
  <c r="F70" i="50"/>
  <c r="E70" i="50"/>
  <c r="D70" i="50"/>
  <c r="G69" i="50"/>
  <c r="F69" i="50"/>
  <c r="E69" i="50"/>
  <c r="D69" i="50"/>
  <c r="G68" i="50"/>
  <c r="F68" i="50"/>
  <c r="E68" i="50"/>
  <c r="D68" i="50"/>
  <c r="G67" i="50"/>
  <c r="F67" i="50"/>
  <c r="E67" i="50"/>
  <c r="D67" i="50"/>
  <c r="G66" i="50"/>
  <c r="F66" i="50"/>
  <c r="E66" i="50"/>
  <c r="D66" i="50"/>
  <c r="G65" i="50"/>
  <c r="F65" i="50"/>
  <c r="E65" i="50"/>
  <c r="D65" i="50"/>
  <c r="G64" i="50"/>
  <c r="F64" i="50"/>
  <c r="E64" i="50"/>
  <c r="D64" i="50"/>
  <c r="G63" i="50"/>
  <c r="F63" i="50"/>
  <c r="E63" i="50"/>
  <c r="D63" i="50"/>
  <c r="G62" i="50"/>
  <c r="F62" i="50"/>
  <c r="E62" i="50"/>
  <c r="D62" i="50"/>
  <c r="G61" i="50"/>
  <c r="F61" i="50"/>
  <c r="E61" i="50"/>
  <c r="D61" i="50"/>
  <c r="G60" i="50"/>
  <c r="F60" i="50"/>
  <c r="E60" i="50"/>
  <c r="D60" i="50"/>
  <c r="G59" i="50"/>
  <c r="F59" i="50"/>
  <c r="E59" i="50"/>
  <c r="D59" i="50"/>
  <c r="G58" i="50"/>
  <c r="F58" i="50"/>
  <c r="E58" i="50"/>
  <c r="D58" i="50"/>
  <c r="G57" i="50"/>
  <c r="F57" i="50"/>
  <c r="E57" i="50"/>
  <c r="D57" i="50"/>
  <c r="G56" i="50"/>
  <c r="F56" i="50"/>
  <c r="E56" i="50"/>
  <c r="D56" i="50"/>
  <c r="G55" i="50"/>
  <c r="F55" i="50"/>
  <c r="E55" i="50"/>
  <c r="D55" i="50"/>
  <c r="G54" i="50"/>
  <c r="F54" i="50"/>
  <c r="E54" i="50"/>
  <c r="D54" i="50"/>
  <c r="G53" i="50"/>
  <c r="F53" i="50"/>
  <c r="E53" i="50"/>
  <c r="D53" i="50"/>
  <c r="G52" i="50"/>
  <c r="G72" i="50" s="1"/>
  <c r="F52" i="50"/>
  <c r="E52" i="50"/>
  <c r="D52" i="50"/>
  <c r="G51" i="50"/>
  <c r="F51" i="50"/>
  <c r="E51" i="50"/>
  <c r="D51" i="50"/>
  <c r="I50" i="50"/>
  <c r="H50" i="50"/>
  <c r="G50" i="50"/>
  <c r="F50" i="50"/>
  <c r="E50" i="50"/>
  <c r="D50" i="50"/>
  <c r="I49" i="50"/>
  <c r="H49" i="50"/>
  <c r="G49" i="50"/>
  <c r="F49" i="50"/>
  <c r="E49" i="50"/>
  <c r="D49" i="50"/>
  <c r="I48" i="50"/>
  <c r="H48" i="50"/>
  <c r="G48" i="50"/>
  <c r="F48" i="50"/>
  <c r="E48" i="50"/>
  <c r="D48" i="50"/>
  <c r="I47" i="50"/>
  <c r="H47" i="50"/>
  <c r="G47" i="50"/>
  <c r="F47" i="50"/>
  <c r="E47" i="50"/>
  <c r="D47" i="50"/>
  <c r="I46" i="50"/>
  <c r="H46" i="50"/>
  <c r="G46" i="50"/>
  <c r="F46" i="50"/>
  <c r="E46" i="50"/>
  <c r="D46" i="50"/>
  <c r="I45" i="50"/>
  <c r="H45" i="50"/>
  <c r="G45" i="50"/>
  <c r="F45" i="50"/>
  <c r="E45" i="50"/>
  <c r="D45" i="50"/>
  <c r="I44" i="50"/>
  <c r="H44" i="50"/>
  <c r="G44" i="50"/>
  <c r="F44" i="50"/>
  <c r="E44" i="50"/>
  <c r="D44" i="50"/>
  <c r="I43" i="50"/>
  <c r="H43" i="50"/>
  <c r="G43" i="50"/>
  <c r="F43" i="50"/>
  <c r="E43" i="50"/>
  <c r="D43" i="50"/>
  <c r="I42" i="50"/>
  <c r="H42" i="50"/>
  <c r="G42" i="50"/>
  <c r="F42" i="50"/>
  <c r="E42" i="50"/>
  <c r="D42" i="50"/>
  <c r="I41" i="50"/>
  <c r="H41" i="50"/>
  <c r="G41" i="50"/>
  <c r="F41" i="50"/>
  <c r="E41" i="50"/>
  <c r="D41" i="50"/>
  <c r="I40" i="50"/>
  <c r="H40" i="50"/>
  <c r="G40" i="50"/>
  <c r="F40" i="50"/>
  <c r="E40" i="50"/>
  <c r="D40" i="50"/>
  <c r="I39" i="50"/>
  <c r="H39" i="50"/>
  <c r="G39" i="50"/>
  <c r="F39" i="50"/>
  <c r="E39" i="50"/>
  <c r="D39" i="50"/>
  <c r="I38" i="50"/>
  <c r="H38" i="50"/>
  <c r="G38" i="50"/>
  <c r="F38" i="50"/>
  <c r="E38" i="50"/>
  <c r="D38" i="50"/>
  <c r="I37" i="50"/>
  <c r="H37" i="50"/>
  <c r="G37" i="50"/>
  <c r="F37" i="50"/>
  <c r="E37" i="50"/>
  <c r="D37" i="50"/>
  <c r="I36" i="50"/>
  <c r="H36" i="50"/>
  <c r="G36" i="50"/>
  <c r="F36" i="50"/>
  <c r="E36" i="50"/>
  <c r="D36" i="50"/>
  <c r="I35" i="50"/>
  <c r="H35" i="50"/>
  <c r="G35" i="50"/>
  <c r="F35" i="50"/>
  <c r="E35" i="50"/>
  <c r="D35" i="50"/>
  <c r="I34" i="50"/>
  <c r="H34" i="50"/>
  <c r="G34" i="50"/>
  <c r="F34" i="50"/>
  <c r="E34" i="50"/>
  <c r="D34" i="50"/>
  <c r="I33" i="50"/>
  <c r="H33" i="50"/>
  <c r="G33" i="50"/>
  <c r="F33" i="50"/>
  <c r="E33" i="50"/>
  <c r="D33" i="50"/>
  <c r="I32" i="50"/>
  <c r="H32" i="50"/>
  <c r="G32" i="50"/>
  <c r="F32" i="50"/>
  <c r="E32" i="50"/>
  <c r="D32" i="50"/>
  <c r="I31" i="50"/>
  <c r="H31" i="50"/>
  <c r="G31" i="50"/>
  <c r="F31" i="50"/>
  <c r="E31" i="50"/>
  <c r="D31" i="50"/>
  <c r="I30" i="50"/>
  <c r="H30" i="50"/>
  <c r="G30" i="50"/>
  <c r="F30" i="50"/>
  <c r="E30" i="50"/>
  <c r="D30" i="50"/>
  <c r="I29" i="50"/>
  <c r="H29" i="50"/>
  <c r="G29" i="50"/>
  <c r="F29" i="50"/>
  <c r="E29" i="50"/>
  <c r="D29" i="50"/>
  <c r="I28" i="50"/>
  <c r="H28" i="50"/>
  <c r="G28" i="50"/>
  <c r="F28" i="50"/>
  <c r="E28" i="50"/>
  <c r="D28" i="50"/>
  <c r="I27" i="50"/>
  <c r="H27" i="50"/>
  <c r="G27" i="50"/>
  <c r="F27" i="50"/>
  <c r="E27" i="50"/>
  <c r="D27" i="50"/>
  <c r="I26" i="50"/>
  <c r="H26" i="50"/>
  <c r="G26" i="50"/>
  <c r="F26" i="50"/>
  <c r="E26" i="50"/>
  <c r="D26" i="50"/>
  <c r="I25" i="50"/>
  <c r="H25" i="50"/>
  <c r="G25" i="50"/>
  <c r="F25" i="50"/>
  <c r="E25" i="50"/>
  <c r="D25" i="50"/>
  <c r="I24" i="50"/>
  <c r="H24" i="50"/>
  <c r="G24" i="50"/>
  <c r="F24" i="50"/>
  <c r="E24" i="50"/>
  <c r="D24" i="50"/>
  <c r="I23" i="50"/>
  <c r="H23" i="50"/>
  <c r="G23" i="50"/>
  <c r="F23" i="50"/>
  <c r="E23" i="50"/>
  <c r="D23" i="50"/>
  <c r="I22" i="50"/>
  <c r="H22" i="50"/>
  <c r="G22" i="50"/>
  <c r="F22" i="50"/>
  <c r="E22" i="50"/>
  <c r="D22" i="50"/>
  <c r="I21" i="50"/>
  <c r="H21" i="50"/>
  <c r="G21" i="50"/>
  <c r="F21" i="50"/>
  <c r="E21" i="50"/>
  <c r="D21" i="50"/>
  <c r="I20" i="50"/>
  <c r="H20" i="50"/>
  <c r="G20" i="50"/>
  <c r="F20" i="50"/>
  <c r="E20" i="50"/>
  <c r="D20" i="50"/>
  <c r="I19" i="50"/>
  <c r="H19" i="50"/>
  <c r="G19" i="50"/>
  <c r="F19" i="50"/>
  <c r="E19" i="50"/>
  <c r="D19" i="50"/>
  <c r="I18" i="50"/>
  <c r="H18" i="50"/>
  <c r="G18" i="50"/>
  <c r="F18" i="50"/>
  <c r="E18" i="50"/>
  <c r="D18" i="50"/>
  <c r="I17" i="50"/>
  <c r="H17" i="50"/>
  <c r="G17" i="50"/>
  <c r="F17" i="50"/>
  <c r="E17" i="50"/>
  <c r="D17" i="50"/>
  <c r="I16" i="50"/>
  <c r="H16" i="50"/>
  <c r="G16" i="50"/>
  <c r="F16" i="50"/>
  <c r="E16" i="50"/>
  <c r="D16" i="50"/>
  <c r="I15" i="50"/>
  <c r="H15" i="50"/>
  <c r="G15" i="50"/>
  <c r="F15" i="50"/>
  <c r="E15" i="50"/>
  <c r="D15" i="50"/>
  <c r="I14" i="50"/>
  <c r="H14" i="50"/>
  <c r="G14" i="50"/>
  <c r="F14" i="50"/>
  <c r="E14" i="50"/>
  <c r="D14" i="50"/>
  <c r="I13" i="50"/>
  <c r="H13" i="50"/>
  <c r="G13" i="50"/>
  <c r="F13" i="50"/>
  <c r="E13" i="50"/>
  <c r="D13" i="50"/>
  <c r="I12" i="50"/>
  <c r="H12" i="50"/>
  <c r="G12" i="50"/>
  <c r="F12" i="50"/>
  <c r="E12" i="50"/>
  <c r="D12" i="50"/>
  <c r="I11" i="50"/>
  <c r="H11" i="50"/>
  <c r="G11" i="50"/>
  <c r="F11" i="50"/>
  <c r="E11" i="50"/>
  <c r="D11" i="50"/>
  <c r="I10" i="50"/>
  <c r="H10" i="50"/>
  <c r="G10" i="50"/>
  <c r="F10" i="50"/>
  <c r="E10" i="50"/>
  <c r="D10" i="50"/>
  <c r="I9" i="50"/>
  <c r="H9" i="50"/>
  <c r="G9" i="50"/>
  <c r="F9" i="50"/>
  <c r="E9" i="50"/>
  <c r="D9" i="50"/>
  <c r="I8" i="50"/>
  <c r="H8" i="50"/>
  <c r="G8" i="50"/>
  <c r="F8" i="50"/>
  <c r="E8" i="50"/>
  <c r="D8" i="50"/>
  <c r="I7" i="50"/>
  <c r="H7" i="50"/>
  <c r="G7" i="50"/>
  <c r="F7" i="50"/>
  <c r="E7" i="50"/>
  <c r="D7" i="50"/>
  <c r="I6" i="50"/>
  <c r="H6" i="50"/>
  <c r="G6" i="50"/>
  <c r="F6" i="50"/>
  <c r="E6" i="50"/>
  <c r="D6" i="50"/>
  <c r="L2" i="50"/>
  <c r="A1" i="50"/>
  <c r="C74" i="49"/>
  <c r="C72" i="49"/>
  <c r="C71" i="49"/>
  <c r="G70" i="49"/>
  <c r="F70" i="49"/>
  <c r="E70" i="49"/>
  <c r="D70" i="49"/>
  <c r="G69" i="49"/>
  <c r="F69" i="49"/>
  <c r="E69" i="49"/>
  <c r="D69" i="49"/>
  <c r="G68" i="49"/>
  <c r="F68" i="49"/>
  <c r="E68" i="49"/>
  <c r="D68" i="49"/>
  <c r="G67" i="49"/>
  <c r="F67" i="49"/>
  <c r="E67" i="49"/>
  <c r="D67" i="49"/>
  <c r="G66" i="49"/>
  <c r="F66" i="49"/>
  <c r="E66" i="49"/>
  <c r="D66" i="49"/>
  <c r="G65" i="49"/>
  <c r="F65" i="49"/>
  <c r="E65" i="49"/>
  <c r="D65" i="49"/>
  <c r="G64" i="49"/>
  <c r="F64" i="49"/>
  <c r="E64" i="49"/>
  <c r="D64" i="49"/>
  <c r="G63" i="49"/>
  <c r="F63" i="49"/>
  <c r="E63" i="49"/>
  <c r="D63" i="49"/>
  <c r="G62" i="49"/>
  <c r="F62" i="49"/>
  <c r="E62" i="49"/>
  <c r="D62" i="49"/>
  <c r="G61" i="49"/>
  <c r="F61" i="49"/>
  <c r="E61" i="49"/>
  <c r="D61" i="49"/>
  <c r="G60" i="49"/>
  <c r="F60" i="49"/>
  <c r="E60" i="49"/>
  <c r="D60" i="49"/>
  <c r="G59" i="49"/>
  <c r="F59" i="49"/>
  <c r="E59" i="49"/>
  <c r="D59" i="49"/>
  <c r="G58" i="49"/>
  <c r="F58" i="49"/>
  <c r="E58" i="49"/>
  <c r="D58" i="49"/>
  <c r="G57" i="49"/>
  <c r="F57" i="49"/>
  <c r="E57" i="49"/>
  <c r="D57" i="49"/>
  <c r="G56" i="49"/>
  <c r="F56" i="49"/>
  <c r="E56" i="49"/>
  <c r="D56" i="49"/>
  <c r="G55" i="49"/>
  <c r="F55" i="49"/>
  <c r="E55" i="49"/>
  <c r="D55" i="49"/>
  <c r="G54" i="49"/>
  <c r="F54" i="49"/>
  <c r="E54" i="49"/>
  <c r="D54" i="49"/>
  <c r="G53" i="49"/>
  <c r="F53" i="49"/>
  <c r="E53" i="49"/>
  <c r="D53" i="49"/>
  <c r="G52" i="49"/>
  <c r="F52" i="49"/>
  <c r="E52" i="49"/>
  <c r="D52" i="49"/>
  <c r="G51" i="49"/>
  <c r="G72" i="49" s="1"/>
  <c r="F51" i="49"/>
  <c r="E51" i="49"/>
  <c r="D51" i="49"/>
  <c r="I50" i="49"/>
  <c r="H50" i="49"/>
  <c r="G50" i="49"/>
  <c r="F50" i="49"/>
  <c r="E50" i="49"/>
  <c r="D50" i="49"/>
  <c r="I49" i="49"/>
  <c r="H49" i="49"/>
  <c r="G49" i="49"/>
  <c r="F49" i="49"/>
  <c r="E49" i="49"/>
  <c r="D49" i="49"/>
  <c r="I48" i="49"/>
  <c r="H48" i="49"/>
  <c r="G48" i="49"/>
  <c r="F48" i="49"/>
  <c r="E48" i="49"/>
  <c r="D48" i="49"/>
  <c r="I47" i="49"/>
  <c r="H47" i="49"/>
  <c r="G47" i="49"/>
  <c r="F47" i="49"/>
  <c r="E47" i="49"/>
  <c r="D47" i="49"/>
  <c r="I46" i="49"/>
  <c r="H46" i="49"/>
  <c r="G46" i="49"/>
  <c r="F46" i="49"/>
  <c r="E46" i="49"/>
  <c r="D46" i="49"/>
  <c r="I45" i="49"/>
  <c r="H45" i="49"/>
  <c r="G45" i="49"/>
  <c r="F45" i="49"/>
  <c r="E45" i="49"/>
  <c r="D45" i="49"/>
  <c r="I44" i="49"/>
  <c r="H44" i="49"/>
  <c r="G44" i="49"/>
  <c r="F44" i="49"/>
  <c r="E44" i="49"/>
  <c r="D44" i="49"/>
  <c r="I43" i="49"/>
  <c r="H43" i="49"/>
  <c r="G43" i="49"/>
  <c r="F43" i="49"/>
  <c r="E43" i="49"/>
  <c r="D43" i="49"/>
  <c r="I42" i="49"/>
  <c r="H42" i="49"/>
  <c r="G42" i="49"/>
  <c r="F42" i="49"/>
  <c r="E42" i="49"/>
  <c r="D42" i="49"/>
  <c r="I41" i="49"/>
  <c r="H41" i="49"/>
  <c r="G41" i="49"/>
  <c r="F41" i="49"/>
  <c r="E41" i="49"/>
  <c r="D41" i="49"/>
  <c r="I40" i="49"/>
  <c r="H40" i="49"/>
  <c r="G40" i="49"/>
  <c r="F40" i="49"/>
  <c r="E40" i="49"/>
  <c r="D40" i="49"/>
  <c r="I39" i="49"/>
  <c r="H39" i="49"/>
  <c r="G39" i="49"/>
  <c r="F39" i="49"/>
  <c r="E39" i="49"/>
  <c r="D39" i="49"/>
  <c r="I38" i="49"/>
  <c r="H38" i="49"/>
  <c r="G38" i="49"/>
  <c r="F38" i="49"/>
  <c r="E38" i="49"/>
  <c r="D38" i="49"/>
  <c r="I37" i="49"/>
  <c r="H37" i="49"/>
  <c r="G37" i="49"/>
  <c r="F37" i="49"/>
  <c r="E37" i="49"/>
  <c r="D37" i="49"/>
  <c r="I36" i="49"/>
  <c r="H36" i="49"/>
  <c r="G36" i="49"/>
  <c r="F36" i="49"/>
  <c r="E36" i="49"/>
  <c r="D36" i="49"/>
  <c r="I35" i="49"/>
  <c r="H35" i="49"/>
  <c r="G35" i="49"/>
  <c r="F35" i="49"/>
  <c r="E35" i="49"/>
  <c r="D35" i="49"/>
  <c r="I34" i="49"/>
  <c r="H34" i="49"/>
  <c r="G34" i="49"/>
  <c r="F34" i="49"/>
  <c r="E34" i="49"/>
  <c r="D34" i="49"/>
  <c r="I33" i="49"/>
  <c r="H33" i="49"/>
  <c r="G33" i="49"/>
  <c r="F33" i="49"/>
  <c r="E33" i="49"/>
  <c r="D33" i="49"/>
  <c r="I32" i="49"/>
  <c r="H32" i="49"/>
  <c r="G32" i="49"/>
  <c r="F32" i="49"/>
  <c r="E32" i="49"/>
  <c r="D32" i="49"/>
  <c r="I31" i="49"/>
  <c r="H31" i="49"/>
  <c r="G31" i="49"/>
  <c r="F31" i="49"/>
  <c r="E31" i="49"/>
  <c r="D31" i="49"/>
  <c r="I30" i="49"/>
  <c r="H30" i="49"/>
  <c r="G30" i="49"/>
  <c r="F30" i="49"/>
  <c r="E30" i="49"/>
  <c r="D30" i="49"/>
  <c r="I29" i="49"/>
  <c r="H29" i="49"/>
  <c r="G29" i="49"/>
  <c r="F29" i="49"/>
  <c r="E29" i="49"/>
  <c r="D29" i="49"/>
  <c r="I28" i="49"/>
  <c r="H28" i="49"/>
  <c r="G28" i="49"/>
  <c r="F28" i="49"/>
  <c r="E28" i="49"/>
  <c r="D28" i="49"/>
  <c r="I27" i="49"/>
  <c r="H27" i="49"/>
  <c r="G27" i="49"/>
  <c r="F27" i="49"/>
  <c r="E27" i="49"/>
  <c r="D27" i="49"/>
  <c r="I26" i="49"/>
  <c r="H26" i="49"/>
  <c r="G26" i="49"/>
  <c r="F26" i="49"/>
  <c r="E26" i="49"/>
  <c r="D26" i="49"/>
  <c r="I25" i="49"/>
  <c r="H25" i="49"/>
  <c r="G25" i="49"/>
  <c r="F25" i="49"/>
  <c r="E25" i="49"/>
  <c r="D25" i="49"/>
  <c r="I24" i="49"/>
  <c r="H24" i="49"/>
  <c r="G24" i="49"/>
  <c r="F24" i="49"/>
  <c r="E24" i="49"/>
  <c r="D24" i="49"/>
  <c r="I23" i="49"/>
  <c r="H23" i="49"/>
  <c r="G23" i="49"/>
  <c r="F23" i="49"/>
  <c r="E23" i="49"/>
  <c r="D23" i="49"/>
  <c r="I22" i="49"/>
  <c r="H22" i="49"/>
  <c r="G22" i="49"/>
  <c r="F22" i="49"/>
  <c r="E22" i="49"/>
  <c r="D22" i="49"/>
  <c r="I21" i="49"/>
  <c r="H21" i="49"/>
  <c r="G21" i="49"/>
  <c r="F21" i="49"/>
  <c r="E21" i="49"/>
  <c r="D21" i="49"/>
  <c r="I20" i="49"/>
  <c r="H20" i="49"/>
  <c r="G20" i="49"/>
  <c r="F20" i="49"/>
  <c r="E20" i="49"/>
  <c r="D20" i="49"/>
  <c r="I19" i="49"/>
  <c r="H19" i="49"/>
  <c r="G19" i="49"/>
  <c r="F19" i="49"/>
  <c r="E19" i="49"/>
  <c r="D19" i="49"/>
  <c r="I18" i="49"/>
  <c r="H18" i="49"/>
  <c r="G18" i="49"/>
  <c r="F18" i="49"/>
  <c r="E18" i="49"/>
  <c r="D18" i="49"/>
  <c r="I17" i="49"/>
  <c r="H17" i="49"/>
  <c r="G17" i="49"/>
  <c r="F17" i="49"/>
  <c r="E17" i="49"/>
  <c r="D17" i="49"/>
  <c r="I16" i="49"/>
  <c r="H16" i="49"/>
  <c r="G16" i="49"/>
  <c r="F16" i="49"/>
  <c r="E16" i="49"/>
  <c r="D16" i="49"/>
  <c r="I15" i="49"/>
  <c r="H15" i="49"/>
  <c r="G15" i="49"/>
  <c r="F15" i="49"/>
  <c r="E15" i="49"/>
  <c r="D15" i="49"/>
  <c r="I14" i="49"/>
  <c r="H14" i="49"/>
  <c r="G14" i="49"/>
  <c r="F14" i="49"/>
  <c r="E14" i="49"/>
  <c r="D14" i="49"/>
  <c r="I13" i="49"/>
  <c r="H13" i="49"/>
  <c r="G13" i="49"/>
  <c r="F13" i="49"/>
  <c r="E13" i="49"/>
  <c r="D13" i="49"/>
  <c r="I12" i="49"/>
  <c r="H12" i="49"/>
  <c r="G12" i="49"/>
  <c r="F12" i="49"/>
  <c r="E12" i="49"/>
  <c r="D12" i="49"/>
  <c r="I11" i="49"/>
  <c r="H11" i="49"/>
  <c r="G11" i="49"/>
  <c r="F11" i="49"/>
  <c r="E11" i="49"/>
  <c r="D11" i="49"/>
  <c r="I10" i="49"/>
  <c r="H10" i="49"/>
  <c r="G10" i="49"/>
  <c r="F10" i="49"/>
  <c r="E10" i="49"/>
  <c r="D10" i="49"/>
  <c r="I9" i="49"/>
  <c r="H9" i="49"/>
  <c r="G9" i="49"/>
  <c r="F9" i="49"/>
  <c r="E9" i="49"/>
  <c r="D9" i="49"/>
  <c r="I8" i="49"/>
  <c r="H8" i="49"/>
  <c r="G8" i="49"/>
  <c r="F8" i="49"/>
  <c r="E8" i="49"/>
  <c r="D8" i="49"/>
  <c r="I7" i="49"/>
  <c r="H7" i="49"/>
  <c r="G7" i="49"/>
  <c r="F7" i="49"/>
  <c r="E7" i="49"/>
  <c r="D7" i="49"/>
  <c r="I6" i="49"/>
  <c r="H6" i="49"/>
  <c r="G6" i="49"/>
  <c r="F6" i="49"/>
  <c r="E6" i="49"/>
  <c r="D6" i="49"/>
  <c r="L2" i="49"/>
  <c r="A1" i="49"/>
  <c r="C74" i="48"/>
  <c r="G72" i="48"/>
  <c r="C72" i="48"/>
  <c r="C71" i="48"/>
  <c r="G70" i="48"/>
  <c r="F70" i="48"/>
  <c r="E70" i="48"/>
  <c r="D70" i="48"/>
  <c r="G69" i="48"/>
  <c r="F69" i="48"/>
  <c r="E69" i="48"/>
  <c r="D69" i="48"/>
  <c r="G68" i="48"/>
  <c r="F68" i="48"/>
  <c r="E68" i="48"/>
  <c r="D68" i="48"/>
  <c r="G67" i="48"/>
  <c r="F67" i="48"/>
  <c r="E67" i="48"/>
  <c r="D67" i="48"/>
  <c r="G66" i="48"/>
  <c r="F66" i="48"/>
  <c r="E66" i="48"/>
  <c r="D66" i="48"/>
  <c r="G65" i="48"/>
  <c r="F65" i="48"/>
  <c r="E65" i="48"/>
  <c r="D65" i="48"/>
  <c r="G64" i="48"/>
  <c r="F64" i="48"/>
  <c r="E64" i="48"/>
  <c r="D64" i="48"/>
  <c r="G63" i="48"/>
  <c r="F63" i="48"/>
  <c r="E63" i="48"/>
  <c r="D63" i="48"/>
  <c r="G62" i="48"/>
  <c r="F62" i="48"/>
  <c r="E62" i="48"/>
  <c r="D62" i="48"/>
  <c r="G61" i="48"/>
  <c r="F61" i="48"/>
  <c r="E61" i="48"/>
  <c r="D61" i="48"/>
  <c r="G60" i="48"/>
  <c r="F60" i="48"/>
  <c r="E60" i="48"/>
  <c r="D60" i="48"/>
  <c r="G59" i="48"/>
  <c r="F59" i="48"/>
  <c r="E59" i="48"/>
  <c r="D59" i="48"/>
  <c r="G58" i="48"/>
  <c r="F58" i="48"/>
  <c r="E58" i="48"/>
  <c r="D58" i="48"/>
  <c r="G57" i="48"/>
  <c r="F57" i="48"/>
  <c r="E57" i="48"/>
  <c r="D57" i="48"/>
  <c r="G56" i="48"/>
  <c r="F56" i="48"/>
  <c r="E56" i="48"/>
  <c r="D56" i="48"/>
  <c r="G55" i="48"/>
  <c r="F55" i="48"/>
  <c r="E55" i="48"/>
  <c r="D55" i="48"/>
  <c r="G54" i="48"/>
  <c r="F54" i="48"/>
  <c r="E54" i="48"/>
  <c r="D54" i="48"/>
  <c r="G53" i="48"/>
  <c r="F53" i="48"/>
  <c r="E53" i="48"/>
  <c r="D53" i="48"/>
  <c r="G52" i="48"/>
  <c r="F52" i="48"/>
  <c r="E52" i="48"/>
  <c r="D52" i="48"/>
  <c r="G51" i="48"/>
  <c r="F51" i="48"/>
  <c r="E51" i="48"/>
  <c r="D51" i="48"/>
  <c r="I50" i="48"/>
  <c r="H50" i="48"/>
  <c r="G50" i="48"/>
  <c r="F50" i="48"/>
  <c r="E50" i="48"/>
  <c r="D50" i="48"/>
  <c r="I49" i="48"/>
  <c r="H49" i="48"/>
  <c r="G49" i="48"/>
  <c r="F49" i="48"/>
  <c r="E49" i="48"/>
  <c r="D49" i="48"/>
  <c r="I48" i="48"/>
  <c r="H48" i="48"/>
  <c r="G48" i="48"/>
  <c r="F48" i="48"/>
  <c r="E48" i="48"/>
  <c r="D48" i="48"/>
  <c r="I47" i="48"/>
  <c r="H47" i="48"/>
  <c r="G47" i="48"/>
  <c r="F47" i="48"/>
  <c r="E47" i="48"/>
  <c r="D47" i="48"/>
  <c r="I46" i="48"/>
  <c r="H46" i="48"/>
  <c r="G46" i="48"/>
  <c r="F46" i="48"/>
  <c r="E46" i="48"/>
  <c r="D46" i="48"/>
  <c r="I45" i="48"/>
  <c r="H45" i="48"/>
  <c r="G45" i="48"/>
  <c r="F45" i="48"/>
  <c r="E45" i="48"/>
  <c r="D45" i="48"/>
  <c r="I44" i="48"/>
  <c r="H44" i="48"/>
  <c r="G44" i="48"/>
  <c r="F44" i="48"/>
  <c r="E44" i="48"/>
  <c r="D44" i="48"/>
  <c r="I43" i="48"/>
  <c r="H43" i="48"/>
  <c r="G43" i="48"/>
  <c r="F43" i="48"/>
  <c r="E43" i="48"/>
  <c r="D43" i="48"/>
  <c r="I42" i="48"/>
  <c r="H42" i="48"/>
  <c r="G42" i="48"/>
  <c r="F42" i="48"/>
  <c r="E42" i="48"/>
  <c r="D42" i="48"/>
  <c r="I41" i="48"/>
  <c r="H41" i="48"/>
  <c r="G41" i="48"/>
  <c r="F41" i="48"/>
  <c r="E41" i="48"/>
  <c r="D41" i="48"/>
  <c r="I40" i="48"/>
  <c r="H40" i="48"/>
  <c r="G40" i="48"/>
  <c r="F40" i="48"/>
  <c r="E40" i="48"/>
  <c r="D40" i="48"/>
  <c r="I39" i="48"/>
  <c r="H39" i="48"/>
  <c r="G39" i="48"/>
  <c r="F39" i="48"/>
  <c r="E39" i="48"/>
  <c r="D39" i="48"/>
  <c r="I38" i="48"/>
  <c r="H38" i="48"/>
  <c r="G38" i="48"/>
  <c r="F38" i="48"/>
  <c r="E38" i="48"/>
  <c r="D38" i="48"/>
  <c r="I37" i="48"/>
  <c r="H37" i="48"/>
  <c r="G37" i="48"/>
  <c r="F37" i="48"/>
  <c r="E37" i="48"/>
  <c r="D37" i="48"/>
  <c r="I36" i="48"/>
  <c r="H36" i="48"/>
  <c r="G36" i="48"/>
  <c r="F36" i="48"/>
  <c r="E36" i="48"/>
  <c r="D36" i="48"/>
  <c r="I35" i="48"/>
  <c r="H35" i="48"/>
  <c r="G35" i="48"/>
  <c r="F35" i="48"/>
  <c r="E35" i="48"/>
  <c r="D35" i="48"/>
  <c r="I34" i="48"/>
  <c r="H34" i="48"/>
  <c r="G34" i="48"/>
  <c r="F34" i="48"/>
  <c r="E34" i="48"/>
  <c r="D34" i="48"/>
  <c r="I33" i="48"/>
  <c r="H33" i="48"/>
  <c r="G33" i="48"/>
  <c r="F33" i="48"/>
  <c r="E33" i="48"/>
  <c r="D33" i="48"/>
  <c r="I32" i="48"/>
  <c r="H32" i="48"/>
  <c r="G32" i="48"/>
  <c r="F32" i="48"/>
  <c r="E32" i="48"/>
  <c r="D32" i="48"/>
  <c r="I31" i="48"/>
  <c r="H31" i="48"/>
  <c r="G31" i="48"/>
  <c r="F31" i="48"/>
  <c r="E31" i="48"/>
  <c r="D31" i="48"/>
  <c r="I30" i="48"/>
  <c r="H30" i="48"/>
  <c r="G30" i="48"/>
  <c r="F30" i="48"/>
  <c r="E30" i="48"/>
  <c r="D30" i="48"/>
  <c r="I29" i="48"/>
  <c r="H29" i="48"/>
  <c r="G29" i="48"/>
  <c r="F29" i="48"/>
  <c r="E29" i="48"/>
  <c r="D29" i="48"/>
  <c r="I28" i="48"/>
  <c r="H28" i="48"/>
  <c r="G28" i="48"/>
  <c r="F28" i="48"/>
  <c r="E28" i="48"/>
  <c r="D28" i="48"/>
  <c r="I27" i="48"/>
  <c r="H27" i="48"/>
  <c r="G27" i="48"/>
  <c r="F27" i="48"/>
  <c r="E27" i="48"/>
  <c r="D27" i="48"/>
  <c r="I26" i="48"/>
  <c r="H26" i="48"/>
  <c r="G26" i="48"/>
  <c r="F26" i="48"/>
  <c r="E26" i="48"/>
  <c r="D26" i="48"/>
  <c r="I25" i="48"/>
  <c r="H25" i="48"/>
  <c r="G25" i="48"/>
  <c r="F25" i="48"/>
  <c r="E25" i="48"/>
  <c r="D25" i="48"/>
  <c r="I24" i="48"/>
  <c r="H24" i="48"/>
  <c r="G24" i="48"/>
  <c r="F24" i="48"/>
  <c r="E24" i="48"/>
  <c r="D24" i="48"/>
  <c r="I23" i="48"/>
  <c r="H23" i="48"/>
  <c r="G23" i="48"/>
  <c r="F23" i="48"/>
  <c r="E23" i="48"/>
  <c r="D23" i="48"/>
  <c r="I22" i="48"/>
  <c r="H22" i="48"/>
  <c r="G22" i="48"/>
  <c r="F22" i="48"/>
  <c r="E22" i="48"/>
  <c r="D22" i="48"/>
  <c r="I21" i="48"/>
  <c r="H21" i="48"/>
  <c r="G21" i="48"/>
  <c r="F21" i="48"/>
  <c r="E21" i="48"/>
  <c r="D21" i="48"/>
  <c r="I20" i="48"/>
  <c r="H20" i="48"/>
  <c r="G20" i="48"/>
  <c r="F20" i="48"/>
  <c r="E20" i="48"/>
  <c r="D20" i="48"/>
  <c r="I19" i="48"/>
  <c r="H19" i="48"/>
  <c r="G19" i="48"/>
  <c r="F19" i="48"/>
  <c r="E19" i="48"/>
  <c r="D19" i="48"/>
  <c r="I18" i="48"/>
  <c r="H18" i="48"/>
  <c r="G18" i="48"/>
  <c r="F18" i="48"/>
  <c r="E18" i="48"/>
  <c r="D18" i="48"/>
  <c r="I17" i="48"/>
  <c r="H17" i="48"/>
  <c r="G17" i="48"/>
  <c r="F17" i="48"/>
  <c r="E17" i="48"/>
  <c r="D17" i="48"/>
  <c r="I16" i="48"/>
  <c r="H16" i="48"/>
  <c r="G16" i="48"/>
  <c r="F16" i="48"/>
  <c r="E16" i="48"/>
  <c r="D16" i="48"/>
  <c r="I15" i="48"/>
  <c r="H15" i="48"/>
  <c r="G15" i="48"/>
  <c r="F15" i="48"/>
  <c r="E15" i="48"/>
  <c r="D15" i="48"/>
  <c r="I14" i="48"/>
  <c r="H14" i="48"/>
  <c r="G14" i="48"/>
  <c r="F14" i="48"/>
  <c r="E14" i="48"/>
  <c r="D14" i="48"/>
  <c r="I13" i="48"/>
  <c r="H13" i="48"/>
  <c r="G13" i="48"/>
  <c r="F13" i="48"/>
  <c r="E13" i="48"/>
  <c r="D13" i="48"/>
  <c r="I12" i="48"/>
  <c r="H12" i="48"/>
  <c r="G12" i="48"/>
  <c r="F12" i="48"/>
  <c r="E12" i="48"/>
  <c r="D12" i="48"/>
  <c r="I11" i="48"/>
  <c r="H11" i="48"/>
  <c r="G11" i="48"/>
  <c r="F11" i="48"/>
  <c r="E11" i="48"/>
  <c r="D11" i="48"/>
  <c r="I10" i="48"/>
  <c r="H10" i="48"/>
  <c r="G10" i="48"/>
  <c r="F10" i="48"/>
  <c r="E10" i="48"/>
  <c r="D10" i="48"/>
  <c r="I9" i="48"/>
  <c r="H9" i="48"/>
  <c r="G9" i="48"/>
  <c r="F9" i="48"/>
  <c r="E9" i="48"/>
  <c r="D9" i="48"/>
  <c r="I8" i="48"/>
  <c r="H8" i="48"/>
  <c r="G8" i="48"/>
  <c r="F8" i="48"/>
  <c r="E8" i="48"/>
  <c r="D8" i="48"/>
  <c r="I7" i="48"/>
  <c r="H7" i="48"/>
  <c r="G7" i="48"/>
  <c r="F7" i="48"/>
  <c r="E7" i="48"/>
  <c r="D7" i="48"/>
  <c r="I6" i="48"/>
  <c r="H6" i="48"/>
  <c r="G6" i="48"/>
  <c r="F6" i="48"/>
  <c r="E6" i="48"/>
  <c r="D6" i="48"/>
  <c r="L2" i="48"/>
  <c r="A1" i="48"/>
  <c r="C74" i="47"/>
  <c r="G72" i="47"/>
  <c r="C72" i="47"/>
  <c r="C71" i="47"/>
  <c r="G70" i="47"/>
  <c r="F70" i="47"/>
  <c r="E70" i="47"/>
  <c r="D70" i="47"/>
  <c r="G69" i="47"/>
  <c r="F69" i="47"/>
  <c r="E69" i="47"/>
  <c r="D69" i="47"/>
  <c r="G68" i="47"/>
  <c r="F68" i="47"/>
  <c r="E68" i="47"/>
  <c r="D68" i="47"/>
  <c r="G67" i="47"/>
  <c r="F67" i="47"/>
  <c r="E67" i="47"/>
  <c r="D67" i="47"/>
  <c r="G66" i="47"/>
  <c r="F66" i="47"/>
  <c r="E66" i="47"/>
  <c r="D66" i="47"/>
  <c r="G65" i="47"/>
  <c r="F65" i="47"/>
  <c r="E65" i="47"/>
  <c r="D65" i="47"/>
  <c r="G64" i="47"/>
  <c r="F64" i="47"/>
  <c r="E64" i="47"/>
  <c r="D64" i="47"/>
  <c r="G63" i="47"/>
  <c r="F63" i="47"/>
  <c r="E63" i="47"/>
  <c r="D63" i="47"/>
  <c r="G62" i="47"/>
  <c r="F62" i="47"/>
  <c r="E62" i="47"/>
  <c r="D62" i="47"/>
  <c r="G61" i="47"/>
  <c r="F61" i="47"/>
  <c r="E61" i="47"/>
  <c r="D61" i="47"/>
  <c r="G60" i="47"/>
  <c r="F60" i="47"/>
  <c r="E60" i="47"/>
  <c r="D60" i="47"/>
  <c r="G59" i="47"/>
  <c r="F59" i="47"/>
  <c r="E59" i="47"/>
  <c r="D59" i="47"/>
  <c r="G58" i="47"/>
  <c r="F58" i="47"/>
  <c r="E58" i="47"/>
  <c r="D58" i="47"/>
  <c r="G57" i="47"/>
  <c r="F57" i="47"/>
  <c r="E57" i="47"/>
  <c r="D57" i="47"/>
  <c r="G56" i="47"/>
  <c r="F56" i="47"/>
  <c r="E56" i="47"/>
  <c r="D56" i="47"/>
  <c r="G55" i="47"/>
  <c r="F55" i="47"/>
  <c r="E55" i="47"/>
  <c r="D55" i="47"/>
  <c r="G54" i="47"/>
  <c r="F54" i="47"/>
  <c r="E54" i="47"/>
  <c r="D54" i="47"/>
  <c r="G53" i="47"/>
  <c r="F53" i="47"/>
  <c r="E53" i="47"/>
  <c r="D53" i="47"/>
  <c r="G52" i="47"/>
  <c r="F52" i="47"/>
  <c r="E52" i="47"/>
  <c r="D52" i="47"/>
  <c r="G51" i="47"/>
  <c r="F51" i="47"/>
  <c r="E51" i="47"/>
  <c r="D51" i="47"/>
  <c r="I50" i="47"/>
  <c r="H50" i="47"/>
  <c r="G50" i="47"/>
  <c r="F50" i="47"/>
  <c r="E50" i="47"/>
  <c r="D50" i="47"/>
  <c r="I49" i="47"/>
  <c r="H49" i="47"/>
  <c r="G49" i="47"/>
  <c r="F49" i="47"/>
  <c r="E49" i="47"/>
  <c r="D49" i="47"/>
  <c r="I48" i="47"/>
  <c r="H48" i="47"/>
  <c r="G48" i="47"/>
  <c r="F48" i="47"/>
  <c r="E48" i="47"/>
  <c r="D48" i="47"/>
  <c r="I47" i="47"/>
  <c r="H47" i="47"/>
  <c r="G47" i="47"/>
  <c r="F47" i="47"/>
  <c r="E47" i="47"/>
  <c r="D47" i="47"/>
  <c r="I46" i="47"/>
  <c r="H46" i="47"/>
  <c r="G46" i="47"/>
  <c r="F46" i="47"/>
  <c r="E46" i="47"/>
  <c r="D46" i="47"/>
  <c r="I45" i="47"/>
  <c r="H45" i="47"/>
  <c r="G45" i="47"/>
  <c r="F45" i="47"/>
  <c r="E45" i="47"/>
  <c r="D45" i="47"/>
  <c r="I44" i="47"/>
  <c r="H44" i="47"/>
  <c r="G44" i="47"/>
  <c r="F44" i="47"/>
  <c r="E44" i="47"/>
  <c r="D44" i="47"/>
  <c r="I43" i="47"/>
  <c r="H43" i="47"/>
  <c r="G43" i="47"/>
  <c r="F43" i="47"/>
  <c r="E43" i="47"/>
  <c r="D43" i="47"/>
  <c r="I42" i="47"/>
  <c r="H42" i="47"/>
  <c r="G42" i="47"/>
  <c r="F42" i="47"/>
  <c r="E42" i="47"/>
  <c r="D42" i="47"/>
  <c r="I41" i="47"/>
  <c r="H41" i="47"/>
  <c r="G41" i="47"/>
  <c r="F41" i="47"/>
  <c r="E41" i="47"/>
  <c r="D41" i="47"/>
  <c r="I40" i="47"/>
  <c r="H40" i="47"/>
  <c r="G40" i="47"/>
  <c r="F40" i="47"/>
  <c r="E40" i="47"/>
  <c r="D40" i="47"/>
  <c r="I39" i="47"/>
  <c r="H39" i="47"/>
  <c r="G39" i="47"/>
  <c r="F39" i="47"/>
  <c r="E39" i="47"/>
  <c r="D39" i="47"/>
  <c r="I38" i="47"/>
  <c r="H38" i="47"/>
  <c r="G38" i="47"/>
  <c r="F38" i="47"/>
  <c r="E38" i="47"/>
  <c r="D38" i="47"/>
  <c r="I37" i="47"/>
  <c r="H37" i="47"/>
  <c r="G37" i="47"/>
  <c r="F37" i="47"/>
  <c r="E37" i="47"/>
  <c r="D37" i="47"/>
  <c r="I36" i="47"/>
  <c r="H36" i="47"/>
  <c r="G36" i="47"/>
  <c r="F36" i="47"/>
  <c r="E36" i="47"/>
  <c r="D36" i="47"/>
  <c r="I35" i="47"/>
  <c r="H35" i="47"/>
  <c r="G35" i="47"/>
  <c r="F35" i="47"/>
  <c r="E35" i="47"/>
  <c r="D35" i="47"/>
  <c r="I34" i="47"/>
  <c r="H34" i="47"/>
  <c r="G34" i="47"/>
  <c r="F34" i="47"/>
  <c r="E34" i="47"/>
  <c r="D34" i="47"/>
  <c r="I33" i="47"/>
  <c r="H33" i="47"/>
  <c r="G33" i="47"/>
  <c r="F33" i="47"/>
  <c r="E33" i="47"/>
  <c r="D33" i="47"/>
  <c r="I32" i="47"/>
  <c r="H32" i="47"/>
  <c r="G32" i="47"/>
  <c r="F32" i="47"/>
  <c r="E32" i="47"/>
  <c r="D32" i="47"/>
  <c r="I31" i="47"/>
  <c r="H31" i="47"/>
  <c r="G31" i="47"/>
  <c r="F31" i="47"/>
  <c r="E31" i="47"/>
  <c r="D31" i="47"/>
  <c r="I30" i="47"/>
  <c r="H30" i="47"/>
  <c r="G30" i="47"/>
  <c r="F30" i="47"/>
  <c r="E30" i="47"/>
  <c r="D30" i="47"/>
  <c r="I29" i="47"/>
  <c r="H29" i="47"/>
  <c r="G29" i="47"/>
  <c r="F29" i="47"/>
  <c r="E29" i="47"/>
  <c r="D29" i="47"/>
  <c r="I28" i="47"/>
  <c r="H28" i="47"/>
  <c r="G28" i="47"/>
  <c r="F28" i="47"/>
  <c r="E28" i="47"/>
  <c r="D28" i="47"/>
  <c r="I27" i="47"/>
  <c r="H27" i="47"/>
  <c r="G27" i="47"/>
  <c r="F27" i="47"/>
  <c r="E27" i="47"/>
  <c r="D27" i="47"/>
  <c r="I26" i="47"/>
  <c r="H26" i="47"/>
  <c r="G26" i="47"/>
  <c r="F26" i="47"/>
  <c r="E26" i="47"/>
  <c r="D26" i="47"/>
  <c r="I25" i="47"/>
  <c r="H25" i="47"/>
  <c r="G25" i="47"/>
  <c r="F25" i="47"/>
  <c r="E25" i="47"/>
  <c r="D25" i="47"/>
  <c r="I24" i="47"/>
  <c r="H24" i="47"/>
  <c r="G24" i="47"/>
  <c r="F24" i="47"/>
  <c r="E24" i="47"/>
  <c r="D24" i="47"/>
  <c r="I23" i="47"/>
  <c r="H23" i="47"/>
  <c r="G23" i="47"/>
  <c r="F23" i="47"/>
  <c r="E23" i="47"/>
  <c r="D23" i="47"/>
  <c r="I22" i="47"/>
  <c r="H22" i="47"/>
  <c r="G22" i="47"/>
  <c r="F22" i="47"/>
  <c r="E22" i="47"/>
  <c r="D22" i="47"/>
  <c r="I21" i="47"/>
  <c r="H21" i="47"/>
  <c r="G21" i="47"/>
  <c r="F21" i="47"/>
  <c r="E21" i="47"/>
  <c r="D21" i="47"/>
  <c r="I20" i="47"/>
  <c r="H20" i="47"/>
  <c r="G20" i="47"/>
  <c r="F20" i="47"/>
  <c r="E20" i="47"/>
  <c r="D20" i="47"/>
  <c r="I19" i="47"/>
  <c r="H19" i="47"/>
  <c r="G19" i="47"/>
  <c r="F19" i="47"/>
  <c r="E19" i="47"/>
  <c r="D19" i="47"/>
  <c r="I18" i="47"/>
  <c r="H18" i="47"/>
  <c r="G18" i="47"/>
  <c r="F18" i="47"/>
  <c r="E18" i="47"/>
  <c r="D18" i="47"/>
  <c r="I17" i="47"/>
  <c r="H17" i="47"/>
  <c r="G17" i="47"/>
  <c r="F17" i="47"/>
  <c r="E17" i="47"/>
  <c r="D17" i="47"/>
  <c r="I16" i="47"/>
  <c r="H16" i="47"/>
  <c r="G16" i="47"/>
  <c r="F16" i="47"/>
  <c r="E16" i="47"/>
  <c r="D16" i="47"/>
  <c r="I15" i="47"/>
  <c r="H15" i="47"/>
  <c r="G15" i="47"/>
  <c r="F15" i="47"/>
  <c r="E15" i="47"/>
  <c r="D15" i="47"/>
  <c r="I14" i="47"/>
  <c r="H14" i="47"/>
  <c r="G14" i="47"/>
  <c r="F14" i="47"/>
  <c r="E14" i="47"/>
  <c r="D14" i="47"/>
  <c r="I13" i="47"/>
  <c r="H13" i="47"/>
  <c r="G13" i="47"/>
  <c r="F13" i="47"/>
  <c r="E13" i="47"/>
  <c r="D13" i="47"/>
  <c r="I12" i="47"/>
  <c r="H12" i="47"/>
  <c r="G12" i="47"/>
  <c r="F12" i="47"/>
  <c r="E12" i="47"/>
  <c r="D12" i="47"/>
  <c r="I11" i="47"/>
  <c r="H11" i="47"/>
  <c r="G11" i="47"/>
  <c r="F11" i="47"/>
  <c r="E11" i="47"/>
  <c r="D11" i="47"/>
  <c r="I10" i="47"/>
  <c r="H10" i="47"/>
  <c r="G10" i="47"/>
  <c r="F10" i="47"/>
  <c r="E10" i="47"/>
  <c r="D10" i="47"/>
  <c r="I9" i="47"/>
  <c r="H9" i="47"/>
  <c r="G9" i="47"/>
  <c r="F9" i="47"/>
  <c r="E9" i="47"/>
  <c r="D9" i="47"/>
  <c r="I8" i="47"/>
  <c r="H8" i="47"/>
  <c r="G8" i="47"/>
  <c r="F8" i="47"/>
  <c r="E8" i="47"/>
  <c r="D8" i="47"/>
  <c r="I7" i="47"/>
  <c r="H7" i="47"/>
  <c r="G7" i="47"/>
  <c r="F7" i="47"/>
  <c r="E7" i="47"/>
  <c r="D7" i="47"/>
  <c r="I6" i="47"/>
  <c r="H6" i="47"/>
  <c r="G6" i="47"/>
  <c r="F6" i="47"/>
  <c r="E6" i="47"/>
  <c r="D6" i="47"/>
  <c r="L2" i="47"/>
  <c r="A1" i="47"/>
  <c r="G72" i="46"/>
  <c r="C72" i="46"/>
  <c r="C71" i="46"/>
  <c r="C74" i="46" s="1"/>
  <c r="F40" i="1" s="1"/>
  <c r="G70" i="46"/>
  <c r="F70" i="46"/>
  <c r="E70" i="46"/>
  <c r="D70" i="46"/>
  <c r="G69" i="46"/>
  <c r="F69" i="46"/>
  <c r="E69" i="46"/>
  <c r="D69" i="46"/>
  <c r="G68" i="46"/>
  <c r="F68" i="46"/>
  <c r="E68" i="46"/>
  <c r="D68" i="46"/>
  <c r="G67" i="46"/>
  <c r="F67" i="46"/>
  <c r="E67" i="46"/>
  <c r="D67" i="46"/>
  <c r="G66" i="46"/>
  <c r="F66" i="46"/>
  <c r="E66" i="46"/>
  <c r="D66" i="46"/>
  <c r="G65" i="46"/>
  <c r="F65" i="46"/>
  <c r="E65" i="46"/>
  <c r="D65" i="46"/>
  <c r="G64" i="46"/>
  <c r="F64" i="46"/>
  <c r="E64" i="46"/>
  <c r="D64" i="46"/>
  <c r="G63" i="46"/>
  <c r="F63" i="46"/>
  <c r="E63" i="46"/>
  <c r="D63" i="46"/>
  <c r="G62" i="46"/>
  <c r="F62" i="46"/>
  <c r="E62" i="46"/>
  <c r="D62" i="46"/>
  <c r="G61" i="46"/>
  <c r="F61" i="46"/>
  <c r="E61" i="46"/>
  <c r="D61" i="46"/>
  <c r="G60" i="46"/>
  <c r="F60" i="46"/>
  <c r="E60" i="46"/>
  <c r="D60" i="46"/>
  <c r="G59" i="46"/>
  <c r="F59" i="46"/>
  <c r="E59" i="46"/>
  <c r="D59" i="46"/>
  <c r="G58" i="46"/>
  <c r="F58" i="46"/>
  <c r="E58" i="46"/>
  <c r="D58" i="46"/>
  <c r="G57" i="46"/>
  <c r="F57" i="46"/>
  <c r="E57" i="46"/>
  <c r="D57" i="46"/>
  <c r="G56" i="46"/>
  <c r="F56" i="46"/>
  <c r="E56" i="46"/>
  <c r="D56" i="46"/>
  <c r="G55" i="46"/>
  <c r="F55" i="46"/>
  <c r="E55" i="46"/>
  <c r="D55" i="46"/>
  <c r="G54" i="46"/>
  <c r="F54" i="46"/>
  <c r="E54" i="46"/>
  <c r="D54" i="46"/>
  <c r="G53" i="46"/>
  <c r="F53" i="46"/>
  <c r="E53" i="46"/>
  <c r="D53" i="46"/>
  <c r="G52" i="46"/>
  <c r="F52" i="46"/>
  <c r="E52" i="46"/>
  <c r="D52" i="46"/>
  <c r="G51" i="46"/>
  <c r="F51" i="46"/>
  <c r="E51" i="46"/>
  <c r="D51" i="46"/>
  <c r="I50" i="46"/>
  <c r="H50" i="46"/>
  <c r="G50" i="46"/>
  <c r="F50" i="46"/>
  <c r="E50" i="46"/>
  <c r="D50" i="46"/>
  <c r="I49" i="46"/>
  <c r="H49" i="46"/>
  <c r="G49" i="46"/>
  <c r="F49" i="46"/>
  <c r="E49" i="46"/>
  <c r="D49" i="46"/>
  <c r="I48" i="46"/>
  <c r="H48" i="46"/>
  <c r="G48" i="46"/>
  <c r="F48" i="46"/>
  <c r="E48" i="46"/>
  <c r="D48" i="46"/>
  <c r="I47" i="46"/>
  <c r="H47" i="46"/>
  <c r="G47" i="46"/>
  <c r="F47" i="46"/>
  <c r="E47" i="46"/>
  <c r="D47" i="46"/>
  <c r="I46" i="46"/>
  <c r="H46" i="46"/>
  <c r="G46" i="46"/>
  <c r="F46" i="46"/>
  <c r="E46" i="46"/>
  <c r="D46" i="46"/>
  <c r="I45" i="46"/>
  <c r="H45" i="46"/>
  <c r="G45" i="46"/>
  <c r="F45" i="46"/>
  <c r="E45" i="46"/>
  <c r="D45" i="46"/>
  <c r="I44" i="46"/>
  <c r="H44" i="46"/>
  <c r="G44" i="46"/>
  <c r="F44" i="46"/>
  <c r="E44" i="46"/>
  <c r="D44" i="46"/>
  <c r="I43" i="46"/>
  <c r="H43" i="46"/>
  <c r="G43" i="46"/>
  <c r="F43" i="46"/>
  <c r="E43" i="46"/>
  <c r="D43" i="46"/>
  <c r="I42" i="46"/>
  <c r="H42" i="46"/>
  <c r="G42" i="46"/>
  <c r="F42" i="46"/>
  <c r="E42" i="46"/>
  <c r="D42" i="46"/>
  <c r="I41" i="46"/>
  <c r="H41" i="46"/>
  <c r="G41" i="46"/>
  <c r="F41" i="46"/>
  <c r="E41" i="46"/>
  <c r="D41" i="46"/>
  <c r="I40" i="46"/>
  <c r="H40" i="46"/>
  <c r="G40" i="46"/>
  <c r="F40" i="46"/>
  <c r="E40" i="46"/>
  <c r="D40" i="46"/>
  <c r="I39" i="46"/>
  <c r="H39" i="46"/>
  <c r="G39" i="46"/>
  <c r="F39" i="46"/>
  <c r="E39" i="46"/>
  <c r="D39" i="46"/>
  <c r="I38" i="46"/>
  <c r="H38" i="46"/>
  <c r="G38" i="46"/>
  <c r="F38" i="46"/>
  <c r="E38" i="46"/>
  <c r="D38" i="46"/>
  <c r="I37" i="46"/>
  <c r="H37" i="46"/>
  <c r="G37" i="46"/>
  <c r="F37" i="46"/>
  <c r="E37" i="46"/>
  <c r="D37" i="46"/>
  <c r="I36" i="46"/>
  <c r="H36" i="46"/>
  <c r="G36" i="46"/>
  <c r="F36" i="46"/>
  <c r="E36" i="46"/>
  <c r="D36" i="46"/>
  <c r="I35" i="46"/>
  <c r="H35" i="46"/>
  <c r="G35" i="46"/>
  <c r="F35" i="46"/>
  <c r="E35" i="46"/>
  <c r="D35" i="46"/>
  <c r="I34" i="46"/>
  <c r="H34" i="46"/>
  <c r="G34" i="46"/>
  <c r="F34" i="46"/>
  <c r="E34" i="46"/>
  <c r="D34" i="46"/>
  <c r="I33" i="46"/>
  <c r="H33" i="46"/>
  <c r="G33" i="46"/>
  <c r="F33" i="46"/>
  <c r="E33" i="46"/>
  <c r="D33" i="46"/>
  <c r="I32" i="46"/>
  <c r="H32" i="46"/>
  <c r="G32" i="46"/>
  <c r="F32" i="46"/>
  <c r="E32" i="46"/>
  <c r="D32" i="46"/>
  <c r="I31" i="46"/>
  <c r="H31" i="46"/>
  <c r="G31" i="46"/>
  <c r="F31" i="46"/>
  <c r="E31" i="46"/>
  <c r="D31" i="46"/>
  <c r="I30" i="46"/>
  <c r="H30" i="46"/>
  <c r="G30" i="46"/>
  <c r="F30" i="46"/>
  <c r="E30" i="46"/>
  <c r="D30" i="46"/>
  <c r="I29" i="46"/>
  <c r="H29" i="46"/>
  <c r="G29" i="46"/>
  <c r="F29" i="46"/>
  <c r="E29" i="46"/>
  <c r="D29" i="46"/>
  <c r="I28" i="46"/>
  <c r="H28" i="46"/>
  <c r="G28" i="46"/>
  <c r="F28" i="46"/>
  <c r="E28" i="46"/>
  <c r="D28" i="46"/>
  <c r="I27" i="46"/>
  <c r="H27" i="46"/>
  <c r="G27" i="46"/>
  <c r="F27" i="46"/>
  <c r="E27" i="46"/>
  <c r="D27" i="46"/>
  <c r="I26" i="46"/>
  <c r="H26" i="46"/>
  <c r="G26" i="46"/>
  <c r="F26" i="46"/>
  <c r="E26" i="46"/>
  <c r="D26" i="46"/>
  <c r="I25" i="46"/>
  <c r="H25" i="46"/>
  <c r="G25" i="46"/>
  <c r="F25" i="46"/>
  <c r="E25" i="46"/>
  <c r="D25" i="46"/>
  <c r="I24" i="46"/>
  <c r="H24" i="46"/>
  <c r="G24" i="46"/>
  <c r="F24" i="46"/>
  <c r="E24" i="46"/>
  <c r="D24" i="46"/>
  <c r="I23" i="46"/>
  <c r="H23" i="46"/>
  <c r="G23" i="46"/>
  <c r="F23" i="46"/>
  <c r="E23" i="46"/>
  <c r="D23" i="46"/>
  <c r="I22" i="46"/>
  <c r="H22" i="46"/>
  <c r="G22" i="46"/>
  <c r="F22" i="46"/>
  <c r="E22" i="46"/>
  <c r="D22" i="46"/>
  <c r="I21" i="46"/>
  <c r="H21" i="46"/>
  <c r="G21" i="46"/>
  <c r="F21" i="46"/>
  <c r="E21" i="46"/>
  <c r="D21" i="46"/>
  <c r="I20" i="46"/>
  <c r="H20" i="46"/>
  <c r="G20" i="46"/>
  <c r="F20" i="46"/>
  <c r="E20" i="46"/>
  <c r="D20" i="46"/>
  <c r="I19" i="46"/>
  <c r="H19" i="46"/>
  <c r="G19" i="46"/>
  <c r="F19" i="46"/>
  <c r="E19" i="46"/>
  <c r="D19" i="46"/>
  <c r="I18" i="46"/>
  <c r="H18" i="46"/>
  <c r="G18" i="46"/>
  <c r="F18" i="46"/>
  <c r="E18" i="46"/>
  <c r="D18" i="46"/>
  <c r="I17" i="46"/>
  <c r="H17" i="46"/>
  <c r="G17" i="46"/>
  <c r="F17" i="46"/>
  <c r="E17" i="46"/>
  <c r="D17" i="46"/>
  <c r="I16" i="46"/>
  <c r="H16" i="46"/>
  <c r="G16" i="46"/>
  <c r="F16" i="46"/>
  <c r="E16" i="46"/>
  <c r="D16" i="46"/>
  <c r="I15" i="46"/>
  <c r="H15" i="46"/>
  <c r="G15" i="46"/>
  <c r="F15" i="46"/>
  <c r="E15" i="46"/>
  <c r="D15" i="46"/>
  <c r="I14" i="46"/>
  <c r="H14" i="46"/>
  <c r="G14" i="46"/>
  <c r="F14" i="46"/>
  <c r="E14" i="46"/>
  <c r="D14" i="46"/>
  <c r="I13" i="46"/>
  <c r="H13" i="46"/>
  <c r="G13" i="46"/>
  <c r="F13" i="46"/>
  <c r="E13" i="46"/>
  <c r="D13" i="46"/>
  <c r="I12" i="46"/>
  <c r="H12" i="46"/>
  <c r="G12" i="46"/>
  <c r="F12" i="46"/>
  <c r="E12" i="46"/>
  <c r="D12" i="46"/>
  <c r="I11" i="46"/>
  <c r="H11" i="46"/>
  <c r="G11" i="46"/>
  <c r="F11" i="46"/>
  <c r="E11" i="46"/>
  <c r="D11" i="46"/>
  <c r="I10" i="46"/>
  <c r="H10" i="46"/>
  <c r="G10" i="46"/>
  <c r="F10" i="46"/>
  <c r="E10" i="46"/>
  <c r="D10" i="46"/>
  <c r="I9" i="46"/>
  <c r="H9" i="46"/>
  <c r="G9" i="46"/>
  <c r="F9" i="46"/>
  <c r="E9" i="46"/>
  <c r="D9" i="46"/>
  <c r="I8" i="46"/>
  <c r="H8" i="46"/>
  <c r="G8" i="46"/>
  <c r="F8" i="46"/>
  <c r="E8" i="46"/>
  <c r="D8" i="46"/>
  <c r="I7" i="46"/>
  <c r="H7" i="46"/>
  <c r="G7" i="46"/>
  <c r="F7" i="46"/>
  <c r="E7" i="46"/>
  <c r="D7" i="46"/>
  <c r="I6" i="46"/>
  <c r="H6" i="46"/>
  <c r="G6" i="46"/>
  <c r="F6" i="46"/>
  <c r="E6" i="46"/>
  <c r="D6" i="46"/>
  <c r="L2" i="46"/>
  <c r="A1" i="46"/>
  <c r="C72" i="45"/>
  <c r="G39" i="1" s="1"/>
  <c r="C71" i="45"/>
  <c r="G70" i="45"/>
  <c r="F70" i="45"/>
  <c r="E70" i="45"/>
  <c r="D70" i="45"/>
  <c r="G69" i="45"/>
  <c r="F69" i="45"/>
  <c r="E69" i="45"/>
  <c r="D69" i="45"/>
  <c r="G68" i="45"/>
  <c r="F68" i="45"/>
  <c r="E68" i="45"/>
  <c r="D68" i="45"/>
  <c r="G67" i="45"/>
  <c r="F67" i="45"/>
  <c r="E67" i="45"/>
  <c r="D67" i="45"/>
  <c r="G66" i="45"/>
  <c r="F66" i="45"/>
  <c r="E66" i="45"/>
  <c r="D66" i="45"/>
  <c r="G65" i="45"/>
  <c r="F65" i="45"/>
  <c r="E65" i="45"/>
  <c r="D65" i="45"/>
  <c r="G64" i="45"/>
  <c r="F64" i="45"/>
  <c r="E64" i="45"/>
  <c r="D64" i="45"/>
  <c r="G63" i="45"/>
  <c r="F63" i="45"/>
  <c r="E63" i="45"/>
  <c r="D63" i="45"/>
  <c r="G62" i="45"/>
  <c r="F62" i="45"/>
  <c r="E62" i="45"/>
  <c r="D62" i="45"/>
  <c r="G61" i="45"/>
  <c r="F61" i="45"/>
  <c r="E61" i="45"/>
  <c r="D61" i="45"/>
  <c r="G60" i="45"/>
  <c r="F60" i="45"/>
  <c r="E60" i="45"/>
  <c r="D60" i="45"/>
  <c r="G59" i="45"/>
  <c r="F59" i="45"/>
  <c r="E59" i="45"/>
  <c r="D59" i="45"/>
  <c r="G58" i="45"/>
  <c r="F58" i="45"/>
  <c r="E58" i="45"/>
  <c r="D58" i="45"/>
  <c r="G57" i="45"/>
  <c r="F57" i="45"/>
  <c r="E57" i="45"/>
  <c r="D57" i="45"/>
  <c r="G56" i="45"/>
  <c r="F56" i="45"/>
  <c r="E56" i="45"/>
  <c r="D56" i="45"/>
  <c r="G55" i="45"/>
  <c r="F55" i="45"/>
  <c r="E55" i="45"/>
  <c r="D55" i="45"/>
  <c r="G54" i="45"/>
  <c r="F54" i="45"/>
  <c r="E54" i="45"/>
  <c r="D54" i="45"/>
  <c r="G53" i="45"/>
  <c r="F53" i="45"/>
  <c r="E53" i="45"/>
  <c r="D53" i="45"/>
  <c r="G52" i="45"/>
  <c r="F52" i="45"/>
  <c r="E52" i="45"/>
  <c r="D52" i="45"/>
  <c r="G51" i="45"/>
  <c r="G72" i="45" s="1"/>
  <c r="F51" i="45"/>
  <c r="E51" i="45"/>
  <c r="D51" i="45"/>
  <c r="I50" i="45"/>
  <c r="H50" i="45"/>
  <c r="G50" i="45"/>
  <c r="F50" i="45"/>
  <c r="E50" i="45"/>
  <c r="D50" i="45"/>
  <c r="I49" i="45"/>
  <c r="H49" i="45"/>
  <c r="G49" i="45"/>
  <c r="F49" i="45"/>
  <c r="E49" i="45"/>
  <c r="D49" i="45"/>
  <c r="I48" i="45"/>
  <c r="H48" i="45"/>
  <c r="G48" i="45"/>
  <c r="F48" i="45"/>
  <c r="E48" i="45"/>
  <c r="D48" i="45"/>
  <c r="I47" i="45"/>
  <c r="H47" i="45"/>
  <c r="G47" i="45"/>
  <c r="F47" i="45"/>
  <c r="E47" i="45"/>
  <c r="D47" i="45"/>
  <c r="I46" i="45"/>
  <c r="H46" i="45"/>
  <c r="G46" i="45"/>
  <c r="F46" i="45"/>
  <c r="E46" i="45"/>
  <c r="D46" i="45"/>
  <c r="I45" i="45"/>
  <c r="H45" i="45"/>
  <c r="G45" i="45"/>
  <c r="F45" i="45"/>
  <c r="E45" i="45"/>
  <c r="D45" i="45"/>
  <c r="I44" i="45"/>
  <c r="H44" i="45"/>
  <c r="G44" i="45"/>
  <c r="F44" i="45"/>
  <c r="E44" i="45"/>
  <c r="D44" i="45"/>
  <c r="I43" i="45"/>
  <c r="H43" i="45"/>
  <c r="G43" i="45"/>
  <c r="F43" i="45"/>
  <c r="E43" i="45"/>
  <c r="D43" i="45"/>
  <c r="I42" i="45"/>
  <c r="H42" i="45"/>
  <c r="G42" i="45"/>
  <c r="F42" i="45"/>
  <c r="E42" i="45"/>
  <c r="D42" i="45"/>
  <c r="I41" i="45"/>
  <c r="H41" i="45"/>
  <c r="G41" i="45"/>
  <c r="F41" i="45"/>
  <c r="E41" i="45"/>
  <c r="D41" i="45"/>
  <c r="I40" i="45"/>
  <c r="H40" i="45"/>
  <c r="G40" i="45"/>
  <c r="F40" i="45"/>
  <c r="E40" i="45"/>
  <c r="D40" i="45"/>
  <c r="I39" i="45"/>
  <c r="H39" i="45"/>
  <c r="G39" i="45"/>
  <c r="F39" i="45"/>
  <c r="E39" i="45"/>
  <c r="D39" i="45"/>
  <c r="I38" i="45"/>
  <c r="H38" i="45"/>
  <c r="G38" i="45"/>
  <c r="F38" i="45"/>
  <c r="E38" i="45"/>
  <c r="D38" i="45"/>
  <c r="I37" i="45"/>
  <c r="H37" i="45"/>
  <c r="G37" i="45"/>
  <c r="F37" i="45"/>
  <c r="E37" i="45"/>
  <c r="D37" i="45"/>
  <c r="I36" i="45"/>
  <c r="H36" i="45"/>
  <c r="G36" i="45"/>
  <c r="F36" i="45"/>
  <c r="E36" i="45"/>
  <c r="D36" i="45"/>
  <c r="I35" i="45"/>
  <c r="H35" i="45"/>
  <c r="G35" i="45"/>
  <c r="F35" i="45"/>
  <c r="E35" i="45"/>
  <c r="D35" i="45"/>
  <c r="I34" i="45"/>
  <c r="H34" i="45"/>
  <c r="G34" i="45"/>
  <c r="F34" i="45"/>
  <c r="E34" i="45"/>
  <c r="D34" i="45"/>
  <c r="I33" i="45"/>
  <c r="H33" i="45"/>
  <c r="G33" i="45"/>
  <c r="F33" i="45"/>
  <c r="E33" i="45"/>
  <c r="D33" i="45"/>
  <c r="I32" i="45"/>
  <c r="H32" i="45"/>
  <c r="G32" i="45"/>
  <c r="F32" i="45"/>
  <c r="E32" i="45"/>
  <c r="D32" i="45"/>
  <c r="I31" i="45"/>
  <c r="H31" i="45"/>
  <c r="G31" i="45"/>
  <c r="F31" i="45"/>
  <c r="E31" i="45"/>
  <c r="D31" i="45"/>
  <c r="I30" i="45"/>
  <c r="H30" i="45"/>
  <c r="G30" i="45"/>
  <c r="F30" i="45"/>
  <c r="E30" i="45"/>
  <c r="D30" i="45"/>
  <c r="I29" i="45"/>
  <c r="H29" i="45"/>
  <c r="G29" i="45"/>
  <c r="F29" i="45"/>
  <c r="E29" i="45"/>
  <c r="D29" i="45"/>
  <c r="I28" i="45"/>
  <c r="H28" i="45"/>
  <c r="G28" i="45"/>
  <c r="F28" i="45"/>
  <c r="E28" i="45"/>
  <c r="D28" i="45"/>
  <c r="I27" i="45"/>
  <c r="H27" i="45"/>
  <c r="G27" i="45"/>
  <c r="F27" i="45"/>
  <c r="E27" i="45"/>
  <c r="D27" i="45"/>
  <c r="I26" i="45"/>
  <c r="H26" i="45"/>
  <c r="G26" i="45"/>
  <c r="F26" i="45"/>
  <c r="E26" i="45"/>
  <c r="D26" i="45"/>
  <c r="I25" i="45"/>
  <c r="H25" i="45"/>
  <c r="G25" i="45"/>
  <c r="F25" i="45"/>
  <c r="E25" i="45"/>
  <c r="D25" i="45"/>
  <c r="I24" i="45"/>
  <c r="H24" i="45"/>
  <c r="G24" i="45"/>
  <c r="F24" i="45"/>
  <c r="E24" i="45"/>
  <c r="D24" i="45"/>
  <c r="I23" i="45"/>
  <c r="H23" i="45"/>
  <c r="G23" i="45"/>
  <c r="F23" i="45"/>
  <c r="E23" i="45"/>
  <c r="D23" i="45"/>
  <c r="I22" i="45"/>
  <c r="H22" i="45"/>
  <c r="G22" i="45"/>
  <c r="F22" i="45"/>
  <c r="E22" i="45"/>
  <c r="D22" i="45"/>
  <c r="I21" i="45"/>
  <c r="H21" i="45"/>
  <c r="G21" i="45"/>
  <c r="F21" i="45"/>
  <c r="E21" i="45"/>
  <c r="D21" i="45"/>
  <c r="I20" i="45"/>
  <c r="H20" i="45"/>
  <c r="G20" i="45"/>
  <c r="F20" i="45"/>
  <c r="E20" i="45"/>
  <c r="D20" i="45"/>
  <c r="I19" i="45"/>
  <c r="H19" i="45"/>
  <c r="G19" i="45"/>
  <c r="F19" i="45"/>
  <c r="E19" i="45"/>
  <c r="D19" i="45"/>
  <c r="I18" i="45"/>
  <c r="H18" i="45"/>
  <c r="G18" i="45"/>
  <c r="F18" i="45"/>
  <c r="E18" i="45"/>
  <c r="D18" i="45"/>
  <c r="I17" i="45"/>
  <c r="H17" i="45"/>
  <c r="G17" i="45"/>
  <c r="F17" i="45"/>
  <c r="E17" i="45"/>
  <c r="D17" i="45"/>
  <c r="I16" i="45"/>
  <c r="H16" i="45"/>
  <c r="G16" i="45"/>
  <c r="F16" i="45"/>
  <c r="E16" i="45"/>
  <c r="D16" i="45"/>
  <c r="I15" i="45"/>
  <c r="H15" i="45"/>
  <c r="G15" i="45"/>
  <c r="F15" i="45"/>
  <c r="E15" i="45"/>
  <c r="D15" i="45"/>
  <c r="I14" i="45"/>
  <c r="H14" i="45"/>
  <c r="G14" i="45"/>
  <c r="F14" i="45"/>
  <c r="E14" i="45"/>
  <c r="D14" i="45"/>
  <c r="I13" i="45"/>
  <c r="H13" i="45"/>
  <c r="G13" i="45"/>
  <c r="F13" i="45"/>
  <c r="E13" i="45"/>
  <c r="D13" i="45"/>
  <c r="I12" i="45"/>
  <c r="H12" i="45"/>
  <c r="G12" i="45"/>
  <c r="F12" i="45"/>
  <c r="E12" i="45"/>
  <c r="D12" i="45"/>
  <c r="I11" i="45"/>
  <c r="H11" i="45"/>
  <c r="G11" i="45"/>
  <c r="F11" i="45"/>
  <c r="E11" i="45"/>
  <c r="D11" i="45"/>
  <c r="I10" i="45"/>
  <c r="H10" i="45"/>
  <c r="G10" i="45"/>
  <c r="F10" i="45"/>
  <c r="E10" i="45"/>
  <c r="D10" i="45"/>
  <c r="I9" i="45"/>
  <c r="H9" i="45"/>
  <c r="G9" i="45"/>
  <c r="F9" i="45"/>
  <c r="E9" i="45"/>
  <c r="D9" i="45"/>
  <c r="I8" i="45"/>
  <c r="H8" i="45"/>
  <c r="G8" i="45"/>
  <c r="F8" i="45"/>
  <c r="E8" i="45"/>
  <c r="D8" i="45"/>
  <c r="I7" i="45"/>
  <c r="H7" i="45"/>
  <c r="G7" i="45"/>
  <c r="F7" i="45"/>
  <c r="E7" i="45"/>
  <c r="D7" i="45"/>
  <c r="I6" i="45"/>
  <c r="H6" i="45"/>
  <c r="G6" i="45"/>
  <c r="F6" i="45"/>
  <c r="E6" i="45"/>
  <c r="D6" i="45"/>
  <c r="L2" i="45"/>
  <c r="C74" i="45" s="1"/>
  <c r="A1" i="45"/>
  <c r="C72" i="44"/>
  <c r="C71" i="44"/>
  <c r="C74" i="44" s="1"/>
  <c r="F38" i="1" s="1"/>
  <c r="G70" i="44"/>
  <c r="F70" i="44"/>
  <c r="E70" i="44"/>
  <c r="D70" i="44"/>
  <c r="G69" i="44"/>
  <c r="F69" i="44"/>
  <c r="E69" i="44"/>
  <c r="D69" i="44"/>
  <c r="G68" i="44"/>
  <c r="F68" i="44"/>
  <c r="E68" i="44"/>
  <c r="D68" i="44"/>
  <c r="G67" i="44"/>
  <c r="F67" i="44"/>
  <c r="E67" i="44"/>
  <c r="D67" i="44"/>
  <c r="G66" i="44"/>
  <c r="F66" i="44"/>
  <c r="E66" i="44"/>
  <c r="D66" i="44"/>
  <c r="G65" i="44"/>
  <c r="F65" i="44"/>
  <c r="E65" i="44"/>
  <c r="D65" i="44"/>
  <c r="G64" i="44"/>
  <c r="F64" i="44"/>
  <c r="E64" i="44"/>
  <c r="D64" i="44"/>
  <c r="G63" i="44"/>
  <c r="F63" i="44"/>
  <c r="E63" i="44"/>
  <c r="D63" i="44"/>
  <c r="G62" i="44"/>
  <c r="F62" i="44"/>
  <c r="E62" i="44"/>
  <c r="D62" i="44"/>
  <c r="G61" i="44"/>
  <c r="F61" i="44"/>
  <c r="E61" i="44"/>
  <c r="D61" i="44"/>
  <c r="G60" i="44"/>
  <c r="F60" i="44"/>
  <c r="E60" i="44"/>
  <c r="D60" i="44"/>
  <c r="G59" i="44"/>
  <c r="F59" i="44"/>
  <c r="E59" i="44"/>
  <c r="D59" i="44"/>
  <c r="G58" i="44"/>
  <c r="F58" i="44"/>
  <c r="E58" i="44"/>
  <c r="D58" i="44"/>
  <c r="G57" i="44"/>
  <c r="F57" i="44"/>
  <c r="E57" i="44"/>
  <c r="D57" i="44"/>
  <c r="G56" i="44"/>
  <c r="F56" i="44"/>
  <c r="E56" i="44"/>
  <c r="D56" i="44"/>
  <c r="G55" i="44"/>
  <c r="F55" i="44"/>
  <c r="E55" i="44"/>
  <c r="D55" i="44"/>
  <c r="G54" i="44"/>
  <c r="F54" i="44"/>
  <c r="E54" i="44"/>
  <c r="D54" i="44"/>
  <c r="G53" i="44"/>
  <c r="F53" i="44"/>
  <c r="E53" i="44"/>
  <c r="D53" i="44"/>
  <c r="G52" i="44"/>
  <c r="F52" i="44"/>
  <c r="E52" i="44"/>
  <c r="D52" i="44"/>
  <c r="G51" i="44"/>
  <c r="G72" i="44" s="1"/>
  <c r="F51" i="44"/>
  <c r="E51" i="44"/>
  <c r="D51" i="44"/>
  <c r="I50" i="44"/>
  <c r="H50" i="44"/>
  <c r="G50" i="44"/>
  <c r="F50" i="44"/>
  <c r="E50" i="44"/>
  <c r="D50" i="44"/>
  <c r="I49" i="44"/>
  <c r="H49" i="44"/>
  <c r="G49" i="44"/>
  <c r="F49" i="44"/>
  <c r="E49" i="44"/>
  <c r="D49" i="44"/>
  <c r="I48" i="44"/>
  <c r="H48" i="44"/>
  <c r="G48" i="44"/>
  <c r="F48" i="44"/>
  <c r="E48" i="44"/>
  <c r="D48" i="44"/>
  <c r="I47" i="44"/>
  <c r="H47" i="44"/>
  <c r="G47" i="44"/>
  <c r="F47" i="44"/>
  <c r="E47" i="44"/>
  <c r="D47" i="44"/>
  <c r="I46" i="44"/>
  <c r="H46" i="44"/>
  <c r="G46" i="44"/>
  <c r="F46" i="44"/>
  <c r="E46" i="44"/>
  <c r="D46" i="44"/>
  <c r="I45" i="44"/>
  <c r="H45" i="44"/>
  <c r="G45" i="44"/>
  <c r="F45" i="44"/>
  <c r="E45" i="44"/>
  <c r="D45" i="44"/>
  <c r="I44" i="44"/>
  <c r="H44" i="44"/>
  <c r="G44" i="44"/>
  <c r="F44" i="44"/>
  <c r="E44" i="44"/>
  <c r="D44" i="44"/>
  <c r="I43" i="44"/>
  <c r="H43" i="44"/>
  <c r="G43" i="44"/>
  <c r="F43" i="44"/>
  <c r="E43" i="44"/>
  <c r="D43" i="44"/>
  <c r="I42" i="44"/>
  <c r="H42" i="44"/>
  <c r="G42" i="44"/>
  <c r="F42" i="44"/>
  <c r="E42" i="44"/>
  <c r="D42" i="44"/>
  <c r="I41" i="44"/>
  <c r="H41" i="44"/>
  <c r="G41" i="44"/>
  <c r="F41" i="44"/>
  <c r="E41" i="44"/>
  <c r="D41" i="44"/>
  <c r="I40" i="44"/>
  <c r="H40" i="44"/>
  <c r="G40" i="44"/>
  <c r="F40" i="44"/>
  <c r="E40" i="44"/>
  <c r="D40" i="44"/>
  <c r="I39" i="44"/>
  <c r="H39" i="44"/>
  <c r="G39" i="44"/>
  <c r="F39" i="44"/>
  <c r="E39" i="44"/>
  <c r="D39" i="44"/>
  <c r="I38" i="44"/>
  <c r="H38" i="44"/>
  <c r="G38" i="44"/>
  <c r="F38" i="44"/>
  <c r="E38" i="44"/>
  <c r="D38" i="44"/>
  <c r="I37" i="44"/>
  <c r="H37" i="44"/>
  <c r="G37" i="44"/>
  <c r="F37" i="44"/>
  <c r="E37" i="44"/>
  <c r="D37" i="44"/>
  <c r="I36" i="44"/>
  <c r="H36" i="44"/>
  <c r="G36" i="44"/>
  <c r="F36" i="44"/>
  <c r="E36" i="44"/>
  <c r="D36" i="44"/>
  <c r="I35" i="44"/>
  <c r="H35" i="44"/>
  <c r="G35" i="44"/>
  <c r="F35" i="44"/>
  <c r="E35" i="44"/>
  <c r="D35" i="44"/>
  <c r="I34" i="44"/>
  <c r="H34" i="44"/>
  <c r="G34" i="44"/>
  <c r="F34" i="44"/>
  <c r="E34" i="44"/>
  <c r="D34" i="44"/>
  <c r="I33" i="44"/>
  <c r="H33" i="44"/>
  <c r="G33" i="44"/>
  <c r="F33" i="44"/>
  <c r="E33" i="44"/>
  <c r="D33" i="44"/>
  <c r="I32" i="44"/>
  <c r="H32" i="44"/>
  <c r="G32" i="44"/>
  <c r="F32" i="44"/>
  <c r="E32" i="44"/>
  <c r="D32" i="44"/>
  <c r="I31" i="44"/>
  <c r="H31" i="44"/>
  <c r="G31" i="44"/>
  <c r="F31" i="44"/>
  <c r="E31" i="44"/>
  <c r="D31" i="44"/>
  <c r="I30" i="44"/>
  <c r="H30" i="44"/>
  <c r="G30" i="44"/>
  <c r="F30" i="44"/>
  <c r="E30" i="44"/>
  <c r="D30" i="44"/>
  <c r="I29" i="44"/>
  <c r="H29" i="44"/>
  <c r="G29" i="44"/>
  <c r="F29" i="44"/>
  <c r="E29" i="44"/>
  <c r="D29" i="44"/>
  <c r="I28" i="44"/>
  <c r="H28" i="44"/>
  <c r="G28" i="44"/>
  <c r="F28" i="44"/>
  <c r="E28" i="44"/>
  <c r="D28" i="44"/>
  <c r="I27" i="44"/>
  <c r="H27" i="44"/>
  <c r="G27" i="44"/>
  <c r="F27" i="44"/>
  <c r="E27" i="44"/>
  <c r="D27" i="44"/>
  <c r="I26" i="44"/>
  <c r="H26" i="44"/>
  <c r="G26" i="44"/>
  <c r="F26" i="44"/>
  <c r="E26" i="44"/>
  <c r="D26" i="44"/>
  <c r="I25" i="44"/>
  <c r="H25" i="44"/>
  <c r="G25" i="44"/>
  <c r="F25" i="44"/>
  <c r="E25" i="44"/>
  <c r="D25" i="44"/>
  <c r="I24" i="44"/>
  <c r="H24" i="44"/>
  <c r="G24" i="44"/>
  <c r="F24" i="44"/>
  <c r="E24" i="44"/>
  <c r="D24" i="44"/>
  <c r="I23" i="44"/>
  <c r="H23" i="44"/>
  <c r="G23" i="44"/>
  <c r="F23" i="44"/>
  <c r="E23" i="44"/>
  <c r="D23" i="44"/>
  <c r="I22" i="44"/>
  <c r="H22" i="44"/>
  <c r="G22" i="44"/>
  <c r="F22" i="44"/>
  <c r="E22" i="44"/>
  <c r="D22" i="44"/>
  <c r="I21" i="44"/>
  <c r="H21" i="44"/>
  <c r="G21" i="44"/>
  <c r="F21" i="44"/>
  <c r="E21" i="44"/>
  <c r="D21" i="44"/>
  <c r="I20" i="44"/>
  <c r="H20" i="44"/>
  <c r="G20" i="44"/>
  <c r="F20" i="44"/>
  <c r="E20" i="44"/>
  <c r="D20" i="44"/>
  <c r="I19" i="44"/>
  <c r="H19" i="44"/>
  <c r="G19" i="44"/>
  <c r="F19" i="44"/>
  <c r="E19" i="44"/>
  <c r="D19" i="44"/>
  <c r="I18" i="44"/>
  <c r="H18" i="44"/>
  <c r="G18" i="44"/>
  <c r="F18" i="44"/>
  <c r="E18" i="44"/>
  <c r="D18" i="44"/>
  <c r="I17" i="44"/>
  <c r="H17" i="44"/>
  <c r="G17" i="44"/>
  <c r="F17" i="44"/>
  <c r="E17" i="44"/>
  <c r="D17" i="44"/>
  <c r="I16" i="44"/>
  <c r="H16" i="44"/>
  <c r="G16" i="44"/>
  <c r="F16" i="44"/>
  <c r="E16" i="44"/>
  <c r="D16" i="44"/>
  <c r="I15" i="44"/>
  <c r="H15" i="44"/>
  <c r="G15" i="44"/>
  <c r="F15" i="44"/>
  <c r="E15" i="44"/>
  <c r="D15" i="44"/>
  <c r="I14" i="44"/>
  <c r="H14" i="44"/>
  <c r="G14" i="44"/>
  <c r="F14" i="44"/>
  <c r="E14" i="44"/>
  <c r="D14" i="44"/>
  <c r="I13" i="44"/>
  <c r="H13" i="44"/>
  <c r="G13" i="44"/>
  <c r="F13" i="44"/>
  <c r="E13" i="44"/>
  <c r="D13" i="44"/>
  <c r="I12" i="44"/>
  <c r="H12" i="44"/>
  <c r="G12" i="44"/>
  <c r="F12" i="44"/>
  <c r="E12" i="44"/>
  <c r="D12" i="44"/>
  <c r="I11" i="44"/>
  <c r="H11" i="44"/>
  <c r="G11" i="44"/>
  <c r="F11" i="44"/>
  <c r="E11" i="44"/>
  <c r="D11" i="44"/>
  <c r="I10" i="44"/>
  <c r="H10" i="44"/>
  <c r="G10" i="44"/>
  <c r="F10" i="44"/>
  <c r="E10" i="44"/>
  <c r="D10" i="44"/>
  <c r="I9" i="44"/>
  <c r="H9" i="44"/>
  <c r="G9" i="44"/>
  <c r="F9" i="44"/>
  <c r="E9" i="44"/>
  <c r="D9" i="44"/>
  <c r="I8" i="44"/>
  <c r="H8" i="44"/>
  <c r="G8" i="44"/>
  <c r="F8" i="44"/>
  <c r="E8" i="44"/>
  <c r="D8" i="44"/>
  <c r="I7" i="44"/>
  <c r="H7" i="44"/>
  <c r="G7" i="44"/>
  <c r="F7" i="44"/>
  <c r="E7" i="44"/>
  <c r="D7" i="44"/>
  <c r="I6" i="44"/>
  <c r="H6" i="44"/>
  <c r="G6" i="44"/>
  <c r="F6" i="44"/>
  <c r="E6" i="44"/>
  <c r="D6" i="44"/>
  <c r="L2" i="44"/>
  <c r="A1" i="44"/>
  <c r="C72" i="43"/>
  <c r="C71" i="43"/>
  <c r="C74" i="43" s="1"/>
  <c r="G70" i="43"/>
  <c r="F70" i="43"/>
  <c r="E70" i="43"/>
  <c r="D70" i="43"/>
  <c r="G69" i="43"/>
  <c r="F69" i="43"/>
  <c r="E69" i="43"/>
  <c r="D69" i="43"/>
  <c r="G68" i="43"/>
  <c r="F68" i="43"/>
  <c r="E68" i="43"/>
  <c r="D68" i="43"/>
  <c r="G67" i="43"/>
  <c r="F67" i="43"/>
  <c r="E67" i="43"/>
  <c r="D67" i="43"/>
  <c r="G66" i="43"/>
  <c r="F66" i="43"/>
  <c r="E66" i="43"/>
  <c r="D66" i="43"/>
  <c r="G65" i="43"/>
  <c r="F65" i="43"/>
  <c r="E65" i="43"/>
  <c r="D65" i="43"/>
  <c r="G64" i="43"/>
  <c r="F64" i="43"/>
  <c r="E64" i="43"/>
  <c r="D64" i="43"/>
  <c r="G63" i="43"/>
  <c r="F63" i="43"/>
  <c r="E63" i="43"/>
  <c r="D63" i="43"/>
  <c r="G62" i="43"/>
  <c r="F62" i="43"/>
  <c r="E62" i="43"/>
  <c r="D62" i="43"/>
  <c r="G61" i="43"/>
  <c r="F61" i="43"/>
  <c r="E61" i="43"/>
  <c r="D61" i="43"/>
  <c r="G60" i="43"/>
  <c r="F60" i="43"/>
  <c r="E60" i="43"/>
  <c r="D60" i="43"/>
  <c r="G59" i="43"/>
  <c r="F59" i="43"/>
  <c r="E59" i="43"/>
  <c r="D59" i="43"/>
  <c r="G58" i="43"/>
  <c r="F58" i="43"/>
  <c r="E58" i="43"/>
  <c r="D58" i="43"/>
  <c r="G57" i="43"/>
  <c r="F57" i="43"/>
  <c r="E57" i="43"/>
  <c r="D57" i="43"/>
  <c r="G56" i="43"/>
  <c r="F56" i="43"/>
  <c r="E56" i="43"/>
  <c r="D56" i="43"/>
  <c r="G55" i="43"/>
  <c r="F55" i="43"/>
  <c r="E55" i="43"/>
  <c r="D55" i="43"/>
  <c r="G54" i="43"/>
  <c r="F54" i="43"/>
  <c r="E54" i="43"/>
  <c r="D54" i="43"/>
  <c r="G53" i="43"/>
  <c r="F53" i="43"/>
  <c r="E53" i="43"/>
  <c r="D53" i="43"/>
  <c r="G52" i="43"/>
  <c r="F52" i="43"/>
  <c r="E52" i="43"/>
  <c r="D52" i="43"/>
  <c r="G51" i="43"/>
  <c r="G72" i="43" s="1"/>
  <c r="F51" i="43"/>
  <c r="E51" i="43"/>
  <c r="D51" i="43"/>
  <c r="I50" i="43"/>
  <c r="H50" i="43"/>
  <c r="G50" i="43"/>
  <c r="F50" i="43"/>
  <c r="E50" i="43"/>
  <c r="D50" i="43"/>
  <c r="I49" i="43"/>
  <c r="H49" i="43"/>
  <c r="G49" i="43"/>
  <c r="F49" i="43"/>
  <c r="E49" i="43"/>
  <c r="D49" i="43"/>
  <c r="I48" i="43"/>
  <c r="H48" i="43"/>
  <c r="G48" i="43"/>
  <c r="F48" i="43"/>
  <c r="E48" i="43"/>
  <c r="D48" i="43"/>
  <c r="I47" i="43"/>
  <c r="H47" i="43"/>
  <c r="G47" i="43"/>
  <c r="F47" i="43"/>
  <c r="E47" i="43"/>
  <c r="D47" i="43"/>
  <c r="I46" i="43"/>
  <c r="H46" i="43"/>
  <c r="G46" i="43"/>
  <c r="F46" i="43"/>
  <c r="E46" i="43"/>
  <c r="D46" i="43"/>
  <c r="I45" i="43"/>
  <c r="H45" i="43"/>
  <c r="G45" i="43"/>
  <c r="F45" i="43"/>
  <c r="E45" i="43"/>
  <c r="D45" i="43"/>
  <c r="I44" i="43"/>
  <c r="H44" i="43"/>
  <c r="G44" i="43"/>
  <c r="F44" i="43"/>
  <c r="E44" i="43"/>
  <c r="D44" i="43"/>
  <c r="I43" i="43"/>
  <c r="H43" i="43"/>
  <c r="G43" i="43"/>
  <c r="F43" i="43"/>
  <c r="E43" i="43"/>
  <c r="D43" i="43"/>
  <c r="I42" i="43"/>
  <c r="H42" i="43"/>
  <c r="G42" i="43"/>
  <c r="F42" i="43"/>
  <c r="E42" i="43"/>
  <c r="D42" i="43"/>
  <c r="I41" i="43"/>
  <c r="H41" i="43"/>
  <c r="G41" i="43"/>
  <c r="F41" i="43"/>
  <c r="E41" i="43"/>
  <c r="D41" i="43"/>
  <c r="I40" i="43"/>
  <c r="H40" i="43"/>
  <c r="G40" i="43"/>
  <c r="F40" i="43"/>
  <c r="E40" i="43"/>
  <c r="D40" i="43"/>
  <c r="I39" i="43"/>
  <c r="H39" i="43"/>
  <c r="G39" i="43"/>
  <c r="F39" i="43"/>
  <c r="E39" i="43"/>
  <c r="D39" i="43"/>
  <c r="I38" i="43"/>
  <c r="H38" i="43"/>
  <c r="G38" i="43"/>
  <c r="F38" i="43"/>
  <c r="E38" i="43"/>
  <c r="D38" i="43"/>
  <c r="I37" i="43"/>
  <c r="H37" i="43"/>
  <c r="G37" i="43"/>
  <c r="F37" i="43"/>
  <c r="E37" i="43"/>
  <c r="D37" i="43"/>
  <c r="I36" i="43"/>
  <c r="H36" i="43"/>
  <c r="G36" i="43"/>
  <c r="F36" i="43"/>
  <c r="E36" i="43"/>
  <c r="D36" i="43"/>
  <c r="I35" i="43"/>
  <c r="H35" i="43"/>
  <c r="G35" i="43"/>
  <c r="F35" i="43"/>
  <c r="E35" i="43"/>
  <c r="D35" i="43"/>
  <c r="I34" i="43"/>
  <c r="H34" i="43"/>
  <c r="G34" i="43"/>
  <c r="F34" i="43"/>
  <c r="E34" i="43"/>
  <c r="D34" i="43"/>
  <c r="I33" i="43"/>
  <c r="H33" i="43"/>
  <c r="G33" i="43"/>
  <c r="F33" i="43"/>
  <c r="E33" i="43"/>
  <c r="D33" i="43"/>
  <c r="I32" i="43"/>
  <c r="H32" i="43"/>
  <c r="G32" i="43"/>
  <c r="F32" i="43"/>
  <c r="E32" i="43"/>
  <c r="D32" i="43"/>
  <c r="I31" i="43"/>
  <c r="H31" i="43"/>
  <c r="G31" i="43"/>
  <c r="F31" i="43"/>
  <c r="E31" i="43"/>
  <c r="D31" i="43"/>
  <c r="I30" i="43"/>
  <c r="H30" i="43"/>
  <c r="G30" i="43"/>
  <c r="F30" i="43"/>
  <c r="E30" i="43"/>
  <c r="D30" i="43"/>
  <c r="I29" i="43"/>
  <c r="H29" i="43"/>
  <c r="G29" i="43"/>
  <c r="F29" i="43"/>
  <c r="E29" i="43"/>
  <c r="D29" i="43"/>
  <c r="I28" i="43"/>
  <c r="H28" i="43"/>
  <c r="G28" i="43"/>
  <c r="F28" i="43"/>
  <c r="E28" i="43"/>
  <c r="D28" i="43"/>
  <c r="I27" i="43"/>
  <c r="H27" i="43"/>
  <c r="G27" i="43"/>
  <c r="F27" i="43"/>
  <c r="E27" i="43"/>
  <c r="D27" i="43"/>
  <c r="I26" i="43"/>
  <c r="H26" i="43"/>
  <c r="G26" i="43"/>
  <c r="F26" i="43"/>
  <c r="E26" i="43"/>
  <c r="D26" i="43"/>
  <c r="I25" i="43"/>
  <c r="H25" i="43"/>
  <c r="G25" i="43"/>
  <c r="F25" i="43"/>
  <c r="E25" i="43"/>
  <c r="D25" i="43"/>
  <c r="I24" i="43"/>
  <c r="H24" i="43"/>
  <c r="G24" i="43"/>
  <c r="F24" i="43"/>
  <c r="E24" i="43"/>
  <c r="D24" i="43"/>
  <c r="I23" i="43"/>
  <c r="H23" i="43"/>
  <c r="G23" i="43"/>
  <c r="F23" i="43"/>
  <c r="E23" i="43"/>
  <c r="D23" i="43"/>
  <c r="I22" i="43"/>
  <c r="H22" i="43"/>
  <c r="G22" i="43"/>
  <c r="F22" i="43"/>
  <c r="E22" i="43"/>
  <c r="D22" i="43"/>
  <c r="I21" i="43"/>
  <c r="H21" i="43"/>
  <c r="G21" i="43"/>
  <c r="F21" i="43"/>
  <c r="E21" i="43"/>
  <c r="D21" i="43"/>
  <c r="I20" i="43"/>
  <c r="H20" i="43"/>
  <c r="G20" i="43"/>
  <c r="F20" i="43"/>
  <c r="E20" i="43"/>
  <c r="D20" i="43"/>
  <c r="I19" i="43"/>
  <c r="H19" i="43"/>
  <c r="G19" i="43"/>
  <c r="F19" i="43"/>
  <c r="E19" i="43"/>
  <c r="D19" i="43"/>
  <c r="I18" i="43"/>
  <c r="H18" i="43"/>
  <c r="G18" i="43"/>
  <c r="F18" i="43"/>
  <c r="E18" i="43"/>
  <c r="D18" i="43"/>
  <c r="I17" i="43"/>
  <c r="H17" i="43"/>
  <c r="G17" i="43"/>
  <c r="F17" i="43"/>
  <c r="E17" i="43"/>
  <c r="D17" i="43"/>
  <c r="I16" i="43"/>
  <c r="H16" i="43"/>
  <c r="G16" i="43"/>
  <c r="F16" i="43"/>
  <c r="E16" i="43"/>
  <c r="D16" i="43"/>
  <c r="I15" i="43"/>
  <c r="H15" i="43"/>
  <c r="G15" i="43"/>
  <c r="F15" i="43"/>
  <c r="E15" i="43"/>
  <c r="D15" i="43"/>
  <c r="I14" i="43"/>
  <c r="H14" i="43"/>
  <c r="G14" i="43"/>
  <c r="F14" i="43"/>
  <c r="E14" i="43"/>
  <c r="D14" i="43"/>
  <c r="I13" i="43"/>
  <c r="H13" i="43"/>
  <c r="G13" i="43"/>
  <c r="F13" i="43"/>
  <c r="E13" i="43"/>
  <c r="D13" i="43"/>
  <c r="I12" i="43"/>
  <c r="H12" i="43"/>
  <c r="G12" i="43"/>
  <c r="F12" i="43"/>
  <c r="E12" i="43"/>
  <c r="D12" i="43"/>
  <c r="I11" i="43"/>
  <c r="H11" i="43"/>
  <c r="G11" i="43"/>
  <c r="F11" i="43"/>
  <c r="E11" i="43"/>
  <c r="D11" i="43"/>
  <c r="I10" i="43"/>
  <c r="H10" i="43"/>
  <c r="G10" i="43"/>
  <c r="F10" i="43"/>
  <c r="E10" i="43"/>
  <c r="D10" i="43"/>
  <c r="I9" i="43"/>
  <c r="H9" i="43"/>
  <c r="G9" i="43"/>
  <c r="F9" i="43"/>
  <c r="E9" i="43"/>
  <c r="D9" i="43"/>
  <c r="I8" i="43"/>
  <c r="H8" i="43"/>
  <c r="G8" i="43"/>
  <c r="F8" i="43"/>
  <c r="E8" i="43"/>
  <c r="D8" i="43"/>
  <c r="I7" i="43"/>
  <c r="H7" i="43"/>
  <c r="G7" i="43"/>
  <c r="F7" i="43"/>
  <c r="E7" i="43"/>
  <c r="D7" i="43"/>
  <c r="I6" i="43"/>
  <c r="H6" i="43"/>
  <c r="G6" i="43"/>
  <c r="F6" i="43"/>
  <c r="E6" i="43"/>
  <c r="D6" i="43"/>
  <c r="L2" i="43"/>
  <c r="A1" i="43"/>
  <c r="C72" i="42"/>
  <c r="C71" i="42"/>
  <c r="C74" i="42" s="1"/>
  <c r="F36" i="1" s="1"/>
  <c r="G70" i="42"/>
  <c r="F70" i="42"/>
  <c r="E70" i="42"/>
  <c r="D70" i="42"/>
  <c r="G69" i="42"/>
  <c r="F69" i="42"/>
  <c r="E69" i="42"/>
  <c r="D69" i="42"/>
  <c r="G68" i="42"/>
  <c r="F68" i="42"/>
  <c r="E68" i="42"/>
  <c r="D68" i="42"/>
  <c r="G67" i="42"/>
  <c r="F67" i="42"/>
  <c r="E67" i="42"/>
  <c r="D67" i="42"/>
  <c r="G66" i="42"/>
  <c r="F66" i="42"/>
  <c r="E66" i="42"/>
  <c r="D66" i="42"/>
  <c r="G65" i="42"/>
  <c r="F65" i="42"/>
  <c r="E65" i="42"/>
  <c r="D65" i="42"/>
  <c r="G64" i="42"/>
  <c r="F64" i="42"/>
  <c r="E64" i="42"/>
  <c r="D64" i="42"/>
  <c r="G63" i="42"/>
  <c r="F63" i="42"/>
  <c r="E63" i="42"/>
  <c r="D63" i="42"/>
  <c r="G62" i="42"/>
  <c r="F62" i="42"/>
  <c r="E62" i="42"/>
  <c r="D62" i="42"/>
  <c r="G61" i="42"/>
  <c r="F61" i="42"/>
  <c r="E61" i="42"/>
  <c r="D61" i="42"/>
  <c r="G60" i="42"/>
  <c r="F60" i="42"/>
  <c r="E60" i="42"/>
  <c r="D60" i="42"/>
  <c r="G59" i="42"/>
  <c r="F59" i="42"/>
  <c r="E59" i="42"/>
  <c r="D59" i="42"/>
  <c r="G58" i="42"/>
  <c r="F58" i="42"/>
  <c r="E58" i="42"/>
  <c r="D58" i="42"/>
  <c r="G57" i="42"/>
  <c r="F57" i="42"/>
  <c r="E57" i="42"/>
  <c r="D57" i="42"/>
  <c r="G56" i="42"/>
  <c r="F56" i="42"/>
  <c r="E56" i="42"/>
  <c r="D56" i="42"/>
  <c r="G55" i="42"/>
  <c r="F55" i="42"/>
  <c r="E55" i="42"/>
  <c r="D55" i="42"/>
  <c r="G54" i="42"/>
  <c r="F54" i="42"/>
  <c r="E54" i="42"/>
  <c r="D54" i="42"/>
  <c r="G53" i="42"/>
  <c r="F53" i="42"/>
  <c r="E53" i="42"/>
  <c r="D53" i="42"/>
  <c r="G52" i="42"/>
  <c r="G72" i="42" s="1"/>
  <c r="F52" i="42"/>
  <c r="E52" i="42"/>
  <c r="D52" i="42"/>
  <c r="G51" i="42"/>
  <c r="F51" i="42"/>
  <c r="E51" i="42"/>
  <c r="D51" i="42"/>
  <c r="I50" i="42"/>
  <c r="H50" i="42"/>
  <c r="G50" i="42"/>
  <c r="F50" i="42"/>
  <c r="E50" i="42"/>
  <c r="D50" i="42"/>
  <c r="I49" i="42"/>
  <c r="H49" i="42"/>
  <c r="G49" i="42"/>
  <c r="F49" i="42"/>
  <c r="E49" i="42"/>
  <c r="D49" i="42"/>
  <c r="I48" i="42"/>
  <c r="H48" i="42"/>
  <c r="G48" i="42"/>
  <c r="F48" i="42"/>
  <c r="E48" i="42"/>
  <c r="D48" i="42"/>
  <c r="I47" i="42"/>
  <c r="H47" i="42"/>
  <c r="G47" i="42"/>
  <c r="F47" i="42"/>
  <c r="E47" i="42"/>
  <c r="D47" i="42"/>
  <c r="I46" i="42"/>
  <c r="H46" i="42"/>
  <c r="G46" i="42"/>
  <c r="F46" i="42"/>
  <c r="E46" i="42"/>
  <c r="D46" i="42"/>
  <c r="I45" i="42"/>
  <c r="H45" i="42"/>
  <c r="G45" i="42"/>
  <c r="F45" i="42"/>
  <c r="E45" i="42"/>
  <c r="D45" i="42"/>
  <c r="I44" i="42"/>
  <c r="H44" i="42"/>
  <c r="G44" i="42"/>
  <c r="F44" i="42"/>
  <c r="E44" i="42"/>
  <c r="D44" i="42"/>
  <c r="I43" i="42"/>
  <c r="H43" i="42"/>
  <c r="G43" i="42"/>
  <c r="F43" i="42"/>
  <c r="E43" i="42"/>
  <c r="D43" i="42"/>
  <c r="I42" i="42"/>
  <c r="H42" i="42"/>
  <c r="G42" i="42"/>
  <c r="F42" i="42"/>
  <c r="E42" i="42"/>
  <c r="D42" i="42"/>
  <c r="I41" i="42"/>
  <c r="H41" i="42"/>
  <c r="G41" i="42"/>
  <c r="F41" i="42"/>
  <c r="E41" i="42"/>
  <c r="D41" i="42"/>
  <c r="I40" i="42"/>
  <c r="H40" i="42"/>
  <c r="G40" i="42"/>
  <c r="F40" i="42"/>
  <c r="E40" i="42"/>
  <c r="D40" i="42"/>
  <c r="I39" i="42"/>
  <c r="H39" i="42"/>
  <c r="G39" i="42"/>
  <c r="F39" i="42"/>
  <c r="E39" i="42"/>
  <c r="D39" i="42"/>
  <c r="I38" i="42"/>
  <c r="H38" i="42"/>
  <c r="G38" i="42"/>
  <c r="F38" i="42"/>
  <c r="E38" i="42"/>
  <c r="D38" i="42"/>
  <c r="I37" i="42"/>
  <c r="H37" i="42"/>
  <c r="G37" i="42"/>
  <c r="F37" i="42"/>
  <c r="E37" i="42"/>
  <c r="D37" i="42"/>
  <c r="I36" i="42"/>
  <c r="H36" i="42"/>
  <c r="G36" i="42"/>
  <c r="F36" i="42"/>
  <c r="E36" i="42"/>
  <c r="D36" i="42"/>
  <c r="I35" i="42"/>
  <c r="H35" i="42"/>
  <c r="G35" i="42"/>
  <c r="F35" i="42"/>
  <c r="E35" i="42"/>
  <c r="D35" i="42"/>
  <c r="I34" i="42"/>
  <c r="H34" i="42"/>
  <c r="G34" i="42"/>
  <c r="F34" i="42"/>
  <c r="E34" i="42"/>
  <c r="D34" i="42"/>
  <c r="I33" i="42"/>
  <c r="H33" i="42"/>
  <c r="G33" i="42"/>
  <c r="F33" i="42"/>
  <c r="E33" i="42"/>
  <c r="D33" i="42"/>
  <c r="I32" i="42"/>
  <c r="H32" i="42"/>
  <c r="G32" i="42"/>
  <c r="F32" i="42"/>
  <c r="E32" i="42"/>
  <c r="D32" i="42"/>
  <c r="I31" i="42"/>
  <c r="H31" i="42"/>
  <c r="G31" i="42"/>
  <c r="F31" i="42"/>
  <c r="E31" i="42"/>
  <c r="D31" i="42"/>
  <c r="I30" i="42"/>
  <c r="H30" i="42"/>
  <c r="G30" i="42"/>
  <c r="F30" i="42"/>
  <c r="E30" i="42"/>
  <c r="D30" i="42"/>
  <c r="I29" i="42"/>
  <c r="H29" i="42"/>
  <c r="G29" i="42"/>
  <c r="F29" i="42"/>
  <c r="E29" i="42"/>
  <c r="D29" i="42"/>
  <c r="I28" i="42"/>
  <c r="H28" i="42"/>
  <c r="G28" i="42"/>
  <c r="F28" i="42"/>
  <c r="E28" i="42"/>
  <c r="D28" i="42"/>
  <c r="I27" i="42"/>
  <c r="H27" i="42"/>
  <c r="G27" i="42"/>
  <c r="F27" i="42"/>
  <c r="E27" i="42"/>
  <c r="D27" i="42"/>
  <c r="I26" i="42"/>
  <c r="H26" i="42"/>
  <c r="G26" i="42"/>
  <c r="F26" i="42"/>
  <c r="E26" i="42"/>
  <c r="D26" i="42"/>
  <c r="I25" i="42"/>
  <c r="H25" i="42"/>
  <c r="G25" i="42"/>
  <c r="F25" i="42"/>
  <c r="E25" i="42"/>
  <c r="D25" i="42"/>
  <c r="I24" i="42"/>
  <c r="H24" i="42"/>
  <c r="G24" i="42"/>
  <c r="F24" i="42"/>
  <c r="E24" i="42"/>
  <c r="D24" i="42"/>
  <c r="I23" i="42"/>
  <c r="H23" i="42"/>
  <c r="G23" i="42"/>
  <c r="F23" i="42"/>
  <c r="E23" i="42"/>
  <c r="D23" i="42"/>
  <c r="I22" i="42"/>
  <c r="H22" i="42"/>
  <c r="G22" i="42"/>
  <c r="F22" i="42"/>
  <c r="E22" i="42"/>
  <c r="D22" i="42"/>
  <c r="I21" i="42"/>
  <c r="H21" i="42"/>
  <c r="G21" i="42"/>
  <c r="F21" i="42"/>
  <c r="E21" i="42"/>
  <c r="D21" i="42"/>
  <c r="I20" i="42"/>
  <c r="H20" i="42"/>
  <c r="G20" i="42"/>
  <c r="F20" i="42"/>
  <c r="E20" i="42"/>
  <c r="D20" i="42"/>
  <c r="I19" i="42"/>
  <c r="H19" i="42"/>
  <c r="G19" i="42"/>
  <c r="F19" i="42"/>
  <c r="E19" i="42"/>
  <c r="D19" i="42"/>
  <c r="I18" i="42"/>
  <c r="H18" i="42"/>
  <c r="G18" i="42"/>
  <c r="F18" i="42"/>
  <c r="E18" i="42"/>
  <c r="D18" i="42"/>
  <c r="I17" i="42"/>
  <c r="H17" i="42"/>
  <c r="G17" i="42"/>
  <c r="F17" i="42"/>
  <c r="E17" i="42"/>
  <c r="D17" i="42"/>
  <c r="I16" i="42"/>
  <c r="H16" i="42"/>
  <c r="G16" i="42"/>
  <c r="F16" i="42"/>
  <c r="E16" i="42"/>
  <c r="D16" i="42"/>
  <c r="I15" i="42"/>
  <c r="H15" i="42"/>
  <c r="G15" i="42"/>
  <c r="F15" i="42"/>
  <c r="E15" i="42"/>
  <c r="D15" i="42"/>
  <c r="I14" i="42"/>
  <c r="H14" i="42"/>
  <c r="G14" i="42"/>
  <c r="F14" i="42"/>
  <c r="E14" i="42"/>
  <c r="D14" i="42"/>
  <c r="I13" i="42"/>
  <c r="H13" i="42"/>
  <c r="G13" i="42"/>
  <c r="F13" i="42"/>
  <c r="E13" i="42"/>
  <c r="D13" i="42"/>
  <c r="I12" i="42"/>
  <c r="H12" i="42"/>
  <c r="G12" i="42"/>
  <c r="F12" i="42"/>
  <c r="E12" i="42"/>
  <c r="D12" i="42"/>
  <c r="I11" i="42"/>
  <c r="H11" i="42"/>
  <c r="G11" i="42"/>
  <c r="F11" i="42"/>
  <c r="E11" i="42"/>
  <c r="D11" i="42"/>
  <c r="I10" i="42"/>
  <c r="H10" i="42"/>
  <c r="G10" i="42"/>
  <c r="F10" i="42"/>
  <c r="E10" i="42"/>
  <c r="D10" i="42"/>
  <c r="I9" i="42"/>
  <c r="H9" i="42"/>
  <c r="G9" i="42"/>
  <c r="F9" i="42"/>
  <c r="E9" i="42"/>
  <c r="D9" i="42"/>
  <c r="I8" i="42"/>
  <c r="H8" i="42"/>
  <c r="G8" i="42"/>
  <c r="F8" i="42"/>
  <c r="E8" i="42"/>
  <c r="D8" i="42"/>
  <c r="I7" i="42"/>
  <c r="H7" i="42"/>
  <c r="G7" i="42"/>
  <c r="F7" i="42"/>
  <c r="E7" i="42"/>
  <c r="D7" i="42"/>
  <c r="I6" i="42"/>
  <c r="H6" i="42"/>
  <c r="G6" i="42"/>
  <c r="F6" i="42"/>
  <c r="E6" i="42"/>
  <c r="D6" i="42"/>
  <c r="L2" i="42"/>
  <c r="A1" i="42"/>
  <c r="C74" i="41"/>
  <c r="C72" i="41"/>
  <c r="C71" i="41"/>
  <c r="G70" i="41"/>
  <c r="F70" i="41"/>
  <c r="E70" i="41"/>
  <c r="D70" i="41"/>
  <c r="G69" i="41"/>
  <c r="F69" i="41"/>
  <c r="E69" i="41"/>
  <c r="D69" i="41"/>
  <c r="G68" i="41"/>
  <c r="F68" i="41"/>
  <c r="E68" i="41"/>
  <c r="D68" i="41"/>
  <c r="G67" i="41"/>
  <c r="F67" i="41"/>
  <c r="E67" i="41"/>
  <c r="D67" i="41"/>
  <c r="G66" i="41"/>
  <c r="F66" i="41"/>
  <c r="E66" i="41"/>
  <c r="D66" i="41"/>
  <c r="G65" i="41"/>
  <c r="F65" i="41"/>
  <c r="E65" i="41"/>
  <c r="D65" i="41"/>
  <c r="G64" i="41"/>
  <c r="F64" i="41"/>
  <c r="E64" i="41"/>
  <c r="D64" i="41"/>
  <c r="G63" i="41"/>
  <c r="F63" i="41"/>
  <c r="E63" i="41"/>
  <c r="D63" i="41"/>
  <c r="G62" i="41"/>
  <c r="F62" i="41"/>
  <c r="E62" i="41"/>
  <c r="D62" i="41"/>
  <c r="G61" i="41"/>
  <c r="F61" i="41"/>
  <c r="E61" i="41"/>
  <c r="D61" i="41"/>
  <c r="G60" i="41"/>
  <c r="F60" i="41"/>
  <c r="E60" i="41"/>
  <c r="D60" i="41"/>
  <c r="G59" i="41"/>
  <c r="F59" i="41"/>
  <c r="E59" i="41"/>
  <c r="D59" i="41"/>
  <c r="G58" i="41"/>
  <c r="F58" i="41"/>
  <c r="E58" i="41"/>
  <c r="D58" i="41"/>
  <c r="G57" i="41"/>
  <c r="F57" i="41"/>
  <c r="E57" i="41"/>
  <c r="D57" i="41"/>
  <c r="G56" i="41"/>
  <c r="F56" i="41"/>
  <c r="E56" i="41"/>
  <c r="D56" i="41"/>
  <c r="G55" i="41"/>
  <c r="F55" i="41"/>
  <c r="E55" i="41"/>
  <c r="D55" i="41"/>
  <c r="G54" i="41"/>
  <c r="F54" i="41"/>
  <c r="E54" i="41"/>
  <c r="D54" i="41"/>
  <c r="G53" i="41"/>
  <c r="F53" i="41"/>
  <c r="E53" i="41"/>
  <c r="D53" i="41"/>
  <c r="G52" i="41"/>
  <c r="F52" i="41"/>
  <c r="E52" i="41"/>
  <c r="D52" i="41"/>
  <c r="G51" i="41"/>
  <c r="G72" i="41" s="1"/>
  <c r="F51" i="41"/>
  <c r="E51" i="41"/>
  <c r="D51" i="41"/>
  <c r="I50" i="41"/>
  <c r="H50" i="41"/>
  <c r="G50" i="41"/>
  <c r="F50" i="41"/>
  <c r="E50" i="41"/>
  <c r="D50" i="41"/>
  <c r="I49" i="41"/>
  <c r="H49" i="41"/>
  <c r="G49" i="41"/>
  <c r="F49" i="41"/>
  <c r="E49" i="41"/>
  <c r="D49" i="41"/>
  <c r="I48" i="41"/>
  <c r="H48" i="41"/>
  <c r="G48" i="41"/>
  <c r="F48" i="41"/>
  <c r="E48" i="41"/>
  <c r="D48" i="41"/>
  <c r="I47" i="41"/>
  <c r="H47" i="41"/>
  <c r="G47" i="41"/>
  <c r="F47" i="41"/>
  <c r="E47" i="41"/>
  <c r="D47" i="41"/>
  <c r="I46" i="41"/>
  <c r="H46" i="41"/>
  <c r="G46" i="41"/>
  <c r="F46" i="41"/>
  <c r="E46" i="41"/>
  <c r="D46" i="41"/>
  <c r="I45" i="41"/>
  <c r="H45" i="41"/>
  <c r="G45" i="41"/>
  <c r="F45" i="41"/>
  <c r="E45" i="41"/>
  <c r="D45" i="41"/>
  <c r="I44" i="41"/>
  <c r="H44" i="41"/>
  <c r="G44" i="41"/>
  <c r="F44" i="41"/>
  <c r="E44" i="41"/>
  <c r="D44" i="41"/>
  <c r="I43" i="41"/>
  <c r="H43" i="41"/>
  <c r="G43" i="41"/>
  <c r="F43" i="41"/>
  <c r="E43" i="41"/>
  <c r="D43" i="41"/>
  <c r="I42" i="41"/>
  <c r="H42" i="41"/>
  <c r="G42" i="41"/>
  <c r="F42" i="41"/>
  <c r="E42" i="41"/>
  <c r="D42" i="41"/>
  <c r="I41" i="41"/>
  <c r="H41" i="41"/>
  <c r="G41" i="41"/>
  <c r="F41" i="41"/>
  <c r="E41" i="41"/>
  <c r="D41" i="41"/>
  <c r="I40" i="41"/>
  <c r="H40" i="41"/>
  <c r="G40" i="41"/>
  <c r="F40" i="41"/>
  <c r="E40" i="41"/>
  <c r="D40" i="41"/>
  <c r="I39" i="41"/>
  <c r="H39" i="41"/>
  <c r="G39" i="41"/>
  <c r="F39" i="41"/>
  <c r="E39" i="41"/>
  <c r="D39" i="41"/>
  <c r="I38" i="41"/>
  <c r="H38" i="41"/>
  <c r="G38" i="41"/>
  <c r="F38" i="41"/>
  <c r="E38" i="41"/>
  <c r="D38" i="41"/>
  <c r="I37" i="41"/>
  <c r="H37" i="41"/>
  <c r="G37" i="41"/>
  <c r="F37" i="41"/>
  <c r="E37" i="41"/>
  <c r="D37" i="41"/>
  <c r="I36" i="41"/>
  <c r="H36" i="41"/>
  <c r="G36" i="41"/>
  <c r="F36" i="41"/>
  <c r="E36" i="41"/>
  <c r="D36" i="41"/>
  <c r="I35" i="41"/>
  <c r="H35" i="41"/>
  <c r="G35" i="41"/>
  <c r="F35" i="41"/>
  <c r="E35" i="41"/>
  <c r="D35" i="41"/>
  <c r="I34" i="41"/>
  <c r="H34" i="41"/>
  <c r="G34" i="41"/>
  <c r="F34" i="41"/>
  <c r="E34" i="41"/>
  <c r="D34" i="41"/>
  <c r="I33" i="41"/>
  <c r="H33" i="41"/>
  <c r="G33" i="41"/>
  <c r="F33" i="41"/>
  <c r="E33" i="41"/>
  <c r="D33" i="41"/>
  <c r="I32" i="41"/>
  <c r="H32" i="41"/>
  <c r="G32" i="41"/>
  <c r="F32" i="41"/>
  <c r="E32" i="41"/>
  <c r="D32" i="41"/>
  <c r="I31" i="41"/>
  <c r="H31" i="41"/>
  <c r="G31" i="41"/>
  <c r="F31" i="41"/>
  <c r="E31" i="41"/>
  <c r="D31" i="41"/>
  <c r="I30" i="41"/>
  <c r="H30" i="41"/>
  <c r="G30" i="41"/>
  <c r="F30" i="41"/>
  <c r="E30" i="41"/>
  <c r="D30" i="41"/>
  <c r="I29" i="41"/>
  <c r="H29" i="41"/>
  <c r="G29" i="41"/>
  <c r="F29" i="41"/>
  <c r="E29" i="41"/>
  <c r="D29" i="41"/>
  <c r="I28" i="41"/>
  <c r="H28" i="41"/>
  <c r="G28" i="41"/>
  <c r="F28" i="41"/>
  <c r="E28" i="41"/>
  <c r="D28" i="41"/>
  <c r="I27" i="41"/>
  <c r="H27" i="41"/>
  <c r="G27" i="41"/>
  <c r="F27" i="41"/>
  <c r="E27" i="41"/>
  <c r="D27" i="41"/>
  <c r="I26" i="41"/>
  <c r="H26" i="41"/>
  <c r="G26" i="41"/>
  <c r="F26" i="41"/>
  <c r="E26" i="41"/>
  <c r="D26" i="41"/>
  <c r="I25" i="41"/>
  <c r="H25" i="41"/>
  <c r="G25" i="41"/>
  <c r="F25" i="41"/>
  <c r="E25" i="41"/>
  <c r="D25" i="41"/>
  <c r="I24" i="41"/>
  <c r="H24" i="41"/>
  <c r="G24" i="41"/>
  <c r="F24" i="41"/>
  <c r="E24" i="41"/>
  <c r="D24" i="41"/>
  <c r="I23" i="41"/>
  <c r="H23" i="41"/>
  <c r="G23" i="41"/>
  <c r="F23" i="41"/>
  <c r="E23" i="41"/>
  <c r="D23" i="41"/>
  <c r="I22" i="41"/>
  <c r="H22" i="41"/>
  <c r="G22" i="41"/>
  <c r="F22" i="41"/>
  <c r="E22" i="41"/>
  <c r="D22" i="41"/>
  <c r="I21" i="41"/>
  <c r="H21" i="41"/>
  <c r="G21" i="41"/>
  <c r="F21" i="41"/>
  <c r="E21" i="41"/>
  <c r="D21" i="41"/>
  <c r="I20" i="41"/>
  <c r="H20" i="41"/>
  <c r="G20" i="41"/>
  <c r="F20" i="41"/>
  <c r="E20" i="41"/>
  <c r="D20" i="41"/>
  <c r="I19" i="41"/>
  <c r="H19" i="41"/>
  <c r="G19" i="41"/>
  <c r="F19" i="41"/>
  <c r="E19" i="41"/>
  <c r="D19" i="41"/>
  <c r="I18" i="41"/>
  <c r="H18" i="41"/>
  <c r="G18" i="41"/>
  <c r="F18" i="41"/>
  <c r="E18" i="41"/>
  <c r="D18" i="41"/>
  <c r="I17" i="41"/>
  <c r="H17" i="41"/>
  <c r="G17" i="41"/>
  <c r="F17" i="41"/>
  <c r="E17" i="41"/>
  <c r="D17" i="41"/>
  <c r="I16" i="41"/>
  <c r="H16" i="41"/>
  <c r="G16" i="41"/>
  <c r="F16" i="41"/>
  <c r="E16" i="41"/>
  <c r="D16" i="41"/>
  <c r="I15" i="41"/>
  <c r="H15" i="41"/>
  <c r="G15" i="41"/>
  <c r="F15" i="41"/>
  <c r="E15" i="41"/>
  <c r="D15" i="41"/>
  <c r="I14" i="41"/>
  <c r="H14" i="41"/>
  <c r="G14" i="41"/>
  <c r="F14" i="41"/>
  <c r="E14" i="41"/>
  <c r="D14" i="41"/>
  <c r="I13" i="41"/>
  <c r="H13" i="41"/>
  <c r="G13" i="41"/>
  <c r="F13" i="41"/>
  <c r="E13" i="41"/>
  <c r="D13" i="41"/>
  <c r="I12" i="41"/>
  <c r="H12" i="41"/>
  <c r="G12" i="41"/>
  <c r="F12" i="41"/>
  <c r="E12" i="41"/>
  <c r="D12" i="41"/>
  <c r="I11" i="41"/>
  <c r="H11" i="41"/>
  <c r="G11" i="41"/>
  <c r="F11" i="41"/>
  <c r="E11" i="41"/>
  <c r="D11" i="41"/>
  <c r="I10" i="41"/>
  <c r="H10" i="41"/>
  <c r="G10" i="41"/>
  <c r="F10" i="41"/>
  <c r="E10" i="41"/>
  <c r="D10" i="41"/>
  <c r="I9" i="41"/>
  <c r="H9" i="41"/>
  <c r="G9" i="41"/>
  <c r="F9" i="41"/>
  <c r="E9" i="41"/>
  <c r="D9" i="41"/>
  <c r="I8" i="41"/>
  <c r="H8" i="41"/>
  <c r="G8" i="41"/>
  <c r="F8" i="41"/>
  <c r="E8" i="41"/>
  <c r="D8" i="41"/>
  <c r="I7" i="41"/>
  <c r="H7" i="41"/>
  <c r="G7" i="41"/>
  <c r="F7" i="41"/>
  <c r="E7" i="41"/>
  <c r="D7" i="41"/>
  <c r="I6" i="41"/>
  <c r="H6" i="41"/>
  <c r="G6" i="41"/>
  <c r="F6" i="41"/>
  <c r="E6" i="41"/>
  <c r="D6" i="41"/>
  <c r="L2" i="41"/>
  <c r="A1" i="41"/>
  <c r="C74" i="40"/>
  <c r="G72" i="40"/>
  <c r="C72" i="40"/>
  <c r="C71" i="40"/>
  <c r="G70" i="40"/>
  <c r="F70" i="40"/>
  <c r="E70" i="40"/>
  <c r="D70" i="40"/>
  <c r="G69" i="40"/>
  <c r="F69" i="40"/>
  <c r="E69" i="40"/>
  <c r="D69" i="40"/>
  <c r="G68" i="40"/>
  <c r="F68" i="40"/>
  <c r="E68" i="40"/>
  <c r="D68" i="40"/>
  <c r="G67" i="40"/>
  <c r="F67" i="40"/>
  <c r="E67" i="40"/>
  <c r="D67" i="40"/>
  <c r="G66" i="40"/>
  <c r="F66" i="40"/>
  <c r="E66" i="40"/>
  <c r="D66" i="40"/>
  <c r="G65" i="40"/>
  <c r="F65" i="40"/>
  <c r="E65" i="40"/>
  <c r="D65" i="40"/>
  <c r="G64" i="40"/>
  <c r="F64" i="40"/>
  <c r="E64" i="40"/>
  <c r="D64" i="40"/>
  <c r="G63" i="40"/>
  <c r="F63" i="40"/>
  <c r="E63" i="40"/>
  <c r="D63" i="40"/>
  <c r="G62" i="40"/>
  <c r="F62" i="40"/>
  <c r="E62" i="40"/>
  <c r="D62" i="40"/>
  <c r="G61" i="40"/>
  <c r="F61" i="40"/>
  <c r="E61" i="40"/>
  <c r="D61" i="40"/>
  <c r="G60" i="40"/>
  <c r="F60" i="40"/>
  <c r="E60" i="40"/>
  <c r="D60" i="40"/>
  <c r="G59" i="40"/>
  <c r="F59" i="40"/>
  <c r="E59" i="40"/>
  <c r="D59" i="40"/>
  <c r="G58" i="40"/>
  <c r="F58" i="40"/>
  <c r="E58" i="40"/>
  <c r="D58" i="40"/>
  <c r="G57" i="40"/>
  <c r="F57" i="40"/>
  <c r="E57" i="40"/>
  <c r="D57" i="40"/>
  <c r="G56" i="40"/>
  <c r="F56" i="40"/>
  <c r="E56" i="40"/>
  <c r="D56" i="40"/>
  <c r="G55" i="40"/>
  <c r="F55" i="40"/>
  <c r="E55" i="40"/>
  <c r="D55" i="40"/>
  <c r="G54" i="40"/>
  <c r="F54" i="40"/>
  <c r="E54" i="40"/>
  <c r="D54" i="40"/>
  <c r="G53" i="40"/>
  <c r="F53" i="40"/>
  <c r="E53" i="40"/>
  <c r="D53" i="40"/>
  <c r="G52" i="40"/>
  <c r="F52" i="40"/>
  <c r="E52" i="40"/>
  <c r="D52" i="40"/>
  <c r="G51" i="40"/>
  <c r="F51" i="40"/>
  <c r="E51" i="40"/>
  <c r="D51" i="40"/>
  <c r="I50" i="40"/>
  <c r="H50" i="40"/>
  <c r="G50" i="40"/>
  <c r="F50" i="40"/>
  <c r="E50" i="40"/>
  <c r="D50" i="40"/>
  <c r="I49" i="40"/>
  <c r="H49" i="40"/>
  <c r="G49" i="40"/>
  <c r="F49" i="40"/>
  <c r="E49" i="40"/>
  <c r="D49" i="40"/>
  <c r="I48" i="40"/>
  <c r="H48" i="40"/>
  <c r="G48" i="40"/>
  <c r="F48" i="40"/>
  <c r="E48" i="40"/>
  <c r="D48" i="40"/>
  <c r="I47" i="40"/>
  <c r="H47" i="40"/>
  <c r="G47" i="40"/>
  <c r="F47" i="40"/>
  <c r="E47" i="40"/>
  <c r="D47" i="40"/>
  <c r="I46" i="40"/>
  <c r="H46" i="40"/>
  <c r="G46" i="40"/>
  <c r="F46" i="40"/>
  <c r="E46" i="40"/>
  <c r="D46" i="40"/>
  <c r="I45" i="40"/>
  <c r="H45" i="40"/>
  <c r="G45" i="40"/>
  <c r="F45" i="40"/>
  <c r="E45" i="40"/>
  <c r="D45" i="40"/>
  <c r="I44" i="40"/>
  <c r="H44" i="40"/>
  <c r="G44" i="40"/>
  <c r="F44" i="40"/>
  <c r="E44" i="40"/>
  <c r="D44" i="40"/>
  <c r="I43" i="40"/>
  <c r="H43" i="40"/>
  <c r="G43" i="40"/>
  <c r="F43" i="40"/>
  <c r="E43" i="40"/>
  <c r="D43" i="40"/>
  <c r="I42" i="40"/>
  <c r="H42" i="40"/>
  <c r="G42" i="40"/>
  <c r="F42" i="40"/>
  <c r="E42" i="40"/>
  <c r="D42" i="40"/>
  <c r="I41" i="40"/>
  <c r="H41" i="40"/>
  <c r="G41" i="40"/>
  <c r="F41" i="40"/>
  <c r="E41" i="40"/>
  <c r="D41" i="40"/>
  <c r="I40" i="40"/>
  <c r="H40" i="40"/>
  <c r="G40" i="40"/>
  <c r="F40" i="40"/>
  <c r="E40" i="40"/>
  <c r="D40" i="40"/>
  <c r="I39" i="40"/>
  <c r="H39" i="40"/>
  <c r="G39" i="40"/>
  <c r="F39" i="40"/>
  <c r="E39" i="40"/>
  <c r="D39" i="40"/>
  <c r="I38" i="40"/>
  <c r="H38" i="40"/>
  <c r="G38" i="40"/>
  <c r="F38" i="40"/>
  <c r="E38" i="40"/>
  <c r="D38" i="40"/>
  <c r="I37" i="40"/>
  <c r="H37" i="40"/>
  <c r="G37" i="40"/>
  <c r="F37" i="40"/>
  <c r="E37" i="40"/>
  <c r="D37" i="40"/>
  <c r="I36" i="40"/>
  <c r="H36" i="40"/>
  <c r="G36" i="40"/>
  <c r="F36" i="40"/>
  <c r="E36" i="40"/>
  <c r="D36" i="40"/>
  <c r="I35" i="40"/>
  <c r="H35" i="40"/>
  <c r="G35" i="40"/>
  <c r="F35" i="40"/>
  <c r="E35" i="40"/>
  <c r="D35" i="40"/>
  <c r="I34" i="40"/>
  <c r="H34" i="40"/>
  <c r="G34" i="40"/>
  <c r="F34" i="40"/>
  <c r="E34" i="40"/>
  <c r="D34" i="40"/>
  <c r="I33" i="40"/>
  <c r="H33" i="40"/>
  <c r="G33" i="40"/>
  <c r="F33" i="40"/>
  <c r="E33" i="40"/>
  <c r="D33" i="40"/>
  <c r="I32" i="40"/>
  <c r="H32" i="40"/>
  <c r="G32" i="40"/>
  <c r="F32" i="40"/>
  <c r="E32" i="40"/>
  <c r="D32" i="40"/>
  <c r="I31" i="40"/>
  <c r="H31" i="40"/>
  <c r="G31" i="40"/>
  <c r="F31" i="40"/>
  <c r="E31" i="40"/>
  <c r="D31" i="40"/>
  <c r="I30" i="40"/>
  <c r="H30" i="40"/>
  <c r="G30" i="40"/>
  <c r="F30" i="40"/>
  <c r="E30" i="40"/>
  <c r="D30" i="40"/>
  <c r="I29" i="40"/>
  <c r="H29" i="40"/>
  <c r="G29" i="40"/>
  <c r="F29" i="40"/>
  <c r="E29" i="40"/>
  <c r="D29" i="40"/>
  <c r="I28" i="40"/>
  <c r="H28" i="40"/>
  <c r="G28" i="40"/>
  <c r="F28" i="40"/>
  <c r="E28" i="40"/>
  <c r="D28" i="40"/>
  <c r="I27" i="40"/>
  <c r="H27" i="40"/>
  <c r="G27" i="40"/>
  <c r="F27" i="40"/>
  <c r="E27" i="40"/>
  <c r="D27" i="40"/>
  <c r="I26" i="40"/>
  <c r="H26" i="40"/>
  <c r="G26" i="40"/>
  <c r="F26" i="40"/>
  <c r="E26" i="40"/>
  <c r="D26" i="40"/>
  <c r="I25" i="40"/>
  <c r="H25" i="40"/>
  <c r="G25" i="40"/>
  <c r="F25" i="40"/>
  <c r="E25" i="40"/>
  <c r="D25" i="40"/>
  <c r="I24" i="40"/>
  <c r="H24" i="40"/>
  <c r="G24" i="40"/>
  <c r="F24" i="40"/>
  <c r="E24" i="40"/>
  <c r="D24" i="40"/>
  <c r="I23" i="40"/>
  <c r="H23" i="40"/>
  <c r="G23" i="40"/>
  <c r="F23" i="40"/>
  <c r="E23" i="40"/>
  <c r="D23" i="40"/>
  <c r="I22" i="40"/>
  <c r="H22" i="40"/>
  <c r="G22" i="40"/>
  <c r="F22" i="40"/>
  <c r="E22" i="40"/>
  <c r="D22" i="40"/>
  <c r="I21" i="40"/>
  <c r="H21" i="40"/>
  <c r="G21" i="40"/>
  <c r="F21" i="40"/>
  <c r="E21" i="40"/>
  <c r="D21" i="40"/>
  <c r="I20" i="40"/>
  <c r="H20" i="40"/>
  <c r="G20" i="40"/>
  <c r="F20" i="40"/>
  <c r="E20" i="40"/>
  <c r="D20" i="40"/>
  <c r="I19" i="40"/>
  <c r="H19" i="40"/>
  <c r="G19" i="40"/>
  <c r="F19" i="40"/>
  <c r="E19" i="40"/>
  <c r="D19" i="40"/>
  <c r="I18" i="40"/>
  <c r="H18" i="40"/>
  <c r="G18" i="40"/>
  <c r="F18" i="40"/>
  <c r="E18" i="40"/>
  <c r="D18" i="40"/>
  <c r="I17" i="40"/>
  <c r="H17" i="40"/>
  <c r="G17" i="40"/>
  <c r="F17" i="40"/>
  <c r="E17" i="40"/>
  <c r="D17" i="40"/>
  <c r="I16" i="40"/>
  <c r="H16" i="40"/>
  <c r="G16" i="40"/>
  <c r="F16" i="40"/>
  <c r="E16" i="40"/>
  <c r="D16" i="40"/>
  <c r="I15" i="40"/>
  <c r="H15" i="40"/>
  <c r="G15" i="40"/>
  <c r="F15" i="40"/>
  <c r="E15" i="40"/>
  <c r="D15" i="40"/>
  <c r="I14" i="40"/>
  <c r="H14" i="40"/>
  <c r="G14" i="40"/>
  <c r="F14" i="40"/>
  <c r="E14" i="40"/>
  <c r="D14" i="40"/>
  <c r="I13" i="40"/>
  <c r="H13" i="40"/>
  <c r="G13" i="40"/>
  <c r="F13" i="40"/>
  <c r="E13" i="40"/>
  <c r="D13" i="40"/>
  <c r="I12" i="40"/>
  <c r="H12" i="40"/>
  <c r="G12" i="40"/>
  <c r="F12" i="40"/>
  <c r="E12" i="40"/>
  <c r="D12" i="40"/>
  <c r="I11" i="40"/>
  <c r="H11" i="40"/>
  <c r="G11" i="40"/>
  <c r="F11" i="40"/>
  <c r="E11" i="40"/>
  <c r="D11" i="40"/>
  <c r="I10" i="40"/>
  <c r="H10" i="40"/>
  <c r="G10" i="40"/>
  <c r="F10" i="40"/>
  <c r="E10" i="40"/>
  <c r="D10" i="40"/>
  <c r="I9" i="40"/>
  <c r="H9" i="40"/>
  <c r="G9" i="40"/>
  <c r="F9" i="40"/>
  <c r="E9" i="40"/>
  <c r="D9" i="40"/>
  <c r="I8" i="40"/>
  <c r="H8" i="40"/>
  <c r="G8" i="40"/>
  <c r="F8" i="40"/>
  <c r="E8" i="40"/>
  <c r="D8" i="40"/>
  <c r="I7" i="40"/>
  <c r="H7" i="40"/>
  <c r="G7" i="40"/>
  <c r="F7" i="40"/>
  <c r="E7" i="40"/>
  <c r="D7" i="40"/>
  <c r="I6" i="40"/>
  <c r="H6" i="40"/>
  <c r="G6" i="40"/>
  <c r="F6" i="40"/>
  <c r="E6" i="40"/>
  <c r="D6" i="40"/>
  <c r="L2" i="40"/>
  <c r="A1" i="40"/>
  <c r="C74" i="39"/>
  <c r="G72" i="39"/>
  <c r="C72" i="39"/>
  <c r="C71" i="39"/>
  <c r="G70" i="39"/>
  <c r="F70" i="39"/>
  <c r="E70" i="39"/>
  <c r="D70" i="39"/>
  <c r="G69" i="39"/>
  <c r="F69" i="39"/>
  <c r="E69" i="39"/>
  <c r="D69" i="39"/>
  <c r="G68" i="39"/>
  <c r="F68" i="39"/>
  <c r="E68" i="39"/>
  <c r="D68" i="39"/>
  <c r="G67" i="39"/>
  <c r="F67" i="39"/>
  <c r="E67" i="39"/>
  <c r="D67" i="39"/>
  <c r="G66" i="39"/>
  <c r="F66" i="39"/>
  <c r="E66" i="39"/>
  <c r="D66" i="39"/>
  <c r="G65" i="39"/>
  <c r="F65" i="39"/>
  <c r="E65" i="39"/>
  <c r="D65" i="39"/>
  <c r="G64" i="39"/>
  <c r="F64" i="39"/>
  <c r="E64" i="39"/>
  <c r="D64" i="39"/>
  <c r="G63" i="39"/>
  <c r="F63" i="39"/>
  <c r="E63" i="39"/>
  <c r="D63" i="39"/>
  <c r="G62" i="39"/>
  <c r="F62" i="39"/>
  <c r="E62" i="39"/>
  <c r="D62" i="39"/>
  <c r="G61" i="39"/>
  <c r="F61" i="39"/>
  <c r="E61" i="39"/>
  <c r="D61" i="39"/>
  <c r="G60" i="39"/>
  <c r="F60" i="39"/>
  <c r="E60" i="39"/>
  <c r="D60" i="39"/>
  <c r="G59" i="39"/>
  <c r="F59" i="39"/>
  <c r="E59" i="39"/>
  <c r="D59" i="39"/>
  <c r="G58" i="39"/>
  <c r="F58" i="39"/>
  <c r="E58" i="39"/>
  <c r="D58" i="39"/>
  <c r="G57" i="39"/>
  <c r="F57" i="39"/>
  <c r="E57" i="39"/>
  <c r="D57" i="39"/>
  <c r="G56" i="39"/>
  <c r="F56" i="39"/>
  <c r="E56" i="39"/>
  <c r="D56" i="39"/>
  <c r="G55" i="39"/>
  <c r="F55" i="39"/>
  <c r="E55" i="39"/>
  <c r="D55" i="39"/>
  <c r="G54" i="39"/>
  <c r="F54" i="39"/>
  <c r="E54" i="39"/>
  <c r="D54" i="39"/>
  <c r="G53" i="39"/>
  <c r="F53" i="39"/>
  <c r="E53" i="39"/>
  <c r="D53" i="39"/>
  <c r="G52" i="39"/>
  <c r="F52" i="39"/>
  <c r="E52" i="39"/>
  <c r="D52" i="39"/>
  <c r="G51" i="39"/>
  <c r="F51" i="39"/>
  <c r="E51" i="39"/>
  <c r="D51" i="39"/>
  <c r="I50" i="39"/>
  <c r="H50" i="39"/>
  <c r="G50" i="39"/>
  <c r="F50" i="39"/>
  <c r="E50" i="39"/>
  <c r="D50" i="39"/>
  <c r="I49" i="39"/>
  <c r="H49" i="39"/>
  <c r="G49" i="39"/>
  <c r="F49" i="39"/>
  <c r="E49" i="39"/>
  <c r="D49" i="39"/>
  <c r="I48" i="39"/>
  <c r="H48" i="39"/>
  <c r="G48" i="39"/>
  <c r="F48" i="39"/>
  <c r="E48" i="39"/>
  <c r="D48" i="39"/>
  <c r="I47" i="39"/>
  <c r="H47" i="39"/>
  <c r="G47" i="39"/>
  <c r="F47" i="39"/>
  <c r="E47" i="39"/>
  <c r="D47" i="39"/>
  <c r="I46" i="39"/>
  <c r="H46" i="39"/>
  <c r="G46" i="39"/>
  <c r="F46" i="39"/>
  <c r="E46" i="39"/>
  <c r="D46" i="39"/>
  <c r="I45" i="39"/>
  <c r="H45" i="39"/>
  <c r="G45" i="39"/>
  <c r="F45" i="39"/>
  <c r="E45" i="39"/>
  <c r="D45" i="39"/>
  <c r="I44" i="39"/>
  <c r="H44" i="39"/>
  <c r="G44" i="39"/>
  <c r="F44" i="39"/>
  <c r="E44" i="39"/>
  <c r="D44" i="39"/>
  <c r="I43" i="39"/>
  <c r="H43" i="39"/>
  <c r="G43" i="39"/>
  <c r="F43" i="39"/>
  <c r="E43" i="39"/>
  <c r="D43" i="39"/>
  <c r="I42" i="39"/>
  <c r="H42" i="39"/>
  <c r="G42" i="39"/>
  <c r="F42" i="39"/>
  <c r="E42" i="39"/>
  <c r="D42" i="39"/>
  <c r="I41" i="39"/>
  <c r="H41" i="39"/>
  <c r="G41" i="39"/>
  <c r="F41" i="39"/>
  <c r="E41" i="39"/>
  <c r="D41" i="39"/>
  <c r="I40" i="39"/>
  <c r="H40" i="39"/>
  <c r="G40" i="39"/>
  <c r="F40" i="39"/>
  <c r="E40" i="39"/>
  <c r="D40" i="39"/>
  <c r="I39" i="39"/>
  <c r="H39" i="39"/>
  <c r="G39" i="39"/>
  <c r="F39" i="39"/>
  <c r="E39" i="39"/>
  <c r="D39" i="39"/>
  <c r="I38" i="39"/>
  <c r="H38" i="39"/>
  <c r="G38" i="39"/>
  <c r="F38" i="39"/>
  <c r="E38" i="39"/>
  <c r="D38" i="39"/>
  <c r="I37" i="39"/>
  <c r="H37" i="39"/>
  <c r="G37" i="39"/>
  <c r="F37" i="39"/>
  <c r="E37" i="39"/>
  <c r="D37" i="39"/>
  <c r="I36" i="39"/>
  <c r="H36" i="39"/>
  <c r="G36" i="39"/>
  <c r="F36" i="39"/>
  <c r="E36" i="39"/>
  <c r="D36" i="39"/>
  <c r="I35" i="39"/>
  <c r="H35" i="39"/>
  <c r="G35" i="39"/>
  <c r="F35" i="39"/>
  <c r="E35" i="39"/>
  <c r="D35" i="39"/>
  <c r="I34" i="39"/>
  <c r="H34" i="39"/>
  <c r="G34" i="39"/>
  <c r="F34" i="39"/>
  <c r="E34" i="39"/>
  <c r="D34" i="39"/>
  <c r="I33" i="39"/>
  <c r="H33" i="39"/>
  <c r="G33" i="39"/>
  <c r="F33" i="39"/>
  <c r="E33" i="39"/>
  <c r="D33" i="39"/>
  <c r="I32" i="39"/>
  <c r="H32" i="39"/>
  <c r="G32" i="39"/>
  <c r="F32" i="39"/>
  <c r="E32" i="39"/>
  <c r="D32" i="39"/>
  <c r="I31" i="39"/>
  <c r="H31" i="39"/>
  <c r="G31" i="39"/>
  <c r="F31" i="39"/>
  <c r="E31" i="39"/>
  <c r="D31" i="39"/>
  <c r="I30" i="39"/>
  <c r="H30" i="39"/>
  <c r="G30" i="39"/>
  <c r="F30" i="39"/>
  <c r="E30" i="39"/>
  <c r="D30" i="39"/>
  <c r="I29" i="39"/>
  <c r="H29" i="39"/>
  <c r="G29" i="39"/>
  <c r="F29" i="39"/>
  <c r="E29" i="39"/>
  <c r="D29" i="39"/>
  <c r="I28" i="39"/>
  <c r="H28" i="39"/>
  <c r="G28" i="39"/>
  <c r="F28" i="39"/>
  <c r="E28" i="39"/>
  <c r="D28" i="39"/>
  <c r="I27" i="39"/>
  <c r="H27" i="39"/>
  <c r="G27" i="39"/>
  <c r="F27" i="39"/>
  <c r="E27" i="39"/>
  <c r="D27" i="39"/>
  <c r="I26" i="39"/>
  <c r="H26" i="39"/>
  <c r="G26" i="39"/>
  <c r="F26" i="39"/>
  <c r="E26" i="39"/>
  <c r="D26" i="39"/>
  <c r="I25" i="39"/>
  <c r="H25" i="39"/>
  <c r="G25" i="39"/>
  <c r="F25" i="39"/>
  <c r="E25" i="39"/>
  <c r="D25" i="39"/>
  <c r="I24" i="39"/>
  <c r="H24" i="39"/>
  <c r="G24" i="39"/>
  <c r="F24" i="39"/>
  <c r="E24" i="39"/>
  <c r="D24" i="39"/>
  <c r="I23" i="39"/>
  <c r="H23" i="39"/>
  <c r="G23" i="39"/>
  <c r="F23" i="39"/>
  <c r="E23" i="39"/>
  <c r="D23" i="39"/>
  <c r="I22" i="39"/>
  <c r="H22" i="39"/>
  <c r="G22" i="39"/>
  <c r="F22" i="39"/>
  <c r="E22" i="39"/>
  <c r="D22" i="39"/>
  <c r="I21" i="39"/>
  <c r="H21" i="39"/>
  <c r="G21" i="39"/>
  <c r="F21" i="39"/>
  <c r="E21" i="39"/>
  <c r="D21" i="39"/>
  <c r="I20" i="39"/>
  <c r="H20" i="39"/>
  <c r="G20" i="39"/>
  <c r="F20" i="39"/>
  <c r="E20" i="39"/>
  <c r="D20" i="39"/>
  <c r="I19" i="39"/>
  <c r="H19" i="39"/>
  <c r="G19" i="39"/>
  <c r="F19" i="39"/>
  <c r="E19" i="39"/>
  <c r="D19" i="39"/>
  <c r="I18" i="39"/>
  <c r="H18" i="39"/>
  <c r="G18" i="39"/>
  <c r="F18" i="39"/>
  <c r="E18" i="39"/>
  <c r="D18" i="39"/>
  <c r="I17" i="39"/>
  <c r="H17" i="39"/>
  <c r="G17" i="39"/>
  <c r="F17" i="39"/>
  <c r="E17" i="39"/>
  <c r="D17" i="39"/>
  <c r="I16" i="39"/>
  <c r="H16" i="39"/>
  <c r="G16" i="39"/>
  <c r="F16" i="39"/>
  <c r="E16" i="39"/>
  <c r="D16" i="39"/>
  <c r="I15" i="39"/>
  <c r="H15" i="39"/>
  <c r="G15" i="39"/>
  <c r="F15" i="39"/>
  <c r="E15" i="39"/>
  <c r="D15" i="39"/>
  <c r="I14" i="39"/>
  <c r="H14" i="39"/>
  <c r="G14" i="39"/>
  <c r="F14" i="39"/>
  <c r="E14" i="39"/>
  <c r="D14" i="39"/>
  <c r="I13" i="39"/>
  <c r="H13" i="39"/>
  <c r="G13" i="39"/>
  <c r="F13" i="39"/>
  <c r="E13" i="39"/>
  <c r="D13" i="39"/>
  <c r="I12" i="39"/>
  <c r="H12" i="39"/>
  <c r="G12" i="39"/>
  <c r="F12" i="39"/>
  <c r="E12" i="39"/>
  <c r="D12" i="39"/>
  <c r="I11" i="39"/>
  <c r="H11" i="39"/>
  <c r="G11" i="39"/>
  <c r="F11" i="39"/>
  <c r="E11" i="39"/>
  <c r="D11" i="39"/>
  <c r="I10" i="39"/>
  <c r="H10" i="39"/>
  <c r="G10" i="39"/>
  <c r="F10" i="39"/>
  <c r="E10" i="39"/>
  <c r="D10" i="39"/>
  <c r="I9" i="39"/>
  <c r="H9" i="39"/>
  <c r="G9" i="39"/>
  <c r="F9" i="39"/>
  <c r="E9" i="39"/>
  <c r="D9" i="39"/>
  <c r="I8" i="39"/>
  <c r="H8" i="39"/>
  <c r="G8" i="39"/>
  <c r="F8" i="39"/>
  <c r="E8" i="39"/>
  <c r="D8" i="39"/>
  <c r="I7" i="39"/>
  <c r="H7" i="39"/>
  <c r="G7" i="39"/>
  <c r="F7" i="39"/>
  <c r="E7" i="39"/>
  <c r="D7" i="39"/>
  <c r="I6" i="39"/>
  <c r="H6" i="39"/>
  <c r="G6" i="39"/>
  <c r="F6" i="39"/>
  <c r="E6" i="39"/>
  <c r="D6" i="39"/>
  <c r="L2" i="39"/>
  <c r="A1" i="39"/>
  <c r="G72" i="38"/>
  <c r="C72" i="38"/>
  <c r="C71" i="38"/>
  <c r="C74" i="38" s="1"/>
  <c r="F32" i="1" s="1"/>
  <c r="G70" i="38"/>
  <c r="F70" i="38"/>
  <c r="E70" i="38"/>
  <c r="D70" i="38"/>
  <c r="G69" i="38"/>
  <c r="F69" i="38"/>
  <c r="E69" i="38"/>
  <c r="D69" i="38"/>
  <c r="G68" i="38"/>
  <c r="F68" i="38"/>
  <c r="E68" i="38"/>
  <c r="D68" i="38"/>
  <c r="G67" i="38"/>
  <c r="F67" i="38"/>
  <c r="E67" i="38"/>
  <c r="D67" i="38"/>
  <c r="G66" i="38"/>
  <c r="F66" i="38"/>
  <c r="E66" i="38"/>
  <c r="D66" i="38"/>
  <c r="G65" i="38"/>
  <c r="F65" i="38"/>
  <c r="E65" i="38"/>
  <c r="D65" i="38"/>
  <c r="G64" i="38"/>
  <c r="F64" i="38"/>
  <c r="E64" i="38"/>
  <c r="D64" i="38"/>
  <c r="G63" i="38"/>
  <c r="F63" i="38"/>
  <c r="E63" i="38"/>
  <c r="D63" i="38"/>
  <c r="G62" i="38"/>
  <c r="F62" i="38"/>
  <c r="E62" i="38"/>
  <c r="D62" i="38"/>
  <c r="G61" i="38"/>
  <c r="F61" i="38"/>
  <c r="E61" i="38"/>
  <c r="D61" i="38"/>
  <c r="G60" i="38"/>
  <c r="F60" i="38"/>
  <c r="E60" i="38"/>
  <c r="D60" i="38"/>
  <c r="G59" i="38"/>
  <c r="F59" i="38"/>
  <c r="E59" i="38"/>
  <c r="D59" i="38"/>
  <c r="G58" i="38"/>
  <c r="F58" i="38"/>
  <c r="E58" i="38"/>
  <c r="D58" i="38"/>
  <c r="G57" i="38"/>
  <c r="F57" i="38"/>
  <c r="E57" i="38"/>
  <c r="D57" i="38"/>
  <c r="G56" i="38"/>
  <c r="F56" i="38"/>
  <c r="E56" i="38"/>
  <c r="D56" i="38"/>
  <c r="G55" i="38"/>
  <c r="F55" i="38"/>
  <c r="E55" i="38"/>
  <c r="D55" i="38"/>
  <c r="G54" i="38"/>
  <c r="F54" i="38"/>
  <c r="E54" i="38"/>
  <c r="D54" i="38"/>
  <c r="G53" i="38"/>
  <c r="F53" i="38"/>
  <c r="E53" i="38"/>
  <c r="D53" i="38"/>
  <c r="G52" i="38"/>
  <c r="F52" i="38"/>
  <c r="E52" i="38"/>
  <c r="D52" i="38"/>
  <c r="G51" i="38"/>
  <c r="F51" i="38"/>
  <c r="E51" i="38"/>
  <c r="D51" i="38"/>
  <c r="I50" i="38"/>
  <c r="H50" i="38"/>
  <c r="G50" i="38"/>
  <c r="F50" i="38"/>
  <c r="E50" i="38"/>
  <c r="D50" i="38"/>
  <c r="I49" i="38"/>
  <c r="H49" i="38"/>
  <c r="G49" i="38"/>
  <c r="F49" i="38"/>
  <c r="E49" i="38"/>
  <c r="D49" i="38"/>
  <c r="I48" i="38"/>
  <c r="H48" i="38"/>
  <c r="G48" i="38"/>
  <c r="F48" i="38"/>
  <c r="E48" i="38"/>
  <c r="D48" i="38"/>
  <c r="I47" i="38"/>
  <c r="H47" i="38"/>
  <c r="G47" i="38"/>
  <c r="F47" i="38"/>
  <c r="E47" i="38"/>
  <c r="D47" i="38"/>
  <c r="I46" i="38"/>
  <c r="H46" i="38"/>
  <c r="G46" i="38"/>
  <c r="F46" i="38"/>
  <c r="E46" i="38"/>
  <c r="D46" i="38"/>
  <c r="I45" i="38"/>
  <c r="H45" i="38"/>
  <c r="G45" i="38"/>
  <c r="F45" i="38"/>
  <c r="E45" i="38"/>
  <c r="D45" i="38"/>
  <c r="I44" i="38"/>
  <c r="H44" i="38"/>
  <c r="G44" i="38"/>
  <c r="F44" i="38"/>
  <c r="E44" i="38"/>
  <c r="D44" i="38"/>
  <c r="I43" i="38"/>
  <c r="H43" i="38"/>
  <c r="G43" i="38"/>
  <c r="F43" i="38"/>
  <c r="E43" i="38"/>
  <c r="D43" i="38"/>
  <c r="I42" i="38"/>
  <c r="H42" i="38"/>
  <c r="G42" i="38"/>
  <c r="F42" i="38"/>
  <c r="E42" i="38"/>
  <c r="D42" i="38"/>
  <c r="I41" i="38"/>
  <c r="H41" i="38"/>
  <c r="G41" i="38"/>
  <c r="F41" i="38"/>
  <c r="E41" i="38"/>
  <c r="D41" i="38"/>
  <c r="I40" i="38"/>
  <c r="H40" i="38"/>
  <c r="G40" i="38"/>
  <c r="F40" i="38"/>
  <c r="E40" i="38"/>
  <c r="D40" i="38"/>
  <c r="I39" i="38"/>
  <c r="H39" i="38"/>
  <c r="G39" i="38"/>
  <c r="F39" i="38"/>
  <c r="E39" i="38"/>
  <c r="D39" i="38"/>
  <c r="I38" i="38"/>
  <c r="H38" i="38"/>
  <c r="G38" i="38"/>
  <c r="F38" i="38"/>
  <c r="E38" i="38"/>
  <c r="D38" i="38"/>
  <c r="I37" i="38"/>
  <c r="H37" i="38"/>
  <c r="G37" i="38"/>
  <c r="F37" i="38"/>
  <c r="E37" i="38"/>
  <c r="D37" i="38"/>
  <c r="I36" i="38"/>
  <c r="H36" i="38"/>
  <c r="G36" i="38"/>
  <c r="F36" i="38"/>
  <c r="E36" i="38"/>
  <c r="D36" i="38"/>
  <c r="I35" i="38"/>
  <c r="H35" i="38"/>
  <c r="G35" i="38"/>
  <c r="F35" i="38"/>
  <c r="E35" i="38"/>
  <c r="D35" i="38"/>
  <c r="I34" i="38"/>
  <c r="H34" i="38"/>
  <c r="G34" i="38"/>
  <c r="F34" i="38"/>
  <c r="E34" i="38"/>
  <c r="D34" i="38"/>
  <c r="I33" i="38"/>
  <c r="H33" i="38"/>
  <c r="G33" i="38"/>
  <c r="F33" i="38"/>
  <c r="E33" i="38"/>
  <c r="D33" i="38"/>
  <c r="I32" i="38"/>
  <c r="H32" i="38"/>
  <c r="G32" i="38"/>
  <c r="F32" i="38"/>
  <c r="E32" i="38"/>
  <c r="D32" i="38"/>
  <c r="I31" i="38"/>
  <c r="H31" i="38"/>
  <c r="G31" i="38"/>
  <c r="F31" i="38"/>
  <c r="E31" i="38"/>
  <c r="D31" i="38"/>
  <c r="I30" i="38"/>
  <c r="H30" i="38"/>
  <c r="G30" i="38"/>
  <c r="F30" i="38"/>
  <c r="E30" i="38"/>
  <c r="D30" i="38"/>
  <c r="I29" i="38"/>
  <c r="H29" i="38"/>
  <c r="G29" i="38"/>
  <c r="F29" i="38"/>
  <c r="E29" i="38"/>
  <c r="D29" i="38"/>
  <c r="I28" i="38"/>
  <c r="H28" i="38"/>
  <c r="G28" i="38"/>
  <c r="F28" i="38"/>
  <c r="E28" i="38"/>
  <c r="D28" i="38"/>
  <c r="I27" i="38"/>
  <c r="H27" i="38"/>
  <c r="G27" i="38"/>
  <c r="F27" i="38"/>
  <c r="E27" i="38"/>
  <c r="D27" i="38"/>
  <c r="I26" i="38"/>
  <c r="H26" i="38"/>
  <c r="G26" i="38"/>
  <c r="F26" i="38"/>
  <c r="E26" i="38"/>
  <c r="D26" i="38"/>
  <c r="I25" i="38"/>
  <c r="H25" i="38"/>
  <c r="G25" i="38"/>
  <c r="F25" i="38"/>
  <c r="E25" i="38"/>
  <c r="D25" i="38"/>
  <c r="I24" i="38"/>
  <c r="H24" i="38"/>
  <c r="G24" i="38"/>
  <c r="F24" i="38"/>
  <c r="E24" i="38"/>
  <c r="D24" i="38"/>
  <c r="I23" i="38"/>
  <c r="H23" i="38"/>
  <c r="G23" i="38"/>
  <c r="F23" i="38"/>
  <c r="E23" i="38"/>
  <c r="D23" i="38"/>
  <c r="I22" i="38"/>
  <c r="H22" i="38"/>
  <c r="G22" i="38"/>
  <c r="F22" i="38"/>
  <c r="E22" i="38"/>
  <c r="D22" i="38"/>
  <c r="I21" i="38"/>
  <c r="H21" i="38"/>
  <c r="G21" i="38"/>
  <c r="F21" i="38"/>
  <c r="E21" i="38"/>
  <c r="D21" i="38"/>
  <c r="I20" i="38"/>
  <c r="H20" i="38"/>
  <c r="G20" i="38"/>
  <c r="F20" i="38"/>
  <c r="E20" i="38"/>
  <c r="D20" i="38"/>
  <c r="I19" i="38"/>
  <c r="H19" i="38"/>
  <c r="G19" i="38"/>
  <c r="F19" i="38"/>
  <c r="E19" i="38"/>
  <c r="D19" i="38"/>
  <c r="I18" i="38"/>
  <c r="H18" i="38"/>
  <c r="G18" i="38"/>
  <c r="F18" i="38"/>
  <c r="E18" i="38"/>
  <c r="D18" i="38"/>
  <c r="I17" i="38"/>
  <c r="H17" i="38"/>
  <c r="G17" i="38"/>
  <c r="F17" i="38"/>
  <c r="E17" i="38"/>
  <c r="D17" i="38"/>
  <c r="I16" i="38"/>
  <c r="H16" i="38"/>
  <c r="G16" i="38"/>
  <c r="F16" i="38"/>
  <c r="E16" i="38"/>
  <c r="D16" i="38"/>
  <c r="I15" i="38"/>
  <c r="H15" i="38"/>
  <c r="G15" i="38"/>
  <c r="F15" i="38"/>
  <c r="E15" i="38"/>
  <c r="D15" i="38"/>
  <c r="I14" i="38"/>
  <c r="H14" i="38"/>
  <c r="G14" i="38"/>
  <c r="F14" i="38"/>
  <c r="E14" i="38"/>
  <c r="D14" i="38"/>
  <c r="I13" i="38"/>
  <c r="H13" i="38"/>
  <c r="G13" i="38"/>
  <c r="F13" i="38"/>
  <c r="E13" i="38"/>
  <c r="D13" i="38"/>
  <c r="I12" i="38"/>
  <c r="H12" i="38"/>
  <c r="G12" i="38"/>
  <c r="F12" i="38"/>
  <c r="E12" i="38"/>
  <c r="D12" i="38"/>
  <c r="I11" i="38"/>
  <c r="H11" i="38"/>
  <c r="G11" i="38"/>
  <c r="F11" i="38"/>
  <c r="E11" i="38"/>
  <c r="D11" i="38"/>
  <c r="I10" i="38"/>
  <c r="H10" i="38"/>
  <c r="G10" i="38"/>
  <c r="F10" i="38"/>
  <c r="E10" i="38"/>
  <c r="D10" i="38"/>
  <c r="I9" i="38"/>
  <c r="H9" i="38"/>
  <c r="G9" i="38"/>
  <c r="F9" i="38"/>
  <c r="E9" i="38"/>
  <c r="D9" i="38"/>
  <c r="I8" i="38"/>
  <c r="H8" i="38"/>
  <c r="G8" i="38"/>
  <c r="F8" i="38"/>
  <c r="E8" i="38"/>
  <c r="D8" i="38"/>
  <c r="I7" i="38"/>
  <c r="H7" i="38"/>
  <c r="G7" i="38"/>
  <c r="F7" i="38"/>
  <c r="E7" i="38"/>
  <c r="D7" i="38"/>
  <c r="I6" i="38"/>
  <c r="H6" i="38"/>
  <c r="G6" i="38"/>
  <c r="F6" i="38"/>
  <c r="E6" i="38"/>
  <c r="D6" i="38"/>
  <c r="L2" i="38"/>
  <c r="A1" i="38"/>
  <c r="C72" i="37"/>
  <c r="G31" i="1" s="1"/>
  <c r="C71" i="37"/>
  <c r="G70" i="37"/>
  <c r="F70" i="37"/>
  <c r="E70" i="37"/>
  <c r="D70" i="37"/>
  <c r="G69" i="37"/>
  <c r="F69" i="37"/>
  <c r="E69" i="37"/>
  <c r="D69" i="37"/>
  <c r="G68" i="37"/>
  <c r="F68" i="37"/>
  <c r="E68" i="37"/>
  <c r="D68" i="37"/>
  <c r="G67" i="37"/>
  <c r="F67" i="37"/>
  <c r="E67" i="37"/>
  <c r="D67" i="37"/>
  <c r="G66" i="37"/>
  <c r="F66" i="37"/>
  <c r="E66" i="37"/>
  <c r="D66" i="37"/>
  <c r="G65" i="37"/>
  <c r="F65" i="37"/>
  <c r="E65" i="37"/>
  <c r="D65" i="37"/>
  <c r="G64" i="37"/>
  <c r="F64" i="37"/>
  <c r="E64" i="37"/>
  <c r="D64" i="37"/>
  <c r="G63" i="37"/>
  <c r="F63" i="37"/>
  <c r="E63" i="37"/>
  <c r="D63" i="37"/>
  <c r="G62" i="37"/>
  <c r="F62" i="37"/>
  <c r="E62" i="37"/>
  <c r="D62" i="37"/>
  <c r="G61" i="37"/>
  <c r="F61" i="37"/>
  <c r="E61" i="37"/>
  <c r="D61" i="37"/>
  <c r="G60" i="37"/>
  <c r="F60" i="37"/>
  <c r="E60" i="37"/>
  <c r="D60" i="37"/>
  <c r="G59" i="37"/>
  <c r="F59" i="37"/>
  <c r="E59" i="37"/>
  <c r="D59" i="37"/>
  <c r="G58" i="37"/>
  <c r="F58" i="37"/>
  <c r="E58" i="37"/>
  <c r="D58" i="37"/>
  <c r="G57" i="37"/>
  <c r="F57" i="37"/>
  <c r="E57" i="37"/>
  <c r="D57" i="37"/>
  <c r="G56" i="37"/>
  <c r="F56" i="37"/>
  <c r="E56" i="37"/>
  <c r="D56" i="37"/>
  <c r="G55" i="37"/>
  <c r="F55" i="37"/>
  <c r="E55" i="37"/>
  <c r="D55" i="37"/>
  <c r="G54" i="37"/>
  <c r="F54" i="37"/>
  <c r="E54" i="37"/>
  <c r="D54" i="37"/>
  <c r="G53" i="37"/>
  <c r="F53" i="37"/>
  <c r="E53" i="37"/>
  <c r="D53" i="37"/>
  <c r="G52" i="37"/>
  <c r="F52" i="37"/>
  <c r="E52" i="37"/>
  <c r="D52" i="37"/>
  <c r="G51" i="37"/>
  <c r="G72" i="37" s="1"/>
  <c r="F51" i="37"/>
  <c r="E51" i="37"/>
  <c r="D51" i="37"/>
  <c r="I50" i="37"/>
  <c r="H50" i="37"/>
  <c r="G50" i="37"/>
  <c r="F50" i="37"/>
  <c r="E50" i="37"/>
  <c r="D50" i="37"/>
  <c r="I49" i="37"/>
  <c r="H49" i="37"/>
  <c r="G49" i="37"/>
  <c r="F49" i="37"/>
  <c r="E49" i="37"/>
  <c r="D49" i="37"/>
  <c r="I48" i="37"/>
  <c r="H48" i="37"/>
  <c r="G48" i="37"/>
  <c r="F48" i="37"/>
  <c r="E48" i="37"/>
  <c r="D48" i="37"/>
  <c r="I47" i="37"/>
  <c r="H47" i="37"/>
  <c r="G47" i="37"/>
  <c r="F47" i="37"/>
  <c r="E47" i="37"/>
  <c r="D47" i="37"/>
  <c r="I46" i="37"/>
  <c r="H46" i="37"/>
  <c r="G46" i="37"/>
  <c r="F46" i="37"/>
  <c r="E46" i="37"/>
  <c r="D46" i="37"/>
  <c r="I45" i="37"/>
  <c r="H45" i="37"/>
  <c r="G45" i="37"/>
  <c r="F45" i="37"/>
  <c r="E45" i="37"/>
  <c r="D45" i="37"/>
  <c r="I44" i="37"/>
  <c r="H44" i="37"/>
  <c r="G44" i="37"/>
  <c r="F44" i="37"/>
  <c r="E44" i="37"/>
  <c r="D44" i="37"/>
  <c r="I43" i="37"/>
  <c r="H43" i="37"/>
  <c r="G43" i="37"/>
  <c r="F43" i="37"/>
  <c r="E43" i="37"/>
  <c r="D43" i="37"/>
  <c r="I42" i="37"/>
  <c r="H42" i="37"/>
  <c r="G42" i="37"/>
  <c r="F42" i="37"/>
  <c r="E42" i="37"/>
  <c r="D42" i="37"/>
  <c r="I41" i="37"/>
  <c r="H41" i="37"/>
  <c r="G41" i="37"/>
  <c r="F41" i="37"/>
  <c r="E41" i="37"/>
  <c r="D41" i="37"/>
  <c r="I40" i="37"/>
  <c r="H40" i="37"/>
  <c r="G40" i="37"/>
  <c r="F40" i="37"/>
  <c r="E40" i="37"/>
  <c r="D40" i="37"/>
  <c r="I39" i="37"/>
  <c r="H39" i="37"/>
  <c r="G39" i="37"/>
  <c r="F39" i="37"/>
  <c r="E39" i="37"/>
  <c r="D39" i="37"/>
  <c r="I38" i="37"/>
  <c r="H38" i="37"/>
  <c r="G38" i="37"/>
  <c r="F38" i="37"/>
  <c r="E38" i="37"/>
  <c r="D38" i="37"/>
  <c r="I37" i="37"/>
  <c r="H37" i="37"/>
  <c r="G37" i="37"/>
  <c r="F37" i="37"/>
  <c r="E37" i="37"/>
  <c r="D37" i="37"/>
  <c r="I36" i="37"/>
  <c r="H36" i="37"/>
  <c r="G36" i="37"/>
  <c r="F36" i="37"/>
  <c r="E36" i="37"/>
  <c r="D36" i="37"/>
  <c r="I35" i="37"/>
  <c r="H35" i="37"/>
  <c r="G35" i="37"/>
  <c r="F35" i="37"/>
  <c r="E35" i="37"/>
  <c r="D35" i="37"/>
  <c r="I34" i="37"/>
  <c r="H34" i="37"/>
  <c r="G34" i="37"/>
  <c r="F34" i="37"/>
  <c r="E34" i="37"/>
  <c r="D34" i="37"/>
  <c r="I33" i="37"/>
  <c r="H33" i="37"/>
  <c r="G33" i="37"/>
  <c r="F33" i="37"/>
  <c r="E33" i="37"/>
  <c r="D33" i="37"/>
  <c r="I32" i="37"/>
  <c r="H32" i="37"/>
  <c r="G32" i="37"/>
  <c r="F32" i="37"/>
  <c r="E32" i="37"/>
  <c r="D32" i="37"/>
  <c r="I31" i="37"/>
  <c r="H31" i="37"/>
  <c r="G31" i="37"/>
  <c r="F31" i="37"/>
  <c r="E31" i="37"/>
  <c r="D31" i="37"/>
  <c r="I30" i="37"/>
  <c r="H30" i="37"/>
  <c r="G30" i="37"/>
  <c r="F30" i="37"/>
  <c r="E30" i="37"/>
  <c r="D30" i="37"/>
  <c r="I29" i="37"/>
  <c r="H29" i="37"/>
  <c r="G29" i="37"/>
  <c r="F29" i="37"/>
  <c r="E29" i="37"/>
  <c r="D29" i="37"/>
  <c r="I28" i="37"/>
  <c r="H28" i="37"/>
  <c r="G28" i="37"/>
  <c r="F28" i="37"/>
  <c r="E28" i="37"/>
  <c r="D28" i="37"/>
  <c r="I27" i="37"/>
  <c r="H27" i="37"/>
  <c r="G27" i="37"/>
  <c r="F27" i="37"/>
  <c r="E27" i="37"/>
  <c r="D27" i="37"/>
  <c r="I26" i="37"/>
  <c r="H26" i="37"/>
  <c r="G26" i="37"/>
  <c r="F26" i="37"/>
  <c r="E26" i="37"/>
  <c r="D26" i="37"/>
  <c r="I25" i="37"/>
  <c r="H25" i="37"/>
  <c r="G25" i="37"/>
  <c r="F25" i="37"/>
  <c r="E25" i="37"/>
  <c r="D25" i="37"/>
  <c r="I24" i="37"/>
  <c r="H24" i="37"/>
  <c r="G24" i="37"/>
  <c r="F24" i="37"/>
  <c r="E24" i="37"/>
  <c r="D24" i="37"/>
  <c r="I23" i="37"/>
  <c r="H23" i="37"/>
  <c r="G23" i="37"/>
  <c r="F23" i="37"/>
  <c r="E23" i="37"/>
  <c r="D23" i="37"/>
  <c r="I22" i="37"/>
  <c r="H22" i="37"/>
  <c r="G22" i="37"/>
  <c r="F22" i="37"/>
  <c r="E22" i="37"/>
  <c r="D22" i="37"/>
  <c r="I21" i="37"/>
  <c r="H21" i="37"/>
  <c r="G21" i="37"/>
  <c r="F21" i="37"/>
  <c r="E21" i="37"/>
  <c r="D21" i="37"/>
  <c r="I20" i="37"/>
  <c r="H20" i="37"/>
  <c r="G20" i="37"/>
  <c r="F20" i="37"/>
  <c r="E20" i="37"/>
  <c r="D20" i="37"/>
  <c r="I19" i="37"/>
  <c r="H19" i="37"/>
  <c r="G19" i="37"/>
  <c r="F19" i="37"/>
  <c r="E19" i="37"/>
  <c r="D19" i="37"/>
  <c r="I18" i="37"/>
  <c r="H18" i="37"/>
  <c r="G18" i="37"/>
  <c r="F18" i="37"/>
  <c r="E18" i="37"/>
  <c r="D18" i="37"/>
  <c r="I17" i="37"/>
  <c r="H17" i="37"/>
  <c r="G17" i="37"/>
  <c r="F17" i="37"/>
  <c r="E17" i="37"/>
  <c r="D17" i="37"/>
  <c r="I16" i="37"/>
  <c r="H16" i="37"/>
  <c r="G16" i="37"/>
  <c r="F16" i="37"/>
  <c r="E16" i="37"/>
  <c r="D16" i="37"/>
  <c r="I15" i="37"/>
  <c r="H15" i="37"/>
  <c r="G15" i="37"/>
  <c r="F15" i="37"/>
  <c r="E15" i="37"/>
  <c r="D15" i="37"/>
  <c r="I14" i="37"/>
  <c r="H14" i="37"/>
  <c r="G14" i="37"/>
  <c r="F14" i="37"/>
  <c r="E14" i="37"/>
  <c r="D14" i="37"/>
  <c r="I13" i="37"/>
  <c r="H13" i="37"/>
  <c r="G13" i="37"/>
  <c r="F13" i="37"/>
  <c r="E13" i="37"/>
  <c r="D13" i="37"/>
  <c r="I12" i="37"/>
  <c r="H12" i="37"/>
  <c r="G12" i="37"/>
  <c r="F12" i="37"/>
  <c r="E12" i="37"/>
  <c r="D12" i="37"/>
  <c r="I11" i="37"/>
  <c r="H11" i="37"/>
  <c r="G11" i="37"/>
  <c r="F11" i="37"/>
  <c r="E11" i="37"/>
  <c r="D11" i="37"/>
  <c r="I10" i="37"/>
  <c r="H10" i="37"/>
  <c r="G10" i="37"/>
  <c r="F10" i="37"/>
  <c r="E10" i="37"/>
  <c r="D10" i="37"/>
  <c r="I9" i="37"/>
  <c r="H9" i="37"/>
  <c r="G9" i="37"/>
  <c r="F9" i="37"/>
  <c r="E9" i="37"/>
  <c r="D9" i="37"/>
  <c r="I8" i="37"/>
  <c r="H8" i="37"/>
  <c r="G8" i="37"/>
  <c r="F8" i="37"/>
  <c r="E8" i="37"/>
  <c r="D8" i="37"/>
  <c r="I7" i="37"/>
  <c r="H7" i="37"/>
  <c r="G7" i="37"/>
  <c r="F7" i="37"/>
  <c r="E7" i="37"/>
  <c r="D7" i="37"/>
  <c r="I6" i="37"/>
  <c r="H6" i="37"/>
  <c r="G6" i="37"/>
  <c r="F6" i="37"/>
  <c r="E6" i="37"/>
  <c r="D6" i="37"/>
  <c r="L2" i="37"/>
  <c r="C74" i="37" s="1"/>
  <c r="A1" i="37"/>
  <c r="C72" i="36"/>
  <c r="C71" i="36"/>
  <c r="C74" i="36" s="1"/>
  <c r="F30" i="1" s="1"/>
  <c r="G70" i="36"/>
  <c r="F70" i="36"/>
  <c r="E70" i="36"/>
  <c r="D70" i="36"/>
  <c r="G69" i="36"/>
  <c r="F69" i="36"/>
  <c r="E69" i="36"/>
  <c r="D69" i="36"/>
  <c r="G68" i="36"/>
  <c r="F68" i="36"/>
  <c r="E68" i="36"/>
  <c r="D68" i="36"/>
  <c r="G67" i="36"/>
  <c r="F67" i="36"/>
  <c r="E67" i="36"/>
  <c r="D67" i="36"/>
  <c r="G66" i="36"/>
  <c r="F66" i="36"/>
  <c r="E66" i="36"/>
  <c r="D66" i="36"/>
  <c r="G65" i="36"/>
  <c r="F65" i="36"/>
  <c r="E65" i="36"/>
  <c r="D65" i="36"/>
  <c r="G64" i="36"/>
  <c r="F64" i="36"/>
  <c r="E64" i="36"/>
  <c r="D64" i="36"/>
  <c r="G63" i="36"/>
  <c r="F63" i="36"/>
  <c r="E63" i="36"/>
  <c r="D63" i="36"/>
  <c r="G62" i="36"/>
  <c r="F62" i="36"/>
  <c r="E62" i="36"/>
  <c r="D62" i="36"/>
  <c r="G61" i="36"/>
  <c r="F61" i="36"/>
  <c r="E61" i="36"/>
  <c r="D61" i="36"/>
  <c r="G60" i="36"/>
  <c r="F60" i="36"/>
  <c r="E60" i="36"/>
  <c r="D60" i="36"/>
  <c r="G59" i="36"/>
  <c r="F59" i="36"/>
  <c r="E59" i="36"/>
  <c r="D59" i="36"/>
  <c r="G58" i="36"/>
  <c r="F58" i="36"/>
  <c r="E58" i="36"/>
  <c r="D58" i="36"/>
  <c r="G57" i="36"/>
  <c r="F57" i="36"/>
  <c r="E57" i="36"/>
  <c r="D57" i="36"/>
  <c r="G56" i="36"/>
  <c r="F56" i="36"/>
  <c r="E56" i="36"/>
  <c r="D56" i="36"/>
  <c r="G55" i="36"/>
  <c r="F55" i="36"/>
  <c r="E55" i="36"/>
  <c r="D55" i="36"/>
  <c r="G54" i="36"/>
  <c r="F54" i="36"/>
  <c r="E54" i="36"/>
  <c r="D54" i="36"/>
  <c r="G53" i="36"/>
  <c r="F53" i="36"/>
  <c r="E53" i="36"/>
  <c r="D53" i="36"/>
  <c r="G52" i="36"/>
  <c r="F52" i="36"/>
  <c r="E52" i="36"/>
  <c r="D52" i="36"/>
  <c r="G51" i="36"/>
  <c r="G72" i="36" s="1"/>
  <c r="F51" i="36"/>
  <c r="E51" i="36"/>
  <c r="D51" i="36"/>
  <c r="I50" i="36"/>
  <c r="H50" i="36"/>
  <c r="G50" i="36"/>
  <c r="F50" i="36"/>
  <c r="E50" i="36"/>
  <c r="D50" i="36"/>
  <c r="I49" i="36"/>
  <c r="H49" i="36"/>
  <c r="G49" i="36"/>
  <c r="F49" i="36"/>
  <c r="E49" i="36"/>
  <c r="D49" i="36"/>
  <c r="I48" i="36"/>
  <c r="H48" i="36"/>
  <c r="G48" i="36"/>
  <c r="F48" i="36"/>
  <c r="E48" i="36"/>
  <c r="D48" i="36"/>
  <c r="I47" i="36"/>
  <c r="H47" i="36"/>
  <c r="G47" i="36"/>
  <c r="F47" i="36"/>
  <c r="E47" i="36"/>
  <c r="D47" i="36"/>
  <c r="I46" i="36"/>
  <c r="H46" i="36"/>
  <c r="G46" i="36"/>
  <c r="F46" i="36"/>
  <c r="E46" i="36"/>
  <c r="D46" i="36"/>
  <c r="I45" i="36"/>
  <c r="H45" i="36"/>
  <c r="G45" i="36"/>
  <c r="F45" i="36"/>
  <c r="E45" i="36"/>
  <c r="D45" i="36"/>
  <c r="I44" i="36"/>
  <c r="H44" i="36"/>
  <c r="G44" i="36"/>
  <c r="F44" i="36"/>
  <c r="E44" i="36"/>
  <c r="D44" i="36"/>
  <c r="I43" i="36"/>
  <c r="H43" i="36"/>
  <c r="G43" i="36"/>
  <c r="F43" i="36"/>
  <c r="E43" i="36"/>
  <c r="D43" i="36"/>
  <c r="I42" i="36"/>
  <c r="H42" i="36"/>
  <c r="G42" i="36"/>
  <c r="F42" i="36"/>
  <c r="E42" i="36"/>
  <c r="D42" i="36"/>
  <c r="I41" i="36"/>
  <c r="H41" i="36"/>
  <c r="G41" i="36"/>
  <c r="F41" i="36"/>
  <c r="E41" i="36"/>
  <c r="D41" i="36"/>
  <c r="I40" i="36"/>
  <c r="H40" i="36"/>
  <c r="G40" i="36"/>
  <c r="F40" i="36"/>
  <c r="E40" i="36"/>
  <c r="D40" i="36"/>
  <c r="I39" i="36"/>
  <c r="H39" i="36"/>
  <c r="G39" i="36"/>
  <c r="F39" i="36"/>
  <c r="E39" i="36"/>
  <c r="D39" i="36"/>
  <c r="I38" i="36"/>
  <c r="H38" i="36"/>
  <c r="G38" i="36"/>
  <c r="F38" i="36"/>
  <c r="E38" i="36"/>
  <c r="D38" i="36"/>
  <c r="I37" i="36"/>
  <c r="H37" i="36"/>
  <c r="G37" i="36"/>
  <c r="F37" i="36"/>
  <c r="E37" i="36"/>
  <c r="D37" i="36"/>
  <c r="I36" i="36"/>
  <c r="H36" i="36"/>
  <c r="G36" i="36"/>
  <c r="F36" i="36"/>
  <c r="E36" i="36"/>
  <c r="D36" i="36"/>
  <c r="I35" i="36"/>
  <c r="H35" i="36"/>
  <c r="G35" i="36"/>
  <c r="F35" i="36"/>
  <c r="E35" i="36"/>
  <c r="D35" i="36"/>
  <c r="I34" i="36"/>
  <c r="H34" i="36"/>
  <c r="G34" i="36"/>
  <c r="F34" i="36"/>
  <c r="E34" i="36"/>
  <c r="D34" i="36"/>
  <c r="I33" i="36"/>
  <c r="H33" i="36"/>
  <c r="G33" i="36"/>
  <c r="F33" i="36"/>
  <c r="E33" i="36"/>
  <c r="D33" i="36"/>
  <c r="I32" i="36"/>
  <c r="H32" i="36"/>
  <c r="G32" i="36"/>
  <c r="F32" i="36"/>
  <c r="E32" i="36"/>
  <c r="D32" i="36"/>
  <c r="I31" i="36"/>
  <c r="H31" i="36"/>
  <c r="G31" i="36"/>
  <c r="F31" i="36"/>
  <c r="E31" i="36"/>
  <c r="D31" i="36"/>
  <c r="I30" i="36"/>
  <c r="H30" i="36"/>
  <c r="G30" i="36"/>
  <c r="F30" i="36"/>
  <c r="E30" i="36"/>
  <c r="D30" i="36"/>
  <c r="I29" i="36"/>
  <c r="H29" i="36"/>
  <c r="G29" i="36"/>
  <c r="F29" i="36"/>
  <c r="E29" i="36"/>
  <c r="D29" i="36"/>
  <c r="I28" i="36"/>
  <c r="H28" i="36"/>
  <c r="G28" i="36"/>
  <c r="F28" i="36"/>
  <c r="E28" i="36"/>
  <c r="D28" i="36"/>
  <c r="I27" i="36"/>
  <c r="H27" i="36"/>
  <c r="G27" i="36"/>
  <c r="F27" i="36"/>
  <c r="E27" i="36"/>
  <c r="D27" i="36"/>
  <c r="I26" i="36"/>
  <c r="H26" i="36"/>
  <c r="G26" i="36"/>
  <c r="F26" i="36"/>
  <c r="E26" i="36"/>
  <c r="D26" i="36"/>
  <c r="I25" i="36"/>
  <c r="H25" i="36"/>
  <c r="G25" i="36"/>
  <c r="F25" i="36"/>
  <c r="E25" i="36"/>
  <c r="D25" i="36"/>
  <c r="I24" i="36"/>
  <c r="H24" i="36"/>
  <c r="G24" i="36"/>
  <c r="F24" i="36"/>
  <c r="E24" i="36"/>
  <c r="D24" i="36"/>
  <c r="I23" i="36"/>
  <c r="H23" i="36"/>
  <c r="G23" i="36"/>
  <c r="F23" i="36"/>
  <c r="E23" i="36"/>
  <c r="D23" i="36"/>
  <c r="I22" i="36"/>
  <c r="H22" i="36"/>
  <c r="G22" i="36"/>
  <c r="F22" i="36"/>
  <c r="E22" i="36"/>
  <c r="D22" i="36"/>
  <c r="I21" i="36"/>
  <c r="H21" i="36"/>
  <c r="G21" i="36"/>
  <c r="F21" i="36"/>
  <c r="E21" i="36"/>
  <c r="D21" i="36"/>
  <c r="I20" i="36"/>
  <c r="H20" i="36"/>
  <c r="G20" i="36"/>
  <c r="F20" i="36"/>
  <c r="E20" i="36"/>
  <c r="D20" i="36"/>
  <c r="I19" i="36"/>
  <c r="H19" i="36"/>
  <c r="G19" i="36"/>
  <c r="F19" i="36"/>
  <c r="E19" i="36"/>
  <c r="D19" i="36"/>
  <c r="I18" i="36"/>
  <c r="H18" i="36"/>
  <c r="G18" i="36"/>
  <c r="F18" i="36"/>
  <c r="E18" i="36"/>
  <c r="D18" i="36"/>
  <c r="I17" i="36"/>
  <c r="H17" i="36"/>
  <c r="G17" i="36"/>
  <c r="F17" i="36"/>
  <c r="E17" i="36"/>
  <c r="D17" i="36"/>
  <c r="I16" i="36"/>
  <c r="H16" i="36"/>
  <c r="G16" i="36"/>
  <c r="F16" i="36"/>
  <c r="E16" i="36"/>
  <c r="D16" i="36"/>
  <c r="I15" i="36"/>
  <c r="H15" i="36"/>
  <c r="G15" i="36"/>
  <c r="F15" i="36"/>
  <c r="E15" i="36"/>
  <c r="D15" i="36"/>
  <c r="I14" i="36"/>
  <c r="H14" i="36"/>
  <c r="G14" i="36"/>
  <c r="F14" i="36"/>
  <c r="E14" i="36"/>
  <c r="D14" i="36"/>
  <c r="I13" i="36"/>
  <c r="H13" i="36"/>
  <c r="G13" i="36"/>
  <c r="F13" i="36"/>
  <c r="E13" i="36"/>
  <c r="D13" i="36"/>
  <c r="I12" i="36"/>
  <c r="H12" i="36"/>
  <c r="G12" i="36"/>
  <c r="F12" i="36"/>
  <c r="E12" i="36"/>
  <c r="D12" i="36"/>
  <c r="I11" i="36"/>
  <c r="H11" i="36"/>
  <c r="G11" i="36"/>
  <c r="F11" i="36"/>
  <c r="E11" i="36"/>
  <c r="D11" i="36"/>
  <c r="I10" i="36"/>
  <c r="H10" i="36"/>
  <c r="G10" i="36"/>
  <c r="F10" i="36"/>
  <c r="E10" i="36"/>
  <c r="D10" i="36"/>
  <c r="I9" i="36"/>
  <c r="H9" i="36"/>
  <c r="G9" i="36"/>
  <c r="F9" i="36"/>
  <c r="E9" i="36"/>
  <c r="D9" i="36"/>
  <c r="I8" i="36"/>
  <c r="H8" i="36"/>
  <c r="G8" i="36"/>
  <c r="F8" i="36"/>
  <c r="E8" i="36"/>
  <c r="D8" i="36"/>
  <c r="I7" i="36"/>
  <c r="H7" i="36"/>
  <c r="G7" i="36"/>
  <c r="F7" i="36"/>
  <c r="E7" i="36"/>
  <c r="D7" i="36"/>
  <c r="I6" i="36"/>
  <c r="H6" i="36"/>
  <c r="G6" i="36"/>
  <c r="F6" i="36"/>
  <c r="E6" i="36"/>
  <c r="D6" i="36"/>
  <c r="L2" i="36"/>
  <c r="A1" i="36"/>
  <c r="C72" i="35"/>
  <c r="C71" i="35"/>
  <c r="C74" i="35" s="1"/>
  <c r="G70" i="35"/>
  <c r="F70" i="35"/>
  <c r="E70" i="35"/>
  <c r="D70" i="35"/>
  <c r="G69" i="35"/>
  <c r="F69" i="35"/>
  <c r="E69" i="35"/>
  <c r="D69" i="35"/>
  <c r="G68" i="35"/>
  <c r="F68" i="35"/>
  <c r="E68" i="35"/>
  <c r="D68" i="35"/>
  <c r="G67" i="35"/>
  <c r="F67" i="35"/>
  <c r="E67" i="35"/>
  <c r="D67" i="35"/>
  <c r="G66" i="35"/>
  <c r="F66" i="35"/>
  <c r="E66" i="35"/>
  <c r="D66" i="35"/>
  <c r="G65" i="35"/>
  <c r="F65" i="35"/>
  <c r="E65" i="35"/>
  <c r="D65" i="35"/>
  <c r="G64" i="35"/>
  <c r="F64" i="35"/>
  <c r="E64" i="35"/>
  <c r="D64" i="35"/>
  <c r="G63" i="35"/>
  <c r="F63" i="35"/>
  <c r="E63" i="35"/>
  <c r="D63" i="35"/>
  <c r="G62" i="35"/>
  <c r="F62" i="35"/>
  <c r="E62" i="35"/>
  <c r="D62" i="35"/>
  <c r="G61" i="35"/>
  <c r="F61" i="35"/>
  <c r="E61" i="35"/>
  <c r="D61" i="35"/>
  <c r="G60" i="35"/>
  <c r="F60" i="35"/>
  <c r="E60" i="35"/>
  <c r="D60" i="35"/>
  <c r="G59" i="35"/>
  <c r="F59" i="35"/>
  <c r="E59" i="35"/>
  <c r="D59" i="35"/>
  <c r="G58" i="35"/>
  <c r="F58" i="35"/>
  <c r="E58" i="35"/>
  <c r="D58" i="35"/>
  <c r="G57" i="35"/>
  <c r="F57" i="35"/>
  <c r="E57" i="35"/>
  <c r="D57" i="35"/>
  <c r="G56" i="35"/>
  <c r="F56" i="35"/>
  <c r="E56" i="35"/>
  <c r="D56" i="35"/>
  <c r="G55" i="35"/>
  <c r="F55" i="35"/>
  <c r="E55" i="35"/>
  <c r="D55" i="35"/>
  <c r="G54" i="35"/>
  <c r="F54" i="35"/>
  <c r="E54" i="35"/>
  <c r="D54" i="35"/>
  <c r="G53" i="35"/>
  <c r="F53" i="35"/>
  <c r="E53" i="35"/>
  <c r="D53" i="35"/>
  <c r="G52" i="35"/>
  <c r="F52" i="35"/>
  <c r="E52" i="35"/>
  <c r="D52" i="35"/>
  <c r="G51" i="35"/>
  <c r="G72" i="35" s="1"/>
  <c r="F51" i="35"/>
  <c r="E51" i="35"/>
  <c r="D51" i="35"/>
  <c r="I50" i="35"/>
  <c r="H50" i="35"/>
  <c r="G50" i="35"/>
  <c r="F50" i="35"/>
  <c r="E50" i="35"/>
  <c r="D50" i="35"/>
  <c r="I49" i="35"/>
  <c r="H49" i="35"/>
  <c r="G49" i="35"/>
  <c r="F49" i="35"/>
  <c r="E49" i="35"/>
  <c r="D49" i="35"/>
  <c r="I48" i="35"/>
  <c r="H48" i="35"/>
  <c r="G48" i="35"/>
  <c r="F48" i="35"/>
  <c r="E48" i="35"/>
  <c r="D48" i="35"/>
  <c r="I47" i="35"/>
  <c r="H47" i="35"/>
  <c r="G47" i="35"/>
  <c r="F47" i="35"/>
  <c r="E47" i="35"/>
  <c r="D47" i="35"/>
  <c r="I46" i="35"/>
  <c r="H46" i="35"/>
  <c r="G46" i="35"/>
  <c r="F46" i="35"/>
  <c r="E46" i="35"/>
  <c r="D46" i="35"/>
  <c r="I45" i="35"/>
  <c r="H45" i="35"/>
  <c r="G45" i="35"/>
  <c r="F45" i="35"/>
  <c r="E45" i="35"/>
  <c r="D45" i="35"/>
  <c r="I44" i="35"/>
  <c r="H44" i="35"/>
  <c r="G44" i="35"/>
  <c r="F44" i="35"/>
  <c r="E44" i="35"/>
  <c r="D44" i="35"/>
  <c r="I43" i="35"/>
  <c r="H43" i="35"/>
  <c r="G43" i="35"/>
  <c r="F43" i="35"/>
  <c r="E43" i="35"/>
  <c r="D43" i="35"/>
  <c r="I42" i="35"/>
  <c r="H42" i="35"/>
  <c r="G42" i="35"/>
  <c r="F42" i="35"/>
  <c r="E42" i="35"/>
  <c r="D42" i="35"/>
  <c r="I41" i="35"/>
  <c r="H41" i="35"/>
  <c r="G41" i="35"/>
  <c r="F41" i="35"/>
  <c r="E41" i="35"/>
  <c r="D41" i="35"/>
  <c r="I40" i="35"/>
  <c r="H40" i="35"/>
  <c r="G40" i="35"/>
  <c r="F40" i="35"/>
  <c r="E40" i="35"/>
  <c r="D40" i="35"/>
  <c r="I39" i="35"/>
  <c r="H39" i="35"/>
  <c r="G39" i="35"/>
  <c r="F39" i="35"/>
  <c r="E39" i="35"/>
  <c r="D39" i="35"/>
  <c r="I38" i="35"/>
  <c r="H38" i="35"/>
  <c r="G38" i="35"/>
  <c r="F38" i="35"/>
  <c r="E38" i="35"/>
  <c r="D38" i="35"/>
  <c r="I37" i="35"/>
  <c r="H37" i="35"/>
  <c r="G37" i="35"/>
  <c r="F37" i="35"/>
  <c r="E37" i="35"/>
  <c r="D37" i="35"/>
  <c r="I36" i="35"/>
  <c r="H36" i="35"/>
  <c r="G36" i="35"/>
  <c r="F36" i="35"/>
  <c r="E36" i="35"/>
  <c r="D36" i="35"/>
  <c r="I35" i="35"/>
  <c r="H35" i="35"/>
  <c r="G35" i="35"/>
  <c r="F35" i="35"/>
  <c r="E35" i="35"/>
  <c r="D35" i="35"/>
  <c r="I34" i="35"/>
  <c r="H34" i="35"/>
  <c r="G34" i="35"/>
  <c r="F34" i="35"/>
  <c r="E34" i="35"/>
  <c r="D34" i="35"/>
  <c r="I33" i="35"/>
  <c r="H33" i="35"/>
  <c r="G33" i="35"/>
  <c r="F33" i="35"/>
  <c r="E33" i="35"/>
  <c r="D33" i="35"/>
  <c r="I32" i="35"/>
  <c r="H32" i="35"/>
  <c r="G32" i="35"/>
  <c r="F32" i="35"/>
  <c r="E32" i="35"/>
  <c r="D32" i="35"/>
  <c r="I31" i="35"/>
  <c r="H31" i="35"/>
  <c r="G31" i="35"/>
  <c r="F31" i="35"/>
  <c r="E31" i="35"/>
  <c r="D31" i="35"/>
  <c r="I30" i="35"/>
  <c r="H30" i="35"/>
  <c r="G30" i="35"/>
  <c r="F30" i="35"/>
  <c r="E30" i="35"/>
  <c r="D30" i="35"/>
  <c r="I29" i="35"/>
  <c r="H29" i="35"/>
  <c r="G29" i="35"/>
  <c r="F29" i="35"/>
  <c r="E29" i="35"/>
  <c r="D29" i="35"/>
  <c r="I28" i="35"/>
  <c r="H28" i="35"/>
  <c r="G28" i="35"/>
  <c r="F28" i="35"/>
  <c r="E28" i="35"/>
  <c r="D28" i="35"/>
  <c r="I27" i="35"/>
  <c r="H27" i="35"/>
  <c r="G27" i="35"/>
  <c r="F27" i="35"/>
  <c r="E27" i="35"/>
  <c r="D27" i="35"/>
  <c r="I26" i="35"/>
  <c r="H26" i="35"/>
  <c r="G26" i="35"/>
  <c r="F26" i="35"/>
  <c r="E26" i="35"/>
  <c r="D26" i="35"/>
  <c r="I25" i="35"/>
  <c r="H25" i="35"/>
  <c r="G25" i="35"/>
  <c r="F25" i="35"/>
  <c r="E25" i="35"/>
  <c r="D25" i="35"/>
  <c r="I24" i="35"/>
  <c r="H24" i="35"/>
  <c r="G24" i="35"/>
  <c r="F24" i="35"/>
  <c r="E24" i="35"/>
  <c r="D24" i="35"/>
  <c r="I23" i="35"/>
  <c r="H23" i="35"/>
  <c r="G23" i="35"/>
  <c r="F23" i="35"/>
  <c r="E23" i="35"/>
  <c r="D23" i="35"/>
  <c r="I22" i="35"/>
  <c r="H22" i="35"/>
  <c r="G22" i="35"/>
  <c r="F22" i="35"/>
  <c r="E22" i="35"/>
  <c r="D22" i="35"/>
  <c r="I21" i="35"/>
  <c r="H21" i="35"/>
  <c r="G21" i="35"/>
  <c r="F21" i="35"/>
  <c r="E21" i="35"/>
  <c r="D21" i="35"/>
  <c r="I20" i="35"/>
  <c r="H20" i="35"/>
  <c r="G20" i="35"/>
  <c r="F20" i="35"/>
  <c r="E20" i="35"/>
  <c r="D20" i="35"/>
  <c r="I19" i="35"/>
  <c r="H19" i="35"/>
  <c r="G19" i="35"/>
  <c r="F19" i="35"/>
  <c r="E19" i="35"/>
  <c r="D19" i="35"/>
  <c r="I18" i="35"/>
  <c r="H18" i="35"/>
  <c r="G18" i="35"/>
  <c r="F18" i="35"/>
  <c r="E18" i="35"/>
  <c r="D18" i="35"/>
  <c r="I17" i="35"/>
  <c r="H17" i="35"/>
  <c r="G17" i="35"/>
  <c r="F17" i="35"/>
  <c r="E17" i="35"/>
  <c r="D17" i="35"/>
  <c r="I16" i="35"/>
  <c r="H16" i="35"/>
  <c r="G16" i="35"/>
  <c r="F16" i="35"/>
  <c r="E16" i="35"/>
  <c r="D16" i="35"/>
  <c r="I15" i="35"/>
  <c r="H15" i="35"/>
  <c r="G15" i="35"/>
  <c r="F15" i="35"/>
  <c r="E15" i="35"/>
  <c r="D15" i="35"/>
  <c r="I14" i="35"/>
  <c r="H14" i="35"/>
  <c r="G14" i="35"/>
  <c r="F14" i="35"/>
  <c r="E14" i="35"/>
  <c r="D14" i="35"/>
  <c r="I13" i="35"/>
  <c r="H13" i="35"/>
  <c r="G13" i="35"/>
  <c r="F13" i="35"/>
  <c r="E13" i="35"/>
  <c r="D13" i="35"/>
  <c r="I12" i="35"/>
  <c r="H12" i="35"/>
  <c r="G12" i="35"/>
  <c r="F12" i="35"/>
  <c r="E12" i="35"/>
  <c r="D12" i="35"/>
  <c r="I11" i="35"/>
  <c r="H11" i="35"/>
  <c r="G11" i="35"/>
  <c r="F11" i="35"/>
  <c r="E11" i="35"/>
  <c r="D11" i="35"/>
  <c r="I10" i="35"/>
  <c r="H10" i="35"/>
  <c r="G10" i="35"/>
  <c r="F10" i="35"/>
  <c r="E10" i="35"/>
  <c r="D10" i="35"/>
  <c r="I9" i="35"/>
  <c r="H9" i="35"/>
  <c r="G9" i="35"/>
  <c r="F9" i="35"/>
  <c r="E9" i="35"/>
  <c r="D9" i="35"/>
  <c r="I8" i="35"/>
  <c r="H8" i="35"/>
  <c r="G8" i="35"/>
  <c r="F8" i="35"/>
  <c r="E8" i="35"/>
  <c r="D8" i="35"/>
  <c r="I7" i="35"/>
  <c r="H7" i="35"/>
  <c r="G7" i="35"/>
  <c r="F7" i="35"/>
  <c r="E7" i="35"/>
  <c r="D7" i="35"/>
  <c r="I6" i="35"/>
  <c r="H6" i="35"/>
  <c r="G6" i="35"/>
  <c r="F6" i="35"/>
  <c r="E6" i="35"/>
  <c r="D6" i="35"/>
  <c r="L2" i="35"/>
  <c r="A1" i="35"/>
  <c r="C72" i="34"/>
  <c r="C71" i="34"/>
  <c r="C74" i="34" s="1"/>
  <c r="F28" i="1" s="1"/>
  <c r="G70" i="34"/>
  <c r="F70" i="34"/>
  <c r="E70" i="34"/>
  <c r="D70" i="34"/>
  <c r="G69" i="34"/>
  <c r="F69" i="34"/>
  <c r="E69" i="34"/>
  <c r="D69" i="34"/>
  <c r="G68" i="34"/>
  <c r="F68" i="34"/>
  <c r="E68" i="34"/>
  <c r="D68" i="34"/>
  <c r="G67" i="34"/>
  <c r="F67" i="34"/>
  <c r="E67" i="34"/>
  <c r="D67" i="34"/>
  <c r="G66" i="34"/>
  <c r="F66" i="34"/>
  <c r="E66" i="34"/>
  <c r="D66" i="34"/>
  <c r="G65" i="34"/>
  <c r="F65" i="34"/>
  <c r="E65" i="34"/>
  <c r="D65" i="34"/>
  <c r="G64" i="34"/>
  <c r="F64" i="34"/>
  <c r="E64" i="34"/>
  <c r="D64" i="34"/>
  <c r="G63" i="34"/>
  <c r="F63" i="34"/>
  <c r="E63" i="34"/>
  <c r="D63" i="34"/>
  <c r="G62" i="34"/>
  <c r="F62" i="34"/>
  <c r="E62" i="34"/>
  <c r="D62" i="34"/>
  <c r="G61" i="34"/>
  <c r="F61" i="34"/>
  <c r="E61" i="34"/>
  <c r="D61" i="34"/>
  <c r="G60" i="34"/>
  <c r="F60" i="34"/>
  <c r="E60" i="34"/>
  <c r="D60" i="34"/>
  <c r="G59" i="34"/>
  <c r="F59" i="34"/>
  <c r="E59" i="34"/>
  <c r="D59" i="34"/>
  <c r="G58" i="34"/>
  <c r="F58" i="34"/>
  <c r="E58" i="34"/>
  <c r="D58" i="34"/>
  <c r="G57" i="34"/>
  <c r="F57" i="34"/>
  <c r="E57" i="34"/>
  <c r="D57" i="34"/>
  <c r="G56" i="34"/>
  <c r="F56" i="34"/>
  <c r="E56" i="34"/>
  <c r="D56" i="34"/>
  <c r="G55" i="34"/>
  <c r="F55" i="34"/>
  <c r="E55" i="34"/>
  <c r="D55" i="34"/>
  <c r="G54" i="34"/>
  <c r="F54" i="34"/>
  <c r="E54" i="34"/>
  <c r="D54" i="34"/>
  <c r="G53" i="34"/>
  <c r="F53" i="34"/>
  <c r="E53" i="34"/>
  <c r="D53" i="34"/>
  <c r="G52" i="34"/>
  <c r="G72" i="34" s="1"/>
  <c r="F52" i="34"/>
  <c r="E52" i="34"/>
  <c r="D52" i="34"/>
  <c r="G51" i="34"/>
  <c r="F51" i="34"/>
  <c r="E51" i="34"/>
  <c r="D51" i="34"/>
  <c r="I50" i="34"/>
  <c r="H50" i="34"/>
  <c r="G50" i="34"/>
  <c r="F50" i="34"/>
  <c r="E50" i="34"/>
  <c r="D50" i="34"/>
  <c r="I49" i="34"/>
  <c r="H49" i="34"/>
  <c r="G49" i="34"/>
  <c r="F49" i="34"/>
  <c r="E49" i="34"/>
  <c r="D49" i="34"/>
  <c r="I48" i="34"/>
  <c r="H48" i="34"/>
  <c r="G48" i="34"/>
  <c r="F48" i="34"/>
  <c r="E48" i="34"/>
  <c r="D48" i="34"/>
  <c r="I47" i="34"/>
  <c r="H47" i="34"/>
  <c r="G47" i="34"/>
  <c r="F47" i="34"/>
  <c r="E47" i="34"/>
  <c r="D47" i="34"/>
  <c r="I46" i="34"/>
  <c r="H46" i="34"/>
  <c r="G46" i="34"/>
  <c r="F46" i="34"/>
  <c r="E46" i="34"/>
  <c r="D46" i="34"/>
  <c r="I45" i="34"/>
  <c r="H45" i="34"/>
  <c r="G45" i="34"/>
  <c r="F45" i="34"/>
  <c r="E45" i="34"/>
  <c r="D45" i="34"/>
  <c r="I44" i="34"/>
  <c r="H44" i="34"/>
  <c r="G44" i="34"/>
  <c r="F44" i="34"/>
  <c r="E44" i="34"/>
  <c r="D44" i="34"/>
  <c r="I43" i="34"/>
  <c r="H43" i="34"/>
  <c r="G43" i="34"/>
  <c r="F43" i="34"/>
  <c r="E43" i="34"/>
  <c r="D43" i="34"/>
  <c r="I42" i="34"/>
  <c r="H42" i="34"/>
  <c r="G42" i="34"/>
  <c r="F42" i="34"/>
  <c r="E42" i="34"/>
  <c r="D42" i="34"/>
  <c r="I41" i="34"/>
  <c r="H41" i="34"/>
  <c r="G41" i="34"/>
  <c r="F41" i="34"/>
  <c r="E41" i="34"/>
  <c r="D41" i="34"/>
  <c r="I40" i="34"/>
  <c r="H40" i="34"/>
  <c r="G40" i="34"/>
  <c r="F40" i="34"/>
  <c r="E40" i="34"/>
  <c r="D40" i="34"/>
  <c r="I39" i="34"/>
  <c r="H39" i="34"/>
  <c r="G39" i="34"/>
  <c r="F39" i="34"/>
  <c r="E39" i="34"/>
  <c r="D39" i="34"/>
  <c r="I38" i="34"/>
  <c r="H38" i="34"/>
  <c r="G38" i="34"/>
  <c r="F38" i="34"/>
  <c r="E38" i="34"/>
  <c r="D38" i="34"/>
  <c r="I37" i="34"/>
  <c r="H37" i="34"/>
  <c r="G37" i="34"/>
  <c r="F37" i="34"/>
  <c r="E37" i="34"/>
  <c r="D37" i="34"/>
  <c r="I36" i="34"/>
  <c r="H36" i="34"/>
  <c r="G36" i="34"/>
  <c r="F36" i="34"/>
  <c r="E36" i="34"/>
  <c r="D36" i="34"/>
  <c r="I35" i="34"/>
  <c r="H35" i="34"/>
  <c r="G35" i="34"/>
  <c r="F35" i="34"/>
  <c r="E35" i="34"/>
  <c r="D35" i="34"/>
  <c r="I34" i="34"/>
  <c r="H34" i="34"/>
  <c r="G34" i="34"/>
  <c r="F34" i="34"/>
  <c r="E34" i="34"/>
  <c r="D34" i="34"/>
  <c r="I33" i="34"/>
  <c r="H33" i="34"/>
  <c r="G33" i="34"/>
  <c r="F33" i="34"/>
  <c r="E33" i="34"/>
  <c r="D33" i="34"/>
  <c r="I32" i="34"/>
  <c r="H32" i="34"/>
  <c r="G32" i="34"/>
  <c r="F32" i="34"/>
  <c r="E32" i="34"/>
  <c r="D32" i="34"/>
  <c r="I31" i="34"/>
  <c r="H31" i="34"/>
  <c r="G31" i="34"/>
  <c r="F31" i="34"/>
  <c r="E31" i="34"/>
  <c r="D31" i="34"/>
  <c r="I30" i="34"/>
  <c r="H30" i="34"/>
  <c r="G30" i="34"/>
  <c r="F30" i="34"/>
  <c r="E30" i="34"/>
  <c r="D30" i="34"/>
  <c r="I29" i="34"/>
  <c r="H29" i="34"/>
  <c r="G29" i="34"/>
  <c r="F29" i="34"/>
  <c r="E29" i="34"/>
  <c r="D29" i="34"/>
  <c r="I28" i="34"/>
  <c r="H28" i="34"/>
  <c r="G28" i="34"/>
  <c r="F28" i="34"/>
  <c r="E28" i="34"/>
  <c r="D28" i="34"/>
  <c r="I27" i="34"/>
  <c r="H27" i="34"/>
  <c r="G27" i="34"/>
  <c r="F27" i="34"/>
  <c r="E27" i="34"/>
  <c r="D27" i="34"/>
  <c r="I26" i="34"/>
  <c r="H26" i="34"/>
  <c r="G26" i="34"/>
  <c r="F26" i="34"/>
  <c r="E26" i="34"/>
  <c r="D26" i="34"/>
  <c r="I25" i="34"/>
  <c r="H25" i="34"/>
  <c r="G25" i="34"/>
  <c r="F25" i="34"/>
  <c r="E25" i="34"/>
  <c r="D25" i="34"/>
  <c r="I24" i="34"/>
  <c r="H24" i="34"/>
  <c r="G24" i="34"/>
  <c r="F24" i="34"/>
  <c r="E24" i="34"/>
  <c r="D24" i="34"/>
  <c r="I23" i="34"/>
  <c r="H23" i="34"/>
  <c r="G23" i="34"/>
  <c r="F23" i="34"/>
  <c r="E23" i="34"/>
  <c r="D23" i="34"/>
  <c r="I22" i="34"/>
  <c r="H22" i="34"/>
  <c r="G22" i="34"/>
  <c r="F22" i="34"/>
  <c r="E22" i="34"/>
  <c r="D22" i="34"/>
  <c r="I21" i="34"/>
  <c r="H21" i="34"/>
  <c r="G21" i="34"/>
  <c r="F21" i="34"/>
  <c r="E21" i="34"/>
  <c r="D21" i="34"/>
  <c r="I20" i="34"/>
  <c r="H20" i="34"/>
  <c r="G20" i="34"/>
  <c r="F20" i="34"/>
  <c r="E20" i="34"/>
  <c r="D20" i="34"/>
  <c r="I19" i="34"/>
  <c r="H19" i="34"/>
  <c r="G19" i="34"/>
  <c r="F19" i="34"/>
  <c r="E19" i="34"/>
  <c r="D19" i="34"/>
  <c r="I18" i="34"/>
  <c r="H18" i="34"/>
  <c r="G18" i="34"/>
  <c r="F18" i="34"/>
  <c r="E18" i="34"/>
  <c r="D18" i="34"/>
  <c r="I17" i="34"/>
  <c r="H17" i="34"/>
  <c r="G17" i="34"/>
  <c r="F17" i="34"/>
  <c r="E17" i="34"/>
  <c r="D17" i="34"/>
  <c r="I16" i="34"/>
  <c r="H16" i="34"/>
  <c r="G16" i="34"/>
  <c r="F16" i="34"/>
  <c r="E16" i="34"/>
  <c r="D16" i="34"/>
  <c r="I15" i="34"/>
  <c r="H15" i="34"/>
  <c r="G15" i="34"/>
  <c r="F15" i="34"/>
  <c r="E15" i="34"/>
  <c r="D15" i="34"/>
  <c r="I14" i="34"/>
  <c r="H14" i="34"/>
  <c r="G14" i="34"/>
  <c r="F14" i="34"/>
  <c r="E14" i="34"/>
  <c r="D14" i="34"/>
  <c r="I13" i="34"/>
  <c r="H13" i="34"/>
  <c r="G13" i="34"/>
  <c r="F13" i="34"/>
  <c r="E13" i="34"/>
  <c r="D13" i="34"/>
  <c r="I12" i="34"/>
  <c r="H12" i="34"/>
  <c r="G12" i="34"/>
  <c r="F12" i="34"/>
  <c r="E12" i="34"/>
  <c r="D12" i="34"/>
  <c r="I11" i="34"/>
  <c r="H11" i="34"/>
  <c r="G11" i="34"/>
  <c r="F11" i="34"/>
  <c r="E11" i="34"/>
  <c r="D11" i="34"/>
  <c r="I10" i="34"/>
  <c r="H10" i="34"/>
  <c r="G10" i="34"/>
  <c r="F10" i="34"/>
  <c r="E10" i="34"/>
  <c r="D10" i="34"/>
  <c r="I9" i="34"/>
  <c r="H9" i="34"/>
  <c r="G9" i="34"/>
  <c r="F9" i="34"/>
  <c r="E9" i="34"/>
  <c r="D9" i="34"/>
  <c r="I8" i="34"/>
  <c r="H8" i="34"/>
  <c r="G8" i="34"/>
  <c r="F8" i="34"/>
  <c r="E8" i="34"/>
  <c r="D8" i="34"/>
  <c r="I7" i="34"/>
  <c r="H7" i="34"/>
  <c r="G7" i="34"/>
  <c r="F7" i="34"/>
  <c r="E7" i="34"/>
  <c r="D7" i="34"/>
  <c r="I6" i="34"/>
  <c r="H6" i="34"/>
  <c r="G6" i="34"/>
  <c r="F6" i="34"/>
  <c r="E6" i="34"/>
  <c r="D6" i="34"/>
  <c r="L2" i="34"/>
  <c r="A1" i="34"/>
  <c r="C74" i="33"/>
  <c r="C72" i="33"/>
  <c r="C71" i="33"/>
  <c r="G70" i="33"/>
  <c r="F70" i="33"/>
  <c r="E70" i="33"/>
  <c r="D70" i="33"/>
  <c r="G69" i="33"/>
  <c r="F69" i="33"/>
  <c r="E69" i="33"/>
  <c r="D69" i="33"/>
  <c r="G68" i="33"/>
  <c r="F68" i="33"/>
  <c r="E68" i="33"/>
  <c r="D68" i="33"/>
  <c r="G67" i="33"/>
  <c r="F67" i="33"/>
  <c r="E67" i="33"/>
  <c r="D67" i="33"/>
  <c r="G66" i="33"/>
  <c r="F66" i="33"/>
  <c r="E66" i="33"/>
  <c r="D66" i="33"/>
  <c r="G65" i="33"/>
  <c r="F65" i="33"/>
  <c r="E65" i="33"/>
  <c r="D65" i="33"/>
  <c r="G64" i="33"/>
  <c r="F64" i="33"/>
  <c r="E64" i="33"/>
  <c r="D64" i="33"/>
  <c r="G63" i="33"/>
  <c r="F63" i="33"/>
  <c r="E63" i="33"/>
  <c r="D63" i="33"/>
  <c r="G62" i="33"/>
  <c r="F62" i="33"/>
  <c r="E62" i="33"/>
  <c r="D62" i="33"/>
  <c r="G61" i="33"/>
  <c r="F61" i="33"/>
  <c r="E61" i="33"/>
  <c r="D61" i="33"/>
  <c r="G60" i="33"/>
  <c r="F60" i="33"/>
  <c r="E60" i="33"/>
  <c r="D60" i="33"/>
  <c r="G59" i="33"/>
  <c r="F59" i="33"/>
  <c r="E59" i="33"/>
  <c r="D59" i="33"/>
  <c r="G58" i="33"/>
  <c r="F58" i="33"/>
  <c r="E58" i="33"/>
  <c r="D58" i="33"/>
  <c r="G57" i="33"/>
  <c r="F57" i="33"/>
  <c r="E57" i="33"/>
  <c r="D57" i="33"/>
  <c r="G56" i="33"/>
  <c r="F56" i="33"/>
  <c r="E56" i="33"/>
  <c r="D56" i="33"/>
  <c r="G55" i="33"/>
  <c r="F55" i="33"/>
  <c r="E55" i="33"/>
  <c r="D55" i="33"/>
  <c r="G54" i="33"/>
  <c r="F54" i="33"/>
  <c r="E54" i="33"/>
  <c r="D54" i="33"/>
  <c r="G53" i="33"/>
  <c r="F53" i="33"/>
  <c r="E53" i="33"/>
  <c r="D53" i="33"/>
  <c r="G52" i="33"/>
  <c r="F52" i="33"/>
  <c r="E52" i="33"/>
  <c r="D52" i="33"/>
  <c r="G51" i="33"/>
  <c r="G72" i="33" s="1"/>
  <c r="F51" i="33"/>
  <c r="E51" i="33"/>
  <c r="D51" i="33"/>
  <c r="I50" i="33"/>
  <c r="H50" i="33"/>
  <c r="G50" i="33"/>
  <c r="F50" i="33"/>
  <c r="E50" i="33"/>
  <c r="D50" i="33"/>
  <c r="I49" i="33"/>
  <c r="H49" i="33"/>
  <c r="G49" i="33"/>
  <c r="F49" i="33"/>
  <c r="E49" i="33"/>
  <c r="D49" i="33"/>
  <c r="I48" i="33"/>
  <c r="H48" i="33"/>
  <c r="G48" i="33"/>
  <c r="F48" i="33"/>
  <c r="E48" i="33"/>
  <c r="D48" i="33"/>
  <c r="I47" i="33"/>
  <c r="H47" i="33"/>
  <c r="G47" i="33"/>
  <c r="F47" i="33"/>
  <c r="E47" i="33"/>
  <c r="D47" i="33"/>
  <c r="I46" i="33"/>
  <c r="H46" i="33"/>
  <c r="G46" i="33"/>
  <c r="F46" i="33"/>
  <c r="E46" i="33"/>
  <c r="D46" i="33"/>
  <c r="I45" i="33"/>
  <c r="H45" i="33"/>
  <c r="G45" i="33"/>
  <c r="F45" i="33"/>
  <c r="E45" i="33"/>
  <c r="D45" i="33"/>
  <c r="I44" i="33"/>
  <c r="H44" i="33"/>
  <c r="G44" i="33"/>
  <c r="F44" i="33"/>
  <c r="E44" i="33"/>
  <c r="D44" i="33"/>
  <c r="I43" i="33"/>
  <c r="H43" i="33"/>
  <c r="G43" i="33"/>
  <c r="F43" i="33"/>
  <c r="E43" i="33"/>
  <c r="D43" i="33"/>
  <c r="I42" i="33"/>
  <c r="H42" i="33"/>
  <c r="G42" i="33"/>
  <c r="F42" i="33"/>
  <c r="E42" i="33"/>
  <c r="D42" i="33"/>
  <c r="I41" i="33"/>
  <c r="H41" i="33"/>
  <c r="G41" i="33"/>
  <c r="F41" i="33"/>
  <c r="E41" i="33"/>
  <c r="D41" i="33"/>
  <c r="I40" i="33"/>
  <c r="H40" i="33"/>
  <c r="G40" i="33"/>
  <c r="F40" i="33"/>
  <c r="E40" i="33"/>
  <c r="D40" i="33"/>
  <c r="I39" i="33"/>
  <c r="H39" i="33"/>
  <c r="G39" i="33"/>
  <c r="F39" i="33"/>
  <c r="E39" i="33"/>
  <c r="D39" i="33"/>
  <c r="I38" i="33"/>
  <c r="H38" i="33"/>
  <c r="G38" i="33"/>
  <c r="F38" i="33"/>
  <c r="E38" i="33"/>
  <c r="D38" i="33"/>
  <c r="I37" i="33"/>
  <c r="H37" i="33"/>
  <c r="G37" i="33"/>
  <c r="F37" i="33"/>
  <c r="E37" i="33"/>
  <c r="D37" i="33"/>
  <c r="I36" i="33"/>
  <c r="H36" i="33"/>
  <c r="G36" i="33"/>
  <c r="F36" i="33"/>
  <c r="E36" i="33"/>
  <c r="D36" i="33"/>
  <c r="I35" i="33"/>
  <c r="H35" i="33"/>
  <c r="G35" i="33"/>
  <c r="F35" i="33"/>
  <c r="E35" i="33"/>
  <c r="D35" i="33"/>
  <c r="I34" i="33"/>
  <c r="H34" i="33"/>
  <c r="G34" i="33"/>
  <c r="F34" i="33"/>
  <c r="E34" i="33"/>
  <c r="D34" i="33"/>
  <c r="I33" i="33"/>
  <c r="H33" i="33"/>
  <c r="G33" i="33"/>
  <c r="F33" i="33"/>
  <c r="E33" i="33"/>
  <c r="D33" i="33"/>
  <c r="I32" i="33"/>
  <c r="H32" i="33"/>
  <c r="G32" i="33"/>
  <c r="F32" i="33"/>
  <c r="E32" i="33"/>
  <c r="D32" i="33"/>
  <c r="I31" i="33"/>
  <c r="H31" i="33"/>
  <c r="G31" i="33"/>
  <c r="F31" i="33"/>
  <c r="E31" i="33"/>
  <c r="D31" i="33"/>
  <c r="I30" i="33"/>
  <c r="H30" i="33"/>
  <c r="G30" i="33"/>
  <c r="F30" i="33"/>
  <c r="E30" i="33"/>
  <c r="D30" i="33"/>
  <c r="I29" i="33"/>
  <c r="H29" i="33"/>
  <c r="G29" i="33"/>
  <c r="F29" i="33"/>
  <c r="E29" i="33"/>
  <c r="D29" i="33"/>
  <c r="I28" i="33"/>
  <c r="H28" i="33"/>
  <c r="G28" i="33"/>
  <c r="F28" i="33"/>
  <c r="E28" i="33"/>
  <c r="D28" i="33"/>
  <c r="I27" i="33"/>
  <c r="H27" i="33"/>
  <c r="G27" i="33"/>
  <c r="F27" i="33"/>
  <c r="E27" i="33"/>
  <c r="D27" i="33"/>
  <c r="I26" i="33"/>
  <c r="H26" i="33"/>
  <c r="G26" i="33"/>
  <c r="F26" i="33"/>
  <c r="E26" i="33"/>
  <c r="D26" i="33"/>
  <c r="I25" i="33"/>
  <c r="H25" i="33"/>
  <c r="G25" i="33"/>
  <c r="F25" i="33"/>
  <c r="E25" i="33"/>
  <c r="D25" i="33"/>
  <c r="I24" i="33"/>
  <c r="H24" i="33"/>
  <c r="G24" i="33"/>
  <c r="F24" i="33"/>
  <c r="E24" i="33"/>
  <c r="D24" i="33"/>
  <c r="I23" i="33"/>
  <c r="H23" i="33"/>
  <c r="G23" i="33"/>
  <c r="F23" i="33"/>
  <c r="E23" i="33"/>
  <c r="D23" i="33"/>
  <c r="I22" i="33"/>
  <c r="H22" i="33"/>
  <c r="G22" i="33"/>
  <c r="F22" i="33"/>
  <c r="E22" i="33"/>
  <c r="D22" i="33"/>
  <c r="I21" i="33"/>
  <c r="H21" i="33"/>
  <c r="G21" i="33"/>
  <c r="F21" i="33"/>
  <c r="E21" i="33"/>
  <c r="D21" i="33"/>
  <c r="I20" i="33"/>
  <c r="H20" i="33"/>
  <c r="G20" i="33"/>
  <c r="F20" i="33"/>
  <c r="E20" i="33"/>
  <c r="D20" i="33"/>
  <c r="I19" i="33"/>
  <c r="H19" i="33"/>
  <c r="G19" i="33"/>
  <c r="F19" i="33"/>
  <c r="E19" i="33"/>
  <c r="D19" i="33"/>
  <c r="I18" i="33"/>
  <c r="H18" i="33"/>
  <c r="G18" i="33"/>
  <c r="F18" i="33"/>
  <c r="E18" i="33"/>
  <c r="D18" i="33"/>
  <c r="I17" i="33"/>
  <c r="H17" i="33"/>
  <c r="G17" i="33"/>
  <c r="F17" i="33"/>
  <c r="E17" i="33"/>
  <c r="D17" i="33"/>
  <c r="I16" i="33"/>
  <c r="H16" i="33"/>
  <c r="G16" i="33"/>
  <c r="F16" i="33"/>
  <c r="E16" i="33"/>
  <c r="D16" i="33"/>
  <c r="I15" i="33"/>
  <c r="H15" i="33"/>
  <c r="G15" i="33"/>
  <c r="F15" i="33"/>
  <c r="E15" i="33"/>
  <c r="D15" i="33"/>
  <c r="I14" i="33"/>
  <c r="H14" i="33"/>
  <c r="G14" i="33"/>
  <c r="F14" i="33"/>
  <c r="E14" i="33"/>
  <c r="D14" i="33"/>
  <c r="I13" i="33"/>
  <c r="H13" i="33"/>
  <c r="G13" i="33"/>
  <c r="F13" i="33"/>
  <c r="E13" i="33"/>
  <c r="D13" i="33"/>
  <c r="I12" i="33"/>
  <c r="H12" i="33"/>
  <c r="G12" i="33"/>
  <c r="F12" i="33"/>
  <c r="E12" i="33"/>
  <c r="D12" i="33"/>
  <c r="I11" i="33"/>
  <c r="H11" i="33"/>
  <c r="G11" i="33"/>
  <c r="F11" i="33"/>
  <c r="E11" i="33"/>
  <c r="D11" i="33"/>
  <c r="I10" i="33"/>
  <c r="H10" i="33"/>
  <c r="G10" i="33"/>
  <c r="F10" i="33"/>
  <c r="E10" i="33"/>
  <c r="D10" i="33"/>
  <c r="I9" i="33"/>
  <c r="H9" i="33"/>
  <c r="G9" i="33"/>
  <c r="F9" i="33"/>
  <c r="E9" i="33"/>
  <c r="D9" i="33"/>
  <c r="I8" i="33"/>
  <c r="H8" i="33"/>
  <c r="G8" i="33"/>
  <c r="F8" i="33"/>
  <c r="E8" i="33"/>
  <c r="D8" i="33"/>
  <c r="I7" i="33"/>
  <c r="H7" i="33"/>
  <c r="G7" i="33"/>
  <c r="F7" i="33"/>
  <c r="E7" i="33"/>
  <c r="D7" i="33"/>
  <c r="I6" i="33"/>
  <c r="H6" i="33"/>
  <c r="G6" i="33"/>
  <c r="F6" i="33"/>
  <c r="E6" i="33"/>
  <c r="D6" i="33"/>
  <c r="L2" i="33"/>
  <c r="A1" i="33"/>
  <c r="C74" i="32"/>
  <c r="G72" i="32"/>
  <c r="C72" i="32"/>
  <c r="C71" i="32"/>
  <c r="G70" i="32"/>
  <c r="F70" i="32"/>
  <c r="E70" i="32"/>
  <c r="D70" i="32"/>
  <c r="G69" i="32"/>
  <c r="F69" i="32"/>
  <c r="E69" i="32"/>
  <c r="D69" i="32"/>
  <c r="G68" i="32"/>
  <c r="F68" i="32"/>
  <c r="E68" i="32"/>
  <c r="D68" i="32"/>
  <c r="G67" i="32"/>
  <c r="F67" i="32"/>
  <c r="E67" i="32"/>
  <c r="D67" i="32"/>
  <c r="G66" i="32"/>
  <c r="F66" i="32"/>
  <c r="E66" i="32"/>
  <c r="D66" i="32"/>
  <c r="G65" i="32"/>
  <c r="F65" i="32"/>
  <c r="E65" i="32"/>
  <c r="D65" i="32"/>
  <c r="G64" i="32"/>
  <c r="F64" i="32"/>
  <c r="E64" i="32"/>
  <c r="D64" i="32"/>
  <c r="G63" i="32"/>
  <c r="F63" i="32"/>
  <c r="E63" i="32"/>
  <c r="D63" i="32"/>
  <c r="G62" i="32"/>
  <c r="F62" i="32"/>
  <c r="E62" i="32"/>
  <c r="D62" i="32"/>
  <c r="G61" i="32"/>
  <c r="F61" i="32"/>
  <c r="E61" i="32"/>
  <c r="D61" i="32"/>
  <c r="G60" i="32"/>
  <c r="F60" i="32"/>
  <c r="E60" i="32"/>
  <c r="D60" i="32"/>
  <c r="G59" i="32"/>
  <c r="F59" i="32"/>
  <c r="E59" i="32"/>
  <c r="D59" i="32"/>
  <c r="G58" i="32"/>
  <c r="F58" i="32"/>
  <c r="E58" i="32"/>
  <c r="D58" i="32"/>
  <c r="G57" i="32"/>
  <c r="F57" i="32"/>
  <c r="E57" i="32"/>
  <c r="D57" i="32"/>
  <c r="G56" i="32"/>
  <c r="F56" i="32"/>
  <c r="E56" i="32"/>
  <c r="D56" i="32"/>
  <c r="G55" i="32"/>
  <c r="F55" i="32"/>
  <c r="E55" i="32"/>
  <c r="D55" i="32"/>
  <c r="G54" i="32"/>
  <c r="F54" i="32"/>
  <c r="E54" i="32"/>
  <c r="D54" i="32"/>
  <c r="G53" i="32"/>
  <c r="F53" i="32"/>
  <c r="E53" i="32"/>
  <c r="D53" i="32"/>
  <c r="G52" i="32"/>
  <c r="F52" i="32"/>
  <c r="E52" i="32"/>
  <c r="D52" i="32"/>
  <c r="G51" i="32"/>
  <c r="F51" i="32"/>
  <c r="E51" i="32"/>
  <c r="D51" i="32"/>
  <c r="I50" i="32"/>
  <c r="H50" i="32"/>
  <c r="G50" i="32"/>
  <c r="F50" i="32"/>
  <c r="E50" i="32"/>
  <c r="D50" i="32"/>
  <c r="I49" i="32"/>
  <c r="H49" i="32"/>
  <c r="G49" i="32"/>
  <c r="F49" i="32"/>
  <c r="E49" i="32"/>
  <c r="D49" i="32"/>
  <c r="I48" i="32"/>
  <c r="H48" i="32"/>
  <c r="G48" i="32"/>
  <c r="F48" i="32"/>
  <c r="E48" i="32"/>
  <c r="D48" i="32"/>
  <c r="I47" i="32"/>
  <c r="H47" i="32"/>
  <c r="G47" i="32"/>
  <c r="F47" i="32"/>
  <c r="E47" i="32"/>
  <c r="D47" i="32"/>
  <c r="I46" i="32"/>
  <c r="H46" i="32"/>
  <c r="G46" i="32"/>
  <c r="F46" i="32"/>
  <c r="E46" i="32"/>
  <c r="D46" i="32"/>
  <c r="I45" i="32"/>
  <c r="H45" i="32"/>
  <c r="G45" i="32"/>
  <c r="F45" i="32"/>
  <c r="E45" i="32"/>
  <c r="D45" i="32"/>
  <c r="I44" i="32"/>
  <c r="H44" i="32"/>
  <c r="G44" i="32"/>
  <c r="F44" i="32"/>
  <c r="E44" i="32"/>
  <c r="D44" i="32"/>
  <c r="I43" i="32"/>
  <c r="H43" i="32"/>
  <c r="G43" i="32"/>
  <c r="F43" i="32"/>
  <c r="E43" i="32"/>
  <c r="D43" i="32"/>
  <c r="I42" i="32"/>
  <c r="H42" i="32"/>
  <c r="G42" i="32"/>
  <c r="F42" i="32"/>
  <c r="E42" i="32"/>
  <c r="D42" i="32"/>
  <c r="I41" i="32"/>
  <c r="H41" i="32"/>
  <c r="G41" i="32"/>
  <c r="F41" i="32"/>
  <c r="E41" i="32"/>
  <c r="D41" i="32"/>
  <c r="I40" i="32"/>
  <c r="H40" i="32"/>
  <c r="G40" i="32"/>
  <c r="F40" i="32"/>
  <c r="E40" i="32"/>
  <c r="D40" i="32"/>
  <c r="I39" i="32"/>
  <c r="H39" i="32"/>
  <c r="G39" i="32"/>
  <c r="F39" i="32"/>
  <c r="E39" i="32"/>
  <c r="D39" i="32"/>
  <c r="I38" i="32"/>
  <c r="H38" i="32"/>
  <c r="G38" i="32"/>
  <c r="F38" i="32"/>
  <c r="E38" i="32"/>
  <c r="D38" i="32"/>
  <c r="I37" i="32"/>
  <c r="H37" i="32"/>
  <c r="G37" i="32"/>
  <c r="F37" i="32"/>
  <c r="E37" i="32"/>
  <c r="D37" i="32"/>
  <c r="I36" i="32"/>
  <c r="H36" i="32"/>
  <c r="G36" i="32"/>
  <c r="F36" i="32"/>
  <c r="E36" i="32"/>
  <c r="D36" i="32"/>
  <c r="I35" i="32"/>
  <c r="H35" i="32"/>
  <c r="G35" i="32"/>
  <c r="F35" i="32"/>
  <c r="E35" i="32"/>
  <c r="D35" i="32"/>
  <c r="I34" i="32"/>
  <c r="H34" i="32"/>
  <c r="G34" i="32"/>
  <c r="F34" i="32"/>
  <c r="E34" i="32"/>
  <c r="D34" i="32"/>
  <c r="I33" i="32"/>
  <c r="H33" i="32"/>
  <c r="G33" i="32"/>
  <c r="F33" i="32"/>
  <c r="E33" i="32"/>
  <c r="D33" i="32"/>
  <c r="I32" i="32"/>
  <c r="H32" i="32"/>
  <c r="G32" i="32"/>
  <c r="F32" i="32"/>
  <c r="E32" i="32"/>
  <c r="D32" i="32"/>
  <c r="I31" i="32"/>
  <c r="H31" i="32"/>
  <c r="G31" i="32"/>
  <c r="F31" i="32"/>
  <c r="E31" i="32"/>
  <c r="D31" i="32"/>
  <c r="I30" i="32"/>
  <c r="H30" i="32"/>
  <c r="G30" i="32"/>
  <c r="F30" i="32"/>
  <c r="E30" i="32"/>
  <c r="D30" i="32"/>
  <c r="I29" i="32"/>
  <c r="H29" i="32"/>
  <c r="G29" i="32"/>
  <c r="F29" i="32"/>
  <c r="E29" i="32"/>
  <c r="D29" i="32"/>
  <c r="I28" i="32"/>
  <c r="H28" i="32"/>
  <c r="G28" i="32"/>
  <c r="F28" i="32"/>
  <c r="E28" i="32"/>
  <c r="D28" i="32"/>
  <c r="I27" i="32"/>
  <c r="H27" i="32"/>
  <c r="G27" i="32"/>
  <c r="F27" i="32"/>
  <c r="E27" i="32"/>
  <c r="D27" i="32"/>
  <c r="I26" i="32"/>
  <c r="H26" i="32"/>
  <c r="G26" i="32"/>
  <c r="F26" i="32"/>
  <c r="E26" i="32"/>
  <c r="D26" i="32"/>
  <c r="I25" i="32"/>
  <c r="H25" i="32"/>
  <c r="G25" i="32"/>
  <c r="F25" i="32"/>
  <c r="E25" i="32"/>
  <c r="D25" i="32"/>
  <c r="I24" i="32"/>
  <c r="H24" i="32"/>
  <c r="G24" i="32"/>
  <c r="F24" i="32"/>
  <c r="E24" i="32"/>
  <c r="D24" i="32"/>
  <c r="I23" i="32"/>
  <c r="H23" i="32"/>
  <c r="G23" i="32"/>
  <c r="F23" i="32"/>
  <c r="E23" i="32"/>
  <c r="D23" i="32"/>
  <c r="I22" i="32"/>
  <c r="H22" i="32"/>
  <c r="G22" i="32"/>
  <c r="F22" i="32"/>
  <c r="E22" i="32"/>
  <c r="D22" i="32"/>
  <c r="I21" i="32"/>
  <c r="H21" i="32"/>
  <c r="G21" i="32"/>
  <c r="F21" i="32"/>
  <c r="E21" i="32"/>
  <c r="D21" i="32"/>
  <c r="I20" i="32"/>
  <c r="H20" i="32"/>
  <c r="G20" i="32"/>
  <c r="F20" i="32"/>
  <c r="E20" i="32"/>
  <c r="D20" i="32"/>
  <c r="I19" i="32"/>
  <c r="H19" i="32"/>
  <c r="G19" i="32"/>
  <c r="F19" i="32"/>
  <c r="E19" i="32"/>
  <c r="D19" i="32"/>
  <c r="I18" i="32"/>
  <c r="H18" i="32"/>
  <c r="G18" i="32"/>
  <c r="F18" i="32"/>
  <c r="E18" i="32"/>
  <c r="D18" i="32"/>
  <c r="I17" i="32"/>
  <c r="H17" i="32"/>
  <c r="G17" i="32"/>
  <c r="F17" i="32"/>
  <c r="E17" i="32"/>
  <c r="D17" i="32"/>
  <c r="I16" i="32"/>
  <c r="H16" i="32"/>
  <c r="G16" i="32"/>
  <c r="F16" i="32"/>
  <c r="E16" i="32"/>
  <c r="D16" i="32"/>
  <c r="I15" i="32"/>
  <c r="H15" i="32"/>
  <c r="G15" i="32"/>
  <c r="F15" i="32"/>
  <c r="E15" i="32"/>
  <c r="D15" i="32"/>
  <c r="I14" i="32"/>
  <c r="H14" i="32"/>
  <c r="G14" i="32"/>
  <c r="F14" i="32"/>
  <c r="E14" i="32"/>
  <c r="D14" i="32"/>
  <c r="I13" i="32"/>
  <c r="H13" i="32"/>
  <c r="G13" i="32"/>
  <c r="F13" i="32"/>
  <c r="E13" i="32"/>
  <c r="D13" i="32"/>
  <c r="I12" i="32"/>
  <c r="H12" i="32"/>
  <c r="G12" i="32"/>
  <c r="F12" i="32"/>
  <c r="E12" i="32"/>
  <c r="D12" i="32"/>
  <c r="I11" i="32"/>
  <c r="H11" i="32"/>
  <c r="G11" i="32"/>
  <c r="F11" i="32"/>
  <c r="E11" i="32"/>
  <c r="D11" i="32"/>
  <c r="I10" i="32"/>
  <c r="H10" i="32"/>
  <c r="G10" i="32"/>
  <c r="F10" i="32"/>
  <c r="E10" i="32"/>
  <c r="D10" i="32"/>
  <c r="I9" i="32"/>
  <c r="H9" i="32"/>
  <c r="G9" i="32"/>
  <c r="F9" i="32"/>
  <c r="E9" i="32"/>
  <c r="D9" i="32"/>
  <c r="I8" i="32"/>
  <c r="H8" i="32"/>
  <c r="G8" i="32"/>
  <c r="F8" i="32"/>
  <c r="E8" i="32"/>
  <c r="D8" i="32"/>
  <c r="I7" i="32"/>
  <c r="H7" i="32"/>
  <c r="G7" i="32"/>
  <c r="F7" i="32"/>
  <c r="E7" i="32"/>
  <c r="D7" i="32"/>
  <c r="I6" i="32"/>
  <c r="H6" i="32"/>
  <c r="G6" i="32"/>
  <c r="F6" i="32"/>
  <c r="E6" i="32"/>
  <c r="D6" i="32"/>
  <c r="L2" i="32"/>
  <c r="A1" i="32"/>
  <c r="C74" i="31"/>
  <c r="G72" i="31"/>
  <c r="C72" i="31"/>
  <c r="C71" i="31"/>
  <c r="G70" i="31"/>
  <c r="F70" i="31"/>
  <c r="E70" i="31"/>
  <c r="D70" i="31"/>
  <c r="G69" i="31"/>
  <c r="F69" i="31"/>
  <c r="E69" i="31"/>
  <c r="D69" i="31"/>
  <c r="G68" i="31"/>
  <c r="F68" i="31"/>
  <c r="E68" i="31"/>
  <c r="D68" i="31"/>
  <c r="G67" i="31"/>
  <c r="F67" i="31"/>
  <c r="E67" i="31"/>
  <c r="D67" i="31"/>
  <c r="G66" i="31"/>
  <c r="F66" i="31"/>
  <c r="E66" i="31"/>
  <c r="D66" i="31"/>
  <c r="G65" i="31"/>
  <c r="F65" i="31"/>
  <c r="E65" i="31"/>
  <c r="D65" i="31"/>
  <c r="G64" i="31"/>
  <c r="F64" i="31"/>
  <c r="E64" i="31"/>
  <c r="D64" i="31"/>
  <c r="G63" i="31"/>
  <c r="F63" i="31"/>
  <c r="E63" i="31"/>
  <c r="D63" i="31"/>
  <c r="G62" i="31"/>
  <c r="F62" i="31"/>
  <c r="E62" i="31"/>
  <c r="D62" i="31"/>
  <c r="G61" i="31"/>
  <c r="F61" i="31"/>
  <c r="E61" i="31"/>
  <c r="D61" i="31"/>
  <c r="G60" i="31"/>
  <c r="F60" i="31"/>
  <c r="E60" i="31"/>
  <c r="D60" i="31"/>
  <c r="G59" i="31"/>
  <c r="F59" i="31"/>
  <c r="E59" i="31"/>
  <c r="D59" i="31"/>
  <c r="G58" i="31"/>
  <c r="F58" i="31"/>
  <c r="E58" i="31"/>
  <c r="D58" i="31"/>
  <c r="G57" i="31"/>
  <c r="F57" i="31"/>
  <c r="E57" i="31"/>
  <c r="D57" i="31"/>
  <c r="G56" i="31"/>
  <c r="F56" i="31"/>
  <c r="E56" i="31"/>
  <c r="D56" i="31"/>
  <c r="G55" i="31"/>
  <c r="F55" i="31"/>
  <c r="E55" i="31"/>
  <c r="D55" i="31"/>
  <c r="G54" i="31"/>
  <c r="F54" i="31"/>
  <c r="E54" i="31"/>
  <c r="D54" i="31"/>
  <c r="G53" i="31"/>
  <c r="F53" i="31"/>
  <c r="E53" i="31"/>
  <c r="D53" i="31"/>
  <c r="G52" i="31"/>
  <c r="F52" i="31"/>
  <c r="E52" i="31"/>
  <c r="D52" i="31"/>
  <c r="G51" i="31"/>
  <c r="F51" i="31"/>
  <c r="E51" i="31"/>
  <c r="D51" i="31"/>
  <c r="I50" i="31"/>
  <c r="H50" i="31"/>
  <c r="G50" i="31"/>
  <c r="F50" i="31"/>
  <c r="E50" i="31"/>
  <c r="D50" i="31"/>
  <c r="I49" i="31"/>
  <c r="H49" i="31"/>
  <c r="G49" i="31"/>
  <c r="F49" i="31"/>
  <c r="E49" i="31"/>
  <c r="D49" i="31"/>
  <c r="I48" i="31"/>
  <c r="H48" i="31"/>
  <c r="G48" i="31"/>
  <c r="F48" i="31"/>
  <c r="E48" i="31"/>
  <c r="D48" i="31"/>
  <c r="I47" i="31"/>
  <c r="H47" i="31"/>
  <c r="G47" i="31"/>
  <c r="F47" i="31"/>
  <c r="E47" i="31"/>
  <c r="D47" i="31"/>
  <c r="I46" i="31"/>
  <c r="H46" i="31"/>
  <c r="G46" i="31"/>
  <c r="F46" i="31"/>
  <c r="E46" i="31"/>
  <c r="D46" i="31"/>
  <c r="I45" i="31"/>
  <c r="H45" i="31"/>
  <c r="G45" i="31"/>
  <c r="F45" i="31"/>
  <c r="E45" i="31"/>
  <c r="D45" i="31"/>
  <c r="I44" i="31"/>
  <c r="H44" i="31"/>
  <c r="G44" i="31"/>
  <c r="F44" i="31"/>
  <c r="E44" i="31"/>
  <c r="D44" i="31"/>
  <c r="I43" i="31"/>
  <c r="H43" i="31"/>
  <c r="G43" i="31"/>
  <c r="F43" i="31"/>
  <c r="E43" i="31"/>
  <c r="D43" i="31"/>
  <c r="I42" i="31"/>
  <c r="H42" i="31"/>
  <c r="G42" i="31"/>
  <c r="F42" i="31"/>
  <c r="E42" i="31"/>
  <c r="D42" i="31"/>
  <c r="I41" i="31"/>
  <c r="H41" i="31"/>
  <c r="G41" i="31"/>
  <c r="F41" i="31"/>
  <c r="E41" i="31"/>
  <c r="D41" i="31"/>
  <c r="I40" i="31"/>
  <c r="H40" i="31"/>
  <c r="G40" i="31"/>
  <c r="F40" i="31"/>
  <c r="E40" i="31"/>
  <c r="D40" i="31"/>
  <c r="I39" i="31"/>
  <c r="H39" i="31"/>
  <c r="G39" i="31"/>
  <c r="F39" i="31"/>
  <c r="E39" i="31"/>
  <c r="D39" i="31"/>
  <c r="I38" i="31"/>
  <c r="H38" i="31"/>
  <c r="G38" i="31"/>
  <c r="F38" i="31"/>
  <c r="E38" i="31"/>
  <c r="D38" i="31"/>
  <c r="I37" i="31"/>
  <c r="H37" i="31"/>
  <c r="G37" i="31"/>
  <c r="F37" i="31"/>
  <c r="E37" i="31"/>
  <c r="D37" i="31"/>
  <c r="I36" i="31"/>
  <c r="H36" i="31"/>
  <c r="G36" i="31"/>
  <c r="F36" i="31"/>
  <c r="E36" i="31"/>
  <c r="D36" i="31"/>
  <c r="I35" i="31"/>
  <c r="H35" i="31"/>
  <c r="G35" i="31"/>
  <c r="F35" i="31"/>
  <c r="E35" i="31"/>
  <c r="D35" i="31"/>
  <c r="I34" i="31"/>
  <c r="H34" i="31"/>
  <c r="G34" i="31"/>
  <c r="F34" i="31"/>
  <c r="E34" i="31"/>
  <c r="D34" i="31"/>
  <c r="I33" i="31"/>
  <c r="H33" i="31"/>
  <c r="G33" i="31"/>
  <c r="F33" i="31"/>
  <c r="E33" i="31"/>
  <c r="D33" i="31"/>
  <c r="I32" i="31"/>
  <c r="H32" i="31"/>
  <c r="G32" i="31"/>
  <c r="F32" i="31"/>
  <c r="E32" i="31"/>
  <c r="D32" i="31"/>
  <c r="I31" i="31"/>
  <c r="H31" i="31"/>
  <c r="G31" i="31"/>
  <c r="F31" i="31"/>
  <c r="E31" i="31"/>
  <c r="D31" i="31"/>
  <c r="I30" i="31"/>
  <c r="H30" i="31"/>
  <c r="G30" i="31"/>
  <c r="F30" i="31"/>
  <c r="E30" i="31"/>
  <c r="D30" i="31"/>
  <c r="I29" i="31"/>
  <c r="H29" i="31"/>
  <c r="G29" i="31"/>
  <c r="F29" i="31"/>
  <c r="E29" i="31"/>
  <c r="D29" i="31"/>
  <c r="I28" i="31"/>
  <c r="H28" i="31"/>
  <c r="G28" i="31"/>
  <c r="F28" i="31"/>
  <c r="E28" i="31"/>
  <c r="D28" i="31"/>
  <c r="I27" i="31"/>
  <c r="H27" i="31"/>
  <c r="G27" i="31"/>
  <c r="F27" i="31"/>
  <c r="E27" i="31"/>
  <c r="D27" i="31"/>
  <c r="I26" i="31"/>
  <c r="H26" i="31"/>
  <c r="G26" i="31"/>
  <c r="F26" i="31"/>
  <c r="E26" i="31"/>
  <c r="D26" i="31"/>
  <c r="I25" i="31"/>
  <c r="H25" i="31"/>
  <c r="G25" i="31"/>
  <c r="F25" i="31"/>
  <c r="E25" i="31"/>
  <c r="D25" i="31"/>
  <c r="I24" i="31"/>
  <c r="H24" i="31"/>
  <c r="G24" i="31"/>
  <c r="F24" i="31"/>
  <c r="E24" i="31"/>
  <c r="D24" i="31"/>
  <c r="I23" i="31"/>
  <c r="H23" i="31"/>
  <c r="G23" i="31"/>
  <c r="F23" i="31"/>
  <c r="E23" i="31"/>
  <c r="D23" i="31"/>
  <c r="I22" i="31"/>
  <c r="H22" i="31"/>
  <c r="G22" i="31"/>
  <c r="F22" i="31"/>
  <c r="E22" i="31"/>
  <c r="D22" i="31"/>
  <c r="I21" i="31"/>
  <c r="H21" i="31"/>
  <c r="G21" i="31"/>
  <c r="F21" i="31"/>
  <c r="E21" i="31"/>
  <c r="D21" i="31"/>
  <c r="I20" i="31"/>
  <c r="H20" i="31"/>
  <c r="G20" i="31"/>
  <c r="F20" i="31"/>
  <c r="E20" i="31"/>
  <c r="D20" i="31"/>
  <c r="I19" i="31"/>
  <c r="H19" i="31"/>
  <c r="G19" i="31"/>
  <c r="F19" i="31"/>
  <c r="E19" i="31"/>
  <c r="D19" i="31"/>
  <c r="I18" i="31"/>
  <c r="H18" i="31"/>
  <c r="G18" i="31"/>
  <c r="F18" i="31"/>
  <c r="E18" i="31"/>
  <c r="D18" i="31"/>
  <c r="I17" i="31"/>
  <c r="H17" i="31"/>
  <c r="G17" i="31"/>
  <c r="F17" i="31"/>
  <c r="E17" i="31"/>
  <c r="D17" i="31"/>
  <c r="I16" i="31"/>
  <c r="H16" i="31"/>
  <c r="G16" i="31"/>
  <c r="F16" i="31"/>
  <c r="E16" i="31"/>
  <c r="D16" i="31"/>
  <c r="I15" i="31"/>
  <c r="H15" i="31"/>
  <c r="G15" i="31"/>
  <c r="F15" i="31"/>
  <c r="E15" i="31"/>
  <c r="D15" i="31"/>
  <c r="I14" i="31"/>
  <c r="H14" i="31"/>
  <c r="G14" i="31"/>
  <c r="F14" i="31"/>
  <c r="E14" i="31"/>
  <c r="D14" i="31"/>
  <c r="I13" i="31"/>
  <c r="H13" i="31"/>
  <c r="G13" i="31"/>
  <c r="F13" i="31"/>
  <c r="E13" i="31"/>
  <c r="D13" i="31"/>
  <c r="I12" i="31"/>
  <c r="H12" i="31"/>
  <c r="G12" i="31"/>
  <c r="F12" i="31"/>
  <c r="E12" i="31"/>
  <c r="D12" i="31"/>
  <c r="I11" i="31"/>
  <c r="H11" i="31"/>
  <c r="G11" i="31"/>
  <c r="F11" i="31"/>
  <c r="E11" i="31"/>
  <c r="D11" i="31"/>
  <c r="I10" i="31"/>
  <c r="H10" i="31"/>
  <c r="G10" i="31"/>
  <c r="F10" i="31"/>
  <c r="E10" i="31"/>
  <c r="D10" i="31"/>
  <c r="I9" i="31"/>
  <c r="H9" i="31"/>
  <c r="G9" i="31"/>
  <c r="F9" i="31"/>
  <c r="E9" i="31"/>
  <c r="D9" i="31"/>
  <c r="I8" i="31"/>
  <c r="H8" i="31"/>
  <c r="G8" i="31"/>
  <c r="F8" i="31"/>
  <c r="E8" i="31"/>
  <c r="D8" i="31"/>
  <c r="I7" i="31"/>
  <c r="H7" i="31"/>
  <c r="G7" i="31"/>
  <c r="F7" i="31"/>
  <c r="E7" i="31"/>
  <c r="D7" i="31"/>
  <c r="I6" i="31"/>
  <c r="H6" i="31"/>
  <c r="G6" i="31"/>
  <c r="F6" i="31"/>
  <c r="E6" i="31"/>
  <c r="D6" i="31"/>
  <c r="L2" i="31"/>
  <c r="A1" i="31"/>
  <c r="G72" i="30"/>
  <c r="C72" i="30"/>
  <c r="C71" i="30"/>
  <c r="C74" i="30" s="1"/>
  <c r="F24" i="1" s="1"/>
  <c r="G70" i="30"/>
  <c r="F70" i="30"/>
  <c r="E70" i="30"/>
  <c r="D70" i="30"/>
  <c r="G69" i="30"/>
  <c r="F69" i="30"/>
  <c r="E69" i="30"/>
  <c r="D69" i="30"/>
  <c r="G68" i="30"/>
  <c r="F68" i="30"/>
  <c r="E68" i="30"/>
  <c r="D68" i="30"/>
  <c r="G67" i="30"/>
  <c r="F67" i="30"/>
  <c r="E67" i="30"/>
  <c r="D67" i="30"/>
  <c r="G66" i="30"/>
  <c r="F66" i="30"/>
  <c r="E66" i="30"/>
  <c r="D66" i="30"/>
  <c r="G65" i="30"/>
  <c r="F65" i="30"/>
  <c r="E65" i="30"/>
  <c r="D65" i="30"/>
  <c r="G64" i="30"/>
  <c r="F64" i="30"/>
  <c r="E64" i="30"/>
  <c r="D64" i="30"/>
  <c r="G63" i="30"/>
  <c r="F63" i="30"/>
  <c r="E63" i="30"/>
  <c r="D63" i="30"/>
  <c r="G62" i="30"/>
  <c r="F62" i="30"/>
  <c r="E62" i="30"/>
  <c r="D62" i="30"/>
  <c r="G61" i="30"/>
  <c r="F61" i="30"/>
  <c r="E61" i="30"/>
  <c r="D61" i="30"/>
  <c r="G60" i="30"/>
  <c r="F60" i="30"/>
  <c r="E60" i="30"/>
  <c r="D60" i="30"/>
  <c r="G59" i="30"/>
  <c r="F59" i="30"/>
  <c r="E59" i="30"/>
  <c r="D59" i="30"/>
  <c r="G58" i="30"/>
  <c r="F58" i="30"/>
  <c r="E58" i="30"/>
  <c r="D58" i="30"/>
  <c r="G57" i="30"/>
  <c r="F57" i="30"/>
  <c r="E57" i="30"/>
  <c r="D57" i="30"/>
  <c r="G56" i="30"/>
  <c r="F56" i="30"/>
  <c r="E56" i="30"/>
  <c r="D56" i="30"/>
  <c r="G55" i="30"/>
  <c r="F55" i="30"/>
  <c r="E55" i="30"/>
  <c r="D55" i="30"/>
  <c r="G54" i="30"/>
  <c r="F54" i="30"/>
  <c r="E54" i="30"/>
  <c r="D54" i="30"/>
  <c r="G53" i="30"/>
  <c r="F53" i="30"/>
  <c r="E53" i="30"/>
  <c r="D53" i="30"/>
  <c r="G52" i="30"/>
  <c r="F52" i="30"/>
  <c r="E52" i="30"/>
  <c r="D52" i="30"/>
  <c r="G51" i="30"/>
  <c r="F51" i="30"/>
  <c r="E51" i="30"/>
  <c r="D51" i="30"/>
  <c r="I50" i="30"/>
  <c r="H50" i="30"/>
  <c r="G50" i="30"/>
  <c r="F50" i="30"/>
  <c r="E50" i="30"/>
  <c r="D50" i="30"/>
  <c r="I49" i="30"/>
  <c r="H49" i="30"/>
  <c r="G49" i="30"/>
  <c r="F49" i="30"/>
  <c r="E49" i="30"/>
  <c r="D49" i="30"/>
  <c r="I48" i="30"/>
  <c r="H48" i="30"/>
  <c r="G48" i="30"/>
  <c r="F48" i="30"/>
  <c r="E48" i="30"/>
  <c r="D48" i="30"/>
  <c r="I47" i="30"/>
  <c r="H47" i="30"/>
  <c r="G47" i="30"/>
  <c r="F47" i="30"/>
  <c r="E47" i="30"/>
  <c r="D47" i="30"/>
  <c r="I46" i="30"/>
  <c r="H46" i="30"/>
  <c r="G46" i="30"/>
  <c r="F46" i="30"/>
  <c r="E46" i="30"/>
  <c r="D46" i="30"/>
  <c r="I45" i="30"/>
  <c r="H45" i="30"/>
  <c r="G45" i="30"/>
  <c r="F45" i="30"/>
  <c r="E45" i="30"/>
  <c r="D45" i="30"/>
  <c r="I44" i="30"/>
  <c r="H44" i="30"/>
  <c r="G44" i="30"/>
  <c r="F44" i="30"/>
  <c r="E44" i="30"/>
  <c r="D44" i="30"/>
  <c r="I43" i="30"/>
  <c r="H43" i="30"/>
  <c r="G43" i="30"/>
  <c r="F43" i="30"/>
  <c r="E43" i="30"/>
  <c r="D43" i="30"/>
  <c r="I42" i="30"/>
  <c r="H42" i="30"/>
  <c r="G42" i="30"/>
  <c r="F42" i="30"/>
  <c r="E42" i="30"/>
  <c r="D42" i="30"/>
  <c r="I41" i="30"/>
  <c r="H41" i="30"/>
  <c r="G41" i="30"/>
  <c r="F41" i="30"/>
  <c r="E41" i="30"/>
  <c r="D41" i="30"/>
  <c r="I40" i="30"/>
  <c r="H40" i="30"/>
  <c r="G40" i="30"/>
  <c r="F40" i="30"/>
  <c r="E40" i="30"/>
  <c r="D40" i="30"/>
  <c r="I39" i="30"/>
  <c r="H39" i="30"/>
  <c r="G39" i="30"/>
  <c r="F39" i="30"/>
  <c r="E39" i="30"/>
  <c r="D39" i="30"/>
  <c r="I38" i="30"/>
  <c r="H38" i="30"/>
  <c r="G38" i="30"/>
  <c r="F38" i="30"/>
  <c r="E38" i="30"/>
  <c r="D38" i="30"/>
  <c r="I37" i="30"/>
  <c r="H37" i="30"/>
  <c r="G37" i="30"/>
  <c r="F37" i="30"/>
  <c r="E37" i="30"/>
  <c r="D37" i="30"/>
  <c r="I36" i="30"/>
  <c r="H36" i="30"/>
  <c r="G36" i="30"/>
  <c r="F36" i="30"/>
  <c r="E36" i="30"/>
  <c r="D36" i="30"/>
  <c r="I35" i="30"/>
  <c r="H35" i="30"/>
  <c r="G35" i="30"/>
  <c r="F35" i="30"/>
  <c r="E35" i="30"/>
  <c r="D35" i="30"/>
  <c r="I34" i="30"/>
  <c r="H34" i="30"/>
  <c r="G34" i="30"/>
  <c r="F34" i="30"/>
  <c r="E34" i="30"/>
  <c r="D34" i="30"/>
  <c r="I33" i="30"/>
  <c r="H33" i="30"/>
  <c r="G33" i="30"/>
  <c r="F33" i="30"/>
  <c r="E33" i="30"/>
  <c r="D33" i="30"/>
  <c r="I32" i="30"/>
  <c r="H32" i="30"/>
  <c r="G32" i="30"/>
  <c r="F32" i="30"/>
  <c r="E32" i="30"/>
  <c r="D32" i="30"/>
  <c r="I31" i="30"/>
  <c r="H31" i="30"/>
  <c r="G31" i="30"/>
  <c r="F31" i="30"/>
  <c r="E31" i="30"/>
  <c r="D31" i="30"/>
  <c r="I30" i="30"/>
  <c r="H30" i="30"/>
  <c r="G30" i="30"/>
  <c r="F30" i="30"/>
  <c r="E30" i="30"/>
  <c r="D30" i="30"/>
  <c r="I29" i="30"/>
  <c r="H29" i="30"/>
  <c r="G29" i="30"/>
  <c r="F29" i="30"/>
  <c r="E29" i="30"/>
  <c r="D29" i="30"/>
  <c r="I28" i="30"/>
  <c r="H28" i="30"/>
  <c r="G28" i="30"/>
  <c r="F28" i="30"/>
  <c r="E28" i="30"/>
  <c r="D28" i="30"/>
  <c r="I27" i="30"/>
  <c r="H27" i="30"/>
  <c r="G27" i="30"/>
  <c r="F27" i="30"/>
  <c r="E27" i="30"/>
  <c r="D27" i="30"/>
  <c r="I26" i="30"/>
  <c r="H26" i="30"/>
  <c r="G26" i="30"/>
  <c r="F26" i="30"/>
  <c r="E26" i="30"/>
  <c r="D26" i="30"/>
  <c r="I25" i="30"/>
  <c r="H25" i="30"/>
  <c r="G25" i="30"/>
  <c r="F25" i="30"/>
  <c r="E25" i="30"/>
  <c r="D25" i="30"/>
  <c r="I24" i="30"/>
  <c r="H24" i="30"/>
  <c r="G24" i="30"/>
  <c r="F24" i="30"/>
  <c r="E24" i="30"/>
  <c r="D24" i="30"/>
  <c r="I23" i="30"/>
  <c r="H23" i="30"/>
  <c r="G23" i="30"/>
  <c r="F23" i="30"/>
  <c r="E23" i="30"/>
  <c r="D23" i="30"/>
  <c r="I22" i="30"/>
  <c r="H22" i="30"/>
  <c r="G22" i="30"/>
  <c r="F22" i="30"/>
  <c r="E22" i="30"/>
  <c r="D22" i="30"/>
  <c r="I21" i="30"/>
  <c r="H21" i="30"/>
  <c r="G21" i="30"/>
  <c r="F21" i="30"/>
  <c r="E21" i="30"/>
  <c r="D21" i="30"/>
  <c r="I20" i="30"/>
  <c r="H20" i="30"/>
  <c r="G20" i="30"/>
  <c r="F20" i="30"/>
  <c r="E20" i="30"/>
  <c r="D20" i="30"/>
  <c r="I19" i="30"/>
  <c r="H19" i="30"/>
  <c r="G19" i="30"/>
  <c r="F19" i="30"/>
  <c r="E19" i="30"/>
  <c r="D19" i="30"/>
  <c r="I18" i="30"/>
  <c r="H18" i="30"/>
  <c r="G18" i="30"/>
  <c r="F18" i="30"/>
  <c r="E18" i="30"/>
  <c r="D18" i="30"/>
  <c r="I17" i="30"/>
  <c r="H17" i="30"/>
  <c r="G17" i="30"/>
  <c r="F17" i="30"/>
  <c r="E17" i="30"/>
  <c r="D17" i="30"/>
  <c r="I16" i="30"/>
  <c r="H16" i="30"/>
  <c r="G16" i="30"/>
  <c r="F16" i="30"/>
  <c r="E16" i="30"/>
  <c r="D16" i="30"/>
  <c r="I15" i="30"/>
  <c r="H15" i="30"/>
  <c r="G15" i="30"/>
  <c r="F15" i="30"/>
  <c r="E15" i="30"/>
  <c r="D15" i="30"/>
  <c r="I14" i="30"/>
  <c r="H14" i="30"/>
  <c r="G14" i="30"/>
  <c r="F14" i="30"/>
  <c r="E14" i="30"/>
  <c r="D14" i="30"/>
  <c r="I13" i="30"/>
  <c r="H13" i="30"/>
  <c r="G13" i="30"/>
  <c r="F13" i="30"/>
  <c r="E13" i="30"/>
  <c r="D13" i="30"/>
  <c r="I12" i="30"/>
  <c r="H12" i="30"/>
  <c r="G12" i="30"/>
  <c r="F12" i="30"/>
  <c r="E12" i="30"/>
  <c r="D12" i="30"/>
  <c r="I11" i="30"/>
  <c r="H11" i="30"/>
  <c r="G11" i="30"/>
  <c r="F11" i="30"/>
  <c r="E11" i="30"/>
  <c r="D11" i="30"/>
  <c r="I10" i="30"/>
  <c r="H10" i="30"/>
  <c r="G10" i="30"/>
  <c r="F10" i="30"/>
  <c r="E10" i="30"/>
  <c r="D10" i="30"/>
  <c r="I9" i="30"/>
  <c r="H9" i="30"/>
  <c r="G9" i="30"/>
  <c r="F9" i="30"/>
  <c r="E9" i="30"/>
  <c r="D9" i="30"/>
  <c r="I8" i="30"/>
  <c r="H8" i="30"/>
  <c r="G8" i="30"/>
  <c r="F8" i="30"/>
  <c r="E8" i="30"/>
  <c r="D8" i="30"/>
  <c r="I7" i="30"/>
  <c r="H7" i="30"/>
  <c r="G7" i="30"/>
  <c r="F7" i="30"/>
  <c r="E7" i="30"/>
  <c r="D7" i="30"/>
  <c r="I6" i="30"/>
  <c r="H6" i="30"/>
  <c r="G6" i="30"/>
  <c r="F6" i="30"/>
  <c r="E6" i="30"/>
  <c r="D6" i="30"/>
  <c r="L2" i="30"/>
  <c r="A1" i="30"/>
  <c r="C72" i="29"/>
  <c r="G23" i="1" s="1"/>
  <c r="C71" i="29"/>
  <c r="G70" i="29"/>
  <c r="F70" i="29"/>
  <c r="E70" i="29"/>
  <c r="D70" i="29"/>
  <c r="G69" i="29"/>
  <c r="F69" i="29"/>
  <c r="E69" i="29"/>
  <c r="D69" i="29"/>
  <c r="G68" i="29"/>
  <c r="F68" i="29"/>
  <c r="E68" i="29"/>
  <c r="D68" i="29"/>
  <c r="G67" i="29"/>
  <c r="F67" i="29"/>
  <c r="E67" i="29"/>
  <c r="D67" i="29"/>
  <c r="G66" i="29"/>
  <c r="F66" i="29"/>
  <c r="E66" i="29"/>
  <c r="D66" i="29"/>
  <c r="G65" i="29"/>
  <c r="F65" i="29"/>
  <c r="E65" i="29"/>
  <c r="D65" i="29"/>
  <c r="G64" i="29"/>
  <c r="F64" i="29"/>
  <c r="E64" i="29"/>
  <c r="D64" i="29"/>
  <c r="G63" i="29"/>
  <c r="F63" i="29"/>
  <c r="E63" i="29"/>
  <c r="D63" i="29"/>
  <c r="G62" i="29"/>
  <c r="F62" i="29"/>
  <c r="E62" i="29"/>
  <c r="D62" i="29"/>
  <c r="G61" i="29"/>
  <c r="F61" i="29"/>
  <c r="E61" i="29"/>
  <c r="D61" i="29"/>
  <c r="G60" i="29"/>
  <c r="F60" i="29"/>
  <c r="E60" i="29"/>
  <c r="D60" i="29"/>
  <c r="G59" i="29"/>
  <c r="F59" i="29"/>
  <c r="E59" i="29"/>
  <c r="D59" i="29"/>
  <c r="G58" i="29"/>
  <c r="F58" i="29"/>
  <c r="E58" i="29"/>
  <c r="D58" i="29"/>
  <c r="G57" i="29"/>
  <c r="F57" i="29"/>
  <c r="E57" i="29"/>
  <c r="D57" i="29"/>
  <c r="G56" i="29"/>
  <c r="F56" i="29"/>
  <c r="E56" i="29"/>
  <c r="D56" i="29"/>
  <c r="G55" i="29"/>
  <c r="F55" i="29"/>
  <c r="E55" i="29"/>
  <c r="D55" i="29"/>
  <c r="G54" i="29"/>
  <c r="F54" i="29"/>
  <c r="E54" i="29"/>
  <c r="D54" i="29"/>
  <c r="G53" i="29"/>
  <c r="F53" i="29"/>
  <c r="E53" i="29"/>
  <c r="D53" i="29"/>
  <c r="G52" i="29"/>
  <c r="F52" i="29"/>
  <c r="E52" i="29"/>
  <c r="D52" i="29"/>
  <c r="G51" i="29"/>
  <c r="G72" i="29" s="1"/>
  <c r="F51" i="29"/>
  <c r="E51" i="29"/>
  <c r="D51" i="29"/>
  <c r="I50" i="29"/>
  <c r="H50" i="29"/>
  <c r="G50" i="29"/>
  <c r="F50" i="29"/>
  <c r="E50" i="29"/>
  <c r="D50" i="29"/>
  <c r="I49" i="29"/>
  <c r="H49" i="29"/>
  <c r="G49" i="29"/>
  <c r="F49" i="29"/>
  <c r="E49" i="29"/>
  <c r="D49" i="29"/>
  <c r="I48" i="29"/>
  <c r="H48" i="29"/>
  <c r="G48" i="29"/>
  <c r="F48" i="29"/>
  <c r="E48" i="29"/>
  <c r="D48" i="29"/>
  <c r="I47" i="29"/>
  <c r="H47" i="29"/>
  <c r="G47" i="29"/>
  <c r="F47" i="29"/>
  <c r="E47" i="29"/>
  <c r="D47" i="29"/>
  <c r="I46" i="29"/>
  <c r="H46" i="29"/>
  <c r="G46" i="29"/>
  <c r="F46" i="29"/>
  <c r="E46" i="29"/>
  <c r="D46" i="29"/>
  <c r="I45" i="29"/>
  <c r="H45" i="29"/>
  <c r="G45" i="29"/>
  <c r="F45" i="29"/>
  <c r="E45" i="29"/>
  <c r="D45" i="29"/>
  <c r="I44" i="29"/>
  <c r="H44" i="29"/>
  <c r="G44" i="29"/>
  <c r="F44" i="29"/>
  <c r="E44" i="29"/>
  <c r="D44" i="29"/>
  <c r="I43" i="29"/>
  <c r="H43" i="29"/>
  <c r="G43" i="29"/>
  <c r="F43" i="29"/>
  <c r="E43" i="29"/>
  <c r="D43" i="29"/>
  <c r="I42" i="29"/>
  <c r="H42" i="29"/>
  <c r="G42" i="29"/>
  <c r="F42" i="29"/>
  <c r="E42" i="29"/>
  <c r="D42" i="29"/>
  <c r="I41" i="29"/>
  <c r="H41" i="29"/>
  <c r="G41" i="29"/>
  <c r="F41" i="29"/>
  <c r="E41" i="29"/>
  <c r="D41" i="29"/>
  <c r="I40" i="29"/>
  <c r="H40" i="29"/>
  <c r="G40" i="29"/>
  <c r="F40" i="29"/>
  <c r="E40" i="29"/>
  <c r="D40" i="29"/>
  <c r="I39" i="29"/>
  <c r="H39" i="29"/>
  <c r="G39" i="29"/>
  <c r="F39" i="29"/>
  <c r="E39" i="29"/>
  <c r="D39" i="29"/>
  <c r="I38" i="29"/>
  <c r="H38" i="29"/>
  <c r="G38" i="29"/>
  <c r="F38" i="29"/>
  <c r="E38" i="29"/>
  <c r="D38" i="29"/>
  <c r="I37" i="29"/>
  <c r="H37" i="29"/>
  <c r="G37" i="29"/>
  <c r="F37" i="29"/>
  <c r="E37" i="29"/>
  <c r="D37" i="29"/>
  <c r="I36" i="29"/>
  <c r="H36" i="29"/>
  <c r="G36" i="29"/>
  <c r="F36" i="29"/>
  <c r="E36" i="29"/>
  <c r="D36" i="29"/>
  <c r="I35" i="29"/>
  <c r="H35" i="29"/>
  <c r="G35" i="29"/>
  <c r="F35" i="29"/>
  <c r="E35" i="29"/>
  <c r="D35" i="29"/>
  <c r="I34" i="29"/>
  <c r="H34" i="29"/>
  <c r="G34" i="29"/>
  <c r="F34" i="29"/>
  <c r="E34" i="29"/>
  <c r="D34" i="29"/>
  <c r="I33" i="29"/>
  <c r="H33" i="29"/>
  <c r="G33" i="29"/>
  <c r="F33" i="29"/>
  <c r="E33" i="29"/>
  <c r="D33" i="29"/>
  <c r="I32" i="29"/>
  <c r="H32" i="29"/>
  <c r="G32" i="29"/>
  <c r="F32" i="29"/>
  <c r="E32" i="29"/>
  <c r="D32" i="29"/>
  <c r="I31" i="29"/>
  <c r="H31" i="29"/>
  <c r="G31" i="29"/>
  <c r="F31" i="29"/>
  <c r="E31" i="29"/>
  <c r="D31" i="29"/>
  <c r="I30" i="29"/>
  <c r="H30" i="29"/>
  <c r="G30" i="29"/>
  <c r="F30" i="29"/>
  <c r="E30" i="29"/>
  <c r="D30" i="29"/>
  <c r="I29" i="29"/>
  <c r="H29" i="29"/>
  <c r="G29" i="29"/>
  <c r="F29" i="29"/>
  <c r="E29" i="29"/>
  <c r="D29" i="29"/>
  <c r="I28" i="29"/>
  <c r="H28" i="29"/>
  <c r="G28" i="29"/>
  <c r="F28" i="29"/>
  <c r="E28" i="29"/>
  <c r="D28" i="29"/>
  <c r="I27" i="29"/>
  <c r="H27" i="29"/>
  <c r="G27" i="29"/>
  <c r="F27" i="29"/>
  <c r="E27" i="29"/>
  <c r="D27" i="29"/>
  <c r="I26" i="29"/>
  <c r="H26" i="29"/>
  <c r="G26" i="29"/>
  <c r="F26" i="29"/>
  <c r="E26" i="29"/>
  <c r="D26" i="29"/>
  <c r="I25" i="29"/>
  <c r="H25" i="29"/>
  <c r="G25" i="29"/>
  <c r="F25" i="29"/>
  <c r="E25" i="29"/>
  <c r="D25" i="29"/>
  <c r="I24" i="29"/>
  <c r="H24" i="29"/>
  <c r="G24" i="29"/>
  <c r="F24" i="29"/>
  <c r="E24" i="29"/>
  <c r="D24" i="29"/>
  <c r="I23" i="29"/>
  <c r="H23" i="29"/>
  <c r="G23" i="29"/>
  <c r="F23" i="29"/>
  <c r="E23" i="29"/>
  <c r="D23" i="29"/>
  <c r="I22" i="29"/>
  <c r="H22" i="29"/>
  <c r="G22" i="29"/>
  <c r="F22" i="29"/>
  <c r="E22" i="29"/>
  <c r="D22" i="29"/>
  <c r="I21" i="29"/>
  <c r="H21" i="29"/>
  <c r="G21" i="29"/>
  <c r="F21" i="29"/>
  <c r="E21" i="29"/>
  <c r="D21" i="29"/>
  <c r="I20" i="29"/>
  <c r="H20" i="29"/>
  <c r="G20" i="29"/>
  <c r="F20" i="29"/>
  <c r="E20" i="29"/>
  <c r="D20" i="29"/>
  <c r="I19" i="29"/>
  <c r="H19" i="29"/>
  <c r="G19" i="29"/>
  <c r="F19" i="29"/>
  <c r="E19" i="29"/>
  <c r="D19" i="29"/>
  <c r="I18" i="29"/>
  <c r="H18" i="29"/>
  <c r="G18" i="29"/>
  <c r="F18" i="29"/>
  <c r="E18" i="29"/>
  <c r="D18" i="29"/>
  <c r="I17" i="29"/>
  <c r="H17" i="29"/>
  <c r="G17" i="29"/>
  <c r="F17" i="29"/>
  <c r="E17" i="29"/>
  <c r="D17" i="29"/>
  <c r="I16" i="29"/>
  <c r="H16" i="29"/>
  <c r="G16" i="29"/>
  <c r="F16" i="29"/>
  <c r="E16" i="29"/>
  <c r="D16" i="29"/>
  <c r="I15" i="29"/>
  <c r="H15" i="29"/>
  <c r="G15" i="29"/>
  <c r="F15" i="29"/>
  <c r="E15" i="29"/>
  <c r="D15" i="29"/>
  <c r="I14" i="29"/>
  <c r="H14" i="29"/>
  <c r="G14" i="29"/>
  <c r="F14" i="29"/>
  <c r="E14" i="29"/>
  <c r="D14" i="29"/>
  <c r="I13" i="29"/>
  <c r="H13" i="29"/>
  <c r="G13" i="29"/>
  <c r="F13" i="29"/>
  <c r="E13" i="29"/>
  <c r="D13" i="29"/>
  <c r="I12" i="29"/>
  <c r="H12" i="29"/>
  <c r="G12" i="29"/>
  <c r="F12" i="29"/>
  <c r="E12" i="29"/>
  <c r="D12" i="29"/>
  <c r="I11" i="29"/>
  <c r="H11" i="29"/>
  <c r="G11" i="29"/>
  <c r="F11" i="29"/>
  <c r="E11" i="29"/>
  <c r="D11" i="29"/>
  <c r="I10" i="29"/>
  <c r="H10" i="29"/>
  <c r="G10" i="29"/>
  <c r="F10" i="29"/>
  <c r="E10" i="29"/>
  <c r="D10" i="29"/>
  <c r="I9" i="29"/>
  <c r="H9" i="29"/>
  <c r="G9" i="29"/>
  <c r="F9" i="29"/>
  <c r="E9" i="29"/>
  <c r="D9" i="29"/>
  <c r="I8" i="29"/>
  <c r="H8" i="29"/>
  <c r="G8" i="29"/>
  <c r="F8" i="29"/>
  <c r="E8" i="29"/>
  <c r="D8" i="29"/>
  <c r="I7" i="29"/>
  <c r="H7" i="29"/>
  <c r="G7" i="29"/>
  <c r="F7" i="29"/>
  <c r="E7" i="29"/>
  <c r="D7" i="29"/>
  <c r="I6" i="29"/>
  <c r="H6" i="29"/>
  <c r="G6" i="29"/>
  <c r="F6" i="29"/>
  <c r="E6" i="29"/>
  <c r="D6" i="29"/>
  <c r="L2" i="29"/>
  <c r="C74" i="29" s="1"/>
  <c r="A1" i="29"/>
  <c r="C72" i="28"/>
  <c r="C71" i="28"/>
  <c r="G70" i="28"/>
  <c r="F70" i="28"/>
  <c r="E70" i="28"/>
  <c r="D70" i="28"/>
  <c r="G69" i="28"/>
  <c r="F69" i="28"/>
  <c r="E69" i="28"/>
  <c r="D69" i="28"/>
  <c r="G68" i="28"/>
  <c r="F68" i="28"/>
  <c r="E68" i="28"/>
  <c r="D68" i="28"/>
  <c r="G67" i="28"/>
  <c r="F67" i="28"/>
  <c r="E67" i="28"/>
  <c r="D67" i="28"/>
  <c r="G66" i="28"/>
  <c r="F66" i="28"/>
  <c r="E66" i="28"/>
  <c r="D66" i="28"/>
  <c r="G65" i="28"/>
  <c r="F65" i="28"/>
  <c r="E65" i="28"/>
  <c r="D65" i="28"/>
  <c r="G64" i="28"/>
  <c r="F64" i="28"/>
  <c r="E64" i="28"/>
  <c r="D64" i="28"/>
  <c r="G63" i="28"/>
  <c r="F63" i="28"/>
  <c r="E63" i="28"/>
  <c r="D63" i="28"/>
  <c r="G62" i="28"/>
  <c r="F62" i="28"/>
  <c r="E62" i="28"/>
  <c r="D62" i="28"/>
  <c r="G61" i="28"/>
  <c r="F61" i="28"/>
  <c r="E61" i="28"/>
  <c r="D61" i="28"/>
  <c r="G60" i="28"/>
  <c r="F60" i="28"/>
  <c r="E60" i="28"/>
  <c r="D60" i="28"/>
  <c r="G59" i="28"/>
  <c r="F59" i="28"/>
  <c r="E59" i="28"/>
  <c r="D59" i="28"/>
  <c r="G58" i="28"/>
  <c r="F58" i="28"/>
  <c r="E58" i="28"/>
  <c r="D58" i="28"/>
  <c r="G57" i="28"/>
  <c r="F57" i="28"/>
  <c r="E57" i="28"/>
  <c r="D57" i="28"/>
  <c r="G56" i="28"/>
  <c r="F56" i="28"/>
  <c r="E56" i="28"/>
  <c r="D56" i="28"/>
  <c r="G55" i="28"/>
  <c r="F55" i="28"/>
  <c r="E55" i="28"/>
  <c r="D55" i="28"/>
  <c r="G54" i="28"/>
  <c r="F54" i="28"/>
  <c r="E54" i="28"/>
  <c r="D54" i="28"/>
  <c r="G53" i="28"/>
  <c r="F53" i="28"/>
  <c r="E53" i="28"/>
  <c r="D53" i="28"/>
  <c r="G52" i="28"/>
  <c r="F52" i="28"/>
  <c r="E52" i="28"/>
  <c r="D52" i="28"/>
  <c r="G51" i="28"/>
  <c r="G72" i="28" s="1"/>
  <c r="F51" i="28"/>
  <c r="E51" i="28"/>
  <c r="D51" i="28"/>
  <c r="I50" i="28"/>
  <c r="H50" i="28"/>
  <c r="G50" i="28"/>
  <c r="F50" i="28"/>
  <c r="E50" i="28"/>
  <c r="D50" i="28"/>
  <c r="I49" i="28"/>
  <c r="H49" i="28"/>
  <c r="G49" i="28"/>
  <c r="F49" i="28"/>
  <c r="E49" i="28"/>
  <c r="D49" i="28"/>
  <c r="I48" i="28"/>
  <c r="H48" i="28"/>
  <c r="G48" i="28"/>
  <c r="F48" i="28"/>
  <c r="E48" i="28"/>
  <c r="D48" i="28"/>
  <c r="I47" i="28"/>
  <c r="H47" i="28"/>
  <c r="G47" i="28"/>
  <c r="F47" i="28"/>
  <c r="E47" i="28"/>
  <c r="D47" i="28"/>
  <c r="I46" i="28"/>
  <c r="H46" i="28"/>
  <c r="G46" i="28"/>
  <c r="F46" i="28"/>
  <c r="E46" i="28"/>
  <c r="D46" i="28"/>
  <c r="I45" i="28"/>
  <c r="H45" i="28"/>
  <c r="G45" i="28"/>
  <c r="F45" i="28"/>
  <c r="E45" i="28"/>
  <c r="D45" i="28"/>
  <c r="I44" i="28"/>
  <c r="H44" i="28"/>
  <c r="G44" i="28"/>
  <c r="F44" i="28"/>
  <c r="E44" i="28"/>
  <c r="D44" i="28"/>
  <c r="I43" i="28"/>
  <c r="H43" i="28"/>
  <c r="G43" i="28"/>
  <c r="F43" i="28"/>
  <c r="E43" i="28"/>
  <c r="D43" i="28"/>
  <c r="I42" i="28"/>
  <c r="H42" i="28"/>
  <c r="G42" i="28"/>
  <c r="F42" i="28"/>
  <c r="E42" i="28"/>
  <c r="D42" i="28"/>
  <c r="I41" i="28"/>
  <c r="H41" i="28"/>
  <c r="G41" i="28"/>
  <c r="F41" i="28"/>
  <c r="E41" i="28"/>
  <c r="D41" i="28"/>
  <c r="I40" i="28"/>
  <c r="H40" i="28"/>
  <c r="G40" i="28"/>
  <c r="F40" i="28"/>
  <c r="E40" i="28"/>
  <c r="D40" i="28"/>
  <c r="I39" i="28"/>
  <c r="H39" i="28"/>
  <c r="G39" i="28"/>
  <c r="F39" i="28"/>
  <c r="E39" i="28"/>
  <c r="D39" i="28"/>
  <c r="I38" i="28"/>
  <c r="H38" i="28"/>
  <c r="G38" i="28"/>
  <c r="F38" i="28"/>
  <c r="E38" i="28"/>
  <c r="D38" i="28"/>
  <c r="I37" i="28"/>
  <c r="H37" i="28"/>
  <c r="G37" i="28"/>
  <c r="F37" i="28"/>
  <c r="E37" i="28"/>
  <c r="D37" i="28"/>
  <c r="I36" i="28"/>
  <c r="H36" i="28"/>
  <c r="G36" i="28"/>
  <c r="F36" i="28"/>
  <c r="E36" i="28"/>
  <c r="D36" i="28"/>
  <c r="I35" i="28"/>
  <c r="H35" i="28"/>
  <c r="G35" i="28"/>
  <c r="F35" i="28"/>
  <c r="E35" i="28"/>
  <c r="D35" i="28"/>
  <c r="I34" i="28"/>
  <c r="H34" i="28"/>
  <c r="G34" i="28"/>
  <c r="F34" i="28"/>
  <c r="E34" i="28"/>
  <c r="D34" i="28"/>
  <c r="I33" i="28"/>
  <c r="H33" i="28"/>
  <c r="G33" i="28"/>
  <c r="F33" i="28"/>
  <c r="E33" i="28"/>
  <c r="D33" i="28"/>
  <c r="I32" i="28"/>
  <c r="H32" i="28"/>
  <c r="G32" i="28"/>
  <c r="F32" i="28"/>
  <c r="E32" i="28"/>
  <c r="D32" i="28"/>
  <c r="I31" i="28"/>
  <c r="H31" i="28"/>
  <c r="G31" i="28"/>
  <c r="F31" i="28"/>
  <c r="E31" i="28"/>
  <c r="D31" i="28"/>
  <c r="I30" i="28"/>
  <c r="H30" i="28"/>
  <c r="G30" i="28"/>
  <c r="F30" i="28"/>
  <c r="E30" i="28"/>
  <c r="D30" i="28"/>
  <c r="I29" i="28"/>
  <c r="H29" i="28"/>
  <c r="G29" i="28"/>
  <c r="F29" i="28"/>
  <c r="E29" i="28"/>
  <c r="D29" i="28"/>
  <c r="I28" i="28"/>
  <c r="H28" i="28"/>
  <c r="G28" i="28"/>
  <c r="F28" i="28"/>
  <c r="E28" i="28"/>
  <c r="D28" i="28"/>
  <c r="I27" i="28"/>
  <c r="H27" i="28"/>
  <c r="G27" i="28"/>
  <c r="F27" i="28"/>
  <c r="E27" i="28"/>
  <c r="D27" i="28"/>
  <c r="I26" i="28"/>
  <c r="H26" i="28"/>
  <c r="G26" i="28"/>
  <c r="F26" i="28"/>
  <c r="E26" i="28"/>
  <c r="D26" i="28"/>
  <c r="I25" i="28"/>
  <c r="H25" i="28"/>
  <c r="G25" i="28"/>
  <c r="F25" i="28"/>
  <c r="E25" i="28"/>
  <c r="D25" i="28"/>
  <c r="I24" i="28"/>
  <c r="H24" i="28"/>
  <c r="G24" i="28"/>
  <c r="F24" i="28"/>
  <c r="E24" i="28"/>
  <c r="D24" i="28"/>
  <c r="I23" i="28"/>
  <c r="H23" i="28"/>
  <c r="G23" i="28"/>
  <c r="F23" i="28"/>
  <c r="E23" i="28"/>
  <c r="D23" i="28"/>
  <c r="I22" i="28"/>
  <c r="H22" i="28"/>
  <c r="G22" i="28"/>
  <c r="F22" i="28"/>
  <c r="E22" i="28"/>
  <c r="D22" i="28"/>
  <c r="I21" i="28"/>
  <c r="H21" i="28"/>
  <c r="G21" i="28"/>
  <c r="F21" i="28"/>
  <c r="E21" i="28"/>
  <c r="D21" i="28"/>
  <c r="I20" i="28"/>
  <c r="H20" i="28"/>
  <c r="G20" i="28"/>
  <c r="F20" i="28"/>
  <c r="E20" i="28"/>
  <c r="D20" i="28"/>
  <c r="I19" i="28"/>
  <c r="H19" i="28"/>
  <c r="G19" i="28"/>
  <c r="F19" i="28"/>
  <c r="E19" i="28"/>
  <c r="D19" i="28"/>
  <c r="I18" i="28"/>
  <c r="H18" i="28"/>
  <c r="G18" i="28"/>
  <c r="F18" i="28"/>
  <c r="E18" i="28"/>
  <c r="D18" i="28"/>
  <c r="I17" i="28"/>
  <c r="H17" i="28"/>
  <c r="G17" i="28"/>
  <c r="F17" i="28"/>
  <c r="E17" i="28"/>
  <c r="D17" i="28"/>
  <c r="I16" i="28"/>
  <c r="H16" i="28"/>
  <c r="G16" i="28"/>
  <c r="F16" i="28"/>
  <c r="E16" i="28"/>
  <c r="D16" i="28"/>
  <c r="I15" i="28"/>
  <c r="H15" i="28"/>
  <c r="G15" i="28"/>
  <c r="F15" i="28"/>
  <c r="E15" i="28"/>
  <c r="D15" i="28"/>
  <c r="I14" i="28"/>
  <c r="H14" i="28"/>
  <c r="G14" i="28"/>
  <c r="F14" i="28"/>
  <c r="E14" i="28"/>
  <c r="D14" i="28"/>
  <c r="I13" i="28"/>
  <c r="H13" i="28"/>
  <c r="G13" i="28"/>
  <c r="F13" i="28"/>
  <c r="E13" i="28"/>
  <c r="D13" i="28"/>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L2" i="28"/>
  <c r="A1" i="28"/>
  <c r="C72" i="27"/>
  <c r="C71" i="27"/>
  <c r="G70" i="27"/>
  <c r="F70" i="27"/>
  <c r="E70" i="27"/>
  <c r="D70" i="27"/>
  <c r="G69" i="27"/>
  <c r="F69" i="27"/>
  <c r="E69" i="27"/>
  <c r="D69" i="27"/>
  <c r="G68" i="27"/>
  <c r="F68" i="27"/>
  <c r="E68" i="27"/>
  <c r="D68" i="27"/>
  <c r="G67" i="27"/>
  <c r="F67" i="27"/>
  <c r="E67" i="27"/>
  <c r="D67" i="27"/>
  <c r="G66" i="27"/>
  <c r="F66" i="27"/>
  <c r="E66" i="27"/>
  <c r="D66" i="27"/>
  <c r="G65" i="27"/>
  <c r="F65" i="27"/>
  <c r="E65" i="27"/>
  <c r="D65" i="27"/>
  <c r="G64" i="27"/>
  <c r="F64" i="27"/>
  <c r="E64" i="27"/>
  <c r="D64" i="27"/>
  <c r="G63" i="27"/>
  <c r="F63" i="27"/>
  <c r="E63" i="27"/>
  <c r="D63" i="27"/>
  <c r="G62" i="27"/>
  <c r="F62" i="27"/>
  <c r="E62" i="27"/>
  <c r="D62" i="27"/>
  <c r="G61" i="27"/>
  <c r="F61" i="27"/>
  <c r="E61" i="27"/>
  <c r="D61" i="27"/>
  <c r="G60" i="27"/>
  <c r="F60" i="27"/>
  <c r="E60" i="27"/>
  <c r="D60" i="27"/>
  <c r="G59" i="27"/>
  <c r="F59" i="27"/>
  <c r="E59" i="27"/>
  <c r="D59" i="27"/>
  <c r="G58" i="27"/>
  <c r="F58" i="27"/>
  <c r="E58" i="27"/>
  <c r="D58" i="27"/>
  <c r="G57" i="27"/>
  <c r="F57" i="27"/>
  <c r="E57" i="27"/>
  <c r="D57" i="27"/>
  <c r="G56" i="27"/>
  <c r="F56" i="27"/>
  <c r="E56" i="27"/>
  <c r="D56" i="27"/>
  <c r="G55" i="27"/>
  <c r="F55" i="27"/>
  <c r="E55" i="27"/>
  <c r="D55" i="27"/>
  <c r="G54" i="27"/>
  <c r="F54" i="27"/>
  <c r="E54" i="27"/>
  <c r="D54" i="27"/>
  <c r="G53" i="27"/>
  <c r="F53" i="27"/>
  <c r="E53" i="27"/>
  <c r="D53" i="27"/>
  <c r="G52" i="27"/>
  <c r="F52" i="27"/>
  <c r="E52" i="27"/>
  <c r="D52" i="27"/>
  <c r="G51" i="27"/>
  <c r="G72" i="27" s="1"/>
  <c r="F51" i="27"/>
  <c r="E51" i="27"/>
  <c r="D51" i="27"/>
  <c r="I50" i="27"/>
  <c r="H50" i="27"/>
  <c r="G50" i="27"/>
  <c r="F50" i="27"/>
  <c r="E50" i="27"/>
  <c r="D50" i="27"/>
  <c r="I49" i="27"/>
  <c r="H49" i="27"/>
  <c r="G49" i="27"/>
  <c r="F49" i="27"/>
  <c r="E49" i="27"/>
  <c r="D49" i="27"/>
  <c r="I48" i="27"/>
  <c r="H48" i="27"/>
  <c r="G48" i="27"/>
  <c r="F48" i="27"/>
  <c r="E48" i="27"/>
  <c r="D48" i="27"/>
  <c r="I47" i="27"/>
  <c r="H47" i="27"/>
  <c r="G47" i="27"/>
  <c r="F47" i="27"/>
  <c r="E47" i="27"/>
  <c r="D47" i="27"/>
  <c r="I46" i="27"/>
  <c r="H46" i="27"/>
  <c r="G46" i="27"/>
  <c r="F46" i="27"/>
  <c r="E46" i="27"/>
  <c r="D46" i="27"/>
  <c r="I45" i="27"/>
  <c r="H45" i="27"/>
  <c r="G45" i="27"/>
  <c r="F45" i="27"/>
  <c r="E45" i="27"/>
  <c r="D45" i="27"/>
  <c r="I44" i="27"/>
  <c r="H44" i="27"/>
  <c r="G44" i="27"/>
  <c r="F44" i="27"/>
  <c r="E44" i="27"/>
  <c r="D44" i="27"/>
  <c r="I43" i="27"/>
  <c r="H43" i="27"/>
  <c r="G43" i="27"/>
  <c r="F43" i="27"/>
  <c r="E43" i="27"/>
  <c r="D43" i="27"/>
  <c r="I42" i="27"/>
  <c r="H42" i="27"/>
  <c r="G42" i="27"/>
  <c r="F42" i="27"/>
  <c r="E42" i="27"/>
  <c r="D42" i="27"/>
  <c r="I41" i="27"/>
  <c r="H41" i="27"/>
  <c r="G41" i="27"/>
  <c r="F41" i="27"/>
  <c r="E41" i="27"/>
  <c r="D41" i="27"/>
  <c r="I40" i="27"/>
  <c r="H40" i="27"/>
  <c r="G40" i="27"/>
  <c r="F40" i="27"/>
  <c r="E40" i="27"/>
  <c r="D40" i="27"/>
  <c r="I39" i="27"/>
  <c r="H39" i="27"/>
  <c r="G39" i="27"/>
  <c r="F39" i="27"/>
  <c r="E39" i="27"/>
  <c r="D39" i="27"/>
  <c r="I38" i="27"/>
  <c r="H38" i="27"/>
  <c r="G38" i="27"/>
  <c r="F38" i="27"/>
  <c r="E38" i="27"/>
  <c r="D38" i="27"/>
  <c r="I37" i="27"/>
  <c r="H37" i="27"/>
  <c r="G37" i="27"/>
  <c r="F37" i="27"/>
  <c r="E37" i="27"/>
  <c r="D37" i="27"/>
  <c r="I36" i="27"/>
  <c r="H36" i="27"/>
  <c r="G36" i="27"/>
  <c r="F36" i="27"/>
  <c r="E36" i="27"/>
  <c r="D36" i="27"/>
  <c r="I35" i="27"/>
  <c r="H35" i="27"/>
  <c r="G35" i="27"/>
  <c r="F35" i="27"/>
  <c r="E35" i="27"/>
  <c r="D35" i="27"/>
  <c r="I34" i="27"/>
  <c r="H34" i="27"/>
  <c r="G34" i="27"/>
  <c r="F34" i="27"/>
  <c r="E34" i="27"/>
  <c r="D34" i="27"/>
  <c r="I33" i="27"/>
  <c r="H33" i="27"/>
  <c r="G33" i="27"/>
  <c r="F33" i="27"/>
  <c r="E33" i="27"/>
  <c r="D33" i="27"/>
  <c r="I32" i="27"/>
  <c r="H32" i="27"/>
  <c r="G32" i="27"/>
  <c r="F32" i="27"/>
  <c r="E32" i="27"/>
  <c r="D32" i="27"/>
  <c r="I31" i="27"/>
  <c r="H31" i="27"/>
  <c r="G31" i="27"/>
  <c r="F31" i="27"/>
  <c r="E31" i="27"/>
  <c r="D31" i="27"/>
  <c r="I30" i="27"/>
  <c r="H30" i="27"/>
  <c r="G30" i="27"/>
  <c r="F30" i="27"/>
  <c r="E30" i="27"/>
  <c r="D30" i="27"/>
  <c r="I29" i="27"/>
  <c r="H29" i="27"/>
  <c r="G29" i="27"/>
  <c r="F29" i="27"/>
  <c r="E29" i="27"/>
  <c r="D29" i="27"/>
  <c r="I28" i="27"/>
  <c r="H28" i="27"/>
  <c r="G28" i="27"/>
  <c r="F28" i="27"/>
  <c r="E28" i="27"/>
  <c r="D28" i="27"/>
  <c r="I27" i="27"/>
  <c r="H27" i="27"/>
  <c r="G27" i="27"/>
  <c r="F27" i="27"/>
  <c r="E27" i="27"/>
  <c r="D27" i="27"/>
  <c r="I26" i="27"/>
  <c r="H26" i="27"/>
  <c r="G26" i="27"/>
  <c r="F26" i="27"/>
  <c r="E26" i="27"/>
  <c r="D26" i="27"/>
  <c r="I25" i="27"/>
  <c r="H25" i="27"/>
  <c r="G25" i="27"/>
  <c r="F25" i="27"/>
  <c r="E25" i="27"/>
  <c r="D25" i="27"/>
  <c r="I24" i="27"/>
  <c r="H24" i="27"/>
  <c r="G24" i="27"/>
  <c r="F24" i="27"/>
  <c r="E24" i="27"/>
  <c r="D24" i="27"/>
  <c r="I23" i="27"/>
  <c r="H23" i="27"/>
  <c r="G23" i="27"/>
  <c r="F23" i="27"/>
  <c r="E23" i="27"/>
  <c r="D23" i="27"/>
  <c r="I22" i="27"/>
  <c r="H22" i="27"/>
  <c r="G22" i="27"/>
  <c r="F22" i="27"/>
  <c r="E22" i="27"/>
  <c r="D22" i="27"/>
  <c r="I21" i="27"/>
  <c r="H21" i="27"/>
  <c r="G21" i="27"/>
  <c r="F21" i="27"/>
  <c r="E21" i="27"/>
  <c r="D21" i="27"/>
  <c r="I20" i="27"/>
  <c r="H20" i="27"/>
  <c r="G20" i="27"/>
  <c r="F20" i="27"/>
  <c r="E20" i="27"/>
  <c r="D20" i="27"/>
  <c r="I19" i="27"/>
  <c r="H19" i="27"/>
  <c r="G19" i="27"/>
  <c r="F19" i="27"/>
  <c r="E19" i="27"/>
  <c r="D19" i="27"/>
  <c r="I18" i="27"/>
  <c r="H18" i="27"/>
  <c r="G18" i="27"/>
  <c r="F18" i="27"/>
  <c r="E18" i="27"/>
  <c r="D18" i="27"/>
  <c r="I17" i="27"/>
  <c r="H17" i="27"/>
  <c r="G17" i="27"/>
  <c r="F17" i="27"/>
  <c r="E17" i="27"/>
  <c r="D17" i="27"/>
  <c r="I16" i="27"/>
  <c r="H16" i="27"/>
  <c r="G16" i="27"/>
  <c r="F16" i="27"/>
  <c r="E16" i="27"/>
  <c r="D16" i="27"/>
  <c r="I15" i="27"/>
  <c r="H15" i="27"/>
  <c r="G15" i="27"/>
  <c r="F15" i="27"/>
  <c r="E15" i="27"/>
  <c r="D15" i="27"/>
  <c r="I14" i="27"/>
  <c r="H14" i="27"/>
  <c r="G14" i="27"/>
  <c r="F14" i="27"/>
  <c r="E14" i="27"/>
  <c r="D14" i="27"/>
  <c r="I13" i="27"/>
  <c r="H13" i="27"/>
  <c r="G13" i="27"/>
  <c r="F13" i="27"/>
  <c r="E13" i="27"/>
  <c r="D13" i="27"/>
  <c r="I12" i="27"/>
  <c r="H12" i="27"/>
  <c r="G12" i="27"/>
  <c r="F12" i="27"/>
  <c r="E12" i="27"/>
  <c r="D12" i="27"/>
  <c r="I11" i="27"/>
  <c r="H11" i="27"/>
  <c r="G11" i="27"/>
  <c r="F11" i="27"/>
  <c r="E11" i="27"/>
  <c r="D11" i="27"/>
  <c r="I10" i="27"/>
  <c r="H10" i="27"/>
  <c r="G10" i="27"/>
  <c r="F10" i="27"/>
  <c r="E10" i="27"/>
  <c r="D10" i="27"/>
  <c r="I9" i="27"/>
  <c r="H9" i="27"/>
  <c r="G9" i="27"/>
  <c r="F9" i="27"/>
  <c r="E9" i="27"/>
  <c r="D9" i="27"/>
  <c r="I8" i="27"/>
  <c r="H8" i="27"/>
  <c r="G8" i="27"/>
  <c r="F8" i="27"/>
  <c r="E8" i="27"/>
  <c r="D8" i="27"/>
  <c r="I7" i="27"/>
  <c r="H7" i="27"/>
  <c r="G7" i="27"/>
  <c r="F7" i="27"/>
  <c r="E7" i="27"/>
  <c r="D7" i="27"/>
  <c r="I6" i="27"/>
  <c r="H6" i="27"/>
  <c r="G6" i="27"/>
  <c r="F6" i="27"/>
  <c r="E6" i="27"/>
  <c r="D6" i="27"/>
  <c r="L2" i="27"/>
  <c r="A1" i="27"/>
  <c r="C72" i="26"/>
  <c r="C71" i="26"/>
  <c r="C74" i="26" s="1"/>
  <c r="F20" i="1" s="1"/>
  <c r="G70" i="26"/>
  <c r="F70" i="26"/>
  <c r="E70" i="26"/>
  <c r="D70" i="26"/>
  <c r="G69" i="26"/>
  <c r="F69" i="26"/>
  <c r="E69" i="26"/>
  <c r="D69" i="26"/>
  <c r="G68" i="26"/>
  <c r="F68" i="26"/>
  <c r="E68" i="26"/>
  <c r="D68" i="26"/>
  <c r="G67" i="26"/>
  <c r="F67" i="26"/>
  <c r="E67" i="26"/>
  <c r="D67" i="26"/>
  <c r="G66" i="26"/>
  <c r="F66" i="26"/>
  <c r="E66" i="26"/>
  <c r="D66" i="26"/>
  <c r="G65" i="26"/>
  <c r="F65" i="26"/>
  <c r="E65" i="26"/>
  <c r="D65" i="26"/>
  <c r="G64" i="26"/>
  <c r="F64" i="26"/>
  <c r="E64" i="26"/>
  <c r="D64" i="26"/>
  <c r="G63" i="26"/>
  <c r="F63" i="26"/>
  <c r="E63" i="26"/>
  <c r="D63" i="26"/>
  <c r="G62" i="26"/>
  <c r="F62" i="26"/>
  <c r="E62" i="26"/>
  <c r="D62" i="26"/>
  <c r="G61" i="26"/>
  <c r="F61" i="26"/>
  <c r="E61" i="26"/>
  <c r="D61" i="26"/>
  <c r="G60" i="26"/>
  <c r="F60" i="26"/>
  <c r="E60" i="26"/>
  <c r="D60" i="26"/>
  <c r="G59" i="26"/>
  <c r="F59" i="26"/>
  <c r="E59" i="26"/>
  <c r="D59" i="26"/>
  <c r="G58" i="26"/>
  <c r="F58" i="26"/>
  <c r="E58" i="26"/>
  <c r="D58" i="26"/>
  <c r="G57" i="26"/>
  <c r="F57" i="26"/>
  <c r="E57" i="26"/>
  <c r="D57" i="26"/>
  <c r="G56" i="26"/>
  <c r="F56" i="26"/>
  <c r="E56" i="26"/>
  <c r="D56" i="26"/>
  <c r="G55" i="26"/>
  <c r="F55" i="26"/>
  <c r="E55" i="26"/>
  <c r="D55" i="26"/>
  <c r="G54" i="26"/>
  <c r="F54" i="26"/>
  <c r="E54" i="26"/>
  <c r="D54" i="26"/>
  <c r="G53" i="26"/>
  <c r="F53" i="26"/>
  <c r="E53" i="26"/>
  <c r="D53" i="26"/>
  <c r="G52" i="26"/>
  <c r="G72" i="26" s="1"/>
  <c r="F52" i="26"/>
  <c r="E52" i="26"/>
  <c r="D52" i="26"/>
  <c r="G51" i="26"/>
  <c r="F51" i="26"/>
  <c r="E51" i="26"/>
  <c r="D51" i="26"/>
  <c r="I50" i="26"/>
  <c r="H50" i="26"/>
  <c r="G50" i="26"/>
  <c r="F50" i="26"/>
  <c r="E50" i="26"/>
  <c r="D50" i="26"/>
  <c r="I49" i="26"/>
  <c r="H49" i="26"/>
  <c r="G49" i="26"/>
  <c r="F49" i="26"/>
  <c r="E49" i="26"/>
  <c r="D49" i="26"/>
  <c r="I48" i="26"/>
  <c r="H48" i="26"/>
  <c r="G48" i="26"/>
  <c r="F48" i="26"/>
  <c r="E48" i="26"/>
  <c r="D48" i="26"/>
  <c r="I47" i="26"/>
  <c r="H47" i="26"/>
  <c r="G47" i="26"/>
  <c r="F47" i="26"/>
  <c r="E47" i="26"/>
  <c r="D47" i="26"/>
  <c r="I46" i="26"/>
  <c r="H46" i="26"/>
  <c r="G46" i="26"/>
  <c r="F46" i="26"/>
  <c r="E46" i="26"/>
  <c r="D46" i="26"/>
  <c r="I45" i="26"/>
  <c r="H45" i="26"/>
  <c r="G45" i="26"/>
  <c r="F45" i="26"/>
  <c r="E45" i="26"/>
  <c r="D45" i="26"/>
  <c r="I44" i="26"/>
  <c r="H44" i="26"/>
  <c r="G44" i="26"/>
  <c r="F44" i="26"/>
  <c r="E44" i="26"/>
  <c r="D44" i="26"/>
  <c r="I43" i="26"/>
  <c r="H43" i="26"/>
  <c r="G43" i="26"/>
  <c r="F43" i="26"/>
  <c r="E43" i="26"/>
  <c r="D43" i="26"/>
  <c r="I42" i="26"/>
  <c r="H42" i="26"/>
  <c r="G42" i="26"/>
  <c r="F42" i="26"/>
  <c r="E42" i="26"/>
  <c r="D42" i="26"/>
  <c r="I41" i="26"/>
  <c r="H41" i="26"/>
  <c r="G41" i="26"/>
  <c r="F41" i="26"/>
  <c r="E41" i="26"/>
  <c r="D41" i="26"/>
  <c r="I40" i="26"/>
  <c r="H40" i="26"/>
  <c r="G40" i="26"/>
  <c r="F40" i="26"/>
  <c r="E40" i="26"/>
  <c r="D40" i="26"/>
  <c r="I39" i="26"/>
  <c r="H39" i="26"/>
  <c r="G39" i="26"/>
  <c r="F39" i="26"/>
  <c r="E39" i="26"/>
  <c r="D39" i="26"/>
  <c r="I38" i="26"/>
  <c r="H38" i="26"/>
  <c r="G38" i="26"/>
  <c r="F38" i="26"/>
  <c r="E38" i="26"/>
  <c r="D38" i="26"/>
  <c r="I37" i="26"/>
  <c r="H37" i="26"/>
  <c r="G37" i="26"/>
  <c r="F37" i="26"/>
  <c r="E37" i="26"/>
  <c r="D37" i="26"/>
  <c r="I36" i="26"/>
  <c r="H36" i="26"/>
  <c r="G36" i="26"/>
  <c r="F36" i="26"/>
  <c r="E36" i="26"/>
  <c r="D36" i="26"/>
  <c r="I35" i="26"/>
  <c r="H35" i="26"/>
  <c r="G35" i="26"/>
  <c r="F35" i="26"/>
  <c r="E35" i="26"/>
  <c r="D35" i="26"/>
  <c r="I34" i="26"/>
  <c r="H34" i="26"/>
  <c r="G34" i="26"/>
  <c r="F34" i="26"/>
  <c r="E34" i="26"/>
  <c r="D34" i="26"/>
  <c r="I33" i="26"/>
  <c r="H33" i="26"/>
  <c r="G33" i="26"/>
  <c r="F33" i="26"/>
  <c r="E33" i="26"/>
  <c r="D33" i="26"/>
  <c r="I32" i="26"/>
  <c r="H32" i="26"/>
  <c r="G32" i="26"/>
  <c r="F32" i="26"/>
  <c r="E32" i="26"/>
  <c r="D32" i="26"/>
  <c r="I31" i="26"/>
  <c r="H31" i="26"/>
  <c r="G31" i="26"/>
  <c r="F31" i="26"/>
  <c r="E31" i="26"/>
  <c r="D31" i="26"/>
  <c r="I30" i="26"/>
  <c r="H30" i="26"/>
  <c r="G30" i="26"/>
  <c r="F30" i="26"/>
  <c r="E30" i="26"/>
  <c r="D30" i="26"/>
  <c r="I29" i="26"/>
  <c r="H29" i="26"/>
  <c r="G29" i="26"/>
  <c r="F29" i="26"/>
  <c r="E29" i="26"/>
  <c r="D29" i="26"/>
  <c r="I28" i="26"/>
  <c r="H28" i="26"/>
  <c r="G28" i="26"/>
  <c r="F28" i="26"/>
  <c r="E28" i="26"/>
  <c r="D28" i="26"/>
  <c r="I27" i="26"/>
  <c r="H27" i="26"/>
  <c r="G27" i="26"/>
  <c r="F27" i="26"/>
  <c r="E27" i="26"/>
  <c r="D27" i="26"/>
  <c r="I26" i="26"/>
  <c r="H26" i="26"/>
  <c r="G26" i="26"/>
  <c r="F26" i="26"/>
  <c r="E26" i="26"/>
  <c r="D26" i="26"/>
  <c r="I25" i="26"/>
  <c r="H25" i="26"/>
  <c r="G25" i="26"/>
  <c r="F25" i="26"/>
  <c r="E25" i="26"/>
  <c r="D25" i="26"/>
  <c r="I24" i="26"/>
  <c r="H24" i="26"/>
  <c r="G24" i="26"/>
  <c r="F24" i="26"/>
  <c r="E24" i="26"/>
  <c r="D24" i="26"/>
  <c r="I23" i="26"/>
  <c r="H23" i="26"/>
  <c r="G23" i="26"/>
  <c r="F23" i="26"/>
  <c r="E23" i="26"/>
  <c r="D23" i="26"/>
  <c r="I22" i="26"/>
  <c r="H22" i="26"/>
  <c r="G22" i="26"/>
  <c r="F22" i="26"/>
  <c r="E22" i="26"/>
  <c r="D22" i="26"/>
  <c r="I21" i="26"/>
  <c r="H21" i="26"/>
  <c r="G21" i="26"/>
  <c r="F21" i="26"/>
  <c r="E21" i="26"/>
  <c r="D21" i="26"/>
  <c r="I20" i="26"/>
  <c r="H20" i="26"/>
  <c r="G20" i="26"/>
  <c r="F20" i="26"/>
  <c r="E20" i="26"/>
  <c r="D20" i="26"/>
  <c r="I19" i="26"/>
  <c r="H19" i="26"/>
  <c r="G19" i="26"/>
  <c r="F19" i="26"/>
  <c r="E19" i="26"/>
  <c r="D19" i="26"/>
  <c r="I18" i="26"/>
  <c r="H18" i="26"/>
  <c r="G18" i="26"/>
  <c r="F18" i="26"/>
  <c r="E18" i="26"/>
  <c r="D18" i="26"/>
  <c r="I17" i="26"/>
  <c r="H17" i="26"/>
  <c r="G17" i="26"/>
  <c r="F17" i="26"/>
  <c r="E17" i="26"/>
  <c r="D17" i="26"/>
  <c r="I16" i="26"/>
  <c r="H16" i="26"/>
  <c r="G16" i="26"/>
  <c r="F16" i="26"/>
  <c r="E16" i="26"/>
  <c r="D16" i="26"/>
  <c r="I15" i="26"/>
  <c r="H15" i="26"/>
  <c r="G15" i="26"/>
  <c r="F15" i="26"/>
  <c r="E15" i="26"/>
  <c r="D15" i="26"/>
  <c r="I14" i="26"/>
  <c r="H14" i="26"/>
  <c r="G14" i="26"/>
  <c r="F14" i="26"/>
  <c r="E14" i="26"/>
  <c r="D14" i="26"/>
  <c r="I13" i="26"/>
  <c r="H13" i="26"/>
  <c r="G13" i="26"/>
  <c r="F13" i="26"/>
  <c r="E13" i="26"/>
  <c r="D13" i="26"/>
  <c r="I12" i="26"/>
  <c r="H12" i="26"/>
  <c r="G12" i="26"/>
  <c r="F12" i="26"/>
  <c r="E12" i="26"/>
  <c r="D12" i="26"/>
  <c r="I11" i="26"/>
  <c r="H11" i="26"/>
  <c r="G11" i="26"/>
  <c r="F11" i="26"/>
  <c r="E11" i="26"/>
  <c r="D11" i="26"/>
  <c r="I10" i="26"/>
  <c r="H10" i="26"/>
  <c r="G10" i="26"/>
  <c r="F10" i="26"/>
  <c r="E10" i="26"/>
  <c r="D10" i="26"/>
  <c r="I9" i="26"/>
  <c r="H9" i="26"/>
  <c r="G9" i="26"/>
  <c r="F9" i="26"/>
  <c r="E9" i="26"/>
  <c r="D9" i="26"/>
  <c r="I8" i="26"/>
  <c r="H8" i="26"/>
  <c r="G8" i="26"/>
  <c r="F8" i="26"/>
  <c r="E8" i="26"/>
  <c r="D8" i="26"/>
  <c r="I7" i="26"/>
  <c r="H7" i="26"/>
  <c r="G7" i="26"/>
  <c r="F7" i="26"/>
  <c r="E7" i="26"/>
  <c r="D7" i="26"/>
  <c r="I6" i="26"/>
  <c r="H6" i="26"/>
  <c r="G6" i="26"/>
  <c r="F6" i="26"/>
  <c r="E6" i="26"/>
  <c r="D6" i="26"/>
  <c r="L2" i="26"/>
  <c r="A1" i="26"/>
  <c r="C72" i="25"/>
  <c r="C71" i="25"/>
  <c r="G70" i="25"/>
  <c r="F70" i="25"/>
  <c r="E70" i="25"/>
  <c r="D70" i="25"/>
  <c r="G69" i="25"/>
  <c r="F69" i="25"/>
  <c r="E69" i="25"/>
  <c r="D69" i="25"/>
  <c r="G68" i="25"/>
  <c r="F68" i="25"/>
  <c r="E68" i="25"/>
  <c r="D68" i="25"/>
  <c r="G67" i="25"/>
  <c r="F67" i="25"/>
  <c r="E67" i="25"/>
  <c r="D67" i="25"/>
  <c r="G66" i="25"/>
  <c r="F66" i="25"/>
  <c r="E66" i="25"/>
  <c r="D66" i="25"/>
  <c r="G65" i="25"/>
  <c r="F65" i="25"/>
  <c r="E65" i="25"/>
  <c r="D65" i="25"/>
  <c r="G64" i="25"/>
  <c r="F64" i="25"/>
  <c r="E64" i="25"/>
  <c r="D64" i="25"/>
  <c r="G63" i="25"/>
  <c r="F63" i="25"/>
  <c r="E63" i="25"/>
  <c r="D63" i="25"/>
  <c r="G62" i="25"/>
  <c r="F62" i="25"/>
  <c r="E62" i="25"/>
  <c r="D62" i="25"/>
  <c r="G61" i="25"/>
  <c r="F61" i="25"/>
  <c r="E61" i="25"/>
  <c r="D61" i="25"/>
  <c r="G60" i="25"/>
  <c r="F60" i="25"/>
  <c r="E60" i="25"/>
  <c r="D60" i="25"/>
  <c r="G59" i="25"/>
  <c r="F59" i="25"/>
  <c r="E59" i="25"/>
  <c r="D59" i="25"/>
  <c r="G58" i="25"/>
  <c r="F58" i="25"/>
  <c r="E58" i="25"/>
  <c r="D58" i="25"/>
  <c r="G57" i="25"/>
  <c r="F57" i="25"/>
  <c r="E57" i="25"/>
  <c r="D57" i="25"/>
  <c r="G56" i="25"/>
  <c r="F56" i="25"/>
  <c r="E56" i="25"/>
  <c r="D56" i="25"/>
  <c r="G55" i="25"/>
  <c r="F55" i="25"/>
  <c r="E55" i="25"/>
  <c r="D55" i="25"/>
  <c r="G54" i="25"/>
  <c r="F54" i="25"/>
  <c r="E54" i="25"/>
  <c r="D54" i="25"/>
  <c r="G53" i="25"/>
  <c r="F53" i="25"/>
  <c r="E53" i="25"/>
  <c r="D53" i="25"/>
  <c r="G52" i="25"/>
  <c r="F52" i="25"/>
  <c r="E52" i="25"/>
  <c r="D52" i="25"/>
  <c r="G51" i="25"/>
  <c r="F51" i="25"/>
  <c r="E51" i="25"/>
  <c r="D51" i="25"/>
  <c r="I50" i="25"/>
  <c r="H50" i="25"/>
  <c r="G50" i="25"/>
  <c r="F50" i="25"/>
  <c r="E50" i="25"/>
  <c r="D50" i="25"/>
  <c r="I49" i="25"/>
  <c r="H49" i="25"/>
  <c r="G49" i="25"/>
  <c r="F49" i="25"/>
  <c r="E49" i="25"/>
  <c r="D49" i="25"/>
  <c r="I48" i="25"/>
  <c r="H48" i="25"/>
  <c r="G48" i="25"/>
  <c r="F48" i="25"/>
  <c r="E48" i="25"/>
  <c r="D48" i="25"/>
  <c r="I47" i="25"/>
  <c r="H47" i="25"/>
  <c r="G47" i="25"/>
  <c r="F47" i="25"/>
  <c r="E47" i="25"/>
  <c r="D47" i="25"/>
  <c r="I46" i="25"/>
  <c r="H46" i="25"/>
  <c r="G46" i="25"/>
  <c r="F46" i="25"/>
  <c r="E46" i="25"/>
  <c r="D46" i="25"/>
  <c r="I45" i="25"/>
  <c r="H45" i="25"/>
  <c r="G45" i="25"/>
  <c r="F45" i="25"/>
  <c r="E45" i="25"/>
  <c r="D45" i="25"/>
  <c r="I44" i="25"/>
  <c r="H44" i="25"/>
  <c r="G44" i="25"/>
  <c r="F44" i="25"/>
  <c r="E44" i="25"/>
  <c r="D44" i="25"/>
  <c r="I43" i="25"/>
  <c r="H43" i="25"/>
  <c r="G43" i="25"/>
  <c r="F43" i="25"/>
  <c r="E43" i="25"/>
  <c r="D43" i="25"/>
  <c r="I42" i="25"/>
  <c r="H42" i="25"/>
  <c r="G42" i="25"/>
  <c r="F42" i="25"/>
  <c r="E42" i="25"/>
  <c r="D42" i="25"/>
  <c r="I41" i="25"/>
  <c r="H41" i="25"/>
  <c r="G41" i="25"/>
  <c r="F41" i="25"/>
  <c r="E41" i="25"/>
  <c r="D41" i="25"/>
  <c r="I40" i="25"/>
  <c r="H40" i="25"/>
  <c r="G40" i="25"/>
  <c r="F40" i="25"/>
  <c r="E40" i="25"/>
  <c r="D40" i="25"/>
  <c r="I39" i="25"/>
  <c r="H39" i="25"/>
  <c r="G39" i="25"/>
  <c r="F39" i="25"/>
  <c r="E39" i="25"/>
  <c r="D39" i="25"/>
  <c r="I38" i="25"/>
  <c r="H38" i="25"/>
  <c r="G38" i="25"/>
  <c r="F38" i="25"/>
  <c r="E38" i="25"/>
  <c r="D38" i="25"/>
  <c r="I37" i="25"/>
  <c r="H37" i="25"/>
  <c r="G37" i="25"/>
  <c r="F37" i="25"/>
  <c r="E37" i="25"/>
  <c r="D37" i="25"/>
  <c r="I36" i="25"/>
  <c r="H36" i="25"/>
  <c r="G36" i="25"/>
  <c r="F36" i="25"/>
  <c r="E36" i="25"/>
  <c r="D36" i="25"/>
  <c r="I35" i="25"/>
  <c r="H35" i="25"/>
  <c r="G35" i="25"/>
  <c r="F35" i="25"/>
  <c r="E35" i="25"/>
  <c r="D35" i="25"/>
  <c r="I34" i="25"/>
  <c r="H34" i="25"/>
  <c r="G34" i="25"/>
  <c r="F34" i="25"/>
  <c r="E34" i="25"/>
  <c r="D34" i="25"/>
  <c r="I33" i="25"/>
  <c r="H33" i="25"/>
  <c r="G33" i="25"/>
  <c r="F33" i="25"/>
  <c r="E33" i="25"/>
  <c r="D33" i="25"/>
  <c r="I32" i="25"/>
  <c r="H32" i="25"/>
  <c r="G32" i="25"/>
  <c r="F32" i="25"/>
  <c r="E32" i="25"/>
  <c r="D32" i="25"/>
  <c r="I31" i="25"/>
  <c r="H31" i="25"/>
  <c r="G31" i="25"/>
  <c r="F31" i="25"/>
  <c r="E31" i="25"/>
  <c r="D31" i="25"/>
  <c r="I30" i="25"/>
  <c r="H30" i="25"/>
  <c r="G30" i="25"/>
  <c r="F30" i="25"/>
  <c r="E30" i="25"/>
  <c r="D30" i="25"/>
  <c r="I29" i="25"/>
  <c r="H29" i="25"/>
  <c r="G29" i="25"/>
  <c r="F29" i="25"/>
  <c r="E29" i="25"/>
  <c r="D29" i="25"/>
  <c r="I28" i="25"/>
  <c r="H28" i="25"/>
  <c r="G28" i="25"/>
  <c r="F28" i="25"/>
  <c r="E28" i="25"/>
  <c r="D28" i="25"/>
  <c r="I27" i="25"/>
  <c r="H27" i="25"/>
  <c r="G27" i="25"/>
  <c r="F27" i="25"/>
  <c r="E27" i="25"/>
  <c r="D27" i="25"/>
  <c r="I26" i="25"/>
  <c r="H26" i="25"/>
  <c r="G26" i="25"/>
  <c r="F26" i="25"/>
  <c r="E26" i="25"/>
  <c r="D26" i="25"/>
  <c r="I25" i="25"/>
  <c r="H25" i="25"/>
  <c r="G25" i="25"/>
  <c r="F25" i="25"/>
  <c r="E25" i="25"/>
  <c r="D25" i="25"/>
  <c r="I24" i="25"/>
  <c r="H24" i="25"/>
  <c r="G24" i="25"/>
  <c r="F24" i="25"/>
  <c r="E24" i="25"/>
  <c r="D24" i="25"/>
  <c r="I23" i="25"/>
  <c r="H23" i="25"/>
  <c r="G23" i="25"/>
  <c r="F23" i="25"/>
  <c r="E23" i="25"/>
  <c r="D23" i="25"/>
  <c r="I22" i="25"/>
  <c r="H22" i="25"/>
  <c r="G22" i="25"/>
  <c r="F22" i="25"/>
  <c r="E22" i="25"/>
  <c r="D22" i="25"/>
  <c r="I21" i="25"/>
  <c r="H21" i="25"/>
  <c r="G21" i="25"/>
  <c r="F21" i="25"/>
  <c r="E21" i="25"/>
  <c r="D21" i="25"/>
  <c r="I20" i="25"/>
  <c r="H20" i="25"/>
  <c r="G20" i="25"/>
  <c r="F20" i="25"/>
  <c r="E20" i="25"/>
  <c r="D20" i="25"/>
  <c r="I19" i="25"/>
  <c r="H19" i="25"/>
  <c r="G19" i="25"/>
  <c r="F19" i="25"/>
  <c r="E19" i="25"/>
  <c r="D19" i="25"/>
  <c r="I18" i="25"/>
  <c r="H18" i="25"/>
  <c r="G18" i="25"/>
  <c r="F18" i="25"/>
  <c r="E18" i="25"/>
  <c r="D18" i="25"/>
  <c r="I17" i="25"/>
  <c r="H17" i="25"/>
  <c r="G17" i="25"/>
  <c r="F17" i="25"/>
  <c r="E17" i="25"/>
  <c r="D17" i="25"/>
  <c r="I16" i="25"/>
  <c r="H16" i="25"/>
  <c r="G16" i="25"/>
  <c r="F16" i="25"/>
  <c r="E16" i="25"/>
  <c r="D16" i="25"/>
  <c r="I15" i="25"/>
  <c r="H15" i="25"/>
  <c r="G15" i="25"/>
  <c r="F15" i="25"/>
  <c r="E15" i="25"/>
  <c r="D15" i="25"/>
  <c r="I14" i="25"/>
  <c r="H14" i="25"/>
  <c r="G14" i="25"/>
  <c r="F14" i="25"/>
  <c r="E14" i="25"/>
  <c r="D14" i="25"/>
  <c r="I13" i="25"/>
  <c r="H13" i="25"/>
  <c r="G13" i="25"/>
  <c r="F13" i="25"/>
  <c r="E13" i="25"/>
  <c r="D13" i="25"/>
  <c r="I12" i="25"/>
  <c r="H12" i="25"/>
  <c r="G12" i="25"/>
  <c r="F12" i="25"/>
  <c r="E12" i="25"/>
  <c r="D12" i="25"/>
  <c r="I11" i="25"/>
  <c r="H11" i="25"/>
  <c r="G11" i="25"/>
  <c r="F11" i="25"/>
  <c r="E11" i="25"/>
  <c r="D11" i="25"/>
  <c r="I10" i="25"/>
  <c r="H10" i="25"/>
  <c r="G10" i="25"/>
  <c r="F10" i="25"/>
  <c r="E10" i="25"/>
  <c r="D10" i="25"/>
  <c r="I9" i="25"/>
  <c r="H9" i="25"/>
  <c r="G9" i="25"/>
  <c r="F9" i="25"/>
  <c r="E9" i="25"/>
  <c r="D9" i="25"/>
  <c r="I8" i="25"/>
  <c r="H8" i="25"/>
  <c r="G8" i="25"/>
  <c r="F8" i="25"/>
  <c r="E8" i="25"/>
  <c r="D8" i="25"/>
  <c r="I7" i="25"/>
  <c r="H7" i="25"/>
  <c r="G7" i="25"/>
  <c r="F7" i="25"/>
  <c r="E7" i="25"/>
  <c r="D7" i="25"/>
  <c r="I6" i="25"/>
  <c r="H6" i="25"/>
  <c r="G6" i="25"/>
  <c r="F6" i="25"/>
  <c r="E6" i="25"/>
  <c r="D6" i="25"/>
  <c r="L2" i="25"/>
  <c r="C74" i="25" s="1"/>
  <c r="F19" i="1" s="1"/>
  <c r="A1" i="25"/>
  <c r="C74" i="24"/>
  <c r="G72" i="24"/>
  <c r="C72" i="24"/>
  <c r="C71" i="24"/>
  <c r="G70" i="24"/>
  <c r="F70" i="24"/>
  <c r="E70" i="24"/>
  <c r="D70" i="24"/>
  <c r="G69" i="24"/>
  <c r="F69" i="24"/>
  <c r="E69" i="24"/>
  <c r="D69" i="24"/>
  <c r="G68" i="24"/>
  <c r="F68" i="24"/>
  <c r="E68" i="24"/>
  <c r="D68" i="24"/>
  <c r="G67" i="24"/>
  <c r="F67" i="24"/>
  <c r="E67" i="24"/>
  <c r="D67" i="24"/>
  <c r="G66" i="24"/>
  <c r="F66" i="24"/>
  <c r="E66" i="24"/>
  <c r="D66" i="24"/>
  <c r="G65" i="24"/>
  <c r="F65" i="24"/>
  <c r="E65" i="24"/>
  <c r="D65" i="24"/>
  <c r="G64" i="24"/>
  <c r="F64" i="24"/>
  <c r="E64" i="24"/>
  <c r="D64" i="24"/>
  <c r="G63" i="24"/>
  <c r="F63" i="24"/>
  <c r="E63" i="24"/>
  <c r="D63" i="24"/>
  <c r="G62" i="24"/>
  <c r="F62" i="24"/>
  <c r="E62" i="24"/>
  <c r="D62" i="24"/>
  <c r="G61" i="24"/>
  <c r="F61" i="24"/>
  <c r="E61" i="24"/>
  <c r="D61" i="24"/>
  <c r="G60" i="24"/>
  <c r="F60" i="24"/>
  <c r="E60" i="24"/>
  <c r="D60" i="24"/>
  <c r="G59" i="24"/>
  <c r="F59" i="24"/>
  <c r="E59" i="24"/>
  <c r="D59" i="24"/>
  <c r="G58" i="24"/>
  <c r="F58" i="24"/>
  <c r="E58" i="24"/>
  <c r="D58" i="24"/>
  <c r="G57" i="24"/>
  <c r="F57" i="24"/>
  <c r="E57" i="24"/>
  <c r="D57" i="24"/>
  <c r="G56" i="24"/>
  <c r="F56" i="24"/>
  <c r="E56" i="24"/>
  <c r="D56" i="24"/>
  <c r="G55" i="24"/>
  <c r="F55" i="24"/>
  <c r="E55" i="24"/>
  <c r="D55" i="24"/>
  <c r="G54" i="24"/>
  <c r="F54" i="24"/>
  <c r="E54" i="24"/>
  <c r="D54" i="24"/>
  <c r="G53" i="24"/>
  <c r="F53" i="24"/>
  <c r="E53" i="24"/>
  <c r="D53" i="24"/>
  <c r="G52" i="24"/>
  <c r="F52" i="24"/>
  <c r="E52" i="24"/>
  <c r="D52" i="24"/>
  <c r="G51" i="24"/>
  <c r="F51" i="24"/>
  <c r="E51" i="24"/>
  <c r="D51" i="24"/>
  <c r="I50" i="24"/>
  <c r="H50" i="24"/>
  <c r="G50" i="24"/>
  <c r="F50" i="24"/>
  <c r="E50" i="24"/>
  <c r="D50" i="24"/>
  <c r="I49" i="24"/>
  <c r="H49" i="24"/>
  <c r="G49" i="24"/>
  <c r="F49" i="24"/>
  <c r="E49" i="24"/>
  <c r="D49" i="24"/>
  <c r="I48" i="24"/>
  <c r="H48" i="24"/>
  <c r="G48" i="24"/>
  <c r="F48" i="24"/>
  <c r="E48" i="24"/>
  <c r="D48" i="24"/>
  <c r="I47" i="24"/>
  <c r="H47" i="24"/>
  <c r="G47" i="24"/>
  <c r="F47" i="24"/>
  <c r="E47" i="24"/>
  <c r="D47" i="24"/>
  <c r="I46" i="24"/>
  <c r="H46" i="24"/>
  <c r="G46" i="24"/>
  <c r="F46" i="24"/>
  <c r="E46" i="24"/>
  <c r="D46" i="24"/>
  <c r="I45" i="24"/>
  <c r="H45" i="24"/>
  <c r="G45" i="24"/>
  <c r="F45" i="24"/>
  <c r="E45" i="24"/>
  <c r="D45" i="24"/>
  <c r="I44" i="24"/>
  <c r="H44" i="24"/>
  <c r="G44" i="24"/>
  <c r="F44" i="24"/>
  <c r="E44" i="24"/>
  <c r="D44" i="24"/>
  <c r="I43" i="24"/>
  <c r="H43" i="24"/>
  <c r="G43" i="24"/>
  <c r="F43" i="24"/>
  <c r="E43" i="24"/>
  <c r="D43" i="24"/>
  <c r="I42" i="24"/>
  <c r="H42" i="24"/>
  <c r="G42" i="24"/>
  <c r="F42" i="24"/>
  <c r="E42" i="24"/>
  <c r="D42" i="24"/>
  <c r="I41" i="24"/>
  <c r="H41" i="24"/>
  <c r="G41" i="24"/>
  <c r="F41" i="24"/>
  <c r="E41" i="24"/>
  <c r="D41" i="24"/>
  <c r="I40" i="24"/>
  <c r="H40" i="24"/>
  <c r="G40" i="24"/>
  <c r="F40" i="24"/>
  <c r="E40" i="24"/>
  <c r="D40" i="24"/>
  <c r="I39" i="24"/>
  <c r="H39" i="24"/>
  <c r="G39" i="24"/>
  <c r="F39" i="24"/>
  <c r="E39" i="24"/>
  <c r="D39" i="24"/>
  <c r="I38" i="24"/>
  <c r="H38" i="24"/>
  <c r="G38" i="24"/>
  <c r="F38" i="24"/>
  <c r="E38" i="24"/>
  <c r="D38" i="24"/>
  <c r="I37" i="24"/>
  <c r="H37" i="24"/>
  <c r="G37" i="24"/>
  <c r="F37" i="24"/>
  <c r="E37" i="24"/>
  <c r="D37" i="24"/>
  <c r="I36" i="24"/>
  <c r="H36" i="24"/>
  <c r="G36" i="24"/>
  <c r="F36" i="24"/>
  <c r="E36" i="24"/>
  <c r="D36" i="24"/>
  <c r="I35" i="24"/>
  <c r="H35" i="24"/>
  <c r="G35" i="24"/>
  <c r="F35" i="24"/>
  <c r="E35" i="24"/>
  <c r="D35" i="24"/>
  <c r="I34" i="24"/>
  <c r="H34" i="24"/>
  <c r="G34" i="24"/>
  <c r="F34" i="24"/>
  <c r="E34" i="24"/>
  <c r="D34" i="24"/>
  <c r="I33" i="24"/>
  <c r="H33" i="24"/>
  <c r="G33" i="24"/>
  <c r="F33" i="24"/>
  <c r="E33" i="24"/>
  <c r="D33" i="24"/>
  <c r="I32" i="24"/>
  <c r="H32" i="24"/>
  <c r="G32" i="24"/>
  <c r="F32" i="24"/>
  <c r="E32" i="24"/>
  <c r="D32" i="24"/>
  <c r="I31" i="24"/>
  <c r="H31" i="24"/>
  <c r="G31" i="24"/>
  <c r="F31" i="24"/>
  <c r="E31" i="24"/>
  <c r="D31" i="24"/>
  <c r="I30" i="24"/>
  <c r="H30" i="24"/>
  <c r="G30" i="24"/>
  <c r="F30" i="24"/>
  <c r="E30" i="24"/>
  <c r="D30" i="24"/>
  <c r="I29" i="24"/>
  <c r="H29" i="24"/>
  <c r="G29" i="24"/>
  <c r="F29" i="24"/>
  <c r="E29" i="24"/>
  <c r="D29" i="24"/>
  <c r="I28" i="24"/>
  <c r="H28" i="24"/>
  <c r="G28" i="24"/>
  <c r="F28" i="24"/>
  <c r="E28" i="24"/>
  <c r="D28" i="24"/>
  <c r="I27" i="24"/>
  <c r="H27" i="24"/>
  <c r="G27" i="24"/>
  <c r="F27" i="24"/>
  <c r="E27" i="24"/>
  <c r="D27" i="24"/>
  <c r="I26" i="24"/>
  <c r="H26" i="24"/>
  <c r="G26" i="24"/>
  <c r="F26" i="24"/>
  <c r="E26" i="24"/>
  <c r="D26" i="24"/>
  <c r="I25" i="24"/>
  <c r="H25" i="24"/>
  <c r="G25" i="24"/>
  <c r="F25" i="24"/>
  <c r="E25" i="24"/>
  <c r="D25" i="24"/>
  <c r="I24" i="24"/>
  <c r="H24" i="24"/>
  <c r="G24" i="24"/>
  <c r="F24" i="24"/>
  <c r="E24" i="24"/>
  <c r="D24" i="24"/>
  <c r="I23" i="24"/>
  <c r="H23" i="24"/>
  <c r="G23" i="24"/>
  <c r="F23" i="24"/>
  <c r="E23" i="24"/>
  <c r="D23" i="24"/>
  <c r="I22" i="24"/>
  <c r="H22" i="24"/>
  <c r="G22" i="24"/>
  <c r="F22" i="24"/>
  <c r="E22" i="24"/>
  <c r="D22" i="24"/>
  <c r="I21" i="24"/>
  <c r="H21" i="24"/>
  <c r="G21" i="24"/>
  <c r="F21" i="24"/>
  <c r="E21" i="24"/>
  <c r="D21" i="24"/>
  <c r="I20" i="24"/>
  <c r="H20" i="24"/>
  <c r="G20" i="24"/>
  <c r="F20" i="24"/>
  <c r="E20" i="24"/>
  <c r="D20" i="24"/>
  <c r="I19" i="24"/>
  <c r="H19" i="24"/>
  <c r="G19" i="24"/>
  <c r="F19" i="24"/>
  <c r="E19" i="24"/>
  <c r="D19" i="24"/>
  <c r="I18" i="24"/>
  <c r="H18" i="24"/>
  <c r="G18" i="24"/>
  <c r="F18" i="24"/>
  <c r="E18" i="24"/>
  <c r="D18" i="24"/>
  <c r="I17" i="24"/>
  <c r="H17" i="24"/>
  <c r="G17" i="24"/>
  <c r="F17" i="24"/>
  <c r="E17" i="24"/>
  <c r="D17" i="24"/>
  <c r="I16" i="24"/>
  <c r="H16" i="24"/>
  <c r="G16" i="24"/>
  <c r="F16" i="24"/>
  <c r="E16" i="24"/>
  <c r="D16" i="24"/>
  <c r="I15" i="24"/>
  <c r="H15" i="24"/>
  <c r="G15" i="24"/>
  <c r="F15" i="24"/>
  <c r="E15" i="24"/>
  <c r="D15" i="24"/>
  <c r="I14" i="24"/>
  <c r="H14" i="24"/>
  <c r="G14" i="24"/>
  <c r="F14" i="24"/>
  <c r="E14" i="24"/>
  <c r="D14" i="24"/>
  <c r="I13" i="24"/>
  <c r="H13" i="24"/>
  <c r="G13" i="24"/>
  <c r="F13" i="24"/>
  <c r="E13" i="24"/>
  <c r="D13" i="24"/>
  <c r="I12" i="24"/>
  <c r="H12" i="24"/>
  <c r="G12" i="24"/>
  <c r="F12" i="24"/>
  <c r="E12" i="24"/>
  <c r="D12" i="24"/>
  <c r="I11" i="24"/>
  <c r="H11" i="24"/>
  <c r="G11" i="24"/>
  <c r="F11" i="24"/>
  <c r="E11" i="24"/>
  <c r="D11" i="24"/>
  <c r="I10" i="24"/>
  <c r="H10" i="24"/>
  <c r="G10" i="24"/>
  <c r="F10" i="24"/>
  <c r="E10" i="24"/>
  <c r="D10" i="24"/>
  <c r="I9" i="24"/>
  <c r="H9" i="24"/>
  <c r="G9" i="24"/>
  <c r="F9" i="24"/>
  <c r="E9" i="24"/>
  <c r="D9" i="24"/>
  <c r="I8" i="24"/>
  <c r="H8" i="24"/>
  <c r="G8" i="24"/>
  <c r="F8" i="24"/>
  <c r="E8" i="24"/>
  <c r="D8" i="24"/>
  <c r="I7" i="24"/>
  <c r="H7" i="24"/>
  <c r="G7" i="24"/>
  <c r="F7" i="24"/>
  <c r="E7" i="24"/>
  <c r="D7" i="24"/>
  <c r="I6" i="24"/>
  <c r="H6" i="24"/>
  <c r="G6" i="24"/>
  <c r="F6" i="24"/>
  <c r="E6" i="24"/>
  <c r="D6" i="24"/>
  <c r="L2" i="24"/>
  <c r="A1" i="24"/>
  <c r="C74" i="23"/>
  <c r="F17" i="1" s="1"/>
  <c r="G72" i="23"/>
  <c r="C72" i="23"/>
  <c r="C71" i="23"/>
  <c r="G70" i="23"/>
  <c r="F70" i="23"/>
  <c r="E70" i="23"/>
  <c r="D70" i="23"/>
  <c r="G69" i="23"/>
  <c r="F69" i="23"/>
  <c r="E69" i="23"/>
  <c r="D69" i="23"/>
  <c r="G68" i="23"/>
  <c r="F68" i="23"/>
  <c r="E68" i="23"/>
  <c r="D68" i="23"/>
  <c r="G67" i="23"/>
  <c r="F67" i="23"/>
  <c r="E67" i="23"/>
  <c r="D67" i="23"/>
  <c r="G66" i="23"/>
  <c r="F66" i="23"/>
  <c r="E66" i="23"/>
  <c r="D66" i="23"/>
  <c r="G65" i="23"/>
  <c r="F65" i="23"/>
  <c r="E65" i="23"/>
  <c r="D65" i="23"/>
  <c r="G64" i="23"/>
  <c r="F64" i="23"/>
  <c r="E64" i="23"/>
  <c r="D64" i="23"/>
  <c r="G63" i="23"/>
  <c r="F63" i="23"/>
  <c r="E63" i="23"/>
  <c r="D63" i="23"/>
  <c r="G62" i="23"/>
  <c r="F62" i="23"/>
  <c r="E62" i="23"/>
  <c r="D62" i="23"/>
  <c r="G61" i="23"/>
  <c r="F61" i="23"/>
  <c r="E61" i="23"/>
  <c r="D61" i="23"/>
  <c r="G60" i="23"/>
  <c r="F60" i="23"/>
  <c r="E60" i="23"/>
  <c r="D60" i="23"/>
  <c r="G59" i="23"/>
  <c r="F59" i="23"/>
  <c r="E59" i="23"/>
  <c r="D59" i="23"/>
  <c r="G58" i="23"/>
  <c r="F58" i="23"/>
  <c r="E58" i="23"/>
  <c r="D58" i="23"/>
  <c r="G57" i="23"/>
  <c r="F57" i="23"/>
  <c r="E57" i="23"/>
  <c r="D57" i="23"/>
  <c r="G56" i="23"/>
  <c r="F56" i="23"/>
  <c r="E56" i="23"/>
  <c r="D56" i="23"/>
  <c r="G55" i="23"/>
  <c r="F55" i="23"/>
  <c r="E55" i="23"/>
  <c r="D55" i="23"/>
  <c r="G54" i="23"/>
  <c r="F54" i="23"/>
  <c r="E54" i="23"/>
  <c r="D54" i="23"/>
  <c r="G53" i="23"/>
  <c r="F53" i="23"/>
  <c r="E53" i="23"/>
  <c r="D53" i="23"/>
  <c r="G52" i="23"/>
  <c r="F52" i="23"/>
  <c r="E52" i="23"/>
  <c r="D52" i="23"/>
  <c r="G51" i="23"/>
  <c r="F51" i="23"/>
  <c r="E51" i="23"/>
  <c r="D51" i="23"/>
  <c r="I50" i="23"/>
  <c r="H50" i="23"/>
  <c r="G50" i="23"/>
  <c r="F50" i="23"/>
  <c r="E50" i="23"/>
  <c r="D50" i="23"/>
  <c r="I49" i="23"/>
  <c r="H49" i="23"/>
  <c r="G49" i="23"/>
  <c r="F49" i="23"/>
  <c r="E49" i="23"/>
  <c r="D49" i="23"/>
  <c r="I48" i="23"/>
  <c r="H48" i="23"/>
  <c r="G48" i="23"/>
  <c r="F48" i="23"/>
  <c r="E48" i="23"/>
  <c r="D48" i="23"/>
  <c r="I47" i="23"/>
  <c r="H47" i="23"/>
  <c r="G47" i="23"/>
  <c r="F47" i="23"/>
  <c r="E47" i="23"/>
  <c r="D47" i="23"/>
  <c r="I46" i="23"/>
  <c r="H46" i="23"/>
  <c r="G46" i="23"/>
  <c r="F46" i="23"/>
  <c r="E46" i="23"/>
  <c r="D46" i="23"/>
  <c r="I45" i="23"/>
  <c r="H45" i="23"/>
  <c r="G45" i="23"/>
  <c r="F45" i="23"/>
  <c r="E45" i="23"/>
  <c r="D45" i="23"/>
  <c r="I44" i="23"/>
  <c r="H44" i="23"/>
  <c r="G44" i="23"/>
  <c r="F44" i="23"/>
  <c r="E44" i="23"/>
  <c r="D44" i="23"/>
  <c r="I43" i="23"/>
  <c r="H43" i="23"/>
  <c r="G43" i="23"/>
  <c r="F43" i="23"/>
  <c r="E43" i="23"/>
  <c r="D43" i="23"/>
  <c r="I42" i="23"/>
  <c r="H42" i="23"/>
  <c r="G42" i="23"/>
  <c r="F42" i="23"/>
  <c r="E42" i="23"/>
  <c r="D42" i="23"/>
  <c r="I41" i="23"/>
  <c r="H41" i="23"/>
  <c r="G41" i="23"/>
  <c r="F41" i="23"/>
  <c r="E41" i="23"/>
  <c r="D41" i="23"/>
  <c r="I40" i="23"/>
  <c r="H40" i="23"/>
  <c r="G40" i="23"/>
  <c r="F40" i="23"/>
  <c r="E40" i="23"/>
  <c r="D40" i="23"/>
  <c r="I39" i="23"/>
  <c r="H39" i="23"/>
  <c r="G39" i="23"/>
  <c r="F39" i="23"/>
  <c r="E39" i="23"/>
  <c r="D39" i="23"/>
  <c r="I38" i="23"/>
  <c r="H38" i="23"/>
  <c r="G38" i="23"/>
  <c r="F38" i="23"/>
  <c r="E38" i="23"/>
  <c r="D38" i="23"/>
  <c r="I37" i="23"/>
  <c r="H37" i="23"/>
  <c r="G37" i="23"/>
  <c r="F37" i="23"/>
  <c r="E37" i="23"/>
  <c r="D37" i="23"/>
  <c r="I36" i="23"/>
  <c r="H36" i="23"/>
  <c r="G36" i="23"/>
  <c r="F36" i="23"/>
  <c r="E36" i="23"/>
  <c r="D36" i="23"/>
  <c r="I35" i="23"/>
  <c r="H35" i="23"/>
  <c r="G35" i="23"/>
  <c r="F35" i="23"/>
  <c r="E35" i="23"/>
  <c r="D35" i="23"/>
  <c r="I34" i="23"/>
  <c r="H34" i="23"/>
  <c r="G34" i="23"/>
  <c r="F34" i="23"/>
  <c r="E34" i="23"/>
  <c r="D34" i="23"/>
  <c r="I33" i="23"/>
  <c r="H33" i="23"/>
  <c r="G33" i="23"/>
  <c r="F33" i="23"/>
  <c r="E33" i="23"/>
  <c r="D33" i="23"/>
  <c r="I32" i="23"/>
  <c r="H32" i="23"/>
  <c r="G32" i="23"/>
  <c r="F32" i="23"/>
  <c r="E32" i="23"/>
  <c r="D32" i="23"/>
  <c r="I31" i="23"/>
  <c r="H31" i="23"/>
  <c r="G31" i="23"/>
  <c r="F31" i="23"/>
  <c r="E31" i="23"/>
  <c r="D31" i="23"/>
  <c r="I30" i="23"/>
  <c r="H30" i="23"/>
  <c r="G30" i="23"/>
  <c r="F30" i="23"/>
  <c r="E30" i="23"/>
  <c r="D30" i="23"/>
  <c r="I29" i="23"/>
  <c r="H29" i="23"/>
  <c r="G29" i="23"/>
  <c r="F29" i="23"/>
  <c r="E29" i="23"/>
  <c r="D29" i="23"/>
  <c r="I28" i="23"/>
  <c r="H28" i="23"/>
  <c r="G28" i="23"/>
  <c r="F28" i="23"/>
  <c r="E28" i="23"/>
  <c r="D28" i="23"/>
  <c r="I27" i="23"/>
  <c r="H27" i="23"/>
  <c r="G27" i="23"/>
  <c r="F27" i="23"/>
  <c r="E27" i="23"/>
  <c r="D27" i="23"/>
  <c r="I26" i="23"/>
  <c r="H26" i="23"/>
  <c r="G26" i="23"/>
  <c r="F26" i="23"/>
  <c r="E26" i="23"/>
  <c r="D26" i="23"/>
  <c r="I25" i="23"/>
  <c r="H25" i="23"/>
  <c r="G25" i="23"/>
  <c r="F25" i="23"/>
  <c r="E25" i="23"/>
  <c r="D25" i="23"/>
  <c r="I24" i="23"/>
  <c r="H24" i="23"/>
  <c r="G24" i="23"/>
  <c r="F24" i="23"/>
  <c r="E24" i="23"/>
  <c r="D24" i="23"/>
  <c r="I23" i="23"/>
  <c r="H23" i="23"/>
  <c r="G23" i="23"/>
  <c r="F23" i="23"/>
  <c r="E23" i="23"/>
  <c r="D23" i="23"/>
  <c r="I22" i="23"/>
  <c r="H22" i="23"/>
  <c r="G22" i="23"/>
  <c r="F22" i="23"/>
  <c r="E22" i="23"/>
  <c r="D22" i="23"/>
  <c r="I21" i="23"/>
  <c r="H21" i="23"/>
  <c r="G21" i="23"/>
  <c r="F21" i="23"/>
  <c r="E21" i="23"/>
  <c r="D21" i="23"/>
  <c r="I20" i="23"/>
  <c r="H20" i="23"/>
  <c r="G20" i="23"/>
  <c r="F20" i="23"/>
  <c r="E20" i="23"/>
  <c r="D20" i="23"/>
  <c r="I19" i="23"/>
  <c r="H19" i="23"/>
  <c r="G19" i="23"/>
  <c r="F19" i="23"/>
  <c r="E19" i="23"/>
  <c r="D19" i="23"/>
  <c r="I18" i="23"/>
  <c r="H18" i="23"/>
  <c r="G18" i="23"/>
  <c r="F18" i="23"/>
  <c r="E18" i="23"/>
  <c r="D18" i="23"/>
  <c r="I17" i="23"/>
  <c r="H17" i="23"/>
  <c r="G17" i="23"/>
  <c r="F17" i="23"/>
  <c r="E17" i="23"/>
  <c r="D17" i="23"/>
  <c r="I16" i="23"/>
  <c r="H16" i="23"/>
  <c r="G16" i="23"/>
  <c r="F16" i="23"/>
  <c r="E16" i="23"/>
  <c r="D16" i="23"/>
  <c r="I15" i="23"/>
  <c r="H15" i="23"/>
  <c r="G15" i="23"/>
  <c r="F15" i="23"/>
  <c r="E15" i="23"/>
  <c r="D15" i="23"/>
  <c r="I14" i="23"/>
  <c r="H14" i="23"/>
  <c r="G14" i="23"/>
  <c r="F14" i="23"/>
  <c r="E14" i="23"/>
  <c r="D14" i="23"/>
  <c r="I13" i="23"/>
  <c r="H13" i="23"/>
  <c r="G13" i="23"/>
  <c r="F13" i="23"/>
  <c r="E13" i="23"/>
  <c r="D13" i="23"/>
  <c r="I12" i="23"/>
  <c r="H12" i="23"/>
  <c r="G12" i="23"/>
  <c r="F12" i="23"/>
  <c r="E12" i="23"/>
  <c r="D12" i="23"/>
  <c r="I11" i="23"/>
  <c r="H11" i="23"/>
  <c r="G11" i="23"/>
  <c r="F11" i="23"/>
  <c r="E11" i="23"/>
  <c r="D11" i="23"/>
  <c r="I10" i="23"/>
  <c r="H10" i="23"/>
  <c r="G10" i="23"/>
  <c r="F10" i="23"/>
  <c r="E10" i="23"/>
  <c r="D10" i="23"/>
  <c r="I9" i="23"/>
  <c r="H9" i="23"/>
  <c r="G9" i="23"/>
  <c r="F9" i="23"/>
  <c r="E9" i="23"/>
  <c r="D9" i="23"/>
  <c r="I8" i="23"/>
  <c r="H8" i="23"/>
  <c r="G8" i="23"/>
  <c r="F8" i="23"/>
  <c r="E8" i="23"/>
  <c r="D8" i="23"/>
  <c r="I7" i="23"/>
  <c r="H7" i="23"/>
  <c r="G7" i="23"/>
  <c r="F7" i="23"/>
  <c r="E7" i="23"/>
  <c r="D7" i="23"/>
  <c r="I6" i="23"/>
  <c r="H6" i="23"/>
  <c r="G6" i="23"/>
  <c r="F6" i="23"/>
  <c r="E6" i="23"/>
  <c r="D6" i="23"/>
  <c r="L2" i="23"/>
  <c r="A1" i="23"/>
  <c r="C72" i="22"/>
  <c r="C71" i="22"/>
  <c r="C74" i="22" s="1"/>
  <c r="F16" i="1" s="1"/>
  <c r="G70" i="22"/>
  <c r="F70" i="22"/>
  <c r="E70" i="22"/>
  <c r="D70" i="22"/>
  <c r="G69" i="22"/>
  <c r="F69" i="22"/>
  <c r="E69" i="22"/>
  <c r="D69" i="22"/>
  <c r="G68" i="22"/>
  <c r="F68" i="22"/>
  <c r="E68" i="22"/>
  <c r="D68" i="22"/>
  <c r="G67" i="22"/>
  <c r="F67" i="22"/>
  <c r="E67" i="22"/>
  <c r="D67" i="22"/>
  <c r="G66" i="22"/>
  <c r="F66" i="22"/>
  <c r="E66" i="22"/>
  <c r="D66" i="22"/>
  <c r="G65" i="22"/>
  <c r="F65" i="22"/>
  <c r="E65" i="22"/>
  <c r="D65" i="22"/>
  <c r="G64" i="22"/>
  <c r="F64" i="22"/>
  <c r="E64" i="22"/>
  <c r="D64" i="22"/>
  <c r="G63" i="22"/>
  <c r="F63" i="22"/>
  <c r="E63" i="22"/>
  <c r="D63" i="22"/>
  <c r="G62" i="22"/>
  <c r="F62" i="22"/>
  <c r="E62" i="22"/>
  <c r="D62" i="22"/>
  <c r="G61" i="22"/>
  <c r="F61" i="22"/>
  <c r="E61" i="22"/>
  <c r="D61" i="22"/>
  <c r="G60" i="22"/>
  <c r="F60" i="22"/>
  <c r="E60" i="22"/>
  <c r="D60" i="22"/>
  <c r="G59" i="22"/>
  <c r="F59" i="22"/>
  <c r="E59" i="22"/>
  <c r="D59" i="22"/>
  <c r="G58" i="22"/>
  <c r="F58" i="22"/>
  <c r="E58" i="22"/>
  <c r="D58" i="22"/>
  <c r="G57" i="22"/>
  <c r="F57" i="22"/>
  <c r="E57" i="22"/>
  <c r="D57" i="22"/>
  <c r="G56" i="22"/>
  <c r="F56" i="22"/>
  <c r="E56" i="22"/>
  <c r="D56" i="22"/>
  <c r="G55" i="22"/>
  <c r="F55" i="22"/>
  <c r="E55" i="22"/>
  <c r="D55" i="22"/>
  <c r="G54" i="22"/>
  <c r="F54" i="22"/>
  <c r="E54" i="22"/>
  <c r="D54" i="22"/>
  <c r="G53" i="22"/>
  <c r="F53" i="22"/>
  <c r="E53" i="22"/>
  <c r="D53" i="22"/>
  <c r="G52" i="22"/>
  <c r="F52" i="22"/>
  <c r="E52" i="22"/>
  <c r="D52" i="22"/>
  <c r="G51" i="22"/>
  <c r="G72" i="22" s="1"/>
  <c r="F51" i="22"/>
  <c r="E51" i="22"/>
  <c r="D51" i="22"/>
  <c r="I50" i="22"/>
  <c r="H50" i="22"/>
  <c r="G50" i="22"/>
  <c r="F50" i="22"/>
  <c r="E50" i="22"/>
  <c r="D50" i="22"/>
  <c r="I49" i="22"/>
  <c r="H49" i="22"/>
  <c r="G49" i="22"/>
  <c r="F49" i="22"/>
  <c r="E49" i="22"/>
  <c r="D49" i="22"/>
  <c r="I48" i="22"/>
  <c r="H48" i="22"/>
  <c r="G48" i="22"/>
  <c r="F48" i="22"/>
  <c r="E48" i="22"/>
  <c r="D48" i="22"/>
  <c r="I47" i="22"/>
  <c r="H47" i="22"/>
  <c r="G47" i="22"/>
  <c r="F47" i="22"/>
  <c r="E47" i="22"/>
  <c r="D47" i="22"/>
  <c r="I46" i="22"/>
  <c r="H46" i="22"/>
  <c r="G46" i="22"/>
  <c r="F46" i="22"/>
  <c r="E46" i="22"/>
  <c r="D46" i="22"/>
  <c r="I45" i="22"/>
  <c r="H45" i="22"/>
  <c r="G45" i="22"/>
  <c r="F45" i="22"/>
  <c r="E45" i="22"/>
  <c r="D45" i="22"/>
  <c r="I44" i="22"/>
  <c r="H44" i="22"/>
  <c r="G44" i="22"/>
  <c r="F44" i="22"/>
  <c r="E44" i="22"/>
  <c r="D44" i="22"/>
  <c r="I43" i="22"/>
  <c r="H43" i="22"/>
  <c r="G43" i="22"/>
  <c r="F43" i="22"/>
  <c r="E43" i="22"/>
  <c r="D43" i="22"/>
  <c r="I42" i="22"/>
  <c r="H42" i="22"/>
  <c r="G42" i="22"/>
  <c r="F42" i="22"/>
  <c r="E42" i="22"/>
  <c r="D42" i="22"/>
  <c r="I41" i="22"/>
  <c r="H41" i="22"/>
  <c r="G41" i="22"/>
  <c r="F41" i="22"/>
  <c r="E41" i="22"/>
  <c r="D41" i="22"/>
  <c r="I40" i="22"/>
  <c r="H40" i="22"/>
  <c r="G40" i="22"/>
  <c r="F40" i="22"/>
  <c r="E40" i="22"/>
  <c r="D40" i="22"/>
  <c r="I39" i="22"/>
  <c r="H39" i="22"/>
  <c r="G39" i="22"/>
  <c r="F39" i="22"/>
  <c r="E39" i="22"/>
  <c r="D39" i="22"/>
  <c r="I38" i="22"/>
  <c r="H38" i="22"/>
  <c r="G38" i="22"/>
  <c r="F38" i="22"/>
  <c r="E38" i="22"/>
  <c r="D38" i="22"/>
  <c r="I37" i="22"/>
  <c r="H37" i="22"/>
  <c r="G37" i="22"/>
  <c r="F37" i="22"/>
  <c r="E37" i="22"/>
  <c r="D37" i="22"/>
  <c r="I36" i="22"/>
  <c r="H36" i="22"/>
  <c r="G36" i="22"/>
  <c r="F36" i="22"/>
  <c r="E36" i="22"/>
  <c r="D36" i="22"/>
  <c r="I35" i="22"/>
  <c r="H35" i="22"/>
  <c r="G35" i="22"/>
  <c r="F35" i="22"/>
  <c r="E35" i="22"/>
  <c r="D35" i="22"/>
  <c r="I34" i="22"/>
  <c r="H34" i="22"/>
  <c r="G34" i="22"/>
  <c r="F34" i="22"/>
  <c r="E34" i="22"/>
  <c r="D34" i="22"/>
  <c r="I33" i="22"/>
  <c r="H33" i="22"/>
  <c r="G33" i="22"/>
  <c r="F33" i="22"/>
  <c r="E33" i="22"/>
  <c r="D33" i="22"/>
  <c r="I32" i="22"/>
  <c r="H32" i="22"/>
  <c r="G32" i="22"/>
  <c r="F32" i="22"/>
  <c r="E32" i="22"/>
  <c r="D32" i="22"/>
  <c r="I31" i="22"/>
  <c r="H31" i="22"/>
  <c r="G31" i="22"/>
  <c r="F31" i="22"/>
  <c r="E31" i="22"/>
  <c r="D31" i="22"/>
  <c r="I30" i="22"/>
  <c r="H30" i="22"/>
  <c r="G30" i="22"/>
  <c r="F30" i="22"/>
  <c r="E30" i="22"/>
  <c r="D30" i="22"/>
  <c r="I29" i="22"/>
  <c r="H29" i="22"/>
  <c r="G29" i="22"/>
  <c r="F29" i="22"/>
  <c r="E29" i="22"/>
  <c r="D29" i="22"/>
  <c r="I28" i="22"/>
  <c r="H28" i="22"/>
  <c r="G28" i="22"/>
  <c r="F28" i="22"/>
  <c r="E28" i="22"/>
  <c r="D28" i="22"/>
  <c r="I27" i="22"/>
  <c r="H27" i="22"/>
  <c r="G27" i="22"/>
  <c r="F27" i="22"/>
  <c r="E27" i="22"/>
  <c r="D27" i="22"/>
  <c r="I26" i="22"/>
  <c r="H26" i="22"/>
  <c r="G26" i="22"/>
  <c r="F26" i="22"/>
  <c r="E26" i="22"/>
  <c r="D26" i="22"/>
  <c r="I25" i="22"/>
  <c r="H25" i="22"/>
  <c r="G25" i="22"/>
  <c r="F25" i="22"/>
  <c r="E25" i="22"/>
  <c r="D25" i="22"/>
  <c r="I24" i="22"/>
  <c r="H24" i="22"/>
  <c r="G24" i="22"/>
  <c r="F24" i="22"/>
  <c r="E24" i="22"/>
  <c r="D24" i="22"/>
  <c r="I23" i="22"/>
  <c r="H23" i="22"/>
  <c r="G23" i="22"/>
  <c r="F23" i="22"/>
  <c r="E23" i="22"/>
  <c r="D23" i="22"/>
  <c r="I22" i="22"/>
  <c r="H22" i="22"/>
  <c r="G22" i="22"/>
  <c r="F22" i="22"/>
  <c r="E22" i="22"/>
  <c r="D22" i="22"/>
  <c r="I21" i="22"/>
  <c r="H21" i="22"/>
  <c r="G21" i="22"/>
  <c r="F21" i="22"/>
  <c r="E21" i="22"/>
  <c r="D21" i="22"/>
  <c r="I20" i="22"/>
  <c r="H20" i="22"/>
  <c r="G20" i="22"/>
  <c r="F20" i="22"/>
  <c r="E20" i="22"/>
  <c r="D20" i="22"/>
  <c r="I19" i="22"/>
  <c r="H19" i="22"/>
  <c r="G19" i="22"/>
  <c r="F19" i="22"/>
  <c r="E19" i="22"/>
  <c r="D19" i="22"/>
  <c r="I18" i="22"/>
  <c r="H18" i="22"/>
  <c r="G18" i="22"/>
  <c r="F18" i="22"/>
  <c r="E18" i="22"/>
  <c r="D18" i="22"/>
  <c r="I17" i="22"/>
  <c r="H17" i="22"/>
  <c r="G17" i="22"/>
  <c r="F17" i="22"/>
  <c r="E17" i="22"/>
  <c r="D17" i="22"/>
  <c r="I16" i="22"/>
  <c r="H16" i="22"/>
  <c r="G16" i="22"/>
  <c r="F16" i="22"/>
  <c r="E16" i="22"/>
  <c r="D16" i="22"/>
  <c r="I15" i="22"/>
  <c r="H15" i="22"/>
  <c r="G15" i="22"/>
  <c r="F15" i="22"/>
  <c r="E15" i="22"/>
  <c r="D15" i="22"/>
  <c r="I14" i="22"/>
  <c r="H14" i="22"/>
  <c r="G14" i="22"/>
  <c r="F14" i="22"/>
  <c r="E14" i="22"/>
  <c r="D14" i="22"/>
  <c r="I13" i="22"/>
  <c r="H13" i="22"/>
  <c r="G13" i="22"/>
  <c r="F13" i="22"/>
  <c r="E13" i="22"/>
  <c r="D13" i="22"/>
  <c r="I12" i="22"/>
  <c r="H12" i="22"/>
  <c r="G12" i="22"/>
  <c r="F12" i="22"/>
  <c r="E12" i="22"/>
  <c r="D12" i="22"/>
  <c r="I11" i="22"/>
  <c r="H11" i="22"/>
  <c r="G11" i="22"/>
  <c r="F11" i="22"/>
  <c r="E11" i="22"/>
  <c r="D11" i="22"/>
  <c r="I10" i="22"/>
  <c r="H10" i="22"/>
  <c r="G10" i="22"/>
  <c r="F10" i="22"/>
  <c r="E10" i="22"/>
  <c r="D10" i="22"/>
  <c r="I9" i="22"/>
  <c r="H9" i="22"/>
  <c r="G9" i="22"/>
  <c r="F9" i="22"/>
  <c r="E9" i="22"/>
  <c r="D9" i="22"/>
  <c r="I8" i="22"/>
  <c r="H8" i="22"/>
  <c r="G8" i="22"/>
  <c r="F8" i="22"/>
  <c r="E8" i="22"/>
  <c r="D8" i="22"/>
  <c r="I7" i="22"/>
  <c r="H7" i="22"/>
  <c r="G7" i="22"/>
  <c r="F7" i="22"/>
  <c r="E7" i="22"/>
  <c r="D7" i="22"/>
  <c r="I6" i="22"/>
  <c r="H6" i="22"/>
  <c r="G6" i="22"/>
  <c r="F6" i="22"/>
  <c r="E6" i="22"/>
  <c r="D6" i="22"/>
  <c r="L2" i="22"/>
  <c r="A1" i="22"/>
  <c r="C72" i="21"/>
  <c r="G15" i="1" s="1"/>
  <c r="C71" i="21"/>
  <c r="C74" i="21" s="1"/>
  <c r="F15" i="1" s="1"/>
  <c r="G70" i="21"/>
  <c r="F70" i="21"/>
  <c r="E70" i="21"/>
  <c r="D70" i="21"/>
  <c r="G69" i="21"/>
  <c r="F69" i="21"/>
  <c r="E69" i="21"/>
  <c r="D69" i="21"/>
  <c r="G68" i="21"/>
  <c r="F68" i="21"/>
  <c r="E68" i="21"/>
  <c r="D68" i="21"/>
  <c r="G67" i="21"/>
  <c r="F67" i="21"/>
  <c r="E67" i="21"/>
  <c r="D67" i="21"/>
  <c r="G66" i="21"/>
  <c r="F66" i="21"/>
  <c r="E66" i="21"/>
  <c r="D66" i="21"/>
  <c r="G65" i="21"/>
  <c r="F65" i="21"/>
  <c r="E65" i="21"/>
  <c r="D65" i="21"/>
  <c r="G64" i="21"/>
  <c r="F64" i="21"/>
  <c r="E64" i="21"/>
  <c r="D64" i="21"/>
  <c r="G63" i="21"/>
  <c r="F63" i="21"/>
  <c r="E63" i="21"/>
  <c r="D63" i="21"/>
  <c r="G62" i="21"/>
  <c r="F62" i="21"/>
  <c r="E62" i="21"/>
  <c r="D62" i="21"/>
  <c r="G61" i="21"/>
  <c r="F61" i="21"/>
  <c r="E61" i="21"/>
  <c r="D61" i="21"/>
  <c r="G60" i="21"/>
  <c r="F60" i="21"/>
  <c r="E60" i="21"/>
  <c r="D60" i="21"/>
  <c r="G59" i="21"/>
  <c r="F59" i="21"/>
  <c r="E59" i="21"/>
  <c r="D59" i="21"/>
  <c r="G58" i="21"/>
  <c r="F58" i="21"/>
  <c r="E58" i="21"/>
  <c r="D58" i="21"/>
  <c r="G57" i="21"/>
  <c r="F57" i="21"/>
  <c r="E57" i="21"/>
  <c r="D57" i="21"/>
  <c r="G56" i="21"/>
  <c r="F56" i="21"/>
  <c r="E56" i="21"/>
  <c r="D56" i="21"/>
  <c r="G55" i="21"/>
  <c r="F55" i="21"/>
  <c r="E55" i="21"/>
  <c r="D55" i="21"/>
  <c r="G54" i="21"/>
  <c r="F54" i="21"/>
  <c r="E54" i="21"/>
  <c r="D54" i="21"/>
  <c r="G53" i="21"/>
  <c r="F53" i="21"/>
  <c r="E53" i="21"/>
  <c r="D53" i="21"/>
  <c r="G52" i="21"/>
  <c r="F52" i="21"/>
  <c r="E52" i="21"/>
  <c r="D52" i="21"/>
  <c r="G51" i="21"/>
  <c r="G72" i="21" s="1"/>
  <c r="F51" i="21"/>
  <c r="E51" i="21"/>
  <c r="D51" i="21"/>
  <c r="I50" i="21"/>
  <c r="H50" i="21"/>
  <c r="G50" i="21"/>
  <c r="F50" i="21"/>
  <c r="E50" i="21"/>
  <c r="D50" i="21"/>
  <c r="I49" i="21"/>
  <c r="H49" i="21"/>
  <c r="G49" i="21"/>
  <c r="F49" i="21"/>
  <c r="E49" i="21"/>
  <c r="D49" i="21"/>
  <c r="I48" i="21"/>
  <c r="H48" i="21"/>
  <c r="G48" i="21"/>
  <c r="F48" i="21"/>
  <c r="E48" i="21"/>
  <c r="D48" i="21"/>
  <c r="I47" i="21"/>
  <c r="H47" i="21"/>
  <c r="G47" i="21"/>
  <c r="F47" i="21"/>
  <c r="E47" i="21"/>
  <c r="D47" i="21"/>
  <c r="I46" i="21"/>
  <c r="H46" i="21"/>
  <c r="G46" i="21"/>
  <c r="F46" i="21"/>
  <c r="E46" i="21"/>
  <c r="D46" i="21"/>
  <c r="I45" i="21"/>
  <c r="H45" i="21"/>
  <c r="G45" i="21"/>
  <c r="F45" i="21"/>
  <c r="E45" i="21"/>
  <c r="D45" i="21"/>
  <c r="I44" i="21"/>
  <c r="H44" i="21"/>
  <c r="G44" i="21"/>
  <c r="F44" i="21"/>
  <c r="E44" i="21"/>
  <c r="D44" i="21"/>
  <c r="I43" i="21"/>
  <c r="H43" i="21"/>
  <c r="G43" i="21"/>
  <c r="F43" i="21"/>
  <c r="E43" i="21"/>
  <c r="D43" i="21"/>
  <c r="I42" i="21"/>
  <c r="H42" i="21"/>
  <c r="G42" i="21"/>
  <c r="F42" i="21"/>
  <c r="E42" i="21"/>
  <c r="D42" i="21"/>
  <c r="I41" i="21"/>
  <c r="H41" i="21"/>
  <c r="G41" i="21"/>
  <c r="F41" i="21"/>
  <c r="E41" i="21"/>
  <c r="D41" i="21"/>
  <c r="I40" i="21"/>
  <c r="H40" i="21"/>
  <c r="G40" i="21"/>
  <c r="F40" i="21"/>
  <c r="E40" i="21"/>
  <c r="D40" i="21"/>
  <c r="I39" i="21"/>
  <c r="H39" i="21"/>
  <c r="G39" i="21"/>
  <c r="F39" i="21"/>
  <c r="E39" i="21"/>
  <c r="D39" i="21"/>
  <c r="I38" i="21"/>
  <c r="H38" i="21"/>
  <c r="G38" i="21"/>
  <c r="F38" i="21"/>
  <c r="E38" i="21"/>
  <c r="D38" i="21"/>
  <c r="I37" i="21"/>
  <c r="H37" i="21"/>
  <c r="G37" i="21"/>
  <c r="F37" i="21"/>
  <c r="E37" i="21"/>
  <c r="D37" i="21"/>
  <c r="I36" i="21"/>
  <c r="H36" i="21"/>
  <c r="G36" i="21"/>
  <c r="F36" i="21"/>
  <c r="E36" i="21"/>
  <c r="D36" i="21"/>
  <c r="I35" i="21"/>
  <c r="H35" i="21"/>
  <c r="G35" i="21"/>
  <c r="F35" i="21"/>
  <c r="E35" i="21"/>
  <c r="D35" i="21"/>
  <c r="I34" i="21"/>
  <c r="H34" i="21"/>
  <c r="G34" i="21"/>
  <c r="F34" i="21"/>
  <c r="E34" i="21"/>
  <c r="D34" i="21"/>
  <c r="I33" i="21"/>
  <c r="H33" i="21"/>
  <c r="G33" i="21"/>
  <c r="F33" i="21"/>
  <c r="E33" i="21"/>
  <c r="D33" i="21"/>
  <c r="I32" i="21"/>
  <c r="H32" i="21"/>
  <c r="G32" i="21"/>
  <c r="F32" i="21"/>
  <c r="E32" i="21"/>
  <c r="D32" i="21"/>
  <c r="I31" i="21"/>
  <c r="H31" i="21"/>
  <c r="G31" i="21"/>
  <c r="F31" i="21"/>
  <c r="E31" i="21"/>
  <c r="D31" i="21"/>
  <c r="I30" i="21"/>
  <c r="H30" i="21"/>
  <c r="G30" i="21"/>
  <c r="F30" i="21"/>
  <c r="E30" i="21"/>
  <c r="D30" i="21"/>
  <c r="I29" i="21"/>
  <c r="H29" i="21"/>
  <c r="G29" i="21"/>
  <c r="F29" i="21"/>
  <c r="E29" i="21"/>
  <c r="D29" i="21"/>
  <c r="I28" i="21"/>
  <c r="H28" i="21"/>
  <c r="G28" i="21"/>
  <c r="F28" i="21"/>
  <c r="E28" i="21"/>
  <c r="D28" i="21"/>
  <c r="I27" i="21"/>
  <c r="H27" i="21"/>
  <c r="G27" i="21"/>
  <c r="F27" i="21"/>
  <c r="E27" i="21"/>
  <c r="D27" i="21"/>
  <c r="I26" i="21"/>
  <c r="H26" i="21"/>
  <c r="G26" i="21"/>
  <c r="F26" i="21"/>
  <c r="E26" i="21"/>
  <c r="D26" i="21"/>
  <c r="I25" i="21"/>
  <c r="H25" i="21"/>
  <c r="G25" i="21"/>
  <c r="F25" i="21"/>
  <c r="E25" i="21"/>
  <c r="D25" i="21"/>
  <c r="I24" i="21"/>
  <c r="H24" i="21"/>
  <c r="G24" i="21"/>
  <c r="F24" i="21"/>
  <c r="E24" i="21"/>
  <c r="D24" i="21"/>
  <c r="I23" i="21"/>
  <c r="H23" i="21"/>
  <c r="G23" i="21"/>
  <c r="F23" i="21"/>
  <c r="E23" i="21"/>
  <c r="D23" i="21"/>
  <c r="I22" i="21"/>
  <c r="H22" i="21"/>
  <c r="G22" i="21"/>
  <c r="F22" i="21"/>
  <c r="E22" i="21"/>
  <c r="D22" i="21"/>
  <c r="I21" i="21"/>
  <c r="H21" i="21"/>
  <c r="G21" i="21"/>
  <c r="F21" i="21"/>
  <c r="E21" i="21"/>
  <c r="D21" i="21"/>
  <c r="I20" i="21"/>
  <c r="H20" i="21"/>
  <c r="G20" i="21"/>
  <c r="F20" i="21"/>
  <c r="E20" i="21"/>
  <c r="D20" i="21"/>
  <c r="I19" i="21"/>
  <c r="H19" i="21"/>
  <c r="G19" i="21"/>
  <c r="F19" i="21"/>
  <c r="E19" i="21"/>
  <c r="D19" i="21"/>
  <c r="I18" i="21"/>
  <c r="H18" i="21"/>
  <c r="G18" i="21"/>
  <c r="F18" i="21"/>
  <c r="E18" i="21"/>
  <c r="D18" i="21"/>
  <c r="I17" i="21"/>
  <c r="H17" i="21"/>
  <c r="G17" i="21"/>
  <c r="F17" i="21"/>
  <c r="E17" i="21"/>
  <c r="D17" i="21"/>
  <c r="I16" i="21"/>
  <c r="H16" i="21"/>
  <c r="G16" i="21"/>
  <c r="F16" i="21"/>
  <c r="E16" i="21"/>
  <c r="D16" i="21"/>
  <c r="I15" i="21"/>
  <c r="H15" i="21"/>
  <c r="G15" i="21"/>
  <c r="F15" i="21"/>
  <c r="E15" i="21"/>
  <c r="D15" i="21"/>
  <c r="I14" i="21"/>
  <c r="H14" i="21"/>
  <c r="G14" i="21"/>
  <c r="F14" i="21"/>
  <c r="E14" i="21"/>
  <c r="D14" i="21"/>
  <c r="I13" i="21"/>
  <c r="H13" i="21"/>
  <c r="G13" i="21"/>
  <c r="F13" i="21"/>
  <c r="E13" i="21"/>
  <c r="D13" i="21"/>
  <c r="I12" i="21"/>
  <c r="H12" i="21"/>
  <c r="G12" i="21"/>
  <c r="F12" i="21"/>
  <c r="E12" i="21"/>
  <c r="D12" i="21"/>
  <c r="I11" i="21"/>
  <c r="H11" i="21"/>
  <c r="G11" i="21"/>
  <c r="F11" i="21"/>
  <c r="E11" i="21"/>
  <c r="D11" i="21"/>
  <c r="I10" i="21"/>
  <c r="H10" i="21"/>
  <c r="G10" i="21"/>
  <c r="F10" i="21"/>
  <c r="E10" i="21"/>
  <c r="D10" i="21"/>
  <c r="I9" i="21"/>
  <c r="H9" i="21"/>
  <c r="G9" i="21"/>
  <c r="F9" i="21"/>
  <c r="E9" i="21"/>
  <c r="D9" i="21"/>
  <c r="I8" i="21"/>
  <c r="H8" i="21"/>
  <c r="G8" i="21"/>
  <c r="F8" i="21"/>
  <c r="E8" i="21"/>
  <c r="D8" i="21"/>
  <c r="I7" i="21"/>
  <c r="H7" i="21"/>
  <c r="G7" i="21"/>
  <c r="F7" i="21"/>
  <c r="E7" i="21"/>
  <c r="D7" i="21"/>
  <c r="I6" i="21"/>
  <c r="H6" i="21"/>
  <c r="G6" i="21"/>
  <c r="F6" i="21"/>
  <c r="E6" i="21"/>
  <c r="D6" i="21"/>
  <c r="L2" i="21"/>
  <c r="A1" i="21"/>
  <c r="C72" i="20"/>
  <c r="C71" i="20"/>
  <c r="G70" i="20"/>
  <c r="F70" i="20"/>
  <c r="E70" i="20"/>
  <c r="D70" i="20"/>
  <c r="G69" i="20"/>
  <c r="F69" i="20"/>
  <c r="E69" i="20"/>
  <c r="D69" i="20"/>
  <c r="G68" i="20"/>
  <c r="F68" i="20"/>
  <c r="E68" i="20"/>
  <c r="D68" i="20"/>
  <c r="G67" i="20"/>
  <c r="F67" i="20"/>
  <c r="E67" i="20"/>
  <c r="D67" i="20"/>
  <c r="G66" i="20"/>
  <c r="F66" i="20"/>
  <c r="E66" i="20"/>
  <c r="D66" i="20"/>
  <c r="G65" i="20"/>
  <c r="F65" i="20"/>
  <c r="E65" i="20"/>
  <c r="D65" i="20"/>
  <c r="G64" i="20"/>
  <c r="F64" i="20"/>
  <c r="E64" i="20"/>
  <c r="D64" i="20"/>
  <c r="G63" i="20"/>
  <c r="F63" i="20"/>
  <c r="E63" i="20"/>
  <c r="D63" i="20"/>
  <c r="G62" i="20"/>
  <c r="F62" i="20"/>
  <c r="E62" i="20"/>
  <c r="D62" i="20"/>
  <c r="G61" i="20"/>
  <c r="F61" i="20"/>
  <c r="E61" i="20"/>
  <c r="D61" i="20"/>
  <c r="G60" i="20"/>
  <c r="F60" i="20"/>
  <c r="E60" i="20"/>
  <c r="D60" i="20"/>
  <c r="G59" i="20"/>
  <c r="F59" i="20"/>
  <c r="E59" i="20"/>
  <c r="D59" i="20"/>
  <c r="G58" i="20"/>
  <c r="F58" i="20"/>
  <c r="E58" i="20"/>
  <c r="D58" i="20"/>
  <c r="G57" i="20"/>
  <c r="F57" i="20"/>
  <c r="E57" i="20"/>
  <c r="D57" i="20"/>
  <c r="G56" i="20"/>
  <c r="F56" i="20"/>
  <c r="E56" i="20"/>
  <c r="D56" i="20"/>
  <c r="G55" i="20"/>
  <c r="F55" i="20"/>
  <c r="E55" i="20"/>
  <c r="D55" i="20"/>
  <c r="G54" i="20"/>
  <c r="F54" i="20"/>
  <c r="E54" i="20"/>
  <c r="D54" i="20"/>
  <c r="G53" i="20"/>
  <c r="F53" i="20"/>
  <c r="E53" i="20"/>
  <c r="D53" i="20"/>
  <c r="G52" i="20"/>
  <c r="F52" i="20"/>
  <c r="E52" i="20"/>
  <c r="D52" i="20"/>
  <c r="G51" i="20"/>
  <c r="G72" i="20" s="1"/>
  <c r="F51" i="20"/>
  <c r="E51" i="20"/>
  <c r="D51" i="20"/>
  <c r="I50" i="20"/>
  <c r="H50" i="20"/>
  <c r="G50" i="20"/>
  <c r="F50" i="20"/>
  <c r="E50" i="20"/>
  <c r="D50" i="20"/>
  <c r="I49" i="20"/>
  <c r="H49" i="20"/>
  <c r="G49" i="20"/>
  <c r="F49" i="20"/>
  <c r="E49" i="20"/>
  <c r="D49" i="20"/>
  <c r="I48" i="20"/>
  <c r="H48" i="20"/>
  <c r="G48" i="20"/>
  <c r="F48" i="20"/>
  <c r="E48" i="20"/>
  <c r="D48" i="20"/>
  <c r="I47" i="20"/>
  <c r="H47" i="20"/>
  <c r="G47" i="20"/>
  <c r="F47" i="20"/>
  <c r="E47" i="20"/>
  <c r="D47" i="20"/>
  <c r="I46" i="20"/>
  <c r="H46" i="20"/>
  <c r="G46" i="20"/>
  <c r="F46" i="20"/>
  <c r="E46" i="20"/>
  <c r="D46" i="20"/>
  <c r="I45" i="20"/>
  <c r="H45" i="20"/>
  <c r="G45" i="20"/>
  <c r="F45" i="20"/>
  <c r="E45" i="20"/>
  <c r="D45" i="20"/>
  <c r="I44" i="20"/>
  <c r="H44" i="20"/>
  <c r="G44" i="20"/>
  <c r="F44" i="20"/>
  <c r="E44" i="20"/>
  <c r="D44" i="20"/>
  <c r="I43" i="20"/>
  <c r="H43" i="20"/>
  <c r="G43" i="20"/>
  <c r="F43" i="20"/>
  <c r="E43" i="20"/>
  <c r="D43" i="20"/>
  <c r="I42" i="20"/>
  <c r="H42" i="20"/>
  <c r="G42" i="20"/>
  <c r="F42" i="20"/>
  <c r="E42" i="20"/>
  <c r="D42" i="20"/>
  <c r="I41" i="20"/>
  <c r="H41" i="20"/>
  <c r="G41" i="20"/>
  <c r="F41" i="20"/>
  <c r="E41" i="20"/>
  <c r="D41" i="20"/>
  <c r="I40" i="20"/>
  <c r="H40" i="20"/>
  <c r="G40" i="20"/>
  <c r="F40" i="20"/>
  <c r="E40" i="20"/>
  <c r="D40" i="20"/>
  <c r="I39" i="20"/>
  <c r="H39" i="20"/>
  <c r="G39" i="20"/>
  <c r="F39" i="20"/>
  <c r="E39" i="20"/>
  <c r="D39" i="20"/>
  <c r="I38" i="20"/>
  <c r="H38" i="20"/>
  <c r="G38" i="20"/>
  <c r="F38" i="20"/>
  <c r="E38" i="20"/>
  <c r="D38" i="20"/>
  <c r="I37" i="20"/>
  <c r="H37" i="20"/>
  <c r="G37" i="20"/>
  <c r="F37" i="20"/>
  <c r="E37" i="20"/>
  <c r="D37" i="20"/>
  <c r="I36" i="20"/>
  <c r="H36" i="20"/>
  <c r="G36" i="20"/>
  <c r="F36" i="20"/>
  <c r="E36" i="20"/>
  <c r="D36" i="20"/>
  <c r="I35" i="20"/>
  <c r="H35" i="20"/>
  <c r="G35" i="20"/>
  <c r="F35" i="20"/>
  <c r="E35" i="20"/>
  <c r="D35" i="20"/>
  <c r="I34" i="20"/>
  <c r="H34" i="20"/>
  <c r="G34" i="20"/>
  <c r="F34" i="20"/>
  <c r="E34" i="20"/>
  <c r="D34" i="20"/>
  <c r="I33" i="20"/>
  <c r="H33" i="20"/>
  <c r="G33" i="20"/>
  <c r="F33" i="20"/>
  <c r="E33" i="20"/>
  <c r="D33" i="20"/>
  <c r="I32" i="20"/>
  <c r="H32" i="20"/>
  <c r="G32" i="20"/>
  <c r="F32" i="20"/>
  <c r="E32" i="20"/>
  <c r="D32" i="20"/>
  <c r="I31" i="20"/>
  <c r="H31" i="20"/>
  <c r="G31" i="20"/>
  <c r="F31" i="20"/>
  <c r="E31" i="20"/>
  <c r="D31" i="20"/>
  <c r="I30" i="20"/>
  <c r="H30" i="20"/>
  <c r="G30" i="20"/>
  <c r="F30" i="20"/>
  <c r="E30" i="20"/>
  <c r="D30" i="20"/>
  <c r="I29" i="20"/>
  <c r="H29" i="20"/>
  <c r="G29" i="20"/>
  <c r="F29" i="20"/>
  <c r="E29" i="20"/>
  <c r="D29" i="20"/>
  <c r="I28" i="20"/>
  <c r="H28" i="20"/>
  <c r="G28" i="20"/>
  <c r="F28" i="20"/>
  <c r="E28" i="20"/>
  <c r="D28" i="20"/>
  <c r="I27" i="20"/>
  <c r="H27" i="20"/>
  <c r="G27" i="20"/>
  <c r="F27" i="20"/>
  <c r="E27" i="20"/>
  <c r="D27" i="20"/>
  <c r="I26" i="20"/>
  <c r="H26" i="20"/>
  <c r="G26" i="20"/>
  <c r="F26" i="20"/>
  <c r="E26" i="20"/>
  <c r="D26" i="20"/>
  <c r="I25" i="20"/>
  <c r="H25" i="20"/>
  <c r="G25" i="20"/>
  <c r="F25" i="20"/>
  <c r="E25" i="20"/>
  <c r="D25" i="20"/>
  <c r="I24" i="20"/>
  <c r="H24" i="20"/>
  <c r="G24" i="20"/>
  <c r="F24" i="20"/>
  <c r="E24" i="20"/>
  <c r="D24" i="20"/>
  <c r="I23" i="20"/>
  <c r="H23" i="20"/>
  <c r="G23" i="20"/>
  <c r="F23" i="20"/>
  <c r="E23" i="20"/>
  <c r="D23" i="20"/>
  <c r="I22" i="20"/>
  <c r="H22" i="20"/>
  <c r="G22" i="20"/>
  <c r="F22" i="20"/>
  <c r="E22" i="20"/>
  <c r="D22" i="20"/>
  <c r="I21" i="20"/>
  <c r="H21" i="20"/>
  <c r="G21" i="20"/>
  <c r="F21" i="20"/>
  <c r="E21" i="20"/>
  <c r="D21" i="20"/>
  <c r="I20" i="20"/>
  <c r="H20" i="20"/>
  <c r="G20" i="20"/>
  <c r="F20" i="20"/>
  <c r="E20" i="20"/>
  <c r="D20" i="20"/>
  <c r="I19" i="20"/>
  <c r="H19" i="20"/>
  <c r="G19" i="20"/>
  <c r="F19" i="20"/>
  <c r="E19" i="20"/>
  <c r="D19" i="20"/>
  <c r="I18" i="20"/>
  <c r="H18" i="20"/>
  <c r="G18" i="20"/>
  <c r="F18" i="20"/>
  <c r="E18" i="20"/>
  <c r="D18" i="20"/>
  <c r="I17" i="20"/>
  <c r="H17" i="20"/>
  <c r="G17" i="20"/>
  <c r="F17" i="20"/>
  <c r="E17" i="20"/>
  <c r="D17" i="20"/>
  <c r="I16" i="20"/>
  <c r="H16" i="20"/>
  <c r="G16" i="20"/>
  <c r="F16" i="20"/>
  <c r="E16" i="20"/>
  <c r="D16" i="20"/>
  <c r="I15" i="20"/>
  <c r="H15" i="20"/>
  <c r="G15" i="20"/>
  <c r="F15" i="20"/>
  <c r="E15" i="20"/>
  <c r="D15" i="20"/>
  <c r="I14" i="20"/>
  <c r="H14" i="20"/>
  <c r="G14" i="20"/>
  <c r="F14" i="20"/>
  <c r="E14" i="20"/>
  <c r="D14" i="20"/>
  <c r="I13" i="20"/>
  <c r="H13" i="20"/>
  <c r="G13" i="20"/>
  <c r="F13" i="20"/>
  <c r="E13" i="20"/>
  <c r="D13" i="20"/>
  <c r="I12" i="20"/>
  <c r="H12" i="20"/>
  <c r="G12" i="20"/>
  <c r="F12" i="20"/>
  <c r="E12" i="20"/>
  <c r="D12" i="20"/>
  <c r="I11" i="20"/>
  <c r="H11" i="20"/>
  <c r="G11" i="20"/>
  <c r="F11" i="20"/>
  <c r="E11" i="20"/>
  <c r="D11" i="20"/>
  <c r="I10" i="20"/>
  <c r="H10" i="20"/>
  <c r="G10" i="20"/>
  <c r="F10" i="20"/>
  <c r="E10" i="20"/>
  <c r="D10" i="20"/>
  <c r="I9" i="20"/>
  <c r="H9" i="20"/>
  <c r="G9" i="20"/>
  <c r="F9" i="20"/>
  <c r="E9" i="20"/>
  <c r="D9" i="20"/>
  <c r="I8" i="20"/>
  <c r="H8" i="20"/>
  <c r="G8" i="20"/>
  <c r="F8" i="20"/>
  <c r="E8" i="20"/>
  <c r="D8" i="20"/>
  <c r="I7" i="20"/>
  <c r="H7" i="20"/>
  <c r="G7" i="20"/>
  <c r="F7" i="20"/>
  <c r="E7" i="20"/>
  <c r="D7" i="20"/>
  <c r="I6" i="20"/>
  <c r="H6" i="20"/>
  <c r="G6" i="20"/>
  <c r="F6" i="20"/>
  <c r="E6" i="20"/>
  <c r="D6" i="20"/>
  <c r="L2" i="20"/>
  <c r="A1" i="20"/>
  <c r="C72" i="19"/>
  <c r="C71" i="19"/>
  <c r="C74" i="19" s="1"/>
  <c r="F13" i="1" s="1"/>
  <c r="G70" i="19"/>
  <c r="F70" i="19"/>
  <c r="E70" i="19"/>
  <c r="D70" i="19"/>
  <c r="G69" i="19"/>
  <c r="F69" i="19"/>
  <c r="E69" i="19"/>
  <c r="D69" i="19"/>
  <c r="G68" i="19"/>
  <c r="F68" i="19"/>
  <c r="E68" i="19"/>
  <c r="D68" i="19"/>
  <c r="G67" i="19"/>
  <c r="F67" i="19"/>
  <c r="E67" i="19"/>
  <c r="D67" i="19"/>
  <c r="G66" i="19"/>
  <c r="F66" i="19"/>
  <c r="E66" i="19"/>
  <c r="D66" i="19"/>
  <c r="G65" i="19"/>
  <c r="F65" i="19"/>
  <c r="E65" i="19"/>
  <c r="D65" i="19"/>
  <c r="G64" i="19"/>
  <c r="F64" i="19"/>
  <c r="E64" i="19"/>
  <c r="D64" i="19"/>
  <c r="G63" i="19"/>
  <c r="F63" i="19"/>
  <c r="E63" i="19"/>
  <c r="D63" i="19"/>
  <c r="G62" i="19"/>
  <c r="F62" i="19"/>
  <c r="E62" i="19"/>
  <c r="D62" i="19"/>
  <c r="G61" i="19"/>
  <c r="F61" i="19"/>
  <c r="E61" i="19"/>
  <c r="D61" i="19"/>
  <c r="G60" i="19"/>
  <c r="F60" i="19"/>
  <c r="E60" i="19"/>
  <c r="D60" i="19"/>
  <c r="G59" i="19"/>
  <c r="F59" i="19"/>
  <c r="E59" i="19"/>
  <c r="D59" i="19"/>
  <c r="G58" i="19"/>
  <c r="F58" i="19"/>
  <c r="E58" i="19"/>
  <c r="D58" i="19"/>
  <c r="G57" i="19"/>
  <c r="F57" i="19"/>
  <c r="E57" i="19"/>
  <c r="D57" i="19"/>
  <c r="G56" i="19"/>
  <c r="F56" i="19"/>
  <c r="E56" i="19"/>
  <c r="D56" i="19"/>
  <c r="G55" i="19"/>
  <c r="F55" i="19"/>
  <c r="E55" i="19"/>
  <c r="D55" i="19"/>
  <c r="G54" i="19"/>
  <c r="F54" i="19"/>
  <c r="E54" i="19"/>
  <c r="D54" i="19"/>
  <c r="G53" i="19"/>
  <c r="F53" i="19"/>
  <c r="E53" i="19"/>
  <c r="D53" i="19"/>
  <c r="G52" i="19"/>
  <c r="F52" i="19"/>
  <c r="E52" i="19"/>
  <c r="D52" i="19"/>
  <c r="G51" i="19"/>
  <c r="G72" i="19" s="1"/>
  <c r="F51" i="19"/>
  <c r="E51" i="19"/>
  <c r="D51" i="19"/>
  <c r="I50" i="19"/>
  <c r="H50" i="19"/>
  <c r="G50" i="19"/>
  <c r="F50" i="19"/>
  <c r="E50" i="19"/>
  <c r="D50" i="19"/>
  <c r="I49" i="19"/>
  <c r="H49" i="19"/>
  <c r="G49" i="19"/>
  <c r="F49" i="19"/>
  <c r="E49" i="19"/>
  <c r="D49" i="19"/>
  <c r="I48" i="19"/>
  <c r="H48" i="19"/>
  <c r="G48" i="19"/>
  <c r="F48" i="19"/>
  <c r="E48" i="19"/>
  <c r="D48" i="19"/>
  <c r="I47" i="19"/>
  <c r="H47" i="19"/>
  <c r="G47" i="19"/>
  <c r="F47" i="19"/>
  <c r="E47" i="19"/>
  <c r="D47" i="19"/>
  <c r="I46" i="19"/>
  <c r="H46" i="19"/>
  <c r="G46" i="19"/>
  <c r="F46" i="19"/>
  <c r="E46" i="19"/>
  <c r="D46" i="19"/>
  <c r="I45" i="19"/>
  <c r="H45" i="19"/>
  <c r="G45" i="19"/>
  <c r="F45" i="19"/>
  <c r="E45" i="19"/>
  <c r="D45" i="19"/>
  <c r="I44" i="19"/>
  <c r="H44" i="19"/>
  <c r="G44" i="19"/>
  <c r="F44" i="19"/>
  <c r="E44" i="19"/>
  <c r="D44" i="19"/>
  <c r="I43" i="19"/>
  <c r="H43" i="19"/>
  <c r="G43" i="19"/>
  <c r="F43" i="19"/>
  <c r="E43" i="19"/>
  <c r="D43" i="19"/>
  <c r="I42" i="19"/>
  <c r="H42" i="19"/>
  <c r="G42" i="19"/>
  <c r="F42" i="19"/>
  <c r="E42" i="19"/>
  <c r="D42" i="19"/>
  <c r="I41" i="19"/>
  <c r="H41" i="19"/>
  <c r="G41" i="19"/>
  <c r="F41" i="19"/>
  <c r="E41" i="19"/>
  <c r="D41" i="19"/>
  <c r="I40" i="19"/>
  <c r="H40" i="19"/>
  <c r="G40" i="19"/>
  <c r="F40" i="19"/>
  <c r="E40" i="19"/>
  <c r="D40" i="19"/>
  <c r="I39" i="19"/>
  <c r="H39" i="19"/>
  <c r="G39" i="19"/>
  <c r="F39" i="19"/>
  <c r="E39" i="19"/>
  <c r="D39" i="19"/>
  <c r="I38" i="19"/>
  <c r="H38" i="19"/>
  <c r="G38" i="19"/>
  <c r="F38" i="19"/>
  <c r="E38" i="19"/>
  <c r="D38" i="19"/>
  <c r="I37" i="19"/>
  <c r="H37" i="19"/>
  <c r="G37" i="19"/>
  <c r="F37" i="19"/>
  <c r="E37" i="19"/>
  <c r="D37" i="19"/>
  <c r="I36" i="19"/>
  <c r="H36" i="19"/>
  <c r="G36" i="19"/>
  <c r="F36" i="19"/>
  <c r="E36" i="19"/>
  <c r="D36" i="19"/>
  <c r="I35" i="19"/>
  <c r="H35" i="19"/>
  <c r="G35" i="19"/>
  <c r="F35" i="19"/>
  <c r="E35" i="19"/>
  <c r="D35" i="19"/>
  <c r="I34" i="19"/>
  <c r="H34" i="19"/>
  <c r="G34" i="19"/>
  <c r="F34" i="19"/>
  <c r="E34" i="19"/>
  <c r="D34" i="19"/>
  <c r="I33" i="19"/>
  <c r="H33" i="19"/>
  <c r="G33" i="19"/>
  <c r="F33" i="19"/>
  <c r="E33" i="19"/>
  <c r="D33" i="19"/>
  <c r="I32" i="19"/>
  <c r="H32" i="19"/>
  <c r="G32" i="19"/>
  <c r="F32" i="19"/>
  <c r="E32" i="19"/>
  <c r="D32" i="19"/>
  <c r="I31" i="19"/>
  <c r="H31" i="19"/>
  <c r="G31" i="19"/>
  <c r="F31" i="19"/>
  <c r="E31" i="19"/>
  <c r="D31" i="19"/>
  <c r="I30" i="19"/>
  <c r="H30" i="19"/>
  <c r="G30" i="19"/>
  <c r="F30" i="19"/>
  <c r="E30" i="19"/>
  <c r="D30" i="19"/>
  <c r="I29" i="19"/>
  <c r="H29" i="19"/>
  <c r="G29" i="19"/>
  <c r="F29" i="19"/>
  <c r="E29" i="19"/>
  <c r="D29" i="19"/>
  <c r="I28" i="19"/>
  <c r="H28" i="19"/>
  <c r="G28" i="19"/>
  <c r="F28" i="19"/>
  <c r="E28" i="19"/>
  <c r="D28" i="19"/>
  <c r="I27" i="19"/>
  <c r="H27" i="19"/>
  <c r="G27" i="19"/>
  <c r="F27" i="19"/>
  <c r="E27" i="19"/>
  <c r="D27" i="19"/>
  <c r="I26" i="19"/>
  <c r="H26" i="19"/>
  <c r="G26" i="19"/>
  <c r="F26" i="19"/>
  <c r="E26" i="19"/>
  <c r="D26" i="19"/>
  <c r="I25" i="19"/>
  <c r="H25" i="19"/>
  <c r="G25" i="19"/>
  <c r="F25" i="19"/>
  <c r="E25" i="19"/>
  <c r="D25" i="19"/>
  <c r="I24" i="19"/>
  <c r="H24" i="19"/>
  <c r="G24" i="19"/>
  <c r="F24" i="19"/>
  <c r="E24" i="19"/>
  <c r="D24" i="19"/>
  <c r="I23" i="19"/>
  <c r="H23" i="19"/>
  <c r="G23" i="19"/>
  <c r="F23" i="19"/>
  <c r="E23" i="19"/>
  <c r="D23" i="19"/>
  <c r="I22" i="19"/>
  <c r="H22" i="19"/>
  <c r="G22" i="19"/>
  <c r="F22" i="19"/>
  <c r="E22" i="19"/>
  <c r="D22" i="19"/>
  <c r="I21" i="19"/>
  <c r="H21" i="19"/>
  <c r="G21" i="19"/>
  <c r="F21" i="19"/>
  <c r="E21" i="19"/>
  <c r="D21" i="19"/>
  <c r="I20" i="19"/>
  <c r="H20" i="19"/>
  <c r="G20" i="19"/>
  <c r="F20" i="19"/>
  <c r="E20" i="19"/>
  <c r="D20" i="19"/>
  <c r="I19" i="19"/>
  <c r="H19" i="19"/>
  <c r="G19" i="19"/>
  <c r="F19" i="19"/>
  <c r="E19" i="19"/>
  <c r="D19" i="19"/>
  <c r="I18" i="19"/>
  <c r="H18" i="19"/>
  <c r="G18" i="19"/>
  <c r="F18" i="19"/>
  <c r="E18" i="19"/>
  <c r="D18" i="19"/>
  <c r="I17" i="19"/>
  <c r="H17" i="19"/>
  <c r="G17" i="19"/>
  <c r="F17" i="19"/>
  <c r="E17" i="19"/>
  <c r="D17" i="19"/>
  <c r="I16" i="19"/>
  <c r="H16" i="19"/>
  <c r="G16" i="19"/>
  <c r="F16" i="19"/>
  <c r="E16" i="19"/>
  <c r="D16" i="19"/>
  <c r="I15" i="19"/>
  <c r="H15" i="19"/>
  <c r="G15" i="19"/>
  <c r="F15" i="19"/>
  <c r="E15" i="19"/>
  <c r="D15" i="19"/>
  <c r="I14" i="19"/>
  <c r="H14" i="19"/>
  <c r="G14" i="19"/>
  <c r="F14" i="19"/>
  <c r="E14" i="19"/>
  <c r="D14" i="19"/>
  <c r="I13" i="19"/>
  <c r="H13" i="19"/>
  <c r="G13" i="19"/>
  <c r="F13" i="19"/>
  <c r="E13" i="19"/>
  <c r="D13" i="19"/>
  <c r="I12" i="19"/>
  <c r="H12" i="19"/>
  <c r="G12" i="19"/>
  <c r="F12" i="19"/>
  <c r="E12" i="19"/>
  <c r="D12" i="19"/>
  <c r="I11" i="19"/>
  <c r="H11" i="19"/>
  <c r="G11" i="19"/>
  <c r="F11" i="19"/>
  <c r="E11" i="19"/>
  <c r="D11" i="19"/>
  <c r="I10" i="19"/>
  <c r="H10" i="19"/>
  <c r="G10" i="19"/>
  <c r="F10" i="19"/>
  <c r="E10" i="19"/>
  <c r="D10" i="19"/>
  <c r="I9" i="19"/>
  <c r="H9" i="19"/>
  <c r="G9" i="19"/>
  <c r="F9" i="19"/>
  <c r="E9" i="19"/>
  <c r="D9" i="19"/>
  <c r="I8" i="19"/>
  <c r="H8" i="19"/>
  <c r="G8" i="19"/>
  <c r="F8" i="19"/>
  <c r="E8" i="19"/>
  <c r="D8" i="19"/>
  <c r="I7" i="19"/>
  <c r="H7" i="19"/>
  <c r="G7" i="19"/>
  <c r="F7" i="19"/>
  <c r="E7" i="19"/>
  <c r="D7" i="19"/>
  <c r="I6" i="19"/>
  <c r="H6" i="19"/>
  <c r="G6" i="19"/>
  <c r="F6" i="19"/>
  <c r="E6" i="19"/>
  <c r="D6" i="19"/>
  <c r="L2" i="19"/>
  <c r="A1" i="19"/>
  <c r="C72" i="18"/>
  <c r="C71" i="18"/>
  <c r="C74" i="18" s="1"/>
  <c r="F12" i="1" s="1"/>
  <c r="G70" i="18"/>
  <c r="F70" i="18"/>
  <c r="E70" i="18"/>
  <c r="D70" i="18"/>
  <c r="G69" i="18"/>
  <c r="F69" i="18"/>
  <c r="E69" i="18"/>
  <c r="D69" i="18"/>
  <c r="G68" i="18"/>
  <c r="F68" i="18"/>
  <c r="E68" i="18"/>
  <c r="D68" i="18"/>
  <c r="G67" i="18"/>
  <c r="F67" i="18"/>
  <c r="E67" i="18"/>
  <c r="D67" i="18"/>
  <c r="G66" i="18"/>
  <c r="F66" i="18"/>
  <c r="E66" i="18"/>
  <c r="D66" i="18"/>
  <c r="G65" i="18"/>
  <c r="F65" i="18"/>
  <c r="E65" i="18"/>
  <c r="D65" i="18"/>
  <c r="G64" i="18"/>
  <c r="F64" i="18"/>
  <c r="E64" i="18"/>
  <c r="D64" i="18"/>
  <c r="G63" i="18"/>
  <c r="F63" i="18"/>
  <c r="E63" i="18"/>
  <c r="D63" i="18"/>
  <c r="G62" i="18"/>
  <c r="F62" i="18"/>
  <c r="E62" i="18"/>
  <c r="D62" i="18"/>
  <c r="G61" i="18"/>
  <c r="F61" i="18"/>
  <c r="E61" i="18"/>
  <c r="D61" i="18"/>
  <c r="G60" i="18"/>
  <c r="F60" i="18"/>
  <c r="E60" i="18"/>
  <c r="D60" i="18"/>
  <c r="G59" i="18"/>
  <c r="F59" i="18"/>
  <c r="E59" i="18"/>
  <c r="D59" i="18"/>
  <c r="G58" i="18"/>
  <c r="F58" i="18"/>
  <c r="E58" i="18"/>
  <c r="D58" i="18"/>
  <c r="G57" i="18"/>
  <c r="F57" i="18"/>
  <c r="E57" i="18"/>
  <c r="D57" i="18"/>
  <c r="G56" i="18"/>
  <c r="F56" i="18"/>
  <c r="E56" i="18"/>
  <c r="D56" i="18"/>
  <c r="G55" i="18"/>
  <c r="F55" i="18"/>
  <c r="E55" i="18"/>
  <c r="D55" i="18"/>
  <c r="G54" i="18"/>
  <c r="F54" i="18"/>
  <c r="E54" i="18"/>
  <c r="D54" i="18"/>
  <c r="G53" i="18"/>
  <c r="F53" i="18"/>
  <c r="E53" i="18"/>
  <c r="D53" i="18"/>
  <c r="G52" i="18"/>
  <c r="G72" i="18" s="1"/>
  <c r="F52" i="18"/>
  <c r="E52" i="18"/>
  <c r="D52" i="18"/>
  <c r="G51" i="18"/>
  <c r="F51" i="18"/>
  <c r="E51" i="18"/>
  <c r="D51" i="18"/>
  <c r="I50" i="18"/>
  <c r="H50" i="18"/>
  <c r="G50" i="18"/>
  <c r="F50" i="18"/>
  <c r="E50" i="18"/>
  <c r="D50" i="18"/>
  <c r="I49" i="18"/>
  <c r="H49" i="18"/>
  <c r="G49" i="18"/>
  <c r="F49" i="18"/>
  <c r="E49" i="18"/>
  <c r="D49" i="18"/>
  <c r="I48" i="18"/>
  <c r="H48" i="18"/>
  <c r="G48" i="18"/>
  <c r="F48" i="18"/>
  <c r="E48" i="18"/>
  <c r="D48" i="18"/>
  <c r="I47" i="18"/>
  <c r="H47" i="18"/>
  <c r="G47" i="18"/>
  <c r="F47" i="18"/>
  <c r="E47" i="18"/>
  <c r="D47" i="18"/>
  <c r="I46" i="18"/>
  <c r="H46" i="18"/>
  <c r="G46" i="18"/>
  <c r="F46" i="18"/>
  <c r="E46" i="18"/>
  <c r="D46" i="18"/>
  <c r="I45" i="18"/>
  <c r="H45" i="18"/>
  <c r="G45" i="18"/>
  <c r="F45" i="18"/>
  <c r="E45" i="18"/>
  <c r="D45" i="18"/>
  <c r="I44" i="18"/>
  <c r="H44" i="18"/>
  <c r="G44" i="18"/>
  <c r="F44" i="18"/>
  <c r="E44" i="18"/>
  <c r="D44" i="18"/>
  <c r="I43" i="18"/>
  <c r="H43" i="18"/>
  <c r="G43" i="18"/>
  <c r="F43" i="18"/>
  <c r="E43" i="18"/>
  <c r="D43" i="18"/>
  <c r="I42" i="18"/>
  <c r="H42" i="18"/>
  <c r="G42" i="18"/>
  <c r="F42" i="18"/>
  <c r="E42" i="18"/>
  <c r="D42" i="18"/>
  <c r="I41" i="18"/>
  <c r="H41" i="18"/>
  <c r="G41" i="18"/>
  <c r="F41" i="18"/>
  <c r="E41" i="18"/>
  <c r="D41" i="18"/>
  <c r="I40" i="18"/>
  <c r="H40" i="18"/>
  <c r="G40" i="18"/>
  <c r="F40" i="18"/>
  <c r="E40" i="18"/>
  <c r="D40" i="18"/>
  <c r="I39" i="18"/>
  <c r="H39" i="18"/>
  <c r="G39" i="18"/>
  <c r="F39" i="18"/>
  <c r="E39" i="18"/>
  <c r="D39" i="18"/>
  <c r="I38" i="18"/>
  <c r="H38" i="18"/>
  <c r="G38" i="18"/>
  <c r="F38" i="18"/>
  <c r="E38" i="18"/>
  <c r="D38" i="18"/>
  <c r="I37" i="18"/>
  <c r="H37" i="18"/>
  <c r="G37" i="18"/>
  <c r="F37" i="18"/>
  <c r="E37" i="18"/>
  <c r="D37" i="18"/>
  <c r="I36" i="18"/>
  <c r="H36" i="18"/>
  <c r="G36" i="18"/>
  <c r="F36" i="18"/>
  <c r="E36" i="18"/>
  <c r="D36" i="18"/>
  <c r="I35" i="18"/>
  <c r="H35" i="18"/>
  <c r="G35" i="18"/>
  <c r="F35" i="18"/>
  <c r="E35" i="18"/>
  <c r="D35" i="18"/>
  <c r="I34" i="18"/>
  <c r="H34" i="18"/>
  <c r="G34" i="18"/>
  <c r="F34" i="18"/>
  <c r="E34" i="18"/>
  <c r="D34" i="18"/>
  <c r="I33" i="18"/>
  <c r="H33" i="18"/>
  <c r="G33" i="18"/>
  <c r="F33" i="18"/>
  <c r="E33" i="18"/>
  <c r="D33" i="18"/>
  <c r="I32" i="18"/>
  <c r="H32" i="18"/>
  <c r="G32" i="18"/>
  <c r="F32" i="18"/>
  <c r="E32" i="18"/>
  <c r="D32" i="18"/>
  <c r="I31" i="18"/>
  <c r="H31" i="18"/>
  <c r="G31" i="18"/>
  <c r="F31" i="18"/>
  <c r="E31" i="18"/>
  <c r="D31" i="18"/>
  <c r="I30" i="18"/>
  <c r="H30" i="18"/>
  <c r="G30" i="18"/>
  <c r="F30" i="18"/>
  <c r="E30" i="18"/>
  <c r="D30" i="18"/>
  <c r="I29" i="18"/>
  <c r="H29" i="18"/>
  <c r="G29" i="18"/>
  <c r="F29" i="18"/>
  <c r="E29" i="18"/>
  <c r="D29" i="18"/>
  <c r="I28" i="18"/>
  <c r="H28" i="18"/>
  <c r="G28" i="18"/>
  <c r="F28" i="18"/>
  <c r="E28" i="18"/>
  <c r="D28" i="18"/>
  <c r="I27" i="18"/>
  <c r="H27" i="18"/>
  <c r="G27" i="18"/>
  <c r="F27" i="18"/>
  <c r="E27" i="18"/>
  <c r="D27" i="18"/>
  <c r="I26" i="18"/>
  <c r="H26" i="18"/>
  <c r="G26" i="18"/>
  <c r="F26" i="18"/>
  <c r="E26" i="18"/>
  <c r="D26" i="18"/>
  <c r="I25" i="18"/>
  <c r="H25" i="18"/>
  <c r="G25" i="18"/>
  <c r="F25" i="18"/>
  <c r="E25" i="18"/>
  <c r="D25" i="18"/>
  <c r="I24" i="18"/>
  <c r="H24" i="18"/>
  <c r="G24" i="18"/>
  <c r="F24" i="18"/>
  <c r="E24" i="18"/>
  <c r="D24" i="18"/>
  <c r="I23" i="18"/>
  <c r="H23" i="18"/>
  <c r="G23" i="18"/>
  <c r="F23" i="18"/>
  <c r="E23" i="18"/>
  <c r="D23" i="18"/>
  <c r="I22" i="18"/>
  <c r="H22" i="18"/>
  <c r="G22" i="18"/>
  <c r="F22" i="18"/>
  <c r="E22" i="18"/>
  <c r="D22" i="18"/>
  <c r="I21" i="18"/>
  <c r="H21" i="18"/>
  <c r="G21" i="18"/>
  <c r="F21" i="18"/>
  <c r="E21" i="18"/>
  <c r="D21" i="18"/>
  <c r="I20" i="18"/>
  <c r="H20" i="18"/>
  <c r="G20" i="18"/>
  <c r="F20" i="18"/>
  <c r="E20" i="18"/>
  <c r="D20" i="18"/>
  <c r="I19" i="18"/>
  <c r="H19" i="18"/>
  <c r="G19" i="18"/>
  <c r="F19" i="18"/>
  <c r="E19" i="18"/>
  <c r="D19" i="18"/>
  <c r="I18" i="18"/>
  <c r="H18" i="18"/>
  <c r="G18" i="18"/>
  <c r="F18" i="18"/>
  <c r="E18" i="18"/>
  <c r="D18" i="18"/>
  <c r="I17" i="18"/>
  <c r="H17" i="18"/>
  <c r="G17" i="18"/>
  <c r="F17" i="18"/>
  <c r="E17" i="18"/>
  <c r="D17" i="18"/>
  <c r="I16" i="18"/>
  <c r="H16" i="18"/>
  <c r="G16" i="18"/>
  <c r="F16" i="18"/>
  <c r="E16" i="18"/>
  <c r="D16" i="18"/>
  <c r="I15" i="18"/>
  <c r="H15" i="18"/>
  <c r="G15" i="18"/>
  <c r="F15" i="18"/>
  <c r="E15" i="18"/>
  <c r="D15" i="18"/>
  <c r="I14" i="18"/>
  <c r="H14" i="18"/>
  <c r="G14" i="18"/>
  <c r="F14" i="18"/>
  <c r="E14" i="18"/>
  <c r="D14" i="18"/>
  <c r="I13" i="18"/>
  <c r="H13" i="18"/>
  <c r="G13" i="18"/>
  <c r="F13" i="18"/>
  <c r="E13" i="18"/>
  <c r="D13" i="18"/>
  <c r="I12" i="18"/>
  <c r="H12" i="18"/>
  <c r="G12" i="18"/>
  <c r="F12" i="18"/>
  <c r="E12" i="18"/>
  <c r="D12" i="18"/>
  <c r="I11" i="18"/>
  <c r="H11" i="18"/>
  <c r="G11" i="18"/>
  <c r="F11" i="18"/>
  <c r="E11" i="18"/>
  <c r="D11" i="18"/>
  <c r="I10" i="18"/>
  <c r="H10" i="18"/>
  <c r="G10" i="18"/>
  <c r="F10" i="18"/>
  <c r="E10" i="18"/>
  <c r="D10" i="18"/>
  <c r="I9" i="18"/>
  <c r="H9" i="18"/>
  <c r="G9" i="18"/>
  <c r="F9" i="18"/>
  <c r="E9" i="18"/>
  <c r="D9" i="18"/>
  <c r="I8" i="18"/>
  <c r="H8" i="18"/>
  <c r="G8" i="18"/>
  <c r="F8" i="18"/>
  <c r="E8" i="18"/>
  <c r="D8" i="18"/>
  <c r="I7" i="18"/>
  <c r="H7" i="18"/>
  <c r="G7" i="18"/>
  <c r="F7" i="18"/>
  <c r="E7" i="18"/>
  <c r="D7" i="18"/>
  <c r="I6" i="18"/>
  <c r="H6" i="18"/>
  <c r="G6" i="18"/>
  <c r="F6" i="18"/>
  <c r="E6" i="18"/>
  <c r="D6" i="18"/>
  <c r="L2" i="18"/>
  <c r="A1" i="18"/>
  <c r="C72" i="17"/>
  <c r="C71" i="17"/>
  <c r="G70" i="17"/>
  <c r="F70" i="17"/>
  <c r="E70" i="17"/>
  <c r="D70" i="17"/>
  <c r="G69" i="17"/>
  <c r="F69" i="17"/>
  <c r="E69" i="17"/>
  <c r="D69" i="17"/>
  <c r="G68" i="17"/>
  <c r="F68" i="17"/>
  <c r="E68" i="17"/>
  <c r="D68" i="17"/>
  <c r="G67" i="17"/>
  <c r="F67" i="17"/>
  <c r="E67" i="17"/>
  <c r="D67" i="17"/>
  <c r="G66" i="17"/>
  <c r="F66" i="17"/>
  <c r="E66" i="17"/>
  <c r="D66" i="17"/>
  <c r="G65" i="17"/>
  <c r="F65" i="17"/>
  <c r="E65" i="17"/>
  <c r="D65" i="17"/>
  <c r="G64" i="17"/>
  <c r="F64" i="17"/>
  <c r="E64" i="17"/>
  <c r="D64" i="17"/>
  <c r="G63" i="17"/>
  <c r="F63" i="17"/>
  <c r="E63" i="17"/>
  <c r="D63" i="17"/>
  <c r="G62" i="17"/>
  <c r="F62" i="17"/>
  <c r="E62" i="17"/>
  <c r="D62" i="17"/>
  <c r="G61" i="17"/>
  <c r="F61" i="17"/>
  <c r="E61" i="17"/>
  <c r="D61" i="17"/>
  <c r="G60" i="17"/>
  <c r="F60" i="17"/>
  <c r="E60" i="17"/>
  <c r="D60" i="17"/>
  <c r="G59" i="17"/>
  <c r="F59" i="17"/>
  <c r="E59" i="17"/>
  <c r="D59" i="17"/>
  <c r="G58" i="17"/>
  <c r="F58" i="17"/>
  <c r="E58" i="17"/>
  <c r="D58" i="17"/>
  <c r="G57" i="17"/>
  <c r="F57" i="17"/>
  <c r="E57" i="17"/>
  <c r="D57" i="17"/>
  <c r="G56" i="17"/>
  <c r="F56" i="17"/>
  <c r="E56" i="17"/>
  <c r="D56" i="17"/>
  <c r="G55" i="17"/>
  <c r="F55" i="17"/>
  <c r="E55" i="17"/>
  <c r="D55" i="17"/>
  <c r="G54" i="17"/>
  <c r="F54" i="17"/>
  <c r="E54" i="17"/>
  <c r="D54" i="17"/>
  <c r="G53" i="17"/>
  <c r="F53" i="17"/>
  <c r="E53" i="17"/>
  <c r="D53" i="17"/>
  <c r="G52" i="17"/>
  <c r="F52" i="17"/>
  <c r="E52" i="17"/>
  <c r="D52" i="17"/>
  <c r="G51" i="17"/>
  <c r="G72" i="17" s="1"/>
  <c r="F51" i="17"/>
  <c r="E51" i="17"/>
  <c r="D51" i="17"/>
  <c r="I50" i="17"/>
  <c r="H50" i="17"/>
  <c r="G50" i="17"/>
  <c r="F50" i="17"/>
  <c r="E50" i="17"/>
  <c r="D50" i="17"/>
  <c r="I49" i="17"/>
  <c r="H49" i="17"/>
  <c r="G49" i="17"/>
  <c r="F49" i="17"/>
  <c r="E49" i="17"/>
  <c r="D49" i="17"/>
  <c r="I48" i="17"/>
  <c r="H48" i="17"/>
  <c r="G48" i="17"/>
  <c r="F48" i="17"/>
  <c r="E48" i="17"/>
  <c r="D48" i="17"/>
  <c r="I47" i="17"/>
  <c r="H47" i="17"/>
  <c r="G47" i="17"/>
  <c r="F47" i="17"/>
  <c r="E47" i="17"/>
  <c r="D47" i="17"/>
  <c r="I46" i="17"/>
  <c r="H46" i="17"/>
  <c r="G46" i="17"/>
  <c r="F46" i="17"/>
  <c r="E46" i="17"/>
  <c r="D46" i="17"/>
  <c r="I45" i="17"/>
  <c r="H45" i="17"/>
  <c r="G45" i="17"/>
  <c r="F45" i="17"/>
  <c r="E45" i="17"/>
  <c r="D45" i="17"/>
  <c r="I44" i="17"/>
  <c r="H44" i="17"/>
  <c r="G44" i="17"/>
  <c r="F44" i="17"/>
  <c r="E44" i="17"/>
  <c r="D44" i="17"/>
  <c r="I43" i="17"/>
  <c r="H43" i="17"/>
  <c r="G43" i="17"/>
  <c r="F43" i="17"/>
  <c r="E43" i="17"/>
  <c r="D43" i="17"/>
  <c r="I42" i="17"/>
  <c r="H42" i="17"/>
  <c r="G42" i="17"/>
  <c r="F42" i="17"/>
  <c r="E42" i="17"/>
  <c r="D42" i="17"/>
  <c r="I41" i="17"/>
  <c r="H41" i="17"/>
  <c r="G41" i="17"/>
  <c r="F41" i="17"/>
  <c r="E41" i="17"/>
  <c r="D41" i="17"/>
  <c r="I40" i="17"/>
  <c r="H40" i="17"/>
  <c r="G40" i="17"/>
  <c r="F40" i="17"/>
  <c r="E40" i="17"/>
  <c r="D40" i="17"/>
  <c r="I39" i="17"/>
  <c r="H39" i="17"/>
  <c r="G39" i="17"/>
  <c r="F39" i="17"/>
  <c r="E39" i="17"/>
  <c r="D39" i="17"/>
  <c r="I38" i="17"/>
  <c r="H38" i="17"/>
  <c r="G38" i="17"/>
  <c r="F38" i="17"/>
  <c r="E38" i="17"/>
  <c r="D38" i="17"/>
  <c r="I37" i="17"/>
  <c r="H37" i="17"/>
  <c r="G37" i="17"/>
  <c r="F37" i="17"/>
  <c r="E37" i="17"/>
  <c r="D37" i="17"/>
  <c r="I36" i="17"/>
  <c r="H36" i="17"/>
  <c r="G36" i="17"/>
  <c r="F36" i="17"/>
  <c r="E36" i="17"/>
  <c r="D36" i="17"/>
  <c r="I35" i="17"/>
  <c r="H35" i="17"/>
  <c r="G35" i="17"/>
  <c r="F35" i="17"/>
  <c r="E35" i="17"/>
  <c r="D35" i="17"/>
  <c r="I34" i="17"/>
  <c r="H34" i="17"/>
  <c r="G34" i="17"/>
  <c r="F34" i="17"/>
  <c r="E34" i="17"/>
  <c r="D34" i="17"/>
  <c r="I33" i="17"/>
  <c r="H33" i="17"/>
  <c r="G33" i="17"/>
  <c r="F33" i="17"/>
  <c r="E33" i="17"/>
  <c r="D33" i="17"/>
  <c r="I32" i="17"/>
  <c r="H32" i="17"/>
  <c r="G32" i="17"/>
  <c r="F32" i="17"/>
  <c r="E32" i="17"/>
  <c r="D32" i="17"/>
  <c r="I31" i="17"/>
  <c r="H31" i="17"/>
  <c r="G31" i="17"/>
  <c r="F31" i="17"/>
  <c r="E31" i="17"/>
  <c r="D31" i="17"/>
  <c r="I30" i="17"/>
  <c r="H30" i="17"/>
  <c r="G30" i="17"/>
  <c r="F30" i="17"/>
  <c r="E30" i="17"/>
  <c r="D30" i="17"/>
  <c r="I29" i="17"/>
  <c r="H29" i="17"/>
  <c r="G29" i="17"/>
  <c r="F29" i="17"/>
  <c r="E29" i="17"/>
  <c r="D29" i="17"/>
  <c r="I28" i="17"/>
  <c r="H28" i="17"/>
  <c r="G28" i="17"/>
  <c r="F28" i="17"/>
  <c r="E28" i="17"/>
  <c r="D28" i="17"/>
  <c r="I27" i="17"/>
  <c r="H27" i="17"/>
  <c r="G27" i="17"/>
  <c r="F27" i="17"/>
  <c r="E27" i="17"/>
  <c r="D27" i="17"/>
  <c r="I26" i="17"/>
  <c r="H26" i="17"/>
  <c r="G26" i="17"/>
  <c r="F26" i="17"/>
  <c r="E26" i="17"/>
  <c r="D26" i="17"/>
  <c r="I25" i="17"/>
  <c r="H25" i="17"/>
  <c r="G25" i="17"/>
  <c r="F25" i="17"/>
  <c r="E25" i="17"/>
  <c r="D25" i="17"/>
  <c r="I24" i="17"/>
  <c r="H24" i="17"/>
  <c r="G24" i="17"/>
  <c r="F24" i="17"/>
  <c r="E24" i="17"/>
  <c r="D24" i="17"/>
  <c r="I23" i="17"/>
  <c r="H23" i="17"/>
  <c r="G23" i="17"/>
  <c r="F23" i="17"/>
  <c r="E23" i="17"/>
  <c r="D23" i="17"/>
  <c r="I22" i="17"/>
  <c r="H22" i="17"/>
  <c r="G22" i="17"/>
  <c r="F22" i="17"/>
  <c r="E22" i="17"/>
  <c r="D22" i="17"/>
  <c r="I21" i="17"/>
  <c r="H21" i="17"/>
  <c r="G21" i="17"/>
  <c r="F21" i="17"/>
  <c r="E21" i="17"/>
  <c r="D21" i="17"/>
  <c r="I20" i="17"/>
  <c r="H20" i="17"/>
  <c r="G20" i="17"/>
  <c r="F20" i="17"/>
  <c r="E20" i="17"/>
  <c r="D20" i="17"/>
  <c r="I19" i="17"/>
  <c r="H19" i="17"/>
  <c r="G19" i="17"/>
  <c r="F19" i="17"/>
  <c r="E19" i="17"/>
  <c r="D19" i="17"/>
  <c r="I18" i="17"/>
  <c r="H18" i="17"/>
  <c r="G18" i="17"/>
  <c r="F18" i="17"/>
  <c r="E18" i="17"/>
  <c r="D18" i="17"/>
  <c r="I17" i="17"/>
  <c r="H17" i="17"/>
  <c r="G17" i="17"/>
  <c r="F17" i="17"/>
  <c r="E17" i="17"/>
  <c r="D17" i="17"/>
  <c r="I16" i="17"/>
  <c r="H16" i="17"/>
  <c r="G16" i="17"/>
  <c r="F16" i="17"/>
  <c r="E16" i="17"/>
  <c r="D16" i="17"/>
  <c r="I15" i="17"/>
  <c r="H15" i="17"/>
  <c r="G15" i="17"/>
  <c r="F15" i="17"/>
  <c r="E15" i="17"/>
  <c r="D15" i="17"/>
  <c r="I14" i="17"/>
  <c r="H14" i="17"/>
  <c r="G14" i="17"/>
  <c r="F14" i="17"/>
  <c r="E14" i="17"/>
  <c r="D14" i="17"/>
  <c r="I13" i="17"/>
  <c r="H13" i="17"/>
  <c r="G13" i="17"/>
  <c r="F13" i="17"/>
  <c r="E13" i="17"/>
  <c r="D13" i="17"/>
  <c r="I12" i="17"/>
  <c r="H12" i="17"/>
  <c r="G12" i="17"/>
  <c r="F12" i="17"/>
  <c r="E12" i="17"/>
  <c r="D12" i="17"/>
  <c r="I11" i="17"/>
  <c r="H11" i="17"/>
  <c r="G11" i="17"/>
  <c r="F11" i="17"/>
  <c r="E11" i="17"/>
  <c r="D11" i="17"/>
  <c r="I10" i="17"/>
  <c r="H10" i="17"/>
  <c r="G10" i="17"/>
  <c r="F10" i="17"/>
  <c r="E10" i="17"/>
  <c r="D10" i="17"/>
  <c r="I9" i="17"/>
  <c r="H9" i="17"/>
  <c r="G9" i="17"/>
  <c r="F9" i="17"/>
  <c r="E9" i="17"/>
  <c r="D9" i="17"/>
  <c r="I8" i="17"/>
  <c r="H8" i="17"/>
  <c r="G8" i="17"/>
  <c r="F8" i="17"/>
  <c r="E8" i="17"/>
  <c r="D8" i="17"/>
  <c r="I7" i="17"/>
  <c r="H7" i="17"/>
  <c r="G7" i="17"/>
  <c r="F7" i="17"/>
  <c r="E7" i="17"/>
  <c r="D7" i="17"/>
  <c r="I6" i="17"/>
  <c r="H6" i="17"/>
  <c r="G6" i="17"/>
  <c r="F6" i="17"/>
  <c r="E6" i="17"/>
  <c r="D6" i="17"/>
  <c r="L2" i="17"/>
  <c r="C74" i="17" s="1"/>
  <c r="A1" i="17"/>
  <c r="C74" i="16"/>
  <c r="C72" i="16"/>
  <c r="C71" i="16"/>
  <c r="G70" i="16"/>
  <c r="F70" i="16"/>
  <c r="E70" i="16"/>
  <c r="D70" i="16"/>
  <c r="G69" i="16"/>
  <c r="F69" i="16"/>
  <c r="E69" i="16"/>
  <c r="D69" i="16"/>
  <c r="G68" i="16"/>
  <c r="F68" i="16"/>
  <c r="E68" i="16"/>
  <c r="D68" i="16"/>
  <c r="G67" i="16"/>
  <c r="F67" i="16"/>
  <c r="E67" i="16"/>
  <c r="D67" i="16"/>
  <c r="G66" i="16"/>
  <c r="F66" i="16"/>
  <c r="E66" i="16"/>
  <c r="D66" i="16"/>
  <c r="G65" i="16"/>
  <c r="F65" i="16"/>
  <c r="E65" i="16"/>
  <c r="D65" i="16"/>
  <c r="G64" i="16"/>
  <c r="F64" i="16"/>
  <c r="E64" i="16"/>
  <c r="D64" i="16"/>
  <c r="G63" i="16"/>
  <c r="F63" i="16"/>
  <c r="E63" i="16"/>
  <c r="D63" i="16"/>
  <c r="G62" i="16"/>
  <c r="F62" i="16"/>
  <c r="E62" i="16"/>
  <c r="D62" i="16"/>
  <c r="G61" i="16"/>
  <c r="F61" i="16"/>
  <c r="E61" i="16"/>
  <c r="D61" i="16"/>
  <c r="G60" i="16"/>
  <c r="F60" i="16"/>
  <c r="E60" i="16"/>
  <c r="D60" i="16"/>
  <c r="G59" i="16"/>
  <c r="F59" i="16"/>
  <c r="E59" i="16"/>
  <c r="D59" i="16"/>
  <c r="G58" i="16"/>
  <c r="F58" i="16"/>
  <c r="E58" i="16"/>
  <c r="D58" i="16"/>
  <c r="G57" i="16"/>
  <c r="F57" i="16"/>
  <c r="E57" i="16"/>
  <c r="D57" i="16"/>
  <c r="G56" i="16"/>
  <c r="F56" i="16"/>
  <c r="E56" i="16"/>
  <c r="D56" i="16"/>
  <c r="G55" i="16"/>
  <c r="F55" i="16"/>
  <c r="E55" i="16"/>
  <c r="D55" i="16"/>
  <c r="G54" i="16"/>
  <c r="F54" i="16"/>
  <c r="E54" i="16"/>
  <c r="D54" i="16"/>
  <c r="G53" i="16"/>
  <c r="F53" i="16"/>
  <c r="E53" i="16"/>
  <c r="D53" i="16"/>
  <c r="G52" i="16"/>
  <c r="G72" i="16" s="1"/>
  <c r="F52" i="16"/>
  <c r="E52" i="16"/>
  <c r="D52" i="16"/>
  <c r="G51" i="16"/>
  <c r="F51" i="16"/>
  <c r="E51" i="16"/>
  <c r="D51" i="16"/>
  <c r="I50" i="16"/>
  <c r="H50" i="16"/>
  <c r="G50" i="16"/>
  <c r="F50" i="16"/>
  <c r="E50" i="16"/>
  <c r="D50" i="16"/>
  <c r="I49" i="16"/>
  <c r="H49" i="16"/>
  <c r="G49" i="16"/>
  <c r="F49" i="16"/>
  <c r="E49" i="16"/>
  <c r="D49" i="16"/>
  <c r="I48" i="16"/>
  <c r="H48" i="16"/>
  <c r="G48" i="16"/>
  <c r="F48" i="16"/>
  <c r="E48" i="16"/>
  <c r="D48" i="16"/>
  <c r="I47" i="16"/>
  <c r="H47" i="16"/>
  <c r="G47" i="16"/>
  <c r="F47" i="16"/>
  <c r="E47" i="16"/>
  <c r="D47" i="16"/>
  <c r="I46" i="16"/>
  <c r="H46" i="16"/>
  <c r="G46" i="16"/>
  <c r="F46" i="16"/>
  <c r="E46" i="16"/>
  <c r="D46" i="16"/>
  <c r="I45" i="16"/>
  <c r="H45" i="16"/>
  <c r="G45" i="16"/>
  <c r="F45" i="16"/>
  <c r="E45" i="16"/>
  <c r="D45" i="16"/>
  <c r="I44" i="16"/>
  <c r="H44" i="16"/>
  <c r="G44" i="16"/>
  <c r="F44" i="16"/>
  <c r="E44" i="16"/>
  <c r="D44" i="16"/>
  <c r="I43" i="16"/>
  <c r="H43" i="16"/>
  <c r="G43" i="16"/>
  <c r="F43" i="16"/>
  <c r="E43" i="16"/>
  <c r="D43" i="16"/>
  <c r="I42" i="16"/>
  <c r="H42" i="16"/>
  <c r="G42" i="16"/>
  <c r="F42" i="16"/>
  <c r="E42" i="16"/>
  <c r="D42" i="16"/>
  <c r="I41" i="16"/>
  <c r="H41" i="16"/>
  <c r="G41" i="16"/>
  <c r="F41" i="16"/>
  <c r="E41" i="16"/>
  <c r="D41" i="16"/>
  <c r="I40" i="16"/>
  <c r="H40" i="16"/>
  <c r="G40" i="16"/>
  <c r="F40" i="16"/>
  <c r="E40" i="16"/>
  <c r="D40" i="16"/>
  <c r="I39" i="16"/>
  <c r="H39" i="16"/>
  <c r="G39" i="16"/>
  <c r="F39" i="16"/>
  <c r="E39" i="16"/>
  <c r="D39" i="16"/>
  <c r="I38" i="16"/>
  <c r="H38" i="16"/>
  <c r="G38" i="16"/>
  <c r="F38" i="16"/>
  <c r="E38" i="16"/>
  <c r="D38" i="16"/>
  <c r="I37" i="16"/>
  <c r="H37" i="16"/>
  <c r="G37" i="16"/>
  <c r="F37" i="16"/>
  <c r="E37" i="16"/>
  <c r="D37" i="16"/>
  <c r="I36" i="16"/>
  <c r="H36" i="16"/>
  <c r="G36" i="16"/>
  <c r="F36" i="16"/>
  <c r="E36" i="16"/>
  <c r="D36" i="16"/>
  <c r="I35" i="16"/>
  <c r="H35" i="16"/>
  <c r="G35" i="16"/>
  <c r="F35" i="16"/>
  <c r="E35" i="16"/>
  <c r="D35" i="16"/>
  <c r="I34" i="16"/>
  <c r="H34" i="16"/>
  <c r="G34" i="16"/>
  <c r="F34" i="16"/>
  <c r="E34" i="16"/>
  <c r="D34" i="16"/>
  <c r="I33" i="16"/>
  <c r="H33" i="16"/>
  <c r="G33" i="16"/>
  <c r="F33" i="16"/>
  <c r="E33" i="16"/>
  <c r="D33" i="16"/>
  <c r="I32" i="16"/>
  <c r="H32" i="16"/>
  <c r="G32" i="16"/>
  <c r="F32" i="16"/>
  <c r="E32" i="16"/>
  <c r="D32" i="16"/>
  <c r="I31" i="16"/>
  <c r="H31" i="16"/>
  <c r="G31" i="16"/>
  <c r="F31" i="16"/>
  <c r="E31" i="16"/>
  <c r="D31" i="16"/>
  <c r="I30" i="16"/>
  <c r="H30" i="16"/>
  <c r="G30" i="16"/>
  <c r="F30" i="16"/>
  <c r="E30" i="16"/>
  <c r="D30" i="16"/>
  <c r="I29" i="16"/>
  <c r="H29" i="16"/>
  <c r="G29" i="16"/>
  <c r="F29" i="16"/>
  <c r="E29" i="16"/>
  <c r="D29" i="16"/>
  <c r="I28" i="16"/>
  <c r="H28" i="16"/>
  <c r="G28" i="16"/>
  <c r="F28" i="16"/>
  <c r="E28" i="16"/>
  <c r="D28" i="16"/>
  <c r="I27" i="16"/>
  <c r="H27" i="16"/>
  <c r="G27" i="16"/>
  <c r="F27" i="16"/>
  <c r="E27" i="16"/>
  <c r="D27" i="16"/>
  <c r="I26" i="16"/>
  <c r="H26" i="16"/>
  <c r="G26" i="16"/>
  <c r="F26" i="16"/>
  <c r="E26" i="16"/>
  <c r="D26" i="16"/>
  <c r="I25" i="16"/>
  <c r="H25" i="16"/>
  <c r="G25" i="16"/>
  <c r="F25" i="16"/>
  <c r="E25" i="16"/>
  <c r="D25" i="16"/>
  <c r="I24" i="16"/>
  <c r="H24" i="16"/>
  <c r="G24" i="16"/>
  <c r="F24" i="16"/>
  <c r="E24" i="16"/>
  <c r="D24" i="16"/>
  <c r="I23" i="16"/>
  <c r="H23" i="16"/>
  <c r="G23" i="16"/>
  <c r="F23" i="16"/>
  <c r="E23" i="16"/>
  <c r="D23" i="16"/>
  <c r="I22" i="16"/>
  <c r="H22" i="16"/>
  <c r="G22" i="16"/>
  <c r="F22" i="16"/>
  <c r="E22" i="16"/>
  <c r="D22" i="16"/>
  <c r="I21" i="16"/>
  <c r="H21" i="16"/>
  <c r="G21" i="16"/>
  <c r="F21" i="16"/>
  <c r="E21" i="16"/>
  <c r="D21" i="16"/>
  <c r="I20" i="16"/>
  <c r="H20" i="16"/>
  <c r="G20" i="16"/>
  <c r="F20" i="16"/>
  <c r="E20" i="16"/>
  <c r="D20" i="16"/>
  <c r="I19" i="16"/>
  <c r="H19" i="16"/>
  <c r="G19" i="16"/>
  <c r="F19" i="16"/>
  <c r="E19" i="16"/>
  <c r="D19" i="16"/>
  <c r="I18" i="16"/>
  <c r="H18" i="16"/>
  <c r="G18" i="16"/>
  <c r="F18" i="16"/>
  <c r="E18" i="16"/>
  <c r="D18" i="16"/>
  <c r="I17" i="16"/>
  <c r="H17" i="16"/>
  <c r="G17" i="16"/>
  <c r="F17" i="16"/>
  <c r="E17" i="16"/>
  <c r="D17" i="16"/>
  <c r="I16" i="16"/>
  <c r="H16" i="16"/>
  <c r="G16" i="16"/>
  <c r="F16" i="16"/>
  <c r="E16" i="16"/>
  <c r="D16" i="16"/>
  <c r="I15" i="16"/>
  <c r="H15" i="16"/>
  <c r="G15" i="16"/>
  <c r="F15" i="16"/>
  <c r="E15" i="16"/>
  <c r="D15" i="16"/>
  <c r="I14" i="16"/>
  <c r="H14" i="16"/>
  <c r="G14" i="16"/>
  <c r="F14" i="16"/>
  <c r="E14" i="16"/>
  <c r="D14" i="16"/>
  <c r="I13" i="16"/>
  <c r="H13" i="16"/>
  <c r="G13" i="16"/>
  <c r="F13" i="16"/>
  <c r="E13" i="16"/>
  <c r="D13" i="16"/>
  <c r="I12" i="16"/>
  <c r="H12" i="16"/>
  <c r="G12" i="16"/>
  <c r="F12" i="16"/>
  <c r="E12" i="16"/>
  <c r="D12" i="16"/>
  <c r="I11" i="16"/>
  <c r="H11" i="16"/>
  <c r="G11" i="16"/>
  <c r="F11" i="16"/>
  <c r="E11" i="16"/>
  <c r="D11" i="16"/>
  <c r="I10" i="16"/>
  <c r="H10" i="16"/>
  <c r="G10" i="16"/>
  <c r="F10" i="16"/>
  <c r="E10" i="16"/>
  <c r="D10" i="16"/>
  <c r="I9" i="16"/>
  <c r="H9" i="16"/>
  <c r="G9" i="16"/>
  <c r="F9" i="16"/>
  <c r="E9" i="16"/>
  <c r="D9" i="16"/>
  <c r="I8" i="16"/>
  <c r="H8" i="16"/>
  <c r="G8" i="16"/>
  <c r="F8" i="16"/>
  <c r="E8" i="16"/>
  <c r="D8" i="16"/>
  <c r="I7" i="16"/>
  <c r="H7" i="16"/>
  <c r="G7" i="16"/>
  <c r="F7" i="16"/>
  <c r="E7" i="16"/>
  <c r="D7" i="16"/>
  <c r="I6" i="16"/>
  <c r="H6" i="16"/>
  <c r="G6" i="16"/>
  <c r="F6" i="16"/>
  <c r="E6" i="16"/>
  <c r="D6" i="16"/>
  <c r="L2" i="16"/>
  <c r="A1" i="16"/>
  <c r="C74" i="15"/>
  <c r="G72" i="15"/>
  <c r="C72" i="15"/>
  <c r="C71" i="15"/>
  <c r="G70" i="15"/>
  <c r="F70" i="15"/>
  <c r="E70" i="15"/>
  <c r="D70" i="15"/>
  <c r="G69" i="15"/>
  <c r="F69" i="15"/>
  <c r="E69" i="15"/>
  <c r="D69" i="15"/>
  <c r="G68" i="15"/>
  <c r="F68" i="15"/>
  <c r="E68" i="15"/>
  <c r="D68" i="15"/>
  <c r="G67" i="15"/>
  <c r="F67" i="15"/>
  <c r="E67" i="15"/>
  <c r="D67" i="15"/>
  <c r="G66" i="15"/>
  <c r="F66" i="15"/>
  <c r="E66" i="15"/>
  <c r="D66" i="15"/>
  <c r="G65" i="15"/>
  <c r="F65" i="15"/>
  <c r="E65" i="15"/>
  <c r="D65" i="15"/>
  <c r="G64" i="15"/>
  <c r="F64" i="15"/>
  <c r="E64" i="15"/>
  <c r="D64" i="15"/>
  <c r="G63" i="15"/>
  <c r="F63" i="15"/>
  <c r="E63" i="15"/>
  <c r="D63" i="15"/>
  <c r="G62" i="15"/>
  <c r="F62" i="15"/>
  <c r="E62" i="15"/>
  <c r="D62" i="15"/>
  <c r="G61" i="15"/>
  <c r="F61" i="15"/>
  <c r="E61" i="15"/>
  <c r="D61" i="15"/>
  <c r="G60" i="15"/>
  <c r="F60" i="15"/>
  <c r="E60" i="15"/>
  <c r="D60" i="15"/>
  <c r="G59" i="15"/>
  <c r="F59" i="15"/>
  <c r="E59" i="15"/>
  <c r="D59" i="15"/>
  <c r="G58" i="15"/>
  <c r="F58" i="15"/>
  <c r="E58" i="15"/>
  <c r="D58" i="15"/>
  <c r="G57" i="15"/>
  <c r="F57" i="15"/>
  <c r="E57" i="15"/>
  <c r="D57" i="15"/>
  <c r="G56" i="15"/>
  <c r="F56" i="15"/>
  <c r="E56" i="15"/>
  <c r="D56" i="15"/>
  <c r="G55" i="15"/>
  <c r="F55" i="15"/>
  <c r="E55" i="15"/>
  <c r="D55" i="15"/>
  <c r="G54" i="15"/>
  <c r="F54" i="15"/>
  <c r="E54" i="15"/>
  <c r="D54" i="15"/>
  <c r="G53" i="15"/>
  <c r="F53" i="15"/>
  <c r="E53" i="15"/>
  <c r="D53" i="15"/>
  <c r="G52" i="15"/>
  <c r="F52" i="15"/>
  <c r="E52" i="15"/>
  <c r="D52" i="15"/>
  <c r="G51" i="15"/>
  <c r="F51" i="15"/>
  <c r="E51" i="15"/>
  <c r="D51" i="15"/>
  <c r="I50" i="15"/>
  <c r="H50" i="15"/>
  <c r="G50" i="15"/>
  <c r="F50" i="15"/>
  <c r="E50" i="15"/>
  <c r="D50" i="15"/>
  <c r="I49" i="15"/>
  <c r="H49" i="15"/>
  <c r="G49" i="15"/>
  <c r="F49" i="15"/>
  <c r="E49" i="15"/>
  <c r="D49" i="15"/>
  <c r="I48" i="15"/>
  <c r="H48" i="15"/>
  <c r="G48" i="15"/>
  <c r="F48" i="15"/>
  <c r="E48" i="15"/>
  <c r="D48" i="15"/>
  <c r="I47" i="15"/>
  <c r="H47" i="15"/>
  <c r="G47" i="15"/>
  <c r="F47" i="15"/>
  <c r="E47" i="15"/>
  <c r="D47" i="15"/>
  <c r="I46" i="15"/>
  <c r="H46" i="15"/>
  <c r="G46" i="15"/>
  <c r="F46" i="15"/>
  <c r="E46" i="15"/>
  <c r="D46" i="15"/>
  <c r="I45" i="15"/>
  <c r="H45" i="15"/>
  <c r="G45" i="15"/>
  <c r="F45" i="15"/>
  <c r="E45" i="15"/>
  <c r="D45" i="15"/>
  <c r="I44" i="15"/>
  <c r="H44" i="15"/>
  <c r="G44" i="15"/>
  <c r="F44" i="15"/>
  <c r="E44" i="15"/>
  <c r="D44" i="15"/>
  <c r="I43" i="15"/>
  <c r="H43" i="15"/>
  <c r="G43" i="15"/>
  <c r="F43" i="15"/>
  <c r="E43" i="15"/>
  <c r="D43" i="15"/>
  <c r="I42" i="15"/>
  <c r="H42" i="15"/>
  <c r="G42" i="15"/>
  <c r="F42" i="15"/>
  <c r="E42" i="15"/>
  <c r="D42" i="15"/>
  <c r="I41" i="15"/>
  <c r="H41" i="15"/>
  <c r="G41" i="15"/>
  <c r="F41" i="15"/>
  <c r="E41" i="15"/>
  <c r="D41" i="15"/>
  <c r="I40" i="15"/>
  <c r="H40" i="15"/>
  <c r="G40" i="15"/>
  <c r="F40" i="15"/>
  <c r="E40" i="15"/>
  <c r="D40" i="15"/>
  <c r="I39" i="15"/>
  <c r="H39" i="15"/>
  <c r="G39" i="15"/>
  <c r="F39" i="15"/>
  <c r="E39" i="15"/>
  <c r="D39" i="15"/>
  <c r="I38" i="15"/>
  <c r="H38" i="15"/>
  <c r="G38" i="15"/>
  <c r="F38" i="15"/>
  <c r="E38" i="15"/>
  <c r="D38" i="15"/>
  <c r="I37" i="15"/>
  <c r="H37" i="15"/>
  <c r="G37" i="15"/>
  <c r="F37" i="15"/>
  <c r="E37" i="15"/>
  <c r="D37" i="15"/>
  <c r="I36" i="15"/>
  <c r="H36" i="15"/>
  <c r="G36" i="15"/>
  <c r="F36" i="15"/>
  <c r="E36" i="15"/>
  <c r="D36" i="15"/>
  <c r="I35" i="15"/>
  <c r="H35" i="15"/>
  <c r="G35" i="15"/>
  <c r="F35" i="15"/>
  <c r="E35" i="15"/>
  <c r="D35" i="15"/>
  <c r="I34" i="15"/>
  <c r="H34" i="15"/>
  <c r="G34" i="15"/>
  <c r="F34" i="15"/>
  <c r="E34" i="15"/>
  <c r="D34" i="15"/>
  <c r="I33" i="15"/>
  <c r="H33" i="15"/>
  <c r="G33" i="15"/>
  <c r="F33" i="15"/>
  <c r="E33" i="15"/>
  <c r="D33" i="15"/>
  <c r="I32" i="15"/>
  <c r="H32" i="15"/>
  <c r="G32" i="15"/>
  <c r="F32" i="15"/>
  <c r="E32" i="15"/>
  <c r="D32" i="15"/>
  <c r="I31" i="15"/>
  <c r="H31" i="15"/>
  <c r="G31" i="15"/>
  <c r="F31" i="15"/>
  <c r="E31" i="15"/>
  <c r="D31" i="15"/>
  <c r="I30" i="15"/>
  <c r="H30" i="15"/>
  <c r="G30" i="15"/>
  <c r="F30" i="15"/>
  <c r="E30" i="15"/>
  <c r="D30" i="15"/>
  <c r="I29" i="15"/>
  <c r="H29" i="15"/>
  <c r="G29" i="15"/>
  <c r="F29" i="15"/>
  <c r="E29" i="15"/>
  <c r="D29" i="15"/>
  <c r="I28" i="15"/>
  <c r="H28" i="15"/>
  <c r="G28" i="15"/>
  <c r="F28" i="15"/>
  <c r="E28" i="15"/>
  <c r="D28" i="15"/>
  <c r="I27" i="15"/>
  <c r="H27" i="15"/>
  <c r="G27" i="15"/>
  <c r="F27" i="15"/>
  <c r="E27" i="15"/>
  <c r="D27" i="15"/>
  <c r="I26" i="15"/>
  <c r="H26" i="15"/>
  <c r="G26" i="15"/>
  <c r="F26" i="15"/>
  <c r="E26" i="15"/>
  <c r="D26" i="15"/>
  <c r="I25" i="15"/>
  <c r="H25" i="15"/>
  <c r="G25" i="15"/>
  <c r="F25" i="15"/>
  <c r="E25" i="15"/>
  <c r="D25" i="15"/>
  <c r="I24" i="15"/>
  <c r="H24" i="15"/>
  <c r="G24" i="15"/>
  <c r="F24" i="15"/>
  <c r="E24" i="15"/>
  <c r="D24" i="15"/>
  <c r="I23" i="15"/>
  <c r="H23" i="15"/>
  <c r="G23" i="15"/>
  <c r="F23" i="15"/>
  <c r="E23" i="15"/>
  <c r="D23" i="15"/>
  <c r="I22" i="15"/>
  <c r="H22" i="15"/>
  <c r="G22" i="15"/>
  <c r="F22" i="15"/>
  <c r="E22" i="15"/>
  <c r="D22" i="15"/>
  <c r="I21" i="15"/>
  <c r="H21" i="15"/>
  <c r="G21" i="15"/>
  <c r="F21" i="15"/>
  <c r="E21" i="15"/>
  <c r="D21" i="15"/>
  <c r="I20" i="15"/>
  <c r="H20" i="15"/>
  <c r="G20" i="15"/>
  <c r="F20" i="15"/>
  <c r="E20" i="15"/>
  <c r="D20" i="15"/>
  <c r="I19" i="15"/>
  <c r="H19" i="15"/>
  <c r="G19" i="15"/>
  <c r="F19" i="15"/>
  <c r="E19" i="15"/>
  <c r="D19" i="15"/>
  <c r="I18" i="15"/>
  <c r="H18" i="15"/>
  <c r="G18" i="15"/>
  <c r="F18" i="15"/>
  <c r="E18" i="15"/>
  <c r="D18" i="15"/>
  <c r="I17" i="15"/>
  <c r="H17" i="15"/>
  <c r="G17" i="15"/>
  <c r="F17" i="15"/>
  <c r="E17" i="15"/>
  <c r="D17" i="15"/>
  <c r="I16" i="15"/>
  <c r="H16" i="15"/>
  <c r="G16" i="15"/>
  <c r="F16" i="15"/>
  <c r="E16" i="15"/>
  <c r="D16" i="15"/>
  <c r="I15" i="15"/>
  <c r="H15" i="15"/>
  <c r="G15" i="15"/>
  <c r="F15" i="15"/>
  <c r="E15" i="15"/>
  <c r="D15" i="15"/>
  <c r="I14" i="15"/>
  <c r="H14" i="15"/>
  <c r="G14" i="15"/>
  <c r="F14" i="15"/>
  <c r="E14" i="15"/>
  <c r="D14" i="15"/>
  <c r="I13" i="15"/>
  <c r="H13" i="15"/>
  <c r="G13" i="15"/>
  <c r="F13" i="15"/>
  <c r="E13" i="15"/>
  <c r="D13" i="15"/>
  <c r="I12" i="15"/>
  <c r="H12" i="15"/>
  <c r="G12" i="15"/>
  <c r="F12" i="15"/>
  <c r="E12" i="15"/>
  <c r="D12" i="15"/>
  <c r="I11" i="15"/>
  <c r="H11" i="15"/>
  <c r="G11" i="15"/>
  <c r="F11" i="15"/>
  <c r="E11" i="15"/>
  <c r="D11" i="15"/>
  <c r="I10" i="15"/>
  <c r="H10" i="15"/>
  <c r="G10" i="15"/>
  <c r="F10" i="15"/>
  <c r="E10" i="15"/>
  <c r="D10" i="15"/>
  <c r="I9" i="15"/>
  <c r="H9" i="15"/>
  <c r="G9" i="15"/>
  <c r="F9" i="15"/>
  <c r="E9" i="15"/>
  <c r="D9" i="15"/>
  <c r="I8" i="15"/>
  <c r="H8" i="15"/>
  <c r="G8" i="15"/>
  <c r="F8" i="15"/>
  <c r="E8" i="15"/>
  <c r="D8" i="15"/>
  <c r="I7" i="15"/>
  <c r="H7" i="15"/>
  <c r="G7" i="15"/>
  <c r="F7" i="15"/>
  <c r="E7" i="15"/>
  <c r="D7" i="15"/>
  <c r="I6" i="15"/>
  <c r="H6" i="15"/>
  <c r="G6" i="15"/>
  <c r="F6" i="15"/>
  <c r="E6" i="15"/>
  <c r="D6" i="15"/>
  <c r="L2" i="15"/>
  <c r="A1" i="15"/>
  <c r="G72" i="14"/>
  <c r="C72" i="14"/>
  <c r="C71" i="14"/>
  <c r="C74" i="14" s="1"/>
  <c r="F8" i="1" s="1"/>
  <c r="G70" i="14"/>
  <c r="F70" i="14"/>
  <c r="E70" i="14"/>
  <c r="D70" i="14"/>
  <c r="G69" i="14"/>
  <c r="F69" i="14"/>
  <c r="E69" i="14"/>
  <c r="D69" i="14"/>
  <c r="G68" i="14"/>
  <c r="F68" i="14"/>
  <c r="E68" i="14"/>
  <c r="D68" i="14"/>
  <c r="G67" i="14"/>
  <c r="F67" i="14"/>
  <c r="E67" i="14"/>
  <c r="D67" i="14"/>
  <c r="G66" i="14"/>
  <c r="F66" i="14"/>
  <c r="E66" i="14"/>
  <c r="D66" i="14"/>
  <c r="G65" i="14"/>
  <c r="F65" i="14"/>
  <c r="E65" i="14"/>
  <c r="D65" i="14"/>
  <c r="G64" i="14"/>
  <c r="F64" i="14"/>
  <c r="E64" i="14"/>
  <c r="D64" i="14"/>
  <c r="G63" i="14"/>
  <c r="F63" i="14"/>
  <c r="E63" i="14"/>
  <c r="D63" i="14"/>
  <c r="G62" i="14"/>
  <c r="F62" i="14"/>
  <c r="E62" i="14"/>
  <c r="D62" i="14"/>
  <c r="G61" i="14"/>
  <c r="F61" i="14"/>
  <c r="E61" i="14"/>
  <c r="D61" i="14"/>
  <c r="G60" i="14"/>
  <c r="F60" i="14"/>
  <c r="E60" i="14"/>
  <c r="D60" i="14"/>
  <c r="G59" i="14"/>
  <c r="F59" i="14"/>
  <c r="E59" i="14"/>
  <c r="D59" i="14"/>
  <c r="G58" i="14"/>
  <c r="F58" i="14"/>
  <c r="E58" i="14"/>
  <c r="D58" i="14"/>
  <c r="G57" i="14"/>
  <c r="F57" i="14"/>
  <c r="E57" i="14"/>
  <c r="D57" i="14"/>
  <c r="G56" i="14"/>
  <c r="F56" i="14"/>
  <c r="E56" i="14"/>
  <c r="D56" i="14"/>
  <c r="G55" i="14"/>
  <c r="F55" i="14"/>
  <c r="E55" i="14"/>
  <c r="D55" i="14"/>
  <c r="G54" i="14"/>
  <c r="F54" i="14"/>
  <c r="E54" i="14"/>
  <c r="D54" i="14"/>
  <c r="G53" i="14"/>
  <c r="F53" i="14"/>
  <c r="E53" i="14"/>
  <c r="D53" i="14"/>
  <c r="G52" i="14"/>
  <c r="F52" i="14"/>
  <c r="E52" i="14"/>
  <c r="D52" i="14"/>
  <c r="G51" i="14"/>
  <c r="F51" i="14"/>
  <c r="E51" i="14"/>
  <c r="D51" i="14"/>
  <c r="I50" i="14"/>
  <c r="H50" i="14"/>
  <c r="G50" i="14"/>
  <c r="F50" i="14"/>
  <c r="E50" i="14"/>
  <c r="D50" i="14"/>
  <c r="I49" i="14"/>
  <c r="H49" i="14"/>
  <c r="G49" i="14"/>
  <c r="F49" i="14"/>
  <c r="E49" i="14"/>
  <c r="D49" i="14"/>
  <c r="I48" i="14"/>
  <c r="H48" i="14"/>
  <c r="G48" i="14"/>
  <c r="F48" i="14"/>
  <c r="E48" i="14"/>
  <c r="D48" i="14"/>
  <c r="I47" i="14"/>
  <c r="H47" i="14"/>
  <c r="G47" i="14"/>
  <c r="F47" i="14"/>
  <c r="E47" i="14"/>
  <c r="D47" i="14"/>
  <c r="I46" i="14"/>
  <c r="H46" i="14"/>
  <c r="G46" i="14"/>
  <c r="F46" i="14"/>
  <c r="E46" i="14"/>
  <c r="D46" i="14"/>
  <c r="I45" i="14"/>
  <c r="H45" i="14"/>
  <c r="G45" i="14"/>
  <c r="F45" i="14"/>
  <c r="E45" i="14"/>
  <c r="D45" i="14"/>
  <c r="I44" i="14"/>
  <c r="H44" i="14"/>
  <c r="G44" i="14"/>
  <c r="F44" i="14"/>
  <c r="E44" i="14"/>
  <c r="D44" i="14"/>
  <c r="I43" i="14"/>
  <c r="H43" i="14"/>
  <c r="G43" i="14"/>
  <c r="F43" i="14"/>
  <c r="E43" i="14"/>
  <c r="D43" i="14"/>
  <c r="I42" i="14"/>
  <c r="H42" i="14"/>
  <c r="G42" i="14"/>
  <c r="F42" i="14"/>
  <c r="E42" i="14"/>
  <c r="D42" i="14"/>
  <c r="I41" i="14"/>
  <c r="H41" i="14"/>
  <c r="G41" i="14"/>
  <c r="F41" i="14"/>
  <c r="E41" i="14"/>
  <c r="D41" i="14"/>
  <c r="I40" i="14"/>
  <c r="H40" i="14"/>
  <c r="G40" i="14"/>
  <c r="F40" i="14"/>
  <c r="E40" i="14"/>
  <c r="D40" i="14"/>
  <c r="I39" i="14"/>
  <c r="H39" i="14"/>
  <c r="G39" i="14"/>
  <c r="F39" i="14"/>
  <c r="E39" i="14"/>
  <c r="D39" i="14"/>
  <c r="I38" i="14"/>
  <c r="H38" i="14"/>
  <c r="G38" i="14"/>
  <c r="F38" i="14"/>
  <c r="E38" i="14"/>
  <c r="D38" i="14"/>
  <c r="I37" i="14"/>
  <c r="H37" i="14"/>
  <c r="G37" i="14"/>
  <c r="F37" i="14"/>
  <c r="E37" i="14"/>
  <c r="D37" i="14"/>
  <c r="I36" i="14"/>
  <c r="H36" i="14"/>
  <c r="G36" i="14"/>
  <c r="F36" i="14"/>
  <c r="E36" i="14"/>
  <c r="D36" i="14"/>
  <c r="I35" i="14"/>
  <c r="H35" i="14"/>
  <c r="G35" i="14"/>
  <c r="F35" i="14"/>
  <c r="E35" i="14"/>
  <c r="D35" i="14"/>
  <c r="I34" i="14"/>
  <c r="H34" i="14"/>
  <c r="G34" i="14"/>
  <c r="F34" i="14"/>
  <c r="E34" i="14"/>
  <c r="D34" i="14"/>
  <c r="I33" i="14"/>
  <c r="H33" i="14"/>
  <c r="G33" i="14"/>
  <c r="F33" i="14"/>
  <c r="E33" i="14"/>
  <c r="D33" i="14"/>
  <c r="I32" i="14"/>
  <c r="H32" i="14"/>
  <c r="G32" i="14"/>
  <c r="F32" i="14"/>
  <c r="E32" i="14"/>
  <c r="D32" i="14"/>
  <c r="I31" i="14"/>
  <c r="H31" i="14"/>
  <c r="G31" i="14"/>
  <c r="F31" i="14"/>
  <c r="E31" i="14"/>
  <c r="D31" i="14"/>
  <c r="I30" i="14"/>
  <c r="H30" i="14"/>
  <c r="G30" i="14"/>
  <c r="F30" i="14"/>
  <c r="E30" i="14"/>
  <c r="D30" i="14"/>
  <c r="I29" i="14"/>
  <c r="H29" i="14"/>
  <c r="G29" i="14"/>
  <c r="F29" i="14"/>
  <c r="E29" i="14"/>
  <c r="D29" i="14"/>
  <c r="I28" i="14"/>
  <c r="H28" i="14"/>
  <c r="G28" i="14"/>
  <c r="F28" i="14"/>
  <c r="E28" i="14"/>
  <c r="D28" i="14"/>
  <c r="I27" i="14"/>
  <c r="H27" i="14"/>
  <c r="G27" i="14"/>
  <c r="F27" i="14"/>
  <c r="E27" i="14"/>
  <c r="D27" i="14"/>
  <c r="I26" i="14"/>
  <c r="H26" i="14"/>
  <c r="G26" i="14"/>
  <c r="F26" i="14"/>
  <c r="E26" i="14"/>
  <c r="D26" i="14"/>
  <c r="I25" i="14"/>
  <c r="H25" i="14"/>
  <c r="G25" i="14"/>
  <c r="F25" i="14"/>
  <c r="E25" i="14"/>
  <c r="D25" i="14"/>
  <c r="I24" i="14"/>
  <c r="H24" i="14"/>
  <c r="G24" i="14"/>
  <c r="F24" i="14"/>
  <c r="E24" i="14"/>
  <c r="D24" i="14"/>
  <c r="I23" i="14"/>
  <c r="H23" i="14"/>
  <c r="G23" i="14"/>
  <c r="F23" i="14"/>
  <c r="E23" i="14"/>
  <c r="D23" i="14"/>
  <c r="I22" i="14"/>
  <c r="H22" i="14"/>
  <c r="G22" i="14"/>
  <c r="F22" i="14"/>
  <c r="E22" i="14"/>
  <c r="D22" i="14"/>
  <c r="I21" i="14"/>
  <c r="H21" i="14"/>
  <c r="G21" i="14"/>
  <c r="F21" i="14"/>
  <c r="E21" i="14"/>
  <c r="D21" i="14"/>
  <c r="I20" i="14"/>
  <c r="H20" i="14"/>
  <c r="G20" i="14"/>
  <c r="F20" i="14"/>
  <c r="E20" i="14"/>
  <c r="D20" i="14"/>
  <c r="I19" i="14"/>
  <c r="H19" i="14"/>
  <c r="G19" i="14"/>
  <c r="F19" i="14"/>
  <c r="E19" i="14"/>
  <c r="D19" i="14"/>
  <c r="I18" i="14"/>
  <c r="H18" i="14"/>
  <c r="G18" i="14"/>
  <c r="F18" i="14"/>
  <c r="E18" i="14"/>
  <c r="D18" i="14"/>
  <c r="I17" i="14"/>
  <c r="H17" i="14"/>
  <c r="G17" i="14"/>
  <c r="F17" i="14"/>
  <c r="E17" i="14"/>
  <c r="D17" i="14"/>
  <c r="I16" i="14"/>
  <c r="H16" i="14"/>
  <c r="G16" i="14"/>
  <c r="F16" i="14"/>
  <c r="E16" i="14"/>
  <c r="D16" i="14"/>
  <c r="I15" i="14"/>
  <c r="H15" i="14"/>
  <c r="G15" i="14"/>
  <c r="F15" i="14"/>
  <c r="E15" i="14"/>
  <c r="D15" i="14"/>
  <c r="I14" i="14"/>
  <c r="H14" i="14"/>
  <c r="G14" i="14"/>
  <c r="F14" i="14"/>
  <c r="E14" i="14"/>
  <c r="D14" i="14"/>
  <c r="I13" i="14"/>
  <c r="H13" i="14"/>
  <c r="G13" i="14"/>
  <c r="F13" i="14"/>
  <c r="E13" i="14"/>
  <c r="D13" i="14"/>
  <c r="I12" i="14"/>
  <c r="H12" i="14"/>
  <c r="G12" i="14"/>
  <c r="F12" i="14"/>
  <c r="E12" i="14"/>
  <c r="D12" i="14"/>
  <c r="I11" i="14"/>
  <c r="H11" i="14"/>
  <c r="G11" i="14"/>
  <c r="F11" i="14"/>
  <c r="E11" i="14"/>
  <c r="D11" i="14"/>
  <c r="I10" i="14"/>
  <c r="H10" i="14"/>
  <c r="G10" i="14"/>
  <c r="F10" i="14"/>
  <c r="E10" i="14"/>
  <c r="D10" i="14"/>
  <c r="I9" i="14"/>
  <c r="H9" i="14"/>
  <c r="G9" i="14"/>
  <c r="F9" i="14"/>
  <c r="E9" i="14"/>
  <c r="D9" i="14"/>
  <c r="I8" i="14"/>
  <c r="H8" i="14"/>
  <c r="G8" i="14"/>
  <c r="F8" i="14"/>
  <c r="E8" i="14"/>
  <c r="D8" i="14"/>
  <c r="I7" i="14"/>
  <c r="H7" i="14"/>
  <c r="G7" i="14"/>
  <c r="F7" i="14"/>
  <c r="E7" i="14"/>
  <c r="D7" i="14"/>
  <c r="I6" i="14"/>
  <c r="H6" i="14"/>
  <c r="G6" i="14"/>
  <c r="F6" i="14"/>
  <c r="E6" i="14"/>
  <c r="D6" i="14"/>
  <c r="L2" i="14"/>
  <c r="A1" i="14"/>
  <c r="C72" i="13"/>
  <c r="G7" i="1" s="1"/>
  <c r="C71" i="13"/>
  <c r="G70" i="13"/>
  <c r="F70" i="13"/>
  <c r="E70" i="13"/>
  <c r="D70" i="13"/>
  <c r="G69" i="13"/>
  <c r="F69" i="13"/>
  <c r="E69" i="13"/>
  <c r="D69" i="13"/>
  <c r="G68" i="13"/>
  <c r="F68" i="13"/>
  <c r="E68" i="13"/>
  <c r="D68" i="13"/>
  <c r="G67" i="13"/>
  <c r="F67" i="13"/>
  <c r="E67" i="13"/>
  <c r="D67" i="13"/>
  <c r="G66" i="13"/>
  <c r="F66" i="13"/>
  <c r="E66" i="13"/>
  <c r="D66" i="13"/>
  <c r="G65" i="13"/>
  <c r="F65" i="13"/>
  <c r="E65" i="13"/>
  <c r="D65" i="13"/>
  <c r="G64" i="13"/>
  <c r="F64" i="13"/>
  <c r="E64" i="13"/>
  <c r="D64" i="13"/>
  <c r="G63" i="13"/>
  <c r="F63" i="13"/>
  <c r="E63" i="13"/>
  <c r="D63" i="13"/>
  <c r="G62" i="13"/>
  <c r="F62" i="13"/>
  <c r="E62" i="13"/>
  <c r="D62" i="13"/>
  <c r="G61" i="13"/>
  <c r="F61" i="13"/>
  <c r="E61" i="13"/>
  <c r="D61" i="13"/>
  <c r="G60" i="13"/>
  <c r="F60" i="13"/>
  <c r="E60" i="13"/>
  <c r="D60" i="13"/>
  <c r="G59" i="13"/>
  <c r="F59" i="13"/>
  <c r="E59" i="13"/>
  <c r="D59" i="13"/>
  <c r="G58" i="13"/>
  <c r="F58" i="13"/>
  <c r="E58" i="13"/>
  <c r="D58" i="13"/>
  <c r="G57" i="13"/>
  <c r="F57" i="13"/>
  <c r="E57" i="13"/>
  <c r="D57" i="13"/>
  <c r="G56" i="13"/>
  <c r="F56" i="13"/>
  <c r="E56" i="13"/>
  <c r="D56" i="13"/>
  <c r="G55" i="13"/>
  <c r="F55" i="13"/>
  <c r="E55" i="13"/>
  <c r="D55" i="13"/>
  <c r="G54" i="13"/>
  <c r="F54" i="13"/>
  <c r="E54" i="13"/>
  <c r="D54" i="13"/>
  <c r="G53" i="13"/>
  <c r="F53" i="13"/>
  <c r="E53" i="13"/>
  <c r="D53" i="13"/>
  <c r="G52" i="13"/>
  <c r="F52" i="13"/>
  <c r="E52" i="13"/>
  <c r="D52" i="13"/>
  <c r="G51" i="13"/>
  <c r="G72" i="13" s="1"/>
  <c r="F51" i="13"/>
  <c r="E51" i="13"/>
  <c r="D51" i="13"/>
  <c r="I50" i="13"/>
  <c r="H50" i="13"/>
  <c r="G50" i="13"/>
  <c r="F50" i="13"/>
  <c r="E50" i="13"/>
  <c r="D50" i="13"/>
  <c r="I49" i="13"/>
  <c r="H49" i="13"/>
  <c r="G49" i="13"/>
  <c r="F49" i="13"/>
  <c r="E49" i="13"/>
  <c r="D49" i="13"/>
  <c r="I48" i="13"/>
  <c r="H48" i="13"/>
  <c r="G48" i="13"/>
  <c r="F48" i="13"/>
  <c r="E48" i="13"/>
  <c r="D48" i="13"/>
  <c r="I47" i="13"/>
  <c r="H47" i="13"/>
  <c r="G47" i="13"/>
  <c r="F47" i="13"/>
  <c r="E47" i="13"/>
  <c r="D47" i="13"/>
  <c r="I46" i="13"/>
  <c r="H46" i="13"/>
  <c r="G46" i="13"/>
  <c r="F46" i="13"/>
  <c r="E46" i="13"/>
  <c r="D46" i="13"/>
  <c r="I45" i="13"/>
  <c r="H45" i="13"/>
  <c r="G45" i="13"/>
  <c r="F45" i="13"/>
  <c r="E45" i="13"/>
  <c r="D45" i="13"/>
  <c r="I44" i="13"/>
  <c r="H44" i="13"/>
  <c r="G44" i="13"/>
  <c r="F44" i="13"/>
  <c r="E44" i="13"/>
  <c r="D44" i="13"/>
  <c r="I43" i="13"/>
  <c r="H43" i="13"/>
  <c r="G43" i="13"/>
  <c r="F43" i="13"/>
  <c r="E43" i="13"/>
  <c r="D43" i="13"/>
  <c r="I42" i="13"/>
  <c r="H42" i="13"/>
  <c r="G42" i="13"/>
  <c r="F42" i="13"/>
  <c r="E42" i="13"/>
  <c r="D42" i="13"/>
  <c r="I41" i="13"/>
  <c r="H41" i="13"/>
  <c r="G41" i="13"/>
  <c r="F41" i="13"/>
  <c r="E41" i="13"/>
  <c r="D41" i="13"/>
  <c r="I40" i="13"/>
  <c r="H40" i="13"/>
  <c r="G40" i="13"/>
  <c r="F40" i="13"/>
  <c r="E40" i="13"/>
  <c r="D40" i="13"/>
  <c r="I39" i="13"/>
  <c r="H39" i="13"/>
  <c r="G39" i="13"/>
  <c r="F39" i="13"/>
  <c r="E39" i="13"/>
  <c r="D39" i="13"/>
  <c r="I38" i="13"/>
  <c r="H38" i="13"/>
  <c r="G38" i="13"/>
  <c r="F38" i="13"/>
  <c r="E38" i="13"/>
  <c r="D38" i="13"/>
  <c r="I37" i="13"/>
  <c r="H37" i="13"/>
  <c r="G37" i="13"/>
  <c r="F37" i="13"/>
  <c r="E37" i="13"/>
  <c r="D37" i="13"/>
  <c r="I36" i="13"/>
  <c r="H36" i="13"/>
  <c r="G36" i="13"/>
  <c r="F36" i="13"/>
  <c r="E36" i="13"/>
  <c r="D36" i="13"/>
  <c r="I35" i="13"/>
  <c r="H35" i="13"/>
  <c r="G35" i="13"/>
  <c r="F35" i="13"/>
  <c r="E35" i="13"/>
  <c r="D35" i="13"/>
  <c r="I34" i="13"/>
  <c r="H34" i="13"/>
  <c r="G34" i="13"/>
  <c r="F34" i="13"/>
  <c r="E34" i="13"/>
  <c r="D34" i="13"/>
  <c r="I33" i="13"/>
  <c r="H33" i="13"/>
  <c r="G33" i="13"/>
  <c r="F33" i="13"/>
  <c r="E33" i="13"/>
  <c r="D33" i="13"/>
  <c r="I32" i="13"/>
  <c r="H32" i="13"/>
  <c r="G32" i="13"/>
  <c r="F32" i="13"/>
  <c r="E32" i="13"/>
  <c r="D32" i="13"/>
  <c r="I31" i="13"/>
  <c r="H31" i="13"/>
  <c r="G31" i="13"/>
  <c r="F31" i="13"/>
  <c r="E31" i="13"/>
  <c r="D31" i="13"/>
  <c r="I30" i="13"/>
  <c r="H30" i="13"/>
  <c r="G30" i="13"/>
  <c r="F30" i="13"/>
  <c r="E30" i="13"/>
  <c r="D30" i="13"/>
  <c r="I29" i="13"/>
  <c r="H29" i="13"/>
  <c r="G29" i="13"/>
  <c r="F29" i="13"/>
  <c r="E29" i="13"/>
  <c r="D29" i="13"/>
  <c r="I28" i="13"/>
  <c r="H28" i="13"/>
  <c r="G28" i="13"/>
  <c r="F28" i="13"/>
  <c r="E28" i="13"/>
  <c r="D28" i="13"/>
  <c r="I27" i="13"/>
  <c r="H27" i="13"/>
  <c r="G27" i="13"/>
  <c r="F27" i="13"/>
  <c r="E27" i="13"/>
  <c r="D27" i="13"/>
  <c r="I26" i="13"/>
  <c r="H26" i="13"/>
  <c r="G26" i="13"/>
  <c r="F26" i="13"/>
  <c r="E26" i="13"/>
  <c r="D26" i="13"/>
  <c r="I25" i="13"/>
  <c r="H25" i="13"/>
  <c r="G25" i="13"/>
  <c r="F25" i="13"/>
  <c r="E25" i="13"/>
  <c r="D25" i="13"/>
  <c r="I24" i="13"/>
  <c r="H24" i="13"/>
  <c r="G24" i="13"/>
  <c r="F24" i="13"/>
  <c r="E24" i="13"/>
  <c r="D24" i="13"/>
  <c r="I23" i="13"/>
  <c r="H23" i="13"/>
  <c r="G23" i="13"/>
  <c r="F23" i="13"/>
  <c r="E23" i="13"/>
  <c r="D23" i="13"/>
  <c r="I22" i="13"/>
  <c r="H22" i="13"/>
  <c r="G22" i="13"/>
  <c r="F22" i="13"/>
  <c r="E22" i="13"/>
  <c r="D22" i="13"/>
  <c r="I21" i="13"/>
  <c r="H21" i="13"/>
  <c r="G21" i="13"/>
  <c r="F21" i="13"/>
  <c r="E21" i="13"/>
  <c r="D21" i="13"/>
  <c r="I20" i="13"/>
  <c r="H20" i="13"/>
  <c r="G20" i="13"/>
  <c r="F20" i="13"/>
  <c r="E20" i="13"/>
  <c r="D20" i="13"/>
  <c r="I19" i="13"/>
  <c r="H19" i="13"/>
  <c r="G19" i="13"/>
  <c r="F19" i="13"/>
  <c r="E19" i="13"/>
  <c r="D19" i="13"/>
  <c r="I18" i="13"/>
  <c r="H18" i="13"/>
  <c r="G18" i="13"/>
  <c r="F18" i="13"/>
  <c r="E18" i="13"/>
  <c r="D18" i="13"/>
  <c r="I17" i="13"/>
  <c r="H17" i="13"/>
  <c r="G17" i="13"/>
  <c r="F17" i="13"/>
  <c r="E17" i="13"/>
  <c r="D17" i="13"/>
  <c r="I16" i="13"/>
  <c r="H16" i="13"/>
  <c r="G16" i="13"/>
  <c r="F16" i="13"/>
  <c r="E16" i="13"/>
  <c r="D16" i="13"/>
  <c r="I15" i="13"/>
  <c r="H15" i="13"/>
  <c r="G15" i="13"/>
  <c r="F15" i="13"/>
  <c r="E15" i="13"/>
  <c r="D15" i="13"/>
  <c r="I14" i="13"/>
  <c r="H14" i="13"/>
  <c r="G14" i="13"/>
  <c r="F14" i="13"/>
  <c r="E14" i="13"/>
  <c r="D14" i="13"/>
  <c r="I13" i="13"/>
  <c r="H13" i="13"/>
  <c r="G13" i="13"/>
  <c r="F13" i="13"/>
  <c r="E13" i="13"/>
  <c r="D13" i="13"/>
  <c r="I12" i="13"/>
  <c r="H12" i="13"/>
  <c r="G12" i="13"/>
  <c r="F12" i="13"/>
  <c r="E12" i="13"/>
  <c r="D12" i="13"/>
  <c r="I11" i="13"/>
  <c r="H11" i="13"/>
  <c r="G11" i="13"/>
  <c r="F11" i="13"/>
  <c r="E11" i="13"/>
  <c r="D11" i="13"/>
  <c r="I10" i="13"/>
  <c r="H10" i="13"/>
  <c r="G10" i="13"/>
  <c r="F10" i="13"/>
  <c r="E10" i="13"/>
  <c r="D10" i="13"/>
  <c r="I9" i="13"/>
  <c r="H9" i="13"/>
  <c r="G9" i="13"/>
  <c r="F9" i="13"/>
  <c r="E9" i="13"/>
  <c r="D9" i="13"/>
  <c r="I8" i="13"/>
  <c r="H8" i="13"/>
  <c r="G8" i="13"/>
  <c r="F8" i="13"/>
  <c r="E8" i="13"/>
  <c r="D8" i="13"/>
  <c r="I7" i="13"/>
  <c r="H7" i="13"/>
  <c r="G7" i="13"/>
  <c r="F7" i="13"/>
  <c r="E7" i="13"/>
  <c r="D7" i="13"/>
  <c r="I6" i="13"/>
  <c r="H6" i="13"/>
  <c r="G6" i="13"/>
  <c r="F6" i="13"/>
  <c r="E6" i="13"/>
  <c r="D6" i="13"/>
  <c r="L2" i="13"/>
  <c r="C74" i="13" s="1"/>
  <c r="A1" i="13"/>
  <c r="C72" i="12"/>
  <c r="C71" i="12"/>
  <c r="G70" i="12"/>
  <c r="F70" i="12"/>
  <c r="E70" i="12"/>
  <c r="D70" i="12"/>
  <c r="G69" i="12"/>
  <c r="F69" i="12"/>
  <c r="E69" i="12"/>
  <c r="D69" i="12"/>
  <c r="G68" i="12"/>
  <c r="F68" i="12"/>
  <c r="E68" i="12"/>
  <c r="D68" i="12"/>
  <c r="G67" i="12"/>
  <c r="F67" i="12"/>
  <c r="E67" i="12"/>
  <c r="D67" i="12"/>
  <c r="G66" i="12"/>
  <c r="F66" i="12"/>
  <c r="E66" i="12"/>
  <c r="D66" i="12"/>
  <c r="G65" i="12"/>
  <c r="F65" i="12"/>
  <c r="E65" i="12"/>
  <c r="D65" i="12"/>
  <c r="G64" i="12"/>
  <c r="F64" i="12"/>
  <c r="E64" i="12"/>
  <c r="D64" i="12"/>
  <c r="G63" i="12"/>
  <c r="F63" i="12"/>
  <c r="E63" i="12"/>
  <c r="D63" i="12"/>
  <c r="G62" i="12"/>
  <c r="F62" i="12"/>
  <c r="E62" i="12"/>
  <c r="D62" i="12"/>
  <c r="G61" i="12"/>
  <c r="F61" i="12"/>
  <c r="E61" i="12"/>
  <c r="D61" i="12"/>
  <c r="G60" i="12"/>
  <c r="F60" i="12"/>
  <c r="E60" i="12"/>
  <c r="D60" i="12"/>
  <c r="G59" i="12"/>
  <c r="F59" i="12"/>
  <c r="E59" i="12"/>
  <c r="D59" i="12"/>
  <c r="G58" i="12"/>
  <c r="F58" i="12"/>
  <c r="E58" i="12"/>
  <c r="D58" i="12"/>
  <c r="G57" i="12"/>
  <c r="F57" i="12"/>
  <c r="E57" i="12"/>
  <c r="D57" i="12"/>
  <c r="G56" i="12"/>
  <c r="F56" i="12"/>
  <c r="E56" i="12"/>
  <c r="D56" i="12"/>
  <c r="G55" i="12"/>
  <c r="F55" i="12"/>
  <c r="E55" i="12"/>
  <c r="D55" i="12"/>
  <c r="G54" i="12"/>
  <c r="F54" i="12"/>
  <c r="E54" i="12"/>
  <c r="D54" i="12"/>
  <c r="G53" i="12"/>
  <c r="F53" i="12"/>
  <c r="E53" i="12"/>
  <c r="D53" i="12"/>
  <c r="G52" i="12"/>
  <c r="F52" i="12"/>
  <c r="E52" i="12"/>
  <c r="D52" i="12"/>
  <c r="G51" i="12"/>
  <c r="G72" i="12" s="1"/>
  <c r="F51" i="12"/>
  <c r="E51" i="12"/>
  <c r="D51" i="12"/>
  <c r="I50" i="12"/>
  <c r="H50" i="12"/>
  <c r="G50" i="12"/>
  <c r="F50" i="12"/>
  <c r="E50" i="12"/>
  <c r="D50" i="12"/>
  <c r="I49" i="12"/>
  <c r="H49" i="12"/>
  <c r="G49" i="12"/>
  <c r="F49" i="12"/>
  <c r="E49" i="12"/>
  <c r="D49" i="12"/>
  <c r="I48" i="12"/>
  <c r="H48" i="12"/>
  <c r="G48" i="12"/>
  <c r="F48" i="12"/>
  <c r="E48" i="12"/>
  <c r="D48" i="12"/>
  <c r="I47" i="12"/>
  <c r="H47" i="12"/>
  <c r="G47" i="12"/>
  <c r="F47" i="12"/>
  <c r="E47" i="12"/>
  <c r="D47" i="12"/>
  <c r="I46" i="12"/>
  <c r="H46" i="12"/>
  <c r="G46" i="12"/>
  <c r="F46" i="12"/>
  <c r="E46" i="12"/>
  <c r="D46" i="12"/>
  <c r="I45" i="12"/>
  <c r="H45" i="12"/>
  <c r="G45" i="12"/>
  <c r="F45" i="12"/>
  <c r="E45" i="12"/>
  <c r="D45" i="12"/>
  <c r="I44" i="12"/>
  <c r="H44" i="12"/>
  <c r="G44" i="12"/>
  <c r="F44" i="12"/>
  <c r="E44" i="12"/>
  <c r="D44" i="12"/>
  <c r="I43" i="12"/>
  <c r="H43" i="12"/>
  <c r="G43" i="12"/>
  <c r="F43" i="12"/>
  <c r="E43" i="12"/>
  <c r="D43" i="12"/>
  <c r="I42" i="12"/>
  <c r="H42" i="12"/>
  <c r="G42" i="12"/>
  <c r="F42" i="12"/>
  <c r="E42" i="12"/>
  <c r="D42" i="12"/>
  <c r="I41" i="12"/>
  <c r="H41" i="12"/>
  <c r="G41" i="12"/>
  <c r="F41" i="12"/>
  <c r="E41" i="12"/>
  <c r="D41" i="12"/>
  <c r="I40" i="12"/>
  <c r="H40" i="12"/>
  <c r="G40" i="12"/>
  <c r="F40" i="12"/>
  <c r="E40" i="12"/>
  <c r="D40" i="12"/>
  <c r="I39" i="12"/>
  <c r="H39" i="12"/>
  <c r="G39" i="12"/>
  <c r="F39" i="12"/>
  <c r="E39" i="12"/>
  <c r="D39" i="12"/>
  <c r="I38" i="12"/>
  <c r="H38" i="12"/>
  <c r="G38" i="12"/>
  <c r="F38" i="12"/>
  <c r="E38" i="12"/>
  <c r="D38" i="12"/>
  <c r="I37" i="12"/>
  <c r="H37" i="12"/>
  <c r="G37" i="12"/>
  <c r="F37" i="12"/>
  <c r="E37" i="12"/>
  <c r="D37" i="12"/>
  <c r="I36" i="12"/>
  <c r="H36" i="12"/>
  <c r="G36" i="12"/>
  <c r="F36" i="12"/>
  <c r="E36" i="12"/>
  <c r="D36" i="12"/>
  <c r="I35" i="12"/>
  <c r="H35" i="12"/>
  <c r="G35" i="12"/>
  <c r="F35" i="12"/>
  <c r="E35" i="12"/>
  <c r="D35" i="12"/>
  <c r="I34" i="12"/>
  <c r="H34" i="12"/>
  <c r="G34" i="12"/>
  <c r="F34" i="12"/>
  <c r="E34" i="12"/>
  <c r="D34" i="12"/>
  <c r="I33" i="12"/>
  <c r="H33" i="12"/>
  <c r="G33" i="12"/>
  <c r="F33" i="12"/>
  <c r="E33" i="12"/>
  <c r="D33" i="12"/>
  <c r="I32" i="12"/>
  <c r="H32" i="12"/>
  <c r="G32" i="12"/>
  <c r="F32" i="12"/>
  <c r="E32" i="12"/>
  <c r="D32" i="12"/>
  <c r="I31" i="12"/>
  <c r="H31" i="12"/>
  <c r="G31" i="12"/>
  <c r="F31" i="12"/>
  <c r="E31" i="12"/>
  <c r="D31" i="12"/>
  <c r="I30" i="12"/>
  <c r="H30" i="12"/>
  <c r="G30" i="12"/>
  <c r="F30" i="12"/>
  <c r="E30" i="12"/>
  <c r="D30" i="12"/>
  <c r="I29" i="12"/>
  <c r="H29" i="12"/>
  <c r="G29" i="12"/>
  <c r="F29" i="12"/>
  <c r="E29" i="12"/>
  <c r="D29" i="12"/>
  <c r="I28" i="12"/>
  <c r="H28" i="12"/>
  <c r="G28" i="12"/>
  <c r="F28" i="12"/>
  <c r="E28" i="12"/>
  <c r="D28" i="12"/>
  <c r="I27" i="12"/>
  <c r="H27" i="12"/>
  <c r="G27" i="12"/>
  <c r="F27" i="12"/>
  <c r="E27" i="12"/>
  <c r="D27" i="12"/>
  <c r="I26" i="12"/>
  <c r="H26" i="12"/>
  <c r="G26" i="12"/>
  <c r="F26" i="12"/>
  <c r="E26" i="12"/>
  <c r="D26" i="12"/>
  <c r="I25" i="12"/>
  <c r="H25" i="12"/>
  <c r="G25" i="12"/>
  <c r="F25" i="12"/>
  <c r="E25" i="12"/>
  <c r="D25" i="12"/>
  <c r="I24" i="12"/>
  <c r="H24" i="12"/>
  <c r="G24" i="12"/>
  <c r="F24" i="12"/>
  <c r="E24" i="12"/>
  <c r="D24" i="12"/>
  <c r="I23" i="12"/>
  <c r="H23" i="12"/>
  <c r="G23" i="12"/>
  <c r="F23" i="12"/>
  <c r="E23" i="12"/>
  <c r="D23" i="12"/>
  <c r="I22" i="12"/>
  <c r="H22" i="12"/>
  <c r="G22" i="12"/>
  <c r="F22" i="12"/>
  <c r="E22" i="12"/>
  <c r="D22" i="12"/>
  <c r="I21" i="12"/>
  <c r="H21" i="12"/>
  <c r="G21" i="12"/>
  <c r="F21" i="12"/>
  <c r="E21" i="12"/>
  <c r="D21" i="12"/>
  <c r="H20" i="12"/>
  <c r="I20" i="12" s="1"/>
  <c r="E20" i="12"/>
  <c r="F20" i="12" s="1"/>
  <c r="G20" i="12" s="1"/>
  <c r="D20" i="12"/>
  <c r="I19" i="12"/>
  <c r="H19" i="12"/>
  <c r="G19" i="12"/>
  <c r="F19" i="12"/>
  <c r="E19" i="12"/>
  <c r="D19" i="12"/>
  <c r="I18" i="12"/>
  <c r="H18" i="12"/>
  <c r="G18" i="12"/>
  <c r="F18" i="12"/>
  <c r="E18" i="12"/>
  <c r="D18" i="12"/>
  <c r="I17" i="12"/>
  <c r="H17" i="12"/>
  <c r="G17" i="12"/>
  <c r="F17" i="12"/>
  <c r="E17" i="12"/>
  <c r="D17" i="12"/>
  <c r="H16" i="12"/>
  <c r="I16" i="12" s="1"/>
  <c r="E16" i="12"/>
  <c r="F16" i="12" s="1"/>
  <c r="G16" i="12" s="1"/>
  <c r="D16" i="12"/>
  <c r="I15" i="12"/>
  <c r="H15" i="12"/>
  <c r="G15" i="12"/>
  <c r="F15" i="12"/>
  <c r="E15" i="12"/>
  <c r="D15" i="12"/>
  <c r="I14" i="12"/>
  <c r="H14" i="12"/>
  <c r="G14" i="12"/>
  <c r="F14" i="12"/>
  <c r="E14" i="12"/>
  <c r="D14" i="12"/>
  <c r="I13" i="12"/>
  <c r="H13" i="12"/>
  <c r="G13" i="12"/>
  <c r="F13" i="12"/>
  <c r="E13" i="12"/>
  <c r="D13" i="12"/>
  <c r="I12" i="12"/>
  <c r="H12" i="12"/>
  <c r="G12" i="12"/>
  <c r="F12" i="12"/>
  <c r="E12" i="12"/>
  <c r="D12" i="12"/>
  <c r="I11" i="12"/>
  <c r="H11" i="12"/>
  <c r="G11" i="12"/>
  <c r="F11" i="12"/>
  <c r="E11" i="12"/>
  <c r="D11" i="12"/>
  <c r="I10" i="12"/>
  <c r="H10" i="12"/>
  <c r="G10" i="12"/>
  <c r="F10" i="12"/>
  <c r="E10" i="12"/>
  <c r="D10" i="12"/>
  <c r="I9" i="12"/>
  <c r="H9" i="12"/>
  <c r="G9" i="12"/>
  <c r="F9" i="12"/>
  <c r="E9" i="12"/>
  <c r="D9" i="12"/>
  <c r="I8" i="12"/>
  <c r="H8" i="12"/>
  <c r="G8" i="12"/>
  <c r="F8" i="12"/>
  <c r="E8" i="12"/>
  <c r="D8" i="12"/>
  <c r="I7" i="12"/>
  <c r="H7" i="12"/>
  <c r="G7" i="12"/>
  <c r="F7" i="12"/>
  <c r="E7" i="12"/>
  <c r="D7" i="12"/>
  <c r="I6" i="12"/>
  <c r="H6" i="12"/>
  <c r="G6" i="12"/>
  <c r="F6" i="12"/>
  <c r="E6" i="12"/>
  <c r="D6" i="12"/>
  <c r="L2" i="12"/>
  <c r="A1" i="12"/>
  <c r="C72" i="11"/>
  <c r="C71" i="11"/>
  <c r="F70" i="11"/>
  <c r="G70" i="11" s="1"/>
  <c r="E70" i="11"/>
  <c r="D70" i="11"/>
  <c r="G69" i="11"/>
  <c r="F69" i="11"/>
  <c r="E69" i="11"/>
  <c r="D69" i="11"/>
  <c r="G68" i="11"/>
  <c r="F68" i="11"/>
  <c r="E68" i="11"/>
  <c r="D68" i="11"/>
  <c r="G67" i="11"/>
  <c r="F67" i="11"/>
  <c r="E67" i="11"/>
  <c r="D67" i="11"/>
  <c r="G66" i="11"/>
  <c r="F66" i="11"/>
  <c r="E66" i="11"/>
  <c r="D66" i="11"/>
  <c r="G65" i="11"/>
  <c r="F65" i="11"/>
  <c r="E65" i="11"/>
  <c r="D65" i="11"/>
  <c r="G64" i="11"/>
  <c r="F64" i="11"/>
  <c r="E64" i="11"/>
  <c r="D64" i="11"/>
  <c r="G63" i="11"/>
  <c r="F63" i="11"/>
  <c r="E63" i="11"/>
  <c r="D63" i="11"/>
  <c r="G62" i="11"/>
  <c r="F62" i="11"/>
  <c r="E62" i="11"/>
  <c r="D62" i="11"/>
  <c r="G61" i="11"/>
  <c r="F61" i="11"/>
  <c r="E61" i="11"/>
  <c r="D61" i="11"/>
  <c r="G60" i="11"/>
  <c r="F60" i="11"/>
  <c r="E60" i="11"/>
  <c r="D60" i="11"/>
  <c r="G59" i="11"/>
  <c r="F59" i="11"/>
  <c r="E59" i="11"/>
  <c r="D59" i="11"/>
  <c r="G58" i="11"/>
  <c r="F58" i="11"/>
  <c r="E58" i="11"/>
  <c r="D58" i="11"/>
  <c r="G57" i="11"/>
  <c r="F57" i="11"/>
  <c r="E57" i="11"/>
  <c r="D57" i="11"/>
  <c r="G56" i="11"/>
  <c r="F56" i="11"/>
  <c r="E56" i="11"/>
  <c r="D56" i="11"/>
  <c r="G55" i="11"/>
  <c r="F55" i="11"/>
  <c r="E55" i="11"/>
  <c r="D55" i="11"/>
  <c r="G54" i="11"/>
  <c r="F54" i="11"/>
  <c r="E54" i="11"/>
  <c r="D54" i="11"/>
  <c r="G53" i="11"/>
  <c r="F53" i="11"/>
  <c r="E53" i="11"/>
  <c r="D53" i="11"/>
  <c r="G52" i="11"/>
  <c r="F52" i="11"/>
  <c r="E52" i="11"/>
  <c r="D52" i="11"/>
  <c r="G51" i="11"/>
  <c r="F51" i="11"/>
  <c r="E51" i="11"/>
  <c r="D51" i="11"/>
  <c r="I50" i="11"/>
  <c r="H50" i="11"/>
  <c r="G50" i="11"/>
  <c r="F50" i="11"/>
  <c r="E50" i="11"/>
  <c r="D50" i="11"/>
  <c r="I49" i="11"/>
  <c r="H49" i="11"/>
  <c r="G49" i="11"/>
  <c r="F49" i="11"/>
  <c r="E49" i="11"/>
  <c r="D49" i="11"/>
  <c r="I48" i="11"/>
  <c r="H48" i="11"/>
  <c r="G48" i="11"/>
  <c r="F48" i="11"/>
  <c r="E48" i="11"/>
  <c r="D48" i="11"/>
  <c r="I47" i="11"/>
  <c r="H47" i="11"/>
  <c r="G47" i="11"/>
  <c r="F47" i="11"/>
  <c r="E47" i="11"/>
  <c r="D47" i="11"/>
  <c r="I46" i="11"/>
  <c r="H46" i="11"/>
  <c r="G46" i="11"/>
  <c r="F46" i="11"/>
  <c r="E46" i="11"/>
  <c r="D46" i="11"/>
  <c r="I45" i="11"/>
  <c r="H45" i="11"/>
  <c r="G45" i="11"/>
  <c r="F45" i="11"/>
  <c r="E45" i="11"/>
  <c r="D45" i="11"/>
  <c r="I44" i="11"/>
  <c r="H44" i="11"/>
  <c r="G44" i="11"/>
  <c r="F44" i="11"/>
  <c r="E44" i="11"/>
  <c r="D44" i="11"/>
  <c r="I43" i="11"/>
  <c r="H43" i="11"/>
  <c r="G43" i="11"/>
  <c r="F43" i="11"/>
  <c r="E43" i="11"/>
  <c r="D43" i="11"/>
  <c r="I42" i="11"/>
  <c r="H42" i="11"/>
  <c r="G42" i="11"/>
  <c r="F42" i="11"/>
  <c r="E42" i="11"/>
  <c r="D42" i="11"/>
  <c r="I41" i="11"/>
  <c r="H41" i="11"/>
  <c r="G41" i="11"/>
  <c r="F41" i="11"/>
  <c r="E41" i="11"/>
  <c r="D41" i="11"/>
  <c r="I40" i="11"/>
  <c r="H40" i="11"/>
  <c r="G40" i="11"/>
  <c r="F40" i="11"/>
  <c r="E40" i="11"/>
  <c r="D40" i="11"/>
  <c r="I39" i="11"/>
  <c r="H39" i="11"/>
  <c r="G39" i="11"/>
  <c r="F39" i="11"/>
  <c r="E39" i="11"/>
  <c r="D39" i="11"/>
  <c r="I38" i="11"/>
  <c r="H38" i="11"/>
  <c r="G38" i="11"/>
  <c r="F38" i="11"/>
  <c r="E38" i="11"/>
  <c r="D38" i="11"/>
  <c r="I37" i="11"/>
  <c r="H37" i="11"/>
  <c r="G37" i="11"/>
  <c r="F37" i="11"/>
  <c r="E37" i="11"/>
  <c r="D37" i="11"/>
  <c r="I36" i="11"/>
  <c r="H36" i="11"/>
  <c r="G36" i="11"/>
  <c r="F36" i="11"/>
  <c r="E36" i="11"/>
  <c r="D36" i="11"/>
  <c r="I35" i="11"/>
  <c r="H35" i="11"/>
  <c r="G35" i="11"/>
  <c r="F35" i="11"/>
  <c r="E35" i="11"/>
  <c r="D35" i="11"/>
  <c r="I34" i="11"/>
  <c r="H34" i="11"/>
  <c r="G34" i="11"/>
  <c r="F34" i="11"/>
  <c r="E34" i="11"/>
  <c r="D34" i="11"/>
  <c r="I33" i="11"/>
  <c r="H33" i="11"/>
  <c r="G33" i="11"/>
  <c r="F33" i="11"/>
  <c r="E33" i="11"/>
  <c r="D33" i="11"/>
  <c r="I32" i="11"/>
  <c r="H32" i="11"/>
  <c r="G32" i="11"/>
  <c r="F32" i="11"/>
  <c r="E32" i="11"/>
  <c r="D32" i="11"/>
  <c r="I31" i="11"/>
  <c r="H31" i="11"/>
  <c r="G31" i="11"/>
  <c r="F31" i="11"/>
  <c r="E31" i="11"/>
  <c r="D31" i="11"/>
  <c r="I30" i="11"/>
  <c r="H30" i="11"/>
  <c r="G30" i="11"/>
  <c r="F30" i="11"/>
  <c r="E30" i="11"/>
  <c r="D30" i="11"/>
  <c r="I29" i="11"/>
  <c r="H29" i="11"/>
  <c r="G29" i="11"/>
  <c r="F29" i="11"/>
  <c r="E29" i="11"/>
  <c r="D29" i="11"/>
  <c r="I28" i="11"/>
  <c r="H28" i="11"/>
  <c r="G28" i="11"/>
  <c r="F28" i="11"/>
  <c r="E28" i="11"/>
  <c r="D28" i="11"/>
  <c r="I27" i="11"/>
  <c r="H27" i="11"/>
  <c r="G27" i="11"/>
  <c r="F27" i="11"/>
  <c r="E27" i="11"/>
  <c r="D27" i="11"/>
  <c r="I26" i="11"/>
  <c r="H26" i="11"/>
  <c r="G26" i="11"/>
  <c r="F26" i="11"/>
  <c r="E26" i="11"/>
  <c r="D26" i="11"/>
  <c r="I25" i="11"/>
  <c r="H25" i="11"/>
  <c r="G25" i="11"/>
  <c r="F25" i="11"/>
  <c r="E25" i="11"/>
  <c r="D25" i="11"/>
  <c r="I24" i="11"/>
  <c r="H24" i="11"/>
  <c r="G24" i="11"/>
  <c r="F24" i="11"/>
  <c r="E24" i="11"/>
  <c r="D24" i="11"/>
  <c r="I23" i="11"/>
  <c r="H23" i="11"/>
  <c r="G23" i="11"/>
  <c r="F23" i="11"/>
  <c r="E23" i="11"/>
  <c r="D23" i="11"/>
  <c r="I22" i="11"/>
  <c r="H22" i="11"/>
  <c r="G22" i="11"/>
  <c r="F22" i="11"/>
  <c r="E22" i="11"/>
  <c r="D22" i="11"/>
  <c r="I21" i="11"/>
  <c r="H21" i="11"/>
  <c r="G21" i="11"/>
  <c r="F21" i="11"/>
  <c r="E21" i="11"/>
  <c r="D21" i="11"/>
  <c r="I20" i="11"/>
  <c r="H20" i="11"/>
  <c r="G20" i="11"/>
  <c r="F20" i="11"/>
  <c r="E20" i="11"/>
  <c r="D20" i="11"/>
  <c r="I19" i="11"/>
  <c r="H19" i="11"/>
  <c r="G19" i="11"/>
  <c r="F19" i="11"/>
  <c r="E19" i="11"/>
  <c r="D19" i="11"/>
  <c r="I18" i="11"/>
  <c r="H18" i="11"/>
  <c r="G18" i="11"/>
  <c r="F18" i="11"/>
  <c r="E18" i="11"/>
  <c r="D18" i="11"/>
  <c r="I17" i="11"/>
  <c r="H17" i="11"/>
  <c r="G17" i="11"/>
  <c r="F17" i="11"/>
  <c r="E17" i="11"/>
  <c r="D17" i="11"/>
  <c r="I16" i="11"/>
  <c r="H16" i="11"/>
  <c r="G16" i="11"/>
  <c r="F16" i="11"/>
  <c r="E16" i="11"/>
  <c r="D16" i="11"/>
  <c r="I15" i="11"/>
  <c r="H15" i="11"/>
  <c r="G15" i="11"/>
  <c r="F15" i="11"/>
  <c r="E15" i="11"/>
  <c r="D15" i="11"/>
  <c r="I14" i="11"/>
  <c r="H14" i="11"/>
  <c r="G14" i="11"/>
  <c r="F14" i="11"/>
  <c r="E14" i="11"/>
  <c r="D14" i="11"/>
  <c r="I13" i="11"/>
  <c r="H13" i="11"/>
  <c r="G13" i="11"/>
  <c r="F13" i="11"/>
  <c r="E13" i="11"/>
  <c r="D13" i="11"/>
  <c r="I12" i="11"/>
  <c r="H12" i="11"/>
  <c r="G12" i="11"/>
  <c r="F12" i="11"/>
  <c r="E12" i="11"/>
  <c r="D12" i="11"/>
  <c r="I11" i="11"/>
  <c r="H11" i="11"/>
  <c r="G11" i="11"/>
  <c r="F11" i="11"/>
  <c r="E11" i="11"/>
  <c r="D11" i="11"/>
  <c r="I10" i="11"/>
  <c r="H10" i="11"/>
  <c r="G10" i="11"/>
  <c r="F10" i="11"/>
  <c r="E10" i="11"/>
  <c r="D10" i="11"/>
  <c r="I9" i="11"/>
  <c r="H9" i="11"/>
  <c r="G9" i="11"/>
  <c r="F9" i="11"/>
  <c r="E9" i="11"/>
  <c r="D9" i="11"/>
  <c r="I8" i="11"/>
  <c r="H8" i="11"/>
  <c r="G8" i="11"/>
  <c r="F8" i="11"/>
  <c r="E8" i="11"/>
  <c r="D8" i="11"/>
  <c r="I7" i="11"/>
  <c r="H7" i="11"/>
  <c r="G7" i="11"/>
  <c r="F7" i="11"/>
  <c r="E7" i="11"/>
  <c r="D7" i="11"/>
  <c r="I6" i="11"/>
  <c r="H6" i="11"/>
  <c r="G6" i="11"/>
  <c r="F6" i="11"/>
  <c r="E6" i="11"/>
  <c r="D6" i="11"/>
  <c r="L2" i="11"/>
  <c r="A1" i="11"/>
  <c r="C72" i="10"/>
  <c r="G4" i="1" s="1"/>
  <c r="H4" i="1" s="1"/>
  <c r="C71" i="10"/>
  <c r="E70" i="10"/>
  <c r="F70" i="10" s="1"/>
  <c r="G70" i="10" s="1"/>
  <c r="D70" i="10"/>
  <c r="G69" i="10"/>
  <c r="F69" i="10"/>
  <c r="E69" i="10"/>
  <c r="D69" i="10"/>
  <c r="G68" i="10"/>
  <c r="F68" i="10"/>
  <c r="E68" i="10"/>
  <c r="D68" i="10"/>
  <c r="G67" i="10"/>
  <c r="F67" i="10"/>
  <c r="E67" i="10"/>
  <c r="D67" i="10"/>
  <c r="G66" i="10"/>
  <c r="F66" i="10"/>
  <c r="E66" i="10"/>
  <c r="D66" i="10"/>
  <c r="G65" i="10"/>
  <c r="F65" i="10"/>
  <c r="E65" i="10"/>
  <c r="D65" i="10"/>
  <c r="G64" i="10"/>
  <c r="F64" i="10"/>
  <c r="E64" i="10"/>
  <c r="D64" i="10"/>
  <c r="G63" i="10"/>
  <c r="F63" i="10"/>
  <c r="E63" i="10"/>
  <c r="D63" i="10"/>
  <c r="G62" i="10"/>
  <c r="F62" i="10"/>
  <c r="E62" i="10"/>
  <c r="D62" i="10"/>
  <c r="G61" i="10"/>
  <c r="F61" i="10"/>
  <c r="E61" i="10"/>
  <c r="D61" i="10"/>
  <c r="G60" i="10"/>
  <c r="F60" i="10"/>
  <c r="E60" i="10"/>
  <c r="D60" i="10"/>
  <c r="G59" i="10"/>
  <c r="F59" i="10"/>
  <c r="E59" i="10"/>
  <c r="D59" i="10"/>
  <c r="G58" i="10"/>
  <c r="F58" i="10"/>
  <c r="E58" i="10"/>
  <c r="D58" i="10"/>
  <c r="G57" i="10"/>
  <c r="F57" i="10"/>
  <c r="E57" i="10"/>
  <c r="D57" i="10"/>
  <c r="G56" i="10"/>
  <c r="F56" i="10"/>
  <c r="E56" i="10"/>
  <c r="D56" i="10"/>
  <c r="G55" i="10"/>
  <c r="F55" i="10"/>
  <c r="E55" i="10"/>
  <c r="D55" i="10"/>
  <c r="G54" i="10"/>
  <c r="F54" i="10"/>
  <c r="E54" i="10"/>
  <c r="D54" i="10"/>
  <c r="G53" i="10"/>
  <c r="F53" i="10"/>
  <c r="E53" i="10"/>
  <c r="D53" i="10"/>
  <c r="G52" i="10"/>
  <c r="F52" i="10"/>
  <c r="E52" i="10"/>
  <c r="D52" i="10"/>
  <c r="G51" i="10"/>
  <c r="F51" i="10"/>
  <c r="E51" i="10"/>
  <c r="D51" i="10"/>
  <c r="I50" i="10"/>
  <c r="H50" i="10"/>
  <c r="G50" i="10"/>
  <c r="F50" i="10"/>
  <c r="E50" i="10"/>
  <c r="D50" i="10"/>
  <c r="I49" i="10"/>
  <c r="H49" i="10"/>
  <c r="G49" i="10"/>
  <c r="F49" i="10"/>
  <c r="E49" i="10"/>
  <c r="D49" i="10"/>
  <c r="I48" i="10"/>
  <c r="H48" i="10"/>
  <c r="G48" i="10"/>
  <c r="F48" i="10"/>
  <c r="E48" i="10"/>
  <c r="D48" i="10"/>
  <c r="I47" i="10"/>
  <c r="H47" i="10"/>
  <c r="G47" i="10"/>
  <c r="F47" i="10"/>
  <c r="E47" i="10"/>
  <c r="D47" i="10"/>
  <c r="I46" i="10"/>
  <c r="H46" i="10"/>
  <c r="G46" i="10"/>
  <c r="F46" i="10"/>
  <c r="E46" i="10"/>
  <c r="D46" i="10"/>
  <c r="I45" i="10"/>
  <c r="H45" i="10"/>
  <c r="G45" i="10"/>
  <c r="F45" i="10"/>
  <c r="E45" i="10"/>
  <c r="D45" i="10"/>
  <c r="I44" i="10"/>
  <c r="H44" i="10"/>
  <c r="G44" i="10"/>
  <c r="F44" i="10"/>
  <c r="E44" i="10"/>
  <c r="D44" i="10"/>
  <c r="I43" i="10"/>
  <c r="H43" i="10"/>
  <c r="G43" i="10"/>
  <c r="F43" i="10"/>
  <c r="E43" i="10"/>
  <c r="D43" i="10"/>
  <c r="I42" i="10"/>
  <c r="H42" i="10"/>
  <c r="G42" i="10"/>
  <c r="F42" i="10"/>
  <c r="E42" i="10"/>
  <c r="D42" i="10"/>
  <c r="I41" i="10"/>
  <c r="H41" i="10"/>
  <c r="G41" i="10"/>
  <c r="F41" i="10"/>
  <c r="E41" i="10"/>
  <c r="D41" i="10"/>
  <c r="I40" i="10"/>
  <c r="H40" i="10"/>
  <c r="G40" i="10"/>
  <c r="F40" i="10"/>
  <c r="E40" i="10"/>
  <c r="D40" i="10"/>
  <c r="I39" i="10"/>
  <c r="H39" i="10"/>
  <c r="G39" i="10"/>
  <c r="F39" i="10"/>
  <c r="E39" i="10"/>
  <c r="D39" i="10"/>
  <c r="I38" i="10"/>
  <c r="H38" i="10"/>
  <c r="G38" i="10"/>
  <c r="F38" i="10"/>
  <c r="E38" i="10"/>
  <c r="D38" i="10"/>
  <c r="I37" i="10"/>
  <c r="H37" i="10"/>
  <c r="G37" i="10"/>
  <c r="F37" i="10"/>
  <c r="E37" i="10"/>
  <c r="D37" i="10"/>
  <c r="I36" i="10"/>
  <c r="H36" i="10"/>
  <c r="G36" i="10"/>
  <c r="F36" i="10"/>
  <c r="E36" i="10"/>
  <c r="D36" i="10"/>
  <c r="I35" i="10"/>
  <c r="H35" i="10"/>
  <c r="G35" i="10"/>
  <c r="F35" i="10"/>
  <c r="E35" i="10"/>
  <c r="D35" i="10"/>
  <c r="I34" i="10"/>
  <c r="H34" i="10"/>
  <c r="G34" i="10"/>
  <c r="F34" i="10"/>
  <c r="E34" i="10"/>
  <c r="D34" i="10"/>
  <c r="I33" i="10"/>
  <c r="H33" i="10"/>
  <c r="G33" i="10"/>
  <c r="F33" i="10"/>
  <c r="E33" i="10"/>
  <c r="D33" i="10"/>
  <c r="I32" i="10"/>
  <c r="H32" i="10"/>
  <c r="G32" i="10"/>
  <c r="F32" i="10"/>
  <c r="E32" i="10"/>
  <c r="D32" i="10"/>
  <c r="I31" i="10"/>
  <c r="H31" i="10"/>
  <c r="G31" i="10"/>
  <c r="F31" i="10"/>
  <c r="E31" i="10"/>
  <c r="D31" i="10"/>
  <c r="I30" i="10"/>
  <c r="H30" i="10"/>
  <c r="G30" i="10"/>
  <c r="F30" i="10"/>
  <c r="E30" i="10"/>
  <c r="D30" i="10"/>
  <c r="I29" i="10"/>
  <c r="H29" i="10"/>
  <c r="G29" i="10"/>
  <c r="F29" i="10"/>
  <c r="E29" i="10"/>
  <c r="D29" i="10"/>
  <c r="I28" i="10"/>
  <c r="H28" i="10"/>
  <c r="G28" i="10"/>
  <c r="F28" i="10"/>
  <c r="E28" i="10"/>
  <c r="D28" i="10"/>
  <c r="I27" i="10"/>
  <c r="H27" i="10"/>
  <c r="G27" i="10"/>
  <c r="F27" i="10"/>
  <c r="E27" i="10"/>
  <c r="D27" i="10"/>
  <c r="I26" i="10"/>
  <c r="H26" i="10"/>
  <c r="G26" i="10"/>
  <c r="F26" i="10"/>
  <c r="E26" i="10"/>
  <c r="D26" i="10"/>
  <c r="I25" i="10"/>
  <c r="H25" i="10"/>
  <c r="G25" i="10"/>
  <c r="F25" i="10"/>
  <c r="E25" i="10"/>
  <c r="D25" i="10"/>
  <c r="I24" i="10"/>
  <c r="H24" i="10"/>
  <c r="G24" i="10"/>
  <c r="F24" i="10"/>
  <c r="E24" i="10"/>
  <c r="D24" i="10"/>
  <c r="I23" i="10"/>
  <c r="H23" i="10"/>
  <c r="G23" i="10"/>
  <c r="F23" i="10"/>
  <c r="E23" i="10"/>
  <c r="D23" i="10"/>
  <c r="I22" i="10"/>
  <c r="H22" i="10"/>
  <c r="G22" i="10"/>
  <c r="F22" i="10"/>
  <c r="E22" i="10"/>
  <c r="D22" i="10"/>
  <c r="I21" i="10"/>
  <c r="H21" i="10"/>
  <c r="G21" i="10"/>
  <c r="F21" i="10"/>
  <c r="E21" i="10"/>
  <c r="D21" i="10"/>
  <c r="I20" i="10"/>
  <c r="H20" i="10"/>
  <c r="G20" i="10"/>
  <c r="F20" i="10"/>
  <c r="E20" i="10"/>
  <c r="D20" i="10"/>
  <c r="I19" i="10"/>
  <c r="H19" i="10"/>
  <c r="G19" i="10"/>
  <c r="F19" i="10"/>
  <c r="E19" i="10"/>
  <c r="D19" i="10"/>
  <c r="I18" i="10"/>
  <c r="H18" i="10"/>
  <c r="G18" i="10"/>
  <c r="F18" i="10"/>
  <c r="E18" i="10"/>
  <c r="D18" i="10"/>
  <c r="I17" i="10"/>
  <c r="H17" i="10"/>
  <c r="G17" i="10"/>
  <c r="F17" i="10"/>
  <c r="E17" i="10"/>
  <c r="D17" i="10"/>
  <c r="I16" i="10"/>
  <c r="H16" i="10"/>
  <c r="G16" i="10"/>
  <c r="F16" i="10"/>
  <c r="E16" i="10"/>
  <c r="D16" i="10"/>
  <c r="I15" i="10"/>
  <c r="H15" i="10"/>
  <c r="G15" i="10"/>
  <c r="F15" i="10"/>
  <c r="E15" i="10"/>
  <c r="D15" i="10"/>
  <c r="I14" i="10"/>
  <c r="H14" i="10"/>
  <c r="G14" i="10"/>
  <c r="F14" i="10"/>
  <c r="E14" i="10"/>
  <c r="D14" i="10"/>
  <c r="I13" i="10"/>
  <c r="H13" i="10"/>
  <c r="G13" i="10"/>
  <c r="F13" i="10"/>
  <c r="E13" i="10"/>
  <c r="D13" i="10"/>
  <c r="I12" i="10"/>
  <c r="H12" i="10"/>
  <c r="G12" i="10"/>
  <c r="F12" i="10"/>
  <c r="E12" i="10"/>
  <c r="D12" i="10"/>
  <c r="I11" i="10"/>
  <c r="H11" i="10"/>
  <c r="G11" i="10"/>
  <c r="F11" i="10"/>
  <c r="E11" i="10"/>
  <c r="D11" i="10"/>
  <c r="I10" i="10"/>
  <c r="H10" i="10"/>
  <c r="G10" i="10"/>
  <c r="F10" i="10"/>
  <c r="E10" i="10"/>
  <c r="D10" i="10"/>
  <c r="I9" i="10"/>
  <c r="H9" i="10"/>
  <c r="G9" i="10"/>
  <c r="F9" i="10"/>
  <c r="E9" i="10"/>
  <c r="D9" i="10"/>
  <c r="I8" i="10"/>
  <c r="H8" i="10"/>
  <c r="G8" i="10"/>
  <c r="F8" i="10"/>
  <c r="E8" i="10"/>
  <c r="D8" i="10"/>
  <c r="I7" i="10"/>
  <c r="H7" i="10"/>
  <c r="G7" i="10"/>
  <c r="F7" i="10"/>
  <c r="E7" i="10"/>
  <c r="D7" i="10"/>
  <c r="I6" i="10"/>
  <c r="H6" i="10"/>
  <c r="G6" i="10"/>
  <c r="F6" i="10"/>
  <c r="E6" i="10"/>
  <c r="D6" i="10"/>
  <c r="L2" i="10"/>
  <c r="A1" i="10"/>
  <c r="C72" i="9"/>
  <c r="C71" i="9"/>
  <c r="C74" i="9" s="1"/>
  <c r="F3" i="1" s="1"/>
  <c r="G70" i="9"/>
  <c r="F70" i="9"/>
  <c r="E70" i="9"/>
  <c r="D70" i="9"/>
  <c r="G69" i="9"/>
  <c r="F69" i="9"/>
  <c r="E69" i="9"/>
  <c r="D69" i="9"/>
  <c r="G68" i="9"/>
  <c r="F68" i="9"/>
  <c r="E68" i="9"/>
  <c r="D68" i="9"/>
  <c r="G67" i="9"/>
  <c r="F67" i="9"/>
  <c r="E67" i="9"/>
  <c r="D67" i="9"/>
  <c r="G66" i="9"/>
  <c r="F66" i="9"/>
  <c r="E66" i="9"/>
  <c r="D66" i="9"/>
  <c r="G65" i="9"/>
  <c r="F65" i="9"/>
  <c r="E65" i="9"/>
  <c r="D65" i="9"/>
  <c r="G64" i="9"/>
  <c r="F64" i="9"/>
  <c r="E64" i="9"/>
  <c r="D64" i="9"/>
  <c r="G63" i="9"/>
  <c r="F63" i="9"/>
  <c r="E63" i="9"/>
  <c r="D63" i="9"/>
  <c r="G62" i="9"/>
  <c r="F62" i="9"/>
  <c r="E62" i="9"/>
  <c r="D62" i="9"/>
  <c r="G61" i="9"/>
  <c r="F61" i="9"/>
  <c r="E61" i="9"/>
  <c r="D61" i="9"/>
  <c r="G60" i="9"/>
  <c r="F60" i="9"/>
  <c r="E60" i="9"/>
  <c r="D60" i="9"/>
  <c r="G59" i="9"/>
  <c r="F59" i="9"/>
  <c r="E59" i="9"/>
  <c r="D59" i="9"/>
  <c r="G58" i="9"/>
  <c r="F58" i="9"/>
  <c r="E58" i="9"/>
  <c r="D58" i="9"/>
  <c r="G57" i="9"/>
  <c r="F57" i="9"/>
  <c r="E57" i="9"/>
  <c r="D57" i="9"/>
  <c r="G56" i="9"/>
  <c r="F56" i="9"/>
  <c r="E56" i="9"/>
  <c r="D56" i="9"/>
  <c r="G55" i="9"/>
  <c r="F55" i="9"/>
  <c r="E55" i="9"/>
  <c r="D55" i="9"/>
  <c r="G54" i="9"/>
  <c r="F54" i="9"/>
  <c r="E54" i="9"/>
  <c r="D54" i="9"/>
  <c r="G53" i="9"/>
  <c r="F53" i="9"/>
  <c r="E53" i="9"/>
  <c r="D53" i="9"/>
  <c r="G52" i="9"/>
  <c r="F52" i="9"/>
  <c r="E52" i="9"/>
  <c r="D52" i="9"/>
  <c r="G51" i="9"/>
  <c r="F51" i="9"/>
  <c r="E51" i="9"/>
  <c r="D51" i="9"/>
  <c r="I50" i="9"/>
  <c r="H50" i="9"/>
  <c r="G50" i="9"/>
  <c r="F50" i="9"/>
  <c r="E50" i="9"/>
  <c r="D50" i="9"/>
  <c r="I49" i="9"/>
  <c r="H49" i="9"/>
  <c r="G49" i="9"/>
  <c r="F49" i="9"/>
  <c r="E49" i="9"/>
  <c r="D49" i="9"/>
  <c r="I48" i="9"/>
  <c r="H48" i="9"/>
  <c r="G48" i="9"/>
  <c r="F48" i="9"/>
  <c r="E48" i="9"/>
  <c r="D48" i="9"/>
  <c r="I47" i="9"/>
  <c r="H47" i="9"/>
  <c r="G47" i="9"/>
  <c r="F47" i="9"/>
  <c r="E47" i="9"/>
  <c r="D47" i="9"/>
  <c r="I46" i="9"/>
  <c r="H46" i="9"/>
  <c r="G46" i="9"/>
  <c r="F46" i="9"/>
  <c r="E46" i="9"/>
  <c r="D46" i="9"/>
  <c r="I45" i="9"/>
  <c r="H45" i="9"/>
  <c r="G45" i="9"/>
  <c r="F45" i="9"/>
  <c r="E45" i="9"/>
  <c r="D45" i="9"/>
  <c r="I44" i="9"/>
  <c r="H44" i="9"/>
  <c r="G44" i="9"/>
  <c r="F44" i="9"/>
  <c r="E44" i="9"/>
  <c r="D44" i="9"/>
  <c r="I43" i="9"/>
  <c r="H43" i="9"/>
  <c r="G43" i="9"/>
  <c r="F43" i="9"/>
  <c r="E43" i="9"/>
  <c r="D43" i="9"/>
  <c r="I42" i="9"/>
  <c r="H42" i="9"/>
  <c r="G42" i="9"/>
  <c r="F42" i="9"/>
  <c r="E42" i="9"/>
  <c r="D42" i="9"/>
  <c r="I41" i="9"/>
  <c r="H41" i="9"/>
  <c r="G41" i="9"/>
  <c r="F41" i="9"/>
  <c r="E41" i="9"/>
  <c r="D41" i="9"/>
  <c r="I40" i="9"/>
  <c r="H40" i="9"/>
  <c r="G40" i="9"/>
  <c r="F40" i="9"/>
  <c r="E40" i="9"/>
  <c r="D40" i="9"/>
  <c r="I39" i="9"/>
  <c r="H39" i="9"/>
  <c r="G39" i="9"/>
  <c r="F39" i="9"/>
  <c r="E39" i="9"/>
  <c r="D39" i="9"/>
  <c r="I38" i="9"/>
  <c r="H38" i="9"/>
  <c r="G38" i="9"/>
  <c r="F38" i="9"/>
  <c r="E38" i="9"/>
  <c r="D38" i="9"/>
  <c r="I37" i="9"/>
  <c r="H37" i="9"/>
  <c r="G37" i="9"/>
  <c r="F37" i="9"/>
  <c r="E37" i="9"/>
  <c r="D37" i="9"/>
  <c r="I36" i="9"/>
  <c r="H36" i="9"/>
  <c r="G36" i="9"/>
  <c r="F36" i="9"/>
  <c r="E36" i="9"/>
  <c r="D36" i="9"/>
  <c r="I35" i="9"/>
  <c r="H35" i="9"/>
  <c r="G35" i="9"/>
  <c r="F35" i="9"/>
  <c r="E35" i="9"/>
  <c r="D35" i="9"/>
  <c r="I34" i="9"/>
  <c r="H34" i="9"/>
  <c r="G34" i="9"/>
  <c r="F34" i="9"/>
  <c r="E34" i="9"/>
  <c r="D34" i="9"/>
  <c r="I33" i="9"/>
  <c r="H33" i="9"/>
  <c r="G33" i="9"/>
  <c r="F33" i="9"/>
  <c r="E33" i="9"/>
  <c r="D33" i="9"/>
  <c r="I32" i="9"/>
  <c r="H32" i="9"/>
  <c r="G32" i="9"/>
  <c r="F32" i="9"/>
  <c r="E32" i="9"/>
  <c r="D32" i="9"/>
  <c r="I31" i="9"/>
  <c r="H31" i="9"/>
  <c r="G31" i="9"/>
  <c r="F31" i="9"/>
  <c r="E31" i="9"/>
  <c r="D31" i="9"/>
  <c r="I30" i="9"/>
  <c r="H30" i="9"/>
  <c r="G30" i="9"/>
  <c r="F30" i="9"/>
  <c r="E30" i="9"/>
  <c r="D30" i="9"/>
  <c r="I29" i="9"/>
  <c r="H29" i="9"/>
  <c r="G29" i="9"/>
  <c r="F29" i="9"/>
  <c r="E29" i="9"/>
  <c r="D29" i="9"/>
  <c r="I28" i="9"/>
  <c r="H28" i="9"/>
  <c r="G28" i="9"/>
  <c r="F28" i="9"/>
  <c r="E28" i="9"/>
  <c r="D28" i="9"/>
  <c r="I27" i="9"/>
  <c r="H27" i="9"/>
  <c r="G27" i="9"/>
  <c r="F27" i="9"/>
  <c r="E27" i="9"/>
  <c r="D27" i="9"/>
  <c r="I26" i="9"/>
  <c r="H26" i="9"/>
  <c r="G26" i="9"/>
  <c r="F26" i="9"/>
  <c r="E26" i="9"/>
  <c r="D26" i="9"/>
  <c r="I25" i="9"/>
  <c r="H25" i="9"/>
  <c r="G25" i="9"/>
  <c r="F25" i="9"/>
  <c r="E25" i="9"/>
  <c r="D25" i="9"/>
  <c r="I24" i="9"/>
  <c r="H24" i="9"/>
  <c r="G24" i="9"/>
  <c r="F24" i="9"/>
  <c r="E24" i="9"/>
  <c r="D24" i="9"/>
  <c r="I23" i="9"/>
  <c r="H23" i="9"/>
  <c r="G23" i="9"/>
  <c r="F23" i="9"/>
  <c r="E23" i="9"/>
  <c r="D23" i="9"/>
  <c r="I22" i="9"/>
  <c r="H22" i="9"/>
  <c r="G22" i="9"/>
  <c r="F22" i="9"/>
  <c r="E22" i="9"/>
  <c r="D22" i="9"/>
  <c r="I21" i="9"/>
  <c r="H21" i="9"/>
  <c r="G21" i="9"/>
  <c r="F21" i="9"/>
  <c r="E21" i="9"/>
  <c r="D21" i="9"/>
  <c r="I20" i="9"/>
  <c r="H20" i="9"/>
  <c r="G20" i="9"/>
  <c r="F20" i="9"/>
  <c r="E20" i="9"/>
  <c r="D20" i="9"/>
  <c r="I19" i="9"/>
  <c r="H19" i="9"/>
  <c r="G19" i="9"/>
  <c r="F19" i="9"/>
  <c r="E19" i="9"/>
  <c r="D19" i="9"/>
  <c r="I18" i="9"/>
  <c r="H18" i="9"/>
  <c r="G18" i="9"/>
  <c r="F18" i="9"/>
  <c r="E18" i="9"/>
  <c r="D18" i="9"/>
  <c r="I17" i="9"/>
  <c r="H17" i="9"/>
  <c r="G17" i="9"/>
  <c r="F17" i="9"/>
  <c r="E17" i="9"/>
  <c r="D17" i="9"/>
  <c r="I16" i="9"/>
  <c r="H16" i="9"/>
  <c r="G16" i="9"/>
  <c r="F16" i="9"/>
  <c r="E16" i="9"/>
  <c r="D16" i="9"/>
  <c r="I15" i="9"/>
  <c r="H15" i="9"/>
  <c r="G15" i="9"/>
  <c r="F15" i="9"/>
  <c r="E15" i="9"/>
  <c r="D15" i="9"/>
  <c r="I14" i="9"/>
  <c r="H14" i="9"/>
  <c r="G14" i="9"/>
  <c r="F14" i="9"/>
  <c r="E14" i="9"/>
  <c r="D14" i="9"/>
  <c r="I13" i="9"/>
  <c r="H13" i="9"/>
  <c r="G13" i="9"/>
  <c r="F13" i="9"/>
  <c r="E13" i="9"/>
  <c r="D13" i="9"/>
  <c r="I12" i="9"/>
  <c r="H12" i="9"/>
  <c r="G12" i="9"/>
  <c r="F12" i="9"/>
  <c r="E12" i="9"/>
  <c r="D12" i="9"/>
  <c r="I11" i="9"/>
  <c r="H11" i="9"/>
  <c r="G11" i="9"/>
  <c r="F11" i="9"/>
  <c r="E11" i="9"/>
  <c r="D11" i="9"/>
  <c r="I10" i="9"/>
  <c r="H10" i="9"/>
  <c r="G10" i="9"/>
  <c r="F10" i="9"/>
  <c r="E10" i="9"/>
  <c r="D10" i="9"/>
  <c r="I9" i="9"/>
  <c r="H9" i="9"/>
  <c r="G9" i="9"/>
  <c r="F9" i="9"/>
  <c r="E9" i="9"/>
  <c r="D9" i="9"/>
  <c r="I8" i="9"/>
  <c r="H8" i="9"/>
  <c r="G8" i="9"/>
  <c r="F8" i="9"/>
  <c r="E8" i="9"/>
  <c r="D8" i="9"/>
  <c r="I7" i="9"/>
  <c r="H7" i="9"/>
  <c r="G7" i="9"/>
  <c r="F7" i="9"/>
  <c r="E7" i="9"/>
  <c r="D7" i="9"/>
  <c r="H6" i="9"/>
  <c r="I6" i="9" s="1"/>
  <c r="D6" i="9"/>
  <c r="A1" i="9"/>
  <c r="D76" i="8"/>
  <c r="C76" i="8"/>
  <c r="D75" i="8"/>
  <c r="C75"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D29" i="8"/>
  <c r="C29" i="8"/>
  <c r="D28" i="8"/>
  <c r="C28" i="8"/>
  <c r="D27" i="8"/>
  <c r="C27" i="8"/>
  <c r="D26" i="8"/>
  <c r="C26" i="8"/>
  <c r="D25" i="8"/>
  <c r="C25" i="8"/>
  <c r="D24" i="8"/>
  <c r="C24" i="8"/>
  <c r="D23" i="8"/>
  <c r="C23" i="8"/>
  <c r="D22" i="8"/>
  <c r="C22" i="8"/>
  <c r="D21" i="8"/>
  <c r="C21" i="8"/>
  <c r="D20" i="8"/>
  <c r="C20" i="8"/>
  <c r="X71" i="6"/>
  <c r="V71" i="6"/>
  <c r="T71" i="6"/>
  <c r="R71" i="6"/>
  <c r="P71" i="6"/>
  <c r="N71" i="6"/>
  <c r="L71" i="6"/>
  <c r="D71" i="6"/>
  <c r="X70" i="6"/>
  <c r="V70" i="6"/>
  <c r="T70" i="6"/>
  <c r="R70" i="6"/>
  <c r="P70" i="6"/>
  <c r="N70" i="6"/>
  <c r="L70" i="6"/>
  <c r="D70" i="6"/>
  <c r="X69" i="6"/>
  <c r="V69" i="6"/>
  <c r="T69" i="6"/>
  <c r="R69" i="6"/>
  <c r="P69" i="6"/>
  <c r="N69" i="6"/>
  <c r="L69" i="6"/>
  <c r="D69" i="6"/>
  <c r="X68" i="6"/>
  <c r="V68" i="6"/>
  <c r="T68" i="6"/>
  <c r="R68" i="6"/>
  <c r="P68" i="6"/>
  <c r="N68" i="6"/>
  <c r="L68" i="6"/>
  <c r="D68" i="6"/>
  <c r="X67" i="6"/>
  <c r="V67" i="6"/>
  <c r="T67" i="6"/>
  <c r="R67" i="6"/>
  <c r="P67" i="6"/>
  <c r="N67" i="6"/>
  <c r="L67" i="6"/>
  <c r="D67" i="6"/>
  <c r="X66" i="6"/>
  <c r="V66" i="6"/>
  <c r="T66" i="6"/>
  <c r="R66" i="6"/>
  <c r="P66" i="6"/>
  <c r="N66" i="6"/>
  <c r="L66" i="6"/>
  <c r="X65" i="6"/>
  <c r="V65" i="6"/>
  <c r="T65" i="6"/>
  <c r="R65" i="6"/>
  <c r="P65" i="6"/>
  <c r="N65" i="6"/>
  <c r="L65" i="6"/>
  <c r="D65" i="6"/>
  <c r="X64" i="6"/>
  <c r="V64" i="6"/>
  <c r="T64" i="6"/>
  <c r="R64" i="6"/>
  <c r="P64" i="6"/>
  <c r="N64" i="6"/>
  <c r="L64" i="6"/>
  <c r="D64" i="6"/>
  <c r="X62" i="6"/>
  <c r="V62" i="6"/>
  <c r="T62" i="6"/>
  <c r="R62" i="6"/>
  <c r="P62" i="6"/>
  <c r="N62" i="6"/>
  <c r="L62" i="6"/>
  <c r="D62" i="6"/>
  <c r="X61" i="6"/>
  <c r="V61" i="6"/>
  <c r="T61" i="6"/>
  <c r="R61" i="6"/>
  <c r="P61" i="6"/>
  <c r="N61" i="6"/>
  <c r="L61" i="6"/>
  <c r="D61" i="6"/>
  <c r="X59" i="6"/>
  <c r="V59" i="6"/>
  <c r="T59" i="6"/>
  <c r="R59" i="6"/>
  <c r="P59" i="6"/>
  <c r="N59" i="6"/>
  <c r="L59" i="6"/>
  <c r="D59" i="6"/>
  <c r="X58" i="6"/>
  <c r="V58" i="6"/>
  <c r="T58" i="6"/>
  <c r="R58" i="6"/>
  <c r="P58" i="6"/>
  <c r="N58" i="6"/>
  <c r="L58" i="6"/>
  <c r="D58" i="6"/>
  <c r="X57" i="6"/>
  <c r="V57" i="6"/>
  <c r="T57" i="6"/>
  <c r="R57" i="6"/>
  <c r="P57" i="6"/>
  <c r="N57" i="6"/>
  <c r="L57" i="6"/>
  <c r="D57" i="6"/>
  <c r="X56" i="6"/>
  <c r="V56" i="6"/>
  <c r="T56" i="6"/>
  <c r="R56" i="6"/>
  <c r="P56" i="6"/>
  <c r="N56" i="6"/>
  <c r="L56" i="6"/>
  <c r="D56" i="6"/>
  <c r="X55" i="6"/>
  <c r="V55" i="6"/>
  <c r="T55" i="6"/>
  <c r="R55" i="6"/>
  <c r="P55" i="6"/>
  <c r="N55" i="6"/>
  <c r="L55" i="6"/>
  <c r="D55" i="6"/>
  <c r="X54" i="6"/>
  <c r="V54" i="6"/>
  <c r="T54" i="6"/>
  <c r="R54" i="6"/>
  <c r="P54" i="6"/>
  <c r="N54" i="6"/>
  <c r="L54" i="6"/>
  <c r="D54" i="6"/>
  <c r="X53" i="6"/>
  <c r="V53" i="6"/>
  <c r="T53" i="6"/>
  <c r="R53" i="6"/>
  <c r="P53" i="6"/>
  <c r="N53" i="6"/>
  <c r="L53" i="6"/>
  <c r="D53" i="6"/>
  <c r="X52" i="6"/>
  <c r="V52" i="6"/>
  <c r="T52" i="6"/>
  <c r="R52" i="6"/>
  <c r="P52" i="6"/>
  <c r="N52" i="6"/>
  <c r="L52" i="6"/>
  <c r="D52" i="6"/>
  <c r="X39" i="6"/>
  <c r="V39" i="6"/>
  <c r="T39" i="6"/>
  <c r="R39" i="6"/>
  <c r="P39" i="6"/>
  <c r="N39" i="6"/>
  <c r="L39" i="6"/>
  <c r="J39" i="6"/>
  <c r="H39" i="6"/>
  <c r="F39" i="6"/>
  <c r="D39" i="6"/>
  <c r="X37" i="6"/>
  <c r="V37" i="6"/>
  <c r="T37" i="6"/>
  <c r="R37" i="6"/>
  <c r="P37" i="6"/>
  <c r="N37" i="6"/>
  <c r="L37" i="6"/>
  <c r="J37" i="6"/>
  <c r="H37" i="6"/>
  <c r="F37" i="6"/>
  <c r="D37" i="6"/>
  <c r="X35" i="6"/>
  <c r="V35" i="6"/>
  <c r="T35" i="6"/>
  <c r="R35" i="6"/>
  <c r="P35" i="6"/>
  <c r="N35" i="6"/>
  <c r="L35" i="6"/>
  <c r="J35" i="6"/>
  <c r="H35" i="6"/>
  <c r="F35" i="6"/>
  <c r="D35" i="6"/>
  <c r="X34" i="6"/>
  <c r="V34" i="6"/>
  <c r="T34" i="6"/>
  <c r="R34" i="6"/>
  <c r="P34" i="6"/>
  <c r="N34" i="6"/>
  <c r="L34" i="6"/>
  <c r="J34" i="6"/>
  <c r="H34" i="6"/>
  <c r="F34" i="6"/>
  <c r="D34" i="6"/>
  <c r="X33" i="6"/>
  <c r="V33" i="6"/>
  <c r="T33" i="6"/>
  <c r="R33" i="6"/>
  <c r="P33" i="6"/>
  <c r="N33" i="6"/>
  <c r="L33" i="6"/>
  <c r="J33" i="6"/>
  <c r="H33" i="6"/>
  <c r="F33" i="6"/>
  <c r="D33" i="6"/>
  <c r="X32" i="6"/>
  <c r="V32" i="6"/>
  <c r="T32" i="6"/>
  <c r="R32" i="6"/>
  <c r="P32" i="6"/>
  <c r="N32" i="6"/>
  <c r="L32" i="6"/>
  <c r="J32" i="6"/>
  <c r="H32" i="6"/>
  <c r="F32" i="6"/>
  <c r="D32" i="6"/>
  <c r="X31" i="6"/>
  <c r="V31" i="6"/>
  <c r="T31" i="6"/>
  <c r="R31" i="6"/>
  <c r="P31" i="6"/>
  <c r="N31" i="6"/>
  <c r="L31" i="6"/>
  <c r="J31" i="6"/>
  <c r="H31" i="6"/>
  <c r="F31" i="6"/>
  <c r="D31" i="6"/>
  <c r="X30" i="6"/>
  <c r="V30" i="6"/>
  <c r="T30" i="6"/>
  <c r="R30" i="6"/>
  <c r="P30" i="6"/>
  <c r="N30" i="6"/>
  <c r="L30" i="6"/>
  <c r="J30" i="6"/>
  <c r="H30" i="6"/>
  <c r="F30" i="6"/>
  <c r="D30" i="6"/>
  <c r="X29" i="6"/>
  <c r="V29" i="6"/>
  <c r="T29" i="6"/>
  <c r="R29" i="6"/>
  <c r="P29" i="6"/>
  <c r="N29" i="6"/>
  <c r="L29" i="6"/>
  <c r="J29" i="6"/>
  <c r="H29" i="6"/>
  <c r="F29" i="6"/>
  <c r="D29" i="6"/>
  <c r="X28" i="6"/>
  <c r="V28" i="6"/>
  <c r="T28" i="6"/>
  <c r="R28" i="6"/>
  <c r="P28" i="6"/>
  <c r="N28" i="6"/>
  <c r="L28" i="6"/>
  <c r="J28" i="6"/>
  <c r="H28" i="6"/>
  <c r="F28" i="6"/>
  <c r="D28" i="6"/>
  <c r="X26" i="6"/>
  <c r="V26" i="6"/>
  <c r="T26" i="6"/>
  <c r="R26" i="6"/>
  <c r="P26" i="6"/>
  <c r="N26" i="6"/>
  <c r="L26" i="6"/>
  <c r="J26" i="6"/>
  <c r="H26" i="6"/>
  <c r="F26" i="6"/>
  <c r="D26" i="6"/>
  <c r="X25" i="6"/>
  <c r="V25" i="6"/>
  <c r="T25" i="6"/>
  <c r="R25" i="6"/>
  <c r="P25" i="6"/>
  <c r="N25" i="6"/>
  <c r="L25" i="6"/>
  <c r="J25" i="6"/>
  <c r="H25" i="6"/>
  <c r="F25" i="6"/>
  <c r="D25" i="6"/>
  <c r="X24" i="6"/>
  <c r="V24" i="6"/>
  <c r="T24" i="6"/>
  <c r="R24" i="6"/>
  <c r="P24" i="6"/>
  <c r="N24" i="6"/>
  <c r="L24" i="6"/>
  <c r="J24" i="6"/>
  <c r="H24" i="6"/>
  <c r="F24" i="6"/>
  <c r="D24" i="6"/>
  <c r="X22" i="6"/>
  <c r="V22" i="6"/>
  <c r="T22" i="6"/>
  <c r="R22" i="6"/>
  <c r="P22" i="6"/>
  <c r="N22" i="6"/>
  <c r="L22" i="6"/>
  <c r="J22" i="6"/>
  <c r="H22" i="6"/>
  <c r="F22" i="6"/>
  <c r="D22" i="6"/>
  <c r="X21" i="6"/>
  <c r="V21" i="6"/>
  <c r="T21" i="6"/>
  <c r="R21" i="6"/>
  <c r="P21" i="6"/>
  <c r="N21" i="6"/>
  <c r="L21" i="6"/>
  <c r="J21" i="6"/>
  <c r="H21" i="6"/>
  <c r="F21" i="6"/>
  <c r="D21" i="6"/>
  <c r="X20" i="6"/>
  <c r="V20" i="6"/>
  <c r="T20" i="6"/>
  <c r="R20" i="6"/>
  <c r="P20" i="6"/>
  <c r="N20" i="6"/>
  <c r="L20" i="6"/>
  <c r="J20" i="6"/>
  <c r="H20" i="6"/>
  <c r="F20" i="6"/>
  <c r="D20" i="6"/>
  <c r="X19" i="6"/>
  <c r="V19" i="6"/>
  <c r="T19" i="6"/>
  <c r="R19" i="6"/>
  <c r="P19" i="6"/>
  <c r="N19" i="6"/>
  <c r="L19" i="6"/>
  <c r="J19" i="6"/>
  <c r="H19" i="6"/>
  <c r="F19" i="6"/>
  <c r="D19" i="6"/>
  <c r="X18" i="6"/>
  <c r="V18" i="6"/>
  <c r="T18" i="6"/>
  <c r="R18" i="6"/>
  <c r="P18" i="6"/>
  <c r="N18" i="6"/>
  <c r="L18" i="6"/>
  <c r="J18" i="6"/>
  <c r="H18" i="6"/>
  <c r="F18" i="6"/>
  <c r="D18" i="6"/>
  <c r="X17" i="6"/>
  <c r="V17" i="6"/>
  <c r="T17" i="6"/>
  <c r="R17" i="6"/>
  <c r="P17" i="6"/>
  <c r="N17" i="6"/>
  <c r="L17" i="6"/>
  <c r="J17" i="6"/>
  <c r="H17" i="6"/>
  <c r="F17" i="6"/>
  <c r="D17" i="6"/>
  <c r="X16" i="6"/>
  <c r="V16" i="6"/>
  <c r="T16" i="6"/>
  <c r="R16" i="6"/>
  <c r="P16" i="6"/>
  <c r="N16" i="6"/>
  <c r="L16" i="6"/>
  <c r="J16" i="6"/>
  <c r="H16" i="6"/>
  <c r="F16" i="6"/>
  <c r="D16" i="6"/>
  <c r="X15" i="6"/>
  <c r="V15" i="6"/>
  <c r="T15" i="6"/>
  <c r="R15" i="6"/>
  <c r="P15" i="6"/>
  <c r="N15" i="6"/>
  <c r="L15" i="6"/>
  <c r="J15" i="6"/>
  <c r="H15" i="6"/>
  <c r="F15" i="6"/>
  <c r="D15" i="6"/>
  <c r="X14" i="6"/>
  <c r="V14" i="6"/>
  <c r="T14" i="6"/>
  <c r="R14" i="6"/>
  <c r="P14" i="6"/>
  <c r="N14" i="6"/>
  <c r="L14" i="6"/>
  <c r="J14" i="6"/>
  <c r="H14" i="6"/>
  <c r="F14" i="6"/>
  <c r="D14" i="6"/>
  <c r="X13" i="6"/>
  <c r="V13" i="6"/>
  <c r="T13" i="6"/>
  <c r="R13" i="6"/>
  <c r="P13" i="6"/>
  <c r="N13" i="6"/>
  <c r="L13" i="6"/>
  <c r="J13" i="6"/>
  <c r="H13" i="6"/>
  <c r="F13" i="6"/>
  <c r="D13" i="6"/>
  <c r="X12" i="6"/>
  <c r="V12" i="6"/>
  <c r="T12" i="6"/>
  <c r="R12" i="6"/>
  <c r="P12" i="6"/>
  <c r="N12" i="6"/>
  <c r="L12" i="6"/>
  <c r="J12" i="6"/>
  <c r="H12" i="6"/>
  <c r="F12" i="6"/>
  <c r="D12" i="6"/>
  <c r="X11" i="6"/>
  <c r="V11" i="6"/>
  <c r="T11" i="6"/>
  <c r="R11" i="6"/>
  <c r="P11" i="6"/>
  <c r="N11" i="6"/>
  <c r="L11" i="6"/>
  <c r="J11" i="6"/>
  <c r="H11" i="6"/>
  <c r="F11" i="6"/>
  <c r="D11" i="6"/>
  <c r="X10" i="6"/>
  <c r="V10" i="6"/>
  <c r="T10" i="6"/>
  <c r="R10" i="6"/>
  <c r="P10" i="6"/>
  <c r="N10" i="6"/>
  <c r="L10" i="6"/>
  <c r="J10" i="6"/>
  <c r="H10" i="6"/>
  <c r="F10" i="6"/>
  <c r="D10" i="6"/>
  <c r="X9" i="6"/>
  <c r="V9" i="6"/>
  <c r="T9" i="6"/>
  <c r="R9" i="6"/>
  <c r="P9" i="6"/>
  <c r="N9" i="6"/>
  <c r="L9" i="6"/>
  <c r="J9" i="6"/>
  <c r="H9" i="6"/>
  <c r="F9" i="6"/>
  <c r="D9" i="6"/>
  <c r="X8" i="6"/>
  <c r="V8" i="6"/>
  <c r="T8" i="6"/>
  <c r="R8" i="6"/>
  <c r="P8" i="6"/>
  <c r="N8" i="6"/>
  <c r="L8" i="6"/>
  <c r="J8" i="6"/>
  <c r="H8" i="6"/>
  <c r="F8" i="6"/>
  <c r="D8" i="6"/>
  <c r="X7" i="6"/>
  <c r="V7" i="6"/>
  <c r="T7" i="6"/>
  <c r="R7" i="6"/>
  <c r="P7" i="6"/>
  <c r="N7" i="6"/>
  <c r="L7" i="6"/>
  <c r="J7" i="6"/>
  <c r="H7" i="6"/>
  <c r="F7" i="6"/>
  <c r="D7" i="6"/>
  <c r="X6" i="6"/>
  <c r="V6" i="6"/>
  <c r="T6" i="6"/>
  <c r="R6" i="6"/>
  <c r="P6" i="6"/>
  <c r="N6" i="6"/>
  <c r="L6" i="6"/>
  <c r="J6" i="6"/>
  <c r="H6" i="6"/>
  <c r="F6" i="6"/>
  <c r="D6" i="6"/>
  <c r="U38" i="5"/>
  <c r="T38" i="5"/>
  <c r="S38" i="5"/>
  <c r="R38" i="5"/>
  <c r="U37" i="5"/>
  <c r="T37" i="5"/>
  <c r="S37" i="5"/>
  <c r="R37" i="5"/>
  <c r="U36" i="5"/>
  <c r="T36" i="5"/>
  <c r="S36" i="5"/>
  <c r="R36" i="5"/>
  <c r="U35" i="5"/>
  <c r="T35" i="5"/>
  <c r="S35" i="5"/>
  <c r="R35" i="5"/>
  <c r="U34" i="5"/>
  <c r="T34" i="5"/>
  <c r="S34" i="5"/>
  <c r="R34" i="5"/>
  <c r="U33" i="5"/>
  <c r="T33" i="5"/>
  <c r="S33" i="5"/>
  <c r="R33" i="5"/>
  <c r="U32" i="5"/>
  <c r="T32" i="5"/>
  <c r="S32" i="5"/>
  <c r="R32" i="5"/>
  <c r="U31" i="5"/>
  <c r="T31" i="5"/>
  <c r="S31" i="5"/>
  <c r="R31" i="5"/>
  <c r="U30" i="5"/>
  <c r="T30" i="5"/>
  <c r="S30" i="5"/>
  <c r="R30" i="5"/>
  <c r="U29" i="5"/>
  <c r="T29" i="5"/>
  <c r="S29" i="5"/>
  <c r="R29" i="5"/>
  <c r="U28" i="5"/>
  <c r="T28" i="5"/>
  <c r="S28" i="5"/>
  <c r="R28" i="5"/>
  <c r="U27" i="5"/>
  <c r="T27" i="5"/>
  <c r="S27" i="5"/>
  <c r="R27" i="5"/>
  <c r="U26" i="5"/>
  <c r="T26" i="5"/>
  <c r="S26" i="5"/>
  <c r="R26" i="5"/>
  <c r="U25" i="5"/>
  <c r="T25" i="5"/>
  <c r="S25" i="5"/>
  <c r="R25" i="5"/>
  <c r="U24" i="5"/>
  <c r="T24" i="5"/>
  <c r="S24" i="5"/>
  <c r="R24" i="5"/>
  <c r="U23" i="5"/>
  <c r="T23" i="5"/>
  <c r="S23" i="5"/>
  <c r="R23" i="5"/>
  <c r="U22" i="5"/>
  <c r="T22" i="5"/>
  <c r="S22" i="5"/>
  <c r="R22" i="5"/>
  <c r="U21" i="5"/>
  <c r="T21" i="5"/>
  <c r="S21" i="5"/>
  <c r="R21" i="5"/>
  <c r="U20" i="5"/>
  <c r="T20" i="5"/>
  <c r="S20" i="5"/>
  <c r="R20" i="5"/>
  <c r="U19" i="5"/>
  <c r="T19" i="5"/>
  <c r="S19" i="5"/>
  <c r="R19" i="5"/>
  <c r="U18" i="5"/>
  <c r="T18" i="5"/>
  <c r="S18" i="5"/>
  <c r="R18" i="5"/>
  <c r="U17" i="5"/>
  <c r="T17" i="5"/>
  <c r="S17" i="5"/>
  <c r="R17" i="5"/>
  <c r="U16" i="5"/>
  <c r="T16" i="5"/>
  <c r="S16" i="5"/>
  <c r="R16" i="5"/>
  <c r="U15" i="5"/>
  <c r="T15" i="5"/>
  <c r="S15" i="5"/>
  <c r="R15" i="5"/>
  <c r="U14" i="5"/>
  <c r="T14" i="5"/>
  <c r="S14" i="5"/>
  <c r="R14" i="5"/>
  <c r="U13" i="5"/>
  <c r="T13" i="5"/>
  <c r="S13" i="5"/>
  <c r="R13" i="5"/>
  <c r="U12" i="5"/>
  <c r="T12" i="5"/>
  <c r="S12" i="5"/>
  <c r="R12" i="5"/>
  <c r="U11" i="5"/>
  <c r="T11" i="5"/>
  <c r="S11" i="5"/>
  <c r="R11" i="5"/>
  <c r="U10" i="5"/>
  <c r="T10" i="5"/>
  <c r="S10" i="5"/>
  <c r="R10" i="5"/>
  <c r="U9" i="5"/>
  <c r="T9" i="5"/>
  <c r="S9" i="5"/>
  <c r="R9" i="5"/>
  <c r="U8" i="5"/>
  <c r="T8" i="5"/>
  <c r="S8" i="5"/>
  <c r="R8" i="5"/>
  <c r="U7" i="5"/>
  <c r="T7" i="5"/>
  <c r="S7" i="5"/>
  <c r="R7" i="5"/>
  <c r="U6" i="5"/>
  <c r="T6" i="5"/>
  <c r="S6" i="5"/>
  <c r="R6" i="5"/>
  <c r="U5" i="5"/>
  <c r="T5" i="5"/>
  <c r="S5" i="5"/>
  <c r="R5" i="5"/>
  <c r="U4" i="5"/>
  <c r="T4" i="5"/>
  <c r="S4" i="5"/>
  <c r="R4" i="5"/>
  <c r="X285" i="4"/>
  <c r="V285" i="4"/>
  <c r="T285" i="4"/>
  <c r="R285" i="4"/>
  <c r="L285" i="4"/>
  <c r="D285" i="4"/>
  <c r="P284" i="4"/>
  <c r="N284" i="4"/>
  <c r="L284" i="4"/>
  <c r="X283" i="4"/>
  <c r="V283" i="4"/>
  <c r="T283" i="4"/>
  <c r="R283" i="4"/>
  <c r="L283" i="4"/>
  <c r="D283" i="4"/>
  <c r="X282" i="4"/>
  <c r="V282" i="4"/>
  <c r="T282" i="4"/>
  <c r="R282" i="4"/>
  <c r="P282" i="4"/>
  <c r="N282" i="4"/>
  <c r="L282" i="4"/>
  <c r="D282" i="4"/>
  <c r="X281" i="4"/>
  <c r="V281" i="4"/>
  <c r="T281" i="4"/>
  <c r="R281" i="4"/>
  <c r="P281" i="4"/>
  <c r="N281" i="4"/>
  <c r="L281" i="4"/>
  <c r="D281" i="4"/>
  <c r="X280" i="4"/>
  <c r="V280" i="4"/>
  <c r="T280" i="4"/>
  <c r="R280" i="4"/>
  <c r="L280" i="4"/>
  <c r="D280" i="4"/>
  <c r="X278" i="4"/>
  <c r="V278" i="4"/>
  <c r="T278" i="4"/>
  <c r="R278" i="4"/>
  <c r="L278" i="4"/>
  <c r="D278" i="4"/>
  <c r="X277" i="4"/>
  <c r="V277" i="4"/>
  <c r="T277" i="4"/>
  <c r="R277" i="4"/>
  <c r="L277" i="4"/>
  <c r="D277" i="4"/>
  <c r="X276" i="4"/>
  <c r="V276" i="4"/>
  <c r="T276" i="4"/>
  <c r="R276" i="4"/>
  <c r="L276" i="4"/>
  <c r="D276" i="4"/>
  <c r="X275" i="4"/>
  <c r="V275" i="4"/>
  <c r="T275" i="4"/>
  <c r="R275" i="4"/>
  <c r="L275" i="4"/>
  <c r="D275" i="4"/>
  <c r="X274" i="4"/>
  <c r="V274" i="4"/>
  <c r="T274" i="4"/>
  <c r="R274" i="4"/>
  <c r="L274" i="4"/>
  <c r="D274" i="4"/>
  <c r="X273" i="4"/>
  <c r="V273" i="4"/>
  <c r="T273" i="4"/>
  <c r="R273" i="4"/>
  <c r="L273" i="4"/>
  <c r="D273" i="4"/>
  <c r="X272" i="4"/>
  <c r="V272" i="4"/>
  <c r="T272" i="4"/>
  <c r="R272" i="4"/>
  <c r="N272" i="4"/>
  <c r="L272" i="4"/>
  <c r="D272" i="4"/>
  <c r="X271" i="4"/>
  <c r="V271" i="4"/>
  <c r="T271" i="4"/>
  <c r="R271" i="4"/>
  <c r="L271" i="4"/>
  <c r="D271" i="4"/>
  <c r="X270" i="4"/>
  <c r="V270" i="4"/>
  <c r="T270" i="4"/>
  <c r="R270" i="4"/>
  <c r="N270" i="4"/>
  <c r="L270" i="4"/>
  <c r="D270" i="4"/>
  <c r="X268" i="4"/>
  <c r="V268" i="4"/>
  <c r="T268" i="4"/>
  <c r="R268" i="4"/>
  <c r="L268" i="4"/>
  <c r="D268" i="4"/>
  <c r="X267" i="4"/>
  <c r="V267" i="4"/>
  <c r="T267" i="4"/>
  <c r="R267" i="4"/>
  <c r="N267" i="4"/>
  <c r="L267" i="4"/>
  <c r="D267" i="4"/>
  <c r="X266" i="4"/>
  <c r="V266" i="4"/>
  <c r="T266" i="4"/>
  <c r="R266" i="4"/>
  <c r="L266" i="4"/>
  <c r="D266" i="4"/>
  <c r="X265" i="4"/>
  <c r="V265" i="4"/>
  <c r="T265" i="4"/>
  <c r="R265" i="4"/>
  <c r="L265" i="4"/>
  <c r="D265" i="4"/>
  <c r="X264" i="4"/>
  <c r="V264" i="4"/>
  <c r="T264" i="4"/>
  <c r="R264" i="4"/>
  <c r="P264" i="4"/>
  <c r="N264" i="4"/>
  <c r="L264" i="4"/>
  <c r="D264" i="4"/>
  <c r="X263" i="4"/>
  <c r="V263" i="4"/>
  <c r="T263" i="4"/>
  <c r="R263" i="4"/>
  <c r="L263" i="4"/>
  <c r="D263" i="4"/>
  <c r="X262" i="4"/>
  <c r="V262" i="4"/>
  <c r="T262" i="4"/>
  <c r="R262" i="4"/>
  <c r="L262" i="4"/>
  <c r="D262" i="4"/>
  <c r="X261" i="4"/>
  <c r="V261" i="4"/>
  <c r="T261" i="4"/>
  <c r="R261" i="4"/>
  <c r="P261" i="4"/>
  <c r="N261" i="4"/>
  <c r="L261" i="4"/>
  <c r="D261" i="4"/>
  <c r="X260" i="4"/>
  <c r="V260" i="4"/>
  <c r="T260" i="4"/>
  <c r="R260" i="4"/>
  <c r="L260" i="4"/>
  <c r="D260" i="4"/>
  <c r="X259" i="4"/>
  <c r="V259" i="4"/>
  <c r="T259" i="4"/>
  <c r="R259" i="4"/>
  <c r="L259" i="4"/>
  <c r="J259" i="4"/>
  <c r="D259" i="4"/>
  <c r="X258" i="4"/>
  <c r="V258" i="4"/>
  <c r="T258" i="4"/>
  <c r="R258" i="4"/>
  <c r="L258" i="4"/>
  <c r="D258" i="4"/>
  <c r="X256" i="4"/>
  <c r="V256" i="4"/>
  <c r="T256" i="4"/>
  <c r="R256" i="4"/>
  <c r="L256" i="4"/>
  <c r="D256" i="4"/>
  <c r="X255" i="4"/>
  <c r="V255" i="4"/>
  <c r="T255" i="4"/>
  <c r="R255" i="4"/>
  <c r="P255" i="4"/>
  <c r="N255" i="4"/>
  <c r="L255" i="4"/>
  <c r="D255" i="4"/>
  <c r="X254" i="4"/>
  <c r="V254" i="4"/>
  <c r="T254" i="4"/>
  <c r="R254" i="4"/>
  <c r="P254" i="4"/>
  <c r="N254" i="4"/>
  <c r="L254" i="4"/>
  <c r="D254" i="4"/>
  <c r="X253" i="4"/>
  <c r="V253" i="4"/>
  <c r="T253" i="4"/>
  <c r="R253" i="4"/>
  <c r="L253" i="4"/>
  <c r="D253" i="4"/>
  <c r="X252" i="4"/>
  <c r="V252" i="4"/>
  <c r="T252" i="4"/>
  <c r="R252" i="4"/>
  <c r="L252" i="4"/>
  <c r="D252" i="4"/>
  <c r="X251" i="4"/>
  <c r="V251" i="4"/>
  <c r="T251" i="4"/>
  <c r="R251" i="4"/>
  <c r="L251" i="4"/>
  <c r="D251" i="4"/>
  <c r="X250" i="4"/>
  <c r="V250" i="4"/>
  <c r="T250" i="4"/>
  <c r="R250" i="4"/>
  <c r="P250" i="4"/>
  <c r="N250" i="4"/>
  <c r="L250" i="4"/>
  <c r="D250" i="4"/>
  <c r="X249" i="4"/>
  <c r="V249" i="4"/>
  <c r="T249" i="4"/>
  <c r="R249" i="4"/>
  <c r="L249" i="4"/>
  <c r="D249" i="4"/>
  <c r="X248" i="4"/>
  <c r="V248" i="4"/>
  <c r="T248" i="4"/>
  <c r="R248" i="4"/>
  <c r="P248" i="4"/>
  <c r="N248" i="4"/>
  <c r="L248" i="4"/>
  <c r="D248" i="4"/>
  <c r="X247" i="4"/>
  <c r="V247" i="4"/>
  <c r="T247" i="4"/>
  <c r="R247" i="4"/>
  <c r="P247" i="4"/>
  <c r="N247" i="4"/>
  <c r="L247" i="4"/>
  <c r="D247" i="4"/>
  <c r="X246" i="4"/>
  <c r="V246" i="4"/>
  <c r="T246" i="4"/>
  <c r="R246" i="4"/>
  <c r="N246" i="4"/>
  <c r="L246" i="4"/>
  <c r="D246" i="4"/>
  <c r="X245" i="4"/>
  <c r="V245" i="4"/>
  <c r="T245" i="4"/>
  <c r="R245" i="4"/>
  <c r="L245" i="4"/>
  <c r="D245" i="4"/>
  <c r="X244" i="4"/>
  <c r="V244" i="4"/>
  <c r="T244" i="4"/>
  <c r="R244" i="4"/>
  <c r="L244" i="4"/>
  <c r="D244" i="4"/>
  <c r="X243" i="4"/>
  <c r="V243" i="4"/>
  <c r="T243" i="4"/>
  <c r="R243" i="4"/>
  <c r="L243" i="4"/>
  <c r="D243" i="4"/>
  <c r="X242" i="4"/>
  <c r="V242" i="4"/>
  <c r="T242" i="4"/>
  <c r="R242" i="4"/>
  <c r="L242" i="4"/>
  <c r="D242" i="4"/>
  <c r="X241" i="4"/>
  <c r="V241" i="4"/>
  <c r="T241" i="4"/>
  <c r="R241" i="4"/>
  <c r="L241" i="4"/>
  <c r="D241" i="4"/>
  <c r="X240" i="4"/>
  <c r="V240" i="4"/>
  <c r="T240" i="4"/>
  <c r="R240" i="4"/>
  <c r="L240" i="4"/>
  <c r="D240" i="4"/>
  <c r="X239" i="4"/>
  <c r="V239" i="4"/>
  <c r="T239" i="4"/>
  <c r="R239" i="4"/>
  <c r="P239" i="4"/>
  <c r="N239" i="4"/>
  <c r="L239" i="4"/>
  <c r="D239" i="4"/>
  <c r="X237" i="4"/>
  <c r="V237" i="4"/>
  <c r="T237" i="4"/>
  <c r="R237" i="4"/>
  <c r="L237" i="4"/>
  <c r="D237" i="4"/>
  <c r="X236" i="4"/>
  <c r="V236" i="4"/>
  <c r="T236" i="4"/>
  <c r="R236" i="4"/>
  <c r="L236" i="4"/>
  <c r="D236" i="4"/>
  <c r="X235" i="4"/>
  <c r="V235" i="4"/>
  <c r="T235" i="4"/>
  <c r="R235" i="4"/>
  <c r="L235" i="4"/>
  <c r="D235" i="4"/>
  <c r="X234" i="4"/>
  <c r="V234" i="4"/>
  <c r="T234" i="4"/>
  <c r="R234" i="4"/>
  <c r="L234" i="4"/>
  <c r="D234" i="4"/>
  <c r="X233" i="4"/>
  <c r="V233" i="4"/>
  <c r="T233" i="4"/>
  <c r="R233" i="4"/>
  <c r="L233" i="4"/>
  <c r="D233" i="4"/>
  <c r="P232" i="4"/>
  <c r="N232" i="4"/>
  <c r="L232" i="4"/>
  <c r="D232" i="4"/>
  <c r="X230" i="4"/>
  <c r="V230" i="4"/>
  <c r="T230" i="4"/>
  <c r="R230" i="4"/>
  <c r="L230" i="4"/>
  <c r="D230" i="4"/>
  <c r="X229" i="4"/>
  <c r="V229" i="4"/>
  <c r="T229" i="4"/>
  <c r="R229" i="4"/>
  <c r="L229" i="4"/>
  <c r="D229" i="4"/>
  <c r="X228" i="4"/>
  <c r="V228" i="4"/>
  <c r="T228" i="4"/>
  <c r="R228" i="4"/>
  <c r="P228" i="4"/>
  <c r="N228" i="4"/>
  <c r="L228" i="4"/>
  <c r="D228" i="4"/>
  <c r="X227" i="4"/>
  <c r="V227" i="4"/>
  <c r="T227" i="4"/>
  <c r="R227" i="4"/>
  <c r="L227" i="4"/>
  <c r="D227" i="4"/>
  <c r="X226" i="4"/>
  <c r="V226" i="4"/>
  <c r="T226" i="4"/>
  <c r="R226" i="4"/>
  <c r="P226" i="4"/>
  <c r="N226" i="4"/>
  <c r="L226" i="4"/>
  <c r="D226" i="4"/>
  <c r="X225" i="4"/>
  <c r="V225" i="4"/>
  <c r="T225" i="4"/>
  <c r="R225" i="4"/>
  <c r="L225" i="4"/>
  <c r="D225" i="4"/>
  <c r="X224" i="4"/>
  <c r="V224" i="4"/>
  <c r="T224" i="4"/>
  <c r="R224" i="4"/>
  <c r="L224" i="4"/>
  <c r="D224" i="4"/>
  <c r="X223" i="4"/>
  <c r="V223" i="4"/>
  <c r="T223" i="4"/>
  <c r="R223" i="4"/>
  <c r="P223" i="4"/>
  <c r="N223" i="4"/>
  <c r="L223" i="4"/>
  <c r="D223" i="4"/>
  <c r="X222" i="4"/>
  <c r="V222" i="4"/>
  <c r="T222" i="4"/>
  <c r="R222" i="4"/>
  <c r="L222" i="4"/>
  <c r="D222" i="4"/>
  <c r="X221" i="4"/>
  <c r="V221" i="4"/>
  <c r="T221" i="4"/>
  <c r="R221" i="4"/>
  <c r="L221" i="4"/>
  <c r="D221" i="4"/>
  <c r="X220" i="4"/>
  <c r="V220" i="4"/>
  <c r="T220" i="4"/>
  <c r="R220" i="4"/>
  <c r="P220" i="4"/>
  <c r="N220" i="4"/>
  <c r="L220" i="4"/>
  <c r="D220" i="4"/>
  <c r="X219" i="4"/>
  <c r="V219" i="4"/>
  <c r="T219" i="4"/>
  <c r="R219" i="4"/>
  <c r="L219" i="4"/>
  <c r="D219" i="4"/>
  <c r="X218" i="4"/>
  <c r="V218" i="4"/>
  <c r="T218" i="4"/>
  <c r="R218" i="4"/>
  <c r="L218" i="4"/>
  <c r="D218" i="4"/>
  <c r="X217" i="4"/>
  <c r="V217" i="4"/>
  <c r="T217" i="4"/>
  <c r="R217" i="4"/>
  <c r="P217" i="4"/>
  <c r="N217" i="4"/>
  <c r="L217" i="4"/>
  <c r="D217" i="4"/>
  <c r="X216" i="4"/>
  <c r="V216" i="4"/>
  <c r="T216" i="4"/>
  <c r="R216" i="4"/>
  <c r="L216" i="4"/>
  <c r="D216" i="4"/>
  <c r="X215" i="4"/>
  <c r="V215" i="4"/>
  <c r="T215" i="4"/>
  <c r="R215" i="4"/>
  <c r="L215" i="4"/>
  <c r="D215" i="4"/>
  <c r="X214" i="4"/>
  <c r="V214" i="4"/>
  <c r="T214" i="4"/>
  <c r="R214" i="4"/>
  <c r="L214" i="4"/>
  <c r="D214" i="4"/>
  <c r="X213" i="4"/>
  <c r="V213" i="4"/>
  <c r="T213" i="4"/>
  <c r="R213" i="4"/>
  <c r="P213" i="4"/>
  <c r="N213" i="4"/>
  <c r="L213" i="4"/>
  <c r="D213" i="4"/>
  <c r="X212" i="4"/>
  <c r="V212" i="4"/>
  <c r="T212" i="4"/>
  <c r="R212" i="4"/>
  <c r="L212" i="4"/>
  <c r="D212" i="4"/>
  <c r="X211" i="4"/>
  <c r="V211" i="4"/>
  <c r="T211" i="4"/>
  <c r="R211" i="4"/>
  <c r="L211" i="4"/>
  <c r="D211" i="4"/>
  <c r="X210" i="4"/>
  <c r="V210" i="4"/>
  <c r="T210" i="4"/>
  <c r="R210" i="4"/>
  <c r="L210" i="4"/>
  <c r="D210" i="4"/>
  <c r="X209" i="4"/>
  <c r="V209" i="4"/>
  <c r="T209" i="4"/>
  <c r="R209" i="4"/>
  <c r="P209" i="4"/>
  <c r="N209" i="4"/>
  <c r="L209" i="4"/>
  <c r="D209" i="4"/>
  <c r="X208" i="4"/>
  <c r="V208" i="4"/>
  <c r="T208" i="4"/>
  <c r="R208" i="4"/>
  <c r="L208" i="4"/>
  <c r="D208" i="4"/>
  <c r="X207" i="4"/>
  <c r="V207" i="4"/>
  <c r="T207" i="4"/>
  <c r="R207" i="4"/>
  <c r="P207" i="4"/>
  <c r="N207" i="4"/>
  <c r="L207" i="4"/>
  <c r="D207" i="4"/>
  <c r="X206" i="4"/>
  <c r="V206" i="4"/>
  <c r="T206" i="4"/>
  <c r="R206" i="4"/>
  <c r="P206" i="4"/>
  <c r="N206" i="4"/>
  <c r="L206" i="4"/>
  <c r="D206" i="4"/>
  <c r="X205" i="4"/>
  <c r="V205" i="4"/>
  <c r="T205" i="4"/>
  <c r="R205" i="4"/>
  <c r="L205" i="4"/>
  <c r="D205" i="4"/>
  <c r="X204" i="4"/>
  <c r="V204" i="4"/>
  <c r="T204" i="4"/>
  <c r="R204" i="4"/>
  <c r="L204" i="4"/>
  <c r="D204" i="4"/>
  <c r="X203" i="4"/>
  <c r="V203" i="4"/>
  <c r="T203" i="4"/>
  <c r="R203" i="4"/>
  <c r="L203" i="4"/>
  <c r="D203" i="4"/>
  <c r="X202" i="4"/>
  <c r="V202" i="4"/>
  <c r="T202" i="4"/>
  <c r="R202" i="4"/>
  <c r="L202" i="4"/>
  <c r="D202" i="4"/>
  <c r="X201" i="4"/>
  <c r="V201" i="4"/>
  <c r="T201" i="4"/>
  <c r="R201" i="4"/>
  <c r="L201" i="4"/>
  <c r="D201" i="4"/>
  <c r="X200" i="4"/>
  <c r="V200" i="4"/>
  <c r="T200" i="4"/>
  <c r="R200" i="4"/>
  <c r="L200" i="4"/>
  <c r="D200" i="4"/>
  <c r="X198" i="4"/>
  <c r="V198" i="4"/>
  <c r="T198" i="4"/>
  <c r="R198" i="4"/>
  <c r="L198" i="4"/>
  <c r="D198" i="4"/>
  <c r="X197" i="4"/>
  <c r="V197" i="4"/>
  <c r="T197" i="4"/>
  <c r="R197" i="4"/>
  <c r="P197" i="4"/>
  <c r="N197" i="4"/>
  <c r="L197" i="4"/>
  <c r="D197" i="4"/>
  <c r="X196" i="4"/>
  <c r="V196" i="4"/>
  <c r="T196" i="4"/>
  <c r="R196" i="4"/>
  <c r="P196" i="4"/>
  <c r="N196" i="4"/>
  <c r="L196" i="4"/>
  <c r="D196" i="4"/>
  <c r="X195" i="4"/>
  <c r="V195" i="4"/>
  <c r="T195" i="4"/>
  <c r="R195" i="4"/>
  <c r="L195" i="4"/>
  <c r="D195" i="4"/>
  <c r="X194" i="4"/>
  <c r="V194" i="4"/>
  <c r="T194" i="4"/>
  <c r="R194" i="4"/>
  <c r="P194" i="4"/>
  <c r="N194" i="4"/>
  <c r="L194" i="4"/>
  <c r="D194" i="4"/>
  <c r="X193" i="4"/>
  <c r="V193" i="4"/>
  <c r="T193" i="4"/>
  <c r="R193" i="4"/>
  <c r="L193" i="4"/>
  <c r="D193" i="4"/>
  <c r="X192" i="4"/>
  <c r="V192" i="4"/>
  <c r="T192" i="4"/>
  <c r="R192" i="4"/>
  <c r="N192" i="4"/>
  <c r="L192" i="4"/>
  <c r="D192" i="4"/>
  <c r="X191" i="4"/>
  <c r="V191" i="4"/>
  <c r="T191" i="4"/>
  <c r="R191" i="4"/>
  <c r="L191" i="4"/>
  <c r="D191" i="4"/>
  <c r="X190" i="4"/>
  <c r="V190" i="4"/>
  <c r="T190" i="4"/>
  <c r="R190" i="4"/>
  <c r="L190" i="4"/>
  <c r="D190" i="4"/>
  <c r="X189" i="4"/>
  <c r="V189" i="4"/>
  <c r="T189" i="4"/>
  <c r="R189" i="4"/>
  <c r="L189" i="4"/>
  <c r="D189" i="4"/>
  <c r="X188" i="4"/>
  <c r="V188" i="4"/>
  <c r="T188" i="4"/>
  <c r="R188" i="4"/>
  <c r="L188" i="4"/>
  <c r="D188" i="4"/>
  <c r="X187" i="4"/>
  <c r="V187" i="4"/>
  <c r="T187" i="4"/>
  <c r="R187" i="4"/>
  <c r="N187" i="4"/>
  <c r="L187" i="4"/>
  <c r="D187" i="4"/>
  <c r="X186" i="4"/>
  <c r="V186" i="4"/>
  <c r="T186" i="4"/>
  <c r="R186" i="4"/>
  <c r="P186" i="4"/>
  <c r="N186" i="4"/>
  <c r="L186" i="4"/>
  <c r="D186" i="4"/>
  <c r="X185" i="4"/>
  <c r="V185" i="4"/>
  <c r="T185" i="4"/>
  <c r="R185" i="4"/>
  <c r="L185" i="4"/>
  <c r="D185" i="4"/>
  <c r="J184" i="4"/>
  <c r="W179" i="4"/>
  <c r="U179" i="4"/>
  <c r="S179" i="4"/>
  <c r="Q179" i="4"/>
  <c r="O179" i="4"/>
  <c r="M179" i="4"/>
  <c r="K179" i="4"/>
  <c r="I179" i="4"/>
  <c r="G179" i="4"/>
  <c r="E179" i="4"/>
  <c r="C179" i="4"/>
  <c r="W178" i="4"/>
  <c r="U178" i="4"/>
  <c r="S178" i="4"/>
  <c r="Q178" i="4"/>
  <c r="O178" i="4"/>
  <c r="M178" i="4"/>
  <c r="K178" i="4"/>
  <c r="I178" i="4"/>
  <c r="G178" i="4"/>
  <c r="E178" i="4"/>
  <c r="C178" i="4"/>
  <c r="W177" i="4"/>
  <c r="U177" i="4"/>
  <c r="S177" i="4"/>
  <c r="Q177" i="4"/>
  <c r="O177" i="4"/>
  <c r="M177" i="4"/>
  <c r="K177" i="4"/>
  <c r="I177" i="4"/>
  <c r="G177" i="4"/>
  <c r="E177" i="4"/>
  <c r="C177" i="4"/>
  <c r="W176" i="4"/>
  <c r="U176" i="4"/>
  <c r="S176" i="4"/>
  <c r="Q176" i="4"/>
  <c r="O176" i="4"/>
  <c r="M176" i="4"/>
  <c r="K176" i="4"/>
  <c r="I176" i="4"/>
  <c r="G176" i="4"/>
  <c r="E176" i="4"/>
  <c r="C176" i="4"/>
  <c r="W175" i="4"/>
  <c r="U175" i="4"/>
  <c r="S175" i="4"/>
  <c r="Q175" i="4"/>
  <c r="O175" i="4"/>
  <c r="M175" i="4"/>
  <c r="K175" i="4"/>
  <c r="I175" i="4"/>
  <c r="G175" i="4"/>
  <c r="E175" i="4"/>
  <c r="C175" i="4"/>
  <c r="W174" i="4"/>
  <c r="U174" i="4"/>
  <c r="S174" i="4"/>
  <c r="Q174" i="4"/>
  <c r="O174" i="4"/>
  <c r="M174" i="4"/>
  <c r="K174" i="4"/>
  <c r="I174" i="4"/>
  <c r="G174" i="4"/>
  <c r="E174" i="4"/>
  <c r="C174" i="4"/>
  <c r="W173" i="4"/>
  <c r="U173" i="4"/>
  <c r="S173" i="4"/>
  <c r="Q173" i="4"/>
  <c r="O173" i="4"/>
  <c r="M173" i="4"/>
  <c r="K173" i="4"/>
  <c r="I173" i="4"/>
  <c r="G173" i="4"/>
  <c r="E173" i="4"/>
  <c r="C173" i="4"/>
  <c r="W172" i="4"/>
  <c r="U172" i="4"/>
  <c r="S172" i="4"/>
  <c r="Q172" i="4"/>
  <c r="O172" i="4"/>
  <c r="M172" i="4"/>
  <c r="K172" i="4"/>
  <c r="I172" i="4"/>
  <c r="G172" i="4"/>
  <c r="E172" i="4"/>
  <c r="C172" i="4"/>
  <c r="X170" i="4"/>
  <c r="W170" i="4"/>
  <c r="V170" i="4"/>
  <c r="U170" i="4"/>
  <c r="T170" i="4"/>
  <c r="S170" i="4"/>
  <c r="R170" i="4"/>
  <c r="Q170" i="4"/>
  <c r="P170" i="4"/>
  <c r="O170" i="4"/>
  <c r="N170" i="4"/>
  <c r="M170" i="4"/>
  <c r="L170" i="4"/>
  <c r="K170" i="4"/>
  <c r="J170" i="4"/>
  <c r="I170" i="4"/>
  <c r="H170" i="4"/>
  <c r="G170" i="4"/>
  <c r="F170" i="4"/>
  <c r="E170" i="4"/>
  <c r="D170" i="4"/>
  <c r="C170" i="4"/>
  <c r="X169" i="4"/>
  <c r="W169" i="4"/>
  <c r="V169" i="4"/>
  <c r="U169" i="4"/>
  <c r="T169" i="4"/>
  <c r="S169" i="4"/>
  <c r="R169" i="4"/>
  <c r="Q169" i="4"/>
  <c r="P169" i="4"/>
  <c r="O169" i="4"/>
  <c r="N169" i="4"/>
  <c r="M169" i="4"/>
  <c r="L169" i="4"/>
  <c r="K169" i="4"/>
  <c r="J169" i="4"/>
  <c r="I169" i="4"/>
  <c r="H169" i="4"/>
  <c r="G169" i="4"/>
  <c r="F169" i="4"/>
  <c r="E169" i="4"/>
  <c r="D169" i="4"/>
  <c r="C169" i="4"/>
  <c r="X168" i="4"/>
  <c r="W168" i="4"/>
  <c r="V168" i="4"/>
  <c r="U168" i="4"/>
  <c r="T168" i="4"/>
  <c r="S168" i="4"/>
  <c r="R168" i="4"/>
  <c r="Q168" i="4"/>
  <c r="P168" i="4"/>
  <c r="O168" i="4"/>
  <c r="N168" i="4"/>
  <c r="M168" i="4"/>
  <c r="L168" i="4"/>
  <c r="K168" i="4"/>
  <c r="J168" i="4"/>
  <c r="I168" i="4"/>
  <c r="H168" i="4"/>
  <c r="G168" i="4"/>
  <c r="F168" i="4"/>
  <c r="E168" i="4"/>
  <c r="D168" i="4"/>
  <c r="C168" i="4"/>
  <c r="X167" i="4"/>
  <c r="W167" i="4"/>
  <c r="V167" i="4"/>
  <c r="U167" i="4"/>
  <c r="T167" i="4"/>
  <c r="S167" i="4"/>
  <c r="R167" i="4"/>
  <c r="Q167" i="4"/>
  <c r="P167" i="4"/>
  <c r="O167" i="4"/>
  <c r="N167" i="4"/>
  <c r="M167" i="4"/>
  <c r="L167" i="4"/>
  <c r="K167" i="4"/>
  <c r="J167" i="4"/>
  <c r="I167" i="4"/>
  <c r="H167" i="4"/>
  <c r="G167" i="4"/>
  <c r="F167" i="4"/>
  <c r="E167" i="4"/>
  <c r="D167" i="4"/>
  <c r="C167" i="4"/>
  <c r="X166" i="4"/>
  <c r="W166" i="4"/>
  <c r="V166" i="4"/>
  <c r="U166" i="4"/>
  <c r="T166" i="4"/>
  <c r="S166" i="4"/>
  <c r="R166" i="4"/>
  <c r="Q166" i="4"/>
  <c r="P166" i="4"/>
  <c r="O166" i="4"/>
  <c r="N166" i="4"/>
  <c r="M166" i="4"/>
  <c r="L166" i="4"/>
  <c r="K166" i="4"/>
  <c r="J166" i="4"/>
  <c r="I166" i="4"/>
  <c r="H166" i="4"/>
  <c r="G166" i="4"/>
  <c r="F166" i="4"/>
  <c r="E166" i="4"/>
  <c r="D166" i="4"/>
  <c r="C166" i="4"/>
  <c r="X165" i="4"/>
  <c r="W165" i="4"/>
  <c r="V165" i="4"/>
  <c r="U165" i="4"/>
  <c r="T165" i="4"/>
  <c r="S165" i="4"/>
  <c r="R165" i="4"/>
  <c r="Q165" i="4"/>
  <c r="P165" i="4"/>
  <c r="O165" i="4"/>
  <c r="N165" i="4"/>
  <c r="M165" i="4"/>
  <c r="L165" i="4"/>
  <c r="K165" i="4"/>
  <c r="J165" i="4"/>
  <c r="I165" i="4"/>
  <c r="H165" i="4"/>
  <c r="G165" i="4"/>
  <c r="F165" i="4"/>
  <c r="E165" i="4"/>
  <c r="D165" i="4"/>
  <c r="C165" i="4"/>
  <c r="X164" i="4"/>
  <c r="W164" i="4"/>
  <c r="V164" i="4"/>
  <c r="U164" i="4"/>
  <c r="T164" i="4"/>
  <c r="S164" i="4"/>
  <c r="R164" i="4"/>
  <c r="Q164" i="4"/>
  <c r="P164" i="4"/>
  <c r="O164" i="4"/>
  <c r="N164" i="4"/>
  <c r="M164" i="4"/>
  <c r="L164" i="4"/>
  <c r="K164" i="4"/>
  <c r="J164" i="4"/>
  <c r="I164" i="4"/>
  <c r="H164" i="4"/>
  <c r="G164" i="4"/>
  <c r="F164" i="4"/>
  <c r="E164" i="4"/>
  <c r="D164" i="4"/>
  <c r="C164" i="4"/>
  <c r="X163" i="4"/>
  <c r="W163" i="4"/>
  <c r="V163" i="4"/>
  <c r="U163" i="4"/>
  <c r="T163" i="4"/>
  <c r="S163" i="4"/>
  <c r="R163" i="4"/>
  <c r="Q163" i="4"/>
  <c r="P163" i="4"/>
  <c r="O163" i="4"/>
  <c r="N163" i="4"/>
  <c r="M163" i="4"/>
  <c r="L163" i="4"/>
  <c r="K163" i="4"/>
  <c r="J163" i="4"/>
  <c r="I163" i="4"/>
  <c r="H163" i="4"/>
  <c r="G163" i="4"/>
  <c r="F163" i="4"/>
  <c r="E163" i="4"/>
  <c r="D163" i="4"/>
  <c r="C163" i="4"/>
  <c r="X161" i="4"/>
  <c r="W161" i="4"/>
  <c r="V161" i="4"/>
  <c r="U161" i="4"/>
  <c r="T161" i="4"/>
  <c r="S161" i="4"/>
  <c r="R161" i="4"/>
  <c r="Q161" i="4"/>
  <c r="P161" i="4"/>
  <c r="O161" i="4"/>
  <c r="N161" i="4"/>
  <c r="M161" i="4"/>
  <c r="L161" i="4"/>
  <c r="K161" i="4"/>
  <c r="J161" i="4"/>
  <c r="I161" i="4"/>
  <c r="H161" i="4"/>
  <c r="G161" i="4"/>
  <c r="F161" i="4"/>
  <c r="E161" i="4"/>
  <c r="D161" i="4"/>
  <c r="C161" i="4"/>
  <c r="X160" i="4"/>
  <c r="W160" i="4"/>
  <c r="V160" i="4"/>
  <c r="U160" i="4"/>
  <c r="T160" i="4"/>
  <c r="S160" i="4"/>
  <c r="R160" i="4"/>
  <c r="Q160" i="4"/>
  <c r="P160" i="4"/>
  <c r="O160" i="4"/>
  <c r="N160" i="4"/>
  <c r="M160" i="4"/>
  <c r="L160" i="4"/>
  <c r="K160" i="4"/>
  <c r="J160" i="4"/>
  <c r="I160" i="4"/>
  <c r="H160" i="4"/>
  <c r="G160" i="4"/>
  <c r="F160" i="4"/>
  <c r="E160" i="4"/>
  <c r="D160" i="4"/>
  <c r="C160" i="4"/>
  <c r="X159" i="4"/>
  <c r="W159" i="4"/>
  <c r="V159" i="4"/>
  <c r="U159" i="4"/>
  <c r="T159" i="4"/>
  <c r="S159" i="4"/>
  <c r="R159" i="4"/>
  <c r="Q159" i="4"/>
  <c r="P159" i="4"/>
  <c r="O159" i="4"/>
  <c r="N159" i="4"/>
  <c r="M159" i="4"/>
  <c r="L159" i="4"/>
  <c r="K159" i="4"/>
  <c r="J159" i="4"/>
  <c r="I159" i="4"/>
  <c r="H159" i="4"/>
  <c r="G159" i="4"/>
  <c r="F159" i="4"/>
  <c r="E159" i="4"/>
  <c r="D159" i="4"/>
  <c r="C159" i="4"/>
  <c r="X158" i="4"/>
  <c r="W158" i="4"/>
  <c r="V158" i="4"/>
  <c r="U158" i="4"/>
  <c r="T158" i="4"/>
  <c r="S158" i="4"/>
  <c r="R158" i="4"/>
  <c r="Q158" i="4"/>
  <c r="P158" i="4"/>
  <c r="O158" i="4"/>
  <c r="N158" i="4"/>
  <c r="M158" i="4"/>
  <c r="L158" i="4"/>
  <c r="K158" i="4"/>
  <c r="J158" i="4"/>
  <c r="I158" i="4"/>
  <c r="H158" i="4"/>
  <c r="G158" i="4"/>
  <c r="F158" i="4"/>
  <c r="E158" i="4"/>
  <c r="D158" i="4"/>
  <c r="C158" i="4"/>
  <c r="X157" i="4"/>
  <c r="W157" i="4"/>
  <c r="V157" i="4"/>
  <c r="U157" i="4"/>
  <c r="T157" i="4"/>
  <c r="S157" i="4"/>
  <c r="R157" i="4"/>
  <c r="Q157" i="4"/>
  <c r="P157" i="4"/>
  <c r="O157" i="4"/>
  <c r="N157" i="4"/>
  <c r="M157" i="4"/>
  <c r="L157" i="4"/>
  <c r="K157" i="4"/>
  <c r="J157" i="4"/>
  <c r="I157" i="4"/>
  <c r="H157" i="4"/>
  <c r="G157" i="4"/>
  <c r="F157" i="4"/>
  <c r="E157" i="4"/>
  <c r="D157" i="4"/>
  <c r="C157" i="4"/>
  <c r="X156" i="4"/>
  <c r="W156" i="4"/>
  <c r="V156" i="4"/>
  <c r="U156" i="4"/>
  <c r="T156" i="4"/>
  <c r="S156" i="4"/>
  <c r="R156" i="4"/>
  <c r="Q156" i="4"/>
  <c r="P156" i="4"/>
  <c r="O156" i="4"/>
  <c r="N156" i="4"/>
  <c r="M156" i="4"/>
  <c r="L156" i="4"/>
  <c r="K156" i="4"/>
  <c r="J156" i="4"/>
  <c r="I156" i="4"/>
  <c r="H156" i="4"/>
  <c r="G156" i="4"/>
  <c r="F156" i="4"/>
  <c r="E156" i="4"/>
  <c r="D156" i="4"/>
  <c r="C156" i="4"/>
  <c r="X155" i="4"/>
  <c r="W155" i="4"/>
  <c r="V155" i="4"/>
  <c r="U155" i="4"/>
  <c r="T155" i="4"/>
  <c r="S155" i="4"/>
  <c r="R155" i="4"/>
  <c r="Q155" i="4"/>
  <c r="P155" i="4"/>
  <c r="O155" i="4"/>
  <c r="N155" i="4"/>
  <c r="M155" i="4"/>
  <c r="L155" i="4"/>
  <c r="K155" i="4"/>
  <c r="J155" i="4"/>
  <c r="I155" i="4"/>
  <c r="H155" i="4"/>
  <c r="G155" i="4"/>
  <c r="F155" i="4"/>
  <c r="E155" i="4"/>
  <c r="D155" i="4"/>
  <c r="C155" i="4"/>
  <c r="X154" i="4"/>
  <c r="W154" i="4"/>
  <c r="V154" i="4"/>
  <c r="U154" i="4"/>
  <c r="T154" i="4"/>
  <c r="S154" i="4"/>
  <c r="R154" i="4"/>
  <c r="Q154" i="4"/>
  <c r="P154" i="4"/>
  <c r="O154" i="4"/>
  <c r="N154" i="4"/>
  <c r="M154" i="4"/>
  <c r="L154" i="4"/>
  <c r="K154" i="4"/>
  <c r="J154" i="4"/>
  <c r="I154" i="4"/>
  <c r="H154" i="4"/>
  <c r="G154" i="4"/>
  <c r="F154" i="4"/>
  <c r="E154" i="4"/>
  <c r="D154" i="4"/>
  <c r="C154" i="4"/>
  <c r="X153" i="4"/>
  <c r="W153" i="4"/>
  <c r="V153" i="4"/>
  <c r="U153" i="4"/>
  <c r="T153" i="4"/>
  <c r="S153" i="4"/>
  <c r="R153" i="4"/>
  <c r="Q153" i="4"/>
  <c r="P153" i="4"/>
  <c r="O153" i="4"/>
  <c r="N153" i="4"/>
  <c r="M153" i="4"/>
  <c r="L153" i="4"/>
  <c r="K153" i="4"/>
  <c r="J153" i="4"/>
  <c r="I153" i="4"/>
  <c r="H153" i="4"/>
  <c r="G153" i="4"/>
  <c r="F153" i="4"/>
  <c r="E153" i="4"/>
  <c r="D153" i="4"/>
  <c r="C153" i="4"/>
  <c r="X152" i="4"/>
  <c r="W152" i="4"/>
  <c r="V152" i="4"/>
  <c r="U152" i="4"/>
  <c r="T152" i="4"/>
  <c r="S152" i="4"/>
  <c r="R152" i="4"/>
  <c r="Q152" i="4"/>
  <c r="P152" i="4"/>
  <c r="O152" i="4"/>
  <c r="N152" i="4"/>
  <c r="M152" i="4"/>
  <c r="L152" i="4"/>
  <c r="K152" i="4"/>
  <c r="J152" i="4"/>
  <c r="I152" i="4"/>
  <c r="H152" i="4"/>
  <c r="G152" i="4"/>
  <c r="F152" i="4"/>
  <c r="E152" i="4"/>
  <c r="D152" i="4"/>
  <c r="C152" i="4"/>
  <c r="X150" i="4"/>
  <c r="W150" i="4"/>
  <c r="V150" i="4"/>
  <c r="U150" i="4"/>
  <c r="T150" i="4"/>
  <c r="S150" i="4"/>
  <c r="R150" i="4"/>
  <c r="Q150" i="4"/>
  <c r="P150" i="4"/>
  <c r="O150" i="4"/>
  <c r="N150" i="4"/>
  <c r="M150" i="4"/>
  <c r="L150" i="4"/>
  <c r="K150" i="4"/>
  <c r="J150" i="4"/>
  <c r="I150" i="4"/>
  <c r="H150" i="4"/>
  <c r="G150" i="4"/>
  <c r="F150" i="4"/>
  <c r="E150" i="4"/>
  <c r="D150" i="4"/>
  <c r="C150" i="4"/>
  <c r="X149" i="4"/>
  <c r="W149" i="4"/>
  <c r="V149" i="4"/>
  <c r="U149" i="4"/>
  <c r="T149" i="4"/>
  <c r="S149" i="4"/>
  <c r="R149" i="4"/>
  <c r="Q149" i="4"/>
  <c r="P149" i="4"/>
  <c r="O149" i="4"/>
  <c r="N149" i="4"/>
  <c r="M149" i="4"/>
  <c r="L149" i="4"/>
  <c r="K149" i="4"/>
  <c r="J149" i="4"/>
  <c r="I149" i="4"/>
  <c r="H149" i="4"/>
  <c r="G149" i="4"/>
  <c r="F149" i="4"/>
  <c r="E149" i="4"/>
  <c r="D149" i="4"/>
  <c r="C149" i="4"/>
  <c r="X148" i="4"/>
  <c r="W148" i="4"/>
  <c r="V148" i="4"/>
  <c r="U148" i="4"/>
  <c r="T148" i="4"/>
  <c r="S148" i="4"/>
  <c r="R148" i="4"/>
  <c r="Q148" i="4"/>
  <c r="P148" i="4"/>
  <c r="O148" i="4"/>
  <c r="N148" i="4"/>
  <c r="M148" i="4"/>
  <c r="L148" i="4"/>
  <c r="K148" i="4"/>
  <c r="J148" i="4"/>
  <c r="I148" i="4"/>
  <c r="H148" i="4"/>
  <c r="G148" i="4"/>
  <c r="F148" i="4"/>
  <c r="E148" i="4"/>
  <c r="D148" i="4"/>
  <c r="C148" i="4"/>
  <c r="X147" i="4"/>
  <c r="W147" i="4"/>
  <c r="V147" i="4"/>
  <c r="U147" i="4"/>
  <c r="T147" i="4"/>
  <c r="S147" i="4"/>
  <c r="R147" i="4"/>
  <c r="Q147" i="4"/>
  <c r="P147" i="4"/>
  <c r="O147" i="4"/>
  <c r="N147" i="4"/>
  <c r="M147" i="4"/>
  <c r="L147" i="4"/>
  <c r="K147" i="4"/>
  <c r="J147" i="4"/>
  <c r="I147" i="4"/>
  <c r="H147" i="4"/>
  <c r="G147" i="4"/>
  <c r="F147" i="4"/>
  <c r="E147" i="4"/>
  <c r="D147" i="4"/>
  <c r="C147" i="4"/>
  <c r="X146" i="4"/>
  <c r="W146" i="4"/>
  <c r="V146" i="4"/>
  <c r="U146" i="4"/>
  <c r="T146" i="4"/>
  <c r="S146" i="4"/>
  <c r="R146" i="4"/>
  <c r="Q146" i="4"/>
  <c r="P146" i="4"/>
  <c r="O146" i="4"/>
  <c r="N146" i="4"/>
  <c r="M146" i="4"/>
  <c r="L146" i="4"/>
  <c r="K146" i="4"/>
  <c r="J146" i="4"/>
  <c r="I146" i="4"/>
  <c r="H146" i="4"/>
  <c r="G146" i="4"/>
  <c r="F146" i="4"/>
  <c r="E146" i="4"/>
  <c r="D146" i="4"/>
  <c r="C146" i="4"/>
  <c r="X145" i="4"/>
  <c r="W145" i="4"/>
  <c r="V145" i="4"/>
  <c r="U145" i="4"/>
  <c r="T145" i="4"/>
  <c r="S145" i="4"/>
  <c r="R145" i="4"/>
  <c r="Q145" i="4"/>
  <c r="P145" i="4"/>
  <c r="O145" i="4"/>
  <c r="N145" i="4"/>
  <c r="M145" i="4"/>
  <c r="L145" i="4"/>
  <c r="K145" i="4"/>
  <c r="J145" i="4"/>
  <c r="I145" i="4"/>
  <c r="H145" i="4"/>
  <c r="G145" i="4"/>
  <c r="F145" i="4"/>
  <c r="E145" i="4"/>
  <c r="D145" i="4"/>
  <c r="C145" i="4"/>
  <c r="X144" i="4"/>
  <c r="W144" i="4"/>
  <c r="V144" i="4"/>
  <c r="U144" i="4"/>
  <c r="T144" i="4"/>
  <c r="S144" i="4"/>
  <c r="R144" i="4"/>
  <c r="Q144" i="4"/>
  <c r="P144" i="4"/>
  <c r="O144" i="4"/>
  <c r="N144" i="4"/>
  <c r="M144" i="4"/>
  <c r="L144" i="4"/>
  <c r="K144" i="4"/>
  <c r="J144" i="4"/>
  <c r="I144" i="4"/>
  <c r="H144" i="4"/>
  <c r="G144" i="4"/>
  <c r="F144" i="4"/>
  <c r="E144" i="4"/>
  <c r="D144" i="4"/>
  <c r="C144" i="4"/>
  <c r="X143" i="4"/>
  <c r="W143" i="4"/>
  <c r="V143" i="4"/>
  <c r="U143" i="4"/>
  <c r="T143" i="4"/>
  <c r="S143" i="4"/>
  <c r="R143" i="4"/>
  <c r="Q143" i="4"/>
  <c r="P143" i="4"/>
  <c r="O143" i="4"/>
  <c r="N143" i="4"/>
  <c r="M143" i="4"/>
  <c r="L143" i="4"/>
  <c r="K143" i="4"/>
  <c r="J143" i="4"/>
  <c r="I143" i="4"/>
  <c r="H143" i="4"/>
  <c r="G143" i="4"/>
  <c r="F143" i="4"/>
  <c r="E143" i="4"/>
  <c r="D143" i="4"/>
  <c r="C143" i="4"/>
  <c r="X142" i="4"/>
  <c r="W142" i="4"/>
  <c r="V142" i="4"/>
  <c r="U142" i="4"/>
  <c r="T142" i="4"/>
  <c r="S142" i="4"/>
  <c r="R142" i="4"/>
  <c r="Q142" i="4"/>
  <c r="P142" i="4"/>
  <c r="O142" i="4"/>
  <c r="N142" i="4"/>
  <c r="M142" i="4"/>
  <c r="L142" i="4"/>
  <c r="K142" i="4"/>
  <c r="J142" i="4"/>
  <c r="I142" i="4"/>
  <c r="H142" i="4"/>
  <c r="G142" i="4"/>
  <c r="F142" i="4"/>
  <c r="E142" i="4"/>
  <c r="D142" i="4"/>
  <c r="C142" i="4"/>
  <c r="X141" i="4"/>
  <c r="W141" i="4"/>
  <c r="V141" i="4"/>
  <c r="U141" i="4"/>
  <c r="T141" i="4"/>
  <c r="S141" i="4"/>
  <c r="R141" i="4"/>
  <c r="Q141" i="4"/>
  <c r="P141" i="4"/>
  <c r="O141" i="4"/>
  <c r="N141" i="4"/>
  <c r="M141" i="4"/>
  <c r="L141" i="4"/>
  <c r="K141" i="4"/>
  <c r="J141" i="4"/>
  <c r="I141" i="4"/>
  <c r="H141" i="4"/>
  <c r="G141" i="4"/>
  <c r="F141" i="4"/>
  <c r="E141" i="4"/>
  <c r="D141" i="4"/>
  <c r="C141" i="4"/>
  <c r="X139" i="4"/>
  <c r="W139" i="4"/>
  <c r="V139" i="4"/>
  <c r="U139" i="4"/>
  <c r="T139" i="4"/>
  <c r="S139" i="4"/>
  <c r="R139" i="4"/>
  <c r="Q139" i="4"/>
  <c r="P139" i="4"/>
  <c r="O139" i="4"/>
  <c r="N139" i="4"/>
  <c r="M139" i="4"/>
  <c r="L139" i="4"/>
  <c r="K139" i="4"/>
  <c r="J139" i="4"/>
  <c r="I139" i="4"/>
  <c r="H139" i="4"/>
  <c r="G139" i="4"/>
  <c r="F139" i="4"/>
  <c r="E139" i="4"/>
  <c r="D139" i="4"/>
  <c r="C139" i="4"/>
  <c r="X138" i="4"/>
  <c r="W138" i="4"/>
  <c r="V138" i="4"/>
  <c r="U138" i="4"/>
  <c r="T138" i="4"/>
  <c r="S138" i="4"/>
  <c r="R138" i="4"/>
  <c r="Q138" i="4"/>
  <c r="P138" i="4"/>
  <c r="O138" i="4"/>
  <c r="N138" i="4"/>
  <c r="M138" i="4"/>
  <c r="L138" i="4"/>
  <c r="K138" i="4"/>
  <c r="J138" i="4"/>
  <c r="I138" i="4"/>
  <c r="H138" i="4"/>
  <c r="G138" i="4"/>
  <c r="F138" i="4"/>
  <c r="E138" i="4"/>
  <c r="D138" i="4"/>
  <c r="C138" i="4"/>
  <c r="X137" i="4"/>
  <c r="W137" i="4"/>
  <c r="V137" i="4"/>
  <c r="U137" i="4"/>
  <c r="T137" i="4"/>
  <c r="S137" i="4"/>
  <c r="R137" i="4"/>
  <c r="Q137" i="4"/>
  <c r="P137" i="4"/>
  <c r="O137" i="4"/>
  <c r="N137" i="4"/>
  <c r="M137" i="4"/>
  <c r="L137" i="4"/>
  <c r="K137" i="4"/>
  <c r="J137" i="4"/>
  <c r="I137" i="4"/>
  <c r="H137" i="4"/>
  <c r="G137" i="4"/>
  <c r="F137" i="4"/>
  <c r="E137" i="4"/>
  <c r="D137" i="4"/>
  <c r="C137" i="4"/>
  <c r="X136" i="4"/>
  <c r="W136" i="4"/>
  <c r="V136" i="4"/>
  <c r="U136" i="4"/>
  <c r="T136" i="4"/>
  <c r="S136" i="4"/>
  <c r="R136" i="4"/>
  <c r="Q136" i="4"/>
  <c r="P136" i="4"/>
  <c r="O136" i="4"/>
  <c r="N136" i="4"/>
  <c r="M136" i="4"/>
  <c r="L136" i="4"/>
  <c r="K136" i="4"/>
  <c r="J136" i="4"/>
  <c r="I136" i="4"/>
  <c r="H136" i="4"/>
  <c r="G136" i="4"/>
  <c r="F136" i="4"/>
  <c r="E136" i="4"/>
  <c r="D136" i="4"/>
  <c r="C136" i="4"/>
  <c r="X135" i="4"/>
  <c r="W135" i="4"/>
  <c r="V135" i="4"/>
  <c r="U135" i="4"/>
  <c r="T135" i="4"/>
  <c r="S135" i="4"/>
  <c r="R135" i="4"/>
  <c r="Q135" i="4"/>
  <c r="P135" i="4"/>
  <c r="O135" i="4"/>
  <c r="N135" i="4"/>
  <c r="M135" i="4"/>
  <c r="L135" i="4"/>
  <c r="K135" i="4"/>
  <c r="J135" i="4"/>
  <c r="I135" i="4"/>
  <c r="H135" i="4"/>
  <c r="G135" i="4"/>
  <c r="F135" i="4"/>
  <c r="E135" i="4"/>
  <c r="D135" i="4"/>
  <c r="C135" i="4"/>
  <c r="X133" i="4"/>
  <c r="W133" i="4"/>
  <c r="V133" i="4"/>
  <c r="U133" i="4"/>
  <c r="T133" i="4"/>
  <c r="S133" i="4"/>
  <c r="R133" i="4"/>
  <c r="Q133" i="4"/>
  <c r="P133" i="4"/>
  <c r="O133" i="4"/>
  <c r="N133" i="4"/>
  <c r="M133" i="4"/>
  <c r="L133" i="4"/>
  <c r="K133" i="4"/>
  <c r="J133" i="4"/>
  <c r="I133" i="4"/>
  <c r="H133" i="4"/>
  <c r="G133" i="4"/>
  <c r="F133" i="4"/>
  <c r="E133" i="4"/>
  <c r="D133" i="4"/>
  <c r="C133" i="4"/>
  <c r="X132" i="4"/>
  <c r="W132" i="4"/>
  <c r="V132" i="4"/>
  <c r="U132" i="4"/>
  <c r="T132" i="4"/>
  <c r="S132" i="4"/>
  <c r="R132" i="4"/>
  <c r="Q132" i="4"/>
  <c r="P132" i="4"/>
  <c r="O132" i="4"/>
  <c r="N132" i="4"/>
  <c r="M132" i="4"/>
  <c r="L132" i="4"/>
  <c r="K132" i="4"/>
  <c r="J132" i="4"/>
  <c r="I132" i="4"/>
  <c r="H132" i="4"/>
  <c r="G132" i="4"/>
  <c r="F132" i="4"/>
  <c r="E132" i="4"/>
  <c r="D132" i="4"/>
  <c r="C132" i="4"/>
  <c r="X131" i="4"/>
  <c r="W131" i="4"/>
  <c r="V131" i="4"/>
  <c r="U131" i="4"/>
  <c r="T131" i="4"/>
  <c r="S131" i="4"/>
  <c r="R131" i="4"/>
  <c r="Q131" i="4"/>
  <c r="P131" i="4"/>
  <c r="O131" i="4"/>
  <c r="N131" i="4"/>
  <c r="M131" i="4"/>
  <c r="L131" i="4"/>
  <c r="K131" i="4"/>
  <c r="J131" i="4"/>
  <c r="I131" i="4"/>
  <c r="H131" i="4"/>
  <c r="G131" i="4"/>
  <c r="F131" i="4"/>
  <c r="E131" i="4"/>
  <c r="D131" i="4"/>
  <c r="C131" i="4"/>
  <c r="X130" i="4"/>
  <c r="W130" i="4"/>
  <c r="V130" i="4"/>
  <c r="U130" i="4"/>
  <c r="T130" i="4"/>
  <c r="S130" i="4"/>
  <c r="R130" i="4"/>
  <c r="Q130" i="4"/>
  <c r="P130" i="4"/>
  <c r="O130" i="4"/>
  <c r="N130" i="4"/>
  <c r="M130" i="4"/>
  <c r="L130" i="4"/>
  <c r="K130" i="4"/>
  <c r="J130" i="4"/>
  <c r="I130" i="4"/>
  <c r="H130" i="4"/>
  <c r="G130" i="4"/>
  <c r="F130" i="4"/>
  <c r="E130" i="4"/>
  <c r="D130" i="4"/>
  <c r="C130" i="4"/>
  <c r="X129" i="4"/>
  <c r="W129" i="4"/>
  <c r="V129" i="4"/>
  <c r="U129" i="4"/>
  <c r="T129" i="4"/>
  <c r="S129" i="4"/>
  <c r="R129" i="4"/>
  <c r="Q129" i="4"/>
  <c r="P129" i="4"/>
  <c r="O129" i="4"/>
  <c r="N129" i="4"/>
  <c r="M129" i="4"/>
  <c r="L129" i="4"/>
  <c r="K129" i="4"/>
  <c r="J129" i="4"/>
  <c r="I129" i="4"/>
  <c r="H129" i="4"/>
  <c r="G129" i="4"/>
  <c r="F129" i="4"/>
  <c r="E129" i="4"/>
  <c r="D129" i="4"/>
  <c r="C129" i="4"/>
  <c r="X128" i="4"/>
  <c r="W128" i="4"/>
  <c r="V128" i="4"/>
  <c r="U128" i="4"/>
  <c r="T128" i="4"/>
  <c r="S128" i="4"/>
  <c r="R128" i="4"/>
  <c r="Q128" i="4"/>
  <c r="P128" i="4"/>
  <c r="O128" i="4"/>
  <c r="N128" i="4"/>
  <c r="M128" i="4"/>
  <c r="L128" i="4"/>
  <c r="K128" i="4"/>
  <c r="J128" i="4"/>
  <c r="I128" i="4"/>
  <c r="H128" i="4"/>
  <c r="G128" i="4"/>
  <c r="F128" i="4"/>
  <c r="E128" i="4"/>
  <c r="D128" i="4"/>
  <c r="C128" i="4"/>
  <c r="X126" i="4"/>
  <c r="W126" i="4"/>
  <c r="V126" i="4"/>
  <c r="U126" i="4"/>
  <c r="T126" i="4"/>
  <c r="S126" i="4"/>
  <c r="R126" i="4"/>
  <c r="Q126" i="4"/>
  <c r="P126" i="4"/>
  <c r="O126" i="4"/>
  <c r="N126" i="4"/>
  <c r="M126" i="4"/>
  <c r="L126" i="4"/>
  <c r="K126" i="4"/>
  <c r="J126" i="4"/>
  <c r="I126" i="4"/>
  <c r="H126" i="4"/>
  <c r="G126" i="4"/>
  <c r="F126" i="4"/>
  <c r="E126" i="4"/>
  <c r="D126" i="4"/>
  <c r="C126" i="4"/>
  <c r="X125" i="4"/>
  <c r="W125" i="4"/>
  <c r="V125" i="4"/>
  <c r="U125" i="4"/>
  <c r="T125" i="4"/>
  <c r="S125" i="4"/>
  <c r="R125" i="4"/>
  <c r="Q125" i="4"/>
  <c r="P125" i="4"/>
  <c r="O125" i="4"/>
  <c r="N125" i="4"/>
  <c r="M125" i="4"/>
  <c r="L125" i="4"/>
  <c r="K125" i="4"/>
  <c r="J125" i="4"/>
  <c r="I125" i="4"/>
  <c r="H125" i="4"/>
  <c r="G125" i="4"/>
  <c r="F125" i="4"/>
  <c r="E125" i="4"/>
  <c r="D125" i="4"/>
  <c r="C125" i="4"/>
  <c r="X124" i="4"/>
  <c r="W124" i="4"/>
  <c r="V124" i="4"/>
  <c r="U124" i="4"/>
  <c r="T124" i="4"/>
  <c r="S124" i="4"/>
  <c r="R124" i="4"/>
  <c r="Q124" i="4"/>
  <c r="P124" i="4"/>
  <c r="O124" i="4"/>
  <c r="N124" i="4"/>
  <c r="M124" i="4"/>
  <c r="L124" i="4"/>
  <c r="K124" i="4"/>
  <c r="J124" i="4"/>
  <c r="I124" i="4"/>
  <c r="H124" i="4"/>
  <c r="G124" i="4"/>
  <c r="F124" i="4"/>
  <c r="E124" i="4"/>
  <c r="D124" i="4"/>
  <c r="C124" i="4"/>
  <c r="X122" i="4"/>
  <c r="W122" i="4"/>
  <c r="V122" i="4"/>
  <c r="U122" i="4"/>
  <c r="T122" i="4"/>
  <c r="S122" i="4"/>
  <c r="R122" i="4"/>
  <c r="Q122" i="4"/>
  <c r="P122" i="4"/>
  <c r="O122" i="4"/>
  <c r="N122" i="4"/>
  <c r="M122" i="4"/>
  <c r="L122" i="4"/>
  <c r="K122" i="4"/>
  <c r="J122" i="4"/>
  <c r="I122" i="4"/>
  <c r="H122" i="4"/>
  <c r="G122" i="4"/>
  <c r="F122" i="4"/>
  <c r="E122" i="4"/>
  <c r="D122" i="4"/>
  <c r="C122" i="4"/>
  <c r="X121" i="4"/>
  <c r="W121" i="4"/>
  <c r="V121" i="4"/>
  <c r="U121" i="4"/>
  <c r="T121" i="4"/>
  <c r="S121" i="4"/>
  <c r="R121" i="4"/>
  <c r="Q121" i="4"/>
  <c r="P121" i="4"/>
  <c r="O121" i="4"/>
  <c r="N121" i="4"/>
  <c r="M121" i="4"/>
  <c r="L121" i="4"/>
  <c r="K121" i="4"/>
  <c r="J121" i="4"/>
  <c r="I121" i="4"/>
  <c r="H121" i="4"/>
  <c r="G121" i="4"/>
  <c r="F121" i="4"/>
  <c r="E121" i="4"/>
  <c r="D121" i="4"/>
  <c r="C121" i="4"/>
  <c r="X120" i="4"/>
  <c r="W120" i="4"/>
  <c r="V120" i="4"/>
  <c r="U120" i="4"/>
  <c r="T120" i="4"/>
  <c r="S120" i="4"/>
  <c r="R120" i="4"/>
  <c r="Q120" i="4"/>
  <c r="P120" i="4"/>
  <c r="O120" i="4"/>
  <c r="N120" i="4"/>
  <c r="M120" i="4"/>
  <c r="L120" i="4"/>
  <c r="K120" i="4"/>
  <c r="J120" i="4"/>
  <c r="I120" i="4"/>
  <c r="H120" i="4"/>
  <c r="G120" i="4"/>
  <c r="F120" i="4"/>
  <c r="E120" i="4"/>
  <c r="D120" i="4"/>
  <c r="C120" i="4"/>
  <c r="X119" i="4"/>
  <c r="W119" i="4"/>
  <c r="V119" i="4"/>
  <c r="U119" i="4"/>
  <c r="T119" i="4"/>
  <c r="S119" i="4"/>
  <c r="R119" i="4"/>
  <c r="Q119" i="4"/>
  <c r="P119" i="4"/>
  <c r="O119" i="4"/>
  <c r="N119" i="4"/>
  <c r="M119" i="4"/>
  <c r="L119" i="4"/>
  <c r="K119" i="4"/>
  <c r="J119" i="4"/>
  <c r="I119" i="4"/>
  <c r="H119" i="4"/>
  <c r="G119" i="4"/>
  <c r="F119" i="4"/>
  <c r="E119" i="4"/>
  <c r="D119" i="4"/>
  <c r="C119" i="4"/>
  <c r="X118" i="4"/>
  <c r="W118" i="4"/>
  <c r="V118" i="4"/>
  <c r="U118" i="4"/>
  <c r="T118" i="4"/>
  <c r="S118" i="4"/>
  <c r="R118" i="4"/>
  <c r="Q118" i="4"/>
  <c r="P118" i="4"/>
  <c r="O118" i="4"/>
  <c r="N118" i="4"/>
  <c r="M118" i="4"/>
  <c r="L118" i="4"/>
  <c r="K118" i="4"/>
  <c r="J118" i="4"/>
  <c r="I118" i="4"/>
  <c r="H118" i="4"/>
  <c r="G118" i="4"/>
  <c r="F118" i="4"/>
  <c r="E118" i="4"/>
  <c r="D118" i="4"/>
  <c r="C118" i="4"/>
  <c r="X117" i="4"/>
  <c r="W117" i="4"/>
  <c r="V117" i="4"/>
  <c r="U117" i="4"/>
  <c r="T117" i="4"/>
  <c r="S117" i="4"/>
  <c r="R117" i="4"/>
  <c r="Q117" i="4"/>
  <c r="P117" i="4"/>
  <c r="O117" i="4"/>
  <c r="N117" i="4"/>
  <c r="M117" i="4"/>
  <c r="L117" i="4"/>
  <c r="K117" i="4"/>
  <c r="J117" i="4"/>
  <c r="I117" i="4"/>
  <c r="H117" i="4"/>
  <c r="G117" i="4"/>
  <c r="F117" i="4"/>
  <c r="E117" i="4"/>
  <c r="D117" i="4"/>
  <c r="C117" i="4"/>
  <c r="X115" i="4"/>
  <c r="W115" i="4"/>
  <c r="V115" i="4"/>
  <c r="U115" i="4"/>
  <c r="T115" i="4"/>
  <c r="S115" i="4"/>
  <c r="R115" i="4"/>
  <c r="Q115" i="4"/>
  <c r="P115" i="4"/>
  <c r="O115" i="4"/>
  <c r="N115" i="4"/>
  <c r="M115" i="4"/>
  <c r="L115" i="4"/>
  <c r="K115" i="4"/>
  <c r="J115" i="4"/>
  <c r="I115" i="4"/>
  <c r="H115" i="4"/>
  <c r="G115" i="4"/>
  <c r="F115" i="4"/>
  <c r="E115" i="4"/>
  <c r="D115" i="4"/>
  <c r="C115" i="4"/>
  <c r="X114" i="4"/>
  <c r="W114" i="4"/>
  <c r="V114" i="4"/>
  <c r="U114" i="4"/>
  <c r="T114" i="4"/>
  <c r="S114" i="4"/>
  <c r="R114" i="4"/>
  <c r="Q114" i="4"/>
  <c r="P114" i="4"/>
  <c r="O114" i="4"/>
  <c r="N114" i="4"/>
  <c r="M114" i="4"/>
  <c r="L114" i="4"/>
  <c r="K114" i="4"/>
  <c r="J114" i="4"/>
  <c r="I114" i="4"/>
  <c r="H114" i="4"/>
  <c r="G114" i="4"/>
  <c r="F114" i="4"/>
  <c r="E114" i="4"/>
  <c r="D114" i="4"/>
  <c r="C114" i="4"/>
  <c r="X113" i="4"/>
  <c r="W113" i="4"/>
  <c r="V113" i="4"/>
  <c r="U113" i="4"/>
  <c r="T113" i="4"/>
  <c r="S113" i="4"/>
  <c r="R113" i="4"/>
  <c r="Q113" i="4"/>
  <c r="P113" i="4"/>
  <c r="O113" i="4"/>
  <c r="N113" i="4"/>
  <c r="M113" i="4"/>
  <c r="L113" i="4"/>
  <c r="K113" i="4"/>
  <c r="J113" i="4"/>
  <c r="I113" i="4"/>
  <c r="H113" i="4"/>
  <c r="G113" i="4"/>
  <c r="F113" i="4"/>
  <c r="E113" i="4"/>
  <c r="D113" i="4"/>
  <c r="C113" i="4"/>
  <c r="X112" i="4"/>
  <c r="W112" i="4"/>
  <c r="V112" i="4"/>
  <c r="U112" i="4"/>
  <c r="T112" i="4"/>
  <c r="S112" i="4"/>
  <c r="R112" i="4"/>
  <c r="Q112" i="4"/>
  <c r="P112" i="4"/>
  <c r="O112" i="4"/>
  <c r="N112" i="4"/>
  <c r="M112" i="4"/>
  <c r="L112" i="4"/>
  <c r="K112" i="4"/>
  <c r="J112" i="4"/>
  <c r="I112" i="4"/>
  <c r="H112" i="4"/>
  <c r="G112" i="4"/>
  <c r="F112" i="4"/>
  <c r="E112" i="4"/>
  <c r="D112" i="4"/>
  <c r="C112" i="4"/>
  <c r="X111" i="4"/>
  <c r="W111" i="4"/>
  <c r="V111" i="4"/>
  <c r="U111" i="4"/>
  <c r="T111" i="4"/>
  <c r="S111" i="4"/>
  <c r="R111" i="4"/>
  <c r="Q111" i="4"/>
  <c r="P111" i="4"/>
  <c r="O111" i="4"/>
  <c r="N111" i="4"/>
  <c r="M111" i="4"/>
  <c r="L111" i="4"/>
  <c r="K111" i="4"/>
  <c r="J111" i="4"/>
  <c r="I111" i="4"/>
  <c r="H111" i="4"/>
  <c r="G111" i="4"/>
  <c r="F111" i="4"/>
  <c r="E111" i="4"/>
  <c r="D111" i="4"/>
  <c r="C111" i="4"/>
  <c r="X110" i="4"/>
  <c r="W110" i="4"/>
  <c r="V110" i="4"/>
  <c r="U110" i="4"/>
  <c r="T110" i="4"/>
  <c r="S110" i="4"/>
  <c r="R110" i="4"/>
  <c r="Q110" i="4"/>
  <c r="P110" i="4"/>
  <c r="O110" i="4"/>
  <c r="N110" i="4"/>
  <c r="M110" i="4"/>
  <c r="L110" i="4"/>
  <c r="K110" i="4"/>
  <c r="J110" i="4"/>
  <c r="I110" i="4"/>
  <c r="H110" i="4"/>
  <c r="G110" i="4"/>
  <c r="F110" i="4"/>
  <c r="E110" i="4"/>
  <c r="D110" i="4"/>
  <c r="C110" i="4"/>
  <c r="X109" i="4"/>
  <c r="W109" i="4"/>
  <c r="V109" i="4"/>
  <c r="U109" i="4"/>
  <c r="T109" i="4"/>
  <c r="S109" i="4"/>
  <c r="R109" i="4"/>
  <c r="Q109" i="4"/>
  <c r="P109" i="4"/>
  <c r="O109" i="4"/>
  <c r="N109" i="4"/>
  <c r="M109" i="4"/>
  <c r="L109" i="4"/>
  <c r="K109" i="4"/>
  <c r="J109" i="4"/>
  <c r="I109" i="4"/>
  <c r="H109" i="4"/>
  <c r="G109" i="4"/>
  <c r="F109" i="4"/>
  <c r="E109" i="4"/>
  <c r="D109" i="4"/>
  <c r="C109" i="4"/>
  <c r="X108" i="4"/>
  <c r="W108" i="4"/>
  <c r="V108" i="4"/>
  <c r="U108" i="4"/>
  <c r="T108" i="4"/>
  <c r="S108" i="4"/>
  <c r="R108" i="4"/>
  <c r="Q108" i="4"/>
  <c r="P108" i="4"/>
  <c r="O108" i="4"/>
  <c r="N108" i="4"/>
  <c r="M108" i="4"/>
  <c r="L108" i="4"/>
  <c r="K108" i="4"/>
  <c r="J108" i="4"/>
  <c r="I108" i="4"/>
  <c r="H108" i="4"/>
  <c r="G108" i="4"/>
  <c r="F108" i="4"/>
  <c r="E108" i="4"/>
  <c r="D108" i="4"/>
  <c r="C108" i="4"/>
  <c r="X107" i="4"/>
  <c r="W107" i="4"/>
  <c r="V107" i="4"/>
  <c r="U107" i="4"/>
  <c r="T107" i="4"/>
  <c r="S107" i="4"/>
  <c r="R107" i="4"/>
  <c r="Q107" i="4"/>
  <c r="P107" i="4"/>
  <c r="O107" i="4"/>
  <c r="N107" i="4"/>
  <c r="M107" i="4"/>
  <c r="L107" i="4"/>
  <c r="K107" i="4"/>
  <c r="J107" i="4"/>
  <c r="I107" i="4"/>
  <c r="H107" i="4"/>
  <c r="G107" i="4"/>
  <c r="F107" i="4"/>
  <c r="E107" i="4"/>
  <c r="D107" i="4"/>
  <c r="C107" i="4"/>
  <c r="X106" i="4"/>
  <c r="W106" i="4"/>
  <c r="V106" i="4"/>
  <c r="U106" i="4"/>
  <c r="T106" i="4"/>
  <c r="S106" i="4"/>
  <c r="R106" i="4"/>
  <c r="Q106" i="4"/>
  <c r="P106" i="4"/>
  <c r="O106" i="4"/>
  <c r="N106" i="4"/>
  <c r="M106" i="4"/>
  <c r="L106" i="4"/>
  <c r="K106" i="4"/>
  <c r="J106" i="4"/>
  <c r="I106" i="4"/>
  <c r="H106" i="4"/>
  <c r="G106" i="4"/>
  <c r="F106" i="4"/>
  <c r="E106" i="4"/>
  <c r="D106" i="4"/>
  <c r="C106" i="4"/>
  <c r="X105" i="4"/>
  <c r="W105" i="4"/>
  <c r="V105" i="4"/>
  <c r="U105" i="4"/>
  <c r="T105" i="4"/>
  <c r="S105" i="4"/>
  <c r="R105" i="4"/>
  <c r="Q105" i="4"/>
  <c r="P105" i="4"/>
  <c r="O105" i="4"/>
  <c r="N105" i="4"/>
  <c r="M105" i="4"/>
  <c r="L105" i="4"/>
  <c r="K105" i="4"/>
  <c r="J105" i="4"/>
  <c r="I105" i="4"/>
  <c r="H105" i="4"/>
  <c r="G105" i="4"/>
  <c r="F105" i="4"/>
  <c r="E105" i="4"/>
  <c r="D105" i="4"/>
  <c r="C105" i="4"/>
  <c r="X104" i="4"/>
  <c r="W104" i="4"/>
  <c r="V104" i="4"/>
  <c r="U104" i="4"/>
  <c r="T104" i="4"/>
  <c r="S104" i="4"/>
  <c r="R104" i="4"/>
  <c r="Q104" i="4"/>
  <c r="P104" i="4"/>
  <c r="O104" i="4"/>
  <c r="N104" i="4"/>
  <c r="M104" i="4"/>
  <c r="L104" i="4"/>
  <c r="K104" i="4"/>
  <c r="J104" i="4"/>
  <c r="I104" i="4"/>
  <c r="H104" i="4"/>
  <c r="G104" i="4"/>
  <c r="F104" i="4"/>
  <c r="E104" i="4"/>
  <c r="D104" i="4"/>
  <c r="C104" i="4"/>
  <c r="X103" i="4"/>
  <c r="W103" i="4"/>
  <c r="V103" i="4"/>
  <c r="U103" i="4"/>
  <c r="T103" i="4"/>
  <c r="S103" i="4"/>
  <c r="R103" i="4"/>
  <c r="Q103" i="4"/>
  <c r="P103" i="4"/>
  <c r="O103" i="4"/>
  <c r="N103" i="4"/>
  <c r="M103" i="4"/>
  <c r="L103" i="4"/>
  <c r="K103" i="4"/>
  <c r="J103" i="4"/>
  <c r="I103" i="4"/>
  <c r="H103" i="4"/>
  <c r="G103" i="4"/>
  <c r="F103" i="4"/>
  <c r="E103" i="4"/>
  <c r="D103" i="4"/>
  <c r="C103" i="4"/>
  <c r="X102" i="4"/>
  <c r="W102" i="4"/>
  <c r="V102" i="4"/>
  <c r="U102" i="4"/>
  <c r="T102" i="4"/>
  <c r="S102" i="4"/>
  <c r="R102" i="4"/>
  <c r="Q102" i="4"/>
  <c r="P102" i="4"/>
  <c r="O102" i="4"/>
  <c r="N102" i="4"/>
  <c r="M102" i="4"/>
  <c r="L102" i="4"/>
  <c r="K102" i="4"/>
  <c r="J102" i="4"/>
  <c r="I102" i="4"/>
  <c r="H102" i="4"/>
  <c r="G102" i="4"/>
  <c r="F102" i="4"/>
  <c r="E102" i="4"/>
  <c r="D102" i="4"/>
  <c r="C102" i="4"/>
  <c r="X101" i="4"/>
  <c r="W101" i="4"/>
  <c r="V101" i="4"/>
  <c r="U101" i="4"/>
  <c r="T101" i="4"/>
  <c r="S101" i="4"/>
  <c r="R101" i="4"/>
  <c r="Q101" i="4"/>
  <c r="P101" i="4"/>
  <c r="O101" i="4"/>
  <c r="N101" i="4"/>
  <c r="M101" i="4"/>
  <c r="L101" i="4"/>
  <c r="K101" i="4"/>
  <c r="J101" i="4"/>
  <c r="I101" i="4"/>
  <c r="H101" i="4"/>
  <c r="G101" i="4"/>
  <c r="F101" i="4"/>
  <c r="E101" i="4"/>
  <c r="D101" i="4"/>
  <c r="C101" i="4"/>
  <c r="X100" i="4"/>
  <c r="W100" i="4"/>
  <c r="V100" i="4"/>
  <c r="U100" i="4"/>
  <c r="T100" i="4"/>
  <c r="S100" i="4"/>
  <c r="R100" i="4"/>
  <c r="Q100" i="4"/>
  <c r="P100" i="4"/>
  <c r="O100" i="4"/>
  <c r="N100" i="4"/>
  <c r="M100" i="4"/>
  <c r="L100" i="4"/>
  <c r="K100" i="4"/>
  <c r="J100" i="4"/>
  <c r="I100" i="4"/>
  <c r="H100" i="4"/>
  <c r="G100" i="4"/>
  <c r="F100" i="4"/>
  <c r="E100" i="4"/>
  <c r="D100" i="4"/>
  <c r="C100" i="4"/>
  <c r="X99" i="4"/>
  <c r="W99" i="4"/>
  <c r="V99" i="4"/>
  <c r="U99" i="4"/>
  <c r="T99" i="4"/>
  <c r="S99" i="4"/>
  <c r="R99" i="4"/>
  <c r="Q99" i="4"/>
  <c r="P99" i="4"/>
  <c r="O99" i="4"/>
  <c r="N99" i="4"/>
  <c r="M99" i="4"/>
  <c r="L99" i="4"/>
  <c r="K99" i="4"/>
  <c r="J99" i="4"/>
  <c r="I99" i="4"/>
  <c r="H99" i="4"/>
  <c r="G99" i="4"/>
  <c r="F99" i="4"/>
  <c r="E99" i="4"/>
  <c r="D99" i="4"/>
  <c r="C99" i="4"/>
  <c r="X98" i="4"/>
  <c r="W98" i="4"/>
  <c r="V98" i="4"/>
  <c r="U98" i="4"/>
  <c r="T98" i="4"/>
  <c r="S98" i="4"/>
  <c r="R98" i="4"/>
  <c r="Q98" i="4"/>
  <c r="P98" i="4"/>
  <c r="O98" i="4"/>
  <c r="N98" i="4"/>
  <c r="M98" i="4"/>
  <c r="L98" i="4"/>
  <c r="K98" i="4"/>
  <c r="J98" i="4"/>
  <c r="I98" i="4"/>
  <c r="H98" i="4"/>
  <c r="G98" i="4"/>
  <c r="F98" i="4"/>
  <c r="E98" i="4"/>
  <c r="D98" i="4"/>
  <c r="C98" i="4"/>
  <c r="X97" i="4"/>
  <c r="W97" i="4"/>
  <c r="V97" i="4"/>
  <c r="U97" i="4"/>
  <c r="T97" i="4"/>
  <c r="S97" i="4"/>
  <c r="R97" i="4"/>
  <c r="Q97" i="4"/>
  <c r="P97" i="4"/>
  <c r="O97" i="4"/>
  <c r="N97" i="4"/>
  <c r="M97" i="4"/>
  <c r="L97" i="4"/>
  <c r="K97" i="4"/>
  <c r="J97" i="4"/>
  <c r="I97" i="4"/>
  <c r="H97" i="4"/>
  <c r="G97" i="4"/>
  <c r="F97" i="4"/>
  <c r="E97" i="4"/>
  <c r="D97" i="4"/>
  <c r="C97" i="4"/>
  <c r="X96" i="4"/>
  <c r="W96" i="4"/>
  <c r="V96" i="4"/>
  <c r="U96" i="4"/>
  <c r="T96" i="4"/>
  <c r="S96" i="4"/>
  <c r="R96" i="4"/>
  <c r="Q96" i="4"/>
  <c r="P96" i="4"/>
  <c r="O96" i="4"/>
  <c r="N96" i="4"/>
  <c r="M96" i="4"/>
  <c r="L96" i="4"/>
  <c r="K96" i="4"/>
  <c r="J96" i="4"/>
  <c r="I96" i="4"/>
  <c r="H96" i="4"/>
  <c r="G96" i="4"/>
  <c r="F96" i="4"/>
  <c r="E96" i="4"/>
  <c r="D96" i="4"/>
  <c r="C96" i="4"/>
  <c r="X95" i="4"/>
  <c r="W95" i="4"/>
  <c r="V95" i="4"/>
  <c r="U95" i="4"/>
  <c r="T95" i="4"/>
  <c r="S95" i="4"/>
  <c r="R95" i="4"/>
  <c r="Q95" i="4"/>
  <c r="P95" i="4"/>
  <c r="O95" i="4"/>
  <c r="N95" i="4"/>
  <c r="M95" i="4"/>
  <c r="L95" i="4"/>
  <c r="K95" i="4"/>
  <c r="J95" i="4"/>
  <c r="I95" i="4"/>
  <c r="H95" i="4"/>
  <c r="G95" i="4"/>
  <c r="F95" i="4"/>
  <c r="E95" i="4"/>
  <c r="D95" i="4"/>
  <c r="C95" i="4"/>
  <c r="X94" i="4"/>
  <c r="W94" i="4"/>
  <c r="V94" i="4"/>
  <c r="U94" i="4"/>
  <c r="T94" i="4"/>
  <c r="S94" i="4"/>
  <c r="R94" i="4"/>
  <c r="Q94" i="4"/>
  <c r="P94" i="4"/>
  <c r="O94" i="4"/>
  <c r="N94" i="4"/>
  <c r="M94" i="4"/>
  <c r="L94" i="4"/>
  <c r="K94" i="4"/>
  <c r="J94" i="4"/>
  <c r="I94" i="4"/>
  <c r="H94" i="4"/>
  <c r="G94" i="4"/>
  <c r="F94" i="4"/>
  <c r="E94" i="4"/>
  <c r="D94" i="4"/>
  <c r="C94" i="4"/>
  <c r="X93" i="4"/>
  <c r="W93" i="4"/>
  <c r="V93" i="4"/>
  <c r="U93" i="4"/>
  <c r="T93" i="4"/>
  <c r="S93" i="4"/>
  <c r="R93" i="4"/>
  <c r="Q93" i="4"/>
  <c r="P93" i="4"/>
  <c r="O93" i="4"/>
  <c r="N93" i="4"/>
  <c r="M93" i="4"/>
  <c r="L93" i="4"/>
  <c r="K93" i="4"/>
  <c r="J93" i="4"/>
  <c r="I93" i="4"/>
  <c r="H93" i="4"/>
  <c r="G93" i="4"/>
  <c r="F93" i="4"/>
  <c r="E93" i="4"/>
  <c r="D93" i="4"/>
  <c r="C93" i="4"/>
  <c r="X92" i="4"/>
  <c r="W92" i="4"/>
  <c r="V92" i="4"/>
  <c r="U92" i="4"/>
  <c r="T92" i="4"/>
  <c r="S92" i="4"/>
  <c r="R92" i="4"/>
  <c r="Q92" i="4"/>
  <c r="P92" i="4"/>
  <c r="O92" i="4"/>
  <c r="N92" i="4"/>
  <c r="M92" i="4"/>
  <c r="L92" i="4"/>
  <c r="K92" i="4"/>
  <c r="J92" i="4"/>
  <c r="I92" i="4"/>
  <c r="H92" i="4"/>
  <c r="G92" i="4"/>
  <c r="F92" i="4"/>
  <c r="E92" i="4"/>
  <c r="D92" i="4"/>
  <c r="C92" i="4"/>
  <c r="X91" i="4"/>
  <c r="W91" i="4"/>
  <c r="V91" i="4"/>
  <c r="U91" i="4"/>
  <c r="T91" i="4"/>
  <c r="S91" i="4"/>
  <c r="R91" i="4"/>
  <c r="Q91" i="4"/>
  <c r="P91" i="4"/>
  <c r="O91" i="4"/>
  <c r="N91" i="4"/>
  <c r="M91" i="4"/>
  <c r="L91" i="4"/>
  <c r="K91" i="4"/>
  <c r="J91" i="4"/>
  <c r="I91" i="4"/>
  <c r="H91" i="4"/>
  <c r="G91" i="4"/>
  <c r="F91" i="4"/>
  <c r="E91" i="4"/>
  <c r="D91" i="4"/>
  <c r="C91" i="4"/>
  <c r="X90" i="4"/>
  <c r="W90" i="4"/>
  <c r="V90" i="4"/>
  <c r="U90" i="4"/>
  <c r="T90" i="4"/>
  <c r="S90" i="4"/>
  <c r="R90" i="4"/>
  <c r="Q90" i="4"/>
  <c r="P90" i="4"/>
  <c r="O90" i="4"/>
  <c r="N90" i="4"/>
  <c r="M90" i="4"/>
  <c r="L90" i="4"/>
  <c r="K90" i="4"/>
  <c r="J90" i="4"/>
  <c r="I90" i="4"/>
  <c r="H90" i="4"/>
  <c r="G90" i="4"/>
  <c r="F90" i="4"/>
  <c r="E90" i="4"/>
  <c r="D90" i="4"/>
  <c r="C90" i="4"/>
  <c r="X89" i="4"/>
  <c r="W89" i="4"/>
  <c r="V89" i="4"/>
  <c r="U89" i="4"/>
  <c r="T89" i="4"/>
  <c r="S89" i="4"/>
  <c r="R89" i="4"/>
  <c r="Q89" i="4"/>
  <c r="P89" i="4"/>
  <c r="O89" i="4"/>
  <c r="N89" i="4"/>
  <c r="M89" i="4"/>
  <c r="L89" i="4"/>
  <c r="K89" i="4"/>
  <c r="J89" i="4"/>
  <c r="I89" i="4"/>
  <c r="H89" i="4"/>
  <c r="G89" i="4"/>
  <c r="F89" i="4"/>
  <c r="E89" i="4"/>
  <c r="D89" i="4"/>
  <c r="C89" i="4"/>
  <c r="X88" i="4"/>
  <c r="W88" i="4"/>
  <c r="V88" i="4"/>
  <c r="U88" i="4"/>
  <c r="T88" i="4"/>
  <c r="S88" i="4"/>
  <c r="R88" i="4"/>
  <c r="Q88" i="4"/>
  <c r="P88" i="4"/>
  <c r="O88" i="4"/>
  <c r="N88" i="4"/>
  <c r="M88" i="4"/>
  <c r="L88" i="4"/>
  <c r="K88" i="4"/>
  <c r="J88" i="4"/>
  <c r="I88" i="4"/>
  <c r="H88" i="4"/>
  <c r="G88" i="4"/>
  <c r="F88" i="4"/>
  <c r="E88" i="4"/>
  <c r="D88" i="4"/>
  <c r="C88" i="4"/>
  <c r="X87" i="4"/>
  <c r="W87" i="4"/>
  <c r="V87" i="4"/>
  <c r="U87" i="4"/>
  <c r="T87" i="4"/>
  <c r="S87" i="4"/>
  <c r="R87" i="4"/>
  <c r="Q87" i="4"/>
  <c r="P87" i="4"/>
  <c r="O87" i="4"/>
  <c r="N87" i="4"/>
  <c r="M87" i="4"/>
  <c r="L87" i="4"/>
  <c r="K87" i="4"/>
  <c r="J87" i="4"/>
  <c r="I87" i="4"/>
  <c r="H87" i="4"/>
  <c r="G87" i="4"/>
  <c r="F87" i="4"/>
  <c r="E87" i="4"/>
  <c r="D87" i="4"/>
  <c r="C87" i="4"/>
  <c r="X86" i="4"/>
  <c r="W86" i="4"/>
  <c r="V86" i="4"/>
  <c r="U86" i="4"/>
  <c r="T86" i="4"/>
  <c r="S86" i="4"/>
  <c r="R86" i="4"/>
  <c r="Q86" i="4"/>
  <c r="P86" i="4"/>
  <c r="O86" i="4"/>
  <c r="N86" i="4"/>
  <c r="M86" i="4"/>
  <c r="L86" i="4"/>
  <c r="K86" i="4"/>
  <c r="J86" i="4"/>
  <c r="I86" i="4"/>
  <c r="H86" i="4"/>
  <c r="G86" i="4"/>
  <c r="F86" i="4"/>
  <c r="E86" i="4"/>
  <c r="D86" i="4"/>
  <c r="C86" i="4"/>
  <c r="X84" i="4"/>
  <c r="W84" i="4"/>
  <c r="V84" i="4"/>
  <c r="U84" i="4"/>
  <c r="T84" i="4"/>
  <c r="S84" i="4"/>
  <c r="R84" i="4"/>
  <c r="Q84" i="4"/>
  <c r="P84" i="4"/>
  <c r="O84" i="4"/>
  <c r="N84" i="4"/>
  <c r="M84" i="4"/>
  <c r="L84" i="4"/>
  <c r="K84" i="4"/>
  <c r="J84" i="4"/>
  <c r="I84" i="4"/>
  <c r="H84" i="4"/>
  <c r="G84" i="4"/>
  <c r="F84" i="4"/>
  <c r="E84" i="4"/>
  <c r="D84" i="4"/>
  <c r="C84" i="4"/>
  <c r="X83" i="4"/>
  <c r="W83" i="4"/>
  <c r="V83" i="4"/>
  <c r="U83" i="4"/>
  <c r="T83" i="4"/>
  <c r="S83" i="4"/>
  <c r="R83" i="4"/>
  <c r="Q83" i="4"/>
  <c r="P83" i="4"/>
  <c r="O83" i="4"/>
  <c r="N83" i="4"/>
  <c r="M83" i="4"/>
  <c r="L83" i="4"/>
  <c r="K83" i="4"/>
  <c r="J83" i="4"/>
  <c r="I83" i="4"/>
  <c r="H83" i="4"/>
  <c r="G83" i="4"/>
  <c r="F83" i="4"/>
  <c r="E83" i="4"/>
  <c r="D83" i="4"/>
  <c r="C83" i="4"/>
  <c r="X82" i="4"/>
  <c r="W82" i="4"/>
  <c r="V82" i="4"/>
  <c r="U82" i="4"/>
  <c r="T82" i="4"/>
  <c r="S82" i="4"/>
  <c r="R82" i="4"/>
  <c r="Q82" i="4"/>
  <c r="P82" i="4"/>
  <c r="O82" i="4"/>
  <c r="N82" i="4"/>
  <c r="M82" i="4"/>
  <c r="L82" i="4"/>
  <c r="K82" i="4"/>
  <c r="J82" i="4"/>
  <c r="I82" i="4"/>
  <c r="H82" i="4"/>
  <c r="G82" i="4"/>
  <c r="F82" i="4"/>
  <c r="E82" i="4"/>
  <c r="D82" i="4"/>
  <c r="C82" i="4"/>
  <c r="X80" i="4"/>
  <c r="W80" i="4"/>
  <c r="V80" i="4"/>
  <c r="U80" i="4"/>
  <c r="T80" i="4"/>
  <c r="S80" i="4"/>
  <c r="R80" i="4"/>
  <c r="Q80" i="4"/>
  <c r="P80" i="4"/>
  <c r="O80" i="4"/>
  <c r="N80" i="4"/>
  <c r="M80" i="4"/>
  <c r="L80" i="4"/>
  <c r="K80" i="4"/>
  <c r="J80" i="4"/>
  <c r="I80" i="4"/>
  <c r="H80" i="4"/>
  <c r="G80" i="4"/>
  <c r="F80" i="4"/>
  <c r="E80" i="4"/>
  <c r="D80" i="4"/>
  <c r="C80" i="4"/>
  <c r="X79" i="4"/>
  <c r="W79" i="4"/>
  <c r="V79" i="4"/>
  <c r="U79" i="4"/>
  <c r="T79" i="4"/>
  <c r="S79" i="4"/>
  <c r="R79" i="4"/>
  <c r="Q79" i="4"/>
  <c r="P79" i="4"/>
  <c r="O79" i="4"/>
  <c r="N79" i="4"/>
  <c r="M79" i="4"/>
  <c r="L79" i="4"/>
  <c r="K79" i="4"/>
  <c r="J79" i="4"/>
  <c r="I79" i="4"/>
  <c r="H79" i="4"/>
  <c r="G79" i="4"/>
  <c r="F79" i="4"/>
  <c r="E79" i="4"/>
  <c r="D79" i="4"/>
  <c r="C79" i="4"/>
  <c r="X78" i="4"/>
  <c r="W78" i="4"/>
  <c r="V78" i="4"/>
  <c r="U78" i="4"/>
  <c r="T78" i="4"/>
  <c r="S78" i="4"/>
  <c r="R78" i="4"/>
  <c r="Q78" i="4"/>
  <c r="P78" i="4"/>
  <c r="O78" i="4"/>
  <c r="N78" i="4"/>
  <c r="M78" i="4"/>
  <c r="L78" i="4"/>
  <c r="K78" i="4"/>
  <c r="J78" i="4"/>
  <c r="I78" i="4"/>
  <c r="H78" i="4"/>
  <c r="G78" i="4"/>
  <c r="F78" i="4"/>
  <c r="E78" i="4"/>
  <c r="D78" i="4"/>
  <c r="C78" i="4"/>
  <c r="X77" i="4"/>
  <c r="W77" i="4"/>
  <c r="V77" i="4"/>
  <c r="U77" i="4"/>
  <c r="T77" i="4"/>
  <c r="S77" i="4"/>
  <c r="R77" i="4"/>
  <c r="Q77" i="4"/>
  <c r="P77" i="4"/>
  <c r="O77" i="4"/>
  <c r="N77" i="4"/>
  <c r="M77" i="4"/>
  <c r="L77" i="4"/>
  <c r="K77" i="4"/>
  <c r="J77" i="4"/>
  <c r="I77" i="4"/>
  <c r="H77" i="4"/>
  <c r="G77" i="4"/>
  <c r="F77" i="4"/>
  <c r="E77" i="4"/>
  <c r="D77" i="4"/>
  <c r="C77" i="4"/>
  <c r="X76" i="4"/>
  <c r="W76" i="4"/>
  <c r="V76" i="4"/>
  <c r="U76" i="4"/>
  <c r="T76" i="4"/>
  <c r="S76" i="4"/>
  <c r="R76" i="4"/>
  <c r="Q76" i="4"/>
  <c r="P76" i="4"/>
  <c r="O76" i="4"/>
  <c r="N76" i="4"/>
  <c r="M76" i="4"/>
  <c r="L76" i="4"/>
  <c r="K76" i="4"/>
  <c r="J76" i="4"/>
  <c r="I76" i="4"/>
  <c r="H76" i="4"/>
  <c r="G76" i="4"/>
  <c r="F76" i="4"/>
  <c r="E76" i="4"/>
  <c r="D76" i="4"/>
  <c r="C76" i="4"/>
  <c r="X75" i="4"/>
  <c r="W75" i="4"/>
  <c r="V75" i="4"/>
  <c r="U75" i="4"/>
  <c r="T75" i="4"/>
  <c r="S75" i="4"/>
  <c r="R75" i="4"/>
  <c r="Q75" i="4"/>
  <c r="P75" i="4"/>
  <c r="O75" i="4"/>
  <c r="N75" i="4"/>
  <c r="M75" i="4"/>
  <c r="L75" i="4"/>
  <c r="K75" i="4"/>
  <c r="J75" i="4"/>
  <c r="I75" i="4"/>
  <c r="H75" i="4"/>
  <c r="G75" i="4"/>
  <c r="F75" i="4"/>
  <c r="E75" i="4"/>
  <c r="D75" i="4"/>
  <c r="C75" i="4"/>
  <c r="X74" i="4"/>
  <c r="W74" i="4"/>
  <c r="V74" i="4"/>
  <c r="U74" i="4"/>
  <c r="T74" i="4"/>
  <c r="S74" i="4"/>
  <c r="R74" i="4"/>
  <c r="Q74" i="4"/>
  <c r="P74" i="4"/>
  <c r="O74" i="4"/>
  <c r="N74" i="4"/>
  <c r="M74" i="4"/>
  <c r="L74" i="4"/>
  <c r="K74" i="4"/>
  <c r="J74" i="4"/>
  <c r="I74" i="4"/>
  <c r="H74" i="4"/>
  <c r="G74" i="4"/>
  <c r="F74" i="4"/>
  <c r="E74" i="4"/>
  <c r="D74" i="4"/>
  <c r="C74" i="4"/>
  <c r="X73" i="4"/>
  <c r="W73" i="4"/>
  <c r="V73" i="4"/>
  <c r="U73" i="4"/>
  <c r="T73" i="4"/>
  <c r="S73" i="4"/>
  <c r="R73" i="4"/>
  <c r="Q73" i="4"/>
  <c r="P73" i="4"/>
  <c r="O73" i="4"/>
  <c r="N73" i="4"/>
  <c r="M73" i="4"/>
  <c r="L73" i="4"/>
  <c r="K73" i="4"/>
  <c r="J73" i="4"/>
  <c r="I73" i="4"/>
  <c r="H73" i="4"/>
  <c r="G73" i="4"/>
  <c r="F73" i="4"/>
  <c r="E73" i="4"/>
  <c r="D73" i="4"/>
  <c r="C73" i="4"/>
  <c r="X72" i="4"/>
  <c r="W72" i="4"/>
  <c r="V72" i="4"/>
  <c r="U72" i="4"/>
  <c r="T72" i="4"/>
  <c r="S72" i="4"/>
  <c r="R72" i="4"/>
  <c r="Q72" i="4"/>
  <c r="P72" i="4"/>
  <c r="O72" i="4"/>
  <c r="N72" i="4"/>
  <c r="M72" i="4"/>
  <c r="L72" i="4"/>
  <c r="K72" i="4"/>
  <c r="J72" i="4"/>
  <c r="I72" i="4"/>
  <c r="H72" i="4"/>
  <c r="G72" i="4"/>
  <c r="F72" i="4"/>
  <c r="E72" i="4"/>
  <c r="D72" i="4"/>
  <c r="C72" i="4"/>
  <c r="X71" i="4"/>
  <c r="W71" i="4"/>
  <c r="V71" i="4"/>
  <c r="U71" i="4"/>
  <c r="T71" i="4"/>
  <c r="S71" i="4"/>
  <c r="R71" i="4"/>
  <c r="Q71" i="4"/>
  <c r="P71" i="4"/>
  <c r="O71" i="4"/>
  <c r="N71" i="4"/>
  <c r="M71" i="4"/>
  <c r="L71" i="4"/>
  <c r="K71" i="4"/>
  <c r="J71" i="4"/>
  <c r="I71" i="4"/>
  <c r="H71" i="4"/>
  <c r="G71" i="4"/>
  <c r="F71" i="4"/>
  <c r="E71" i="4"/>
  <c r="D71" i="4"/>
  <c r="C71" i="4"/>
  <c r="X70" i="4"/>
  <c r="W70" i="4"/>
  <c r="V70" i="4"/>
  <c r="U70" i="4"/>
  <c r="T70" i="4"/>
  <c r="S70" i="4"/>
  <c r="R70" i="4"/>
  <c r="Q70" i="4"/>
  <c r="P70" i="4"/>
  <c r="O70" i="4"/>
  <c r="N70" i="4"/>
  <c r="M70" i="4"/>
  <c r="L70" i="4"/>
  <c r="K70" i="4"/>
  <c r="J70" i="4"/>
  <c r="I70" i="4"/>
  <c r="H70" i="4"/>
  <c r="G70" i="4"/>
  <c r="F70" i="4"/>
  <c r="E70" i="4"/>
  <c r="D70" i="4"/>
  <c r="C70" i="4"/>
  <c r="X69" i="4"/>
  <c r="W69" i="4"/>
  <c r="V69" i="4"/>
  <c r="U69" i="4"/>
  <c r="T69" i="4"/>
  <c r="S69" i="4"/>
  <c r="R69" i="4"/>
  <c r="Q69" i="4"/>
  <c r="P69" i="4"/>
  <c r="O69" i="4"/>
  <c r="N69" i="4"/>
  <c r="M69" i="4"/>
  <c r="L69" i="4"/>
  <c r="K69" i="4"/>
  <c r="J69" i="4"/>
  <c r="I69" i="4"/>
  <c r="H69" i="4"/>
  <c r="G69" i="4"/>
  <c r="F69" i="4"/>
  <c r="E69" i="4"/>
  <c r="D69" i="4"/>
  <c r="C69" i="4"/>
  <c r="X67" i="4"/>
  <c r="W67" i="4"/>
  <c r="V67" i="4"/>
  <c r="U67" i="4"/>
  <c r="T67" i="4"/>
  <c r="S67" i="4"/>
  <c r="R67" i="4"/>
  <c r="Q67" i="4"/>
  <c r="P67" i="4"/>
  <c r="O67" i="4"/>
  <c r="N67" i="4"/>
  <c r="M67" i="4"/>
  <c r="L67" i="4"/>
  <c r="K67" i="4"/>
  <c r="J67" i="4"/>
  <c r="I67" i="4"/>
  <c r="H67" i="4"/>
  <c r="G67" i="4"/>
  <c r="F67" i="4"/>
  <c r="E67" i="4"/>
  <c r="D67" i="4"/>
  <c r="C67" i="4"/>
  <c r="X66" i="4"/>
  <c r="W66" i="4"/>
  <c r="V66" i="4"/>
  <c r="U66" i="4"/>
  <c r="T66" i="4"/>
  <c r="S66" i="4"/>
  <c r="R66" i="4"/>
  <c r="Q66" i="4"/>
  <c r="P66" i="4"/>
  <c r="O66" i="4"/>
  <c r="N66" i="4"/>
  <c r="M66" i="4"/>
  <c r="L66" i="4"/>
  <c r="K66" i="4"/>
  <c r="J66" i="4"/>
  <c r="I66" i="4"/>
  <c r="H66" i="4"/>
  <c r="G66" i="4"/>
  <c r="F66" i="4"/>
  <c r="E66" i="4"/>
  <c r="D66" i="4"/>
  <c r="C66" i="4"/>
  <c r="X64" i="4"/>
  <c r="W64" i="4"/>
  <c r="V64" i="4"/>
  <c r="U64" i="4"/>
  <c r="T64" i="4"/>
  <c r="S64" i="4"/>
  <c r="R64" i="4"/>
  <c r="Q64" i="4"/>
  <c r="P64" i="4"/>
  <c r="O64" i="4"/>
  <c r="N64" i="4"/>
  <c r="M64" i="4"/>
  <c r="L64" i="4"/>
  <c r="K64" i="4"/>
  <c r="J64" i="4"/>
  <c r="I64" i="4"/>
  <c r="H64" i="4"/>
  <c r="G64" i="4"/>
  <c r="F64" i="4"/>
  <c r="E64" i="4"/>
  <c r="D64" i="4"/>
  <c r="C64" i="4"/>
  <c r="X63" i="4"/>
  <c r="W63" i="4"/>
  <c r="V63" i="4"/>
  <c r="U63" i="4"/>
  <c r="T63" i="4"/>
  <c r="S63" i="4"/>
  <c r="R63" i="4"/>
  <c r="Q63" i="4"/>
  <c r="P63" i="4"/>
  <c r="O63" i="4"/>
  <c r="N63" i="4"/>
  <c r="M63" i="4"/>
  <c r="L63" i="4"/>
  <c r="K63" i="4"/>
  <c r="J63" i="4"/>
  <c r="I63" i="4"/>
  <c r="H63" i="4"/>
  <c r="G63" i="4"/>
  <c r="F63" i="4"/>
  <c r="E63" i="4"/>
  <c r="D63" i="4"/>
  <c r="C63" i="4"/>
  <c r="X62" i="4"/>
  <c r="W62" i="4"/>
  <c r="V62" i="4"/>
  <c r="U62" i="4"/>
  <c r="T62" i="4"/>
  <c r="S62" i="4"/>
  <c r="R62" i="4"/>
  <c r="Q62" i="4"/>
  <c r="P62" i="4"/>
  <c r="O62" i="4"/>
  <c r="N62" i="4"/>
  <c r="M62" i="4"/>
  <c r="L62" i="4"/>
  <c r="K62" i="4"/>
  <c r="J62" i="4"/>
  <c r="I62" i="4"/>
  <c r="H62" i="4"/>
  <c r="G62" i="4"/>
  <c r="F62" i="4"/>
  <c r="E62" i="4"/>
  <c r="D62" i="4"/>
  <c r="C62" i="4"/>
  <c r="X61" i="4"/>
  <c r="W61" i="4"/>
  <c r="V61" i="4"/>
  <c r="U61" i="4"/>
  <c r="T61" i="4"/>
  <c r="S61" i="4"/>
  <c r="R61" i="4"/>
  <c r="Q61" i="4"/>
  <c r="P61" i="4"/>
  <c r="O61" i="4"/>
  <c r="N61" i="4"/>
  <c r="M61" i="4"/>
  <c r="L61" i="4"/>
  <c r="K61" i="4"/>
  <c r="J61" i="4"/>
  <c r="I61" i="4"/>
  <c r="H61" i="4"/>
  <c r="G61" i="4"/>
  <c r="F61" i="4"/>
  <c r="E61" i="4"/>
  <c r="D61" i="4"/>
  <c r="C61" i="4"/>
  <c r="X59" i="4"/>
  <c r="W59" i="4"/>
  <c r="V59" i="4"/>
  <c r="U59" i="4"/>
  <c r="T59" i="4"/>
  <c r="S59" i="4"/>
  <c r="R59" i="4"/>
  <c r="Q59" i="4"/>
  <c r="P59" i="4"/>
  <c r="O59" i="4"/>
  <c r="N59" i="4"/>
  <c r="M59" i="4"/>
  <c r="L59" i="4"/>
  <c r="K59" i="4"/>
  <c r="J59" i="4"/>
  <c r="I59" i="4"/>
  <c r="H59" i="4"/>
  <c r="G59" i="4"/>
  <c r="F59" i="4"/>
  <c r="E59" i="4"/>
  <c r="D59" i="4"/>
  <c r="C59" i="4"/>
  <c r="X58" i="4"/>
  <c r="W58" i="4"/>
  <c r="V58" i="4"/>
  <c r="U58" i="4"/>
  <c r="T58" i="4"/>
  <c r="S58" i="4"/>
  <c r="R58" i="4"/>
  <c r="Q58" i="4"/>
  <c r="P58" i="4"/>
  <c r="O58" i="4"/>
  <c r="N58" i="4"/>
  <c r="M58" i="4"/>
  <c r="L58" i="4"/>
  <c r="K58" i="4"/>
  <c r="J58" i="4"/>
  <c r="I58" i="4"/>
  <c r="H58" i="4"/>
  <c r="G58" i="4"/>
  <c r="F58" i="4"/>
  <c r="E58" i="4"/>
  <c r="D58" i="4"/>
  <c r="C58" i="4"/>
  <c r="X57" i="4"/>
  <c r="W57" i="4"/>
  <c r="V57" i="4"/>
  <c r="U57" i="4"/>
  <c r="T57" i="4"/>
  <c r="S57" i="4"/>
  <c r="R57" i="4"/>
  <c r="Q57" i="4"/>
  <c r="P57" i="4"/>
  <c r="O57" i="4"/>
  <c r="N57" i="4"/>
  <c r="M57" i="4"/>
  <c r="L57" i="4"/>
  <c r="K57" i="4"/>
  <c r="J57" i="4"/>
  <c r="I57" i="4"/>
  <c r="H57" i="4"/>
  <c r="G57" i="4"/>
  <c r="F57" i="4"/>
  <c r="E57" i="4"/>
  <c r="D57" i="4"/>
  <c r="C57" i="4"/>
  <c r="X56" i="4"/>
  <c r="W56" i="4"/>
  <c r="V56" i="4"/>
  <c r="U56" i="4"/>
  <c r="T56" i="4"/>
  <c r="S56" i="4"/>
  <c r="R56" i="4"/>
  <c r="Q56" i="4"/>
  <c r="P56" i="4"/>
  <c r="O56" i="4"/>
  <c r="N56" i="4"/>
  <c r="M56" i="4"/>
  <c r="L56" i="4"/>
  <c r="K56" i="4"/>
  <c r="J56" i="4"/>
  <c r="I56" i="4"/>
  <c r="H56" i="4"/>
  <c r="G56" i="4"/>
  <c r="F56" i="4"/>
  <c r="E56" i="4"/>
  <c r="D56" i="4"/>
  <c r="C56" i="4"/>
  <c r="X54" i="4"/>
  <c r="W54" i="4"/>
  <c r="V54" i="4"/>
  <c r="U54" i="4"/>
  <c r="T54" i="4"/>
  <c r="S54" i="4"/>
  <c r="R54" i="4"/>
  <c r="Q54" i="4"/>
  <c r="P54" i="4"/>
  <c r="O54" i="4"/>
  <c r="N54" i="4"/>
  <c r="M54" i="4"/>
  <c r="L54" i="4"/>
  <c r="K54" i="4"/>
  <c r="J54" i="4"/>
  <c r="I54" i="4"/>
  <c r="H54" i="4"/>
  <c r="G54" i="4"/>
  <c r="F54" i="4"/>
  <c r="E54" i="4"/>
  <c r="D54" i="4"/>
  <c r="C54" i="4"/>
  <c r="X53" i="4"/>
  <c r="W53" i="4"/>
  <c r="V53" i="4"/>
  <c r="U53" i="4"/>
  <c r="T53" i="4"/>
  <c r="S53" i="4"/>
  <c r="R53" i="4"/>
  <c r="Q53" i="4"/>
  <c r="P53" i="4"/>
  <c r="O53" i="4"/>
  <c r="N53" i="4"/>
  <c r="M53" i="4"/>
  <c r="L53" i="4"/>
  <c r="K53" i="4"/>
  <c r="J53" i="4"/>
  <c r="I53" i="4"/>
  <c r="H53" i="4"/>
  <c r="G53" i="4"/>
  <c r="F53" i="4"/>
  <c r="E53" i="4"/>
  <c r="D53" i="4"/>
  <c r="C53" i="4"/>
  <c r="X52" i="4"/>
  <c r="W52" i="4"/>
  <c r="V52" i="4"/>
  <c r="U52" i="4"/>
  <c r="T52" i="4"/>
  <c r="S52" i="4"/>
  <c r="R52" i="4"/>
  <c r="Q52" i="4"/>
  <c r="P52" i="4"/>
  <c r="O52" i="4"/>
  <c r="N52" i="4"/>
  <c r="M52" i="4"/>
  <c r="L52" i="4"/>
  <c r="K52" i="4"/>
  <c r="J52" i="4"/>
  <c r="I52" i="4"/>
  <c r="H52" i="4"/>
  <c r="G52" i="4"/>
  <c r="F52" i="4"/>
  <c r="E52" i="4"/>
  <c r="D52" i="4"/>
  <c r="C52" i="4"/>
  <c r="X51" i="4"/>
  <c r="W51" i="4"/>
  <c r="V51" i="4"/>
  <c r="U51" i="4"/>
  <c r="T51" i="4"/>
  <c r="S51" i="4"/>
  <c r="R51" i="4"/>
  <c r="Q51" i="4"/>
  <c r="P51" i="4"/>
  <c r="O51" i="4"/>
  <c r="N51" i="4"/>
  <c r="M51" i="4"/>
  <c r="L51" i="4"/>
  <c r="K51" i="4"/>
  <c r="J51" i="4"/>
  <c r="I51" i="4"/>
  <c r="H51" i="4"/>
  <c r="G51" i="4"/>
  <c r="F51" i="4"/>
  <c r="E51" i="4"/>
  <c r="D51" i="4"/>
  <c r="C51" i="4"/>
  <c r="X49" i="4"/>
  <c r="W49" i="4"/>
  <c r="V49" i="4"/>
  <c r="U49" i="4"/>
  <c r="T49" i="4"/>
  <c r="S49" i="4"/>
  <c r="R49" i="4"/>
  <c r="Q49" i="4"/>
  <c r="P49" i="4"/>
  <c r="O49" i="4"/>
  <c r="N49" i="4"/>
  <c r="M49" i="4"/>
  <c r="L49" i="4"/>
  <c r="K49" i="4"/>
  <c r="J49" i="4"/>
  <c r="I49" i="4"/>
  <c r="H49" i="4"/>
  <c r="G49" i="4"/>
  <c r="F49" i="4"/>
  <c r="E49" i="4"/>
  <c r="D49" i="4"/>
  <c r="C49" i="4"/>
  <c r="X48" i="4"/>
  <c r="W48" i="4"/>
  <c r="V48" i="4"/>
  <c r="U48" i="4"/>
  <c r="T48" i="4"/>
  <c r="S48" i="4"/>
  <c r="R48" i="4"/>
  <c r="Q48" i="4"/>
  <c r="P48" i="4"/>
  <c r="O48" i="4"/>
  <c r="N48" i="4"/>
  <c r="M48" i="4"/>
  <c r="L48" i="4"/>
  <c r="K48" i="4"/>
  <c r="J48" i="4"/>
  <c r="I48" i="4"/>
  <c r="H48" i="4"/>
  <c r="G48" i="4"/>
  <c r="F48" i="4"/>
  <c r="E48" i="4"/>
  <c r="D48" i="4"/>
  <c r="C48" i="4"/>
  <c r="X47" i="4"/>
  <c r="W47" i="4"/>
  <c r="V47" i="4"/>
  <c r="U47" i="4"/>
  <c r="T47" i="4"/>
  <c r="S47" i="4"/>
  <c r="R47" i="4"/>
  <c r="Q47" i="4"/>
  <c r="P47" i="4"/>
  <c r="O47" i="4"/>
  <c r="N47" i="4"/>
  <c r="M47" i="4"/>
  <c r="L47" i="4"/>
  <c r="K47" i="4"/>
  <c r="J47" i="4"/>
  <c r="I47" i="4"/>
  <c r="H47" i="4"/>
  <c r="G47" i="4"/>
  <c r="F47" i="4"/>
  <c r="E47" i="4"/>
  <c r="D47" i="4"/>
  <c r="C47" i="4"/>
  <c r="X46" i="4"/>
  <c r="W46" i="4"/>
  <c r="V46" i="4"/>
  <c r="U46" i="4"/>
  <c r="T46" i="4"/>
  <c r="S46" i="4"/>
  <c r="R46" i="4"/>
  <c r="Q46" i="4"/>
  <c r="P46" i="4"/>
  <c r="O46" i="4"/>
  <c r="N46" i="4"/>
  <c r="M46" i="4"/>
  <c r="L46" i="4"/>
  <c r="K46" i="4"/>
  <c r="J46" i="4"/>
  <c r="I46" i="4"/>
  <c r="H46" i="4"/>
  <c r="G46" i="4"/>
  <c r="F46" i="4"/>
  <c r="E46" i="4"/>
  <c r="D46" i="4"/>
  <c r="C46" i="4"/>
  <c r="X45" i="4"/>
  <c r="W45" i="4"/>
  <c r="V45" i="4"/>
  <c r="U45" i="4"/>
  <c r="T45" i="4"/>
  <c r="S45" i="4"/>
  <c r="R45" i="4"/>
  <c r="Q45" i="4"/>
  <c r="P45" i="4"/>
  <c r="O45" i="4"/>
  <c r="N45" i="4"/>
  <c r="M45" i="4"/>
  <c r="L45" i="4"/>
  <c r="K45" i="4"/>
  <c r="J45" i="4"/>
  <c r="I45" i="4"/>
  <c r="H45" i="4"/>
  <c r="G45" i="4"/>
  <c r="F45" i="4"/>
  <c r="E45" i="4"/>
  <c r="D45" i="4"/>
  <c r="C45" i="4"/>
  <c r="X43" i="4"/>
  <c r="W43" i="4"/>
  <c r="V43" i="4"/>
  <c r="U43" i="4"/>
  <c r="T43" i="4"/>
  <c r="S43" i="4"/>
  <c r="R43" i="4"/>
  <c r="Q43" i="4"/>
  <c r="P43" i="4"/>
  <c r="O43" i="4"/>
  <c r="N43" i="4"/>
  <c r="M43" i="4"/>
  <c r="L43" i="4"/>
  <c r="K43" i="4"/>
  <c r="J43" i="4"/>
  <c r="I43" i="4"/>
  <c r="H43" i="4"/>
  <c r="G43" i="4"/>
  <c r="F43" i="4"/>
  <c r="E43" i="4"/>
  <c r="D43" i="4"/>
  <c r="C43" i="4"/>
  <c r="X42" i="4"/>
  <c r="W42" i="4"/>
  <c r="V42" i="4"/>
  <c r="U42" i="4"/>
  <c r="T42" i="4"/>
  <c r="S42" i="4"/>
  <c r="R42" i="4"/>
  <c r="Q42" i="4"/>
  <c r="P42" i="4"/>
  <c r="O42" i="4"/>
  <c r="N42" i="4"/>
  <c r="M42" i="4"/>
  <c r="L42" i="4"/>
  <c r="K42" i="4"/>
  <c r="J42" i="4"/>
  <c r="I42" i="4"/>
  <c r="H42" i="4"/>
  <c r="G42" i="4"/>
  <c r="F42" i="4"/>
  <c r="E42" i="4"/>
  <c r="D42" i="4"/>
  <c r="C42" i="4"/>
  <c r="X41" i="4"/>
  <c r="W41" i="4"/>
  <c r="V41" i="4"/>
  <c r="U41" i="4"/>
  <c r="T41" i="4"/>
  <c r="S41" i="4"/>
  <c r="R41" i="4"/>
  <c r="Q41" i="4"/>
  <c r="P41" i="4"/>
  <c r="O41" i="4"/>
  <c r="N41" i="4"/>
  <c r="M41" i="4"/>
  <c r="L41" i="4"/>
  <c r="K41" i="4"/>
  <c r="J41" i="4"/>
  <c r="I41" i="4"/>
  <c r="H41" i="4"/>
  <c r="G41" i="4"/>
  <c r="F41" i="4"/>
  <c r="E41" i="4"/>
  <c r="D41" i="4"/>
  <c r="C41" i="4"/>
  <c r="X39" i="4"/>
  <c r="W39" i="4"/>
  <c r="V39" i="4"/>
  <c r="U39" i="4"/>
  <c r="T39" i="4"/>
  <c r="S39" i="4"/>
  <c r="R39" i="4"/>
  <c r="Q39" i="4"/>
  <c r="P39" i="4"/>
  <c r="O39" i="4"/>
  <c r="N39" i="4"/>
  <c r="M39" i="4"/>
  <c r="L39" i="4"/>
  <c r="K39" i="4"/>
  <c r="J39" i="4"/>
  <c r="I39" i="4"/>
  <c r="H39" i="4"/>
  <c r="G39" i="4"/>
  <c r="F39" i="4"/>
  <c r="E39" i="4"/>
  <c r="D39" i="4"/>
  <c r="C39" i="4"/>
  <c r="X38" i="4"/>
  <c r="W38" i="4"/>
  <c r="V38" i="4"/>
  <c r="U38" i="4"/>
  <c r="T38" i="4"/>
  <c r="S38" i="4"/>
  <c r="R38" i="4"/>
  <c r="Q38" i="4"/>
  <c r="P38" i="4"/>
  <c r="O38" i="4"/>
  <c r="N38" i="4"/>
  <c r="M38" i="4"/>
  <c r="L38" i="4"/>
  <c r="K38" i="4"/>
  <c r="J38" i="4"/>
  <c r="I38" i="4"/>
  <c r="H38" i="4"/>
  <c r="G38" i="4"/>
  <c r="F38" i="4"/>
  <c r="E38" i="4"/>
  <c r="D38" i="4"/>
  <c r="C38" i="4"/>
  <c r="X37" i="4"/>
  <c r="W37" i="4"/>
  <c r="V37" i="4"/>
  <c r="U37" i="4"/>
  <c r="T37" i="4"/>
  <c r="S37" i="4"/>
  <c r="R37" i="4"/>
  <c r="Q37" i="4"/>
  <c r="P37" i="4"/>
  <c r="O37" i="4"/>
  <c r="N37" i="4"/>
  <c r="M37" i="4"/>
  <c r="L37" i="4"/>
  <c r="K37" i="4"/>
  <c r="J37" i="4"/>
  <c r="I37" i="4"/>
  <c r="H37" i="4"/>
  <c r="G37" i="4"/>
  <c r="F37" i="4"/>
  <c r="E37" i="4"/>
  <c r="D37" i="4"/>
  <c r="C37" i="4"/>
  <c r="X36" i="4"/>
  <c r="W36" i="4"/>
  <c r="V36" i="4"/>
  <c r="U36" i="4"/>
  <c r="T36" i="4"/>
  <c r="S36" i="4"/>
  <c r="R36" i="4"/>
  <c r="Q36" i="4"/>
  <c r="P36" i="4"/>
  <c r="O36" i="4"/>
  <c r="N36" i="4"/>
  <c r="M36" i="4"/>
  <c r="L36" i="4"/>
  <c r="K36" i="4"/>
  <c r="J36" i="4"/>
  <c r="I36" i="4"/>
  <c r="H36" i="4"/>
  <c r="G36" i="4"/>
  <c r="F36" i="4"/>
  <c r="E36" i="4"/>
  <c r="D36" i="4"/>
  <c r="C36" i="4"/>
  <c r="X34" i="4"/>
  <c r="W34" i="4"/>
  <c r="V34" i="4"/>
  <c r="U34" i="4"/>
  <c r="T34" i="4"/>
  <c r="S34" i="4"/>
  <c r="R34" i="4"/>
  <c r="Q34" i="4"/>
  <c r="P34" i="4"/>
  <c r="O34" i="4"/>
  <c r="N34" i="4"/>
  <c r="M34" i="4"/>
  <c r="L34" i="4"/>
  <c r="K34" i="4"/>
  <c r="J34" i="4"/>
  <c r="I34" i="4"/>
  <c r="H34" i="4"/>
  <c r="G34" i="4"/>
  <c r="F34" i="4"/>
  <c r="E34" i="4"/>
  <c r="D34" i="4"/>
  <c r="C34" i="4"/>
  <c r="X33" i="4"/>
  <c r="W33" i="4"/>
  <c r="V33" i="4"/>
  <c r="U33" i="4"/>
  <c r="T33" i="4"/>
  <c r="S33" i="4"/>
  <c r="R33" i="4"/>
  <c r="Q33" i="4"/>
  <c r="P33" i="4"/>
  <c r="O33" i="4"/>
  <c r="N33" i="4"/>
  <c r="M33" i="4"/>
  <c r="L33" i="4"/>
  <c r="K33" i="4"/>
  <c r="J33" i="4"/>
  <c r="I33" i="4"/>
  <c r="H33" i="4"/>
  <c r="G33" i="4"/>
  <c r="F33" i="4"/>
  <c r="E33" i="4"/>
  <c r="D33" i="4"/>
  <c r="C33" i="4"/>
  <c r="X32" i="4"/>
  <c r="W32" i="4"/>
  <c r="V32" i="4"/>
  <c r="U32" i="4"/>
  <c r="T32" i="4"/>
  <c r="S32" i="4"/>
  <c r="R32" i="4"/>
  <c r="Q32" i="4"/>
  <c r="P32" i="4"/>
  <c r="O32" i="4"/>
  <c r="N32" i="4"/>
  <c r="M32" i="4"/>
  <c r="L32" i="4"/>
  <c r="K32" i="4"/>
  <c r="J32" i="4"/>
  <c r="I32" i="4"/>
  <c r="H32" i="4"/>
  <c r="G32" i="4"/>
  <c r="F32" i="4"/>
  <c r="E32" i="4"/>
  <c r="D32" i="4"/>
  <c r="C32" i="4"/>
  <c r="X31" i="4"/>
  <c r="W31" i="4"/>
  <c r="V31" i="4"/>
  <c r="U31" i="4"/>
  <c r="T31" i="4"/>
  <c r="S31" i="4"/>
  <c r="R31" i="4"/>
  <c r="Q31" i="4"/>
  <c r="P31" i="4"/>
  <c r="O31" i="4"/>
  <c r="N31" i="4"/>
  <c r="M31" i="4"/>
  <c r="L31" i="4"/>
  <c r="K31" i="4"/>
  <c r="J31" i="4"/>
  <c r="I31" i="4"/>
  <c r="H31" i="4"/>
  <c r="G31" i="4"/>
  <c r="F31" i="4"/>
  <c r="E31" i="4"/>
  <c r="D31" i="4"/>
  <c r="C31" i="4"/>
  <c r="X30" i="4"/>
  <c r="W30" i="4"/>
  <c r="V30" i="4"/>
  <c r="U30" i="4"/>
  <c r="T30" i="4"/>
  <c r="S30" i="4"/>
  <c r="R30" i="4"/>
  <c r="Q30" i="4"/>
  <c r="P30" i="4"/>
  <c r="O30" i="4"/>
  <c r="N30" i="4"/>
  <c r="M30" i="4"/>
  <c r="L30" i="4"/>
  <c r="K30" i="4"/>
  <c r="J30" i="4"/>
  <c r="I30" i="4"/>
  <c r="H30" i="4"/>
  <c r="G30" i="4"/>
  <c r="F30" i="4"/>
  <c r="E30" i="4"/>
  <c r="D30" i="4"/>
  <c r="C30" i="4"/>
  <c r="X29" i="4"/>
  <c r="W29" i="4"/>
  <c r="V29" i="4"/>
  <c r="U29" i="4"/>
  <c r="T29" i="4"/>
  <c r="S29" i="4"/>
  <c r="R29" i="4"/>
  <c r="Q29" i="4"/>
  <c r="P29" i="4"/>
  <c r="O29" i="4"/>
  <c r="N29" i="4"/>
  <c r="M29" i="4"/>
  <c r="L29" i="4"/>
  <c r="K29" i="4"/>
  <c r="J29" i="4"/>
  <c r="I29" i="4"/>
  <c r="H29" i="4"/>
  <c r="G29" i="4"/>
  <c r="F29" i="4"/>
  <c r="E29" i="4"/>
  <c r="D29" i="4"/>
  <c r="C29" i="4"/>
  <c r="X28" i="4"/>
  <c r="W28" i="4"/>
  <c r="V28" i="4"/>
  <c r="U28" i="4"/>
  <c r="T28" i="4"/>
  <c r="S28" i="4"/>
  <c r="R28" i="4"/>
  <c r="Q28" i="4"/>
  <c r="P28" i="4"/>
  <c r="O28" i="4"/>
  <c r="N28" i="4"/>
  <c r="M28" i="4"/>
  <c r="L28" i="4"/>
  <c r="K28" i="4"/>
  <c r="J28" i="4"/>
  <c r="I28" i="4"/>
  <c r="H28" i="4"/>
  <c r="G28" i="4"/>
  <c r="F28" i="4"/>
  <c r="E28" i="4"/>
  <c r="D28" i="4"/>
  <c r="C28" i="4"/>
  <c r="X27" i="4"/>
  <c r="W27" i="4"/>
  <c r="V27" i="4"/>
  <c r="U27" i="4"/>
  <c r="T27" i="4"/>
  <c r="S27" i="4"/>
  <c r="R27" i="4"/>
  <c r="Q27" i="4"/>
  <c r="P27" i="4"/>
  <c r="O27" i="4"/>
  <c r="N27" i="4"/>
  <c r="M27" i="4"/>
  <c r="L27" i="4"/>
  <c r="K27" i="4"/>
  <c r="J27" i="4"/>
  <c r="I27" i="4"/>
  <c r="H27" i="4"/>
  <c r="G27" i="4"/>
  <c r="F27" i="4"/>
  <c r="E27" i="4"/>
  <c r="D27" i="4"/>
  <c r="C27" i="4"/>
  <c r="X25" i="4"/>
  <c r="W25" i="4"/>
  <c r="V25" i="4"/>
  <c r="U25" i="4"/>
  <c r="T25" i="4"/>
  <c r="S25" i="4"/>
  <c r="R25" i="4"/>
  <c r="Q25" i="4"/>
  <c r="P25" i="4"/>
  <c r="O25" i="4"/>
  <c r="N25" i="4"/>
  <c r="M25" i="4"/>
  <c r="L25" i="4"/>
  <c r="K25" i="4"/>
  <c r="J25" i="4"/>
  <c r="I25" i="4"/>
  <c r="H25" i="4"/>
  <c r="G25" i="4"/>
  <c r="F25" i="4"/>
  <c r="E25" i="4"/>
  <c r="D25" i="4"/>
  <c r="C25" i="4"/>
  <c r="X24" i="4"/>
  <c r="W24" i="4"/>
  <c r="V24" i="4"/>
  <c r="U24" i="4"/>
  <c r="T24" i="4"/>
  <c r="S24" i="4"/>
  <c r="R24" i="4"/>
  <c r="Q24" i="4"/>
  <c r="P24" i="4"/>
  <c r="O24" i="4"/>
  <c r="N24" i="4"/>
  <c r="M24" i="4"/>
  <c r="L24" i="4"/>
  <c r="K24" i="4"/>
  <c r="J24" i="4"/>
  <c r="I24" i="4"/>
  <c r="H24" i="4"/>
  <c r="G24" i="4"/>
  <c r="F24" i="4"/>
  <c r="E24" i="4"/>
  <c r="D24" i="4"/>
  <c r="C24" i="4"/>
  <c r="X23" i="4"/>
  <c r="W23" i="4"/>
  <c r="V23" i="4"/>
  <c r="U23" i="4"/>
  <c r="T23" i="4"/>
  <c r="S23" i="4"/>
  <c r="R23" i="4"/>
  <c r="Q23" i="4"/>
  <c r="P23" i="4"/>
  <c r="O23" i="4"/>
  <c r="N23" i="4"/>
  <c r="M23" i="4"/>
  <c r="L23" i="4"/>
  <c r="K23" i="4"/>
  <c r="J23" i="4"/>
  <c r="I23" i="4"/>
  <c r="H23" i="4"/>
  <c r="G23" i="4"/>
  <c r="F23" i="4"/>
  <c r="E23" i="4"/>
  <c r="D23" i="4"/>
  <c r="C23" i="4"/>
  <c r="X22" i="4"/>
  <c r="W22" i="4"/>
  <c r="V22" i="4"/>
  <c r="U22" i="4"/>
  <c r="T22" i="4"/>
  <c r="S22" i="4"/>
  <c r="R22" i="4"/>
  <c r="Q22" i="4"/>
  <c r="P22" i="4"/>
  <c r="O22" i="4"/>
  <c r="N22" i="4"/>
  <c r="M22" i="4"/>
  <c r="L22" i="4"/>
  <c r="K22" i="4"/>
  <c r="J22" i="4"/>
  <c r="I22" i="4"/>
  <c r="H22" i="4"/>
  <c r="G22" i="4"/>
  <c r="F22" i="4"/>
  <c r="E22" i="4"/>
  <c r="D22" i="4"/>
  <c r="C22" i="4"/>
  <c r="X21" i="4"/>
  <c r="W21" i="4"/>
  <c r="V21" i="4"/>
  <c r="U21" i="4"/>
  <c r="T21" i="4"/>
  <c r="S21" i="4"/>
  <c r="R21" i="4"/>
  <c r="Q21" i="4"/>
  <c r="P21" i="4"/>
  <c r="O21" i="4"/>
  <c r="N21" i="4"/>
  <c r="M21" i="4"/>
  <c r="L21" i="4"/>
  <c r="K21" i="4"/>
  <c r="J21" i="4"/>
  <c r="I21" i="4"/>
  <c r="H21" i="4"/>
  <c r="G21" i="4"/>
  <c r="F21" i="4"/>
  <c r="E21" i="4"/>
  <c r="D21" i="4"/>
  <c r="C21" i="4"/>
  <c r="X20" i="4"/>
  <c r="W20" i="4"/>
  <c r="V20" i="4"/>
  <c r="U20" i="4"/>
  <c r="T20" i="4"/>
  <c r="S20" i="4"/>
  <c r="R20" i="4"/>
  <c r="Q20" i="4"/>
  <c r="P20" i="4"/>
  <c r="O20" i="4"/>
  <c r="N20" i="4"/>
  <c r="M20" i="4"/>
  <c r="E6" i="9" s="1"/>
  <c r="F6" i="9" s="1"/>
  <c r="G6" i="9" s="1"/>
  <c r="L20" i="4"/>
  <c r="K20" i="4"/>
  <c r="J20" i="4"/>
  <c r="I20" i="4"/>
  <c r="H20" i="4"/>
  <c r="G20" i="4"/>
  <c r="F20" i="4"/>
  <c r="E20" i="4"/>
  <c r="D20" i="4"/>
  <c r="C20" i="4"/>
  <c r="X19" i="4"/>
  <c r="W19" i="4"/>
  <c r="V19" i="4"/>
  <c r="U19" i="4"/>
  <c r="T19" i="4"/>
  <c r="S19" i="4"/>
  <c r="R19" i="4"/>
  <c r="Q19" i="4"/>
  <c r="P19" i="4"/>
  <c r="O19" i="4"/>
  <c r="N19" i="4"/>
  <c r="M19" i="4"/>
  <c r="L19" i="4"/>
  <c r="K19" i="4"/>
  <c r="J19" i="4"/>
  <c r="I19" i="4"/>
  <c r="H19" i="4"/>
  <c r="G19" i="4"/>
  <c r="F19" i="4"/>
  <c r="E19" i="4"/>
  <c r="D19" i="4"/>
  <c r="C19" i="4"/>
  <c r="X18" i="4"/>
  <c r="W18" i="4"/>
  <c r="V18" i="4"/>
  <c r="U18" i="4"/>
  <c r="T18" i="4"/>
  <c r="S18" i="4"/>
  <c r="R18" i="4"/>
  <c r="Q18" i="4"/>
  <c r="P18" i="4"/>
  <c r="O18" i="4"/>
  <c r="N18" i="4"/>
  <c r="M18" i="4"/>
  <c r="L18" i="4"/>
  <c r="K18" i="4"/>
  <c r="J18" i="4"/>
  <c r="I18" i="4"/>
  <c r="H18" i="4"/>
  <c r="G18" i="4"/>
  <c r="F18" i="4"/>
  <c r="E18" i="4"/>
  <c r="D18" i="4"/>
  <c r="C18" i="4"/>
  <c r="X17" i="4"/>
  <c r="W17" i="4"/>
  <c r="V17" i="4"/>
  <c r="U17" i="4"/>
  <c r="T17" i="4"/>
  <c r="S17" i="4"/>
  <c r="R17" i="4"/>
  <c r="Q17" i="4"/>
  <c r="P17" i="4"/>
  <c r="O17" i="4"/>
  <c r="N17" i="4"/>
  <c r="M17" i="4"/>
  <c r="L17" i="4"/>
  <c r="K17" i="4"/>
  <c r="J17" i="4"/>
  <c r="I17" i="4"/>
  <c r="H17" i="4"/>
  <c r="G17" i="4"/>
  <c r="F17" i="4"/>
  <c r="E17" i="4"/>
  <c r="D17" i="4"/>
  <c r="C17" i="4"/>
  <c r="X16" i="4"/>
  <c r="W16" i="4"/>
  <c r="V16" i="4"/>
  <c r="U16" i="4"/>
  <c r="T16" i="4"/>
  <c r="S16" i="4"/>
  <c r="R16" i="4"/>
  <c r="Q16" i="4"/>
  <c r="P16" i="4"/>
  <c r="O16" i="4"/>
  <c r="N16" i="4"/>
  <c r="M16" i="4"/>
  <c r="L16" i="4"/>
  <c r="K16" i="4"/>
  <c r="J16" i="4"/>
  <c r="I16" i="4"/>
  <c r="H16" i="4"/>
  <c r="G16" i="4"/>
  <c r="F16" i="4"/>
  <c r="E16" i="4"/>
  <c r="D16" i="4"/>
  <c r="C16" i="4"/>
  <c r="X14" i="4"/>
  <c r="W14" i="4"/>
  <c r="V14" i="4"/>
  <c r="U14" i="4"/>
  <c r="T14" i="4"/>
  <c r="S14" i="4"/>
  <c r="R14" i="4"/>
  <c r="Q14" i="4"/>
  <c r="P14" i="4"/>
  <c r="O14" i="4"/>
  <c r="N14" i="4"/>
  <c r="M14" i="4"/>
  <c r="L14" i="4"/>
  <c r="K14" i="4"/>
  <c r="J14" i="4"/>
  <c r="I14" i="4"/>
  <c r="H14" i="4"/>
  <c r="G14" i="4"/>
  <c r="F14" i="4"/>
  <c r="E14" i="4"/>
  <c r="D14" i="4"/>
  <c r="C14" i="4"/>
  <c r="X13" i="4"/>
  <c r="W13" i="4"/>
  <c r="V13" i="4"/>
  <c r="U13" i="4"/>
  <c r="T13" i="4"/>
  <c r="S13" i="4"/>
  <c r="R13" i="4"/>
  <c r="Q13" i="4"/>
  <c r="P13" i="4"/>
  <c r="O13" i="4"/>
  <c r="N13" i="4"/>
  <c r="M13" i="4"/>
  <c r="L13" i="4"/>
  <c r="K13" i="4"/>
  <c r="J13" i="4"/>
  <c r="I13" i="4"/>
  <c r="H13" i="4"/>
  <c r="G13" i="4"/>
  <c r="F13" i="4"/>
  <c r="E13" i="4"/>
  <c r="D13" i="4"/>
  <c r="C13" i="4"/>
  <c r="X12" i="4"/>
  <c r="W12" i="4"/>
  <c r="V12" i="4"/>
  <c r="U12" i="4"/>
  <c r="T12" i="4"/>
  <c r="S12" i="4"/>
  <c r="R12" i="4"/>
  <c r="Q12" i="4"/>
  <c r="P12" i="4"/>
  <c r="O12" i="4"/>
  <c r="N12" i="4"/>
  <c r="M12" i="4"/>
  <c r="L12" i="4"/>
  <c r="K12" i="4"/>
  <c r="J12" i="4"/>
  <c r="I12" i="4"/>
  <c r="H12" i="4"/>
  <c r="G12" i="4"/>
  <c r="F12" i="4"/>
  <c r="E12" i="4"/>
  <c r="D12" i="4"/>
  <c r="C12" i="4"/>
  <c r="X11" i="4"/>
  <c r="W11" i="4"/>
  <c r="V11" i="4"/>
  <c r="U11" i="4"/>
  <c r="T11" i="4"/>
  <c r="S11" i="4"/>
  <c r="R11" i="4"/>
  <c r="Q11" i="4"/>
  <c r="P11" i="4"/>
  <c r="O11" i="4"/>
  <c r="N11" i="4"/>
  <c r="M11" i="4"/>
  <c r="L11" i="4"/>
  <c r="K11" i="4"/>
  <c r="J11" i="4"/>
  <c r="I11" i="4"/>
  <c r="H11" i="4"/>
  <c r="G11" i="4"/>
  <c r="F11" i="4"/>
  <c r="E11" i="4"/>
  <c r="D11" i="4"/>
  <c r="C11" i="4"/>
  <c r="X10" i="4"/>
  <c r="W10" i="4"/>
  <c r="V10" i="4"/>
  <c r="U10" i="4"/>
  <c r="T10" i="4"/>
  <c r="S10" i="4"/>
  <c r="R10" i="4"/>
  <c r="Q10" i="4"/>
  <c r="P10" i="4"/>
  <c r="O10" i="4"/>
  <c r="N10" i="4"/>
  <c r="M10" i="4"/>
  <c r="L10" i="4"/>
  <c r="K10" i="4"/>
  <c r="J10" i="4"/>
  <c r="I10" i="4"/>
  <c r="H10" i="4"/>
  <c r="G10" i="4"/>
  <c r="F10" i="4"/>
  <c r="E10" i="4"/>
  <c r="D10" i="4"/>
  <c r="C10" i="4"/>
  <c r="X9" i="4"/>
  <c r="W9" i="4"/>
  <c r="V9" i="4"/>
  <c r="U9" i="4"/>
  <c r="T9" i="4"/>
  <c r="S9" i="4"/>
  <c r="R9" i="4"/>
  <c r="Q9" i="4"/>
  <c r="P9" i="4"/>
  <c r="O9" i="4"/>
  <c r="N9" i="4"/>
  <c r="M9" i="4"/>
  <c r="L9" i="4"/>
  <c r="K9" i="4"/>
  <c r="J9" i="4"/>
  <c r="I9" i="4"/>
  <c r="H9" i="4"/>
  <c r="G9" i="4"/>
  <c r="F9" i="4"/>
  <c r="E9" i="4"/>
  <c r="D9" i="4"/>
  <c r="C9" i="4"/>
  <c r="X8" i="4"/>
  <c r="W8" i="4"/>
  <c r="V8" i="4"/>
  <c r="U8" i="4"/>
  <c r="T8" i="4"/>
  <c r="S8" i="4"/>
  <c r="R8" i="4"/>
  <c r="Q8" i="4"/>
  <c r="P8" i="4"/>
  <c r="O8" i="4"/>
  <c r="N8" i="4"/>
  <c r="M8" i="4"/>
  <c r="L8" i="4"/>
  <c r="K8" i="4"/>
  <c r="J8" i="4"/>
  <c r="I8" i="4"/>
  <c r="H8" i="4"/>
  <c r="G8" i="4"/>
  <c r="F8" i="4"/>
  <c r="E8" i="4"/>
  <c r="D8" i="4"/>
  <c r="C8" i="4"/>
  <c r="X7" i="4"/>
  <c r="W7" i="4"/>
  <c r="V7" i="4"/>
  <c r="U7" i="4"/>
  <c r="T7" i="4"/>
  <c r="S7" i="4"/>
  <c r="R7" i="4"/>
  <c r="Q7" i="4"/>
  <c r="P7" i="4"/>
  <c r="O7" i="4"/>
  <c r="N7" i="4"/>
  <c r="M7" i="4"/>
  <c r="L7" i="4"/>
  <c r="K7" i="4"/>
  <c r="J7" i="4"/>
  <c r="I7" i="4"/>
  <c r="H7" i="4"/>
  <c r="G7" i="4"/>
  <c r="F7" i="4"/>
  <c r="E7" i="4"/>
  <c r="D7" i="4"/>
  <c r="C7" i="4"/>
  <c r="X6" i="4"/>
  <c r="W6" i="4"/>
  <c r="V6" i="4"/>
  <c r="U6" i="4"/>
  <c r="T6" i="4"/>
  <c r="S6" i="4"/>
  <c r="R6" i="4"/>
  <c r="Q6" i="4"/>
  <c r="P6" i="4"/>
  <c r="O6" i="4"/>
  <c r="N6" i="4"/>
  <c r="M6" i="4"/>
  <c r="L6" i="4"/>
  <c r="K6" i="4"/>
  <c r="J6" i="4"/>
  <c r="I6" i="4"/>
  <c r="H6" i="4"/>
  <c r="G6" i="4"/>
  <c r="F6" i="4"/>
  <c r="E6" i="4"/>
  <c r="D6" i="4"/>
  <c r="C6" i="4"/>
  <c r="X5" i="4"/>
  <c r="W5" i="4"/>
  <c r="V5" i="4"/>
  <c r="U5" i="4"/>
  <c r="T5" i="4"/>
  <c r="S5" i="4"/>
  <c r="R5" i="4"/>
  <c r="Q5" i="4"/>
  <c r="P5" i="4"/>
  <c r="O5" i="4"/>
  <c r="N5" i="4"/>
  <c r="M5" i="4"/>
  <c r="L5" i="4"/>
  <c r="K5" i="4"/>
  <c r="J5" i="4"/>
  <c r="I5" i="4"/>
  <c r="H5" i="4"/>
  <c r="G5" i="4"/>
  <c r="F5" i="4"/>
  <c r="E5" i="4"/>
  <c r="D5" i="4"/>
  <c r="C5" i="4"/>
  <c r="R59" i="3"/>
  <c r="P59" i="3"/>
  <c r="N59" i="3"/>
  <c r="L59" i="3"/>
  <c r="J59" i="3"/>
  <c r="H59" i="3"/>
  <c r="F59" i="3"/>
  <c r="D59" i="3"/>
  <c r="R58" i="3"/>
  <c r="P58" i="3"/>
  <c r="N58" i="3"/>
  <c r="L58" i="3"/>
  <c r="J58" i="3"/>
  <c r="H58" i="3"/>
  <c r="F58" i="3"/>
  <c r="D58" i="3"/>
  <c r="R57" i="3"/>
  <c r="P57" i="3"/>
  <c r="N57" i="3"/>
  <c r="L57" i="3"/>
  <c r="J57" i="3"/>
  <c r="H57" i="3"/>
  <c r="F57" i="3"/>
  <c r="D57" i="3"/>
  <c r="R55" i="3"/>
  <c r="R54" i="3"/>
  <c r="P54" i="3"/>
  <c r="N54" i="3"/>
  <c r="L54" i="3"/>
  <c r="J54" i="3"/>
  <c r="H54" i="3"/>
  <c r="F54" i="3"/>
  <c r="D54" i="3"/>
  <c r="R53" i="3"/>
  <c r="P53" i="3"/>
  <c r="N53" i="3"/>
  <c r="L53" i="3"/>
  <c r="J53" i="3"/>
  <c r="H53" i="3"/>
  <c r="F53" i="3"/>
  <c r="D53" i="3"/>
  <c r="R52" i="3"/>
  <c r="P52" i="3"/>
  <c r="N52" i="3"/>
  <c r="L52" i="3"/>
  <c r="J52" i="3"/>
  <c r="H52" i="3"/>
  <c r="F52" i="3"/>
  <c r="D52" i="3"/>
  <c r="R50" i="3"/>
  <c r="P50" i="3"/>
  <c r="N50" i="3"/>
  <c r="L50" i="3"/>
  <c r="J50" i="3"/>
  <c r="H50" i="3"/>
  <c r="F50" i="3"/>
  <c r="D50" i="3"/>
  <c r="R49" i="3"/>
  <c r="P49" i="3"/>
  <c r="N49" i="3"/>
  <c r="L49" i="3"/>
  <c r="J49" i="3"/>
  <c r="H49" i="3"/>
  <c r="F49" i="3"/>
  <c r="D49" i="3"/>
  <c r="R48" i="3"/>
  <c r="P48" i="3"/>
  <c r="N48" i="3"/>
  <c r="L48" i="3"/>
  <c r="J48" i="3"/>
  <c r="H48" i="3"/>
  <c r="F48" i="3"/>
  <c r="D48" i="3"/>
  <c r="R47" i="3"/>
  <c r="P47" i="3"/>
  <c r="N47" i="3"/>
  <c r="L47" i="3"/>
  <c r="J47" i="3"/>
  <c r="H47" i="3"/>
  <c r="F47" i="3"/>
  <c r="D47" i="3"/>
  <c r="R46" i="3"/>
  <c r="P46" i="3"/>
  <c r="N46" i="3"/>
  <c r="L46" i="3"/>
  <c r="J46" i="3"/>
  <c r="H46" i="3"/>
  <c r="F46" i="3"/>
  <c r="D46" i="3"/>
  <c r="R44" i="3"/>
  <c r="P44" i="3"/>
  <c r="N44" i="3"/>
  <c r="L44" i="3"/>
  <c r="J44" i="3"/>
  <c r="H44" i="3"/>
  <c r="F44" i="3"/>
  <c r="D44" i="3"/>
  <c r="R43" i="3"/>
  <c r="P43" i="3"/>
  <c r="N43" i="3"/>
  <c r="L43" i="3"/>
  <c r="J43" i="3"/>
  <c r="H43" i="3"/>
  <c r="F43" i="3"/>
  <c r="D43" i="3"/>
  <c r="R42" i="3"/>
  <c r="P42" i="3"/>
  <c r="N42" i="3"/>
  <c r="L42" i="3"/>
  <c r="J42" i="3"/>
  <c r="H42" i="3"/>
  <c r="F42" i="3"/>
  <c r="D42" i="3"/>
  <c r="R41" i="3"/>
  <c r="P41" i="3"/>
  <c r="N41" i="3"/>
  <c r="L41" i="3"/>
  <c r="J41" i="3"/>
  <c r="H41" i="3"/>
  <c r="F41" i="3"/>
  <c r="D41" i="3"/>
  <c r="R40" i="3"/>
  <c r="P40" i="3"/>
  <c r="N40" i="3"/>
  <c r="L40" i="3"/>
  <c r="J40" i="3"/>
  <c r="H40" i="3"/>
  <c r="F40" i="3"/>
  <c r="D40" i="3"/>
  <c r="R39" i="3"/>
  <c r="P39" i="3"/>
  <c r="N39" i="3"/>
  <c r="L39" i="3"/>
  <c r="J39" i="3"/>
  <c r="H39" i="3"/>
  <c r="F39" i="3"/>
  <c r="D39" i="3"/>
  <c r="R38" i="3"/>
  <c r="P38" i="3"/>
  <c r="N38" i="3"/>
  <c r="L38" i="3"/>
  <c r="J38" i="3"/>
  <c r="H38" i="3"/>
  <c r="F38" i="3"/>
  <c r="D38" i="3"/>
  <c r="R37" i="3"/>
  <c r="P37" i="3"/>
  <c r="N37" i="3"/>
  <c r="L37" i="3"/>
  <c r="J37" i="3"/>
  <c r="H37" i="3"/>
  <c r="F37" i="3"/>
  <c r="D37" i="3"/>
  <c r="R36" i="3"/>
  <c r="P36" i="3"/>
  <c r="N36" i="3"/>
  <c r="L36" i="3"/>
  <c r="J36" i="3"/>
  <c r="H36" i="3"/>
  <c r="F36" i="3"/>
  <c r="D36" i="3"/>
  <c r="R35" i="3"/>
  <c r="P35" i="3"/>
  <c r="N35" i="3"/>
  <c r="L35" i="3"/>
  <c r="J35" i="3"/>
  <c r="H35" i="3"/>
  <c r="F35" i="3"/>
  <c r="D35" i="3"/>
  <c r="R34" i="3"/>
  <c r="P34" i="3"/>
  <c r="N34" i="3"/>
  <c r="L34" i="3"/>
  <c r="J34" i="3"/>
  <c r="H34" i="3"/>
  <c r="F34" i="3"/>
  <c r="D34" i="3"/>
  <c r="R33" i="3"/>
  <c r="P33" i="3"/>
  <c r="N33" i="3"/>
  <c r="L33" i="3"/>
  <c r="J33" i="3"/>
  <c r="H33" i="3"/>
  <c r="F33" i="3"/>
  <c r="D33" i="3"/>
  <c r="R31" i="3"/>
  <c r="P31" i="3"/>
  <c r="N31" i="3"/>
  <c r="L31" i="3"/>
  <c r="J31" i="3"/>
  <c r="H31" i="3"/>
  <c r="F31" i="3"/>
  <c r="D31" i="3"/>
  <c r="R30" i="3"/>
  <c r="P30" i="3"/>
  <c r="N30" i="3"/>
  <c r="L30" i="3"/>
  <c r="J30" i="3"/>
  <c r="H30" i="3"/>
  <c r="F30" i="3"/>
  <c r="D30" i="3"/>
  <c r="R29" i="3"/>
  <c r="P29" i="3"/>
  <c r="N29" i="3"/>
  <c r="L29" i="3"/>
  <c r="J29" i="3"/>
  <c r="H29" i="3"/>
  <c r="F29" i="3"/>
  <c r="D29" i="3"/>
  <c r="R28" i="3"/>
  <c r="P28" i="3"/>
  <c r="N28" i="3"/>
  <c r="L28" i="3"/>
  <c r="J28" i="3"/>
  <c r="H28" i="3"/>
  <c r="F28" i="3"/>
  <c r="D28" i="3"/>
  <c r="R27" i="3"/>
  <c r="P27" i="3"/>
  <c r="N27" i="3"/>
  <c r="L27" i="3"/>
  <c r="J27" i="3"/>
  <c r="H27" i="3"/>
  <c r="F27" i="3"/>
  <c r="D27" i="3"/>
  <c r="R26" i="3"/>
  <c r="P26" i="3"/>
  <c r="N26" i="3"/>
  <c r="L26" i="3"/>
  <c r="J26" i="3"/>
  <c r="H26" i="3"/>
  <c r="F26" i="3"/>
  <c r="D26" i="3"/>
  <c r="R25" i="3"/>
  <c r="P25" i="3"/>
  <c r="N25" i="3"/>
  <c r="L25" i="3"/>
  <c r="J25" i="3"/>
  <c r="H25" i="3"/>
  <c r="F25" i="3"/>
  <c r="D25" i="3"/>
  <c r="R24" i="3"/>
  <c r="P24" i="3"/>
  <c r="N24" i="3"/>
  <c r="L24" i="3"/>
  <c r="J24" i="3"/>
  <c r="H24" i="3"/>
  <c r="F24" i="3"/>
  <c r="D24" i="3"/>
  <c r="R23" i="3"/>
  <c r="P23" i="3"/>
  <c r="N23" i="3"/>
  <c r="L23" i="3"/>
  <c r="J23" i="3"/>
  <c r="H23" i="3"/>
  <c r="F23" i="3"/>
  <c r="D23" i="3"/>
  <c r="R22" i="3"/>
  <c r="P22" i="3"/>
  <c r="N22" i="3"/>
  <c r="L22" i="3"/>
  <c r="J22" i="3"/>
  <c r="H22" i="3"/>
  <c r="F22" i="3"/>
  <c r="D22" i="3"/>
  <c r="R21" i="3"/>
  <c r="P21" i="3"/>
  <c r="N21" i="3"/>
  <c r="L21" i="3"/>
  <c r="J21" i="3"/>
  <c r="H21" i="3"/>
  <c r="F21" i="3"/>
  <c r="D21" i="3"/>
  <c r="R20" i="3"/>
  <c r="P20" i="3"/>
  <c r="N20" i="3"/>
  <c r="L20" i="3"/>
  <c r="J20" i="3"/>
  <c r="H20" i="3"/>
  <c r="F20" i="3"/>
  <c r="D20" i="3"/>
  <c r="R19" i="3"/>
  <c r="P19" i="3"/>
  <c r="N19" i="3"/>
  <c r="L19" i="3"/>
  <c r="J19" i="3"/>
  <c r="H19" i="3"/>
  <c r="F19" i="3"/>
  <c r="D19" i="3"/>
  <c r="R17" i="3"/>
  <c r="P17" i="3"/>
  <c r="N17" i="3"/>
  <c r="L17" i="3"/>
  <c r="J17" i="3"/>
  <c r="H17" i="3"/>
  <c r="F17" i="3"/>
  <c r="D17" i="3"/>
  <c r="R16" i="3"/>
  <c r="P16" i="3"/>
  <c r="N16" i="3"/>
  <c r="L16" i="3"/>
  <c r="J16" i="3"/>
  <c r="H16" i="3"/>
  <c r="F16" i="3"/>
  <c r="D16" i="3"/>
  <c r="R15" i="3"/>
  <c r="P15" i="3"/>
  <c r="N15" i="3"/>
  <c r="L15" i="3"/>
  <c r="J15" i="3"/>
  <c r="H15" i="3"/>
  <c r="F15" i="3"/>
  <c r="D15" i="3"/>
  <c r="R14" i="3"/>
  <c r="P14" i="3"/>
  <c r="N14" i="3"/>
  <c r="L14" i="3"/>
  <c r="J14" i="3"/>
  <c r="H14" i="3"/>
  <c r="F14" i="3"/>
  <c r="D14" i="3"/>
  <c r="R12" i="3"/>
  <c r="P12" i="3"/>
  <c r="N12" i="3"/>
  <c r="L12" i="3"/>
  <c r="J12" i="3"/>
  <c r="H12" i="3"/>
  <c r="F12" i="3"/>
  <c r="D12" i="3"/>
  <c r="R11" i="3"/>
  <c r="P11" i="3"/>
  <c r="N11" i="3"/>
  <c r="L11" i="3"/>
  <c r="J11" i="3"/>
  <c r="H11" i="3"/>
  <c r="F11" i="3"/>
  <c r="D11" i="3"/>
  <c r="R10" i="3"/>
  <c r="P10" i="3"/>
  <c r="N10" i="3"/>
  <c r="L10" i="3"/>
  <c r="J10" i="3"/>
  <c r="H10" i="3"/>
  <c r="F10" i="3"/>
  <c r="D10" i="3"/>
  <c r="R9" i="3"/>
  <c r="P9" i="3"/>
  <c r="N9" i="3"/>
  <c r="L9" i="3"/>
  <c r="J9" i="3"/>
  <c r="H9" i="3"/>
  <c r="F9" i="3"/>
  <c r="D9" i="3"/>
  <c r="R8" i="3"/>
  <c r="P8" i="3"/>
  <c r="N8" i="3"/>
  <c r="L8" i="3"/>
  <c r="J8" i="3"/>
  <c r="H8" i="3"/>
  <c r="F8" i="3"/>
  <c r="D8" i="3"/>
  <c r="R7" i="3"/>
  <c r="P7" i="3"/>
  <c r="N7" i="3"/>
  <c r="L7" i="3"/>
  <c r="J7" i="3"/>
  <c r="H7" i="3"/>
  <c r="F7" i="3"/>
  <c r="D7" i="3"/>
  <c r="R6" i="3"/>
  <c r="P6" i="3"/>
  <c r="N6" i="3"/>
  <c r="L6" i="3"/>
  <c r="J6" i="3"/>
  <c r="H6" i="3"/>
  <c r="F6" i="3"/>
  <c r="D6" i="3"/>
  <c r="R214" i="2"/>
  <c r="P214" i="2"/>
  <c r="N214" i="2"/>
  <c r="L214" i="2"/>
  <c r="J214" i="2"/>
  <c r="H214" i="2"/>
  <c r="F214" i="2"/>
  <c r="D214" i="2"/>
  <c r="R213" i="2"/>
  <c r="P213" i="2"/>
  <c r="N213" i="2"/>
  <c r="L213" i="2"/>
  <c r="J213" i="2"/>
  <c r="H213" i="2"/>
  <c r="F213" i="2"/>
  <c r="D213" i="2"/>
  <c r="R211" i="2"/>
  <c r="P211" i="2"/>
  <c r="N211" i="2"/>
  <c r="L211" i="2"/>
  <c r="J211" i="2"/>
  <c r="H211" i="2"/>
  <c r="F211" i="2"/>
  <c r="D211" i="2"/>
  <c r="R210" i="2"/>
  <c r="P210" i="2"/>
  <c r="N210" i="2"/>
  <c r="L210" i="2"/>
  <c r="J210" i="2"/>
  <c r="H210" i="2"/>
  <c r="F210" i="2"/>
  <c r="D210" i="2"/>
  <c r="R209" i="2"/>
  <c r="P209" i="2"/>
  <c r="N209" i="2"/>
  <c r="L209" i="2"/>
  <c r="J209" i="2"/>
  <c r="H209" i="2"/>
  <c r="F209" i="2"/>
  <c r="D209" i="2"/>
  <c r="R207" i="2"/>
  <c r="P207" i="2"/>
  <c r="N207" i="2"/>
  <c r="L207" i="2"/>
  <c r="J207" i="2"/>
  <c r="H207" i="2"/>
  <c r="F207" i="2"/>
  <c r="D207" i="2"/>
  <c r="R206" i="2"/>
  <c r="P206" i="2"/>
  <c r="N206" i="2"/>
  <c r="L206" i="2"/>
  <c r="J206" i="2"/>
  <c r="H206" i="2"/>
  <c r="F206" i="2"/>
  <c r="D206" i="2"/>
  <c r="R205" i="2"/>
  <c r="P205" i="2"/>
  <c r="N205" i="2"/>
  <c r="L205" i="2"/>
  <c r="J205" i="2"/>
  <c r="H205" i="2"/>
  <c r="F205" i="2"/>
  <c r="D205" i="2"/>
  <c r="R204" i="2"/>
  <c r="P204" i="2"/>
  <c r="N204" i="2"/>
  <c r="L204" i="2"/>
  <c r="J204" i="2"/>
  <c r="H204" i="2"/>
  <c r="F204" i="2"/>
  <c r="D204" i="2"/>
  <c r="R203" i="2"/>
  <c r="P203" i="2"/>
  <c r="N203" i="2"/>
  <c r="L203" i="2"/>
  <c r="J203" i="2"/>
  <c r="H203" i="2"/>
  <c r="F203" i="2"/>
  <c r="D203" i="2"/>
  <c r="R202" i="2"/>
  <c r="P202" i="2"/>
  <c r="N202" i="2"/>
  <c r="L202" i="2"/>
  <c r="J202" i="2"/>
  <c r="H202" i="2"/>
  <c r="F202" i="2"/>
  <c r="D202" i="2"/>
  <c r="R201" i="2"/>
  <c r="P201" i="2"/>
  <c r="N201" i="2"/>
  <c r="L201" i="2"/>
  <c r="J201" i="2"/>
  <c r="H201" i="2"/>
  <c r="F201" i="2"/>
  <c r="D201" i="2"/>
  <c r="R200" i="2"/>
  <c r="P200" i="2"/>
  <c r="N200" i="2"/>
  <c r="L200" i="2"/>
  <c r="J200" i="2"/>
  <c r="H200" i="2"/>
  <c r="F200" i="2"/>
  <c r="D200" i="2"/>
  <c r="R198" i="2"/>
  <c r="P198" i="2"/>
  <c r="N198" i="2"/>
  <c r="L198" i="2"/>
  <c r="J198" i="2"/>
  <c r="H198" i="2"/>
  <c r="F198" i="2"/>
  <c r="D198" i="2"/>
  <c r="R197" i="2"/>
  <c r="P197" i="2"/>
  <c r="N197" i="2"/>
  <c r="L197" i="2"/>
  <c r="J197" i="2"/>
  <c r="H197" i="2"/>
  <c r="F197" i="2"/>
  <c r="D197" i="2"/>
  <c r="R196" i="2"/>
  <c r="P196" i="2"/>
  <c r="N196" i="2"/>
  <c r="L196" i="2"/>
  <c r="J196" i="2"/>
  <c r="H196" i="2"/>
  <c r="F196" i="2"/>
  <c r="D196" i="2"/>
  <c r="R195" i="2"/>
  <c r="P195" i="2"/>
  <c r="N195" i="2"/>
  <c r="L195" i="2"/>
  <c r="J195" i="2"/>
  <c r="H195" i="2"/>
  <c r="F195" i="2"/>
  <c r="D195" i="2"/>
  <c r="R193" i="2"/>
  <c r="P193" i="2"/>
  <c r="N193" i="2"/>
  <c r="J193" i="2"/>
  <c r="F193" i="2"/>
  <c r="D193" i="2"/>
  <c r="R192" i="2"/>
  <c r="P192" i="2"/>
  <c r="N192" i="2"/>
  <c r="L192" i="2"/>
  <c r="J192" i="2"/>
  <c r="H192" i="2"/>
  <c r="F192" i="2"/>
  <c r="D192" i="2"/>
  <c r="R191" i="2"/>
  <c r="P191" i="2"/>
  <c r="N191" i="2"/>
  <c r="L191" i="2"/>
  <c r="J191" i="2"/>
  <c r="H191" i="2"/>
  <c r="F191" i="2"/>
  <c r="D191" i="2"/>
  <c r="R190" i="2"/>
  <c r="P190" i="2"/>
  <c r="N190" i="2"/>
  <c r="L190" i="2"/>
  <c r="J190" i="2"/>
  <c r="H190" i="2"/>
  <c r="F190" i="2"/>
  <c r="D190" i="2"/>
  <c r="R189" i="2"/>
  <c r="P189" i="2"/>
  <c r="N189" i="2"/>
  <c r="L189" i="2"/>
  <c r="J189" i="2"/>
  <c r="H189" i="2"/>
  <c r="F189" i="2"/>
  <c r="D189" i="2"/>
  <c r="R187" i="2"/>
  <c r="P187" i="2"/>
  <c r="N187" i="2"/>
  <c r="L187" i="2"/>
  <c r="J187" i="2"/>
  <c r="H187" i="2"/>
  <c r="F187" i="2"/>
  <c r="D187" i="2"/>
  <c r="R186" i="2"/>
  <c r="P186" i="2"/>
  <c r="N186" i="2"/>
  <c r="L186" i="2"/>
  <c r="J186" i="2"/>
  <c r="H186" i="2"/>
  <c r="F186" i="2"/>
  <c r="D186" i="2"/>
  <c r="R185" i="2"/>
  <c r="P185" i="2"/>
  <c r="N185" i="2"/>
  <c r="L185" i="2"/>
  <c r="J185" i="2"/>
  <c r="H185" i="2"/>
  <c r="F185" i="2"/>
  <c r="D185" i="2"/>
  <c r="R184" i="2"/>
  <c r="P184" i="2"/>
  <c r="N184" i="2"/>
  <c r="L184" i="2"/>
  <c r="J184" i="2"/>
  <c r="H184" i="2"/>
  <c r="F184" i="2"/>
  <c r="D184" i="2"/>
  <c r="R182" i="2"/>
  <c r="P182" i="2"/>
  <c r="N182" i="2"/>
  <c r="L182" i="2"/>
  <c r="J182" i="2"/>
  <c r="H182" i="2"/>
  <c r="F182" i="2"/>
  <c r="D182" i="2"/>
  <c r="R181" i="2"/>
  <c r="P181" i="2"/>
  <c r="N181" i="2"/>
  <c r="L181" i="2"/>
  <c r="J181" i="2"/>
  <c r="H181" i="2"/>
  <c r="F181" i="2"/>
  <c r="D181" i="2"/>
  <c r="R179" i="2"/>
  <c r="P179" i="2"/>
  <c r="N179" i="2"/>
  <c r="L179" i="2"/>
  <c r="J179" i="2"/>
  <c r="H179" i="2"/>
  <c r="F179" i="2"/>
  <c r="D179" i="2"/>
  <c r="R178" i="2"/>
  <c r="P178" i="2"/>
  <c r="N178" i="2"/>
  <c r="L178" i="2"/>
  <c r="J178" i="2"/>
  <c r="H178" i="2"/>
  <c r="F178" i="2"/>
  <c r="D178" i="2"/>
  <c r="R176" i="2"/>
  <c r="P176" i="2"/>
  <c r="N176" i="2"/>
  <c r="L176" i="2"/>
  <c r="J176" i="2"/>
  <c r="H176" i="2"/>
  <c r="F176" i="2"/>
  <c r="D176" i="2"/>
  <c r="R175" i="2"/>
  <c r="P175" i="2"/>
  <c r="N175" i="2"/>
  <c r="L175" i="2"/>
  <c r="J175" i="2"/>
  <c r="H175" i="2"/>
  <c r="F175" i="2"/>
  <c r="D175" i="2"/>
  <c r="R174" i="2"/>
  <c r="P174" i="2"/>
  <c r="N174" i="2"/>
  <c r="L174" i="2"/>
  <c r="J174" i="2"/>
  <c r="H174" i="2"/>
  <c r="F174" i="2"/>
  <c r="D174" i="2"/>
  <c r="R172" i="2"/>
  <c r="P172" i="2"/>
  <c r="N172" i="2"/>
  <c r="L172" i="2"/>
  <c r="J172" i="2"/>
  <c r="H172" i="2"/>
  <c r="F172" i="2"/>
  <c r="D172" i="2"/>
  <c r="R171" i="2"/>
  <c r="P171" i="2"/>
  <c r="N171" i="2"/>
  <c r="L171" i="2"/>
  <c r="J171" i="2"/>
  <c r="H171" i="2"/>
  <c r="F171" i="2"/>
  <c r="D171" i="2"/>
  <c r="R170" i="2"/>
  <c r="P170" i="2"/>
  <c r="N170" i="2"/>
  <c r="L170" i="2"/>
  <c r="J170" i="2"/>
  <c r="H170" i="2"/>
  <c r="F170" i="2"/>
  <c r="D170" i="2"/>
  <c r="R168" i="2"/>
  <c r="P168" i="2"/>
  <c r="N168" i="2"/>
  <c r="L168" i="2"/>
  <c r="J168" i="2"/>
  <c r="H168" i="2"/>
  <c r="F168" i="2"/>
  <c r="D168" i="2"/>
  <c r="R167" i="2"/>
  <c r="P167" i="2"/>
  <c r="N167" i="2"/>
  <c r="L167" i="2"/>
  <c r="J167" i="2"/>
  <c r="H167" i="2"/>
  <c r="F167" i="2"/>
  <c r="D167" i="2"/>
  <c r="R166" i="2"/>
  <c r="P166" i="2"/>
  <c r="N166" i="2"/>
  <c r="L166" i="2"/>
  <c r="J166" i="2"/>
  <c r="H166" i="2"/>
  <c r="F166" i="2"/>
  <c r="D166" i="2"/>
  <c r="R164" i="2"/>
  <c r="P164" i="2"/>
  <c r="N164" i="2"/>
  <c r="L164" i="2"/>
  <c r="J164" i="2"/>
  <c r="H164" i="2"/>
  <c r="F164" i="2"/>
  <c r="D164" i="2"/>
  <c r="R163" i="2"/>
  <c r="P163" i="2"/>
  <c r="N163" i="2"/>
  <c r="L163" i="2"/>
  <c r="J163" i="2"/>
  <c r="H163" i="2"/>
  <c r="F163" i="2"/>
  <c r="D163" i="2"/>
  <c r="R162" i="2"/>
  <c r="P162" i="2"/>
  <c r="N162" i="2"/>
  <c r="L162" i="2"/>
  <c r="J162" i="2"/>
  <c r="H162" i="2"/>
  <c r="F162" i="2"/>
  <c r="D162" i="2"/>
  <c r="R160" i="2"/>
  <c r="P160" i="2"/>
  <c r="N160" i="2"/>
  <c r="L160" i="2"/>
  <c r="J160" i="2"/>
  <c r="H160" i="2"/>
  <c r="F160" i="2"/>
  <c r="D160" i="2"/>
  <c r="R159" i="2"/>
  <c r="P159" i="2"/>
  <c r="N159" i="2"/>
  <c r="L159" i="2"/>
  <c r="J159" i="2"/>
  <c r="H159" i="2"/>
  <c r="F159" i="2"/>
  <c r="D159" i="2"/>
  <c r="R158" i="2"/>
  <c r="P158" i="2"/>
  <c r="N158" i="2"/>
  <c r="L158" i="2"/>
  <c r="J158" i="2"/>
  <c r="H158" i="2"/>
  <c r="F158" i="2"/>
  <c r="D158" i="2"/>
  <c r="R157" i="2"/>
  <c r="P157" i="2"/>
  <c r="N157" i="2"/>
  <c r="L157" i="2"/>
  <c r="J157" i="2"/>
  <c r="H157" i="2"/>
  <c r="F157" i="2"/>
  <c r="D157" i="2"/>
  <c r="R156" i="2"/>
  <c r="P156" i="2"/>
  <c r="N156" i="2"/>
  <c r="L156" i="2"/>
  <c r="J156" i="2"/>
  <c r="H156" i="2"/>
  <c r="F156" i="2"/>
  <c r="D156" i="2"/>
  <c r="R155" i="2"/>
  <c r="P155" i="2"/>
  <c r="N155" i="2"/>
  <c r="L155" i="2"/>
  <c r="J155" i="2"/>
  <c r="H155" i="2"/>
  <c r="F155" i="2"/>
  <c r="D155" i="2"/>
  <c r="R154" i="2"/>
  <c r="P154" i="2"/>
  <c r="N154" i="2"/>
  <c r="L154" i="2"/>
  <c r="J154" i="2"/>
  <c r="H154" i="2"/>
  <c r="F154" i="2"/>
  <c r="D154" i="2"/>
  <c r="R153" i="2"/>
  <c r="P153" i="2"/>
  <c r="N153" i="2"/>
  <c r="L153" i="2"/>
  <c r="J153" i="2"/>
  <c r="H153" i="2"/>
  <c r="F153" i="2"/>
  <c r="D153" i="2"/>
  <c r="R152" i="2"/>
  <c r="P152" i="2"/>
  <c r="N152" i="2"/>
  <c r="L152" i="2"/>
  <c r="J152" i="2"/>
  <c r="H152" i="2"/>
  <c r="F152" i="2"/>
  <c r="D152" i="2"/>
  <c r="R151" i="2"/>
  <c r="P151" i="2"/>
  <c r="N151" i="2"/>
  <c r="L151" i="2"/>
  <c r="J151" i="2"/>
  <c r="H151" i="2"/>
  <c r="F151" i="2"/>
  <c r="D151" i="2"/>
  <c r="R150" i="2"/>
  <c r="P150" i="2"/>
  <c r="N150" i="2"/>
  <c r="L150" i="2"/>
  <c r="K150" i="2"/>
  <c r="J150" i="2"/>
  <c r="H150" i="2"/>
  <c r="F150" i="2"/>
  <c r="E150" i="2"/>
  <c r="D150" i="2"/>
  <c r="R149" i="2"/>
  <c r="P149" i="2"/>
  <c r="N149" i="2"/>
  <c r="L149" i="2"/>
  <c r="J149" i="2"/>
  <c r="H149" i="2"/>
  <c r="F149" i="2"/>
  <c r="D149" i="2"/>
  <c r="R147" i="2"/>
  <c r="P147" i="2"/>
  <c r="N147" i="2"/>
  <c r="L147" i="2"/>
  <c r="J147" i="2"/>
  <c r="H147" i="2"/>
  <c r="F147" i="2"/>
  <c r="D147" i="2"/>
  <c r="R146" i="2"/>
  <c r="P146" i="2"/>
  <c r="N146" i="2"/>
  <c r="L146" i="2"/>
  <c r="J146" i="2"/>
  <c r="H146" i="2"/>
  <c r="F146" i="2"/>
  <c r="D146" i="2"/>
  <c r="R145" i="2"/>
  <c r="P145" i="2"/>
  <c r="N145" i="2"/>
  <c r="L145" i="2"/>
  <c r="J145" i="2"/>
  <c r="H145" i="2"/>
  <c r="F145" i="2"/>
  <c r="D145" i="2"/>
  <c r="R143" i="2"/>
  <c r="P143" i="2"/>
  <c r="N143" i="2"/>
  <c r="L143" i="2"/>
  <c r="J143" i="2"/>
  <c r="H143" i="2"/>
  <c r="F143" i="2"/>
  <c r="D143" i="2"/>
  <c r="R142" i="2"/>
  <c r="P142" i="2"/>
  <c r="N142" i="2"/>
  <c r="L142" i="2"/>
  <c r="J142" i="2"/>
  <c r="H142" i="2"/>
  <c r="F142" i="2"/>
  <c r="D142" i="2"/>
  <c r="R141" i="2"/>
  <c r="P141" i="2"/>
  <c r="N141" i="2"/>
  <c r="L141" i="2"/>
  <c r="J141" i="2"/>
  <c r="H141" i="2"/>
  <c r="F141" i="2"/>
  <c r="D141" i="2"/>
  <c r="R140" i="2"/>
  <c r="P140" i="2"/>
  <c r="N140" i="2"/>
  <c r="L140" i="2"/>
  <c r="J140" i="2"/>
  <c r="H140" i="2"/>
  <c r="F140" i="2"/>
  <c r="D140" i="2"/>
  <c r="R139" i="2"/>
  <c r="P139" i="2"/>
  <c r="N139" i="2"/>
  <c r="L139" i="2"/>
  <c r="J139" i="2"/>
  <c r="H139" i="2"/>
  <c r="F139" i="2"/>
  <c r="D139" i="2"/>
  <c r="R137" i="2"/>
  <c r="P137" i="2"/>
  <c r="N137" i="2"/>
  <c r="L137" i="2"/>
  <c r="J137" i="2"/>
  <c r="H137" i="2"/>
  <c r="F137" i="2"/>
  <c r="D137" i="2"/>
  <c r="R136" i="2"/>
  <c r="P136" i="2"/>
  <c r="N136" i="2"/>
  <c r="L136" i="2"/>
  <c r="J136" i="2"/>
  <c r="H136" i="2"/>
  <c r="F136" i="2"/>
  <c r="D136" i="2"/>
  <c r="R135" i="2"/>
  <c r="P135" i="2"/>
  <c r="N135" i="2"/>
  <c r="L135" i="2"/>
  <c r="J135" i="2"/>
  <c r="H135" i="2"/>
  <c r="F135" i="2"/>
  <c r="D135" i="2"/>
  <c r="R134" i="2"/>
  <c r="P134" i="2"/>
  <c r="N134" i="2"/>
  <c r="L134" i="2"/>
  <c r="J134" i="2"/>
  <c r="H134" i="2"/>
  <c r="F134" i="2"/>
  <c r="D134" i="2"/>
  <c r="R133" i="2"/>
  <c r="P133" i="2"/>
  <c r="N133" i="2"/>
  <c r="L133" i="2"/>
  <c r="J133" i="2"/>
  <c r="H133" i="2"/>
  <c r="F133" i="2"/>
  <c r="D133" i="2"/>
  <c r="R132" i="2"/>
  <c r="P132" i="2"/>
  <c r="N132" i="2"/>
  <c r="L132" i="2"/>
  <c r="J132" i="2"/>
  <c r="H132" i="2"/>
  <c r="F132" i="2"/>
  <c r="D132" i="2"/>
  <c r="R131" i="2"/>
  <c r="P131" i="2"/>
  <c r="N131" i="2"/>
  <c r="L131" i="2"/>
  <c r="J131" i="2"/>
  <c r="H131" i="2"/>
  <c r="F131" i="2"/>
  <c r="D131" i="2"/>
  <c r="R130" i="2"/>
  <c r="P130" i="2"/>
  <c r="N130" i="2"/>
  <c r="L130" i="2"/>
  <c r="J130" i="2"/>
  <c r="H130" i="2"/>
  <c r="F130" i="2"/>
  <c r="D130" i="2"/>
  <c r="R129" i="2"/>
  <c r="P129" i="2"/>
  <c r="N129" i="2"/>
  <c r="L129" i="2"/>
  <c r="J129" i="2"/>
  <c r="H129" i="2"/>
  <c r="F129" i="2"/>
  <c r="D129" i="2"/>
  <c r="R128" i="2"/>
  <c r="P128" i="2"/>
  <c r="N128" i="2"/>
  <c r="L128" i="2"/>
  <c r="J128" i="2"/>
  <c r="H128" i="2"/>
  <c r="F128" i="2"/>
  <c r="D128" i="2"/>
  <c r="R127" i="2"/>
  <c r="P127" i="2"/>
  <c r="N127" i="2"/>
  <c r="L127" i="2"/>
  <c r="J127" i="2"/>
  <c r="H127" i="2"/>
  <c r="F127" i="2"/>
  <c r="D127" i="2"/>
  <c r="R126" i="2"/>
  <c r="P126" i="2"/>
  <c r="N126" i="2"/>
  <c r="L126" i="2"/>
  <c r="J126" i="2"/>
  <c r="H126" i="2"/>
  <c r="F126" i="2"/>
  <c r="D126" i="2"/>
  <c r="R125" i="2"/>
  <c r="P125" i="2"/>
  <c r="N125" i="2"/>
  <c r="L125" i="2"/>
  <c r="J125" i="2"/>
  <c r="H125" i="2"/>
  <c r="F125" i="2"/>
  <c r="D125" i="2"/>
  <c r="R124" i="2"/>
  <c r="P124" i="2"/>
  <c r="N124" i="2"/>
  <c r="L124" i="2"/>
  <c r="J124" i="2"/>
  <c r="H124" i="2"/>
  <c r="F124" i="2"/>
  <c r="D124" i="2"/>
  <c r="R123" i="2"/>
  <c r="P123" i="2"/>
  <c r="N123" i="2"/>
  <c r="L123" i="2"/>
  <c r="J123" i="2"/>
  <c r="H123" i="2"/>
  <c r="F123" i="2"/>
  <c r="D123" i="2"/>
  <c r="R122" i="2"/>
  <c r="P122" i="2"/>
  <c r="N122" i="2"/>
  <c r="L122" i="2"/>
  <c r="J122" i="2"/>
  <c r="H122" i="2"/>
  <c r="F122" i="2"/>
  <c r="D122" i="2"/>
  <c r="R121" i="2"/>
  <c r="P121" i="2"/>
  <c r="N121" i="2"/>
  <c r="L121" i="2"/>
  <c r="J121" i="2"/>
  <c r="H121" i="2"/>
  <c r="F121" i="2"/>
  <c r="D121" i="2"/>
  <c r="R120" i="2"/>
  <c r="P120" i="2"/>
  <c r="N120" i="2"/>
  <c r="L120" i="2"/>
  <c r="J120" i="2"/>
  <c r="H120" i="2"/>
  <c r="F120" i="2"/>
  <c r="D120" i="2"/>
  <c r="R119" i="2"/>
  <c r="P119" i="2"/>
  <c r="N119" i="2"/>
  <c r="L119" i="2"/>
  <c r="J119" i="2"/>
  <c r="H119" i="2"/>
  <c r="F119" i="2"/>
  <c r="D119" i="2"/>
  <c r="R118" i="2"/>
  <c r="P118" i="2"/>
  <c r="N118" i="2"/>
  <c r="L118" i="2"/>
  <c r="J118" i="2"/>
  <c r="H118" i="2"/>
  <c r="F118" i="2"/>
  <c r="D118" i="2"/>
  <c r="R117" i="2"/>
  <c r="P117" i="2"/>
  <c r="N117" i="2"/>
  <c r="L117" i="2"/>
  <c r="J117" i="2"/>
  <c r="H117" i="2"/>
  <c r="F117" i="2"/>
  <c r="D117" i="2"/>
  <c r="R116" i="2"/>
  <c r="P116" i="2"/>
  <c r="N116" i="2"/>
  <c r="L116" i="2"/>
  <c r="J116" i="2"/>
  <c r="H116" i="2"/>
  <c r="F116" i="2"/>
  <c r="D116" i="2"/>
  <c r="R115" i="2"/>
  <c r="P115" i="2"/>
  <c r="N115" i="2"/>
  <c r="L115" i="2"/>
  <c r="J115" i="2"/>
  <c r="H115" i="2"/>
  <c r="F115" i="2"/>
  <c r="D115" i="2"/>
  <c r="R114" i="2"/>
  <c r="P114" i="2"/>
  <c r="N114" i="2"/>
  <c r="L114" i="2"/>
  <c r="J114" i="2"/>
  <c r="H114" i="2"/>
  <c r="F114" i="2"/>
  <c r="D114" i="2"/>
  <c r="R113" i="2"/>
  <c r="P113" i="2"/>
  <c r="N113" i="2"/>
  <c r="L113" i="2"/>
  <c r="J113" i="2"/>
  <c r="H113" i="2"/>
  <c r="F113" i="2"/>
  <c r="D113" i="2"/>
  <c r="R112" i="2"/>
  <c r="P112" i="2"/>
  <c r="N112" i="2"/>
  <c r="L112" i="2"/>
  <c r="K112" i="2"/>
  <c r="J112" i="2"/>
  <c r="H112" i="2"/>
  <c r="F112" i="2"/>
  <c r="D112" i="2"/>
  <c r="R111" i="2"/>
  <c r="P111" i="2"/>
  <c r="N111" i="2"/>
  <c r="L111" i="2"/>
  <c r="K111" i="2"/>
  <c r="J111" i="2"/>
  <c r="H111" i="2"/>
  <c r="F111" i="2"/>
  <c r="E111" i="2"/>
  <c r="E112" i="2" s="1"/>
  <c r="D111" i="2"/>
  <c r="R110" i="2"/>
  <c r="P110" i="2"/>
  <c r="N110" i="2"/>
  <c r="L110" i="2"/>
  <c r="J110" i="2"/>
  <c r="H110" i="2"/>
  <c r="F110" i="2"/>
  <c r="D110" i="2"/>
  <c r="R109" i="2"/>
  <c r="P109" i="2"/>
  <c r="N109" i="2"/>
  <c r="L109" i="2"/>
  <c r="J109" i="2"/>
  <c r="H109" i="2"/>
  <c r="F109" i="2"/>
  <c r="D109" i="2"/>
  <c r="R108" i="2"/>
  <c r="P108" i="2"/>
  <c r="N108" i="2"/>
  <c r="L108" i="2"/>
  <c r="J108" i="2"/>
  <c r="H108" i="2"/>
  <c r="F108" i="2"/>
  <c r="D108" i="2"/>
  <c r="R107" i="2"/>
  <c r="P107" i="2"/>
  <c r="N107" i="2"/>
  <c r="L107" i="2"/>
  <c r="J107" i="2"/>
  <c r="H107" i="2"/>
  <c r="F107" i="2"/>
  <c r="D107" i="2"/>
  <c r="R106" i="2"/>
  <c r="P106" i="2"/>
  <c r="N106" i="2"/>
  <c r="L106" i="2"/>
  <c r="J106" i="2"/>
  <c r="H106" i="2"/>
  <c r="F106" i="2"/>
  <c r="D106" i="2"/>
  <c r="R105" i="2"/>
  <c r="P105" i="2"/>
  <c r="N105" i="2"/>
  <c r="L105" i="2"/>
  <c r="J105" i="2"/>
  <c r="H105" i="2"/>
  <c r="F105" i="2"/>
  <c r="D105" i="2"/>
  <c r="R104" i="2"/>
  <c r="P104" i="2"/>
  <c r="N104" i="2"/>
  <c r="L104" i="2"/>
  <c r="J104" i="2"/>
  <c r="H104" i="2"/>
  <c r="F104" i="2"/>
  <c r="D104" i="2"/>
  <c r="R103" i="2"/>
  <c r="P103" i="2"/>
  <c r="N103" i="2"/>
  <c r="L103" i="2"/>
  <c r="J103" i="2"/>
  <c r="H103" i="2"/>
  <c r="F103" i="2"/>
  <c r="D103" i="2"/>
  <c r="R102" i="2"/>
  <c r="P102" i="2"/>
  <c r="N102" i="2"/>
  <c r="L102" i="2"/>
  <c r="J102" i="2"/>
  <c r="H102" i="2"/>
  <c r="F102" i="2"/>
  <c r="D102" i="2"/>
  <c r="R101" i="2"/>
  <c r="P101" i="2"/>
  <c r="N101" i="2"/>
  <c r="L101" i="2"/>
  <c r="J101" i="2"/>
  <c r="H101" i="2"/>
  <c r="F101" i="2"/>
  <c r="D101" i="2"/>
  <c r="R100" i="2"/>
  <c r="P100" i="2"/>
  <c r="N100" i="2"/>
  <c r="L100" i="2"/>
  <c r="J100" i="2"/>
  <c r="H100" i="2"/>
  <c r="F100" i="2"/>
  <c r="D100" i="2"/>
  <c r="R99" i="2"/>
  <c r="P99" i="2"/>
  <c r="N99" i="2"/>
  <c r="L99" i="2"/>
  <c r="J99" i="2"/>
  <c r="H99" i="2"/>
  <c r="F99" i="2"/>
  <c r="D99" i="2"/>
  <c r="R98" i="2"/>
  <c r="P98" i="2"/>
  <c r="N98" i="2"/>
  <c r="L98" i="2"/>
  <c r="J98" i="2"/>
  <c r="H98" i="2"/>
  <c r="F98" i="2"/>
  <c r="D98" i="2"/>
  <c r="R97" i="2"/>
  <c r="P97" i="2"/>
  <c r="N97" i="2"/>
  <c r="L97" i="2"/>
  <c r="J97" i="2"/>
  <c r="H97" i="2"/>
  <c r="F97" i="2"/>
  <c r="D97" i="2"/>
  <c r="R96" i="2"/>
  <c r="P96" i="2"/>
  <c r="N96" i="2"/>
  <c r="L96" i="2"/>
  <c r="J96" i="2"/>
  <c r="H96" i="2"/>
  <c r="F96" i="2"/>
  <c r="D96" i="2"/>
  <c r="R95" i="2"/>
  <c r="P95" i="2"/>
  <c r="N95" i="2"/>
  <c r="L95" i="2"/>
  <c r="J95" i="2"/>
  <c r="H95" i="2"/>
  <c r="F95" i="2"/>
  <c r="D95" i="2"/>
  <c r="R94" i="2"/>
  <c r="P94" i="2"/>
  <c r="N94" i="2"/>
  <c r="L94" i="2"/>
  <c r="J94" i="2"/>
  <c r="H94" i="2"/>
  <c r="F94" i="2"/>
  <c r="D94" i="2"/>
  <c r="R93" i="2"/>
  <c r="P93" i="2"/>
  <c r="N93" i="2"/>
  <c r="L93" i="2"/>
  <c r="J93" i="2"/>
  <c r="H93" i="2"/>
  <c r="F93" i="2"/>
  <c r="D93" i="2"/>
  <c r="R92" i="2"/>
  <c r="P92" i="2"/>
  <c r="N92" i="2"/>
  <c r="L92" i="2"/>
  <c r="J92" i="2"/>
  <c r="H92" i="2"/>
  <c r="F92" i="2"/>
  <c r="D92" i="2"/>
  <c r="R91" i="2"/>
  <c r="P91" i="2"/>
  <c r="N91" i="2"/>
  <c r="L91" i="2"/>
  <c r="J91" i="2"/>
  <c r="H91" i="2"/>
  <c r="F91" i="2"/>
  <c r="D91" i="2"/>
  <c r="R90" i="2"/>
  <c r="P90" i="2"/>
  <c r="N90" i="2"/>
  <c r="L90" i="2"/>
  <c r="J90" i="2"/>
  <c r="H90" i="2"/>
  <c r="F90" i="2"/>
  <c r="D90" i="2"/>
  <c r="R89" i="2"/>
  <c r="P89" i="2"/>
  <c r="N89" i="2"/>
  <c r="L89" i="2"/>
  <c r="J89" i="2"/>
  <c r="H89" i="2"/>
  <c r="F89" i="2"/>
  <c r="D89" i="2"/>
  <c r="R88" i="2"/>
  <c r="P88" i="2"/>
  <c r="N88" i="2"/>
  <c r="L88" i="2"/>
  <c r="J88" i="2"/>
  <c r="H88" i="2"/>
  <c r="F88" i="2"/>
  <c r="D88" i="2"/>
  <c r="R87" i="2"/>
  <c r="P87" i="2"/>
  <c r="N87" i="2"/>
  <c r="L87" i="2"/>
  <c r="J87" i="2"/>
  <c r="H87" i="2"/>
  <c r="F87" i="2"/>
  <c r="D87" i="2"/>
  <c r="R86" i="2"/>
  <c r="P86" i="2"/>
  <c r="N86" i="2"/>
  <c r="L86" i="2"/>
  <c r="J86" i="2"/>
  <c r="H86" i="2"/>
  <c r="F86" i="2"/>
  <c r="D86" i="2"/>
  <c r="R85" i="2"/>
  <c r="P85" i="2"/>
  <c r="N85" i="2"/>
  <c r="L85" i="2"/>
  <c r="J85" i="2"/>
  <c r="H85" i="2"/>
  <c r="F85" i="2"/>
  <c r="D85" i="2"/>
  <c r="R84" i="2"/>
  <c r="P84" i="2"/>
  <c r="N84" i="2"/>
  <c r="L84" i="2"/>
  <c r="J84" i="2"/>
  <c r="H84" i="2"/>
  <c r="F84" i="2"/>
  <c r="D84" i="2"/>
  <c r="R83" i="2"/>
  <c r="P83" i="2"/>
  <c r="N83" i="2"/>
  <c r="L83" i="2"/>
  <c r="J83" i="2"/>
  <c r="H83" i="2"/>
  <c r="F83" i="2"/>
  <c r="D83" i="2"/>
  <c r="R82" i="2"/>
  <c r="P82" i="2"/>
  <c r="N82" i="2"/>
  <c r="L82" i="2"/>
  <c r="J82" i="2"/>
  <c r="H82" i="2"/>
  <c r="F82" i="2"/>
  <c r="D82" i="2"/>
  <c r="R81" i="2"/>
  <c r="P81" i="2"/>
  <c r="N81" i="2"/>
  <c r="L81" i="2"/>
  <c r="J81" i="2"/>
  <c r="H81" i="2"/>
  <c r="F81" i="2"/>
  <c r="D81" i="2"/>
  <c r="R80" i="2"/>
  <c r="P80" i="2"/>
  <c r="N80" i="2"/>
  <c r="L80" i="2"/>
  <c r="J80" i="2"/>
  <c r="H80" i="2"/>
  <c r="F80" i="2"/>
  <c r="D80" i="2"/>
  <c r="R79" i="2"/>
  <c r="P79" i="2"/>
  <c r="N79" i="2"/>
  <c r="L79" i="2"/>
  <c r="J79" i="2"/>
  <c r="H79" i="2"/>
  <c r="F79" i="2"/>
  <c r="D79" i="2"/>
  <c r="R78" i="2"/>
  <c r="P78" i="2"/>
  <c r="N78" i="2"/>
  <c r="L78" i="2"/>
  <c r="J78" i="2"/>
  <c r="H78" i="2"/>
  <c r="F78" i="2"/>
  <c r="D78" i="2"/>
  <c r="R77" i="2"/>
  <c r="P77" i="2"/>
  <c r="N77" i="2"/>
  <c r="L77" i="2"/>
  <c r="J77" i="2"/>
  <c r="H77" i="2"/>
  <c r="F77" i="2"/>
  <c r="D77" i="2"/>
  <c r="R76" i="2"/>
  <c r="P76" i="2"/>
  <c r="N76" i="2"/>
  <c r="L76" i="2"/>
  <c r="J76" i="2"/>
  <c r="H76" i="2"/>
  <c r="F76" i="2"/>
  <c r="D76" i="2"/>
  <c r="R75" i="2"/>
  <c r="P75" i="2"/>
  <c r="N75" i="2"/>
  <c r="L75" i="2"/>
  <c r="J75" i="2"/>
  <c r="H75" i="2"/>
  <c r="F75" i="2"/>
  <c r="D75" i="2"/>
  <c r="R74" i="2"/>
  <c r="P74" i="2"/>
  <c r="N74" i="2"/>
  <c r="L74" i="2"/>
  <c r="J74" i="2"/>
  <c r="H74" i="2"/>
  <c r="F74" i="2"/>
  <c r="D74" i="2"/>
  <c r="R73" i="2"/>
  <c r="P73" i="2"/>
  <c r="N73" i="2"/>
  <c r="L73" i="2"/>
  <c r="J73" i="2"/>
  <c r="H73" i="2"/>
  <c r="F73" i="2"/>
  <c r="D73" i="2"/>
  <c r="R72" i="2"/>
  <c r="P72" i="2"/>
  <c r="N72" i="2"/>
  <c r="L72" i="2"/>
  <c r="J72" i="2"/>
  <c r="H72" i="2"/>
  <c r="F72" i="2"/>
  <c r="D72" i="2"/>
  <c r="R71" i="2"/>
  <c r="P71" i="2"/>
  <c r="N71" i="2"/>
  <c r="L71" i="2"/>
  <c r="J71" i="2"/>
  <c r="H71" i="2"/>
  <c r="F71" i="2"/>
  <c r="D71" i="2"/>
  <c r="R70" i="2"/>
  <c r="P70" i="2"/>
  <c r="N70" i="2"/>
  <c r="L70" i="2"/>
  <c r="J70" i="2"/>
  <c r="H70" i="2"/>
  <c r="F70" i="2"/>
  <c r="D70" i="2"/>
  <c r="R69" i="2"/>
  <c r="P69" i="2"/>
  <c r="N69" i="2"/>
  <c r="L69" i="2"/>
  <c r="J69" i="2"/>
  <c r="H69" i="2"/>
  <c r="F69" i="2"/>
  <c r="D69" i="2"/>
  <c r="R68" i="2"/>
  <c r="P68" i="2"/>
  <c r="N68" i="2"/>
  <c r="L68" i="2"/>
  <c r="J68" i="2"/>
  <c r="H68" i="2"/>
  <c r="F68" i="2"/>
  <c r="D68" i="2"/>
  <c r="R67" i="2"/>
  <c r="P67" i="2"/>
  <c r="N67" i="2"/>
  <c r="L67" i="2"/>
  <c r="J67" i="2"/>
  <c r="H67" i="2"/>
  <c r="F67" i="2"/>
  <c r="D67" i="2"/>
  <c r="R66" i="2"/>
  <c r="P66" i="2"/>
  <c r="N66" i="2"/>
  <c r="L66" i="2"/>
  <c r="J66" i="2"/>
  <c r="H66" i="2"/>
  <c r="F66" i="2"/>
  <c r="D66" i="2"/>
  <c r="R65" i="2"/>
  <c r="P65" i="2"/>
  <c r="N65" i="2"/>
  <c r="L65" i="2"/>
  <c r="J65" i="2"/>
  <c r="H65" i="2"/>
  <c r="F65" i="2"/>
  <c r="D65" i="2"/>
  <c r="R63" i="2"/>
  <c r="P63" i="2"/>
  <c r="N63" i="2"/>
  <c r="L63" i="2"/>
  <c r="J63" i="2"/>
  <c r="H63" i="2"/>
  <c r="F63" i="2"/>
  <c r="D63" i="2"/>
  <c r="R62" i="2"/>
  <c r="P62" i="2"/>
  <c r="N62" i="2"/>
  <c r="L62" i="2"/>
  <c r="J62" i="2"/>
  <c r="H62" i="2"/>
  <c r="F62" i="2"/>
  <c r="D62" i="2"/>
  <c r="R61" i="2"/>
  <c r="P61" i="2"/>
  <c r="N61" i="2"/>
  <c r="L61" i="2"/>
  <c r="J61" i="2"/>
  <c r="H61" i="2"/>
  <c r="F61" i="2"/>
  <c r="D61" i="2"/>
  <c r="R59" i="2"/>
  <c r="P59" i="2"/>
  <c r="N59" i="2"/>
  <c r="L59" i="2"/>
  <c r="J59" i="2"/>
  <c r="H59" i="2"/>
  <c r="F59" i="2"/>
  <c r="D59" i="2"/>
  <c r="R58" i="2"/>
  <c r="P58" i="2"/>
  <c r="N58" i="2"/>
  <c r="L58" i="2"/>
  <c r="J58" i="2"/>
  <c r="H58" i="2"/>
  <c r="F58" i="2"/>
  <c r="D58" i="2"/>
  <c r="R57" i="2"/>
  <c r="P57" i="2"/>
  <c r="N57" i="2"/>
  <c r="L57" i="2"/>
  <c r="J57" i="2"/>
  <c r="H57" i="2"/>
  <c r="F57" i="2"/>
  <c r="D57" i="2"/>
  <c r="R56" i="2"/>
  <c r="P56" i="2"/>
  <c r="N56" i="2"/>
  <c r="L56" i="2"/>
  <c r="J56" i="2"/>
  <c r="H56" i="2"/>
  <c r="F56" i="2"/>
  <c r="D56" i="2"/>
  <c r="R55" i="2"/>
  <c r="P55" i="2"/>
  <c r="N55" i="2"/>
  <c r="L55" i="2"/>
  <c r="J55" i="2"/>
  <c r="H55" i="2"/>
  <c r="F55" i="2"/>
  <c r="D55" i="2"/>
  <c r="R54" i="2"/>
  <c r="P54" i="2"/>
  <c r="N54" i="2"/>
  <c r="L54" i="2"/>
  <c r="J54" i="2"/>
  <c r="H54" i="2"/>
  <c r="F54" i="2"/>
  <c r="D54" i="2"/>
  <c r="R53" i="2"/>
  <c r="P53" i="2"/>
  <c r="N53" i="2"/>
  <c r="L53" i="2"/>
  <c r="J53" i="2"/>
  <c r="H53" i="2"/>
  <c r="F53" i="2"/>
  <c r="D53" i="2"/>
  <c r="R52" i="2"/>
  <c r="P52" i="2"/>
  <c r="N52" i="2"/>
  <c r="L52" i="2"/>
  <c r="J52" i="2"/>
  <c r="H52" i="2"/>
  <c r="F52" i="2"/>
  <c r="D52" i="2"/>
  <c r="R51" i="2"/>
  <c r="P51" i="2"/>
  <c r="N51" i="2"/>
  <c r="L51" i="2"/>
  <c r="J51" i="2"/>
  <c r="H51" i="2"/>
  <c r="F51" i="2"/>
  <c r="D51" i="2"/>
  <c r="R49" i="2"/>
  <c r="P49" i="2"/>
  <c r="N49" i="2"/>
  <c r="L49" i="2"/>
  <c r="J49" i="2"/>
  <c r="H49" i="2"/>
  <c r="F49" i="2"/>
  <c r="D49" i="2"/>
  <c r="R48" i="2"/>
  <c r="P48" i="2"/>
  <c r="N48" i="2"/>
  <c r="L48" i="2"/>
  <c r="J48" i="2"/>
  <c r="H48" i="2"/>
  <c r="F48" i="2"/>
  <c r="D48" i="2"/>
  <c r="R46" i="2"/>
  <c r="P46" i="2"/>
  <c r="N46" i="2"/>
  <c r="L46" i="2"/>
  <c r="J46" i="2"/>
  <c r="H46" i="2"/>
  <c r="F46" i="2"/>
  <c r="D46" i="2"/>
  <c r="R45" i="2"/>
  <c r="P45" i="2"/>
  <c r="N45" i="2"/>
  <c r="L45" i="2"/>
  <c r="J45" i="2"/>
  <c r="H45" i="2"/>
  <c r="F45" i="2"/>
  <c r="D45" i="2"/>
  <c r="R43" i="2"/>
  <c r="P43" i="2"/>
  <c r="N43" i="2"/>
  <c r="L43" i="2"/>
  <c r="J43" i="2"/>
  <c r="H43" i="2"/>
  <c r="F43" i="2"/>
  <c r="D43" i="2"/>
  <c r="R42" i="2"/>
  <c r="P42" i="2"/>
  <c r="N42" i="2"/>
  <c r="L42" i="2"/>
  <c r="J42" i="2"/>
  <c r="H42" i="2"/>
  <c r="F42" i="2"/>
  <c r="D42" i="2"/>
  <c r="R40" i="2"/>
  <c r="P40" i="2"/>
  <c r="N40" i="2"/>
  <c r="L40" i="2"/>
  <c r="J40" i="2"/>
  <c r="H40" i="2"/>
  <c r="F40" i="2"/>
  <c r="D40" i="2"/>
  <c r="R38" i="2"/>
  <c r="P38" i="2"/>
  <c r="N38" i="2"/>
  <c r="L38" i="2"/>
  <c r="J38" i="2"/>
  <c r="H38" i="2"/>
  <c r="F38" i="2"/>
  <c r="D38" i="2"/>
  <c r="R36" i="2"/>
  <c r="P36" i="2"/>
  <c r="N36" i="2"/>
  <c r="L36" i="2"/>
  <c r="J36" i="2"/>
  <c r="H36" i="2"/>
  <c r="F36" i="2"/>
  <c r="D36" i="2"/>
  <c r="R35" i="2"/>
  <c r="P35" i="2"/>
  <c r="N35" i="2"/>
  <c r="L35" i="2"/>
  <c r="J35" i="2"/>
  <c r="H35" i="2"/>
  <c r="F35" i="2"/>
  <c r="D35" i="2"/>
  <c r="R34" i="2"/>
  <c r="P34" i="2"/>
  <c r="N34" i="2"/>
  <c r="L34" i="2"/>
  <c r="J34" i="2"/>
  <c r="H34" i="2"/>
  <c r="F34" i="2"/>
  <c r="D34" i="2"/>
  <c r="R33" i="2"/>
  <c r="P33" i="2"/>
  <c r="N33" i="2"/>
  <c r="L33" i="2"/>
  <c r="J33" i="2"/>
  <c r="H33" i="2"/>
  <c r="F33" i="2"/>
  <c r="D33" i="2"/>
  <c r="R31" i="2"/>
  <c r="P31" i="2"/>
  <c r="N31" i="2"/>
  <c r="L31" i="2"/>
  <c r="J31" i="2"/>
  <c r="H31" i="2"/>
  <c r="F31" i="2"/>
  <c r="D31" i="2"/>
  <c r="R30" i="2"/>
  <c r="P30" i="2"/>
  <c r="N30" i="2"/>
  <c r="L30" i="2"/>
  <c r="J30" i="2"/>
  <c r="H30" i="2"/>
  <c r="F30" i="2"/>
  <c r="D30" i="2"/>
  <c r="R29" i="2"/>
  <c r="P29" i="2"/>
  <c r="N29" i="2"/>
  <c r="L29" i="2"/>
  <c r="J29" i="2"/>
  <c r="H29" i="2"/>
  <c r="F29" i="2"/>
  <c r="D29" i="2"/>
  <c r="R27" i="2"/>
  <c r="P27" i="2"/>
  <c r="N27" i="2"/>
  <c r="L27" i="2"/>
  <c r="J27" i="2"/>
  <c r="H27" i="2"/>
  <c r="F27" i="2"/>
  <c r="D27" i="2"/>
  <c r="R26" i="2"/>
  <c r="P26" i="2"/>
  <c r="N26" i="2"/>
  <c r="L26" i="2"/>
  <c r="J26" i="2"/>
  <c r="H26" i="2"/>
  <c r="F26" i="2"/>
  <c r="D26" i="2"/>
  <c r="R25" i="2"/>
  <c r="P25" i="2"/>
  <c r="N25" i="2"/>
  <c r="L25" i="2"/>
  <c r="J25" i="2"/>
  <c r="H25" i="2"/>
  <c r="F25" i="2"/>
  <c r="D25" i="2"/>
  <c r="R24" i="2"/>
  <c r="P24" i="2"/>
  <c r="N24" i="2"/>
  <c r="L24" i="2"/>
  <c r="J24" i="2"/>
  <c r="H24" i="2"/>
  <c r="F24" i="2"/>
  <c r="D24" i="2"/>
  <c r="R23" i="2"/>
  <c r="P23" i="2"/>
  <c r="N23" i="2"/>
  <c r="L23" i="2"/>
  <c r="J23" i="2"/>
  <c r="H23" i="2"/>
  <c r="F23" i="2"/>
  <c r="D23" i="2"/>
  <c r="R22" i="2"/>
  <c r="P22" i="2"/>
  <c r="N22" i="2"/>
  <c r="L22" i="2"/>
  <c r="J22" i="2"/>
  <c r="H22" i="2"/>
  <c r="F22" i="2"/>
  <c r="D22" i="2"/>
  <c r="R21" i="2"/>
  <c r="P21" i="2"/>
  <c r="N21" i="2"/>
  <c r="L21" i="2"/>
  <c r="J21" i="2"/>
  <c r="H21" i="2"/>
  <c r="F21" i="2"/>
  <c r="D21" i="2"/>
  <c r="R19" i="2"/>
  <c r="P19" i="2"/>
  <c r="N19" i="2"/>
  <c r="L19" i="2"/>
  <c r="J19" i="2"/>
  <c r="H19" i="2"/>
  <c r="F19" i="2"/>
  <c r="D19" i="2"/>
  <c r="R18" i="2"/>
  <c r="P18" i="2"/>
  <c r="N18" i="2"/>
  <c r="L18" i="2"/>
  <c r="J18" i="2"/>
  <c r="H18" i="2"/>
  <c r="F18" i="2"/>
  <c r="D18" i="2"/>
  <c r="R16" i="2"/>
  <c r="P16" i="2"/>
  <c r="N16" i="2"/>
  <c r="L16" i="2"/>
  <c r="J16" i="2"/>
  <c r="H16" i="2"/>
  <c r="F16" i="2"/>
  <c r="D16" i="2"/>
  <c r="R15" i="2"/>
  <c r="P15" i="2"/>
  <c r="N15" i="2"/>
  <c r="L15" i="2"/>
  <c r="J15" i="2"/>
  <c r="H15" i="2"/>
  <c r="F15" i="2"/>
  <c r="D15" i="2"/>
  <c r="R14" i="2"/>
  <c r="P14" i="2"/>
  <c r="N14" i="2"/>
  <c r="L14" i="2"/>
  <c r="J14" i="2"/>
  <c r="H14" i="2"/>
  <c r="F14" i="2"/>
  <c r="D14" i="2"/>
  <c r="R13" i="2"/>
  <c r="P13" i="2"/>
  <c r="N13" i="2"/>
  <c r="L13" i="2"/>
  <c r="J13" i="2"/>
  <c r="H13" i="2"/>
  <c r="F13" i="2"/>
  <c r="D13" i="2"/>
  <c r="R12" i="2"/>
  <c r="P12" i="2"/>
  <c r="N12" i="2"/>
  <c r="L12" i="2"/>
  <c r="J12" i="2"/>
  <c r="H12" i="2"/>
  <c r="F12" i="2"/>
  <c r="D12" i="2"/>
  <c r="R11" i="2"/>
  <c r="P11" i="2"/>
  <c r="N11" i="2"/>
  <c r="L11" i="2"/>
  <c r="J11" i="2"/>
  <c r="H11" i="2"/>
  <c r="F11" i="2"/>
  <c r="D11" i="2"/>
  <c r="R10" i="2"/>
  <c r="P10" i="2"/>
  <c r="N10" i="2"/>
  <c r="L10" i="2"/>
  <c r="J10" i="2"/>
  <c r="H10" i="2"/>
  <c r="F10" i="2"/>
  <c r="D10" i="2"/>
  <c r="R9" i="2"/>
  <c r="P9" i="2"/>
  <c r="N9" i="2"/>
  <c r="L9" i="2"/>
  <c r="J9" i="2"/>
  <c r="H9" i="2"/>
  <c r="F9" i="2"/>
  <c r="D9" i="2"/>
  <c r="R8" i="2"/>
  <c r="P8" i="2"/>
  <c r="N8" i="2"/>
  <c r="L8" i="2"/>
  <c r="J8" i="2"/>
  <c r="H8" i="2"/>
  <c r="F8" i="2"/>
  <c r="D8" i="2"/>
  <c r="R7" i="2"/>
  <c r="P7" i="2"/>
  <c r="N7" i="2"/>
  <c r="L7" i="2"/>
  <c r="J7" i="2"/>
  <c r="H7" i="2"/>
  <c r="F7" i="2"/>
  <c r="D7" i="2"/>
  <c r="R6" i="2"/>
  <c r="P6" i="2"/>
  <c r="N6" i="2"/>
  <c r="L6" i="2"/>
  <c r="J6" i="2"/>
  <c r="H6" i="2"/>
  <c r="F6" i="2"/>
  <c r="D6" i="2"/>
  <c r="R5" i="2"/>
  <c r="P5" i="2"/>
  <c r="N5" i="2"/>
  <c r="L5" i="2"/>
  <c r="J5" i="2"/>
  <c r="H5" i="2"/>
  <c r="F5" i="2"/>
  <c r="D5" i="2"/>
  <c r="D65" i="1"/>
  <c r="B64" i="1"/>
  <c r="C54" i="1"/>
  <c r="E57" i="1" s="1"/>
  <c r="B12" i="7" s="1"/>
  <c r="G52" i="1"/>
  <c r="H52" i="1" s="1"/>
  <c r="G51" i="1"/>
  <c r="H51" i="1" s="1"/>
  <c r="F51" i="1"/>
  <c r="G50" i="1"/>
  <c r="H50" i="1" s="1"/>
  <c r="F50" i="1"/>
  <c r="H49" i="1"/>
  <c r="G49" i="1"/>
  <c r="F49" i="1"/>
  <c r="G48" i="1"/>
  <c r="H48" i="1" s="1"/>
  <c r="G46" i="1"/>
  <c r="H46" i="1" s="1"/>
  <c r="H45" i="1"/>
  <c r="G45" i="1"/>
  <c r="F45" i="1"/>
  <c r="G44" i="1"/>
  <c r="H44" i="1" s="1"/>
  <c r="G43" i="1"/>
  <c r="H43" i="1" s="1"/>
  <c r="F43" i="1"/>
  <c r="G42" i="1"/>
  <c r="H42" i="1" s="1"/>
  <c r="F42" i="1"/>
  <c r="H41" i="1"/>
  <c r="G41" i="1"/>
  <c r="F41" i="1"/>
  <c r="G40" i="1"/>
  <c r="H40" i="1" s="1"/>
  <c r="H39" i="1"/>
  <c r="F39" i="1"/>
  <c r="G38" i="1"/>
  <c r="H38" i="1" s="1"/>
  <c r="H37" i="1"/>
  <c r="G37" i="1"/>
  <c r="F37" i="1"/>
  <c r="G36" i="1"/>
  <c r="H36" i="1" s="1"/>
  <c r="G35" i="1"/>
  <c r="H35" i="1" s="1"/>
  <c r="F35" i="1"/>
  <c r="G34" i="1"/>
  <c r="H34" i="1" s="1"/>
  <c r="F34" i="1"/>
  <c r="H33" i="1"/>
  <c r="G33" i="1"/>
  <c r="F33" i="1"/>
  <c r="G32" i="1"/>
  <c r="H32" i="1" s="1"/>
  <c r="H31" i="1"/>
  <c r="F31" i="1"/>
  <c r="G30" i="1"/>
  <c r="H30" i="1" s="1"/>
  <c r="H29" i="1"/>
  <c r="G29" i="1"/>
  <c r="F29" i="1"/>
  <c r="G28" i="1"/>
  <c r="H28" i="1" s="1"/>
  <c r="G27" i="1"/>
  <c r="H27" i="1" s="1"/>
  <c r="F27" i="1"/>
  <c r="G26" i="1"/>
  <c r="H26" i="1" s="1"/>
  <c r="F26" i="1"/>
  <c r="H25" i="1"/>
  <c r="G25" i="1"/>
  <c r="F25" i="1"/>
  <c r="G24" i="1"/>
  <c r="H24" i="1" s="1"/>
  <c r="H23" i="1"/>
  <c r="F23" i="1"/>
  <c r="G22" i="1"/>
  <c r="H22" i="1" s="1"/>
  <c r="H21" i="1"/>
  <c r="G21" i="1"/>
  <c r="H20" i="1"/>
  <c r="G20" i="1"/>
  <c r="H19" i="1"/>
  <c r="G19" i="1"/>
  <c r="G18" i="1"/>
  <c r="H18" i="1" s="1"/>
  <c r="F18" i="1"/>
  <c r="H17" i="1"/>
  <c r="G17" i="1"/>
  <c r="G16" i="1"/>
  <c r="H16" i="1" s="1"/>
  <c r="H15" i="1"/>
  <c r="G14" i="1"/>
  <c r="H14" i="1" s="1"/>
  <c r="H13" i="1"/>
  <c r="G13" i="1"/>
  <c r="G12" i="1"/>
  <c r="H12" i="1" s="1"/>
  <c r="H11" i="1"/>
  <c r="G11" i="1"/>
  <c r="F11" i="1"/>
  <c r="G10" i="1"/>
  <c r="H10" i="1" s="1"/>
  <c r="F10" i="1"/>
  <c r="H9" i="1"/>
  <c r="G9" i="1"/>
  <c r="F9" i="1"/>
  <c r="G8" i="1"/>
  <c r="H8" i="1" s="1"/>
  <c r="H7" i="1"/>
  <c r="F7" i="1"/>
  <c r="M6" i="1"/>
  <c r="H6" i="1"/>
  <c r="G6" i="1"/>
  <c r="G5" i="1"/>
  <c r="H5" i="1" s="1"/>
  <c r="H3" i="1"/>
  <c r="G3" i="1"/>
  <c r="A3" i="1"/>
  <c r="G71" i="33" l="1"/>
  <c r="D27" i="1" s="1"/>
  <c r="E27" i="1" s="1"/>
  <c r="G71" i="56"/>
  <c r="G71" i="24"/>
  <c r="D18" i="1" s="1"/>
  <c r="E18" i="1" s="1"/>
  <c r="I71" i="24"/>
  <c r="I74" i="24" s="1"/>
  <c r="I71" i="44"/>
  <c r="I74" i="44" s="1"/>
  <c r="I71" i="46"/>
  <c r="G71" i="50"/>
  <c r="D44" i="1" s="1"/>
  <c r="E44" i="1" s="1"/>
  <c r="G71" i="52"/>
  <c r="D46" i="1" s="1"/>
  <c r="E46" i="1" s="1"/>
  <c r="G71" i="31"/>
  <c r="D25" i="1" s="1"/>
  <c r="E25" i="1" s="1"/>
  <c r="I71" i="39"/>
  <c r="I71" i="41"/>
  <c r="G71" i="20"/>
  <c r="D14" i="1" s="1"/>
  <c r="E14" i="1" s="1"/>
  <c r="I71" i="20"/>
  <c r="I74" i="20" s="1"/>
  <c r="I71" i="54"/>
  <c r="I74" i="54" s="1"/>
  <c r="G71" i="57"/>
  <c r="D51" i="1" s="1"/>
  <c r="E51" i="1" s="1"/>
  <c r="G71" i="11"/>
  <c r="I71" i="21"/>
  <c r="I15" i="1" s="1"/>
  <c r="J15" i="1" s="1"/>
  <c r="G71" i="29"/>
  <c r="D23" i="1" s="1"/>
  <c r="E23" i="1" s="1"/>
  <c r="G71" i="34"/>
  <c r="D28" i="1" s="1"/>
  <c r="E28" i="1" s="1"/>
  <c r="G71" i="36"/>
  <c r="D30" i="1" s="1"/>
  <c r="E30" i="1" s="1"/>
  <c r="I71" i="36"/>
  <c r="G71" i="38"/>
  <c r="D32" i="1" s="1"/>
  <c r="E32" i="1" s="1"/>
  <c r="I71" i="42"/>
  <c r="I74" i="42" s="1"/>
  <c r="G71" i="14"/>
  <c r="D8" i="1" s="1"/>
  <c r="E8" i="1" s="1"/>
  <c r="G71" i="28"/>
  <c r="D22" i="1" s="1"/>
  <c r="E22" i="1" s="1"/>
  <c r="I71" i="28"/>
  <c r="I74" i="28" s="1"/>
  <c r="I71" i="52"/>
  <c r="I46" i="1" s="1"/>
  <c r="J46" i="1" s="1"/>
  <c r="I71" i="9"/>
  <c r="I3" i="1" s="1"/>
  <c r="J3" i="1" s="1"/>
  <c r="G71" i="10"/>
  <c r="I71" i="19"/>
  <c r="I74" i="19" s="1"/>
  <c r="G71" i="23"/>
  <c r="D17" i="1" s="1"/>
  <c r="E17" i="1" s="1"/>
  <c r="I71" i="29"/>
  <c r="I74" i="29" s="1"/>
  <c r="G71" i="35"/>
  <c r="D29" i="1" s="1"/>
  <c r="E29" i="1" s="1"/>
  <c r="I71" i="38"/>
  <c r="G71" i="42"/>
  <c r="D36" i="1" s="1"/>
  <c r="E36" i="1" s="1"/>
  <c r="G71" i="44"/>
  <c r="D38" i="1" s="1"/>
  <c r="E38" i="1" s="1"/>
  <c r="G71" i="48"/>
  <c r="D42" i="1" s="1"/>
  <c r="E42" i="1" s="1"/>
  <c r="I71" i="48"/>
  <c r="G71" i="54"/>
  <c r="D48" i="1" s="1"/>
  <c r="E48" i="1" s="1"/>
  <c r="I71" i="14"/>
  <c r="I74" i="14" s="1"/>
  <c r="G71" i="17"/>
  <c r="D11" i="1" s="1"/>
  <c r="E11" i="1" s="1"/>
  <c r="I71" i="31"/>
  <c r="I25" i="1" s="1"/>
  <c r="J25" i="1" s="1"/>
  <c r="I71" i="33"/>
  <c r="I74" i="33" s="1"/>
  <c r="G71" i="40"/>
  <c r="D34" i="1" s="1"/>
  <c r="E34" i="1" s="1"/>
  <c r="I71" i="40"/>
  <c r="I74" i="40" s="1"/>
  <c r="G71" i="46"/>
  <c r="D40" i="1" s="1"/>
  <c r="E40" i="1" s="1"/>
  <c r="I71" i="50"/>
  <c r="I74" i="50" s="1"/>
  <c r="I71" i="56"/>
  <c r="I50" i="1" s="1"/>
  <c r="J50" i="1" s="1"/>
  <c r="I71" i="10"/>
  <c r="G71" i="15"/>
  <c r="D9" i="1" s="1"/>
  <c r="E9" i="1" s="1"/>
  <c r="G71" i="19"/>
  <c r="D13" i="1" s="1"/>
  <c r="E13" i="1" s="1"/>
  <c r="I71" i="23"/>
  <c r="I17" i="1" s="1"/>
  <c r="J17" i="1" s="1"/>
  <c r="G71" i="27"/>
  <c r="D21" i="1" s="1"/>
  <c r="E21" i="1" s="1"/>
  <c r="I71" i="13"/>
  <c r="I74" i="13" s="1"/>
  <c r="I71" i="17"/>
  <c r="G71" i="21"/>
  <c r="D15" i="1" s="1"/>
  <c r="E15" i="1" s="1"/>
  <c r="I71" i="25"/>
  <c r="G71" i="32"/>
  <c r="D26" i="1" s="1"/>
  <c r="E26" i="1" s="1"/>
  <c r="I71" i="32"/>
  <c r="I71" i="51"/>
  <c r="G71" i="55"/>
  <c r="D49" i="1" s="1"/>
  <c r="E49" i="1" s="1"/>
  <c r="I71" i="34"/>
  <c r="I71" i="43"/>
  <c r="G71" i="47"/>
  <c r="D41" i="1" s="1"/>
  <c r="E41" i="1" s="1"/>
  <c r="G71" i="49"/>
  <c r="D43" i="1" s="1"/>
  <c r="E43" i="1" s="1"/>
  <c r="I71" i="53"/>
  <c r="I74" i="53" s="1"/>
  <c r="I71" i="57"/>
  <c r="I51" i="1" s="1"/>
  <c r="J51" i="1" s="1"/>
  <c r="G71" i="58"/>
  <c r="D52" i="1" s="1"/>
  <c r="E52" i="1" s="1"/>
  <c r="G71" i="39"/>
  <c r="D33" i="1" s="1"/>
  <c r="E33" i="1" s="1"/>
  <c r="G71" i="41"/>
  <c r="D35" i="1" s="1"/>
  <c r="E35" i="1" s="1"/>
  <c r="G71" i="45"/>
  <c r="D39" i="1" s="1"/>
  <c r="E39" i="1" s="1"/>
  <c r="I71" i="45"/>
  <c r="I39" i="1" s="1"/>
  <c r="J39" i="1" s="1"/>
  <c r="G71" i="51"/>
  <c r="D45" i="1" s="1"/>
  <c r="E45" i="1" s="1"/>
  <c r="I71" i="55"/>
  <c r="I74" i="55" s="1"/>
  <c r="G71" i="16"/>
  <c r="D10" i="1" s="1"/>
  <c r="E10" i="1" s="1"/>
  <c r="I71" i="16"/>
  <c r="I71" i="18"/>
  <c r="G71" i="22"/>
  <c r="D16" i="1" s="1"/>
  <c r="E16" i="1" s="1"/>
  <c r="I71" i="26"/>
  <c r="I74" i="26" s="1"/>
  <c r="I71" i="35"/>
  <c r="G71" i="37"/>
  <c r="D31" i="1" s="1"/>
  <c r="E31" i="1" s="1"/>
  <c r="I71" i="37"/>
  <c r="I31" i="1" s="1"/>
  <c r="J31" i="1" s="1"/>
  <c r="G71" i="43"/>
  <c r="D37" i="1" s="1"/>
  <c r="E37" i="1" s="1"/>
  <c r="I71" i="47"/>
  <c r="I41" i="1" s="1"/>
  <c r="J41" i="1" s="1"/>
  <c r="I71" i="49"/>
  <c r="I43" i="1" s="1"/>
  <c r="J43" i="1" s="1"/>
  <c r="G71" i="53"/>
  <c r="D47" i="1" s="1"/>
  <c r="E47" i="1" s="1"/>
  <c r="I71" i="58"/>
  <c r="C74" i="10"/>
  <c r="F4" i="1" s="1"/>
  <c r="C74" i="12"/>
  <c r="F6" i="1" s="1"/>
  <c r="G71" i="12"/>
  <c r="D6" i="1" s="1"/>
  <c r="E6" i="1" s="1"/>
  <c r="I71" i="12"/>
  <c r="I74" i="12" s="1"/>
  <c r="G72" i="11"/>
  <c r="G72" i="10"/>
  <c r="I7" i="1"/>
  <c r="J7" i="1" s="1"/>
  <c r="I22" i="1"/>
  <c r="J22" i="1" s="1"/>
  <c r="I74" i="21"/>
  <c r="I48" i="1"/>
  <c r="J48" i="1" s="1"/>
  <c r="I71" i="22"/>
  <c r="G72" i="25"/>
  <c r="G71" i="13"/>
  <c r="D7" i="1" s="1"/>
  <c r="E7" i="1" s="1"/>
  <c r="I71" i="15"/>
  <c r="I71" i="27"/>
  <c r="G71" i="30"/>
  <c r="D24" i="1" s="1"/>
  <c r="E24" i="1" s="1"/>
  <c r="G72" i="9"/>
  <c r="G71" i="18"/>
  <c r="D12" i="1" s="1"/>
  <c r="E12" i="1" s="1"/>
  <c r="C74" i="20"/>
  <c r="F14" i="1" s="1"/>
  <c r="G71" i="25"/>
  <c r="D19" i="1" s="1"/>
  <c r="E19" i="1" s="1"/>
  <c r="C74" i="27"/>
  <c r="F21" i="1" s="1"/>
  <c r="H54" i="1"/>
  <c r="I71" i="30"/>
  <c r="G71" i="9"/>
  <c r="I71" i="11"/>
  <c r="I33" i="1"/>
  <c r="J33" i="1" s="1"/>
  <c r="I74" i="39"/>
  <c r="I35" i="1"/>
  <c r="J35" i="1" s="1"/>
  <c r="I74" i="41"/>
  <c r="D50" i="1"/>
  <c r="E50" i="1" s="1"/>
  <c r="C74" i="11"/>
  <c r="F5" i="1" s="1"/>
  <c r="G71" i="26"/>
  <c r="D20" i="1" s="1"/>
  <c r="E20" i="1" s="1"/>
  <c r="C74" i="28"/>
  <c r="F22" i="1" s="1"/>
  <c r="I38" i="1" l="1"/>
  <c r="J38" i="1" s="1"/>
  <c r="I74" i="57"/>
  <c r="D5" i="1"/>
  <c r="E5" i="1" s="1"/>
  <c r="I74" i="49"/>
  <c r="I47" i="1"/>
  <c r="J47" i="1" s="1"/>
  <c r="I74" i="37"/>
  <c r="I49" i="1"/>
  <c r="J49" i="1" s="1"/>
  <c r="I74" i="45"/>
  <c r="I27" i="1"/>
  <c r="J27" i="1" s="1"/>
  <c r="I14" i="1"/>
  <c r="J14" i="1" s="1"/>
  <c r="I74" i="47"/>
  <c r="I36" i="1"/>
  <c r="J36" i="1" s="1"/>
  <c r="I18" i="1"/>
  <c r="J18" i="1" s="1"/>
  <c r="I8" i="1"/>
  <c r="J8" i="1" s="1"/>
  <c r="I23" i="1"/>
  <c r="J23" i="1" s="1"/>
  <c r="I74" i="52"/>
  <c r="I44" i="1"/>
  <c r="J44" i="1" s="1"/>
  <c r="I74" i="46"/>
  <c r="I40" i="1"/>
  <c r="J40" i="1" s="1"/>
  <c r="I13" i="1"/>
  <c r="J13" i="1" s="1"/>
  <c r="I74" i="31"/>
  <c r="I74" i="56"/>
  <c r="I74" i="36"/>
  <c r="I30" i="1"/>
  <c r="J30" i="1" s="1"/>
  <c r="I20" i="1"/>
  <c r="J20" i="1" s="1"/>
  <c r="I74" i="32"/>
  <c r="I26" i="1"/>
  <c r="J26" i="1" s="1"/>
  <c r="I34" i="1"/>
  <c r="J34" i="1" s="1"/>
  <c r="I74" i="9"/>
  <c r="I74" i="38"/>
  <c r="I32" i="1"/>
  <c r="J32" i="1" s="1"/>
  <c r="I74" i="51"/>
  <c r="I45" i="1"/>
  <c r="J45" i="1" s="1"/>
  <c r="I74" i="35"/>
  <c r="I29" i="1"/>
  <c r="J29" i="1" s="1"/>
  <c r="I19" i="1"/>
  <c r="J19" i="1" s="1"/>
  <c r="I74" i="25"/>
  <c r="I74" i="10"/>
  <c r="I4" i="1"/>
  <c r="J4" i="1" s="1"/>
  <c r="I74" i="58"/>
  <c r="I52" i="1"/>
  <c r="J52" i="1" s="1"/>
  <c r="I74" i="23"/>
  <c r="I74" i="43"/>
  <c r="I37" i="1"/>
  <c r="J37" i="1" s="1"/>
  <c r="I11" i="1"/>
  <c r="J11" i="1" s="1"/>
  <c r="I74" i="17"/>
  <c r="I74" i="16"/>
  <c r="I10" i="1"/>
  <c r="J10" i="1" s="1"/>
  <c r="D4" i="1"/>
  <c r="E4" i="1" s="1"/>
  <c r="I74" i="18"/>
  <c r="I12" i="1"/>
  <c r="J12" i="1" s="1"/>
  <c r="I74" i="34"/>
  <c r="I28" i="1"/>
  <c r="J28" i="1" s="1"/>
  <c r="I74" i="48"/>
  <c r="I42" i="1"/>
  <c r="J42" i="1" s="1"/>
  <c r="I6" i="1"/>
  <c r="J6" i="1" s="1"/>
  <c r="F54" i="1"/>
  <c r="B20" i="7" s="1"/>
  <c r="I74" i="22"/>
  <c r="I16" i="1"/>
  <c r="J16" i="1" s="1"/>
  <c r="D3" i="1"/>
  <c r="E3" i="1" s="1"/>
  <c r="I74" i="27"/>
  <c r="I21" i="1"/>
  <c r="J21" i="1" s="1"/>
  <c r="I74" i="30"/>
  <c r="I24" i="1"/>
  <c r="J24" i="1" s="1"/>
  <c r="I9" i="1"/>
  <c r="J9" i="1" s="1"/>
  <c r="I74" i="15"/>
  <c r="I74" i="11"/>
  <c r="I5" i="1"/>
  <c r="J5" i="1" s="1"/>
  <c r="E54" i="1" l="1"/>
  <c r="B9" i="7" s="1"/>
  <c r="B17" i="7"/>
  <c r="B21" i="7"/>
  <c r="B22" i="7" s="1"/>
  <c r="M56" i="1"/>
  <c r="E56" i="1"/>
  <c r="B10" i="7" s="1"/>
  <c r="J54" i="1"/>
  <c r="B28" i="7" l="1"/>
  <c r="B16" i="7" s="1"/>
  <c r="B29" i="7" s="1"/>
  <c r="B11" i="7"/>
  <c r="B13" i="7" s="1"/>
  <c r="B18" i="7"/>
  <c r="E55" i="1"/>
  <c r="E58" i="1" s="1"/>
  <c r="E61" i="1" s="1"/>
  <c r="B23" i="7" l="1"/>
  <c r="B25" i="7" s="1"/>
  <c r="B2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 authorId="0" shapeId="0" xr:uid="{00000000-0006-0000-0000-000001000000}">
      <text>
        <r>
          <rPr>
            <sz val="12"/>
            <color rgb="FF000000"/>
            <rFont val="SimSun"/>
            <scheme val="minor"/>
          </rPr>
          <t>Is your project requesting Framed or Frameless cabinets? Check the plan callouts to check, usually located in the Architectuals, and then enter the desired Cabinet Style using the drop-down menu.
======</t>
        </r>
      </text>
    </comment>
    <comment ref="D3" authorId="0" shapeId="0" xr:uid="{00000000-0006-0000-0000-000007000000}">
      <text>
        <r>
          <rPr>
            <sz val="12"/>
            <color rgb="FF000000"/>
            <rFont val="SimSun"/>
            <scheme val="minor"/>
          </rPr>
          <t>======
ID#AAABDdbe2uk
Cabinets4less    (2023-12-29 18:18:56)
If you are receiving an error code, "#REF", or similar. Check the 'Cabinet Style' and 'Cabinet Finish' drop downs in columns J, K, and L, to ensure they are appropriately configured.
1 total reaction
Chris Montoya reacted with 😁 at 2024-01-04 14:33 PM</t>
        </r>
      </text>
    </comment>
    <comment ref="M3" authorId="0" shapeId="0" xr:uid="{00000000-0006-0000-0000-000008000000}">
      <text>
        <r>
          <rPr>
            <sz val="12"/>
            <color rgb="FF000000"/>
            <rFont val="SimSun"/>
            <scheme val="minor"/>
          </rPr>
          <t>======
ID#AAABDdbe2ug
Cabinets4less    (2023-12-29 18:18:56)
Select the desired finish for the project. Please note: Pricing will automatically adjust depending upon the finish that is selected.
=========</t>
        </r>
      </text>
    </comment>
    <comment ref="M4" authorId="0" shapeId="0" xr:uid="{00000000-0006-0000-0000-000006000000}">
      <text>
        <r>
          <rPr>
            <sz val="12"/>
            <color rgb="FF000000"/>
            <rFont val="SimSun"/>
            <scheme val="minor"/>
          </rPr>
          <t>======
ID#AAABL5y40kU
Cabinets4less    (2024-05-01 18:19:23)
Particle Board pricing is only available in Frameless as of 2/6/24.</t>
        </r>
      </text>
    </comment>
    <comment ref="M5" authorId="0" shapeId="0" xr:uid="{00000000-0006-0000-0000-000002000000}">
      <text>
        <r>
          <rPr>
            <sz val="12"/>
            <color rgb="FF000000"/>
            <rFont val="SimSun"/>
            <scheme val="minor"/>
          </rPr>
          <t>Select the margin that you will be bidding the project at. Please note: This is only for the Cabinet Price, it does not include hardware or shipping.
======</t>
        </r>
      </text>
    </comment>
    <comment ref="M8" authorId="0" shapeId="0" xr:uid="{00000000-0006-0000-0000-000003000000}">
      <text>
        <r>
          <rPr>
            <sz val="12"/>
            <color rgb="FF000000"/>
            <rFont val="SimSun"/>
            <scheme val="minor"/>
          </rPr>
          <t>Enter the price we are selling handles at. Handle varies widely, refer to design callouts for specific requests, then source and add a healthy markup (20-30%?)
======
ID#AAABL5y40kM
    (2024-05-01 18:19:23)
Ask Chris for any questions</t>
        </r>
      </text>
    </comment>
    <comment ref="M9" authorId="0" shapeId="0" xr:uid="{00000000-0006-0000-0000-000004000000}">
      <text>
        <r>
          <rPr>
            <sz val="12"/>
            <color rgb="FF000000"/>
            <rFont val="SimSun"/>
            <scheme val="minor"/>
          </rPr>
          <t>Enter the price we are charging per box for cabinet assembly. Build cost is typically $20.00 if being built at PHX warehouse. If assembly is being performed on-site set this to $0.00
======</t>
        </r>
      </text>
    </comment>
    <comment ref="M10" authorId="0" shapeId="0" xr:uid="{00000000-0006-0000-0000-000005000000}">
      <text>
        <r>
          <rPr>
            <sz val="12"/>
            <color rgb="FF000000"/>
            <rFont val="SimSun"/>
            <scheme val="minor"/>
          </rPr>
          <t>Enter the shipping cost we are charing per unit. Shipping/Delivery Cost can range widely depending on job location/state. If PHX local job, start at about $125.00.
======
ID#AAABL5y40kQ
    (2024-05-01 18:19:23)
In general, ask Chris to get the right number.</t>
        </r>
      </text>
    </comment>
  </commentList>
  <extLst>
    <ext xmlns:r="http://schemas.openxmlformats.org/officeDocument/2006/relationships" uri="GoogleSheetsCustomDataVersion2">
      <go:sheetsCustomData xmlns:go="http://customooxmlschemas.google.com/" r:id="rId1" roundtripDataSignature="AMtx7mh3fLmzWuOl02bhU9V2iySbTP1CP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900-000001000000}">
      <text>
        <r>
          <rPr>
            <sz val="12"/>
            <color rgb="FF000000"/>
            <rFont val="SimSun"/>
            <scheme val="minor"/>
          </rPr>
          <t>Enter the total number of units in this type here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2"/>
            <color rgb="FF000000"/>
            <rFont val="SimSun"/>
            <scheme val="minor"/>
          </rPr>
          <t>Enter the total number of units in this type here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B00-000001000000}">
      <text>
        <r>
          <rPr>
            <sz val="12"/>
            <color rgb="FF000000"/>
            <rFont val="SimSun"/>
            <scheme val="minor"/>
          </rPr>
          <t>Enter the total number of units in this type here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C00-000001000000}">
      <text>
        <r>
          <rPr>
            <sz val="12"/>
            <color rgb="FF000000"/>
            <rFont val="SimSun"/>
            <scheme val="minor"/>
          </rPr>
          <t>Enter the total number of units in this type here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2"/>
            <color rgb="FF000000"/>
            <rFont val="SimSun"/>
            <scheme val="minor"/>
          </rPr>
          <t>Enter the total number of units in this type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E00-000001000000}">
      <text>
        <r>
          <rPr>
            <sz val="12"/>
            <color rgb="FF000000"/>
            <rFont val="SimSun"/>
            <scheme val="minor"/>
          </rPr>
          <t>Enter the total number of units in this type here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F00-000001000000}">
      <text>
        <r>
          <rPr>
            <sz val="12"/>
            <color rgb="FF000000"/>
            <rFont val="SimSun"/>
            <scheme val="minor"/>
          </rPr>
          <t>Enter the total number of units in this type here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000-000001000000}">
      <text>
        <r>
          <rPr>
            <sz val="12"/>
            <color rgb="FF000000"/>
            <rFont val="SimSun"/>
            <scheme val="minor"/>
          </rPr>
          <t>Enter the total number of units in this type here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100-000001000000}">
      <text>
        <r>
          <rPr>
            <sz val="12"/>
            <color rgb="FF000000"/>
            <rFont val="SimSun"/>
            <scheme val="minor"/>
          </rPr>
          <t>Enter the total number of units in this type here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200-000001000000}">
      <text>
        <r>
          <rPr>
            <sz val="12"/>
            <color rgb="FF000000"/>
            <rFont val="SimSun"/>
            <scheme val="minor"/>
          </rPr>
          <t>Enter the total number of units in this type here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300-000001000000}">
      <text>
        <r>
          <rPr>
            <sz val="12"/>
            <color rgb="FF000000"/>
            <rFont val="SimSun"/>
            <scheme val="minor"/>
          </rPr>
          <t>Enter the total number of units in this type here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400-000001000000}">
      <text>
        <r>
          <rPr>
            <sz val="12"/>
            <color rgb="FF000000"/>
            <rFont val="SimSun"/>
            <scheme val="minor"/>
          </rPr>
          <t>Enter the total number of units in this type here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500-000001000000}">
      <text>
        <r>
          <rPr>
            <sz val="12"/>
            <color rgb="FF000000"/>
            <rFont val="SimSun"/>
            <scheme val="minor"/>
          </rPr>
          <t>Enter the total number of units in this type here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600-000001000000}">
      <text>
        <r>
          <rPr>
            <sz val="12"/>
            <color rgb="FF000000"/>
            <rFont val="SimSun"/>
            <scheme val="minor"/>
          </rPr>
          <t>Enter the total number of units in this type here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700-000001000000}">
      <text>
        <r>
          <rPr>
            <sz val="12"/>
            <color rgb="FF000000"/>
            <rFont val="SimSun"/>
            <scheme val="minor"/>
          </rPr>
          <t>Enter the total number of units in this type here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800-000001000000}">
      <text>
        <r>
          <rPr>
            <sz val="12"/>
            <color rgb="FF000000"/>
            <rFont val="SimSun"/>
            <scheme val="minor"/>
          </rPr>
          <t>Enter the total number of units in this type here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900-000001000000}">
      <text>
        <r>
          <rPr>
            <sz val="12"/>
            <color rgb="FF000000"/>
            <rFont val="SimSun"/>
            <scheme val="minor"/>
          </rPr>
          <t>Enter the total number of units in this type here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A00-000001000000}">
      <text>
        <r>
          <rPr>
            <sz val="12"/>
            <color rgb="FF000000"/>
            <rFont val="SimSun"/>
            <scheme val="minor"/>
          </rPr>
          <t>Enter the total number of units in this type here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B00-000001000000}">
      <text>
        <r>
          <rPr>
            <sz val="12"/>
            <color rgb="FF000000"/>
            <rFont val="SimSun"/>
            <scheme val="minor"/>
          </rPr>
          <t>Enter the total number of units in this type here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C00-000001000000}">
      <text>
        <r>
          <rPr>
            <sz val="12"/>
            <color rgb="FF000000"/>
            <rFont val="SimSun"/>
            <scheme val="minor"/>
          </rPr>
          <t>Enter the total number of units in this type here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D00-000001000000}">
      <text>
        <r>
          <rPr>
            <sz val="12"/>
            <color rgb="FF000000"/>
            <rFont val="SimSun"/>
            <scheme val="minor"/>
          </rPr>
          <t>Enter the total number of units in this type here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E00-000001000000}">
      <text>
        <r>
          <rPr>
            <sz val="12"/>
            <color rgb="FF000000"/>
            <rFont val="SimSun"/>
            <scheme val="minor"/>
          </rPr>
          <t>Enter the total number of units in this type here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F00-000001000000}">
      <text>
        <r>
          <rPr>
            <sz val="12"/>
            <color rgb="FF000000"/>
            <rFont val="SimSun"/>
            <scheme val="minor"/>
          </rPr>
          <t>Enter the total number of units in this type here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000-000001000000}">
      <text>
        <r>
          <rPr>
            <sz val="12"/>
            <color rgb="FF000000"/>
            <rFont val="SimSun"/>
            <scheme val="minor"/>
          </rPr>
          <t>Enter the total number of units in this type here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100-000001000000}">
      <text>
        <r>
          <rPr>
            <sz val="12"/>
            <color rgb="FF000000"/>
            <rFont val="SimSun"/>
            <scheme val="minor"/>
          </rPr>
          <t>Enter the total number of units in this type here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200-000001000000}">
      <text>
        <r>
          <rPr>
            <sz val="12"/>
            <color rgb="FF000000"/>
            <rFont val="SimSun"/>
            <scheme val="minor"/>
          </rPr>
          <t>Enter the total number of units in this type here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300-000001000000}">
      <text>
        <r>
          <rPr>
            <sz val="12"/>
            <color rgb="FF000000"/>
            <rFont val="SimSun"/>
            <scheme val="minor"/>
          </rPr>
          <t>Enter the total number of units in this type here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400-000001000000}">
      <text>
        <r>
          <rPr>
            <sz val="12"/>
            <color rgb="FF000000"/>
            <rFont val="SimSun"/>
            <scheme val="minor"/>
          </rPr>
          <t>Enter the total number of units in this type here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500-000001000000}">
      <text>
        <r>
          <rPr>
            <sz val="12"/>
            <color rgb="FF000000"/>
            <rFont val="SimSun"/>
            <scheme val="minor"/>
          </rPr>
          <t>Enter the total number of units in this type here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600-000001000000}">
      <text>
        <r>
          <rPr>
            <sz val="12"/>
            <color rgb="FF000000"/>
            <rFont val="SimSun"/>
            <scheme val="minor"/>
          </rPr>
          <t>Enter the total number of units in this type here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700-000001000000}">
      <text>
        <r>
          <rPr>
            <sz val="12"/>
            <color rgb="FF000000"/>
            <rFont val="SimSun"/>
            <scheme val="minor"/>
          </rPr>
          <t>Enter the total number of units in this type here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800-000001000000}">
      <text>
        <r>
          <rPr>
            <sz val="12"/>
            <color rgb="FF000000"/>
            <rFont val="SimSun"/>
            <scheme val="minor"/>
          </rPr>
          <t>Enter the total number of units in this type here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900-000001000000}">
      <text>
        <r>
          <rPr>
            <sz val="12"/>
            <color rgb="FF000000"/>
            <rFont val="SimSun"/>
            <scheme val="minor"/>
          </rPr>
          <t>Enter the total number of units in this type here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A00-000001000000}">
      <text>
        <r>
          <rPr>
            <sz val="12"/>
            <color rgb="FF000000"/>
            <rFont val="SimSun"/>
            <scheme val="minor"/>
          </rPr>
          <t>Enter the total number of units in this type here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B00-000001000000}">
      <text>
        <r>
          <rPr>
            <sz val="12"/>
            <color rgb="FF000000"/>
            <rFont val="SimSun"/>
            <scheme val="minor"/>
          </rPr>
          <t>Enter the total number of units in this type here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C00-000001000000}">
      <text>
        <r>
          <rPr>
            <sz val="12"/>
            <color rgb="FF000000"/>
            <rFont val="SimSun"/>
            <scheme val="minor"/>
          </rPr>
          <t>Enter the total number of units in this type here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D00-000001000000}">
      <text>
        <r>
          <rPr>
            <sz val="12"/>
            <color rgb="FF000000"/>
            <rFont val="SimSun"/>
            <scheme val="minor"/>
          </rPr>
          <t>Enter the total number of units in this type here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E00-000001000000}">
      <text>
        <r>
          <rPr>
            <sz val="12"/>
            <color rgb="FF000000"/>
            <rFont val="SimSun"/>
            <scheme val="minor"/>
          </rPr>
          <t>Enter the total number of units in this type here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F00-000001000000}">
      <text>
        <r>
          <rPr>
            <sz val="12"/>
            <color rgb="FF000000"/>
            <rFont val="SimSun"/>
            <scheme val="minor"/>
          </rPr>
          <t>Enter the total number of units in this type here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000-000001000000}">
      <text>
        <r>
          <rPr>
            <sz val="12"/>
            <color rgb="FF000000"/>
            <rFont val="SimSun"/>
            <scheme val="minor"/>
          </rPr>
          <t>Enter the total number of units in this type here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100-000001000000}">
      <text>
        <r>
          <rPr>
            <sz val="12"/>
            <color rgb="FF000000"/>
            <rFont val="SimSun"/>
            <scheme val="minor"/>
          </rPr>
          <t>Enter the total number of units in this type here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200-000001000000}">
      <text>
        <r>
          <rPr>
            <sz val="12"/>
            <color rgb="FF000000"/>
            <rFont val="SimSun"/>
            <scheme val="minor"/>
          </rPr>
          <t>Enter the total number of units in this type here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300-000001000000}">
      <text>
        <r>
          <rPr>
            <sz val="12"/>
            <color rgb="FF000000"/>
            <rFont val="SimSun"/>
            <scheme val="minor"/>
          </rPr>
          <t>Enter the total number of units in this type here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400-000001000000}">
      <text>
        <r>
          <rPr>
            <sz val="12"/>
            <color rgb="FF000000"/>
            <rFont val="SimSun"/>
            <scheme val="minor"/>
          </rPr>
          <t>Enter the total number of units in this type here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500-000001000000}">
      <text>
        <r>
          <rPr>
            <sz val="12"/>
            <color rgb="FF000000"/>
            <rFont val="SimSun"/>
            <scheme val="minor"/>
          </rPr>
          <t>Enter the total number of units in this type here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600-000001000000}">
      <text>
        <r>
          <rPr>
            <sz val="12"/>
            <color rgb="FF000000"/>
            <rFont val="SimSun"/>
            <scheme val="minor"/>
          </rPr>
          <t>Enter the total number of units in this type here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700-000001000000}">
      <text>
        <r>
          <rPr>
            <sz val="12"/>
            <color rgb="FF000000"/>
            <rFont val="SimSun"/>
            <scheme val="minor"/>
          </rPr>
          <t>Enter the total number of units in this type here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800-000001000000}">
      <text>
        <r>
          <rPr>
            <sz val="12"/>
            <color rgb="FF000000"/>
            <rFont val="SimSun"/>
            <scheme val="minor"/>
          </rPr>
          <t>Enter the total number of units in this type here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900-000001000000}">
      <text>
        <r>
          <rPr>
            <sz val="12"/>
            <color rgb="FF000000"/>
            <rFont val="SimSun"/>
            <scheme val="minor"/>
          </rPr>
          <t>Enter the total number of units in this type here
======</t>
        </r>
      </text>
    </comment>
  </commentList>
</comments>
</file>

<file path=xl/sharedStrings.xml><?xml version="1.0" encoding="utf-8"?>
<sst xmlns="http://schemas.openxmlformats.org/spreadsheetml/2006/main" count="3968" uniqueCount="1193">
  <si>
    <t>Sample Project</t>
  </si>
  <si>
    <t xml:space="preserve">Enter information, then, Hide Columns "L" "M" &amp; "N" once finished by selecting the columns and right-clicking, then select "hide columns"        </t>
  </si>
  <si>
    <t>Product</t>
  </si>
  <si>
    <t>Unit Type</t>
  </si>
  <si>
    <t>Qty</t>
  </si>
  <si>
    <t>Unit Price</t>
  </si>
  <si>
    <t>Total</t>
  </si>
  <si>
    <t>Total Cabinets</t>
  </si>
  <si>
    <t>Trim Per Unit</t>
  </si>
  <si>
    <t>Total Trim</t>
  </si>
  <si>
    <t>Handles Per Unit</t>
  </si>
  <si>
    <t>Cabinet Hardware Count</t>
  </si>
  <si>
    <t>Cabinet Style:</t>
  </si>
  <si>
    <t>Frameless</t>
  </si>
  <si>
    <t>Unit 1</t>
  </si>
  <si>
    <t>Cabinet Finish:</t>
  </si>
  <si>
    <t>Natural Oak</t>
  </si>
  <si>
    <t>Box Construction:</t>
  </si>
  <si>
    <t>Plywood</t>
  </si>
  <si>
    <t>Price Margin:</t>
  </si>
  <si>
    <t>Purchase Price (0%)</t>
  </si>
  <si>
    <t>Factor:</t>
  </si>
  <si>
    <t>Handle Price (Per Handle):</t>
  </si>
  <si>
    <t>Build Cost (Per Box):</t>
  </si>
  <si>
    <t>Shipping Per Unit:</t>
  </si>
  <si>
    <r>
      <rPr>
        <sz val="11"/>
        <color rgb="FFFFFFFF"/>
        <rFont val="Arial"/>
      </rPr>
      <t xml:space="preserve">Make a copy of this sheet before you begin. OPEN, then SAVE AS your project name. Then fire away! Start by filling out the unit type information, the Summary Sheet will populate as the unit types are completed. </t>
    </r>
    <r>
      <rPr>
        <b/>
        <sz val="11"/>
        <color rgb="FFFFFFFF"/>
        <rFont val="Arial"/>
      </rPr>
      <t>You only need to enter the "Unit Type" name and "QTY" on the summary sheet. Leave the "Unit Price", "Total", "Total Cabinets", and "Cabinet Hardware Count" fields alone.</t>
    </r>
  </si>
  <si>
    <t>You may hide any extra rows/columns of any extra unit types to make the document more succinct.</t>
  </si>
  <si>
    <t>Cabinets</t>
  </si>
  <si>
    <t>Handles</t>
  </si>
  <si>
    <t xml:space="preserve">Build cost </t>
  </si>
  <si>
    <t>Total Cabinets + Trim:</t>
  </si>
  <si>
    <t xml:space="preserve">Shipping </t>
  </si>
  <si>
    <t xml:space="preserve">based on a local delivery additional freight may be necessary </t>
  </si>
  <si>
    <t xml:space="preserve">Total </t>
  </si>
  <si>
    <t xml:space="preserve">Cabinet Installation  </t>
  </si>
  <si>
    <t>separate attachment</t>
  </si>
  <si>
    <t>Grand Total</t>
  </si>
  <si>
    <t xml:space="preserve"> 1)General Specifications:</t>
  </si>
  <si>
    <t xml:space="preserve"> A. Door Material: HDF</t>
  </si>
  <si>
    <t xml:space="preserve"> E. Drawer runner: SOLID WOOD DOVETAILED </t>
  </si>
  <si>
    <t xml:space="preserve"> E.1. undermount softclose</t>
  </si>
  <si>
    <t xml:space="preserve"> C. Shelves:   Plywood</t>
  </si>
  <si>
    <r>
      <rPr>
        <sz val="10"/>
        <color theme="1"/>
        <rFont val="Arial"/>
      </rPr>
      <t xml:space="preserve"> D. Hinge</t>
    </r>
    <r>
      <rPr>
        <sz val="10"/>
        <color rgb="FFFF00FF"/>
        <rFont val="Arial"/>
      </rPr>
      <t>:</t>
    </r>
    <r>
      <rPr>
        <sz val="10"/>
        <color theme="1"/>
        <rFont val="Arial"/>
      </rPr>
      <t xml:space="preserve"> DTC soft close</t>
    </r>
  </si>
  <si>
    <t>ONYX BLACK</t>
  </si>
  <si>
    <t>WHITE SHAKER</t>
  </si>
  <si>
    <t>ESPRESSO SHAKER</t>
  </si>
  <si>
    <t>SIGNATURE BLUE</t>
  </si>
  <si>
    <t>Grey Shaker</t>
  </si>
  <si>
    <t>Uptown White</t>
  </si>
  <si>
    <t>Modern Slate</t>
  </si>
  <si>
    <t>Dark Green Slim Shaker</t>
  </si>
  <si>
    <t>Description</t>
  </si>
  <si>
    <t>Cabinet Name</t>
  </si>
  <si>
    <t>List Price</t>
  </si>
  <si>
    <t>Inventory Code</t>
  </si>
  <si>
    <t>Base Cabinets with Drawer, 24" Depth</t>
  </si>
  <si>
    <t>9" Base Cabinet: 1 Door &amp; 1 Drawer</t>
  </si>
  <si>
    <t>B09</t>
  </si>
  <si>
    <t>12" Base Cabinet: 1 Door &amp; 1 Drawer</t>
  </si>
  <si>
    <t>B12</t>
  </si>
  <si>
    <t>15" Base Cabinet: 1 Door &amp; 1 Drawer</t>
  </si>
  <si>
    <t>B15</t>
  </si>
  <si>
    <t>18" Base Cabinet: 1 Door &amp; 1 Drawer</t>
  </si>
  <si>
    <t>B18</t>
  </si>
  <si>
    <t>18" Base Trash Cabinet: 1 Door &amp; 1 Drawer with two 27 qt. Trash Cans</t>
  </si>
  <si>
    <t>BWBK18-2</t>
  </si>
  <si>
    <t>21" Base Cabinet: 1 Door &amp; 1 Drawer</t>
  </si>
  <si>
    <t>B21</t>
  </si>
  <si>
    <t>24" Base Cabinet: 2 Doors &amp; 1 Drawer</t>
  </si>
  <si>
    <t>B24</t>
  </si>
  <si>
    <t>27" Base Cabinet: 2 Doors &amp; 1 Drawer</t>
  </si>
  <si>
    <t>B27</t>
  </si>
  <si>
    <t>30" Base Cabinet: 2 Doors &amp; 1 Drawer</t>
  </si>
  <si>
    <t>B30</t>
  </si>
  <si>
    <t>33" Base Cabinet: 2 Doors &amp; 2 Drawers</t>
  </si>
  <si>
    <t>B33</t>
  </si>
  <si>
    <t>36" Base Cabinet: 2 Doors &amp; 2 Drawers</t>
  </si>
  <si>
    <t>B36</t>
  </si>
  <si>
    <t>42" Base Cabinet: 2 Doors &amp; 2 Drawers</t>
  </si>
  <si>
    <t>B42</t>
  </si>
  <si>
    <t>Base Cabinets with Full Height Door, 24" Depth</t>
  </si>
  <si>
    <t>9" Base Cabinet: 1 Full-height Door</t>
  </si>
  <si>
    <t>B09FHD</t>
  </si>
  <si>
    <t>24" Base Cabinet: 2 Full-height Doors</t>
  </si>
  <si>
    <t>B24FHD</t>
  </si>
  <si>
    <t>3 Drawer Base Cabinets, 24" Depth</t>
  </si>
  <si>
    <t>12" Base Cabinet: 3 Drawers, Drawers are 7", 11" and 11" tall</t>
  </si>
  <si>
    <t>3DB12</t>
  </si>
  <si>
    <t>15" Base Cabinet: 3 Drawers, Drawers are 7", 11" and 11" tall</t>
  </si>
  <si>
    <t>3DB15</t>
  </si>
  <si>
    <t>18" Base Cabinet: 3 Drawers, Drawers are 7", 11" and 11" tall</t>
  </si>
  <si>
    <t>3DB18</t>
  </si>
  <si>
    <t>21" Base Cabinet: 3 Drawers, Drawers are 7", 11" and 11" tall</t>
  </si>
  <si>
    <t>3DB21</t>
  </si>
  <si>
    <t>24" Base Cabinet: 3 Drawers, Drawers are 7", 11" and 11" tall</t>
  </si>
  <si>
    <t>3DB24</t>
  </si>
  <si>
    <t>30" Base Cabinet: 3 Drawers, Drawers are 7", 11" and 11" tall</t>
  </si>
  <si>
    <t>3DB30</t>
  </si>
  <si>
    <t>36" Base Cabinet: 3 Drawers, Drawers are 7", 11" and 11" tall</t>
  </si>
  <si>
    <t>3DB36</t>
  </si>
  <si>
    <t>2 Drawer Base Cabinets, 24" Depth</t>
  </si>
  <si>
    <t>24" Base Cabinet: 2 Drawers, Drawers are 14.5" tall</t>
  </si>
  <si>
    <t>2DB24</t>
  </si>
  <si>
    <t>30" Base Cabinet: 2 Drawers, Drawers are 14.5" tall</t>
  </si>
  <si>
    <t>2DB30</t>
  </si>
  <si>
    <t>36" Base Cabinet: 2 Drawers, Drawers are 14.5" tall</t>
  </si>
  <si>
    <t>2DB36</t>
  </si>
  <si>
    <t>Sink Base Cabinets, 24" Depth</t>
  </si>
  <si>
    <t>30" Base Cabinet: 2 Doors &amp; 1 False Drawer</t>
  </si>
  <si>
    <t>SB30</t>
  </si>
  <si>
    <t>33" Base Cabinet: 2 Doors &amp; 1 False Drawer</t>
  </si>
  <si>
    <t>SB33</t>
  </si>
  <si>
    <t>36" Base Cabinet: 2 Doors &amp; 2 False Drawers</t>
  </si>
  <si>
    <t>SB36</t>
  </si>
  <si>
    <t>42" Base Cabinet: 2 Doors &amp; 2 False Drawers</t>
  </si>
  <si>
    <t>SB42</t>
  </si>
  <si>
    <t>Farm Sink Base Cabinet, 24" Depth</t>
  </si>
  <si>
    <t>36" Base Cabinet: 2 Doors &amp; 33" W x 10" Opening for Sink</t>
  </si>
  <si>
    <t>FSM36</t>
  </si>
  <si>
    <t>Corner Sink Base Cabinet, 24" Depth</t>
  </si>
  <si>
    <t>42" Base Cabinet: 1 24" Door, fits in a 42" x 42" corner space</t>
  </si>
  <si>
    <t>CSB42</t>
  </si>
  <si>
    <t>Corner Base Cabinets, 24" Depth</t>
  </si>
  <si>
    <t>36" Base Cabinet: 2 Doors, Turntable, fits in a 36" x 36" corner space</t>
  </si>
  <si>
    <t>BLS36-SP</t>
  </si>
  <si>
    <t>42" Base Cabinet: 1 Door &amp; 1 Drawer, Reversible, requires at least 3" pull</t>
  </si>
  <si>
    <t>BBC42</t>
  </si>
  <si>
    <t>Spice Base Cabinets, 24" Depth</t>
  </si>
  <si>
    <t>6" Base Cabinet: 5 Drawers, No soft close, No drawer guides</t>
  </si>
  <si>
    <t>BWRC6</t>
  </si>
  <si>
    <t>9" Base Cabinet: 1 Door with pullout, Three 4" wide levels</t>
  </si>
  <si>
    <t>SP09</t>
  </si>
  <si>
    <t>Base End Cabinets, 24" Depth</t>
  </si>
  <si>
    <t>24" Base Cabinet: 2 Doors &amp; 2 False Drawers</t>
  </si>
  <si>
    <t>BEC24</t>
  </si>
  <si>
    <t>9" Base Cabinet: 3 Shelves, Specify Left or Right</t>
  </si>
  <si>
    <t>BES09L/R</t>
  </si>
  <si>
    <t>Pantry Cabinets, 24" Depth</t>
  </si>
  <si>
    <t>18" Pantry Cabinet: 2 Doors, 18" W x 84" H x 24" D</t>
  </si>
  <si>
    <t>PC188424</t>
  </si>
  <si>
    <t>18" Pantry Cabinet: 2 Doors, 18" W x 90" H x 24" D</t>
  </si>
  <si>
    <t>PC189024</t>
  </si>
  <si>
    <t>18" Pantry Cabinet: 2 Doors, 18" W x 96" H x 24" D</t>
  </si>
  <si>
    <t>PC189624</t>
  </si>
  <si>
    <t>24" Pantry Cabinet: 4 Doors, 24" W x 84" H x 24" D</t>
  </si>
  <si>
    <t>PC248424</t>
  </si>
  <si>
    <t>24" Pantry Cabinet: 4 Doors, 24" W x 90" H x 24" D</t>
  </si>
  <si>
    <t>PC249024</t>
  </si>
  <si>
    <t>24" Pantry Cabinet: 4 Doors, 24" W x 96" H x 24" D</t>
  </si>
  <si>
    <t>PC249624</t>
  </si>
  <si>
    <t>30" Pantry Cabinet: 4 Doors, 30" W x 84" H x 24" D</t>
  </si>
  <si>
    <t>PC308424</t>
  </si>
  <si>
    <t>30" Pantry Cabinet: 4 Doors, 30" W x 90" H x 24" D</t>
  </si>
  <si>
    <t>PC309024</t>
  </si>
  <si>
    <t>30" Pantry Cabinet: 4 Doors, 30" W x 96" H x 24" D</t>
  </si>
  <si>
    <t>PC309624</t>
  </si>
  <si>
    <t>Oven Cabinets, 24" Depth</t>
  </si>
  <si>
    <t>18" Oven Cabinet: 2 Doors &amp; 3 Drawers, 33" W x 84" H x 24" D</t>
  </si>
  <si>
    <t>OC338424</t>
  </si>
  <si>
    <t>OC339024</t>
  </si>
  <si>
    <t>OC339624</t>
  </si>
  <si>
    <t>Wall Cabinets, 12" Depth</t>
  </si>
  <si>
    <t>Wall Cabinet: 1 Door, 9" W x 30" H</t>
  </si>
  <si>
    <t>W0930</t>
  </si>
  <si>
    <t>Wall Cabinet: 1 Door, 12" W x 30" H</t>
  </si>
  <si>
    <t>W1230</t>
  </si>
  <si>
    <t>Wall Cabinet: 1 Door, 15" W x 30" H</t>
  </si>
  <si>
    <t>W1530</t>
  </si>
  <si>
    <t>Wall Cabinet: 1 Glass Door, 15" W x 30" H</t>
  </si>
  <si>
    <t>W1530GD</t>
  </si>
  <si>
    <t>Wall Cabinet: 1 Door, 18" W x 30" H</t>
  </si>
  <si>
    <t>W1830</t>
  </si>
  <si>
    <t>Wall Cabinet: 1 Glass Door, 18" W x 30" H</t>
  </si>
  <si>
    <t>W1830GD</t>
  </si>
  <si>
    <t>Wall Cabinet: 1 Door, 21" W x 30" H</t>
  </si>
  <si>
    <t>W2130</t>
  </si>
  <si>
    <t>Wall Cabinet: 2 Doors, 24" W x 30" H</t>
  </si>
  <si>
    <t>W2430</t>
  </si>
  <si>
    <t>Wall Cabinet: 2 Doors, 27" W x 30" H</t>
  </si>
  <si>
    <t>W2730</t>
  </si>
  <si>
    <t>Wall Cabinet: 2 Doors, 30" W x 30" H</t>
  </si>
  <si>
    <t>W3030</t>
  </si>
  <si>
    <t>Wall Cabinet: 2 Glass Doors, 30" W x 30" H</t>
  </si>
  <si>
    <t>W3030GD</t>
  </si>
  <si>
    <t>Wall Cabinet: 2 Doors, 33" W x 30" H</t>
  </si>
  <si>
    <t>W3330</t>
  </si>
  <si>
    <t>Wall Cabinet: 2 Doors, 36" W x 30" H</t>
  </si>
  <si>
    <t>W3630</t>
  </si>
  <si>
    <t>Wall Cabinet: 2 Glass Doors, 36" W x 30" H</t>
  </si>
  <si>
    <t>W3630GD</t>
  </si>
  <si>
    <t>Wall Cabinet: 2 Doors, 42" W x 30" H</t>
  </si>
  <si>
    <t>W4230</t>
  </si>
  <si>
    <t>Wall Cabinet: 1 Door, 9" W x 36" H</t>
  </si>
  <si>
    <t>W0936</t>
  </si>
  <si>
    <t>Wall Cabinet: 1 Door, 12" W x 36" H</t>
  </si>
  <si>
    <t>W1236</t>
  </si>
  <si>
    <t>Wall Cabinet: 1 Door, 15" W x 36" H</t>
  </si>
  <si>
    <t>W1536</t>
  </si>
  <si>
    <t>Wall Cabinet: 1 Glass Door, 15" W x 36" H</t>
  </si>
  <si>
    <t>W1536GD</t>
  </si>
  <si>
    <t>Wall Cabinet: 1 Door, 18" W x 36" H</t>
  </si>
  <si>
    <t>W1836</t>
  </si>
  <si>
    <t>Wall Cabinet: 1 Glass Door, 18" W x 36" H</t>
  </si>
  <si>
    <t>W1836GD</t>
  </si>
  <si>
    <t>Wall Cabinet: 1 Door, 21" W x 36" H</t>
  </si>
  <si>
    <t>W2136</t>
  </si>
  <si>
    <t>Wall Cabinet: 2 Doors, 24" W x 36" H</t>
  </si>
  <si>
    <t>W2436</t>
  </si>
  <si>
    <t>Wall Cabinet: 2 Doors, 27" W x 36" H</t>
  </si>
  <si>
    <t>W2736</t>
  </si>
  <si>
    <t>Wall Cabinet: 2 Doors, 30" W x 36" H</t>
  </si>
  <si>
    <t>W3036</t>
  </si>
  <si>
    <t>Wall Cabinet: 2 Glass Doors, 30" W x 36" H</t>
  </si>
  <si>
    <t>W3036GD</t>
  </si>
  <si>
    <t>Wall Cabinet: 2 Doors, 33" W x 36" H</t>
  </si>
  <si>
    <t>W3336</t>
  </si>
  <si>
    <t>Wall Cabinet: 2 Doors, 36" W x 36" H</t>
  </si>
  <si>
    <t>W3636</t>
  </si>
  <si>
    <t>Wall Cabinet: 2 Glass Doors, 36" W x 36" H</t>
  </si>
  <si>
    <t>W3636GD</t>
  </si>
  <si>
    <t>Wall Cabinet: 2 Doors, 42" W x 36" H</t>
  </si>
  <si>
    <t>W4236</t>
  </si>
  <si>
    <t>Wall Cabinet: 1 Door, 9" W x 42" H</t>
  </si>
  <si>
    <t>W0942</t>
  </si>
  <si>
    <t>Wall Cabinet: 1 Door, 12" W x 42" H</t>
  </si>
  <si>
    <t>W1242</t>
  </si>
  <si>
    <t>Wall Cabinet: 1 Door, 15" W x 42" H</t>
  </si>
  <si>
    <t>W1542</t>
  </si>
  <si>
    <t>Wall Cabinet: 1 Glass Door, 15" W x 42" H</t>
  </si>
  <si>
    <t>W1542GD</t>
  </si>
  <si>
    <t>Wall Cabinet: 1 Door, 15" W x 15" H</t>
  </si>
  <si>
    <t>W1515</t>
  </si>
  <si>
    <t>Wall Cabinet: 1 Glass Door, 15" W x 15" H</t>
  </si>
  <si>
    <t>W1515GD</t>
  </si>
  <si>
    <t>Wall Cabinet: 1 Door, 18" W x 15" H</t>
  </si>
  <si>
    <t>W1815</t>
  </si>
  <si>
    <t>Wall Cabinet: 1 Glass Door, 18" W x 15" H</t>
  </si>
  <si>
    <t>W1815GD</t>
  </si>
  <si>
    <t>Wall Cabinet: 1 Door, 18" W x 42" H</t>
  </si>
  <si>
    <t>W1842</t>
  </si>
  <si>
    <t>Wall Cabinet: 1 Glass Door, 18" W x 42" H</t>
  </si>
  <si>
    <t>W1842GD</t>
  </si>
  <si>
    <t>Wall Cabinet: 1 Door, 21" W x 15" H</t>
  </si>
  <si>
    <t>W2115</t>
  </si>
  <si>
    <t>Wall Cabinet: 1 Glass Door, 21" W x 15" H</t>
  </si>
  <si>
    <t>W2115GD</t>
  </si>
  <si>
    <t>Wall Cabinet: 1 Door, 21" W x 42" H</t>
  </si>
  <si>
    <t>W2142</t>
  </si>
  <si>
    <t>Wall Cabinet: 2 Doors, 24" W x 15" H</t>
  </si>
  <si>
    <t>W2415</t>
  </si>
  <si>
    <t>Wall Cabinet: 2 Glass Doors, 24" W x 15" H</t>
  </si>
  <si>
    <t>W2415GD</t>
  </si>
  <si>
    <t>Wall Cabinet: 2 Doors, 24" W x 42" H</t>
  </si>
  <si>
    <t>W2442</t>
  </si>
  <si>
    <t>Wall Cabinet: 2 Doors, 27" W x 15" H</t>
  </si>
  <si>
    <t>W2715</t>
  </si>
  <si>
    <t>Wall Cabinet: 2 Glass Doors, 27" W x 15" H</t>
  </si>
  <si>
    <t>W2715GD</t>
  </si>
  <si>
    <t>Wall Cabinet: 2 Doors, 27" W x 42" H</t>
  </si>
  <si>
    <t>W2742</t>
  </si>
  <si>
    <t>Wall Cabinet: 2 Doors, 30" W x 42" H</t>
  </si>
  <si>
    <t>W3042</t>
  </si>
  <si>
    <t>Wall Cabinet: 2 Glass Doors, 30" W x 42" H</t>
  </si>
  <si>
    <t>W3042GD</t>
  </si>
  <si>
    <t>Wall Cabinet: 2 Doors, 33" W x 42" H</t>
  </si>
  <si>
    <t>W3342</t>
  </si>
  <si>
    <t>Wall Cabinet: 2 Doors, 36" W x 42" H</t>
  </si>
  <si>
    <t>W3642</t>
  </si>
  <si>
    <t>Wall Cabinet: 2 Glass Doors, 36" W x 42" H</t>
  </si>
  <si>
    <t>W3642GD</t>
  </si>
  <si>
    <t>Wall Cabinet: 2 Doors, 42" W x 42" H</t>
  </si>
  <si>
    <t>W4242</t>
  </si>
  <si>
    <t>Wall Cabinet: 2 Doors, 30" W x 12" H</t>
  </si>
  <si>
    <t>W3012</t>
  </si>
  <si>
    <t>Wall Cabinet: 2 Doors, 30" W x 15" H</t>
  </si>
  <si>
    <t>W3015</t>
  </si>
  <si>
    <t>Wall Cabinet: 2 Glass Doors, 30" W x 15" H</t>
  </si>
  <si>
    <t>W3015GD</t>
  </si>
  <si>
    <t>Wall Cabinet: 2 Doors, 30" W x 18" H</t>
  </si>
  <si>
    <t>W3018</t>
  </si>
  <si>
    <t>Wall Cabinet: 2 Doors, 30" W x 21" H</t>
  </si>
  <si>
    <t>W3021</t>
  </si>
  <si>
    <t>Wall Cabinet: 2 Doors, 30" W x 24" H</t>
  </si>
  <si>
    <t>W3024</t>
  </si>
  <si>
    <t>Wall Cabinet: 2 Doors, 33" W x 12" H</t>
  </si>
  <si>
    <t>W3312</t>
  </si>
  <si>
    <t>Wall Cabinet: 2 Doors, 33" W x 15" H</t>
  </si>
  <si>
    <t>W3315</t>
  </si>
  <si>
    <t>Wall Cabinet: 2 Glass Doors, 33" W x 15" H</t>
  </si>
  <si>
    <t>W3315GD</t>
  </si>
  <si>
    <t>Wall Cabinet: 2 Doors, 33" W x 18" H</t>
  </si>
  <si>
    <t>W3318</t>
  </si>
  <si>
    <t>Wall Cabinet: 2 Doors, 33" W x 21" H</t>
  </si>
  <si>
    <t>W3321</t>
  </si>
  <si>
    <t>Wall Cabinet: 2 Doors, 33" W x 24" H</t>
  </si>
  <si>
    <t>W3324</t>
  </si>
  <si>
    <t>Wall Cabinet: 2 Doors, 36" W x 12" H</t>
  </si>
  <si>
    <t>W3612</t>
  </si>
  <si>
    <t>Wall Cabinet: 2 Doors, 36" W x 15" H</t>
  </si>
  <si>
    <t>W3615</t>
  </si>
  <si>
    <t>Wall Cabinet: 2 Glass Doors, 36" W x 15" H</t>
  </si>
  <si>
    <t>W3615GD</t>
  </si>
  <si>
    <t>Wall Cabinet: 2 Doors, 36" W x 18" H</t>
  </si>
  <si>
    <t>W3618</t>
  </si>
  <si>
    <t>Wall Cabinet: 2 Doors, 36" W x 21" H</t>
  </si>
  <si>
    <t>W3621</t>
  </si>
  <si>
    <t>Wall Cabinet: 2 Doors, 36" W x 24" H</t>
  </si>
  <si>
    <t>W3624</t>
  </si>
  <si>
    <t>Wall Fridge Cabinets, 24" Depth</t>
  </si>
  <si>
    <t>Wall Cabinet: 2 Doors, 36" W x 12" H x 24" D</t>
  </si>
  <si>
    <t>W361224</t>
  </si>
  <si>
    <t>Wall Cabinet: 2 Doors, 36" W x 15" H x 24" D</t>
  </si>
  <si>
    <t>W361524</t>
  </si>
  <si>
    <t>Wall Cabinet: 2 Doors, 36" W x 18" H x 24" D</t>
  </si>
  <si>
    <t>W361824</t>
  </si>
  <si>
    <t>Wall Cabinet: 2 Doors, 36" W x 21" H x 24" D</t>
  </si>
  <si>
    <t>W362124</t>
  </si>
  <si>
    <t>Wall Cabinet: 2 Doors, 36" W x 24" H x 24" D</t>
  </si>
  <si>
    <t>W362424</t>
  </si>
  <si>
    <t>Wall Blind Corner Cabinets, 12" Depth</t>
  </si>
  <si>
    <t>Wall Cabinet: 1 Door, 30" W x 30" H, Reversible</t>
  </si>
  <si>
    <t>WBC3030</t>
  </si>
  <si>
    <t>Wall Cabinet: 1 Door, 30" W x 36" H, Reversible</t>
  </si>
  <si>
    <t>WBC3036</t>
  </si>
  <si>
    <t>Wall Cabinet: 1 Door, 30" W x 42" H, Reversible</t>
  </si>
  <si>
    <t>WBC3042</t>
  </si>
  <si>
    <t>Wall Diagonal Corner Cabinets</t>
  </si>
  <si>
    <t>Wall Cabinet: 1 15" W Door, 24" W x 15" H x 12" D</t>
  </si>
  <si>
    <t>WDC2415</t>
  </si>
  <si>
    <t>Wall Cabinet: 1 15" W Glass Door, 24" W x 15" H x 12" D</t>
  </si>
  <si>
    <t>WDC2415GD</t>
  </si>
  <si>
    <t>Wall Cabinet: 1 15" W Door, 24" W x 30" H x 12" D</t>
  </si>
  <si>
    <t>WDC2430</t>
  </si>
  <si>
    <t>Wall Cabinet: 1 15" W Glass Door, 24" W x 30" H x 12" D</t>
  </si>
  <si>
    <t>WDC2430GD</t>
  </si>
  <si>
    <t>Wall Cabinet: 1 15" W Door, 24" W x 36" H x 12" D</t>
  </si>
  <si>
    <t>WDC2436</t>
  </si>
  <si>
    <t>Wall Cabinet: 1 15" W Glass Door, 24" W x 36" H x 12" D</t>
  </si>
  <si>
    <t>WDC2436GD</t>
  </si>
  <si>
    <t>Wall Cabinet: 1 15" W Door, 24" W x 42" H x 12" D</t>
  </si>
  <si>
    <t>WDC2442</t>
  </si>
  <si>
    <t>Wall Cabinet: 1 15" W Glass Door, 24" W x 42" H x 12" D</t>
  </si>
  <si>
    <t>WDC2442GD</t>
  </si>
  <si>
    <t>Wall Cabinet: 1 15" W Door, 27" W x 36" H x 15" D</t>
  </si>
  <si>
    <t>WDC273615</t>
  </si>
  <si>
    <t>Wall Cabinet: 1 15" W Glass Door, 27" W x 36" H x 15" D</t>
  </si>
  <si>
    <t>WDC273615GD</t>
  </si>
  <si>
    <t>Wall Cabinet: 1 15" W Door, 27" W x 42" H x 15" D</t>
  </si>
  <si>
    <t>WDC274215</t>
  </si>
  <si>
    <t>Wall Cabinet: 1 15" W Glass Door, 27" W x 42" H x 15" D</t>
  </si>
  <si>
    <t>WDC274215GD</t>
  </si>
  <si>
    <t>Wall Easy Reach Corner Cabinets, 12" Depth</t>
  </si>
  <si>
    <t>Wall Cabinet: 2 Doors, 24" W x 30" H, Door to Door Hinge</t>
  </si>
  <si>
    <t>WLS2430</t>
  </si>
  <si>
    <t>Wall Cabinet: 2 Doors, 24" W x 36" H, Door to Door Hinge</t>
  </si>
  <si>
    <t>WLS2436</t>
  </si>
  <si>
    <t>Wall Cabinet: 2 Doors, 24" W x 42" H, Door to Door Hinge</t>
  </si>
  <si>
    <t>WLS2442</t>
  </si>
  <si>
    <t>Wall End Corner Cabinets, 12" Depth</t>
  </si>
  <si>
    <t>Wall Cabinet: 2 Doors, 12" W x 30" H</t>
  </si>
  <si>
    <t>WEC1230</t>
  </si>
  <si>
    <t>Wall Cabinet: 2 Doors, 12" W x 36" H</t>
  </si>
  <si>
    <t>WEC1236</t>
  </si>
  <si>
    <t>Wall Cabinet: 2 Doors, 12" W x 42" H</t>
  </si>
  <si>
    <t>WEC1242</t>
  </si>
  <si>
    <t>Wall End Shelves, 12" Depth</t>
  </si>
  <si>
    <t>Wall End Shelf: 3 Shelves, 9" W x 30" H, Specify Left or Right</t>
  </si>
  <si>
    <t>WES930</t>
  </si>
  <si>
    <t>Wall End Shelf: 3 Shelves, 9" W x 36" H, Specify Left or Right</t>
  </si>
  <si>
    <t>WES936</t>
  </si>
  <si>
    <t>Wall End Shelf: 3 Shelves, 9" W x 42" H, Specify Left or Right</t>
  </si>
  <si>
    <t>WES942</t>
  </si>
  <si>
    <t>Wall Microwave Cabinets, 12" Depth, 24" W x 16" H Opening</t>
  </si>
  <si>
    <t>WMC2730</t>
  </si>
  <si>
    <t>WMC2736</t>
  </si>
  <si>
    <t>WMC2742</t>
  </si>
  <si>
    <t>Wall Wine Racks, 12" Deep</t>
  </si>
  <si>
    <t>Wine Rack: 30" W x 15" H</t>
  </si>
  <si>
    <t>WRC3015</t>
  </si>
  <si>
    <t>Wine Rack: 36" W x 15" H</t>
  </si>
  <si>
    <t>WRC3615</t>
  </si>
  <si>
    <t>Wall Glass Racks, 12" Deep</t>
  </si>
  <si>
    <t>Wine Glass Rack: 30" W x 1.5" H x 12" D</t>
  </si>
  <si>
    <t>30GR-glass rack</t>
  </si>
  <si>
    <t>Wine Glass Rack: 36" W x 1.5" H x 12" D</t>
  </si>
  <si>
    <t>36GR-glass rack</t>
  </si>
  <si>
    <t>Vanity Base Cabinets, 21" Deep</t>
  </si>
  <si>
    <t>VB09</t>
  </si>
  <si>
    <t>VB12</t>
  </si>
  <si>
    <t>VB15</t>
  </si>
  <si>
    <t>VB18</t>
  </si>
  <si>
    <t>Vanity 3 Drawer Base Cabinets, 21" Deep</t>
  </si>
  <si>
    <t>VDB12</t>
  </si>
  <si>
    <t>VDB15</t>
  </si>
  <si>
    <t>VDB18</t>
  </si>
  <si>
    <t>VDB21</t>
  </si>
  <si>
    <t>VDB24</t>
  </si>
  <si>
    <t>Out of Stock</t>
  </si>
  <si>
    <t>Vanity Sink Base Cabinets, 21" Deep</t>
  </si>
  <si>
    <t>24" Base Cabinet: 2 Doors &amp; 1 False Drawer</t>
  </si>
  <si>
    <t>VSB24</t>
  </si>
  <si>
    <t>27" Base Cabinet: 2 Doors &amp; 1 False Drawer</t>
  </si>
  <si>
    <t>VSB27</t>
  </si>
  <si>
    <t>VSB30</t>
  </si>
  <si>
    <t>36" Base Cabinet: 2 Doors &amp; 1 False Drawer</t>
  </si>
  <si>
    <t>VSB36</t>
  </si>
  <si>
    <t>Vanity Sink Base Combo Cabinets, 21" Deep</t>
  </si>
  <si>
    <t>30" Base Cabinet: 1 Door, 2 Drawers Left, 1 False Drawer Front</t>
  </si>
  <si>
    <t>VSD3021DL</t>
  </si>
  <si>
    <t>30" Base Cabinet: 1 Door, 2 Drawers Right, 1 False Drawer Front</t>
  </si>
  <si>
    <t>VSD3021DR</t>
  </si>
  <si>
    <t>36" Base Cabinet: 1 Door, 2 Drawers Left, 1 False Drawer Front</t>
  </si>
  <si>
    <t>VSD3621DL</t>
  </si>
  <si>
    <t>36" Base Cabinet: 1 Door, 2 Drawers Right, 1 False Drawer Front</t>
  </si>
  <si>
    <t>VSD3621DR</t>
  </si>
  <si>
    <t>42" Base Cabinet: 2 Doors, 2 Drawers, &amp; 1 False Drawer (Centered Sink)</t>
  </si>
  <si>
    <t>VSD4221</t>
  </si>
  <si>
    <t>48" Base Cabinet: 2 Doors, Sink Centered, 12" Drawer Banks on both sides</t>
  </si>
  <si>
    <t>VSD4821D</t>
  </si>
  <si>
    <t>60" Base Cabinet: 2 Doors, Sink Centered, 12" Drawer Banks on both sides</t>
  </si>
  <si>
    <t>VSD6021D</t>
  </si>
  <si>
    <t>60" Base Cabinet: Double Sink, 4 Doors &amp; (3) 12" W Drawers centered</t>
  </si>
  <si>
    <t>VSD6021DD</t>
  </si>
  <si>
    <t>Vanity Knee Drawers, 21" Deep</t>
  </si>
  <si>
    <t>Knee Drawer: 24" W x 7" H, 1 Drawer</t>
  </si>
  <si>
    <t>KD24</t>
  </si>
  <si>
    <t>Knee Drawer: 30" W x 7" H, 1 Drawer</t>
  </si>
  <si>
    <t>KD30</t>
  </si>
  <si>
    <t>Knee Drawer: 36" W x 7" H, 1 Drawer</t>
  </si>
  <si>
    <t>KD36</t>
  </si>
  <si>
    <t>Vanity Linen Cabinets, 21" Deep</t>
  </si>
  <si>
    <t>Vanity Countertop Linen Cabinet: 12" W x 45" H, Sits on top of counter</t>
  </si>
  <si>
    <t>DV1248</t>
  </si>
  <si>
    <t>Vanity Tall Linen Cabinet: 1 Door &amp; 3 Drawers, 18" W x 84" H</t>
  </si>
  <si>
    <t>SVA188421</t>
  </si>
  <si>
    <t>Roll Out Trays, 21" Deep</t>
  </si>
  <si>
    <t>15" Roll Out Tray: 15" W x 4" H</t>
  </si>
  <si>
    <t>ROT15</t>
  </si>
  <si>
    <t>18" Roll Out Tray: 15" W x 4" H</t>
  </si>
  <si>
    <t>ROT18</t>
  </si>
  <si>
    <t>21" Roll Out Tray: 15" W x 4" H</t>
  </si>
  <si>
    <t>ROT21</t>
  </si>
  <si>
    <t>24" Roll Out Tray: 15" W x 4" H</t>
  </si>
  <si>
    <t>ROT24</t>
  </si>
  <si>
    <t>27" Roll Out Tray: 15" W x 4" H</t>
  </si>
  <si>
    <t>ROT27</t>
  </si>
  <si>
    <t>30" Roll Out Tray: 15" W x 4" H</t>
  </si>
  <si>
    <t>ROT30</t>
  </si>
  <si>
    <t>33" Roll Out Tray: 15" W x 4" H</t>
  </si>
  <si>
    <t>ROT33</t>
  </si>
  <si>
    <t>36" Roll Out Tray: 15" W x 4" H</t>
  </si>
  <si>
    <t>ROT36</t>
  </si>
  <si>
    <t xml:space="preserve"> </t>
  </si>
  <si>
    <t xml:space="preserve">WHITE SHAKER </t>
  </si>
  <si>
    <t>Gray Shaker</t>
  </si>
  <si>
    <r>
      <rPr>
        <b/>
        <sz val="11"/>
        <color theme="1"/>
        <rFont val="Calibri"/>
      </rPr>
      <t>M</t>
    </r>
    <r>
      <rPr>
        <b/>
        <sz val="11"/>
        <color rgb="FF000000"/>
        <rFont val="宋体"/>
      </rPr>
      <t>odern Slate</t>
    </r>
  </si>
  <si>
    <t>ONB</t>
  </si>
  <si>
    <t>WHS</t>
  </si>
  <si>
    <t>ESS</t>
  </si>
  <si>
    <t>SIB</t>
  </si>
  <si>
    <t>GRS</t>
  </si>
  <si>
    <t>UPB</t>
  </si>
  <si>
    <r>
      <rPr>
        <sz val="11"/>
        <color theme="1"/>
        <rFont val="Calibri"/>
      </rPr>
      <t>M</t>
    </r>
    <r>
      <rPr>
        <sz val="11"/>
        <color theme="1"/>
        <rFont val="Calibri"/>
      </rPr>
      <t>SL</t>
    </r>
  </si>
  <si>
    <t>DGS</t>
  </si>
  <si>
    <t>Accessory Name</t>
  </si>
  <si>
    <t>1/4" Cabinet Skins:</t>
  </si>
  <si>
    <t>Wall Cabinet Skin: 12" W x 30" H</t>
  </si>
  <si>
    <t>DEP12*30*1/4</t>
  </si>
  <si>
    <t>Wall Cabinet Skin: 12" W x 36" H</t>
  </si>
  <si>
    <t>DEP12*36*1/4</t>
  </si>
  <si>
    <t>Wall Cabinet Skin: 12" W x 42" H</t>
  </si>
  <si>
    <t>DEP12*42*1/4</t>
  </si>
  <si>
    <t>Base Cabinet Skin: 21" W x 34.5" H</t>
  </si>
  <si>
    <t>DEP21*34.5*1/4</t>
  </si>
  <si>
    <t>Base Cabinet Skin: 24" W x 34.5" H</t>
  </si>
  <si>
    <t>DEP24*34.5*1/4</t>
  </si>
  <si>
    <t>Pantry Cabinet Skin: 24" W x 96" H</t>
  </si>
  <si>
    <t>DEP24*96*1/4</t>
  </si>
  <si>
    <t>1/4" Cabinet Panel: 34.5" W x 96" H</t>
  </si>
  <si>
    <t>PNL 34.5*96*1/4</t>
  </si>
  <si>
    <t>1/2" Cabinet Panels:</t>
  </si>
  <si>
    <t>Island Back Panel: 34.5" W x 96" H</t>
  </si>
  <si>
    <t>PNL34.5*96*1/2-VERTICAL</t>
  </si>
  <si>
    <t>Dishwasher Return Panel: 24" W x 34.5" H, 3" Return filler included</t>
  </si>
  <si>
    <t>DWR3</t>
  </si>
  <si>
    <t>Refrigerator Return Panel: 24" W x 96" H, 1.5" return filler included</t>
  </si>
  <si>
    <t>REP1.5x96</t>
  </si>
  <si>
    <t>Refrigerator Return Panel: 24" W x 96" H, 3" return filler included</t>
  </si>
  <si>
    <t>REP3x96</t>
  </si>
  <si>
    <t>Cabinet Fillers, 3/4" Thick:</t>
  </si>
  <si>
    <t>Base Cabinet Filler: 3" W x 30" H</t>
  </si>
  <si>
    <t>BF3</t>
  </si>
  <si>
    <t>Base Cabinet Filler: 6" W x 30" H</t>
  </si>
  <si>
    <t>BF6</t>
  </si>
  <si>
    <t>Wall Cabinet Filler: 3" W x 30" H</t>
  </si>
  <si>
    <t>WF330</t>
  </si>
  <si>
    <t>Wall Cabinet Filler: 3" W x 36" H</t>
  </si>
  <si>
    <t>WF336</t>
  </si>
  <si>
    <t>Wall Cabinet Filler: 3" W x 42" H</t>
  </si>
  <si>
    <t>WF342</t>
  </si>
  <si>
    <t>Wall (Tall) Cabinet Filler: 3" W x 96" H</t>
  </si>
  <si>
    <t>WF396</t>
  </si>
  <si>
    <t>Wall Cabinet Filler: 6" W x 30" H</t>
  </si>
  <si>
    <t>WF630</t>
  </si>
  <si>
    <t>Wall Cabinet Filler: 6" W x 36" H</t>
  </si>
  <si>
    <t>WF636</t>
  </si>
  <si>
    <t>Wall Cabinet Filler: 6" W x 42" H</t>
  </si>
  <si>
    <t>WF642</t>
  </si>
  <si>
    <t>Wall (Tall) Cabinet Filler: 6" W x 96" H</t>
  </si>
  <si>
    <t>WF696</t>
  </si>
  <si>
    <t>Tall Filler: 1.5" W x 96" H, includes dado for use as return</t>
  </si>
  <si>
    <t>TF1.5*96</t>
  </si>
  <si>
    <t>Tall Filler: 3" W x 96" H</t>
  </si>
  <si>
    <t>TF396</t>
  </si>
  <si>
    <t>Tall Filler: 6" W x 96" H</t>
  </si>
  <si>
    <t>TF696</t>
  </si>
  <si>
    <t>Molding, 96" Length:</t>
  </si>
  <si>
    <t>Scribe Molding: 3/4" Tall &amp; 1/4" Thick, Rounded on one edge</t>
  </si>
  <si>
    <t>SM8</t>
  </si>
  <si>
    <t>Batten Molding: 3/4" Tall &amp; 1/4" Thick, Rounded on two edges</t>
  </si>
  <si>
    <t>SDM8</t>
  </si>
  <si>
    <t>Cove Molding: 3/4" Tall</t>
  </si>
  <si>
    <t>Cove Molding</t>
  </si>
  <si>
    <t>Outside Corner Molding: 3/4" x 3/4"</t>
  </si>
  <si>
    <t>OCM8</t>
  </si>
  <si>
    <t>Light Rail Molding: 1 1/2" Tall</t>
  </si>
  <si>
    <t>LM8</t>
  </si>
  <si>
    <t>Quarter Round Molding: 3/4" x 3/4"</t>
  </si>
  <si>
    <t>QRM8</t>
  </si>
  <si>
    <t>Crown Molding: Rises 2 1/4" tall from cabinet</t>
  </si>
  <si>
    <t>SCM2 1/4</t>
  </si>
  <si>
    <t>SCM2 1/4-HEEL</t>
  </si>
  <si>
    <t>N/A</t>
  </si>
  <si>
    <t>Crown Molding: Rises 3 5/8" tall from cabinet</t>
  </si>
  <si>
    <t>SCM3 5/8</t>
  </si>
  <si>
    <t>SCM3 5/8-HEEL</t>
  </si>
  <si>
    <t>Base Molding: 4" Tall &amp; 3/4" Thick</t>
  </si>
  <si>
    <t>BM8</t>
  </si>
  <si>
    <t>Toe Kick: 4" Tall &amp; 1/4" Thick:</t>
  </si>
  <si>
    <t>TK8</t>
  </si>
  <si>
    <t>Decorative (False) Doors:</t>
  </si>
  <si>
    <t>Base False Door: 20 1/2" W x 29 1/4" H</t>
  </si>
  <si>
    <t>BFD21</t>
  </si>
  <si>
    <t>Base False Door: 23 1/2" W x 29 1/4" H</t>
  </si>
  <si>
    <t>BFD24</t>
  </si>
  <si>
    <t>Wall False Door: 11 1/2" W x 29 1/2" H</t>
  </si>
  <si>
    <t>FD1230</t>
  </si>
  <si>
    <t>Wall False Door: 11 1/2" W x 35 1/2" H</t>
  </si>
  <si>
    <t>FD1236</t>
  </si>
  <si>
    <t>Wall False Door: 11 1/2" W x 41 1/2" H</t>
  </si>
  <si>
    <t>FD1242</t>
  </si>
  <si>
    <t>Vanity Mirrors:</t>
  </si>
  <si>
    <t>Mirror: 24" W x 30" H</t>
  </si>
  <si>
    <t>MIRROR2430</t>
  </si>
  <si>
    <t>Mirror: 30" W x 30" H</t>
  </si>
  <si>
    <t>MIRROR3030</t>
  </si>
  <si>
    <t>Turn Post: 3" W x 34.5" H x 3" D</t>
  </si>
  <si>
    <t>POST</t>
  </si>
  <si>
    <t>Trash Cabinet Kit: Pullout assembly, (2) 27 qt. Trash Cans</t>
  </si>
  <si>
    <t>TRASH KIT-18</t>
  </si>
  <si>
    <t>Miscellaneous Accessories:</t>
  </si>
  <si>
    <t>Touch Up Kit: Matching paint pen, putty, and application razor</t>
  </si>
  <si>
    <t>TOUCH UP</t>
  </si>
  <si>
    <t>Matching Gallon Paint (Painted finishes ONLY)</t>
  </si>
  <si>
    <t>Gallon Paint</t>
  </si>
  <si>
    <t>Matching Spray Can (Painted finishes ONLY)</t>
  </si>
  <si>
    <t>Rattle Can</t>
  </si>
  <si>
    <t>GLOSSY WHITE</t>
  </si>
  <si>
    <t>SLICED OAK SHAKER</t>
  </si>
  <si>
    <t>BLACK WALNUT</t>
  </si>
  <si>
    <t>WEATHERED OAK SHAKER</t>
  </si>
  <si>
    <t>GLOSSY GREY</t>
  </si>
  <si>
    <t>NATURAL OAK</t>
  </si>
  <si>
    <t>WHITE OAK</t>
  </si>
  <si>
    <t>MATTE WHITE</t>
  </si>
  <si>
    <t>MATTE GREY</t>
  </si>
  <si>
    <t>MATTE BLUE</t>
  </si>
  <si>
    <t>GLOSSY BLACK</t>
  </si>
  <si>
    <t>18" Base Trash Cabinet: 1 Door &amp; 1 Drawer With Trash Can Pullout</t>
  </si>
  <si>
    <t>BTC18</t>
  </si>
  <si>
    <t>33" Base Cabinet: 2 Doors &amp; 1 Drawer</t>
  </si>
  <si>
    <t>36" Base Cabinet: 2 Doors &amp; 1 Drawer</t>
  </si>
  <si>
    <t>Base Cabinets with Full-Height Door, 24" Depth</t>
  </si>
  <si>
    <t>12" Base Cabinet: 1 Full-Height Door</t>
  </si>
  <si>
    <t>B09FD</t>
  </si>
  <si>
    <t>15" Base Cabinet: 1 Full-Height Door</t>
  </si>
  <si>
    <t>B12FD</t>
  </si>
  <si>
    <t>B15FD</t>
  </si>
  <si>
    <t>18" Base Cabinet: 1 Full-Height Door</t>
  </si>
  <si>
    <t>B18FD</t>
  </si>
  <si>
    <t>21" Base Cabinet: 1 Full-Height Door</t>
  </si>
  <si>
    <t>B21FD</t>
  </si>
  <si>
    <t>24" Base Cabinet: 1 Full-Height Door</t>
  </si>
  <si>
    <t>B24FD</t>
  </si>
  <si>
    <t>27" Base Cabinet: 1 Full-Height Door</t>
  </si>
  <si>
    <t>B27FD</t>
  </si>
  <si>
    <t>30" Base Cabinet: 1 Full-Height Door</t>
  </si>
  <si>
    <t>B30FD</t>
  </si>
  <si>
    <t>33" Base Cabinet: 1 Full-Height Door</t>
  </si>
  <si>
    <t>B33FD</t>
  </si>
  <si>
    <t>36" Base Cabinet: 1 Full-Height Door</t>
  </si>
  <si>
    <t>B36FD</t>
  </si>
  <si>
    <t>Drawer Base Cabinets with 3 Drawers, 24" Depth</t>
  </si>
  <si>
    <t>12" Drawer Base Cabinet: 3 Drawers</t>
  </si>
  <si>
    <t>15" Drawer Base Cabinet: 3 Drawers</t>
  </si>
  <si>
    <t>18" Drawer Base Cabinet: 3 Drawers</t>
  </si>
  <si>
    <t>21" Drawer Base Cabinet: 3 Drawers</t>
  </si>
  <si>
    <t>24" Drawer Base Cabinet: 3 Drawers</t>
  </si>
  <si>
    <t>27" Drawer Base Cabinet: 3 Drawers</t>
  </si>
  <si>
    <t>3DB27</t>
  </si>
  <si>
    <t>30" Drawer Base Cabinet: 3 Drawers</t>
  </si>
  <si>
    <t>36" Drawer Base Cabinet: 3 Drawers</t>
  </si>
  <si>
    <t>Drawer Base Cabinets with 2 Drawers, 24" Depth</t>
  </si>
  <si>
    <t>24" Drawer Base Cabinet: 2 Drawers</t>
  </si>
  <si>
    <t>27" Drawer Base Cabinet: 2 Drawers</t>
  </si>
  <si>
    <t>2DB27</t>
  </si>
  <si>
    <t>30" Drawer Base Cabinet: 2 Drawers</t>
  </si>
  <si>
    <t>36" Drawer Base Cabinet: 2 Drawers</t>
  </si>
  <si>
    <t>Pull out Spice Cabinets, 24" Depth</t>
  </si>
  <si>
    <t>6" Base Spice Rack: 1 Door with Metal Pullout</t>
  </si>
  <si>
    <t>BSR06</t>
  </si>
  <si>
    <t>9" Base Spice Rack: 1 Door with Metal Pullout</t>
  </si>
  <si>
    <t>BSR09</t>
  </si>
  <si>
    <t>12" Base Spice Rack: 1 Door with Metal Pullout</t>
  </si>
  <si>
    <t>BSR12</t>
  </si>
  <si>
    <t>30" Sink Base Cabinet: 2 Doors &amp; 1 False Drawer</t>
  </si>
  <si>
    <t>33" Sink Base Cabinet: 2 Doors &amp; 1 False Drawer</t>
  </si>
  <si>
    <t>36" Sink Base Cabinet: 2 Doors &amp; 1 False Drawer</t>
  </si>
  <si>
    <t>36" Farm Sink Base Cabinet: 2 Doors</t>
  </si>
  <si>
    <t>FSB36</t>
  </si>
  <si>
    <t>42" Sink Base Cabinet: 2 Doors &amp; 1 False Drawer</t>
  </si>
  <si>
    <t>Base Corner Cabinets</t>
  </si>
  <si>
    <t>33" Base Lazy Susan Cabinet: 2 Doors &amp; 2 Turn Tables</t>
  </si>
  <si>
    <t>BLS33</t>
  </si>
  <si>
    <t>36" Base Lazy Susan Cabinet: 2 Doors &amp; 2 Turn Tables</t>
  </si>
  <si>
    <t>BLS36</t>
  </si>
  <si>
    <t>36" Base Blind Corner: 1 Door, Requires 42" Space, Reversible</t>
  </si>
  <si>
    <t>BBC36-42FD</t>
  </si>
  <si>
    <t>42" Base Blind Corner: 1 Door, Requires 45" Space, Reversible</t>
  </si>
  <si>
    <t>BBC42-45FD</t>
  </si>
  <si>
    <t>Vanity Drawer Base Cabinets, 21" Depth</t>
  </si>
  <si>
    <t>12" Vanity Drawer Base Cabinet: 3 Drawers, 21" Depth</t>
  </si>
  <si>
    <t>VDB12-3</t>
  </si>
  <si>
    <t>15" Vanity Drawer Base Cabinet: 3 Drawers, 21" Depth</t>
  </si>
  <si>
    <t>VDB15-3</t>
  </si>
  <si>
    <t>18" Vanity Drawer Base Cabinet: 3 Drawers, 21" Depth</t>
  </si>
  <si>
    <t>VDB18-3</t>
  </si>
  <si>
    <t>21" Vanity Drawer Base Cabinet: 3 Drawers, 21" Depth</t>
  </si>
  <si>
    <t>VDB21-3</t>
  </si>
  <si>
    <t>Vanity Sink Base Cabinets, 21" Depth</t>
  </si>
  <si>
    <t>24" Vanity Sink Base Cabinet: 2 Doors &amp; 1 False Drawer, 21" Depth</t>
  </si>
  <si>
    <t>27" Vanity Sink Base Cabinet: 2 Doors &amp; 1 False Drawer, 21" Depth</t>
  </si>
  <si>
    <t>30" Vanity Sink Base Cabinet: 2 Doors &amp; 1 False Drawer, 21" Depth</t>
  </si>
  <si>
    <t>36" Vanity Sink Base Cabinet: 2 Doors &amp; 1 False Drawer, 21" Depth</t>
  </si>
  <si>
    <t>Vanity Knee Drawer Cabinets, 21" Depth</t>
  </si>
  <si>
    <t>24" Vanity Knee Drawer Cabinet: 1 Drawer, 6" Height, 21" Depth</t>
  </si>
  <si>
    <t>VDK24</t>
  </si>
  <si>
    <t>30" Vanity Knee Drawer Cabinet: 1 Drawer, 6" Height, 21" Depth</t>
  </si>
  <si>
    <t>VDK30</t>
  </si>
  <si>
    <t xml:space="preserve">Pantry Cabinet: 15" W x 84" H, 2 Doors </t>
  </si>
  <si>
    <t>PC1584</t>
  </si>
  <si>
    <t xml:space="preserve">Pantry Cabinet: 15" W x 90" H, 2 Doors </t>
  </si>
  <si>
    <t>PC1590</t>
  </si>
  <si>
    <t xml:space="preserve">Pantry Cabinet: 15" W x 96" H, 2 Doors </t>
  </si>
  <si>
    <t>PC1596</t>
  </si>
  <si>
    <t xml:space="preserve">Pantry Cabinet: 18" W x 84" H, 2 Doors </t>
  </si>
  <si>
    <t>PC1884</t>
  </si>
  <si>
    <t xml:space="preserve">Pantry Cabinet: 18" W x 90" H, 2 Doors </t>
  </si>
  <si>
    <t>PC1890</t>
  </si>
  <si>
    <t xml:space="preserve">Pantry Cabinet: 18" W x 96" H, 2 Doors </t>
  </si>
  <si>
    <t>PC1896</t>
  </si>
  <si>
    <t xml:space="preserve">Pantry Cabinet: 24" W x 84" H, 4 Doors </t>
  </si>
  <si>
    <t>PC2484</t>
  </si>
  <si>
    <t xml:space="preserve">Pantry Cabinet: 24" W x 90" H, 4 Doors </t>
  </si>
  <si>
    <t>PC2490</t>
  </si>
  <si>
    <t xml:space="preserve">Pantry Cabinet: 24" W x 96" H, 4 Doors </t>
  </si>
  <si>
    <t>PC2496</t>
  </si>
  <si>
    <t xml:space="preserve">Pantry Cabinet: 30" W x 84" H, 4 Doors </t>
  </si>
  <si>
    <t>PC3084</t>
  </si>
  <si>
    <t xml:space="preserve">Pantry Cabinet: 30" W x 90" H, 4 Doors </t>
  </si>
  <si>
    <t>PC3090</t>
  </si>
  <si>
    <t xml:space="preserve">Pantry Cabinet: 30" W x 96" H, 4 Doors </t>
  </si>
  <si>
    <t>PC3096</t>
  </si>
  <si>
    <t>Microwave &amp; Oven Cabinets, 24" Depth, 42-1/2" Opening</t>
  </si>
  <si>
    <t>Microwave/Oven Cabinet: 30" W x 84" H, 2 Doors and 2 Drawers</t>
  </si>
  <si>
    <t>MOC3084</t>
  </si>
  <si>
    <t>Microwave/Oven Cabinet: 30" W x 90" H, 2 Doors and 2 Drawers</t>
  </si>
  <si>
    <t>MOC3090</t>
  </si>
  <si>
    <t>Microwave/Oven Cabinet: 30" W x 96" H, 2 Doors and 2 Drawers</t>
  </si>
  <si>
    <t>MOC3096</t>
  </si>
  <si>
    <t>Wall Cabinets, 13" Depth</t>
  </si>
  <si>
    <t>Wall Cabinet: 9" W x 30" H, 1 Door &amp; 2 Shelves</t>
  </si>
  <si>
    <t>Wall Cabinet: 9" W x 36" H, 1 Door &amp; 2 Shelves</t>
  </si>
  <si>
    <t>Wall Cabinet: 9" W x 42" H, 1 Door &amp; 3 Shelves</t>
  </si>
  <si>
    <t>Wall Cabinet: 12" W x 30" H, 1 Door &amp; 2 Shelves</t>
  </si>
  <si>
    <t>Wall Cabinet: 12" W x 36" H, 1 Door &amp; 2 Shelves</t>
  </si>
  <si>
    <t>Wall Cabinet: 12" W x 42" H, 1 Door &amp; 3 Shelves</t>
  </si>
  <si>
    <t>Wall Cabinet: 15" W x 30" H, 1 Door &amp; 2 Shelves</t>
  </si>
  <si>
    <t>Wall Cabinet: 15" W x 36" H, 1 Door &amp; 2 Shelves</t>
  </si>
  <si>
    <t>Wall Cabinet: 15" W x 42" H, 1 Door &amp; 3 Shelves</t>
  </si>
  <si>
    <t>Wall Cabinet: 18" W x 30" H, 1 Door &amp; 2 Shelves</t>
  </si>
  <si>
    <t>Wall Cabinet: 18" W x 36" H, 1 Door &amp; 2 Shelves</t>
  </si>
  <si>
    <t>Wall Cabinet: 18" W x 42" H, 1 Door &amp; 3 Shelves</t>
  </si>
  <si>
    <t>Wall Cabinet: 21" W x 30" H, 1 Door &amp; 2 Shelves</t>
  </si>
  <si>
    <t>Wall Cabinet: 21" W x 36" H, 1 Door &amp; 2 Shelves</t>
  </si>
  <si>
    <t>Wall Cabinet: 21" W x 42" H, 1 Door &amp; 3 Shelves</t>
  </si>
  <si>
    <t>Wall Cabinet: 24" W x 30" H, 2 Doors &amp; 2 Shelves</t>
  </si>
  <si>
    <t>Wall Cabinet: 24" W x 36" H, 2 Doors &amp; 2 Shelves</t>
  </si>
  <si>
    <t>Wall Cabinet: 24" W x 42" H, 2 Doors &amp; 3 Shelves</t>
  </si>
  <si>
    <t>Wall Cabinet: 27" W x 30" H, 2 Doors &amp; 2 Shelves</t>
  </si>
  <si>
    <t>Wall Cabinet: 27" W x 36" H, 2 Doors &amp; 2 Shelves</t>
  </si>
  <si>
    <t>Wall Cabinet: 27" W x 42" H, 2 Doors &amp; 3 Shelves</t>
  </si>
  <si>
    <t>Wall Cabinet: 30" W x 30" H, 2 Doors &amp; 2 Shelves</t>
  </si>
  <si>
    <t>Wall Cabinet: 30" W x 36" H, 2 Doors &amp; 2 Shelves</t>
  </si>
  <si>
    <t>Wall Cabinet: 30" W x 42" H, 2 Doors &amp; 3 Shelves</t>
  </si>
  <si>
    <t>Wall Cabinet: 33" W x 30" H, 2 Doors &amp; 2 Shelves</t>
  </si>
  <si>
    <t>Wall Cabinet: 33" W x 36" H, 2 Doors &amp; 2 Shelves</t>
  </si>
  <si>
    <t>Wall Cabinet: 33" W x 42" H, 2 Doors &amp; 3 Shelves</t>
  </si>
  <si>
    <t>Wall Cabinet: 36" W x 30" H, 2 Doors &amp; 2 Shelves</t>
  </si>
  <si>
    <t>Wall Cabinet: 36" W x 36" H, 2 Doors &amp; 2 Shelves</t>
  </si>
  <si>
    <t>Wall Cabinet: 36" W x 42" H, 2 Doors &amp; 3 Shelves</t>
  </si>
  <si>
    <t>Wall Diagonal Cabinets, 13" Depth</t>
  </si>
  <si>
    <t>Wall Diagonal Corner: 24" Wide x 30" High, 1 Door &amp; 2 Shelves</t>
  </si>
  <si>
    <t>Wall Diagonal Corner: 24" Wide x 36" High, 1 Door &amp; 2 Shelves</t>
  </si>
  <si>
    <t>Wall Diagonal Corner: 24" Wide x 30" High, 1 Door &amp; 3 Shelves</t>
  </si>
  <si>
    <t>Wall Diagonal Corner: 27" Wide x 30" High, 1 Door &amp; 2 Shelves</t>
  </si>
  <si>
    <t>WDC2730</t>
  </si>
  <si>
    <t>Wall Diagonal Corner: 27" Wide x 36" High, 1 Door &amp; 2 Shelves</t>
  </si>
  <si>
    <t>WDC2736</t>
  </si>
  <si>
    <t>Wall Diagonal Corner: 27" Wide x 30" High, 1 Door &amp; 3 Shelves</t>
  </si>
  <si>
    <t>WDC2742</t>
  </si>
  <si>
    <t>Wall Easy Reach Cabinets, 13" Depth, Lazy-Susan-Style Hinges</t>
  </si>
  <si>
    <t>Wall Easy Reach Cabinet: 24" W x 30" H, 2 Doors &amp; 2 Shelves</t>
  </si>
  <si>
    <t>WER2430</t>
  </si>
  <si>
    <t>Wall Easy Reach Cabinet: 24" W x 36" H, 2 Doors &amp; 2 Shelves</t>
  </si>
  <si>
    <t>WER2436</t>
  </si>
  <si>
    <t>Wall Easy Reach Cabinet: 24" W x 42" H, 2 Doors &amp; 3 Shelves</t>
  </si>
  <si>
    <t>WER2442</t>
  </si>
  <si>
    <t>Wall Blind Corner Cabinets, 13" Depth</t>
  </si>
  <si>
    <t>Wall Blind Corner Cabinet: 27" W x 30" H, 2 Shelves</t>
  </si>
  <si>
    <t>WBC2730</t>
  </si>
  <si>
    <t>Wall Blind Corner Cabinet: 27" W x 36" H, 2 Shelves</t>
  </si>
  <si>
    <t>WBC2736</t>
  </si>
  <si>
    <t>Wall Blind Corner Cabinet: 27" W x 42" H, 3 Shelves</t>
  </si>
  <si>
    <t>WBC2742</t>
  </si>
  <si>
    <t>Wall Blind Corner Cabinet: 36" W x 30" H, 2 Shelves</t>
  </si>
  <si>
    <t>WBC3630</t>
  </si>
  <si>
    <t>Wall Blind Corner Cabinet: 36" W x 36" H, 2 Shelves</t>
  </si>
  <si>
    <t>WBC3636</t>
  </si>
  <si>
    <t>Wall Blind Corner Cabinet: 36" W x 42" H, 3 Shelves</t>
  </si>
  <si>
    <t>WBC3642</t>
  </si>
  <si>
    <t>Wall Bi-Fold Lift Cabinets, 13" Depth</t>
  </si>
  <si>
    <t>Wall Bi-Fold Lift Cabinet: 24" W x 30" H, 2 Lift-up Doors</t>
  </si>
  <si>
    <t>WBF2430</t>
  </si>
  <si>
    <t>Wall Bi-Fold Lift Cabinet: 27" W x 30" H, 2 Lift-up Doors</t>
  </si>
  <si>
    <t>WBF2730</t>
  </si>
  <si>
    <t>Wall Bi-Fold Lift Cabinet: 30" W x 30" H, 2 Lift-up Doors</t>
  </si>
  <si>
    <t>WBF3030</t>
  </si>
  <si>
    <t>Wall Bi-Fold Lift Cabinet: 36" W x 30" H, 2 Lift-up Doors</t>
  </si>
  <si>
    <t>WBF3630</t>
  </si>
  <si>
    <t>Wall Bridge Cabinets, 13" Depth</t>
  </si>
  <si>
    <t>Wall Cabinet: 30" W x 12" H, 2 Doors</t>
  </si>
  <si>
    <t>Wall Cabinet: 30" W x 15" H, 2 Doors</t>
  </si>
  <si>
    <t>Wall Cabinet: 30" W x 18" H, 2 Doors</t>
  </si>
  <si>
    <t>Wall Cabinet: 30" W x 21" H, 2 Doors</t>
  </si>
  <si>
    <t>Wall Cabinet: 30" W x 24" H, 2 Doors</t>
  </si>
  <si>
    <t>Wall Cabinet: 36" W x 12" H, 2 Doors</t>
  </si>
  <si>
    <t>Wall Cabinet: 36" W x 15" H, 2 Doors</t>
  </si>
  <si>
    <t>Wall Cabinet: 36" W x 18" H, 2 Doors</t>
  </si>
  <si>
    <t>Wall Cabinet: 36" W x 21" H, 2 Doors</t>
  </si>
  <si>
    <t>Wall Cabinet: 36" W x 24" H, 2 Doors</t>
  </si>
  <si>
    <t>Wall Refrigerator Cabinets, 24" Depth</t>
  </si>
  <si>
    <t>Wall Cabinet: 30" W x 12" H x 24" D, 2 Doors</t>
  </si>
  <si>
    <t>W301224</t>
  </si>
  <si>
    <t>Wall Cabinet: 30" W x 15" H x 24" D, 2 Doors</t>
  </si>
  <si>
    <t>W301524</t>
  </si>
  <si>
    <t>Wall Cabinet: 30" W x 18" H x 24" D, 2 Doors</t>
  </si>
  <si>
    <t>W301824</t>
  </si>
  <si>
    <t>Wall Cabinet: 30" W x 21" H x 24" D, 2 Doors</t>
  </si>
  <si>
    <t>W302124</t>
  </si>
  <si>
    <t>Wall Cabinet: 30" W x 24" H x 24" D, 2 Doors</t>
  </si>
  <si>
    <t>W302424</t>
  </si>
  <si>
    <t>Wall Cabinet: 36" W x 12" H x 24" D, 2 Doors</t>
  </si>
  <si>
    <t>Wall Cabinet: 36" W x 15" H x 24" D, 2 Doors</t>
  </si>
  <si>
    <t>Wall Cabinet: 36" W x 18" H x 24" D, 2 Doors</t>
  </si>
  <si>
    <t>Wall Cabinet: 36" W x 21" H x 24" D, 2 Doors</t>
  </si>
  <si>
    <t>Wall Cabinet: 36" W x 24" H x 24" D, 2 Doors</t>
  </si>
  <si>
    <t>Wall Stay Lift Cabinets, 13" Depth</t>
  </si>
  <si>
    <t>Wall Stay Lift Cabinet: 30" W x 12" H, 1 Vertical Open Door</t>
  </si>
  <si>
    <t>WSL3012</t>
  </si>
  <si>
    <t>Wall Stay Lift Cabinet: 30" W x 15" H, 1 Vertical Open Door</t>
  </si>
  <si>
    <t>WSL3015</t>
  </si>
  <si>
    <t>Wall Stay Lift Cabinet: 30" W x 18" H, 1 Vertical Open Door</t>
  </si>
  <si>
    <t>WSL3018</t>
  </si>
  <si>
    <t>Wall Stay Lift Cabinet: 30" W x 21" H, 1 Vertical Open Door</t>
  </si>
  <si>
    <t>WSL3021</t>
  </si>
  <si>
    <t>Wall Stay Lift Cabinet: 36" W x 12" H, 1 Vertical Open Door</t>
  </si>
  <si>
    <t>WSL3612</t>
  </si>
  <si>
    <t>Wall Stay Lift Cabinet: 36" W x 15" H, 1 Vertical Open Door</t>
  </si>
  <si>
    <t>WSL3615</t>
  </si>
  <si>
    <t>Wall Stay Lift Cabinet: 36" W x 18" H, 1 Vertical Open Door</t>
  </si>
  <si>
    <t>WSL3618</t>
  </si>
  <si>
    <t>Wall Stay Lift Cabinet: 36" W x 21" H, 1 Vertical Open Door</t>
  </si>
  <si>
    <t>WSL3621</t>
  </si>
  <si>
    <t>Roll Out Trays (Fits in cabinet of same width, ex. ROT24 in B24</t>
  </si>
  <si>
    <t>Roll Out Tray: 15"</t>
  </si>
  <si>
    <t>Roll Out Tray: 18"</t>
  </si>
  <si>
    <t>Roll Out Tray: 21"</t>
  </si>
  <si>
    <t>Roll Out Tray: 24"</t>
  </si>
  <si>
    <t>Roll Out Tray: 27"</t>
  </si>
  <si>
    <t>Roll Out Tray: 30"</t>
  </si>
  <si>
    <t>Roll Out Tray: 33"</t>
  </si>
  <si>
    <t>Roll Out Tray: 36"</t>
  </si>
  <si>
    <t>CUSTOM SKU's (With * First)</t>
  </si>
  <si>
    <t>ADA</t>
  </si>
  <si>
    <t>*SB30 - ADA</t>
  </si>
  <si>
    <t>*SB33 - ADA</t>
  </si>
  <si>
    <t>*SB36 - ADA</t>
  </si>
  <si>
    <t>*SB42 - ADA</t>
  </si>
  <si>
    <t>*SB48 - ADA</t>
  </si>
  <si>
    <t>*VSB27 - ADA</t>
  </si>
  <si>
    <t>*VSB30 - ADA</t>
  </si>
  <si>
    <t>*VSB33 - ADA</t>
  </si>
  <si>
    <t>*VSB36 - ADA</t>
  </si>
  <si>
    <t>WHO-*SB36 - ADA</t>
  </si>
  <si>
    <t>*VSB39 - ADA</t>
  </si>
  <si>
    <t>*VSB48 - ADA</t>
  </si>
  <si>
    <t>*B24 - ADA</t>
  </si>
  <si>
    <t>*B30 - ADA</t>
  </si>
  <si>
    <t>*B36 - ADA</t>
  </si>
  <si>
    <t>*B48 - ADA</t>
  </si>
  <si>
    <t>Custom Wall Cabs</t>
  </si>
  <si>
    <t>*W0942</t>
  </si>
  <si>
    <t>*W1240</t>
  </si>
  <si>
    <t>*W1533</t>
  </si>
  <si>
    <t>*W1540</t>
  </si>
  <si>
    <t>*W1840</t>
  </si>
  <si>
    <t>*W2140</t>
  </si>
  <si>
    <t>*W2418</t>
  </si>
  <si>
    <t>*W2440</t>
  </si>
  <si>
    <t>*W2445</t>
  </si>
  <si>
    <t>*W2718</t>
  </si>
  <si>
    <t>*W2724</t>
  </si>
  <si>
    <t>*W2740</t>
  </si>
  <si>
    <t>*W2745</t>
  </si>
  <si>
    <t>*W3018</t>
  </si>
  <si>
    <t>*W3022</t>
  </si>
  <si>
    <t>*W3340</t>
  </si>
  <si>
    <t>*W3045</t>
  </si>
  <si>
    <t>*W3318</t>
  </si>
  <si>
    <t>*W3321</t>
  </si>
  <si>
    <t>*W3324</t>
  </si>
  <si>
    <t>*W3618</t>
  </si>
  <si>
    <t>*W3627</t>
  </si>
  <si>
    <t>*W3633</t>
  </si>
  <si>
    <t>*W3640</t>
  </si>
  <si>
    <t>*W3936</t>
  </si>
  <si>
    <t>*W3945</t>
  </si>
  <si>
    <t>*W4218</t>
  </si>
  <si>
    <t>*W4230</t>
  </si>
  <si>
    <t>*W4518</t>
  </si>
  <si>
    <t>*W4845</t>
  </si>
  <si>
    <t>*W4836</t>
  </si>
  <si>
    <t>Custom Refrigerator Cabinets</t>
  </si>
  <si>
    <t>*W243010</t>
  </si>
  <si>
    <t>*W271824</t>
  </si>
  <si>
    <t>*W331224</t>
  </si>
  <si>
    <t>*W331824</t>
  </si>
  <si>
    <t>*W332424</t>
  </si>
  <si>
    <t>*W392424</t>
  </si>
  <si>
    <t>Custom Vanities</t>
  </si>
  <si>
    <t>*VDB09</t>
  </si>
  <si>
    <t>*VB12</t>
  </si>
  <si>
    <t>*VB15</t>
  </si>
  <si>
    <t>*VB18</t>
  </si>
  <si>
    <t>*VB24</t>
  </si>
  <si>
    <t>*VB30</t>
  </si>
  <si>
    <t>*VSB21</t>
  </si>
  <si>
    <t>*VSB33</t>
  </si>
  <si>
    <t>*VSB42</t>
  </si>
  <si>
    <t>*VSB48</t>
  </si>
  <si>
    <t>*FVSB3323</t>
  </si>
  <si>
    <t>*FVSB3823</t>
  </si>
  <si>
    <t>*FVSB4218</t>
  </si>
  <si>
    <t>*FVSB4618</t>
  </si>
  <si>
    <t>*FVSB5423</t>
  </si>
  <si>
    <t>Need shop drawings to be sure</t>
  </si>
  <si>
    <t>*FVSB6817</t>
  </si>
  <si>
    <t>*FVSB7018</t>
  </si>
  <si>
    <t>*FVSB8520</t>
  </si>
  <si>
    <t>Custom Base Cabs</t>
  </si>
  <si>
    <t>*B09</t>
  </si>
  <si>
    <t>*B42</t>
  </si>
  <si>
    <t>*B39</t>
  </si>
  <si>
    <t>*B48</t>
  </si>
  <si>
    <t>*BTC15</t>
  </si>
  <si>
    <t>*BTC21</t>
  </si>
  <si>
    <t>*BTC24</t>
  </si>
  <si>
    <t>*SB24</t>
  </si>
  <si>
    <t>*BMC21</t>
  </si>
  <si>
    <t>*BMC30</t>
  </si>
  <si>
    <t>*BMC36</t>
  </si>
  <si>
    <t>Custom Pantries</t>
  </si>
  <si>
    <t>*PC1284</t>
  </si>
  <si>
    <t>*PC1294</t>
  </si>
  <si>
    <t>*PC1296</t>
  </si>
  <si>
    <t>*PC1594</t>
  </si>
  <si>
    <t>*PC1892</t>
  </si>
  <si>
    <t>*PC1894</t>
  </si>
  <si>
    <t>*PC2194</t>
  </si>
  <si>
    <t>*PC2494</t>
  </si>
  <si>
    <t>*PC3390</t>
  </si>
  <si>
    <t>Custom Linen Cabinets</t>
  </si>
  <si>
    <t>*LINEN159021</t>
  </si>
  <si>
    <t>*LINEN1884</t>
  </si>
  <si>
    <t>*LINEN188424</t>
  </si>
  <si>
    <t>*LINEN189021</t>
  </si>
  <si>
    <t>*LINEN189024</t>
  </si>
  <si>
    <t>*LINEN489015</t>
  </si>
  <si>
    <t>Boxes Only</t>
  </si>
  <si>
    <t>Doors Only</t>
  </si>
  <si>
    <t>Plywood Totals</t>
  </si>
  <si>
    <t>PB W/ Solid Wood Drawers Totals</t>
  </si>
  <si>
    <t>PB W/ PB Drawers Totals</t>
  </si>
  <si>
    <t>SKU</t>
  </si>
  <si>
    <t>P BOX</t>
  </si>
  <si>
    <t>B BOX</t>
  </si>
  <si>
    <t>G BOX</t>
  </si>
  <si>
    <t>PET</t>
  </si>
  <si>
    <t>SHAKER</t>
  </si>
  <si>
    <t>THERMO</t>
  </si>
  <si>
    <t>MELAMINE</t>
  </si>
  <si>
    <t>PLYWOOD</t>
  </si>
  <si>
    <t>PB W/ SOLID WOOD DRAWERS</t>
  </si>
  <si>
    <t>PB W/ PB DRAWERS</t>
  </si>
  <si>
    <t>PRM/PGB/PRF</t>
  </si>
  <si>
    <t>GWO/GSO</t>
  </si>
  <si>
    <t>FBW/FSW</t>
  </si>
  <si>
    <t>AWO/MO</t>
  </si>
  <si>
    <t>WBF3330</t>
  </si>
  <si>
    <t>SLICED OAK</t>
  </si>
  <si>
    <t>WEATHERED OAK</t>
  </si>
  <si>
    <t>GLW</t>
  </si>
  <si>
    <t>SLO</t>
  </si>
  <si>
    <t>BLW</t>
  </si>
  <si>
    <t>WEO</t>
  </si>
  <si>
    <t>GLG</t>
  </si>
  <si>
    <t>NAO</t>
  </si>
  <si>
    <t>WHO</t>
  </si>
  <si>
    <t>MAW</t>
  </si>
  <si>
    <t>MAG</t>
  </si>
  <si>
    <t>MAB</t>
  </si>
  <si>
    <t>GLB</t>
  </si>
  <si>
    <t>Panels</t>
  </si>
  <si>
    <t>Dishwasher End Panel: 24 7/8" W x 34 1/2" H x 3"</t>
  </si>
  <si>
    <t>Refrigerator End Panel: 96" H x 24 7/8" W x 3/4"</t>
  </si>
  <si>
    <t>REF9624</t>
  </si>
  <si>
    <t>Refrigerator End Panel: 96" H x 36 7/8" W x 3/4"</t>
  </si>
  <si>
    <t>REF9636</t>
  </si>
  <si>
    <t>Island Back Panel 96" W x 34 1/2" H x 3/4"</t>
  </si>
  <si>
    <t>TEP9634</t>
  </si>
  <si>
    <t>Island Back Panel 96" W x 48" H x 3/4"</t>
  </si>
  <si>
    <t>IP9648</t>
  </si>
  <si>
    <t>Matching Wall End Panel - 12 3/4" W x 30" H x 3/4"</t>
  </si>
  <si>
    <t>WEP1330</t>
  </si>
  <si>
    <t>Matching Wall End Panel - 12 3/4" W x 36" H x 3/4"</t>
  </si>
  <si>
    <t>WEP1336</t>
  </si>
  <si>
    <t>Matching Wall End Panel - 12 3/4" W x 42" H x 3/4"</t>
  </si>
  <si>
    <t>WEP1342</t>
  </si>
  <si>
    <t>Shaker Style Wall End Panel - 12 3/4" W x 30" H x 3/4"</t>
  </si>
  <si>
    <t>MWEP1330</t>
  </si>
  <si>
    <t>Shaker Style Wall End Panel - 12 3/4" W x 36" H x 3/4"</t>
  </si>
  <si>
    <t>MWEP1336</t>
  </si>
  <si>
    <t>Shaker Style Wall End Panel - 12 3/4" W x 42" H x 3/4"</t>
  </si>
  <si>
    <t>MWEP1342</t>
  </si>
  <si>
    <t>Matching Base End Panel - 21 3/4" W x 34 1/2" H x 3/4"</t>
  </si>
  <si>
    <t>VEP21</t>
  </si>
  <si>
    <t>Matching Base End Panel - 24 3/4" W x 34 1/2" H x 3/4"</t>
  </si>
  <si>
    <t>BEP24</t>
  </si>
  <si>
    <t>Matching Base End Panel - 25 3/4" W x 34 1/2" H x 3/4"</t>
  </si>
  <si>
    <t>BEP26</t>
  </si>
  <si>
    <t>Shaker Style Base End Panel - 21 3/4" W x 34 1/2" H x 3/4"</t>
  </si>
  <si>
    <t>MBEP21-D</t>
  </si>
  <si>
    <t>Shaker Style Base End Panel - 24 3/4" W x 34 1/2" H x 3/4"</t>
  </si>
  <si>
    <t>MBEP24-D</t>
  </si>
  <si>
    <t>Shaker Style Base End Panel - 25 3/4" W x 34 1/2" H x 3/4"</t>
  </si>
  <si>
    <t>MBEP26-D</t>
  </si>
  <si>
    <t>Toe Kick and Molding</t>
  </si>
  <si>
    <t>Toe Kick 4 1/2" x 96", Door Material</t>
  </si>
  <si>
    <t>Outside Corner Molding</t>
  </si>
  <si>
    <t>Scribe Molding</t>
  </si>
  <si>
    <t>Filler</t>
  </si>
  <si>
    <t>Wall Filler 3" x 30" (Can be used as a Base Filler)</t>
  </si>
  <si>
    <t>Wall Filler 3" x 36"</t>
  </si>
  <si>
    <t>Wall Filler 3" x 42"</t>
  </si>
  <si>
    <t>Wall Filler 6" x 30" (Can be used as a Base Filler)</t>
  </si>
  <si>
    <t>Wall Filler 6" x 36"</t>
  </si>
  <si>
    <t>Wall Filler 6" x 42"</t>
  </si>
  <si>
    <t>Tall Filler 3" x 96"</t>
  </si>
  <si>
    <t>Tall Filler 6" x 96"</t>
  </si>
  <si>
    <t>Sample Door</t>
  </si>
  <si>
    <t>Hardware, Parts and Accessories</t>
  </si>
  <si>
    <t>Matching Color Edge Band (Per Linear Foot)</t>
  </si>
  <si>
    <t>Edgebanding</t>
  </si>
  <si>
    <t xml:space="preserve">Standard Frameless Cabinet Hinge </t>
  </si>
  <si>
    <t>HG-N</t>
  </si>
  <si>
    <t>Blum Frameless Cabinet Hinge</t>
  </si>
  <si>
    <t>HG-N Blum</t>
  </si>
  <si>
    <t>Diagonal Corner Frameless Cabinet Hinge</t>
  </si>
  <si>
    <t>HG-DC</t>
  </si>
  <si>
    <t>Hinge for Frameless BLS/WER "Door to Door"</t>
  </si>
  <si>
    <t>HG-D2D</t>
  </si>
  <si>
    <t>Hinge for Frameless BLS/WER "Door to Box"</t>
  </si>
  <si>
    <t>HG-D2F</t>
  </si>
  <si>
    <t>Undermount Slide Rails 18" (For 21" Depth Base Cabinet)</t>
  </si>
  <si>
    <t>USR18</t>
  </si>
  <si>
    <t>Undermount Slide Rails 21" (For 24" Depth Base Cabinet)</t>
  </si>
  <si>
    <t>USR21</t>
  </si>
  <si>
    <t>White slim drawer kit for Luxury Vanity boxes 6" High Drawer</t>
  </si>
  <si>
    <t>L-N Drawer</t>
  </si>
  <si>
    <t>White slim drawer kit for Luxury Vanity boxes 12" High Drawer</t>
  </si>
  <si>
    <t>L-H Drawer</t>
  </si>
  <si>
    <t>Custom Trim</t>
  </si>
  <si>
    <t>*MWEP1233</t>
  </si>
  <si>
    <t>*MWEP1245</t>
  </si>
  <si>
    <t>*TEP8436</t>
  </si>
  <si>
    <t>*MWEP1230</t>
  </si>
  <si>
    <t>*MWEP1240</t>
  </si>
  <si>
    <t>*REF2484</t>
  </si>
  <si>
    <t>*REF2490</t>
  </si>
  <si>
    <t>*REF9634</t>
  </si>
  <si>
    <t>Custom Shelves</t>
  </si>
  <si>
    <t>*OPEN SHELVES 123034</t>
  </si>
  <si>
    <t>*Shelf 361202</t>
  </si>
  <si>
    <t>Miscellanious</t>
  </si>
  <si>
    <t>*SINK FASCIA 33 * 5</t>
  </si>
  <si>
    <t>*SINK FASCIA 42 * 5</t>
  </si>
  <si>
    <t>*False Drawer Front 38 * 6</t>
  </si>
  <si>
    <t>*False Drawer Front 68 * 4</t>
  </si>
  <si>
    <t>*False Drawer Front 70 * 4</t>
  </si>
  <si>
    <t>*SHELVES 33 * 2</t>
  </si>
  <si>
    <t>*SHELVES 23 * 2</t>
  </si>
  <si>
    <t>Margin Data</t>
  </si>
  <si>
    <t>Required Inputs</t>
  </si>
  <si>
    <t>Information needed to calculate Margin Data. Please adjust as needed.</t>
  </si>
  <si>
    <t>Handle Markup per item:</t>
  </si>
  <si>
    <t>Enter how much markup we are applying for each handle unit</t>
  </si>
  <si>
    <t>Cost per truck to AZ</t>
  </si>
  <si>
    <t>Enter how much it will cost (on average, with room for adjustment) to ship the cabs flat to PHX warehouse</t>
  </si>
  <si>
    <t>Cost per truck to Job</t>
  </si>
  <si>
    <t>Enter how much it will cost (on average, with room for adjustment) to ship the cabs assembled from PHX warehouse to Job Site</t>
  </si>
  <si>
    <t>Cost to Build:</t>
  </si>
  <si>
    <t>How much is it going to cost for us to build the cabinets ($20 is standard)</t>
  </si>
  <si>
    <t>Revenue</t>
  </si>
  <si>
    <t>Cabinet Revenue:</t>
  </si>
  <si>
    <t>Amount we are charging for cabinets</t>
  </si>
  <si>
    <t>Build Revenue:</t>
  </si>
  <si>
    <t>amount we are charging for building cabs</t>
  </si>
  <si>
    <t>Total Handle Revenue:</t>
  </si>
  <si>
    <t>amount we are charging for handles/hardware</t>
  </si>
  <si>
    <t>Shipping Revenue:</t>
  </si>
  <si>
    <t>amount we are charging for shipping</t>
  </si>
  <si>
    <t>Total Revenue:</t>
  </si>
  <si>
    <t>Costs</t>
  </si>
  <si>
    <t>Cabinet Cost:</t>
  </si>
  <si>
    <t>How much we are buying the cabinets for</t>
  </si>
  <si>
    <t>Build Cost:</t>
  </si>
  <si>
    <t>If the build is being completed by someone else, how much are they charging?</t>
  </si>
  <si>
    <t>Handle Cost:</t>
  </si>
  <si>
    <t>How much we are buying the handles for</t>
  </si>
  <si>
    <t>Shipping:</t>
  </si>
  <si>
    <t>Shipping to AZ:</t>
  </si>
  <si>
    <t>Flatpack delivery of cabinets to AZ warehouse (800 cabs per truck)</t>
  </si>
  <si>
    <t>Shipping to Job:</t>
  </si>
  <si>
    <t>Delivery of assembled cabinets to job site (300 cabs per truck)</t>
  </si>
  <si>
    <t>Total Shipping</t>
  </si>
  <si>
    <t>Total Cost:</t>
  </si>
  <si>
    <t>Gross Profit:</t>
  </si>
  <si>
    <t>Difference between estimated take and anticipated costs</t>
  </si>
  <si>
    <t>Gross Profit Margin:</t>
  </si>
  <si>
    <t>"Gross" as a percentage of job cost (not including install)</t>
  </si>
  <si>
    <t>Cabinet Retail Price:</t>
  </si>
  <si>
    <t>Cabinet Profit:</t>
  </si>
  <si>
    <t>Ignore these, these are just here for formulaic purposes</t>
  </si>
  <si>
    <t>Don't Touch This Sheet!! It makes everything work.</t>
  </si>
  <si>
    <t>Cabinet Style</t>
  </si>
  <si>
    <t>Select One</t>
  </si>
  <si>
    <t>Frameless Cabinet SKUs</t>
  </si>
  <si>
    <t>Frameless Accessory SKUs</t>
  </si>
  <si>
    <t>Framed Cabinet SKUs</t>
  </si>
  <si>
    <t>Framed Accessory SKUs</t>
  </si>
  <si>
    <t>Framed</t>
  </si>
  <si>
    <t>Cabinet Finish</t>
  </si>
  <si>
    <t>White Shaker</t>
  </si>
  <si>
    <t>White Oak</t>
  </si>
  <si>
    <t>Black Walnut</t>
  </si>
  <si>
    <t>Onyx Black</t>
  </si>
  <si>
    <t>Weathered Oak Shaker</t>
  </si>
  <si>
    <t>Signature Blue</t>
  </si>
  <si>
    <t>Sliced Oak Shaker</t>
  </si>
  <si>
    <t>Matte White</t>
  </si>
  <si>
    <t>Espresso Shaker</t>
  </si>
  <si>
    <t>Matte Grey</t>
  </si>
  <si>
    <t>Matte Blue</t>
  </si>
  <si>
    <t>Glossy White</t>
  </si>
  <si>
    <t>Glossy Grey</t>
  </si>
  <si>
    <t>Glossy Black</t>
  </si>
  <si>
    <t>Price Margin</t>
  </si>
  <si>
    <t>BMC30</t>
  </si>
  <si>
    <t>VLOOKUP COLUMN DIRECTORY</t>
  </si>
  <si>
    <t>SKU CODE</t>
  </si>
  <si>
    <t>LIST PRICE</t>
  </si>
  <si>
    <t>Box Construction</t>
  </si>
  <si>
    <t>P Box</t>
  </si>
  <si>
    <t>PB w/ Wood Drawers</t>
  </si>
  <si>
    <t>B Box</t>
  </si>
  <si>
    <t>PB w/ PB Drawers</t>
  </si>
  <si>
    <t>G Box</t>
  </si>
  <si>
    <t>Supplier Options</t>
  </si>
  <si>
    <t>Custom Items</t>
  </si>
  <si>
    <t>Hide Columns "M" &amp; "N" once finished by selecting the columns and right-clicking, then select "hide columns"</t>
  </si>
  <si>
    <t xml:space="preserve">Product Description                                      </t>
  </si>
  <si>
    <t>Total Number of units in Type:</t>
  </si>
  <si>
    <t>S/N</t>
  </si>
  <si>
    <t>Quantity</t>
  </si>
  <si>
    <t>Amount</t>
  </si>
  <si>
    <t>pc</t>
  </si>
  <si>
    <t>(USD)</t>
  </si>
  <si>
    <t>I</t>
  </si>
  <si>
    <t>Cabinet</t>
  </si>
  <si>
    <t>Total Handles</t>
  </si>
  <si>
    <t>Put Cabinet SKU's in Column B and Quantities in Column C. If a SKU is a non-standard SKU, check the bottom of the drop down for known custom items denoted with a "*" at the front of them. If your item is not listed, you may need to get pricing from the manufacturer. Put Trim and Accessories in the GRAY boxes starting at ROW 51.</t>
  </si>
  <si>
    <t>If you need more rows, you can unhide existing rows by right clicking the column and selecting "Unhide".</t>
  </si>
  <si>
    <t>Total cabinets per unit</t>
  </si>
  <si>
    <t>Total accesories per unit</t>
  </si>
  <si>
    <t>Total Cabinets per unit type</t>
  </si>
  <si>
    <t xml:space="preserve"> A. Door Material: Melamine</t>
  </si>
  <si>
    <t xml:space="preserve"> B. Box Material: PLYWOOD in maple melamine finish</t>
  </si>
  <si>
    <t xml:space="preserve"> C. Shelves:   plywood</t>
  </si>
  <si>
    <t xml:space="preserve"> G. Door style:  Flat</t>
  </si>
  <si>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</si>
  <si>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</si>
  <si>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</si>
  <si>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</si>
  <si>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</si>
  <si>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</si>
  <si>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</si>
  <si>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</si>
  <si>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</si>
  <si>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</si>
  <si>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</si>
  <si>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</si>
  <si>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</si>
  <si>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</si>
  <si>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</si>
  <si>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</si>
  <si>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</si>
  <si>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</si>
  <si>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</si>
  <si>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</si>
  <si>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</si>
  <si>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</si>
  <si>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</si>
  <si>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</si>
  <si>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</si>
  <si>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</si>
  <si>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</si>
  <si>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</si>
  <si>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</si>
  <si>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</si>
  <si>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</si>
  <si>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</si>
  <si>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</si>
  <si>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</si>
  <si>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</si>
  <si>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</si>
  <si>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</si>
  <si>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</si>
  <si>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</si>
  <si>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</si>
  <si>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</si>
  <si>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</si>
  <si>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</si>
  <si>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</si>
  <si>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</si>
  <si>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</si>
  <si>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</si>
  <si>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</si>
  <si>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</si>
  <si>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</si>
  <si>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t>Item</t>
  </si>
  <si>
    <t>QTY</t>
  </si>
  <si>
    <t>TOTAL QTY</t>
  </si>
</sst>
</file>

<file path=xl/styles.xml><?xml version="1.0" encoding="utf-8"?>
<styleSheet xmlns="http://schemas.openxmlformats.org/spreadsheetml/2006/main" xmlns:mc="http://schemas.openxmlformats.org/markup-compatibility/2006" xmlns:ns2="http://schemas.microsoft.com/office/spreadsheetml/2009/9/main" xmlns:x15="http://schemas.microsoft.com/office/spreadsheetml/2010/11/main" mc:Ignorable="x14ac x16r2 xr">
  <numFmts count="13">
    <numFmt numFmtId="8" formatCode="&quot;$&quot;#,##0.00_);[Red]\(&quot;$&quot;#,##0.00\)"/>
    <numFmt numFmtId="44" formatCode="_(&quot;$&quot;* #,##0.00_);_(&quot;$&quot;* \(#,##0.00\);_(&quot;$&quot;* &quot;-&quot;??_);_(@_)"/>
    <numFmt numFmtId="164" formatCode="\$#,##0_);[Red]\(\$#,##0\)"/>
    <numFmt numFmtId="165" formatCode="0_);[Red]\(0\)"/>
    <numFmt numFmtId="166" formatCode="_([$$-409]* #,##0.00_);_([$$-409]* \(#,##0.00\);_([$$-409]* &quot;-&quot;??_);_(@_)"/>
    <numFmt numFmtId="167" formatCode="0.000"/>
    <numFmt numFmtId="168" formatCode="&quot;$&quot;#,##0.00"/>
    <numFmt numFmtId="169" formatCode="#,##0_ "/>
    <numFmt numFmtId="170" formatCode="0_ "/>
    <numFmt numFmtId="171" formatCode="0.00000"/>
    <numFmt numFmtId="172" formatCode="0.00000000"/>
    <numFmt numFmtId="173" formatCode="0.00_);[Red]\(0.00\)"/>
    <numFmt numFmtId="174" formatCode="\$#,##0.00;\-\$#,##0.00"/>
  </numFmts>
  <fonts count="65">
    <font>
      <sz val="12"/>
      <color rgb="FF000000"/>
      <name val="SimSun"/>
      <scheme val="minor"/>
    </font>
    <font>
      <sz val="32"/>
      <color theme="1"/>
      <name val="Adobe hebrew"/>
    </font>
    <font>
      <sz val="12"/>
      <name val="SimSun"/>
    </font>
    <font>
      <sz val="12"/>
      <color theme="1"/>
      <name val="Arial"/>
    </font>
    <font>
      <sz val="12"/>
      <color rgb="FF000000"/>
      <name val="Arial"/>
    </font>
    <font>
      <b/>
      <sz val="11"/>
      <color theme="1"/>
      <name val="Arial"/>
    </font>
    <font>
      <b/>
      <sz val="12"/>
      <color theme="1"/>
      <name val="Arial"/>
    </font>
    <font>
      <b/>
      <sz val="8"/>
      <color theme="1"/>
      <name val="Arial"/>
    </font>
    <font>
      <b/>
      <sz val="10"/>
      <color rgb="FF000000"/>
      <name val="Arial"/>
    </font>
    <font>
      <sz val="20"/>
      <color theme="1"/>
      <name val="Arial"/>
    </font>
    <font>
      <sz val="11"/>
      <color theme="1"/>
      <name val="Arial"/>
    </font>
    <font>
      <b/>
      <sz val="9"/>
      <color theme="1"/>
      <name val="Arial"/>
    </font>
    <font>
      <sz val="11"/>
      <color rgb="FFFFFFFF"/>
      <name val="Arial"/>
    </font>
    <font>
      <b/>
      <sz val="12"/>
      <color rgb="FF000000"/>
      <name val="Arial"/>
    </font>
    <font>
      <sz val="7"/>
      <color theme="1"/>
      <name val="Arial"/>
    </font>
    <font>
      <b/>
      <sz val="14"/>
      <color theme="1"/>
      <name val="Arial"/>
    </font>
    <font>
      <b/>
      <sz val="13"/>
      <color theme="1"/>
      <name val="Arial"/>
    </font>
    <font>
      <sz val="12"/>
      <color theme="1"/>
      <name val="SimSun"/>
    </font>
    <font>
      <sz val="8"/>
      <color theme="1"/>
      <name val="Arial"/>
    </font>
    <font>
      <sz val="12"/>
      <color rgb="FF000000"/>
      <name val="SimSun"/>
    </font>
    <font>
      <sz val="11"/>
      <color theme="1"/>
      <name val="Calibri"/>
    </font>
    <font>
      <b/>
      <sz val="11"/>
      <color theme="1"/>
      <name val="Calibri"/>
    </font>
    <font>
      <sz val="10"/>
      <color rgb="FF000000"/>
      <name val="Calibri"/>
    </font>
    <font>
      <sz val="10"/>
      <color theme="1"/>
      <name val="Calibri"/>
    </font>
    <font>
      <sz val="11"/>
      <color rgb="FF000000"/>
      <name val="Calibri"/>
    </font>
    <font>
      <sz val="11"/>
      <color theme="1"/>
      <name val="SimSun"/>
    </font>
    <font>
      <b/>
      <sz val="11"/>
      <color rgb="FF000000"/>
      <name val="Calibri"/>
    </font>
    <font>
      <b/>
      <sz val="10"/>
      <color rgb="FF000000"/>
      <name val="Calibri"/>
    </font>
    <font>
      <sz val="10"/>
      <color theme="1"/>
      <name val="SimSun"/>
    </font>
    <font>
      <sz val="12"/>
      <color rgb="FF000000"/>
      <name val="Calibri"/>
    </font>
    <font>
      <b/>
      <sz val="16"/>
      <color rgb="FF000000"/>
      <name val="Calibri"/>
    </font>
    <font>
      <b/>
      <sz val="12"/>
      <color rgb="FF000000"/>
      <name val="Calibri"/>
    </font>
    <font>
      <sz val="14"/>
      <color rgb="FF000000"/>
      <name val="Calibri"/>
    </font>
    <font>
      <sz val="10"/>
      <color rgb="FF000000"/>
      <name val="Arial"/>
    </font>
    <font>
      <b/>
      <sz val="22"/>
      <color theme="1"/>
      <name val="Arial"/>
    </font>
    <font>
      <u/>
      <sz val="12"/>
      <color theme="1"/>
      <name val="Arial"/>
    </font>
    <font>
      <u/>
      <sz val="12"/>
      <color theme="1"/>
      <name val="Arial"/>
    </font>
    <font>
      <b/>
      <sz val="14"/>
      <color rgb="FF000000"/>
      <name val="Arial"/>
    </font>
    <font>
      <sz val="16"/>
      <color rgb="FF000000"/>
      <name val="Arial"/>
    </font>
    <font>
      <sz val="10"/>
      <color theme="1"/>
      <name val="Arial"/>
    </font>
    <font>
      <sz val="10"/>
      <color rgb="FF000000"/>
      <name val="SimSun"/>
    </font>
    <font>
      <b/>
      <sz val="24"/>
      <color rgb="FF000000"/>
      <name val="SimSun"/>
    </font>
    <font>
      <sz val="11"/>
      <color rgb="FF000000"/>
      <name val="SimSun"/>
    </font>
    <font>
      <b/>
      <sz val="11"/>
      <color rgb="FF000000"/>
      <name val="SimSun"/>
    </font>
    <font>
      <sz val="59"/>
      <color theme="1"/>
      <name val="Arial"/>
    </font>
    <font>
      <b/>
      <sz val="10"/>
      <color theme="0"/>
      <name val="Arial"/>
    </font>
    <font>
      <sz val="10"/>
      <color theme="0"/>
      <name val="Arial"/>
    </font>
    <font>
      <sz val="12"/>
      <color theme="0"/>
      <name val="Arial"/>
    </font>
    <font>
      <b/>
      <sz val="10"/>
      <color theme="1"/>
      <name val="Arial"/>
    </font>
    <font>
      <sz val="11"/>
      <color rgb="FF424242"/>
      <name val="Arial"/>
    </font>
    <font>
      <sz val="11"/>
      <color rgb="FFD9D9D9"/>
      <name val="Arial"/>
    </font>
    <font>
      <b/>
      <sz val="10"/>
      <color rgb="FFD9D9D9"/>
      <name val="Arial"/>
    </font>
    <font>
      <sz val="48"/>
      <color theme="1"/>
      <name val="Arial"/>
    </font>
    <font>
      <b/>
      <sz val="11"/>
      <color rgb="FFFFFFFF"/>
      <name val="Arial"/>
    </font>
    <font>
      <sz val="10"/>
      <color rgb="FFFF00FF"/>
      <name val="Arial"/>
    </font>
    <font>
      <b/>
      <sz val="11"/>
      <color rgb="FF000000"/>
      <name val="宋体"/>
    </font>
    <font>
      <sz val="10"/>
      <color rgb="FF000000"/>
      <name val="Arial"/>
      <family val="2"/>
    </font>
    <font>
      <sz val="11"/>
      <color theme="1"/>
      <name val="Arial"/>
      <family val="2"/>
    </font>
    <font>
      <b/>
      <sz val="12"/>
      <color rgb="FF000000"/>
      <name val="SimSun"/>
    </font>
    <font>
      <b/>
      <sz val="22"/>
      <color rgb="FFFFFFFF"/>
      <name val="Aptos"/>
      <family val="2"/>
    </font>
    <font>
      <sz val="11"/>
      <color rgb="FFE8EDF3"/>
      <name val="Aptos"/>
      <family val="2"/>
    </font>
    <font>
      <b/>
      <sz val="14"/>
      <color rgb="FF111820"/>
      <name val="Aptos"/>
      <family val="2"/>
    </font>
    <font>
      <b/>
      <sz val="10"/>
      <color rgb="FF334155"/>
      <name val="Aptos"/>
      <family val="2"/>
    </font>
    <font>
      <sz val="10"/>
      <color rgb="FF1F2937"/>
      <name val="Aptos"/>
      <family val="2"/>
    </font>
    <font>
      <b/>
      <sz val="10"/>
      <color rgb="FFF59E0B"/>
      <name val="Aptos"/>
      <family val="2"/>
    </font>
  </fonts>
  <fills count="35">
    <fill>
      <patternFill patternType="none"/>
    </fill>
    <fill>
      <patternFill patternType="gray125"/>
    </fill>
    <fill>
      <patternFill patternType="solid">
        <fgColor theme="0"/>
        <bgColor theme="0"/>
      </patternFill>
    </fill>
    <fill>
      <patternFill patternType="solid">
        <fgColor rgb="FFB6DDE8"/>
        <bgColor rgb="FFB6DDE8"/>
      </patternFill>
    </fill>
    <fill>
      <patternFill patternType="solid">
        <fgColor rgb="FFEAF1DD"/>
        <bgColor rgb="FFEAF1DD"/>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FBD4B4"/>
        <bgColor rgb="FFFBD4B4"/>
      </patternFill>
    </fill>
    <fill>
      <patternFill patternType="solid">
        <fgColor rgb="FFF2F2F2"/>
        <bgColor rgb="FFF2F2F2"/>
      </patternFill>
    </fill>
    <fill>
      <patternFill patternType="solid">
        <fgColor rgb="FFE36C09"/>
        <bgColor rgb="FFE36C09"/>
      </patternFill>
    </fill>
    <fill>
      <patternFill patternType="solid">
        <fgColor rgb="FF974806"/>
        <bgColor rgb="FF974806"/>
      </patternFill>
    </fill>
    <fill>
      <patternFill patternType="solid">
        <fgColor rgb="FFA5A5A5"/>
        <bgColor rgb="FFA5A5A5"/>
      </patternFill>
    </fill>
    <fill>
      <patternFill patternType="solid">
        <fgColor rgb="FFC2D69B"/>
        <bgColor rgb="FFC2D69B"/>
      </patternFill>
    </fill>
    <fill>
      <patternFill patternType="solid">
        <fgColor rgb="FFE5B8B7"/>
        <bgColor rgb="FFE5B8B7"/>
      </patternFill>
    </fill>
    <fill>
      <patternFill patternType="solid">
        <fgColor rgb="FFBFBFBF"/>
        <bgColor rgb="FFBFBFBF"/>
      </patternFill>
    </fill>
    <fill>
      <patternFill patternType="solid">
        <fgColor rgb="FFD8D8D8"/>
        <bgColor rgb="FFD8D8D8"/>
      </patternFill>
    </fill>
    <fill>
      <patternFill patternType="solid">
        <fgColor rgb="FF95B3D7"/>
        <bgColor rgb="FF95B3D7"/>
      </patternFill>
    </fill>
    <fill>
      <patternFill patternType="solid">
        <fgColor rgb="FF0C0C0C"/>
        <bgColor rgb="FF0C0C0C"/>
      </patternFill>
    </fill>
    <fill>
      <patternFill patternType="solid">
        <fgColor rgb="FFD99594"/>
        <bgColor rgb="FFD99594"/>
      </patternFill>
    </fill>
    <fill>
      <patternFill patternType="solid">
        <fgColor rgb="FFFDE9D9"/>
        <bgColor rgb="FFFDE9D9"/>
      </patternFill>
    </fill>
    <fill>
      <patternFill patternType="solid">
        <fgColor rgb="FFDBE5F1"/>
        <bgColor rgb="FFDBE5F1"/>
      </patternFill>
    </fill>
    <fill>
      <patternFill patternType="solid">
        <fgColor rgb="FFF2DBDB"/>
        <bgColor rgb="FFF2DBDB"/>
      </patternFill>
    </fill>
    <fill>
      <patternFill patternType="solid">
        <fgColor rgb="FFE5DFEC"/>
        <bgColor rgb="FFE5DFEC"/>
      </patternFill>
    </fill>
    <fill>
      <patternFill patternType="solid">
        <fgColor rgb="FF92CDDC"/>
        <bgColor rgb="FF92CDDC"/>
      </patternFill>
    </fill>
    <fill>
      <patternFill patternType="solid">
        <fgColor rgb="FFB8CCE4"/>
        <bgColor rgb="FFB8CCE4"/>
      </patternFill>
    </fill>
    <fill>
      <patternFill patternType="solid">
        <fgColor rgb="FF99CCFF"/>
        <bgColor rgb="FF99CCFF"/>
      </patternFill>
    </fill>
    <fill>
      <patternFill patternType="solid">
        <fgColor rgb="FFD9D9D9"/>
        <bgColor rgb="FFD9D9D9"/>
      </patternFill>
    </fill>
    <fill>
      <patternFill patternType="solid">
        <fgColor rgb="FFFFCC99"/>
        <bgColor rgb="FFFFCC99"/>
      </patternFill>
    </fill>
    <fill>
      <patternFill patternType="solid">
        <fgColor rgb="FFD9D9D9"/>
        <bgColor indexed="64"/>
      </patternFill>
    </fill>
    <fill>
      <patternFill patternType="solid">
        <fgColor rgb="FF000000"/>
        <bgColor indexed="64"/>
      </patternFill>
    </fill>
    <fill>
      <patternFill patternType="solid">
        <fgColor rgb="FF111820"/>
        <bgColor indexed="64"/>
      </patternFill>
    </fill>
    <fill>
      <patternFill patternType="solid">
        <fgColor rgb="FFF59E0B"/>
        <bgColor indexed="64"/>
      </patternFill>
    </fill>
    <fill>
      <patternFill patternType="solid">
        <fgColor rgb="FFF7F8FA"/>
        <bgColor indexed="64"/>
      </patternFill>
    </fill>
    <fill>
      <patternFill patternType="solid">
        <fgColor rgb="FFEFF3F8"/>
        <bgColor indexed="64"/>
      </patternFill>
    </fill>
  </fills>
  <borders count="111">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uble">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D7DEE8"/>
      </left>
      <right style="thin">
        <color rgb="FFD7DEE8"/>
      </right>
      <top style="thin">
        <color rgb="FFD7DEE8"/>
      </top>
      <bottom style="thin">
        <color rgb="FFD7DEE8"/>
      </bottom>
      <diagonal/>
    </border>
  </borders>
  <cellStyleXfs count="1">
    <xf numFmtId="0" fontId="0" fillId="0" borderId="0"/>
  </cellStyleXfs>
  <cellXfs count="513">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164" fontId="5" fillId="3" borderId="4"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wrapText="1"/>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3" fillId="0" borderId="5" xfId="0" applyFont="1" applyBorder="1" applyAlignment="1">
      <alignment horizontal="center" vertical="center"/>
    </xf>
    <xf numFmtId="0" fontId="8" fillId="0" borderId="6" xfId="0" applyFont="1" applyBorder="1" applyAlignment="1">
      <alignment vertical="center"/>
    </xf>
    <xf numFmtId="0" fontId="4" fillId="0" borderId="9" xfId="0" applyFont="1" applyBorder="1" applyAlignment="1">
      <alignment vertical="center"/>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166" fontId="10" fillId="0" borderId="4" xfId="0" applyNumberFormat="1" applyFont="1" applyBorder="1" applyAlignment="1">
      <alignment horizontal="center" vertical="center" wrapText="1"/>
    </xf>
    <xf numFmtId="166" fontId="3" fillId="0" borderId="5" xfId="0" applyNumberFormat="1" applyFont="1" applyBorder="1" applyAlignment="1">
      <alignment horizontal="center" vertical="center"/>
    </xf>
    <xf numFmtId="0" fontId="8" fillId="0" borderId="11" xfId="0" applyFont="1" applyBorder="1" applyAlignment="1">
      <alignment vertical="center"/>
    </xf>
    <xf numFmtId="166" fontId="10" fillId="5" borderId="15" xfId="0" applyNumberFormat="1" applyFont="1" applyFill="1" applyBorder="1" applyAlignment="1">
      <alignment horizontal="center" vertical="center" wrapText="1"/>
    </xf>
    <xf numFmtId="166" fontId="3" fillId="0" borderId="0" xfId="0" applyNumberFormat="1" applyFont="1" applyAlignment="1">
      <alignment horizontal="center" vertical="center"/>
    </xf>
    <xf numFmtId="0" fontId="8" fillId="0" borderId="18" xfId="0" applyFont="1" applyBorder="1" applyAlignment="1">
      <alignment vertical="center"/>
    </xf>
    <xf numFmtId="0" fontId="3" fillId="0" borderId="21" xfId="0" applyFont="1" applyBorder="1" applyAlignment="1">
      <alignment horizontal="center" vertical="center" wrapText="1"/>
    </xf>
    <xf numFmtId="0" fontId="4" fillId="0" borderId="22" xfId="0" applyFont="1" applyBorder="1" applyAlignment="1">
      <alignment vertical="center"/>
    </xf>
    <xf numFmtId="0" fontId="11" fillId="0" borderId="6" xfId="0" applyFont="1" applyBorder="1" applyAlignment="1">
      <alignment vertical="center"/>
    </xf>
    <xf numFmtId="0" fontId="11" fillId="0" borderId="11" xfId="0" applyFont="1" applyBorder="1" applyAlignment="1">
      <alignment horizontal="left" vertical="center"/>
    </xf>
    <xf numFmtId="0" fontId="11" fillId="0" borderId="18" xfId="0" applyFont="1" applyBorder="1" applyAlignment="1">
      <alignment horizontal="left" vertical="center" wrapText="1"/>
    </xf>
    <xf numFmtId="0" fontId="10" fillId="0" borderId="0" xfId="0" applyFont="1" applyAlignment="1">
      <alignment horizontal="center" vertical="center" wrapText="1"/>
    </xf>
    <xf numFmtId="0" fontId="10" fillId="7" borderId="4" xfId="0" applyFont="1" applyFill="1" applyBorder="1" applyAlignment="1">
      <alignment horizontal="center" vertical="center" wrapText="1"/>
    </xf>
    <xf numFmtId="166" fontId="10" fillId="7" borderId="4" xfId="0" applyNumberFormat="1" applyFont="1" applyFill="1" applyBorder="1" applyAlignment="1">
      <alignment horizontal="center" vertical="center" wrapText="1"/>
    </xf>
    <xf numFmtId="0" fontId="3" fillId="7" borderId="4" xfId="0" applyFont="1" applyFill="1" applyBorder="1" applyAlignment="1">
      <alignment horizontal="center" vertical="center"/>
    </xf>
    <xf numFmtId="169" fontId="6" fillId="0" borderId="4" xfId="0" applyNumberFormat="1" applyFont="1" applyBorder="1" applyAlignment="1">
      <alignment horizontal="center" vertical="center" wrapText="1"/>
    </xf>
    <xf numFmtId="166" fontId="6" fillId="3" borderId="4" xfId="0" applyNumberFormat="1" applyFont="1" applyFill="1" applyBorder="1" applyAlignment="1">
      <alignment horizontal="center" vertical="center" wrapText="1"/>
    </xf>
    <xf numFmtId="166" fontId="6" fillId="3" borderId="4" xfId="0" applyNumberFormat="1" applyFont="1" applyFill="1" applyBorder="1" applyAlignment="1">
      <alignment horizontal="left" vertical="center" wrapText="1"/>
    </xf>
    <xf numFmtId="0" fontId="6"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center" wrapText="1"/>
    </xf>
    <xf numFmtId="0" fontId="10" fillId="0" borderId="0" xfId="0" applyFont="1" applyAlignment="1">
      <alignment horizontal="center" vertical="center"/>
    </xf>
    <xf numFmtId="166" fontId="6" fillId="0" borderId="0" xfId="0" applyNumberFormat="1" applyFont="1" applyAlignment="1">
      <alignment horizontal="center" vertical="center"/>
    </xf>
    <xf numFmtId="164" fontId="6" fillId="3" borderId="4" xfId="0" applyNumberFormat="1" applyFont="1" applyFill="1" applyBorder="1" applyAlignment="1">
      <alignment horizontal="center" wrapText="1"/>
    </xf>
    <xf numFmtId="166" fontId="6" fillId="3" borderId="4" xfId="0" applyNumberFormat="1" applyFont="1" applyFill="1" applyBorder="1" applyAlignment="1">
      <alignment horizontal="left" wrapText="1"/>
    </xf>
    <xf numFmtId="0" fontId="13" fillId="0" borderId="34" xfId="0"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left" vertical="center"/>
    </xf>
    <xf numFmtId="0" fontId="4" fillId="0" borderId="35" xfId="0" applyFont="1" applyBorder="1" applyAlignment="1">
      <alignment vertical="center"/>
    </xf>
    <xf numFmtId="164" fontId="15" fillId="3" borderId="4" xfId="0" applyNumberFormat="1" applyFont="1" applyFill="1" applyBorder="1" applyAlignment="1">
      <alignment horizontal="center" wrapText="1"/>
    </xf>
    <xf numFmtId="166" fontId="10" fillId="0" borderId="0" xfId="0" applyNumberFormat="1" applyFont="1" applyAlignment="1">
      <alignment horizontal="center" vertical="center"/>
    </xf>
    <xf numFmtId="164" fontId="3" fillId="0" borderId="0" xfId="0" applyNumberFormat="1" applyFont="1" applyAlignment="1">
      <alignment horizontal="center" wrapText="1"/>
    </xf>
    <xf numFmtId="165" fontId="3" fillId="0" borderId="0" xfId="0" applyNumberFormat="1" applyFont="1" applyAlignment="1">
      <alignment horizontal="center" wrapText="1"/>
    </xf>
    <xf numFmtId="0" fontId="6" fillId="3" borderId="4" xfId="0" applyFont="1" applyFill="1" applyBorder="1" applyAlignment="1">
      <alignment horizontal="center"/>
    </xf>
    <xf numFmtId="0" fontId="3" fillId="3" borderId="4" xfId="0" applyFont="1" applyFill="1" applyBorder="1" applyAlignment="1">
      <alignment horizontal="center" wrapText="1"/>
    </xf>
    <xf numFmtId="164" fontId="6" fillId="3" borderId="36" xfId="0" applyNumberFormat="1" applyFont="1" applyFill="1" applyBorder="1" applyAlignment="1">
      <alignment horizontal="center" wrapText="1"/>
    </xf>
    <xf numFmtId="168" fontId="16" fillId="3" borderId="36" xfId="0" applyNumberFormat="1" applyFont="1" applyFill="1" applyBorder="1" applyAlignment="1">
      <alignment horizontal="center" wrapText="1"/>
    </xf>
    <xf numFmtId="0" fontId="3" fillId="3" borderId="4" xfId="0" applyFont="1" applyFill="1" applyBorder="1" applyAlignment="1">
      <alignment horizontal="left" vertical="center"/>
    </xf>
    <xf numFmtId="0" fontId="10"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164" fontId="6" fillId="8" borderId="4" xfId="0" applyNumberFormat="1" applyFont="1" applyFill="1" applyBorder="1" applyAlignment="1">
      <alignment horizontal="center" wrapText="1"/>
    </xf>
    <xf numFmtId="168" fontId="6" fillId="8" borderId="4" xfId="0" applyNumberFormat="1" applyFont="1" applyFill="1" applyBorder="1" applyAlignment="1">
      <alignment horizontal="center" wrapText="1"/>
    </xf>
    <xf numFmtId="0" fontId="10" fillId="0" borderId="16" xfId="0" applyFont="1" applyBorder="1" applyAlignment="1">
      <alignment vertical="center" wrapText="1"/>
    </xf>
    <xf numFmtId="0" fontId="3" fillId="0" borderId="37" xfId="0" applyFont="1" applyBorder="1" applyAlignment="1">
      <alignment vertical="center" wrapText="1"/>
    </xf>
    <xf numFmtId="0" fontId="3" fillId="0" borderId="31" xfId="0" applyFont="1" applyBorder="1" applyAlignment="1">
      <alignment vertical="center" wrapText="1"/>
    </xf>
    <xf numFmtId="0" fontId="3" fillId="0" borderId="38" xfId="0" applyFont="1" applyBorder="1" applyAlignment="1">
      <alignment vertical="center" wrapText="1"/>
    </xf>
    <xf numFmtId="0" fontId="3" fillId="0" borderId="17" xfId="0" applyFont="1" applyBorder="1" applyAlignment="1">
      <alignment vertical="center" wrapText="1"/>
    </xf>
    <xf numFmtId="0" fontId="17" fillId="0" borderId="37" xfId="0" applyFont="1" applyBorder="1" applyAlignment="1">
      <alignment vertical="center"/>
    </xf>
    <xf numFmtId="0" fontId="3" fillId="0" borderId="17" xfId="0" applyFont="1" applyBorder="1" applyAlignment="1">
      <alignment horizontal="center" vertical="center"/>
    </xf>
    <xf numFmtId="0" fontId="3" fillId="0" borderId="17" xfId="0" applyFont="1" applyBorder="1" applyAlignment="1">
      <alignment horizontal="center" vertical="center" wrapText="1"/>
    </xf>
    <xf numFmtId="0" fontId="3" fillId="0" borderId="1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41" xfId="0" applyFont="1" applyBorder="1" applyAlignment="1">
      <alignment horizontal="center"/>
    </xf>
    <xf numFmtId="0" fontId="3" fillId="0" borderId="19" xfId="0" applyFont="1" applyBorder="1" applyAlignment="1">
      <alignment horizontal="center"/>
    </xf>
    <xf numFmtId="0" fontId="3" fillId="0" borderId="42" xfId="0" applyFont="1" applyBorder="1" applyAlignment="1">
      <alignment horizontal="center"/>
    </xf>
    <xf numFmtId="0" fontId="3" fillId="0" borderId="20" xfId="0" applyFont="1" applyBorder="1" applyAlignment="1">
      <alignment horizontal="center"/>
    </xf>
    <xf numFmtId="0" fontId="6" fillId="0" borderId="0" xfId="0" applyFont="1" applyAlignment="1">
      <alignment horizontal="center"/>
    </xf>
    <xf numFmtId="0" fontId="19" fillId="0" borderId="0" xfId="0" applyFont="1" applyAlignment="1">
      <alignment vertical="center"/>
    </xf>
    <xf numFmtId="0" fontId="20" fillId="0" borderId="0" xfId="0" applyFont="1" applyAlignment="1">
      <alignment horizontal="center"/>
    </xf>
    <xf numFmtId="0" fontId="20" fillId="2" borderId="15" xfId="0" applyFont="1" applyFill="1" applyBorder="1" applyAlignment="1">
      <alignment horizontal="center"/>
    </xf>
    <xf numFmtId="0" fontId="21" fillId="15" borderId="34" xfId="0" applyFont="1" applyFill="1" applyBorder="1" applyAlignment="1">
      <alignment horizontal="center"/>
    </xf>
    <xf numFmtId="0" fontId="21" fillId="15" borderId="46" xfId="0" applyFont="1" applyFill="1" applyBorder="1" applyAlignment="1">
      <alignment horizontal="center"/>
    </xf>
    <xf numFmtId="0" fontId="21" fillId="9" borderId="47" xfId="0" applyFont="1" applyFill="1" applyBorder="1" applyAlignment="1">
      <alignment horizontal="center"/>
    </xf>
    <xf numFmtId="0" fontId="21" fillId="2" borderId="47" xfId="0" applyFont="1" applyFill="1" applyBorder="1" applyAlignment="1">
      <alignment horizontal="center"/>
    </xf>
    <xf numFmtId="0" fontId="21" fillId="10" borderId="47" xfId="0" applyFont="1" applyFill="1" applyBorder="1" applyAlignment="1">
      <alignment horizontal="center"/>
    </xf>
    <xf numFmtId="0" fontId="21" fillId="11" borderId="47" xfId="0" applyFont="1" applyFill="1" applyBorder="1" applyAlignment="1">
      <alignment horizontal="center"/>
    </xf>
    <xf numFmtId="0" fontId="21" fillId="12" borderId="47" xfId="0" applyFont="1" applyFill="1" applyBorder="1" applyAlignment="1">
      <alignment horizontal="center"/>
    </xf>
    <xf numFmtId="0" fontId="21" fillId="13" borderId="47" xfId="0" applyFont="1" applyFill="1" applyBorder="1" applyAlignment="1">
      <alignment horizontal="center"/>
    </xf>
    <xf numFmtId="0" fontId="21" fillId="13" borderId="46" xfId="0" applyFont="1" applyFill="1" applyBorder="1" applyAlignment="1">
      <alignment horizontal="center"/>
    </xf>
    <xf numFmtId="0" fontId="21" fillId="14" borderId="48" xfId="0" applyFont="1" applyFill="1" applyBorder="1" applyAlignment="1">
      <alignment horizontal="center"/>
    </xf>
    <xf numFmtId="0" fontId="21" fillId="14" borderId="46" xfId="0" applyFont="1" applyFill="1" applyBorder="1" applyAlignment="1">
      <alignment horizontal="center"/>
    </xf>
    <xf numFmtId="0" fontId="21" fillId="13" borderId="48" xfId="0" applyFont="1" applyFill="1" applyBorder="1" applyAlignment="1">
      <alignment horizontal="center"/>
    </xf>
    <xf numFmtId="0" fontId="21" fillId="16" borderId="15" xfId="0" applyFont="1" applyFill="1" applyBorder="1" applyAlignment="1">
      <alignment horizontal="left"/>
    </xf>
    <xf numFmtId="0" fontId="21" fillId="2" borderId="4" xfId="0" applyFont="1" applyFill="1" applyBorder="1" applyAlignment="1">
      <alignment horizontal="center"/>
    </xf>
    <xf numFmtId="0" fontId="20" fillId="2" borderId="4" xfId="0" applyFont="1" applyFill="1" applyBorder="1" applyAlignment="1">
      <alignment horizontal="center"/>
    </xf>
    <xf numFmtId="0" fontId="20" fillId="0" borderId="4" xfId="0" applyFont="1" applyBorder="1"/>
    <xf numFmtId="0" fontId="22" fillId="0" borderId="32" xfId="0" applyFont="1" applyBorder="1" applyAlignment="1">
      <alignment horizontal="center" shrinkToFit="1"/>
    </xf>
    <xf numFmtId="1" fontId="20" fillId="0" borderId="33" xfId="0" applyNumberFormat="1" applyFont="1" applyBorder="1" applyAlignment="1">
      <alignment horizontal="center"/>
    </xf>
    <xf numFmtId="0" fontId="23" fillId="0" borderId="33" xfId="0" applyFont="1" applyBorder="1" applyAlignment="1">
      <alignment horizontal="center"/>
    </xf>
    <xf numFmtId="1" fontId="23" fillId="2" borderId="4" xfId="0" applyNumberFormat="1" applyFont="1" applyFill="1" applyBorder="1" applyAlignment="1">
      <alignment horizontal="center"/>
    </xf>
    <xf numFmtId="0" fontId="23" fillId="0" borderId="30" xfId="0" applyFont="1" applyBorder="1" applyAlignment="1">
      <alignment horizontal="center"/>
    </xf>
    <xf numFmtId="1" fontId="23" fillId="0" borderId="33" xfId="0" applyNumberFormat="1" applyFont="1" applyBorder="1" applyAlignment="1">
      <alignment horizontal="center"/>
    </xf>
    <xf numFmtId="0" fontId="20" fillId="0" borderId="33" xfId="0" applyFont="1" applyBorder="1" applyAlignment="1">
      <alignment horizontal="center"/>
    </xf>
    <xf numFmtId="0" fontId="22" fillId="0" borderId="38" xfId="0" applyFont="1" applyBorder="1" applyAlignment="1">
      <alignment horizontal="center" shrinkToFit="1"/>
    </xf>
    <xf numFmtId="1" fontId="23" fillId="2" borderId="49" xfId="0" applyNumberFormat="1" applyFont="1" applyFill="1" applyBorder="1" applyAlignment="1">
      <alignment horizontal="center"/>
    </xf>
    <xf numFmtId="0" fontId="21" fillId="16" borderId="4" xfId="0" applyFont="1" applyFill="1" applyBorder="1" applyAlignment="1">
      <alignment horizontal="left"/>
    </xf>
    <xf numFmtId="0" fontId="20" fillId="0" borderId="33" xfId="0" applyFont="1" applyBorder="1"/>
    <xf numFmtId="0" fontId="23" fillId="0" borderId="38" xfId="0" applyFont="1" applyBorder="1" applyAlignment="1">
      <alignment horizontal="center"/>
    </xf>
    <xf numFmtId="0" fontId="22" fillId="0" borderId="38" xfId="0" applyFont="1" applyBorder="1" applyAlignment="1">
      <alignment horizontal="center"/>
    </xf>
    <xf numFmtId="0" fontId="20" fillId="0" borderId="38" xfId="0" applyFont="1" applyBorder="1" applyAlignment="1">
      <alignment horizontal="center"/>
    </xf>
    <xf numFmtId="0" fontId="20" fillId="0" borderId="4" xfId="0" applyFont="1" applyBorder="1" applyAlignment="1">
      <alignment horizontal="center"/>
    </xf>
    <xf numFmtId="0" fontId="20" fillId="0" borderId="30" xfId="0" applyFont="1" applyBorder="1" applyAlignment="1">
      <alignment horizontal="center"/>
    </xf>
    <xf numFmtId="0" fontId="21" fillId="16" borderId="4" xfId="0" applyFont="1" applyFill="1" applyBorder="1"/>
    <xf numFmtId="0" fontId="22" fillId="0" borderId="38" xfId="0" applyFont="1" applyBorder="1" applyAlignment="1">
      <alignment horizontal="center" vertical="center" shrinkToFit="1"/>
    </xf>
    <xf numFmtId="0" fontId="20" fillId="2" borderId="4" xfId="0" applyFont="1" applyFill="1" applyBorder="1"/>
    <xf numFmtId="0" fontId="24" fillId="0" borderId="38" xfId="0" applyFont="1" applyBorder="1" applyAlignment="1">
      <alignment horizontal="center"/>
    </xf>
    <xf numFmtId="1" fontId="20" fillId="2" borderId="4" xfId="0" applyNumberFormat="1" applyFont="1" applyFill="1" applyBorder="1" applyAlignment="1">
      <alignment horizontal="center"/>
    </xf>
    <xf numFmtId="1" fontId="23" fillId="0" borderId="4" xfId="0" applyNumberFormat="1" applyFont="1" applyBorder="1" applyAlignment="1">
      <alignment horizontal="center"/>
    </xf>
    <xf numFmtId="0" fontId="20" fillId="0" borderId="0" xfId="0" applyFont="1"/>
    <xf numFmtId="0" fontId="25" fillId="0" borderId="0" xfId="0" applyFont="1"/>
    <xf numFmtId="0" fontId="25" fillId="2" borderId="15" xfId="0" applyFont="1" applyFill="1" applyBorder="1"/>
    <xf numFmtId="0" fontId="19" fillId="2" borderId="15" xfId="0" applyFont="1" applyFill="1" applyBorder="1" applyAlignment="1">
      <alignment vertical="center"/>
    </xf>
    <xf numFmtId="0" fontId="20" fillId="2" borderId="15" xfId="0" applyFont="1" applyFill="1" applyBorder="1"/>
    <xf numFmtId="0" fontId="21" fillId="0" borderId="0" xfId="0" applyFont="1" applyAlignment="1">
      <alignment horizontal="center"/>
    </xf>
    <xf numFmtId="0" fontId="21" fillId="16" borderId="36" xfId="0" applyFont="1" applyFill="1" applyBorder="1"/>
    <xf numFmtId="170" fontId="20" fillId="2" borderId="4" xfId="0" applyNumberFormat="1" applyFont="1" applyFill="1" applyBorder="1" applyAlignment="1">
      <alignment horizontal="center"/>
    </xf>
    <xf numFmtId="0" fontId="20" fillId="0" borderId="32" xfId="0" applyFont="1" applyBorder="1"/>
    <xf numFmtId="0" fontId="20" fillId="0" borderId="38" xfId="0" applyFont="1" applyBorder="1"/>
    <xf numFmtId="0" fontId="24" fillId="0" borderId="38" xfId="0" applyFont="1" applyBorder="1" applyAlignment="1">
      <alignment vertical="center" shrinkToFit="1"/>
    </xf>
    <xf numFmtId="1" fontId="20" fillId="2" borderId="49" xfId="0" applyNumberFormat="1" applyFont="1" applyFill="1" applyBorder="1" applyAlignment="1">
      <alignment horizontal="center"/>
    </xf>
    <xf numFmtId="0" fontId="24" fillId="0" borderId="38" xfId="0" applyFont="1" applyBorder="1" applyAlignment="1">
      <alignment vertical="center"/>
    </xf>
    <xf numFmtId="0" fontId="24" fillId="0" borderId="0" xfId="0" applyFont="1" applyAlignment="1">
      <alignment vertical="center" shrinkToFit="1"/>
    </xf>
    <xf numFmtId="1" fontId="20" fillId="2" borderId="15" xfId="0" applyNumberFormat="1" applyFont="1" applyFill="1" applyBorder="1" applyAlignment="1">
      <alignment horizontal="center"/>
    </xf>
    <xf numFmtId="0" fontId="20" fillId="0" borderId="38" xfId="0" applyFont="1" applyBorder="1" applyAlignment="1">
      <alignment horizontal="left"/>
    </xf>
    <xf numFmtId="0" fontId="24" fillId="0" borderId="38" xfId="0" applyFont="1" applyBorder="1" applyAlignment="1">
      <alignment horizontal="left"/>
    </xf>
    <xf numFmtId="0" fontId="24" fillId="0" borderId="32" xfId="0" applyFont="1" applyBorder="1" applyAlignment="1">
      <alignment horizontal="center"/>
    </xf>
    <xf numFmtId="0" fontId="20" fillId="0" borderId="10" xfId="0" applyFont="1" applyBorder="1" applyAlignment="1">
      <alignment horizontal="center"/>
    </xf>
    <xf numFmtId="0" fontId="21" fillId="12" borderId="53" xfId="0" applyFont="1" applyFill="1" applyBorder="1" applyAlignment="1">
      <alignment horizontal="left"/>
    </xf>
    <xf numFmtId="0" fontId="21" fillId="8" borderId="47" xfId="0" applyFont="1" applyFill="1" applyBorder="1" applyAlignment="1">
      <alignment horizontal="center"/>
    </xf>
    <xf numFmtId="0" fontId="21" fillId="0" borderId="54" xfId="0" applyFont="1" applyBorder="1" applyAlignment="1">
      <alignment horizontal="center"/>
    </xf>
    <xf numFmtId="0" fontId="21" fillId="16" borderId="47" xfId="0" applyFont="1" applyFill="1" applyBorder="1" applyAlignment="1">
      <alignment horizontal="center"/>
    </xf>
    <xf numFmtId="0" fontId="21" fillId="17" borderId="47" xfId="0" applyFont="1" applyFill="1" applyBorder="1" applyAlignment="1">
      <alignment horizontal="center"/>
    </xf>
    <xf numFmtId="0" fontId="20" fillId="0" borderId="27" xfId="0" applyFont="1" applyBorder="1" applyAlignment="1">
      <alignment horizontal="center"/>
    </xf>
    <xf numFmtId="0" fontId="20" fillId="0" borderId="10" xfId="0" applyFont="1" applyBorder="1"/>
    <xf numFmtId="0" fontId="21" fillId="16" borderId="55" xfId="0" applyFont="1" applyFill="1" applyBorder="1"/>
    <xf numFmtId="0" fontId="21" fillId="2" borderId="4" xfId="0" applyFont="1" applyFill="1" applyBorder="1" applyAlignment="1">
      <alignment horizontal="left"/>
    </xf>
    <xf numFmtId="0" fontId="20" fillId="2" borderId="56" xfId="0" applyFont="1" applyFill="1" applyBorder="1" applyAlignment="1">
      <alignment horizontal="center"/>
    </xf>
    <xf numFmtId="0" fontId="20" fillId="2" borderId="57" xfId="0" applyFont="1" applyFill="1" applyBorder="1" applyAlignment="1">
      <alignment horizontal="center"/>
    </xf>
    <xf numFmtId="0" fontId="20" fillId="2" borderId="57" xfId="0" applyFont="1" applyFill="1" applyBorder="1"/>
    <xf numFmtId="0" fontId="20" fillId="0" borderId="58" xfId="0" applyFont="1" applyBorder="1"/>
    <xf numFmtId="0" fontId="20" fillId="0" borderId="4" xfId="0" applyFont="1" applyBorder="1" applyAlignment="1">
      <alignment horizontal="left"/>
    </xf>
    <xf numFmtId="44" fontId="20" fillId="0" borderId="4" xfId="0" applyNumberFormat="1" applyFont="1" applyBorder="1"/>
    <xf numFmtId="0" fontId="23" fillId="0" borderId="4" xfId="0" applyFont="1" applyBorder="1" applyAlignment="1">
      <alignment horizontal="center"/>
    </xf>
    <xf numFmtId="0" fontId="20" fillId="0" borderId="29" xfId="0" applyFont="1" applyBorder="1" applyAlignment="1">
      <alignment horizontal="center"/>
    </xf>
    <xf numFmtId="0" fontId="20" fillId="0" borderId="14" xfId="0" applyFont="1" applyBorder="1" applyAlignment="1">
      <alignment horizontal="center"/>
    </xf>
    <xf numFmtId="0" fontId="20" fillId="0" borderId="14" xfId="0" applyFont="1" applyBorder="1"/>
    <xf numFmtId="0" fontId="21" fillId="16" borderId="59" xfId="0" applyFont="1" applyFill="1" applyBorder="1"/>
    <xf numFmtId="0" fontId="21" fillId="16" borderId="15" xfId="0" applyFont="1" applyFill="1" applyBorder="1"/>
    <xf numFmtId="0" fontId="20" fillId="2" borderId="60" xfId="0" applyFont="1" applyFill="1" applyBorder="1" applyAlignment="1">
      <alignment horizontal="center"/>
    </xf>
    <xf numFmtId="0" fontId="20" fillId="0" borderId="61" xfId="0" applyFont="1" applyBorder="1"/>
    <xf numFmtId="0" fontId="20" fillId="0" borderId="42" xfId="0" applyFont="1" applyBorder="1" applyAlignment="1">
      <alignment horizontal="center"/>
    </xf>
    <xf numFmtId="0" fontId="20" fillId="0" borderId="62" xfId="0" applyFont="1" applyBorder="1" applyAlignment="1">
      <alignment horizontal="center"/>
    </xf>
    <xf numFmtId="0" fontId="20" fillId="0" borderId="62" xfId="0" applyFont="1" applyBorder="1"/>
    <xf numFmtId="0" fontId="20" fillId="18" borderId="63" xfId="0" applyFont="1" applyFill="1" applyBorder="1"/>
    <xf numFmtId="0" fontId="22" fillId="18" borderId="64" xfId="0" applyFont="1" applyFill="1" applyBorder="1" applyAlignment="1">
      <alignment horizontal="left" shrinkToFit="1"/>
    </xf>
    <xf numFmtId="1" fontId="20" fillId="18" borderId="64" xfId="0" applyNumberFormat="1" applyFont="1" applyFill="1" applyBorder="1" applyAlignment="1">
      <alignment horizontal="center"/>
    </xf>
    <xf numFmtId="0" fontId="23" fillId="18" borderId="64" xfId="0" applyFont="1" applyFill="1" applyBorder="1" applyAlignment="1">
      <alignment horizontal="center"/>
    </xf>
    <xf numFmtId="1" fontId="23" fillId="18" borderId="64" xfId="0" applyNumberFormat="1" applyFont="1" applyFill="1" applyBorder="1" applyAlignment="1">
      <alignment horizontal="center"/>
    </xf>
    <xf numFmtId="0" fontId="20" fillId="18" borderId="64" xfId="0" applyFont="1" applyFill="1" applyBorder="1" applyAlignment="1">
      <alignment horizontal="center"/>
    </xf>
    <xf numFmtId="0" fontId="20" fillId="18" borderId="63" xfId="0" applyFont="1" applyFill="1" applyBorder="1" applyAlignment="1">
      <alignment horizontal="center"/>
    </xf>
    <xf numFmtId="0" fontId="20" fillId="18" borderId="15" xfId="0" applyFont="1" applyFill="1" applyBorder="1"/>
    <xf numFmtId="0" fontId="22" fillId="18" borderId="15" xfId="0" applyFont="1" applyFill="1" applyBorder="1" applyAlignment="1">
      <alignment horizontal="left" shrinkToFit="1"/>
    </xf>
    <xf numFmtId="0" fontId="21" fillId="14" borderId="15" xfId="0" applyFont="1" applyFill="1" applyBorder="1"/>
    <xf numFmtId="0" fontId="24" fillId="0" borderId="0" xfId="0" applyFont="1" applyAlignment="1">
      <alignment horizontal="left" shrinkToFit="1"/>
    </xf>
    <xf numFmtId="1" fontId="20" fillId="0" borderId="0" xfId="0" applyNumberFormat="1" applyFont="1" applyAlignment="1">
      <alignment horizontal="center"/>
    </xf>
    <xf numFmtId="1" fontId="23" fillId="0" borderId="0" xfId="0" applyNumberFormat="1" applyFont="1" applyAlignment="1">
      <alignment horizontal="center"/>
    </xf>
    <xf numFmtId="0" fontId="23" fillId="0" borderId="0" xfId="0" applyFont="1" applyAlignment="1">
      <alignment horizontal="center"/>
    </xf>
    <xf numFmtId="0" fontId="26" fillId="16" borderId="4" xfId="0" applyFont="1" applyFill="1" applyBorder="1" applyAlignment="1">
      <alignment wrapText="1"/>
    </xf>
    <xf numFmtId="0" fontId="26" fillId="0" borderId="4" xfId="0" applyFont="1" applyBorder="1" applyAlignment="1">
      <alignment horizontal="left" wrapText="1"/>
    </xf>
    <xf numFmtId="0" fontId="24" fillId="0" borderId="4" xfId="0" applyFont="1" applyBorder="1" applyAlignment="1">
      <alignment wrapText="1"/>
    </xf>
    <xf numFmtId="0" fontId="26" fillId="2" borderId="4" xfId="0" applyFont="1" applyFill="1" applyBorder="1" applyAlignment="1">
      <alignment wrapText="1"/>
    </xf>
    <xf numFmtId="44" fontId="22" fillId="0" borderId="4" xfId="0" applyNumberFormat="1" applyFont="1" applyBorder="1" applyAlignment="1">
      <alignment horizontal="center" wrapText="1"/>
    </xf>
    <xf numFmtId="44" fontId="23" fillId="0" borderId="4" xfId="0" applyNumberFormat="1" applyFont="1" applyBorder="1" applyAlignment="1">
      <alignment horizontal="center"/>
    </xf>
    <xf numFmtId="44" fontId="23" fillId="0" borderId="0" xfId="0" applyNumberFormat="1" applyFont="1" applyAlignment="1">
      <alignment horizontal="center"/>
    </xf>
    <xf numFmtId="44" fontId="23" fillId="0" borderId="58" xfId="0" applyNumberFormat="1" applyFont="1" applyBorder="1" applyAlignment="1">
      <alignment horizontal="center"/>
    </xf>
    <xf numFmtId="44" fontId="22" fillId="0" borderId="4" xfId="0" applyNumberFormat="1" applyFont="1" applyBorder="1" applyAlignment="1">
      <alignment horizontal="center" vertical="center"/>
    </xf>
    <xf numFmtId="44" fontId="22" fillId="0" borderId="0" xfId="0" applyNumberFormat="1" applyFont="1" applyAlignment="1">
      <alignment horizontal="center" vertical="center"/>
    </xf>
    <xf numFmtId="44" fontId="22" fillId="0" borderId="38" xfId="0" applyNumberFormat="1" applyFont="1" applyBorder="1" applyAlignment="1">
      <alignment horizontal="center" wrapText="1"/>
    </xf>
    <xf numFmtId="44" fontId="27" fillId="0" borderId="4" xfId="0" applyNumberFormat="1" applyFont="1" applyBorder="1" applyAlignment="1">
      <alignment horizontal="center" wrapText="1"/>
    </xf>
    <xf numFmtId="0" fontId="26" fillId="16" borderId="4" xfId="0" applyFont="1" applyFill="1" applyBorder="1" applyAlignment="1">
      <alignment vertical="center"/>
    </xf>
    <xf numFmtId="44" fontId="27" fillId="0" borderId="4" xfId="0" applyNumberFormat="1" applyFont="1" applyBorder="1" applyAlignment="1">
      <alignment horizontal="center" vertical="center"/>
    </xf>
    <xf numFmtId="0" fontId="26" fillId="2" borderId="4" xfId="0" applyFont="1" applyFill="1" applyBorder="1" applyAlignment="1">
      <alignment vertical="center"/>
    </xf>
    <xf numFmtId="44" fontId="23" fillId="19" borderId="15" xfId="0" applyNumberFormat="1" applyFont="1" applyFill="1" applyBorder="1" applyAlignment="1">
      <alignment horizontal="center"/>
    </xf>
    <xf numFmtId="0" fontId="23" fillId="0" borderId="0" xfId="0" applyFont="1" applyAlignment="1">
      <alignment horizontal="left"/>
    </xf>
    <xf numFmtId="0" fontId="23" fillId="0" borderId="0" xfId="0" applyFont="1"/>
    <xf numFmtId="0" fontId="28" fillId="0" borderId="0" xfId="0" applyFont="1" applyAlignment="1">
      <alignment horizontal="left"/>
    </xf>
    <xf numFmtId="0" fontId="28" fillId="0" borderId="0" xfId="0" applyFont="1"/>
    <xf numFmtId="0" fontId="25" fillId="0" borderId="0" xfId="0" applyFont="1" applyAlignment="1">
      <alignment horizontal="left"/>
    </xf>
    <xf numFmtId="0" fontId="19" fillId="0" borderId="0" xfId="0" applyFont="1" applyAlignment="1">
      <alignment horizontal="left" vertical="center"/>
    </xf>
    <xf numFmtId="0" fontId="29" fillId="9" borderId="15" xfId="0" applyFont="1" applyFill="1" applyBorder="1" applyAlignment="1">
      <alignment vertical="center"/>
    </xf>
    <xf numFmtId="0" fontId="29" fillId="9" borderId="65" xfId="0" applyFont="1" applyFill="1" applyBorder="1" applyAlignment="1">
      <alignment horizontal="left" vertical="center"/>
    </xf>
    <xf numFmtId="0" fontId="30" fillId="9" borderId="65" xfId="0" applyFont="1" applyFill="1" applyBorder="1" applyAlignment="1">
      <alignment horizontal="center" vertical="center"/>
    </xf>
    <xf numFmtId="0" fontId="29" fillId="9" borderId="65" xfId="0" applyFont="1" applyFill="1" applyBorder="1" applyAlignment="1">
      <alignment vertical="center"/>
    </xf>
    <xf numFmtId="0" fontId="29" fillId="2" borderId="15" xfId="0" applyFont="1" applyFill="1" applyBorder="1" applyAlignment="1">
      <alignment vertical="center"/>
    </xf>
    <xf numFmtId="0" fontId="30" fillId="9" borderId="15" xfId="0" applyFont="1" applyFill="1" applyBorder="1" applyAlignment="1">
      <alignment horizontal="center" vertical="center"/>
    </xf>
    <xf numFmtId="0" fontId="29" fillId="9" borderId="69" xfId="0" applyFont="1" applyFill="1" applyBorder="1" applyAlignment="1">
      <alignment horizontal="center" vertical="center"/>
    </xf>
    <xf numFmtId="0" fontId="32" fillId="9" borderId="69" xfId="0" applyFont="1" applyFill="1" applyBorder="1" applyAlignment="1">
      <alignment horizontal="center" vertical="center"/>
    </xf>
    <xf numFmtId="0" fontId="29" fillId="9" borderId="15" xfId="0" applyFont="1" applyFill="1" applyBorder="1" applyAlignment="1">
      <alignment horizontal="left" vertical="center"/>
    </xf>
    <xf numFmtId="0" fontId="29" fillId="20" borderId="70" xfId="0" applyFont="1" applyFill="1" applyBorder="1" applyAlignment="1">
      <alignment horizontal="center" vertical="center"/>
    </xf>
    <xf numFmtId="0" fontId="29" fillId="20" borderId="71" xfId="0" applyFont="1" applyFill="1" applyBorder="1" applyAlignment="1">
      <alignment horizontal="center" vertical="center"/>
    </xf>
    <xf numFmtId="0" fontId="29" fillId="21" borderId="70" xfId="0" applyFont="1" applyFill="1" applyBorder="1" applyAlignment="1">
      <alignment horizontal="center" vertical="center"/>
    </xf>
    <xf numFmtId="0" fontId="29" fillId="22" borderId="57" xfId="0" applyFont="1" applyFill="1" applyBorder="1" applyAlignment="1">
      <alignment horizontal="center" vertical="center"/>
    </xf>
    <xf numFmtId="0" fontId="29" fillId="4" borderId="57" xfId="0" applyFont="1" applyFill="1" applyBorder="1" applyAlignment="1">
      <alignment horizontal="center" vertical="center"/>
    </xf>
    <xf numFmtId="0" fontId="29" fillId="23" borderId="71" xfId="0" applyFont="1" applyFill="1" applyBorder="1" applyAlignment="1">
      <alignment horizontal="center" vertical="center"/>
    </xf>
    <xf numFmtId="0" fontId="29" fillId="21" borderId="72" xfId="0" applyFont="1" applyFill="1" applyBorder="1" applyAlignment="1">
      <alignment horizontal="center" vertical="center"/>
    </xf>
    <xf numFmtId="0" fontId="29" fillId="22" borderId="49" xfId="0" applyFont="1" applyFill="1" applyBorder="1" applyAlignment="1">
      <alignment horizontal="center" vertical="center"/>
    </xf>
    <xf numFmtId="0" fontId="29" fillId="4" borderId="49" xfId="0" applyFont="1" applyFill="1" applyBorder="1" applyAlignment="1">
      <alignment horizontal="center" vertical="center"/>
    </xf>
    <xf numFmtId="0" fontId="29" fillId="23" borderId="73" xfId="0" applyFont="1" applyFill="1" applyBorder="1" applyAlignment="1">
      <alignment horizontal="center" vertical="center"/>
    </xf>
    <xf numFmtId="0" fontId="31" fillId="9" borderId="15" xfId="0" applyFont="1" applyFill="1" applyBorder="1" applyAlignment="1">
      <alignment horizontal="left" vertical="center"/>
    </xf>
    <xf numFmtId="0" fontId="29" fillId="16" borderId="74" xfId="0" applyFont="1" applyFill="1" applyBorder="1" applyAlignment="1">
      <alignment vertical="center"/>
    </xf>
    <xf numFmtId="0" fontId="29" fillId="16" borderId="75" xfId="0" applyFont="1" applyFill="1" applyBorder="1" applyAlignment="1">
      <alignment vertical="center"/>
    </xf>
    <xf numFmtId="0" fontId="29" fillId="16" borderId="76" xfId="0" applyFont="1" applyFill="1" applyBorder="1" applyAlignment="1">
      <alignment vertical="center"/>
    </xf>
    <xf numFmtId="0" fontId="29" fillId="0" borderId="74" xfId="0" applyFont="1" applyBorder="1" applyAlignment="1">
      <alignment vertical="center"/>
    </xf>
    <xf numFmtId="0" fontId="29" fillId="0" borderId="4" xfId="0" applyFont="1" applyBorder="1" applyAlignment="1">
      <alignment vertical="center"/>
    </xf>
    <xf numFmtId="0" fontId="29" fillId="0" borderId="75" xfId="0" applyFont="1" applyBorder="1" applyAlignment="1">
      <alignment vertical="center"/>
    </xf>
    <xf numFmtId="0" fontId="29" fillId="16" borderId="60" xfId="0" applyFont="1" applyFill="1" applyBorder="1" applyAlignment="1">
      <alignment vertical="center"/>
    </xf>
    <xf numFmtId="0" fontId="29" fillId="16" borderId="4" xfId="0" applyFont="1" applyFill="1" applyBorder="1" applyAlignment="1">
      <alignment vertical="center"/>
    </xf>
    <xf numFmtId="0" fontId="29" fillId="16" borderId="59" xfId="0" applyFont="1" applyFill="1" applyBorder="1" applyAlignment="1">
      <alignment vertical="center"/>
    </xf>
    <xf numFmtId="167" fontId="29" fillId="0" borderId="0" xfId="0" applyNumberFormat="1" applyFont="1" applyAlignment="1">
      <alignment vertical="center"/>
    </xf>
    <xf numFmtId="0" fontId="19" fillId="16" borderId="15" xfId="0" applyFont="1" applyFill="1" applyBorder="1"/>
    <xf numFmtId="0" fontId="29" fillId="16" borderId="77" xfId="0" applyFont="1" applyFill="1" applyBorder="1" applyAlignment="1">
      <alignment vertical="center"/>
    </xf>
    <xf numFmtId="0" fontId="29" fillId="16" borderId="78" xfId="0" applyFont="1" applyFill="1" applyBorder="1" applyAlignment="1">
      <alignment vertical="center"/>
    </xf>
    <xf numFmtId="0" fontId="29" fillId="16" borderId="79" xfId="0" applyFont="1" applyFill="1" applyBorder="1" applyAlignment="1">
      <alignment vertical="center"/>
    </xf>
    <xf numFmtId="0" fontId="29" fillId="0" borderId="77" xfId="0" applyFont="1" applyBorder="1" applyAlignment="1">
      <alignment vertical="center"/>
    </xf>
    <xf numFmtId="0" fontId="29" fillId="0" borderId="62" xfId="0" applyFont="1" applyBorder="1" applyAlignment="1">
      <alignment vertical="center"/>
    </xf>
    <xf numFmtId="0" fontId="29" fillId="0" borderId="78" xfId="0" applyFont="1" applyBorder="1" applyAlignment="1">
      <alignment vertical="center"/>
    </xf>
    <xf numFmtId="0" fontId="29" fillId="2" borderId="15" xfId="0" applyFont="1" applyFill="1" applyBorder="1" applyAlignment="1">
      <alignment horizontal="left" vertical="center"/>
    </xf>
    <xf numFmtId="0" fontId="29" fillId="0" borderId="0" xfId="0" applyFont="1" applyAlignment="1">
      <alignment vertical="center"/>
    </xf>
    <xf numFmtId="0" fontId="29" fillId="0" borderId="0" xfId="0" applyFont="1" applyAlignment="1">
      <alignment horizontal="left" vertical="center"/>
    </xf>
    <xf numFmtId="0" fontId="29" fillId="16" borderId="48" xfId="0" applyFont="1" applyFill="1" applyBorder="1" applyAlignment="1">
      <alignment vertical="center"/>
    </xf>
    <xf numFmtId="0" fontId="29" fillId="16" borderId="46" xfId="0" applyFont="1" applyFill="1" applyBorder="1" applyAlignment="1">
      <alignment vertical="center"/>
    </xf>
    <xf numFmtId="0" fontId="29" fillId="16" borderId="15" xfId="0" applyFont="1" applyFill="1" applyBorder="1" applyAlignment="1">
      <alignment vertical="center"/>
    </xf>
    <xf numFmtId="0" fontId="29" fillId="0" borderId="9" xfId="0" applyFont="1" applyBorder="1" applyAlignment="1">
      <alignment vertical="center"/>
    </xf>
    <xf numFmtId="0" fontId="29" fillId="0" borderId="80" xfId="0" applyFont="1" applyBorder="1" applyAlignment="1">
      <alignment vertical="center"/>
    </xf>
    <xf numFmtId="44" fontId="20" fillId="0" borderId="0" xfId="0" applyNumberFormat="1" applyFont="1"/>
    <xf numFmtId="0" fontId="21" fillId="12" borderId="34" xfId="0" applyFont="1" applyFill="1" applyBorder="1" applyAlignment="1">
      <alignment horizontal="center"/>
    </xf>
    <xf numFmtId="0" fontId="20" fillId="15" borderId="34" xfId="0" applyFont="1" applyFill="1" applyBorder="1"/>
    <xf numFmtId="44" fontId="20" fillId="15" borderId="34" xfId="0" applyNumberFormat="1" applyFont="1" applyFill="1" applyBorder="1"/>
    <xf numFmtId="44" fontId="21" fillId="8" borderId="34" xfId="0" applyNumberFormat="1" applyFont="1" applyFill="1" applyBorder="1" applyAlignment="1">
      <alignment horizontal="center"/>
    </xf>
    <xf numFmtId="0" fontId="21" fillId="8" borderId="34" xfId="0" applyFont="1" applyFill="1" applyBorder="1" applyAlignment="1">
      <alignment horizontal="center"/>
    </xf>
    <xf numFmtId="44" fontId="21" fillId="0" borderId="34" xfId="0" applyNumberFormat="1" applyFont="1" applyBorder="1" applyAlignment="1">
      <alignment horizontal="center"/>
    </xf>
    <xf numFmtId="0" fontId="21" fillId="0" borderId="34" xfId="0" applyFont="1" applyBorder="1" applyAlignment="1">
      <alignment horizontal="center"/>
    </xf>
    <xf numFmtId="0" fontId="21" fillId="16" borderId="34" xfId="0" applyFont="1" applyFill="1" applyBorder="1" applyAlignment="1">
      <alignment horizontal="center"/>
    </xf>
    <xf numFmtId="0" fontId="21" fillId="17" borderId="34" xfId="0" applyFont="1" applyFill="1" applyBorder="1" applyAlignment="1">
      <alignment horizontal="center"/>
    </xf>
    <xf numFmtId="0" fontId="20" fillId="15" borderId="81" xfId="0" applyFont="1" applyFill="1" applyBorder="1"/>
    <xf numFmtId="0" fontId="20" fillId="0" borderId="22" xfId="0" applyFont="1" applyBorder="1"/>
    <xf numFmtId="0" fontId="21" fillId="16" borderId="49" xfId="0" applyFont="1" applyFill="1" applyBorder="1" applyAlignment="1">
      <alignment horizontal="left"/>
    </xf>
    <xf numFmtId="0" fontId="20" fillId="2" borderId="72" xfId="0" applyFont="1" applyFill="1" applyBorder="1"/>
    <xf numFmtId="0" fontId="20" fillId="2" borderId="49" xfId="0" applyFont="1" applyFill="1" applyBorder="1"/>
    <xf numFmtId="44" fontId="20" fillId="2" borderId="49" xfId="0" applyNumberFormat="1" applyFont="1" applyFill="1" applyBorder="1"/>
    <xf numFmtId="44" fontId="21" fillId="2" borderId="49" xfId="0" applyNumberFormat="1" applyFont="1" applyFill="1" applyBorder="1" applyAlignment="1">
      <alignment horizontal="center"/>
    </xf>
    <xf numFmtId="0" fontId="21" fillId="2" borderId="49" xfId="0" applyFont="1" applyFill="1" applyBorder="1" applyAlignment="1">
      <alignment horizontal="center"/>
    </xf>
    <xf numFmtId="0" fontId="24" fillId="5" borderId="72" xfId="0" applyFont="1" applyFill="1" applyBorder="1"/>
    <xf numFmtId="44" fontId="24" fillId="5" borderId="49" xfId="0" applyNumberFormat="1" applyFont="1" applyFill="1" applyBorder="1" applyAlignment="1">
      <alignment horizontal="right"/>
    </xf>
    <xf numFmtId="0" fontId="24" fillId="5" borderId="60" xfId="0" applyFont="1" applyFill="1" applyBorder="1"/>
    <xf numFmtId="44" fontId="24" fillId="5" borderId="4" xfId="0" applyNumberFormat="1" applyFont="1" applyFill="1" applyBorder="1" applyAlignment="1">
      <alignment horizontal="right"/>
    </xf>
    <xf numFmtId="0" fontId="24" fillId="2" borderId="60" xfId="0" applyFont="1" applyFill="1" applyBorder="1"/>
    <xf numFmtId="44" fontId="24" fillId="2" borderId="4" xfId="0" applyNumberFormat="1" applyFont="1" applyFill="1" applyBorder="1" applyAlignment="1">
      <alignment horizontal="right"/>
    </xf>
    <xf numFmtId="44" fontId="24" fillId="0" borderId="4" xfId="0" applyNumberFormat="1" applyFont="1" applyBorder="1" applyAlignment="1">
      <alignment horizontal="right"/>
    </xf>
    <xf numFmtId="44" fontId="24" fillId="2" borderId="4" xfId="0" applyNumberFormat="1" applyFont="1" applyFill="1" applyBorder="1"/>
    <xf numFmtId="0" fontId="24" fillId="2" borderId="60" xfId="0" applyFont="1" applyFill="1" applyBorder="1" applyAlignment="1">
      <alignment vertical="center" shrinkToFit="1"/>
    </xf>
    <xf numFmtId="44" fontId="20" fillId="2" borderId="4" xfId="0" applyNumberFormat="1" applyFont="1" applyFill="1" applyBorder="1" applyAlignment="1">
      <alignment horizontal="center"/>
    </xf>
    <xf numFmtId="44" fontId="20" fillId="0" borderId="32" xfId="0" applyNumberFormat="1" applyFont="1" applyBorder="1" applyAlignment="1">
      <alignment horizontal="center"/>
    </xf>
    <xf numFmtId="0" fontId="24" fillId="0" borderId="4" xfId="0" applyFont="1" applyBorder="1" applyAlignment="1">
      <alignment vertical="center" shrinkToFit="1"/>
    </xf>
    <xf numFmtId="44" fontId="20" fillId="0" borderId="29" xfId="0" applyNumberFormat="1" applyFont="1" applyBorder="1" applyAlignment="1">
      <alignment horizontal="center"/>
    </xf>
    <xf numFmtId="0" fontId="20" fillId="18" borderId="4" xfId="0" applyFont="1" applyFill="1" applyBorder="1"/>
    <xf numFmtId="0" fontId="24" fillId="18" borderId="4" xfId="0" applyFont="1" applyFill="1" applyBorder="1" applyAlignment="1">
      <alignment horizontal="left"/>
    </xf>
    <xf numFmtId="1" fontId="20" fillId="18" borderId="4" xfId="0" applyNumberFormat="1" applyFont="1" applyFill="1" applyBorder="1" applyAlignment="1">
      <alignment horizontal="center"/>
    </xf>
    <xf numFmtId="0" fontId="20" fillId="18" borderId="4" xfId="0" applyFont="1" applyFill="1" applyBorder="1" applyAlignment="1">
      <alignment horizontal="center"/>
    </xf>
    <xf numFmtId="44" fontId="20" fillId="18" borderId="4" xfId="0" applyNumberFormat="1" applyFont="1" applyFill="1" applyBorder="1" applyAlignment="1">
      <alignment horizontal="center"/>
    </xf>
    <xf numFmtId="0" fontId="21" fillId="0" borderId="4" xfId="0" applyFont="1" applyBorder="1"/>
    <xf numFmtId="1" fontId="20" fillId="0" borderId="4" xfId="0" applyNumberFormat="1" applyFont="1" applyBorder="1" applyAlignment="1">
      <alignment horizontal="center"/>
    </xf>
    <xf numFmtId="44" fontId="20" fillId="0" borderId="4" xfId="0" applyNumberFormat="1" applyFont="1" applyBorder="1" applyAlignment="1">
      <alignment horizontal="center"/>
    </xf>
    <xf numFmtId="0" fontId="19" fillId="0" borderId="4" xfId="0" applyFont="1" applyBorder="1" applyAlignment="1">
      <alignment vertical="center"/>
    </xf>
    <xf numFmtId="0" fontId="20" fillId="0" borderId="58" xfId="0" applyFont="1" applyBorder="1" applyAlignment="1">
      <alignment horizontal="center"/>
    </xf>
    <xf numFmtId="8" fontId="20" fillId="0" borderId="4" xfId="0" applyNumberFormat="1" applyFont="1" applyBorder="1"/>
    <xf numFmtId="8" fontId="33" fillId="0" borderId="4" xfId="0" applyNumberFormat="1" applyFont="1" applyBorder="1" applyAlignment="1">
      <alignment vertical="center"/>
    </xf>
    <xf numFmtId="44" fontId="25" fillId="0" borderId="0" xfId="0" applyNumberFormat="1" applyFont="1"/>
    <xf numFmtId="0" fontId="3" fillId="8" borderId="48" xfId="0" applyFont="1" applyFill="1" applyBorder="1" applyAlignment="1">
      <alignment horizontal="left" vertical="center"/>
    </xf>
    <xf numFmtId="0" fontId="3" fillId="8" borderId="86" xfId="0" applyFont="1" applyFill="1" applyBorder="1" applyAlignment="1">
      <alignment horizontal="left" vertical="center"/>
    </xf>
    <xf numFmtId="0" fontId="6" fillId="4" borderId="48" xfId="0" applyFont="1" applyFill="1" applyBorder="1" applyAlignment="1">
      <alignment horizontal="left" vertical="center"/>
    </xf>
    <xf numFmtId="0" fontId="15" fillId="4" borderId="90" xfId="0" applyFont="1" applyFill="1" applyBorder="1" applyAlignment="1">
      <alignment horizontal="center" vertical="center"/>
    </xf>
    <xf numFmtId="0" fontId="6" fillId="22" borderId="48" xfId="0" applyFont="1" applyFill="1" applyBorder="1" applyAlignment="1">
      <alignment horizontal="left" vertical="center"/>
    </xf>
    <xf numFmtId="0" fontId="4" fillId="22" borderId="15" xfId="0" applyFont="1" applyFill="1" applyBorder="1" applyAlignment="1">
      <alignment horizontal="right" vertical="center"/>
    </xf>
    <xf numFmtId="0" fontId="4" fillId="22" borderId="46" xfId="0" applyFont="1" applyFill="1" applyBorder="1" applyAlignment="1">
      <alignment horizontal="right" vertical="center"/>
    </xf>
    <xf numFmtId="0" fontId="3" fillId="22" borderId="48" xfId="0" applyFont="1" applyFill="1" applyBorder="1" applyAlignment="1">
      <alignment horizontal="center" vertical="center"/>
    </xf>
    <xf numFmtId="0" fontId="6" fillId="22" borderId="91" xfId="0" applyFont="1" applyFill="1" applyBorder="1" applyAlignment="1">
      <alignment horizontal="left" vertical="center"/>
    </xf>
    <xf numFmtId="0" fontId="15" fillId="22" borderId="86" xfId="0" applyFont="1" applyFill="1" applyBorder="1" applyAlignment="1">
      <alignment horizontal="center" vertical="center"/>
    </xf>
    <xf numFmtId="0" fontId="15" fillId="24" borderId="34" xfId="0" applyFont="1" applyFill="1" applyBorder="1" applyAlignment="1">
      <alignment horizontal="left" vertical="center"/>
    </xf>
    <xf numFmtId="0" fontId="37" fillId="24" borderId="81" xfId="0" applyFont="1" applyFill="1" applyBorder="1" applyAlignment="1">
      <alignment vertical="center"/>
    </xf>
    <xf numFmtId="0" fontId="4" fillId="2" borderId="15" xfId="0" applyFont="1" applyFill="1" applyBorder="1" applyAlignment="1">
      <alignment horizontal="left" vertical="center"/>
    </xf>
    <xf numFmtId="9" fontId="38" fillId="2" borderId="15" xfId="0" applyNumberFormat="1" applyFont="1" applyFill="1" applyBorder="1" applyAlignment="1">
      <alignment horizontal="left" vertical="center"/>
    </xf>
    <xf numFmtId="0" fontId="17" fillId="2" borderId="15" xfId="0" applyFont="1" applyFill="1" applyBorder="1" applyAlignment="1">
      <alignment horizontal="left" vertical="center"/>
    </xf>
    <xf numFmtId="0" fontId="19" fillId="2" borderId="15" xfId="0" applyFont="1" applyFill="1" applyBorder="1" applyAlignment="1">
      <alignment horizontal="left" vertical="center"/>
    </xf>
    <xf numFmtId="0" fontId="17" fillId="2" borderId="15" xfId="0" applyFont="1" applyFill="1" applyBorder="1" applyAlignment="1">
      <alignment vertical="center"/>
    </xf>
    <xf numFmtId="0" fontId="39" fillId="2" borderId="70" xfId="0" applyFont="1" applyFill="1" applyBorder="1" applyAlignment="1">
      <alignment horizontal="left" vertical="center"/>
    </xf>
    <xf numFmtId="0" fontId="39" fillId="2" borderId="77" xfId="0" applyFont="1" applyFill="1" applyBorder="1" applyAlignment="1">
      <alignment horizontal="left" vertical="center"/>
    </xf>
    <xf numFmtId="9" fontId="19" fillId="0" borderId="0" xfId="0" applyNumberFormat="1" applyFont="1" applyAlignment="1">
      <alignment vertical="center"/>
    </xf>
    <xf numFmtId="0" fontId="19" fillId="0" borderId="0" xfId="0" applyFont="1" applyAlignment="1">
      <alignment horizontal="right" vertical="center"/>
    </xf>
    <xf numFmtId="171" fontId="19" fillId="0" borderId="0" xfId="0" applyNumberFormat="1" applyFont="1" applyAlignment="1">
      <alignment vertical="center"/>
    </xf>
    <xf numFmtId="0" fontId="19" fillId="8" borderId="15" xfId="0" applyFont="1" applyFill="1" applyBorder="1" applyAlignment="1">
      <alignment vertical="center"/>
    </xf>
    <xf numFmtId="172" fontId="19" fillId="0" borderId="0" xfId="0" applyNumberFormat="1" applyFont="1" applyAlignment="1">
      <alignment vertical="center"/>
    </xf>
    <xf numFmtId="0" fontId="19" fillId="0" borderId="0" xfId="0" quotePrefix="1" applyFont="1" applyAlignment="1">
      <alignment vertical="center"/>
    </xf>
    <xf numFmtId="171" fontId="19" fillId="25" borderId="15" xfId="0" applyNumberFormat="1" applyFont="1" applyFill="1" applyBorder="1" applyAlignment="1">
      <alignment vertical="center"/>
    </xf>
    <xf numFmtId="0" fontId="19" fillId="0" borderId="0" xfId="0" applyFont="1" applyAlignment="1">
      <alignment horizontal="center" vertical="center"/>
    </xf>
    <xf numFmtId="0" fontId="42" fillId="0" borderId="0" xfId="0" applyFont="1" applyAlignment="1">
      <alignment wrapText="1"/>
    </xf>
    <xf numFmtId="0" fontId="43" fillId="0" borderId="0" xfId="0" applyFont="1" applyAlignment="1">
      <alignment wrapText="1"/>
    </xf>
    <xf numFmtId="0" fontId="43" fillId="0" borderId="0" xfId="0" applyFont="1" applyAlignment="1">
      <alignment vertical="center"/>
    </xf>
    <xf numFmtId="0" fontId="33" fillId="0" borderId="0" xfId="0" applyFont="1" applyAlignment="1">
      <alignment horizontal="center" vertical="center" wrapText="1"/>
    </xf>
    <xf numFmtId="0" fontId="45" fillId="2" borderId="15" xfId="0" applyFont="1" applyFill="1" applyBorder="1" applyAlignment="1">
      <alignment horizontal="center" vertical="center"/>
    </xf>
    <xf numFmtId="0" fontId="46" fillId="2" borderId="15" xfId="0" applyFont="1" applyFill="1" applyBorder="1" applyAlignment="1">
      <alignment horizontal="center" vertical="center" wrapText="1"/>
    </xf>
    <xf numFmtId="173" fontId="5" fillId="0" borderId="4" xfId="0" applyNumberFormat="1" applyFont="1" applyBorder="1" applyAlignment="1">
      <alignment horizontal="center" vertical="center"/>
    </xf>
    <xf numFmtId="173" fontId="5" fillId="0" borderId="58" xfId="0" applyNumberFormat="1" applyFont="1" applyBorder="1" applyAlignment="1">
      <alignment horizontal="center" vertical="center"/>
    </xf>
    <xf numFmtId="173" fontId="5" fillId="0" borderId="75" xfId="0" applyNumberFormat="1" applyFont="1" applyBorder="1" applyAlignment="1">
      <alignment horizontal="center" vertical="center"/>
    </xf>
    <xf numFmtId="0" fontId="3" fillId="0" borderId="0" xfId="0" applyFont="1" applyAlignment="1">
      <alignment vertical="center"/>
    </xf>
    <xf numFmtId="0" fontId="47" fillId="2" borderId="15" xfId="0" applyFont="1" applyFill="1" applyBorder="1" applyAlignment="1">
      <alignment vertical="center"/>
    </xf>
    <xf numFmtId="49" fontId="3" fillId="26" borderId="74" xfId="0" applyNumberFormat="1" applyFont="1" applyFill="1" applyBorder="1" applyAlignment="1">
      <alignment horizontal="center" vertical="center"/>
    </xf>
    <xf numFmtId="0" fontId="6" fillId="26" borderId="4" xfId="0" applyFont="1" applyFill="1" applyBorder="1" applyAlignment="1">
      <alignment horizontal="center" vertical="center" wrapText="1"/>
    </xf>
    <xf numFmtId="0" fontId="3" fillId="26" borderId="4" xfId="0" applyFont="1" applyFill="1" applyBorder="1" applyAlignment="1">
      <alignment vertical="center"/>
    </xf>
    <xf numFmtId="0" fontId="3" fillId="26" borderId="59" xfId="0" applyFont="1" applyFill="1" applyBorder="1" applyAlignment="1">
      <alignment horizontal="center" vertical="center"/>
    </xf>
    <xf numFmtId="0" fontId="3" fillId="26" borderId="75" xfId="0" applyFont="1" applyFill="1" applyBorder="1" applyAlignment="1">
      <alignment vertical="center"/>
    </xf>
    <xf numFmtId="0" fontId="5" fillId="0" borderId="74" xfId="0" applyFont="1" applyBorder="1" applyAlignment="1">
      <alignment horizontal="center" vertical="center"/>
    </xf>
    <xf numFmtId="0" fontId="49" fillId="0" borderId="4" xfId="0" applyFont="1" applyBorder="1" applyAlignment="1">
      <alignment horizontal="center" vertical="center" wrapText="1"/>
    </xf>
    <xf numFmtId="0" fontId="10" fillId="0" borderId="38" xfId="0" applyFont="1" applyBorder="1" applyAlignment="1">
      <alignment horizontal="center" vertical="center"/>
    </xf>
    <xf numFmtId="44" fontId="10" fillId="0" borderId="38" xfId="0" applyNumberFormat="1" applyFont="1" applyBorder="1" applyAlignment="1">
      <alignment horizontal="center" vertical="center"/>
    </xf>
    <xf numFmtId="44" fontId="10" fillId="0" borderId="4" xfId="0" applyNumberFormat="1" applyFont="1" applyBorder="1" applyAlignment="1">
      <alignment horizontal="center" vertical="center"/>
    </xf>
    <xf numFmtId="0" fontId="10" fillId="0" borderId="25" xfId="0" applyFont="1" applyBorder="1" applyAlignment="1">
      <alignment horizontal="center" vertical="center"/>
    </xf>
    <xf numFmtId="0" fontId="39" fillId="0" borderId="101" xfId="0" applyFont="1" applyBorder="1" applyAlignment="1">
      <alignment horizontal="center" vertical="center" wrapText="1"/>
    </xf>
    <xf numFmtId="0" fontId="49" fillId="5" borderId="4" xfId="0" applyFont="1" applyFill="1" applyBorder="1" applyAlignment="1">
      <alignment horizontal="center" vertical="center" wrapText="1"/>
    </xf>
    <xf numFmtId="0" fontId="10" fillId="5" borderId="60" xfId="0" applyFont="1" applyFill="1" applyBorder="1" applyAlignment="1">
      <alignment horizontal="center" vertical="center"/>
    </xf>
    <xf numFmtId="0" fontId="10" fillId="5" borderId="60" xfId="0" applyFont="1" applyFill="1" applyBorder="1" applyAlignment="1">
      <alignment horizontal="center" vertical="center" wrapText="1"/>
    </xf>
    <xf numFmtId="0" fontId="48" fillId="2" borderId="15" xfId="0" applyFont="1" applyFill="1" applyBorder="1" applyAlignment="1">
      <alignment vertical="top" wrapText="1"/>
    </xf>
    <xf numFmtId="0" fontId="50" fillId="0" borderId="0" xfId="0" applyFont="1" applyAlignment="1">
      <alignment horizontal="left" vertical="center"/>
    </xf>
    <xf numFmtId="0" fontId="49" fillId="0" borderId="38" xfId="0" applyFont="1" applyBorder="1" applyAlignment="1">
      <alignment horizontal="center" vertical="center" wrapText="1"/>
    </xf>
    <xf numFmtId="0" fontId="10" fillId="0" borderId="38" xfId="0" applyFont="1" applyBorder="1" applyAlignment="1">
      <alignment horizontal="center" vertical="center" wrapText="1"/>
    </xf>
    <xf numFmtId="0" fontId="10" fillId="16" borderId="60" xfId="0" applyFont="1" applyFill="1" applyBorder="1" applyAlignment="1">
      <alignment horizontal="center" vertical="center" wrapText="1"/>
    </xf>
    <xf numFmtId="0" fontId="49" fillId="16" borderId="60" xfId="0" applyFont="1" applyFill="1" applyBorder="1" applyAlignment="1">
      <alignment horizontal="center" vertical="center"/>
    </xf>
    <xf numFmtId="0" fontId="10" fillId="16" borderId="60" xfId="0" applyFont="1" applyFill="1" applyBorder="1" applyAlignment="1">
      <alignment horizontal="center" vertical="center"/>
    </xf>
    <xf numFmtId="44" fontId="10" fillId="16" borderId="60" xfId="0" applyNumberFormat="1" applyFont="1" applyFill="1" applyBorder="1" applyAlignment="1">
      <alignment horizontal="center" vertical="center"/>
    </xf>
    <xf numFmtId="44" fontId="10" fillId="16" borderId="4" xfId="0" applyNumberFormat="1" applyFont="1" applyFill="1" applyBorder="1" applyAlignment="1">
      <alignment horizontal="center" vertical="center"/>
    </xf>
    <xf numFmtId="174" fontId="10" fillId="16" borderId="104" xfId="0" applyNumberFormat="1" applyFont="1" applyFill="1" applyBorder="1" applyAlignment="1">
      <alignment horizontal="center" vertical="center"/>
    </xf>
    <xf numFmtId="0" fontId="39" fillId="16" borderId="105" xfId="0" applyFont="1" applyFill="1" applyBorder="1" applyAlignment="1">
      <alignment horizontal="center" vertical="center" wrapText="1"/>
    </xf>
    <xf numFmtId="0" fontId="10" fillId="27" borderId="60" xfId="0" applyFont="1" applyFill="1" applyBorder="1" applyAlignment="1">
      <alignment horizontal="center" vertical="center" wrapText="1"/>
    </xf>
    <xf numFmtId="0" fontId="10" fillId="27" borderId="60" xfId="0" applyFont="1" applyFill="1" applyBorder="1" applyAlignment="1">
      <alignment horizontal="center" vertical="center"/>
    </xf>
    <xf numFmtId="174" fontId="10" fillId="27" borderId="104" xfId="0" applyNumberFormat="1" applyFont="1" applyFill="1" applyBorder="1" applyAlignment="1">
      <alignment horizontal="center" vertical="center"/>
    </xf>
    <xf numFmtId="0" fontId="5" fillId="28" borderId="4" xfId="0" applyFont="1" applyFill="1" applyBorder="1" applyAlignment="1">
      <alignment horizontal="center" vertical="center"/>
    </xf>
    <xf numFmtId="174" fontId="5" fillId="28" borderId="4" xfId="0" applyNumberFormat="1" applyFont="1" applyFill="1" applyBorder="1" applyAlignment="1">
      <alignment horizontal="center" vertical="center"/>
    </xf>
    <xf numFmtId="174" fontId="5" fillId="28" borderId="59" xfId="0" applyNumberFormat="1" applyFont="1" applyFill="1" applyBorder="1" applyAlignment="1">
      <alignment horizontal="center" vertical="center"/>
    </xf>
    <xf numFmtId="0" fontId="6" fillId="28" borderId="75" xfId="0" applyFont="1" applyFill="1" applyBorder="1" applyAlignment="1">
      <alignment horizontal="center" vertical="center"/>
    </xf>
    <xf numFmtId="0" fontId="3" fillId="0" borderId="0" xfId="0" applyFont="1" applyAlignment="1">
      <alignment vertical="center" wrapText="1"/>
    </xf>
    <xf numFmtId="0" fontId="5" fillId="28" borderId="62" xfId="0" applyFont="1" applyFill="1" applyBorder="1" applyAlignment="1">
      <alignment horizontal="center" vertical="center"/>
    </xf>
    <xf numFmtId="174" fontId="5" fillId="28" borderId="62" xfId="0" applyNumberFormat="1" applyFont="1" applyFill="1" applyBorder="1" applyAlignment="1">
      <alignment horizontal="center" vertical="center"/>
    </xf>
    <xf numFmtId="174" fontId="5" fillId="28" borderId="107" xfId="0" applyNumberFormat="1" applyFont="1" applyFill="1" applyBorder="1" applyAlignment="1">
      <alignment horizontal="center" vertical="center"/>
    </xf>
    <xf numFmtId="0" fontId="6" fillId="28" borderId="78" xfId="0" applyFont="1" applyFill="1" applyBorder="1" applyAlignment="1">
      <alignment horizontal="center" vertical="center"/>
    </xf>
    <xf numFmtId="0" fontId="6" fillId="26" borderId="57" xfId="0" applyFont="1" applyFill="1" applyBorder="1" applyAlignment="1">
      <alignment horizontal="center" vertical="center" wrapText="1"/>
    </xf>
    <xf numFmtId="0" fontId="6" fillId="26" borderId="55" xfId="0" applyFont="1" applyFill="1" applyBorder="1" applyAlignment="1">
      <alignment vertical="center" wrapText="1"/>
    </xf>
    <xf numFmtId="0" fontId="6" fillId="26" borderId="71" xfId="0" applyFont="1" applyFill="1" applyBorder="1" applyAlignment="1">
      <alignment horizontal="center" vertical="center" wrapText="1"/>
    </xf>
    <xf numFmtId="49" fontId="3" fillId="0" borderId="0" xfId="0" applyNumberFormat="1" applyFont="1" applyAlignment="1">
      <alignment horizontal="center" vertical="center"/>
    </xf>
    <xf numFmtId="173" fontId="3" fillId="0" borderId="0" xfId="0" applyNumberFormat="1" applyFont="1" applyAlignment="1">
      <alignment horizontal="center" vertical="center"/>
    </xf>
    <xf numFmtId="0" fontId="8" fillId="0" borderId="43" xfId="0" applyFont="1" applyBorder="1" applyAlignment="1">
      <alignment horizontal="center" vertical="center"/>
    </xf>
    <xf numFmtId="0" fontId="33" fillId="6" borderId="109" xfId="0" applyFont="1" applyFill="1" applyBorder="1" applyAlignment="1">
      <alignment horizontal="center" vertical="center" wrapText="1"/>
    </xf>
    <xf numFmtId="0" fontId="51" fillId="0" borderId="0" xfId="0" applyFont="1" applyAlignment="1">
      <alignment horizontal="left" vertical="center"/>
    </xf>
    <xf numFmtId="0" fontId="39" fillId="0" borderId="0" xfId="0" applyFont="1" applyAlignment="1">
      <alignment vertical="center"/>
    </xf>
    <xf numFmtId="0" fontId="49" fillId="5" borderId="60"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49" fillId="0" borderId="38" xfId="0" applyFont="1" applyBorder="1" applyAlignment="1">
      <alignment horizontal="center" vertical="center"/>
    </xf>
    <xf numFmtId="0" fontId="0" fillId="0" borderId="0" xfId="0" quotePrefix="1" applyAlignment="1">
      <alignment vertical="center"/>
    </xf>
    <xf numFmtId="0" fontId="56" fillId="0" borderId="15" xfId="0" applyFont="1" applyBorder="1" applyAlignment="1">
      <alignment wrapText="1"/>
    </xf>
    <xf numFmtId="0" fontId="57" fillId="27" borderId="60" xfId="0" applyFont="1" applyFill="1" applyBorder="1" applyAlignment="1">
      <alignment horizontal="center" vertical="center" wrapText="1"/>
    </xf>
    <xf numFmtId="0" fontId="58" fillId="29" borderId="15" xfId="0" applyFont="1" applyFill="1" applyBorder="1" applyAlignment="1">
      <alignment horizontal="center" wrapText="1"/>
    </xf>
    <xf numFmtId="0" fontId="19" fillId="0" borderId="15" xfId="0" applyFont="1" applyBorder="1" applyAlignment="1">
      <alignment wrapText="1"/>
    </xf>
    <xf numFmtId="0" fontId="56" fillId="30" borderId="15" xfId="0" applyFont="1" applyFill="1" applyBorder="1" applyAlignment="1">
      <alignment wrapText="1"/>
    </xf>
    <xf numFmtId="168" fontId="3" fillId="4" borderId="7" xfId="0" applyNumberFormat="1" applyFont="1" applyFill="1" applyBorder="1" applyAlignment="1">
      <alignment horizontal="center" vertical="center"/>
    </xf>
    <xf numFmtId="0" fontId="2" fillId="0" borderId="23" xfId="0" applyFont="1" applyBorder="1" applyAlignment="1">
      <alignment vertical="center"/>
    </xf>
    <xf numFmtId="168" fontId="10" fillId="4" borderId="12" xfId="0" applyNumberFormat="1" applyFont="1" applyFill="1" applyBorder="1" applyAlignment="1">
      <alignment horizontal="center" vertical="center"/>
    </xf>
    <xf numFmtId="0" fontId="2" fillId="0" borderId="17" xfId="0" applyFont="1" applyBorder="1" applyAlignment="1">
      <alignment vertical="center"/>
    </xf>
    <xf numFmtId="168" fontId="10" fillId="4" borderId="24" xfId="0" applyNumberFormat="1" applyFont="1" applyFill="1" applyBorder="1" applyAlignment="1">
      <alignment horizontal="center" vertical="center"/>
    </xf>
    <xf numFmtId="0" fontId="2" fillId="0" borderId="20" xfId="0" applyFont="1" applyBorder="1" applyAlignment="1">
      <alignment vertical="center"/>
    </xf>
    <xf numFmtId="0" fontId="12" fillId="6" borderId="25" xfId="0" applyFont="1" applyFill="1" applyBorder="1" applyAlignment="1">
      <alignment horizontal="center" vertical="center" wrapText="1"/>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vertical="center"/>
    </xf>
    <xf numFmtId="0" fontId="0" fillId="0" borderId="0" xfId="0"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3" fillId="0" borderId="39" xfId="0" applyFont="1" applyBorder="1" applyAlignment="1">
      <alignment horizontal="left" vertical="center" wrapText="1"/>
    </xf>
    <xf numFmtId="0" fontId="2" fillId="0" borderId="40" xfId="0" applyFont="1" applyBorder="1" applyAlignment="1">
      <alignment vertical="center"/>
    </xf>
    <xf numFmtId="0" fontId="3" fillId="0" borderId="16" xfId="0" applyFont="1" applyBorder="1" applyAlignment="1">
      <alignment horizontal="left" vertical="center" wrapText="1"/>
    </xf>
    <xf numFmtId="0" fontId="2" fillId="0" borderId="37" xfId="0" applyFont="1" applyBorder="1" applyAlignment="1">
      <alignment vertical="center"/>
    </xf>
    <xf numFmtId="0" fontId="2" fillId="0" borderId="38" xfId="0" applyFont="1" applyBorder="1" applyAlignment="1">
      <alignment vertical="center"/>
    </xf>
    <xf numFmtId="0" fontId="4" fillId="0" borderId="39" xfId="0" applyFont="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applyAlignment="1">
      <alignment horizontal="center" vertical="center" wrapText="1"/>
    </xf>
    <xf numFmtId="0" fontId="8" fillId="4" borderId="7" xfId="0" applyFont="1" applyFill="1" applyBorder="1" applyAlignment="1">
      <alignment horizontal="center" vertical="center"/>
    </xf>
    <xf numFmtId="0" fontId="2" fillId="0" borderId="8" xfId="0" applyFont="1" applyBorder="1" applyAlignment="1">
      <alignment vertical="center"/>
    </xf>
    <xf numFmtId="0" fontId="9" fillId="0" borderId="10" xfId="0" applyFont="1" applyBorder="1" applyAlignment="1">
      <alignment horizontal="center" vertical="center" textRotation="255"/>
    </xf>
    <xf numFmtId="0" fontId="2" fillId="0" borderId="14" xfId="0" applyFont="1" applyBorder="1" applyAlignment="1">
      <alignment vertical="center"/>
    </xf>
    <xf numFmtId="0" fontId="2" fillId="0" borderId="33" xfId="0" applyFont="1" applyBorder="1" applyAlignment="1">
      <alignment vertical="center"/>
    </xf>
    <xf numFmtId="0" fontId="8" fillId="4" borderId="12" xfId="0" applyFont="1" applyFill="1" applyBorder="1" applyAlignment="1">
      <alignment horizontal="center" vertical="center"/>
    </xf>
    <xf numFmtId="0" fontId="2" fillId="0" borderId="13" xfId="0" applyFont="1" applyBorder="1" applyAlignment="1">
      <alignment vertical="center"/>
    </xf>
    <xf numFmtId="0" fontId="8" fillId="4" borderId="16" xfId="0" applyFont="1" applyFill="1" applyBorder="1" applyAlignment="1">
      <alignment horizontal="center" vertical="center"/>
    </xf>
    <xf numFmtId="9" fontId="8" fillId="4" borderId="16" xfId="0" applyNumberFormat="1" applyFont="1" applyFill="1" applyBorder="1" applyAlignment="1">
      <alignment horizontal="center" vertical="center"/>
    </xf>
    <xf numFmtId="166" fontId="3" fillId="0" borderId="25" xfId="0" applyNumberFormat="1" applyFont="1" applyBorder="1" applyAlignment="1">
      <alignment horizontal="center" vertical="center" wrapText="1"/>
    </xf>
    <xf numFmtId="0" fontId="3" fillId="0" borderId="16" xfId="0" applyFont="1" applyBorder="1" applyAlignment="1">
      <alignment horizontal="left" vertical="center"/>
    </xf>
    <xf numFmtId="0" fontId="18" fillId="0" borderId="39" xfId="0" applyFont="1" applyBorder="1" applyAlignment="1">
      <alignment horizontal="left" vertical="center" wrapText="1"/>
    </xf>
    <xf numFmtId="167" fontId="8" fillId="0" borderId="19" xfId="0" applyNumberFormat="1" applyFont="1" applyBorder="1" applyAlignment="1">
      <alignment horizontal="center" vertical="center"/>
    </xf>
    <xf numFmtId="0" fontId="21" fillId="14" borderId="43" xfId="0" applyFont="1" applyFill="1" applyBorder="1" applyAlignment="1">
      <alignment horizontal="center"/>
    </xf>
    <xf numFmtId="0" fontId="2" fillId="0" borderId="44" xfId="0" applyFont="1" applyBorder="1" applyAlignment="1">
      <alignment vertical="center"/>
    </xf>
    <xf numFmtId="0" fontId="21" fillId="13" borderId="43" xfId="0" applyFont="1" applyFill="1" applyBorder="1" applyAlignment="1">
      <alignment horizontal="center"/>
    </xf>
    <xf numFmtId="0" fontId="20" fillId="0" borderId="0" xfId="0" applyFont="1" applyAlignment="1">
      <alignment horizontal="center"/>
    </xf>
    <xf numFmtId="0" fontId="2" fillId="0" borderId="22" xfId="0" applyFont="1" applyBorder="1" applyAlignment="1">
      <alignment vertical="center"/>
    </xf>
    <xf numFmtId="0" fontId="21" fillId="9" borderId="43" xfId="0" applyFont="1" applyFill="1" applyBorder="1" applyAlignment="1">
      <alignment horizontal="center"/>
    </xf>
    <xf numFmtId="0" fontId="21" fillId="2" borderId="43" xfId="0" applyFont="1" applyFill="1" applyBorder="1" applyAlignment="1">
      <alignment horizontal="center"/>
    </xf>
    <xf numFmtId="0" fontId="21" fillId="10" borderId="43" xfId="0" applyFont="1" applyFill="1" applyBorder="1" applyAlignment="1">
      <alignment horizontal="center"/>
    </xf>
    <xf numFmtId="0" fontId="2" fillId="0" borderId="45" xfId="0" applyFont="1" applyBorder="1" applyAlignment="1">
      <alignment vertical="center"/>
    </xf>
    <xf numFmtId="0" fontId="21" fillId="11" borderId="43" xfId="0" applyFont="1" applyFill="1" applyBorder="1" applyAlignment="1">
      <alignment horizontal="center" wrapText="1"/>
    </xf>
    <xf numFmtId="0" fontId="21" fillId="12" borderId="43" xfId="0" applyFont="1" applyFill="1" applyBorder="1" applyAlignment="1">
      <alignment horizontal="center" wrapText="1"/>
    </xf>
    <xf numFmtId="0" fontId="21" fillId="15" borderId="43" xfId="0" applyFont="1" applyFill="1" applyBorder="1" applyAlignment="1">
      <alignment horizontal="center"/>
    </xf>
    <xf numFmtId="0" fontId="20" fillId="0" borderId="51" xfId="0" applyFont="1" applyBorder="1" applyAlignment="1">
      <alignment horizontal="center"/>
    </xf>
    <xf numFmtId="0" fontId="2" fillId="0" borderId="52" xfId="0" applyFont="1" applyBorder="1" applyAlignment="1">
      <alignment vertical="center"/>
    </xf>
    <xf numFmtId="0" fontId="20" fillId="0" borderId="43" xfId="0" applyFont="1" applyBorder="1" applyAlignment="1">
      <alignment horizontal="center"/>
    </xf>
    <xf numFmtId="0" fontId="21" fillId="15" borderId="50" xfId="0" applyFont="1" applyFill="1" applyBorder="1" applyAlignment="1">
      <alignment horizontal="center" wrapText="1"/>
    </xf>
    <xf numFmtId="0" fontId="21" fillId="15" borderId="43" xfId="0" applyFont="1" applyFill="1" applyBorder="1" applyAlignment="1">
      <alignment horizontal="center" wrapText="1"/>
    </xf>
    <xf numFmtId="0" fontId="21" fillId="17" borderId="43" xfId="0" applyFont="1" applyFill="1" applyBorder="1" applyAlignment="1">
      <alignment horizontal="center"/>
    </xf>
    <xf numFmtId="0" fontId="20" fillId="0" borderId="26" xfId="0" applyFont="1" applyBorder="1" applyAlignment="1">
      <alignment horizontal="center"/>
    </xf>
    <xf numFmtId="0" fontId="21" fillId="0" borderId="43" xfId="0" applyFont="1" applyBorder="1" applyAlignment="1">
      <alignment horizontal="center"/>
    </xf>
    <xf numFmtId="0" fontId="21" fillId="16" borderId="43" xfId="0" applyFont="1" applyFill="1" applyBorder="1" applyAlignment="1">
      <alignment horizontal="center"/>
    </xf>
    <xf numFmtId="0" fontId="21" fillId="8" borderId="43" xfId="0" applyFont="1" applyFill="1" applyBorder="1" applyAlignment="1">
      <alignment horizontal="center"/>
    </xf>
    <xf numFmtId="0" fontId="31" fillId="2" borderId="1" xfId="0" applyFont="1" applyFill="1" applyBorder="1" applyAlignment="1">
      <alignment horizontal="center" vertical="center"/>
    </xf>
    <xf numFmtId="0" fontId="30" fillId="9" borderId="66" xfId="0" applyFont="1" applyFill="1" applyBorder="1" applyAlignment="1">
      <alignment horizontal="center" vertical="center"/>
    </xf>
    <xf numFmtId="0" fontId="2" fillId="0" borderId="67" xfId="0" applyFont="1" applyBorder="1" applyAlignment="1">
      <alignment vertical="center"/>
    </xf>
    <xf numFmtId="0" fontId="2" fillId="0" borderId="68" xfId="0" applyFont="1" applyBorder="1" applyAlignment="1">
      <alignment vertical="center"/>
    </xf>
    <xf numFmtId="0" fontId="20" fillId="13" borderId="43" xfId="0" applyFont="1" applyFill="1" applyBorder="1" applyAlignment="1">
      <alignment horizontal="center"/>
    </xf>
    <xf numFmtId="0" fontId="2" fillId="0" borderId="21" xfId="0" applyFont="1" applyBorder="1" applyAlignment="1">
      <alignment vertical="center"/>
    </xf>
    <xf numFmtId="0" fontId="20" fillId="0" borderId="21" xfId="0" applyFont="1" applyBorder="1" applyAlignment="1">
      <alignment horizontal="center"/>
    </xf>
    <xf numFmtId="166" fontId="34" fillId="0" borderId="0" xfId="0" applyNumberFormat="1" applyFont="1" applyAlignment="1">
      <alignment horizontal="center" vertical="center"/>
    </xf>
    <xf numFmtId="166" fontId="6" fillId="8" borderId="82" xfId="0" applyNumberFormat="1" applyFont="1" applyFill="1" applyBorder="1" applyAlignment="1">
      <alignment horizontal="center" vertical="center"/>
    </xf>
    <xf numFmtId="0" fontId="2" fillId="0" borderId="83" xfId="0" applyFont="1" applyBorder="1" applyAlignment="1">
      <alignment vertical="center"/>
    </xf>
    <xf numFmtId="0" fontId="2" fillId="0" borderId="84" xfId="0" applyFont="1" applyBorder="1" applyAlignment="1">
      <alignment vertical="center"/>
    </xf>
    <xf numFmtId="0" fontId="19" fillId="17" borderId="1" xfId="0" applyFont="1" applyFill="1" applyBorder="1" applyAlignment="1">
      <alignment horizontal="left" vertical="center"/>
    </xf>
    <xf numFmtId="44" fontId="35" fillId="8" borderId="1" xfId="0" applyNumberFormat="1" applyFont="1" applyFill="1" applyBorder="1" applyAlignment="1">
      <alignment horizontal="center" vertical="center"/>
    </xf>
    <xf numFmtId="0" fontId="2" fillId="0" borderId="85" xfId="0" applyFont="1" applyBorder="1" applyAlignment="1">
      <alignment vertical="center"/>
    </xf>
    <xf numFmtId="0" fontId="19" fillId="16" borderId="1" xfId="0" applyFont="1" applyFill="1" applyBorder="1" applyAlignment="1">
      <alignment horizontal="left" vertical="center"/>
    </xf>
    <xf numFmtId="44" fontId="36" fillId="8" borderId="87" xfId="0" applyNumberFormat="1" applyFont="1" applyFill="1" applyBorder="1" applyAlignment="1">
      <alignment horizontal="center" vertical="center"/>
    </xf>
    <xf numFmtId="0" fontId="2" fillId="0" borderId="88" xfId="0" applyFont="1" applyBorder="1" applyAlignment="1">
      <alignment vertical="center"/>
    </xf>
    <xf numFmtId="0" fontId="19" fillId="16" borderId="89" xfId="0" applyFont="1" applyFill="1" applyBorder="1" applyAlignment="1">
      <alignment horizontal="left" vertical="center"/>
    </xf>
    <xf numFmtId="0" fontId="37" fillId="4" borderId="82" xfId="0" applyFont="1" applyFill="1" applyBorder="1" applyAlignment="1">
      <alignment horizontal="center" vertical="center"/>
    </xf>
    <xf numFmtId="166" fontId="6" fillId="4" borderId="1" xfId="0" applyNumberFormat="1" applyFont="1" applyFill="1" applyBorder="1" applyAlignment="1">
      <alignment horizontal="center" vertical="center"/>
    </xf>
    <xf numFmtId="44" fontId="6" fillId="4" borderId="1" xfId="0" applyNumberFormat="1" applyFont="1" applyFill="1" applyBorder="1" applyAlignment="1">
      <alignment horizontal="center" vertical="center"/>
    </xf>
    <xf numFmtId="166" fontId="15" fillId="4" borderId="24" xfId="0" applyNumberFormat="1" applyFont="1" applyFill="1" applyBorder="1" applyAlignment="1">
      <alignment horizontal="center" vertical="center"/>
    </xf>
    <xf numFmtId="0" fontId="15" fillId="22" borderId="82" xfId="0" applyFont="1" applyFill="1" applyBorder="1" applyAlignment="1">
      <alignment horizontal="center" vertical="center"/>
    </xf>
    <xf numFmtId="44" fontId="6" fillId="22" borderId="1" xfId="0" applyNumberFormat="1" applyFont="1" applyFill="1" applyBorder="1" applyAlignment="1">
      <alignment horizontal="right" vertical="center"/>
    </xf>
    <xf numFmtId="166" fontId="15" fillId="24" borderId="50" xfId="0" applyNumberFormat="1" applyFont="1" applyFill="1" applyBorder="1" applyAlignment="1">
      <alignment horizontal="center" vertical="center"/>
    </xf>
    <xf numFmtId="9" fontId="37" fillId="24" borderId="87" xfId="0" applyNumberFormat="1" applyFont="1" applyFill="1" applyBorder="1" applyAlignment="1">
      <alignment horizontal="right" vertical="center"/>
    </xf>
    <xf numFmtId="166" fontId="39" fillId="2" borderId="94" xfId="0" applyNumberFormat="1" applyFont="1" applyFill="1" applyBorder="1" applyAlignment="1">
      <alignment horizontal="left" vertical="center"/>
    </xf>
    <xf numFmtId="166" fontId="39" fillId="2" borderId="61" xfId="0" applyNumberFormat="1" applyFont="1" applyFill="1" applyBorder="1" applyAlignment="1">
      <alignment horizontal="left" vertical="center"/>
    </xf>
    <xf numFmtId="0" fontId="40" fillId="2" borderId="95" xfId="0" applyFont="1" applyFill="1" applyBorder="1" applyAlignment="1">
      <alignment horizontal="left" vertical="center"/>
    </xf>
    <xf numFmtId="0" fontId="2" fillId="0" borderId="96" xfId="0" applyFont="1" applyBorder="1" applyAlignment="1">
      <alignment vertical="center"/>
    </xf>
    <xf numFmtId="44" fontId="3" fillId="22" borderId="1" xfId="0" applyNumberFormat="1" applyFont="1" applyFill="1" applyBorder="1" applyAlignment="1">
      <alignment horizontal="right" vertical="center"/>
    </xf>
    <xf numFmtId="44" fontId="6" fillId="22" borderId="92" xfId="0" applyNumberFormat="1" applyFont="1" applyFill="1" applyBorder="1" applyAlignment="1">
      <alignment horizontal="right" vertical="center"/>
    </xf>
    <xf numFmtId="0" fontId="2" fillId="0" borderId="93" xfId="0" applyFont="1" applyBorder="1" applyAlignment="1">
      <alignment vertical="center"/>
    </xf>
    <xf numFmtId="44" fontId="15" fillId="22" borderId="87" xfId="0" applyNumberFormat="1" applyFont="1" applyFill="1" applyBorder="1" applyAlignment="1">
      <alignment horizontal="center" vertical="center"/>
    </xf>
    <xf numFmtId="0" fontId="41" fillId="16" borderId="43" xfId="0" applyFont="1" applyFill="1" applyBorder="1" applyAlignment="1">
      <alignment horizontal="center" vertical="center"/>
    </xf>
    <xf numFmtId="0" fontId="44" fillId="0" borderId="0" xfId="0" applyFont="1" applyAlignment="1">
      <alignment horizontal="center" vertical="center" wrapText="1"/>
    </xf>
    <xf numFmtId="0" fontId="33" fillId="0" borderId="0" xfId="0" applyFont="1" applyAlignment="1">
      <alignment horizontal="center" vertical="center" wrapText="1"/>
    </xf>
    <xf numFmtId="0" fontId="6" fillId="0" borderId="97" xfId="0" applyFont="1" applyBorder="1" applyAlignment="1">
      <alignment horizontal="left" vertical="center" wrapText="1"/>
    </xf>
    <xf numFmtId="0" fontId="2" fillId="0" borderId="98" xfId="0" applyFont="1" applyBorder="1" applyAlignment="1">
      <alignment vertical="center"/>
    </xf>
    <xf numFmtId="173" fontId="5" fillId="0" borderId="99" xfId="0" applyNumberFormat="1" applyFont="1" applyBorder="1" applyAlignment="1">
      <alignment horizontal="center" vertical="center"/>
    </xf>
    <xf numFmtId="0" fontId="2" fillId="0" borderId="100" xfId="0" applyFont="1" applyBorder="1" applyAlignment="1">
      <alignment vertical="center"/>
    </xf>
    <xf numFmtId="173" fontId="5" fillId="0" borderId="10" xfId="0" applyNumberFormat="1" applyFont="1" applyBorder="1" applyAlignment="1">
      <alignment horizontal="center" vertical="center"/>
    </xf>
    <xf numFmtId="0" fontId="48" fillId="14" borderId="51" xfId="0" applyFont="1" applyFill="1" applyBorder="1" applyAlignment="1">
      <alignment horizontal="center" vertical="center" wrapText="1"/>
    </xf>
    <xf numFmtId="0" fontId="2" fillId="0" borderId="9" xfId="0" applyFont="1" applyBorder="1" applyAlignment="1">
      <alignment vertical="center"/>
    </xf>
    <xf numFmtId="0" fontId="2" fillId="0" borderId="80" xfId="0" applyFont="1" applyBorder="1" applyAlignment="1">
      <alignment vertical="center"/>
    </xf>
    <xf numFmtId="0" fontId="2" fillId="0" borderId="102" xfId="0" applyFont="1" applyBorder="1" applyAlignment="1">
      <alignment vertical="center"/>
    </xf>
    <xf numFmtId="0" fontId="2" fillId="0" borderId="103" xfId="0" applyFont="1" applyBorder="1" applyAlignment="1">
      <alignment vertical="center"/>
    </xf>
    <xf numFmtId="0" fontId="48" fillId="25" borderId="51" xfId="0" applyFont="1" applyFill="1" applyBorder="1" applyAlignment="1">
      <alignment horizontal="center" vertical="center" wrapText="1"/>
    </xf>
    <xf numFmtId="0" fontId="5" fillId="28" borderId="16" xfId="0" applyFont="1" applyFill="1" applyBorder="1" applyAlignment="1">
      <alignment horizontal="center" vertical="center" wrapText="1"/>
    </xf>
    <xf numFmtId="174" fontId="5" fillId="28" borderId="10" xfId="0" applyNumberFormat="1" applyFont="1" applyFill="1" applyBorder="1" applyAlignment="1">
      <alignment horizontal="center" vertical="center"/>
    </xf>
    <xf numFmtId="0" fontId="2" fillId="0" borderId="106" xfId="0" applyFont="1" applyBorder="1" applyAlignment="1">
      <alignment vertical="center"/>
    </xf>
    <xf numFmtId="0" fontId="5" fillId="28" borderId="41" xfId="0" applyFont="1" applyFill="1" applyBorder="1" applyAlignment="1">
      <alignment horizontal="center" vertical="center" wrapText="1"/>
    </xf>
    <xf numFmtId="0" fontId="2" fillId="0" borderId="42" xfId="0" applyFont="1" applyBorder="1" applyAlignment="1">
      <alignment vertical="center"/>
    </xf>
    <xf numFmtId="0" fontId="10" fillId="0" borderId="21" xfId="0" applyFont="1" applyBorder="1" applyAlignment="1">
      <alignment horizontal="center" vertical="center"/>
    </xf>
    <xf numFmtId="0" fontId="6" fillId="26" borderId="97" xfId="0" applyFont="1" applyFill="1" applyBorder="1" applyAlignment="1">
      <alignment horizontal="center" vertical="center" wrapText="1"/>
    </xf>
    <xf numFmtId="0" fontId="2" fillId="0" borderId="108" xfId="0" applyFont="1" applyBorder="1" applyAlignment="1">
      <alignment vertical="center"/>
    </xf>
    <xf numFmtId="0" fontId="6" fillId="26" borderId="94" xfId="0" applyFont="1" applyFill="1" applyBorder="1" applyAlignment="1">
      <alignment horizontal="center" vertical="center" wrapText="1"/>
    </xf>
    <xf numFmtId="0" fontId="39" fillId="0" borderId="16" xfId="0" applyFont="1" applyBorder="1" applyAlignment="1">
      <alignment horizontal="left" vertical="center" wrapText="1"/>
    </xf>
    <xf numFmtId="0" fontId="39" fillId="0" borderId="58" xfId="0" applyFont="1" applyBorder="1" applyAlignment="1">
      <alignment vertical="center" wrapText="1"/>
    </xf>
    <xf numFmtId="0" fontId="39" fillId="0" borderId="41" xfId="0" applyFont="1" applyBorder="1" applyAlignment="1">
      <alignment horizontal="left" vertical="center" wrapText="1"/>
    </xf>
    <xf numFmtId="0" fontId="2" fillId="0" borderId="19" xfId="0" applyFont="1" applyBorder="1" applyAlignment="1">
      <alignment vertical="center"/>
    </xf>
    <xf numFmtId="0" fontId="39" fillId="0" borderId="58" xfId="0" applyFont="1" applyBorder="1" applyAlignment="1">
      <alignment horizontal="left" vertical="center"/>
    </xf>
    <xf numFmtId="0" fontId="18" fillId="0" borderId="16" xfId="0" applyFont="1" applyBorder="1" applyAlignment="1">
      <alignment horizontal="left" vertical="center" wrapText="1"/>
    </xf>
    <xf numFmtId="0" fontId="39" fillId="0" borderId="58" xfId="0" applyFont="1" applyBorder="1" applyAlignment="1">
      <alignment horizontal="left" vertical="center" wrapText="1"/>
    </xf>
    <xf numFmtId="0" fontId="52" fillId="0" borderId="0" xfId="0" applyFont="1" applyAlignment="1">
      <alignment horizontal="center" vertical="center" wrapText="1"/>
    </xf>
    <xf numFmtId="0" fontId="59" fillId="31" borderId="0" xfId="0" applyFont="1" applyFill="1" applyAlignment="1">
      <alignment horizontal="center" vertical="center" wrapText="1"/>
    </xf>
    <xf numFmtId="0" fontId="60" fillId="31" borderId="0" xfId="0" applyFont="1" applyFill="1" applyAlignment="1">
      <alignment horizontal="center" vertical="center"/>
    </xf>
    <xf numFmtId="0" fontId="61" fillId="0" borderId="0" xfId="0" applyFont="1" applyAlignment="1">
      <alignment horizontal="left" vertical="center"/>
    </xf>
    <xf numFmtId="0" fontId="62" fillId="33" borderId="110" xfId="0" applyFont="1" applyFill="1" applyBorder="1" applyAlignment="1">
      <alignment horizontal="left" vertical="center"/>
    </xf>
    <xf numFmtId="0" fontId="63" fillId="34" borderId="110" xfId="0" applyFont="1" applyFill="1" applyBorder="1" applyAlignment="1">
      <alignment horizontal="left" vertical="center" wrapText="1"/>
    </xf>
    <xf numFmtId="0" fontId="64" fillId="33" borderId="110" xfId="0" applyFont="1" applyFill="1" applyBorder="1" applyAlignment="1">
      <alignment horizontal="center" vertical="center" wrapText="1"/>
    </xf>
    <xf numFmtId="0" fontId="63" fillId="0" borderId="0" xfId="0" applyFont="1" applyAlignment="1">
      <alignment horizontal="left" vertical="top" wrapText="1"/>
    </xf>
    <xf numFmtId="0" fontId="59" fillId="3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uri="{EB79DEF2-80B8-43e5-95BD-54CBDDF9020C}">
      <ns2:slicerStyles defaultSlicerStyle="SlicerStyleLight1"/>
    </ext>
    <ext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ns0:Relationships xmlns:ns0="http://schemas.openxmlformats.org/package/2006/relationships"><ns0:Relationship Id="rId13" Type="http://schemas.openxmlformats.org/officeDocument/2006/relationships/worksheet" Target="worksheets/sheet13.xml" /><ns0:Relationship Id="rId18" Type="http://schemas.openxmlformats.org/officeDocument/2006/relationships/worksheet" Target="worksheets/sheet18.xml" /><ns0:Relationship Id="rId26" Type="http://schemas.openxmlformats.org/officeDocument/2006/relationships/worksheet" Target="worksheets/sheet26.xml" /><ns0:Relationship Id="rId39" Type="http://schemas.openxmlformats.org/officeDocument/2006/relationships/worksheet" Target="worksheets/sheet39.xml" /><ns0:Relationship Id="rId21" Type="http://schemas.openxmlformats.org/officeDocument/2006/relationships/worksheet" Target="worksheets/sheet21.xml" /><ns0:Relationship Id="rId34" Type="http://schemas.openxmlformats.org/officeDocument/2006/relationships/worksheet" Target="worksheets/sheet34.xml" /><ns0:Relationship Id="rId42" Type="http://schemas.openxmlformats.org/officeDocument/2006/relationships/worksheet" Target="worksheets/sheet42.xml" /><ns0:Relationship Id="rId47" Type="http://schemas.openxmlformats.org/officeDocument/2006/relationships/worksheet" Target="worksheets/sheet47.xml" /><ns0:Relationship Id="rId50" Type="http://schemas.openxmlformats.org/officeDocument/2006/relationships/worksheet" Target="worksheets/sheet50.xml" /><ns0:Relationship Id="rId55" Type="http://schemas.openxmlformats.org/officeDocument/2006/relationships/worksheet" Target="worksheets/sheet55.xml" /><ns0:Relationship Id="rId68" Type="http://schemas.openxmlformats.org/officeDocument/2006/relationships/calcChain" Target="calcChain.xml" /><ns0:Relationship Id="rId7" Type="http://schemas.openxmlformats.org/officeDocument/2006/relationships/worksheet" Target="worksheets/sheet7.xml" /><ns0:Relationship Id="rId2" Type="http://schemas.openxmlformats.org/officeDocument/2006/relationships/worksheet" Target="worksheets/sheet2.xml" /><ns0:Relationship Id="rId16" Type="http://schemas.openxmlformats.org/officeDocument/2006/relationships/worksheet" Target="worksheets/sheet16.xml" /><ns0:Relationship Id="rId20" Type="http://schemas.openxmlformats.org/officeDocument/2006/relationships/worksheet" Target="worksheets/sheet20.xml" /><ns0:Relationship Id="rId29" Type="http://schemas.openxmlformats.org/officeDocument/2006/relationships/worksheet" Target="worksheets/sheet29.xml" /><ns0:Relationship Id="rId41" Type="http://schemas.openxmlformats.org/officeDocument/2006/relationships/worksheet" Target="worksheets/sheet41.xml" /><ns0:Relationship Id="rId54" Type="http://schemas.openxmlformats.org/officeDocument/2006/relationships/worksheet" Target="worksheets/sheet54.xml" /><ns0:Relationship Id="rId1" Type="http://schemas.openxmlformats.org/officeDocument/2006/relationships/worksheet" Target="worksheets/sheet1.xml" /><ns0:Relationship Id="rId6" Type="http://schemas.openxmlformats.org/officeDocument/2006/relationships/worksheet" Target="worksheets/sheet6.xml" /><ns0:Relationship Id="rId11" Type="http://schemas.openxmlformats.org/officeDocument/2006/relationships/worksheet" Target="worksheets/sheet11.xml" /><ns0:Relationship Id="rId24" Type="http://schemas.openxmlformats.org/officeDocument/2006/relationships/worksheet" Target="worksheets/sheet24.xml" /><ns0:Relationship Id="rId32" Type="http://schemas.openxmlformats.org/officeDocument/2006/relationships/worksheet" Target="worksheets/sheet32.xml" /><ns0:Relationship Id="rId37" Type="http://schemas.openxmlformats.org/officeDocument/2006/relationships/worksheet" Target="worksheets/sheet37.xml" /><ns0:Relationship Id="rId40" Type="http://schemas.openxmlformats.org/officeDocument/2006/relationships/worksheet" Target="worksheets/sheet40.xml" /><ns0:Relationship Id="rId45" Type="http://schemas.openxmlformats.org/officeDocument/2006/relationships/worksheet" Target="worksheets/sheet45.xml" /><ns0:Relationship Id="rId53" Type="http://schemas.openxmlformats.org/officeDocument/2006/relationships/worksheet" Target="worksheets/sheet53.xml" /><ns0:Relationship Id="rId58" Type="http://schemas.openxmlformats.org/officeDocument/2006/relationships/worksheet" Target="worksheets/sheet58.xml" /><ns0:Relationship Id="rId66" Type="http://schemas.openxmlformats.org/officeDocument/2006/relationships/styles" Target="styles.xml" /><ns0:Relationship Id="rId5" Type="http://schemas.openxmlformats.org/officeDocument/2006/relationships/worksheet" Target="worksheets/sheet5.xml" /><ns0:Relationship Id="rId15" Type="http://schemas.openxmlformats.org/officeDocument/2006/relationships/worksheet" Target="worksheets/sheet15.xml" /><ns0:Relationship Id="rId23" Type="http://schemas.openxmlformats.org/officeDocument/2006/relationships/worksheet" Target="worksheets/sheet23.xml" /><ns0:Relationship Id="rId28" Type="http://schemas.openxmlformats.org/officeDocument/2006/relationships/worksheet" Target="worksheets/sheet28.xml" /><ns0:Relationship Id="rId36" Type="http://schemas.openxmlformats.org/officeDocument/2006/relationships/worksheet" Target="worksheets/sheet36.xml" /><ns0:Relationship Id="rId49" Type="http://schemas.openxmlformats.org/officeDocument/2006/relationships/worksheet" Target="worksheets/sheet49.xml" /><ns0:Relationship Id="rId57" Type="http://schemas.openxmlformats.org/officeDocument/2006/relationships/worksheet" Target="worksheets/sheet57.xml" /><ns0:Relationship Id="rId61" Type="http://schemas.openxmlformats.org/officeDocument/2006/relationships/externalLink" Target="externalLinks/externalLink2.xml" /><ns0:Relationship Id="rId10" Type="http://schemas.openxmlformats.org/officeDocument/2006/relationships/worksheet" Target="worksheets/sheet10.xml" /><ns0:Relationship Id="rId19" Type="http://schemas.openxmlformats.org/officeDocument/2006/relationships/worksheet" Target="worksheets/sheet19.xml" /><ns0:Relationship Id="rId31" Type="http://schemas.openxmlformats.org/officeDocument/2006/relationships/worksheet" Target="worksheets/sheet31.xml" /><ns0:Relationship Id="rId44" Type="http://schemas.openxmlformats.org/officeDocument/2006/relationships/worksheet" Target="worksheets/sheet44.xml" /><ns0:Relationship Id="rId52" Type="http://schemas.openxmlformats.org/officeDocument/2006/relationships/worksheet" Target="worksheets/sheet52.xml" /><ns0:Relationship Id="rId60" Type="http://schemas.openxmlformats.org/officeDocument/2006/relationships/externalLink" Target="externalLinks/externalLink1.xml" /><ns0:Relationship Id="rId65" Type="http://schemas.openxmlformats.org/officeDocument/2006/relationships/theme" Target="theme/theme1.xml" /><ns0:Relationship Id="rId4" Type="http://schemas.openxmlformats.org/officeDocument/2006/relationships/worksheet" Target="worksheets/sheet4.xml" /><ns0:Relationship Id="rId9" Type="http://schemas.openxmlformats.org/officeDocument/2006/relationships/worksheet" Target="worksheets/sheet9.xml" /><ns0:Relationship Id="rId14" Type="http://schemas.openxmlformats.org/officeDocument/2006/relationships/worksheet" Target="worksheets/sheet14.xml" /><ns0:Relationship Id="rId22" Type="http://schemas.openxmlformats.org/officeDocument/2006/relationships/worksheet" Target="worksheets/sheet22.xml" /><ns0:Relationship Id="rId27" Type="http://schemas.openxmlformats.org/officeDocument/2006/relationships/worksheet" Target="worksheets/sheet27.xml" /><ns0:Relationship Id="rId30" Type="http://schemas.openxmlformats.org/officeDocument/2006/relationships/worksheet" Target="worksheets/sheet30.xml" /><ns0:Relationship Id="rId35" Type="http://schemas.openxmlformats.org/officeDocument/2006/relationships/worksheet" Target="worksheets/sheet35.xml" /><ns0:Relationship Id="rId43" Type="http://schemas.openxmlformats.org/officeDocument/2006/relationships/worksheet" Target="worksheets/sheet43.xml" /><ns0:Relationship Id="rId48" Type="http://schemas.openxmlformats.org/officeDocument/2006/relationships/worksheet" Target="worksheets/sheet48.xml" /><ns0:Relationship Id="rId56" Type="http://schemas.openxmlformats.org/officeDocument/2006/relationships/worksheet" Target="worksheets/sheet56.xml" /><ns0:Relationship Id="rId64" Type="http://customschemas.google.com/relationships/workbookmetadata" Target="metadata" /><ns0:Relationship Id="rId8" Type="http://schemas.openxmlformats.org/officeDocument/2006/relationships/worksheet" Target="worksheets/sheet8.xml" /><ns0:Relationship Id="rId51" Type="http://schemas.openxmlformats.org/officeDocument/2006/relationships/worksheet" Target="worksheets/sheet51.xml" /><ns0:Relationship Id="rId3" Type="http://schemas.openxmlformats.org/officeDocument/2006/relationships/worksheet" Target="worksheets/sheet3.xml" /><ns0:Relationship Id="rId12" Type="http://schemas.openxmlformats.org/officeDocument/2006/relationships/worksheet" Target="worksheets/sheet12.xml" /><ns0:Relationship Id="rId17" Type="http://schemas.openxmlformats.org/officeDocument/2006/relationships/worksheet" Target="worksheets/sheet17.xml" /><ns0:Relationship Id="rId25" Type="http://schemas.openxmlformats.org/officeDocument/2006/relationships/worksheet" Target="worksheets/sheet25.xml" /><ns0:Relationship Id="rId33" Type="http://schemas.openxmlformats.org/officeDocument/2006/relationships/worksheet" Target="worksheets/sheet33.xml" /><ns0:Relationship Id="rId38" Type="http://schemas.openxmlformats.org/officeDocument/2006/relationships/worksheet" Target="worksheets/sheet38.xml" /><ns0:Relationship Id="rId46" Type="http://schemas.openxmlformats.org/officeDocument/2006/relationships/worksheet" Target="worksheets/sheet46.xml" /><ns0:Relationship Id="rId59" Type="http://schemas.openxmlformats.org/officeDocument/2006/relationships/worksheet" Target="worksheets/sheet59.xml" /><ns0:Relationship Id="rId67" Type="http://schemas.openxmlformats.org/officeDocument/2006/relationships/sharedStrings" Target="sharedStrings.xml" /><ns0:Relationship Id="rId69" Type="http://schemas.openxmlformats.org/officeDocument/2006/relationships/worksheet" Target="worksheets/sheet60.xml" /><ns0:Relationship Id="rId70" Type="http://schemas.openxmlformats.org/officeDocument/2006/relationships/worksheet" Target="worksheets/sheet6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Relationships xmlns="http://schemas.openxmlformats.org/package/2006/relationships"><Relationship Id="rId1" Type="http://schemas.openxmlformats.org/officeDocument/2006/relationships/image" Target="../media/vulpine-logo.png"/><Relationship Id="rId2" Type="http://schemas.openxmlformats.org/officeDocument/2006/relationships/image" Target="../media/vulpine-banner.png"/></Relationships>
</file>

<file path=xl/drawings/_rels/drawing7.xml.rels><?xml version="1.0" encoding="UTF-8" standalone="yes"?><Relationships xmlns="http://schemas.openxmlformats.org/package/2006/relationships"><Relationship Id="rId1" Type="http://schemas.openxmlformats.org/officeDocument/2006/relationships/image" Target="../media/vulpine-logo.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76200</xdr:rowOff>
    </xdr:from>
    <xdr:ext cx="1790700" cy="13335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1143000</xdr:colOff>
      <xdr:row>0</xdr:row>
      <xdr:rowOff>19050</xdr:rowOff>
    </xdr:from>
    <xdr:ext cx="428625"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1238250</xdr:colOff>
      <xdr:row>0</xdr:row>
      <xdr:rowOff>95250</xdr:rowOff>
    </xdr:from>
    <xdr:ext cx="514350" cy="3714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1828800</xdr:colOff>
      <xdr:row>0</xdr:row>
      <xdr:rowOff>38100</xdr:rowOff>
    </xdr:from>
    <xdr:ext cx="371475" cy="2952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1828800</xdr:colOff>
      <xdr:row>179</xdr:row>
      <xdr:rowOff>38100</xdr:rowOff>
    </xdr:from>
    <xdr:ext cx="371475" cy="2952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857250</xdr:colOff>
      <xdr:row>0</xdr:row>
      <xdr:rowOff>66675</xdr:rowOff>
    </xdr:from>
    <xdr:ext cx="600075" cy="4000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85725</xdr:colOff>
      <xdr:row>48</xdr:row>
      <xdr:rowOff>28575</xdr:rowOff>
    </xdr:from>
    <xdr:ext cx="447675" cy="314325"/>
    <xdr:pic>
      <xdr:nvPicPr>
        <xdr:cNvPr id="3" name="image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524000" cy="1524000"/>
    <xdr:pic>
      <xdr:nvPicPr>
        <xdr:cNvPr id="1" name="vulpine-logo.png"/>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0</xdr:colOff>
      <xdr:row>26</xdr:row>
      <xdr:rowOff>0</xdr:rowOff>
    </xdr:from>
    <xdr:ext cx="6191250" cy="2066925"/>
    <xdr:pic>
      <xdr:nvPicPr>
        <xdr:cNvPr id="2" name="vulpine-multifamily-banner.png"/>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428750" cy="1428750"/>
    <xdr:pic>
      <xdr:nvPicPr>
        <xdr:cNvPr id="1" name="vulpine-logo.png"/>
        <xdr:cNvPicPr/>
      </xdr:nvPicPr>
      <xdr:blipFill>
        <a:blip xmlns:r="http://schemas.openxmlformats.org/officeDocument/2006/relationships" r:embed="rId1"/>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ortcut-targets-by-id/0B5b0F_kJcNt4LU92M1NoSEJPUU0/C4L/43%20-%20Cim%20Loren/FRAMELESS%20MASTER%20MUTLI-UNIT%20ORDER%20FORM-C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ortcut-targets-by-id/0B5b0F_kJcNt4LU92M1NoSEJPUU0/C4L/43%20-%20Cim%20Loren/FRAMED%20MASTER%20MUTLI-UNIT%20ORDER%20FORM-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 List Pricing"/>
      <sheetName val="Accessory Catalog"/>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List Pricing"/>
      <sheetName val="ACCESSORY"/>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60.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61.xml.rels><?xml version="1.0" encoding="UTF-8" standalone="yes"?><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BD4B4"/>
    <pageSetUpPr fitToPage="1"/>
  </sheetPr>
  <dimension ref="A1:O1042"/>
  <sheetViews>
    <sheetView tabSelected="1" workbookViewId="0">
      <selection activeCell="A55" sqref="A55"/>
    </sheetView>
  </sheetViews>
  <sheetFormatPr defaultColWidth="11.19921875" defaultRowHeight="15" customHeight="1"/>
  <cols>
    <col min="1" max="1" width="8.34765625" customWidth="1"/>
    <col min="2" max="2" width="22.8984375" customWidth="1"/>
    <col min="3" max="3" width="6.796875" customWidth="1"/>
    <col min="4" max="4" width="12.34765625" customWidth="1"/>
    <col min="5" max="5" width="20.34765625" customWidth="1"/>
    <col min="6" max="6" width="13.8984375" customWidth="1"/>
    <col min="7" max="8" width="13.8984375" hidden="1" customWidth="1"/>
    <col min="9" max="9" width="17.34765625" hidden="1" customWidth="1"/>
    <col min="10" max="10" width="18.34765625" customWidth="1"/>
    <col min="11" max="11" width="12.8984375" customWidth="1"/>
    <col min="12" max="12" width="24.19921875" customWidth="1"/>
    <col min="13" max="13" width="10.44921875" customWidth="1"/>
  </cols>
  <sheetData>
    <row r="1" spans="1:15" ht="116.25" customHeight="1">
      <c r="A1" s="401" t="s">
        <v>0</v>
      </c>
      <c r="B1" s="402"/>
      <c r="C1" s="402"/>
      <c r="D1" s="402"/>
      <c r="E1" s="402"/>
      <c r="F1" s="402"/>
      <c r="G1" s="402"/>
      <c r="H1" s="402"/>
      <c r="I1" s="402"/>
      <c r="J1" s="403"/>
      <c r="K1" s="1"/>
      <c r="L1" s="404" t="s">
        <v>1</v>
      </c>
      <c r="M1" s="390"/>
      <c r="N1" s="390"/>
      <c r="O1" s="3"/>
    </row>
    <row r="2" spans="1:15" ht="28.5" customHeight="1">
      <c r="A2" s="4" t="s">
        <v>2</v>
      </c>
      <c r="B2" s="4" t="s">
        <v>3</v>
      </c>
      <c r="C2" s="5" t="s">
        <v>4</v>
      </c>
      <c r="D2" s="6" t="s">
        <v>5</v>
      </c>
      <c r="E2" s="7" t="s">
        <v>6</v>
      </c>
      <c r="F2" s="4" t="s">
        <v>7</v>
      </c>
      <c r="G2" s="4" t="s">
        <v>8</v>
      </c>
      <c r="H2" s="4" t="s">
        <v>9</v>
      </c>
      <c r="I2" s="8" t="s">
        <v>10</v>
      </c>
      <c r="J2" s="9" t="s">
        <v>11</v>
      </c>
      <c r="K2" s="10"/>
      <c r="L2" s="11" t="s">
        <v>12</v>
      </c>
      <c r="M2" s="405" t="s">
        <v>13</v>
      </c>
      <c r="N2" s="406"/>
      <c r="O2" s="12"/>
    </row>
    <row r="3" spans="1:15" ht="20.25" customHeight="1">
      <c r="A3" s="407" t="str">
        <f>IF(M2="Frameless", "Frameless", "Framed")</f>
        <v>Frameless</v>
      </c>
      <c r="B3" s="13" t="s">
        <v>14</v>
      </c>
      <c r="C3" s="14">
        <v>1</v>
      </c>
      <c r="D3" s="15">
        <f>SUM('Unit Type'!G71:G72)</f>
        <v>3570.7996800000001</v>
      </c>
      <c r="E3" s="15">
        <f t="shared" ref="E3:E52" si="0">C3*D3</f>
        <v>3570.7996800000001</v>
      </c>
      <c r="F3" s="14">
        <f>'Unit Type'!C74</f>
        <v>32</v>
      </c>
      <c r="G3" s="14">
        <f>'Unit Type'!C72</f>
        <v>0</v>
      </c>
      <c r="H3" s="14">
        <f t="shared" ref="H3:H52" si="1">G3*C3</f>
        <v>0</v>
      </c>
      <c r="I3" s="14">
        <f>'Unit Type'!I71</f>
        <v>32</v>
      </c>
      <c r="J3" s="14">
        <f t="shared" ref="J3:J52" si="2">I3*C3</f>
        <v>32</v>
      </c>
      <c r="K3" s="16"/>
      <c r="L3" s="17" t="s">
        <v>15</v>
      </c>
      <c r="M3" s="410" t="s">
        <v>16</v>
      </c>
      <c r="N3" s="411"/>
      <c r="O3" s="12"/>
    </row>
    <row r="4" spans="1:15" ht="20.25" customHeight="1">
      <c r="A4" s="408"/>
      <c r="B4" s="13"/>
      <c r="C4" s="14"/>
      <c r="D4" s="18">
        <f>SUM('Unit Type (2)'!G71:G72)</f>
        <v>0</v>
      </c>
      <c r="E4" s="15">
        <f t="shared" si="0"/>
        <v>0</v>
      </c>
      <c r="F4" s="14">
        <f>'Unit Type (2)'!C74</f>
        <v>0</v>
      </c>
      <c r="G4" s="14">
        <f>'Unit Type (2)'!C72</f>
        <v>0</v>
      </c>
      <c r="H4" s="14">
        <f t="shared" si="1"/>
        <v>0</v>
      </c>
      <c r="I4" s="14">
        <f>'Unit Type (2)'!I71</f>
        <v>0</v>
      </c>
      <c r="J4" s="14">
        <f t="shared" si="2"/>
        <v>0</v>
      </c>
      <c r="K4" s="19"/>
      <c r="L4" s="17" t="s">
        <v>17</v>
      </c>
      <c r="M4" s="412" t="s">
        <v>18</v>
      </c>
      <c r="N4" s="383"/>
      <c r="O4" s="12"/>
    </row>
    <row r="5" spans="1:15" ht="20.25" customHeight="1">
      <c r="A5" s="408"/>
      <c r="B5" s="13"/>
      <c r="C5" s="14"/>
      <c r="D5" s="15">
        <f>SUM('Unit Type (3)'!G71:G72)</f>
        <v>0</v>
      </c>
      <c r="E5" s="15">
        <f t="shared" si="0"/>
        <v>0</v>
      </c>
      <c r="F5" s="14">
        <f>'Unit Type (3)'!C74</f>
        <v>0</v>
      </c>
      <c r="G5" s="14">
        <f>'Unit Type (3)'!C72</f>
        <v>0</v>
      </c>
      <c r="H5" s="14">
        <f t="shared" si="1"/>
        <v>0</v>
      </c>
      <c r="I5" s="14">
        <f>'Unit Type (3)'!I71</f>
        <v>0</v>
      </c>
      <c r="J5" s="14">
        <f t="shared" si="2"/>
        <v>0</v>
      </c>
      <c r="K5" s="19"/>
      <c r="L5" s="17" t="s">
        <v>19</v>
      </c>
      <c r="M5" s="413" t="s">
        <v>20</v>
      </c>
      <c r="N5" s="383"/>
      <c r="O5" s="3"/>
    </row>
    <row r="6" spans="1:15" ht="20.25" customHeight="1">
      <c r="A6" s="408"/>
      <c r="B6" s="13"/>
      <c r="C6" s="14"/>
      <c r="D6" s="18">
        <f>SUM('Unit Type (4)'!G71:G72)</f>
        <v>0</v>
      </c>
      <c r="E6" s="15">
        <f t="shared" si="0"/>
        <v>0</v>
      </c>
      <c r="F6" s="14">
        <f>'Unit Type (4)'!C74</f>
        <v>0</v>
      </c>
      <c r="G6" s="14">
        <f>'Unit Type (4)'!C72</f>
        <v>0</v>
      </c>
      <c r="H6" s="14">
        <f t="shared" si="1"/>
        <v>0</v>
      </c>
      <c r="I6" s="14">
        <f>'Unit Type (4)'!I71</f>
        <v>0</v>
      </c>
      <c r="J6" s="14">
        <f t="shared" si="2"/>
        <v>0</v>
      </c>
      <c r="K6" s="19"/>
      <c r="L6" s="20" t="s">
        <v>21</v>
      </c>
      <c r="M6" s="417">
        <f>IF('Summary Sheet'!M2:N2="Framed",VLOOKUP(M5,List!B20:C70,2,FALSE),IF('Summary Sheet'!M2:N2="Frameless",VLOOKUP(M5,List!B20:D70,3,FALSE),"Select Cabinet Style"))</f>
        <v>0.126</v>
      </c>
      <c r="N6" s="385"/>
      <c r="O6" s="3"/>
    </row>
    <row r="7" spans="1:15" ht="20.25" customHeight="1">
      <c r="A7" s="408"/>
      <c r="B7" s="13"/>
      <c r="C7" s="14"/>
      <c r="D7" s="15">
        <f>SUM('Unit Type (5)'!G71:G72)</f>
        <v>0</v>
      </c>
      <c r="E7" s="15">
        <f t="shared" si="0"/>
        <v>0</v>
      </c>
      <c r="F7" s="14">
        <f>'Unit Type (5)'!C74</f>
        <v>0</v>
      </c>
      <c r="G7" s="14">
        <f>'Unit Type (5)'!C72</f>
        <v>0</v>
      </c>
      <c r="H7" s="14">
        <f t="shared" si="1"/>
        <v>0</v>
      </c>
      <c r="I7" s="14">
        <f>'Unit Type (5)'!I71</f>
        <v>0</v>
      </c>
      <c r="J7" s="14">
        <f t="shared" si="2"/>
        <v>0</v>
      </c>
      <c r="K7" s="19"/>
      <c r="L7" s="21"/>
      <c r="M7" s="3"/>
      <c r="N7" s="22"/>
      <c r="O7" s="3"/>
    </row>
    <row r="8" spans="1:15" ht="20.25" customHeight="1">
      <c r="A8" s="408"/>
      <c r="B8" s="13"/>
      <c r="C8" s="14"/>
      <c r="D8" s="15">
        <f>SUM('Unit Type (6)'!G71:G72)</f>
        <v>0</v>
      </c>
      <c r="E8" s="15">
        <f t="shared" si="0"/>
        <v>0</v>
      </c>
      <c r="F8" s="14">
        <f>'Unit Type (6)'!C74</f>
        <v>0</v>
      </c>
      <c r="G8" s="14">
        <f>'Unit Type (6)'!C72</f>
        <v>0</v>
      </c>
      <c r="H8" s="14">
        <f t="shared" si="1"/>
        <v>0</v>
      </c>
      <c r="I8" s="14">
        <f>'Unit Type (6)'!I71</f>
        <v>0</v>
      </c>
      <c r="J8" s="14">
        <f t="shared" si="2"/>
        <v>0</v>
      </c>
      <c r="K8" s="19"/>
      <c r="L8" s="23" t="s">
        <v>22</v>
      </c>
      <c r="M8" s="380">
        <v>2.2000000000000002</v>
      </c>
      <c r="N8" s="381"/>
      <c r="O8" s="3"/>
    </row>
    <row r="9" spans="1:15" ht="20.25" customHeight="1">
      <c r="A9" s="408"/>
      <c r="B9" s="13"/>
      <c r="C9" s="14"/>
      <c r="D9" s="15">
        <f>SUM('Unit Type (7)'!G71:G72)</f>
        <v>0</v>
      </c>
      <c r="E9" s="15">
        <f t="shared" si="0"/>
        <v>0</v>
      </c>
      <c r="F9" s="14">
        <f>'Unit Type (7)'!C74</f>
        <v>0</v>
      </c>
      <c r="G9" s="14">
        <f>'Unit Type (7)'!C72</f>
        <v>0</v>
      </c>
      <c r="H9" s="14">
        <f t="shared" si="1"/>
        <v>0</v>
      </c>
      <c r="I9" s="14">
        <f>'Unit Type (7)'!I71</f>
        <v>0</v>
      </c>
      <c r="J9" s="14">
        <f t="shared" si="2"/>
        <v>0</v>
      </c>
      <c r="K9" s="19"/>
      <c r="L9" s="24" t="s">
        <v>23</v>
      </c>
      <c r="M9" s="382">
        <v>20</v>
      </c>
      <c r="N9" s="383"/>
      <c r="O9" s="3"/>
    </row>
    <row r="10" spans="1:15" ht="20.25" customHeight="1">
      <c r="A10" s="408"/>
      <c r="B10" s="13"/>
      <c r="C10" s="14"/>
      <c r="D10" s="15">
        <f>SUM('Unit Type (8)'!G71:G72)</f>
        <v>0</v>
      </c>
      <c r="E10" s="15">
        <f t="shared" si="0"/>
        <v>0</v>
      </c>
      <c r="F10" s="14">
        <f>'Unit Type (8)'!C74</f>
        <v>0</v>
      </c>
      <c r="G10" s="14">
        <f>'Unit Type (8)'!C72</f>
        <v>0</v>
      </c>
      <c r="H10" s="14">
        <f t="shared" si="1"/>
        <v>0</v>
      </c>
      <c r="I10" s="14">
        <f>'Unit Type (8)'!I71</f>
        <v>0</v>
      </c>
      <c r="J10" s="14">
        <f t="shared" si="2"/>
        <v>0</v>
      </c>
      <c r="K10" s="19"/>
      <c r="L10" s="25" t="s">
        <v>24</v>
      </c>
      <c r="M10" s="384">
        <v>90</v>
      </c>
      <c r="N10" s="385"/>
      <c r="O10" s="3"/>
    </row>
    <row r="11" spans="1:15" ht="20.25" customHeight="1">
      <c r="A11" s="408"/>
      <c r="B11" s="13"/>
      <c r="C11" s="14"/>
      <c r="D11" s="15">
        <f>SUM('Unit Type (9)'!G71:G72)</f>
        <v>0</v>
      </c>
      <c r="E11" s="15">
        <f t="shared" si="0"/>
        <v>0</v>
      </c>
      <c r="F11" s="14">
        <f>'Unit Type (9)'!C74</f>
        <v>0</v>
      </c>
      <c r="G11" s="14">
        <f>'Unit Type (9)'!C72</f>
        <v>0</v>
      </c>
      <c r="H11" s="14">
        <f t="shared" si="1"/>
        <v>0</v>
      </c>
      <c r="I11" s="14">
        <f>'Unit Type (9)'!I71</f>
        <v>0</v>
      </c>
      <c r="J11" s="14">
        <f t="shared" si="2"/>
        <v>0</v>
      </c>
      <c r="K11" s="19"/>
      <c r="L11" s="26"/>
      <c r="M11" s="1"/>
      <c r="N11" s="1"/>
      <c r="O11" s="3"/>
    </row>
    <row r="12" spans="1:15" ht="20.25" customHeight="1">
      <c r="A12" s="408"/>
      <c r="B12" s="13"/>
      <c r="C12" s="14"/>
      <c r="D12" s="15">
        <f>SUM('Unit Type (10)'!G71:G72)</f>
        <v>0</v>
      </c>
      <c r="E12" s="15">
        <f t="shared" si="0"/>
        <v>0</v>
      </c>
      <c r="F12" s="14">
        <f>'Unit Type (10)'!C74</f>
        <v>0</v>
      </c>
      <c r="G12" s="14">
        <f>'Unit Type (10)'!C72</f>
        <v>0</v>
      </c>
      <c r="H12" s="14">
        <f t="shared" si="1"/>
        <v>0</v>
      </c>
      <c r="I12" s="14">
        <f>'Unit Type (10)'!I71</f>
        <v>0</v>
      </c>
      <c r="J12" s="14">
        <f t="shared" si="2"/>
        <v>0</v>
      </c>
      <c r="K12" s="19"/>
      <c r="L12" s="386" t="s">
        <v>25</v>
      </c>
      <c r="M12" s="387"/>
      <c r="N12" s="388"/>
      <c r="O12" s="3"/>
    </row>
    <row r="13" spans="1:15" ht="20.25" customHeight="1">
      <c r="A13" s="408"/>
      <c r="B13" s="13"/>
      <c r="C13" s="14"/>
      <c r="D13" s="15">
        <f>SUM('Unit Type (11)'!G71:G72)</f>
        <v>0</v>
      </c>
      <c r="E13" s="15">
        <f t="shared" si="0"/>
        <v>0</v>
      </c>
      <c r="F13" s="14">
        <f>'Unit Type (11)'!C74</f>
        <v>0</v>
      </c>
      <c r="G13" s="14">
        <f>'Unit Type (11)'!C72</f>
        <v>0</v>
      </c>
      <c r="H13" s="14">
        <f t="shared" si="1"/>
        <v>0</v>
      </c>
      <c r="I13" s="14">
        <f>'Unit Type (11)'!I71</f>
        <v>0</v>
      </c>
      <c r="J13" s="14">
        <f t="shared" si="2"/>
        <v>0</v>
      </c>
      <c r="K13" s="19"/>
      <c r="L13" s="389"/>
      <c r="M13" s="390"/>
      <c r="N13" s="391"/>
      <c r="O13" s="3"/>
    </row>
    <row r="14" spans="1:15" ht="20.25" customHeight="1">
      <c r="A14" s="408"/>
      <c r="B14" s="13"/>
      <c r="C14" s="14"/>
      <c r="D14" s="15">
        <f>SUM('Unit Type (12)'!G71:G72)</f>
        <v>0</v>
      </c>
      <c r="E14" s="15">
        <f t="shared" si="0"/>
        <v>0</v>
      </c>
      <c r="F14" s="14">
        <f>'Unit Type (12)'!C74</f>
        <v>0</v>
      </c>
      <c r="G14" s="14">
        <f>'Unit Type (12)'!C72</f>
        <v>0</v>
      </c>
      <c r="H14" s="14">
        <f t="shared" si="1"/>
        <v>0</v>
      </c>
      <c r="I14" s="14">
        <f>'Unit Type (12)'!I71</f>
        <v>0</v>
      </c>
      <c r="J14" s="14">
        <f t="shared" si="2"/>
        <v>0</v>
      </c>
      <c r="K14" s="19"/>
      <c r="L14" s="389"/>
      <c r="M14" s="390"/>
      <c r="N14" s="391"/>
      <c r="O14" s="3"/>
    </row>
    <row r="15" spans="1:15" ht="20.25" customHeight="1">
      <c r="A15" s="408"/>
      <c r="B15" s="13"/>
      <c r="C15" s="14"/>
      <c r="D15" s="15">
        <f>SUM('Unit Type (13)'!G71:G72)</f>
        <v>0</v>
      </c>
      <c r="E15" s="15">
        <f t="shared" si="0"/>
        <v>0</v>
      </c>
      <c r="F15" s="14">
        <f>'Unit Type (13)'!C74</f>
        <v>0</v>
      </c>
      <c r="G15" s="14">
        <f>'Unit Type (13)'!C72</f>
        <v>0</v>
      </c>
      <c r="H15" s="14">
        <f t="shared" si="1"/>
        <v>0</v>
      </c>
      <c r="I15" s="14">
        <f>'Unit Type (13)'!I71</f>
        <v>0</v>
      </c>
      <c r="J15" s="14">
        <f t="shared" si="2"/>
        <v>0</v>
      </c>
      <c r="K15" s="19"/>
      <c r="L15" s="389"/>
      <c r="M15" s="390"/>
      <c r="N15" s="391"/>
      <c r="O15" s="3"/>
    </row>
    <row r="16" spans="1:15" ht="20.25" customHeight="1">
      <c r="A16" s="408"/>
      <c r="B16" s="13"/>
      <c r="C16" s="14"/>
      <c r="D16" s="18">
        <f>SUM('Unit Type (14)'!G71:G72)</f>
        <v>0</v>
      </c>
      <c r="E16" s="15">
        <f t="shared" si="0"/>
        <v>0</v>
      </c>
      <c r="F16" s="14">
        <f>'Unit Type (14)'!C74</f>
        <v>0</v>
      </c>
      <c r="G16" s="14">
        <f>'Unit Type (14)'!C72</f>
        <v>0</v>
      </c>
      <c r="H16" s="14">
        <f t="shared" si="1"/>
        <v>0</v>
      </c>
      <c r="I16" s="14">
        <f>'Unit Type (14)'!I71</f>
        <v>0</v>
      </c>
      <c r="J16" s="14">
        <f t="shared" si="2"/>
        <v>0</v>
      </c>
      <c r="K16" s="19"/>
      <c r="L16" s="389"/>
      <c r="M16" s="390"/>
      <c r="N16" s="391"/>
      <c r="O16" s="3"/>
    </row>
    <row r="17" spans="1:15" ht="20.25" customHeight="1">
      <c r="A17" s="408"/>
      <c r="B17" s="13"/>
      <c r="C17" s="14"/>
      <c r="D17" s="15">
        <f>SUM('Unit Type (15)'!G71:G72)</f>
        <v>0</v>
      </c>
      <c r="E17" s="15">
        <f t="shared" si="0"/>
        <v>0</v>
      </c>
      <c r="F17" s="14">
        <f>'Unit Type (15)'!C74</f>
        <v>0</v>
      </c>
      <c r="G17" s="14">
        <f>'Unit Type (15)'!C72</f>
        <v>0</v>
      </c>
      <c r="H17" s="14">
        <f t="shared" si="1"/>
        <v>0</v>
      </c>
      <c r="I17" s="14">
        <f>'Unit Type (15)'!I71</f>
        <v>0</v>
      </c>
      <c r="J17" s="14">
        <f t="shared" si="2"/>
        <v>0</v>
      </c>
      <c r="K17" s="19"/>
      <c r="L17" s="389"/>
      <c r="M17" s="390"/>
      <c r="N17" s="391"/>
      <c r="O17" s="3"/>
    </row>
    <row r="18" spans="1:15" ht="20.25" customHeight="1">
      <c r="A18" s="408"/>
      <c r="B18" s="13"/>
      <c r="C18" s="14"/>
      <c r="D18" s="15">
        <f>SUM('Unit Type (16)'!G71:G72)</f>
        <v>0</v>
      </c>
      <c r="E18" s="15">
        <f t="shared" si="0"/>
        <v>0</v>
      </c>
      <c r="F18" s="14">
        <f>'Unit Type (16)'!C74</f>
        <v>0</v>
      </c>
      <c r="G18" s="14">
        <f>'Unit Type (16)'!C72</f>
        <v>0</v>
      </c>
      <c r="H18" s="14">
        <f t="shared" si="1"/>
        <v>0</v>
      </c>
      <c r="I18" s="14">
        <f>'Unit Type (16)'!I71</f>
        <v>0</v>
      </c>
      <c r="J18" s="14">
        <f t="shared" si="2"/>
        <v>0</v>
      </c>
      <c r="K18" s="19"/>
      <c r="L18" s="389"/>
      <c r="M18" s="390"/>
      <c r="N18" s="391"/>
      <c r="O18" s="3"/>
    </row>
    <row r="19" spans="1:15" ht="20.25" customHeight="1">
      <c r="A19" s="408"/>
      <c r="B19" s="13"/>
      <c r="C19" s="14"/>
      <c r="D19" s="15">
        <f>SUM('Unit Type (17)'!G71:G72)</f>
        <v>0</v>
      </c>
      <c r="E19" s="15">
        <f t="shared" si="0"/>
        <v>0</v>
      </c>
      <c r="F19" s="14">
        <f>'Unit Type (17)'!C74</f>
        <v>0</v>
      </c>
      <c r="G19" s="14">
        <f>'Unit Type (17)'!C72</f>
        <v>0</v>
      </c>
      <c r="H19" s="14">
        <f t="shared" si="1"/>
        <v>0</v>
      </c>
      <c r="I19" s="14">
        <f>'Unit Type (17)'!I71</f>
        <v>0</v>
      </c>
      <c r="J19" s="14">
        <f t="shared" si="2"/>
        <v>0</v>
      </c>
      <c r="K19" s="19"/>
      <c r="L19" s="389"/>
      <c r="M19" s="390"/>
      <c r="N19" s="391"/>
      <c r="O19" s="3"/>
    </row>
    <row r="20" spans="1:15" ht="20.25" customHeight="1">
      <c r="A20" s="408"/>
      <c r="B20" s="13"/>
      <c r="C20" s="14"/>
      <c r="D20" s="15">
        <f>SUM('Unit Type (18)'!G71:G72)</f>
        <v>0</v>
      </c>
      <c r="E20" s="15">
        <f t="shared" si="0"/>
        <v>0</v>
      </c>
      <c r="F20" s="14">
        <f>'Unit Type (18)'!C74</f>
        <v>0</v>
      </c>
      <c r="G20" s="14">
        <f>'Unit Type (18)'!C72</f>
        <v>0</v>
      </c>
      <c r="H20" s="14">
        <f t="shared" si="1"/>
        <v>0</v>
      </c>
      <c r="I20" s="14">
        <f>'Unit Type (18)'!I71</f>
        <v>0</v>
      </c>
      <c r="J20" s="14">
        <f t="shared" si="2"/>
        <v>0</v>
      </c>
      <c r="K20" s="19"/>
      <c r="L20" s="392"/>
      <c r="M20" s="393"/>
      <c r="N20" s="394"/>
      <c r="O20" s="3"/>
    </row>
    <row r="21" spans="1:15" ht="20.25" customHeight="1">
      <c r="A21" s="408"/>
      <c r="B21" s="13"/>
      <c r="C21" s="14"/>
      <c r="D21" s="15">
        <f>SUM('Unit Type (19)'!G71:G72)</f>
        <v>0</v>
      </c>
      <c r="E21" s="15">
        <f t="shared" si="0"/>
        <v>0</v>
      </c>
      <c r="F21" s="14">
        <f>'Unit Type (19)'!C74</f>
        <v>0</v>
      </c>
      <c r="G21" s="14">
        <f>'Unit Type (19)'!C72</f>
        <v>0</v>
      </c>
      <c r="H21" s="14">
        <f t="shared" si="1"/>
        <v>0</v>
      </c>
      <c r="I21" s="14">
        <f>'Unit Type (19)'!I71</f>
        <v>0</v>
      </c>
      <c r="J21" s="14">
        <f t="shared" si="2"/>
        <v>0</v>
      </c>
      <c r="K21" s="19"/>
      <c r="L21" s="19"/>
      <c r="M21" s="1"/>
      <c r="N21" s="1"/>
      <c r="O21" s="3"/>
    </row>
    <row r="22" spans="1:15" ht="20.25" customHeight="1">
      <c r="A22" s="408"/>
      <c r="B22" s="13"/>
      <c r="C22" s="14"/>
      <c r="D22" s="15">
        <f>SUM('Unit Type (20)'!G71:G72)</f>
        <v>0</v>
      </c>
      <c r="E22" s="15">
        <f t="shared" si="0"/>
        <v>0</v>
      </c>
      <c r="F22" s="14">
        <f>'Unit Type (20)'!C74</f>
        <v>0</v>
      </c>
      <c r="G22" s="14">
        <f>'Unit Type (20)'!C72</f>
        <v>0</v>
      </c>
      <c r="H22" s="14">
        <f t="shared" si="1"/>
        <v>0</v>
      </c>
      <c r="I22" s="14">
        <f>'Unit Type (20)'!I71</f>
        <v>0</v>
      </c>
      <c r="J22" s="14">
        <f t="shared" si="2"/>
        <v>0</v>
      </c>
      <c r="K22" s="19"/>
      <c r="L22" s="414" t="s">
        <v>26</v>
      </c>
      <c r="M22" s="387"/>
      <c r="N22" s="388"/>
      <c r="O22" s="3"/>
    </row>
    <row r="23" spans="1:15" ht="20.25" customHeight="1">
      <c r="A23" s="408"/>
      <c r="B23" s="13"/>
      <c r="C23" s="14"/>
      <c r="D23" s="15">
        <f>SUM('Unit Type (21)'!G71:G72)</f>
        <v>0</v>
      </c>
      <c r="E23" s="15">
        <f t="shared" si="0"/>
        <v>0</v>
      </c>
      <c r="F23" s="14">
        <f>'Unit Type (21)'!C74</f>
        <v>0</v>
      </c>
      <c r="G23" s="14">
        <f>'Unit Type (21)'!C72</f>
        <v>0</v>
      </c>
      <c r="H23" s="14">
        <f t="shared" si="1"/>
        <v>0</v>
      </c>
      <c r="I23" s="14">
        <f>'Unit Type (21)'!I71</f>
        <v>0</v>
      </c>
      <c r="J23" s="14">
        <f t="shared" si="2"/>
        <v>0</v>
      </c>
      <c r="K23" s="19"/>
      <c r="L23" s="389"/>
      <c r="M23" s="390"/>
      <c r="N23" s="391"/>
      <c r="O23" s="3"/>
    </row>
    <row r="24" spans="1:15" ht="20.25" customHeight="1">
      <c r="A24" s="408"/>
      <c r="B24" s="13"/>
      <c r="C24" s="14"/>
      <c r="D24" s="15">
        <f>SUM('Unit Type (22)'!G71:G72)</f>
        <v>0</v>
      </c>
      <c r="E24" s="15">
        <f t="shared" si="0"/>
        <v>0</v>
      </c>
      <c r="F24" s="14">
        <f>'Unit Type (22)'!C74</f>
        <v>0</v>
      </c>
      <c r="G24" s="14">
        <f>'Unit Type (22)'!C72</f>
        <v>0</v>
      </c>
      <c r="H24" s="14">
        <f t="shared" si="1"/>
        <v>0</v>
      </c>
      <c r="I24" s="14">
        <f>'Unit Type (22)'!I71</f>
        <v>0</v>
      </c>
      <c r="J24" s="14">
        <f t="shared" si="2"/>
        <v>0</v>
      </c>
      <c r="K24" s="19"/>
      <c r="L24" s="389"/>
      <c r="M24" s="390"/>
      <c r="N24" s="391"/>
      <c r="O24" s="3"/>
    </row>
    <row r="25" spans="1:15" ht="20.25" customHeight="1">
      <c r="A25" s="408"/>
      <c r="B25" s="13"/>
      <c r="C25" s="14"/>
      <c r="D25" s="15">
        <f>SUM('Unit Type (23)'!G71:G72)</f>
        <v>0</v>
      </c>
      <c r="E25" s="15">
        <f t="shared" si="0"/>
        <v>0</v>
      </c>
      <c r="F25" s="14">
        <f>'Unit Type (23)'!C74</f>
        <v>0</v>
      </c>
      <c r="G25" s="14">
        <f>'Unit Type (23)'!C72</f>
        <v>0</v>
      </c>
      <c r="H25" s="14">
        <f t="shared" si="1"/>
        <v>0</v>
      </c>
      <c r="I25" s="14">
        <f>'Unit Type (23)'!I71</f>
        <v>0</v>
      </c>
      <c r="J25" s="14">
        <f t="shared" si="2"/>
        <v>0</v>
      </c>
      <c r="K25" s="19"/>
      <c r="L25" s="389"/>
      <c r="M25" s="390"/>
      <c r="N25" s="391"/>
      <c r="O25" s="3"/>
    </row>
    <row r="26" spans="1:15" ht="20.25" customHeight="1">
      <c r="A26" s="408"/>
      <c r="B26" s="13"/>
      <c r="C26" s="14"/>
      <c r="D26" s="15">
        <f>SUM('Unit Type (24)'!G71:G72)</f>
        <v>0</v>
      </c>
      <c r="E26" s="15">
        <f t="shared" si="0"/>
        <v>0</v>
      </c>
      <c r="F26" s="14">
        <f>'Unit Type (24)'!C74</f>
        <v>0</v>
      </c>
      <c r="G26" s="14">
        <f>'Unit Type (24)'!C72</f>
        <v>0</v>
      </c>
      <c r="H26" s="14">
        <f t="shared" si="1"/>
        <v>0</v>
      </c>
      <c r="I26" s="14">
        <f>'Unit Type (24)'!I71</f>
        <v>0</v>
      </c>
      <c r="J26" s="14">
        <f t="shared" si="2"/>
        <v>0</v>
      </c>
      <c r="K26" s="19"/>
      <c r="L26" s="389"/>
      <c r="M26" s="390"/>
      <c r="N26" s="391"/>
      <c r="O26" s="3"/>
    </row>
    <row r="27" spans="1:15" ht="20.25" customHeight="1">
      <c r="A27" s="408"/>
      <c r="B27" s="13"/>
      <c r="C27" s="14"/>
      <c r="D27" s="15">
        <f>SUM('Unit Type (25)'!G71:G72)</f>
        <v>0</v>
      </c>
      <c r="E27" s="15">
        <f t="shared" si="0"/>
        <v>0</v>
      </c>
      <c r="F27" s="14">
        <f>'Unit Type (25)'!C74</f>
        <v>0</v>
      </c>
      <c r="G27" s="14">
        <f>'Unit Type (25)'!C72</f>
        <v>0</v>
      </c>
      <c r="H27" s="14">
        <f t="shared" si="1"/>
        <v>0</v>
      </c>
      <c r="I27" s="14">
        <f>'Unit Type (25)'!I71</f>
        <v>0</v>
      </c>
      <c r="J27" s="14">
        <f t="shared" si="2"/>
        <v>0</v>
      </c>
      <c r="K27" s="19"/>
      <c r="L27" s="389"/>
      <c r="M27" s="390"/>
      <c r="N27" s="391"/>
      <c r="O27" s="3"/>
    </row>
    <row r="28" spans="1:15" ht="20.25" customHeight="1">
      <c r="A28" s="408"/>
      <c r="B28" s="13"/>
      <c r="C28" s="14"/>
      <c r="D28" s="15">
        <f>SUM('Unit Type (26)'!G71:G72)</f>
        <v>0</v>
      </c>
      <c r="E28" s="15">
        <f t="shared" si="0"/>
        <v>0</v>
      </c>
      <c r="F28" s="14">
        <f>'Unit Type (26)'!C74</f>
        <v>0</v>
      </c>
      <c r="G28" s="14">
        <f>'Unit Type (26)'!C72</f>
        <v>0</v>
      </c>
      <c r="H28" s="14">
        <f t="shared" si="1"/>
        <v>0</v>
      </c>
      <c r="I28" s="14">
        <f>'Unit Type (26)'!I71</f>
        <v>0</v>
      </c>
      <c r="J28" s="14">
        <f t="shared" si="2"/>
        <v>0</v>
      </c>
      <c r="K28" s="19"/>
      <c r="L28" s="392"/>
      <c r="M28" s="393"/>
      <c r="N28" s="394"/>
      <c r="O28" s="3"/>
    </row>
    <row r="29" spans="1:15" ht="20.25" customHeight="1">
      <c r="A29" s="408"/>
      <c r="B29" s="13"/>
      <c r="C29" s="14"/>
      <c r="D29" s="15">
        <f>SUM('Unit Type (27)'!G71:G72)</f>
        <v>0</v>
      </c>
      <c r="E29" s="15">
        <f t="shared" si="0"/>
        <v>0</v>
      </c>
      <c r="F29" s="14">
        <f>'Unit Type (27)'!C74</f>
        <v>0</v>
      </c>
      <c r="G29" s="14">
        <f>'Unit Type (27)'!C72</f>
        <v>0</v>
      </c>
      <c r="H29" s="14">
        <f t="shared" si="1"/>
        <v>0</v>
      </c>
      <c r="I29" s="14">
        <f>'Unit Type (27)'!I71</f>
        <v>0</v>
      </c>
      <c r="J29" s="14">
        <f t="shared" si="2"/>
        <v>0</v>
      </c>
      <c r="K29" s="19"/>
      <c r="L29" s="19"/>
      <c r="M29" s="1"/>
      <c r="N29" s="1"/>
      <c r="O29" s="3"/>
    </row>
    <row r="30" spans="1:15" ht="20.25" customHeight="1">
      <c r="A30" s="408"/>
      <c r="B30" s="13"/>
      <c r="C30" s="14"/>
      <c r="D30" s="15">
        <f>SUM('Unit Type (28)'!G71:G72)</f>
        <v>0</v>
      </c>
      <c r="E30" s="15">
        <f t="shared" si="0"/>
        <v>0</v>
      </c>
      <c r="F30" s="14">
        <f>'Unit Type (28)'!C74</f>
        <v>0</v>
      </c>
      <c r="G30" s="14">
        <f>'Unit Type (28)'!C72</f>
        <v>0</v>
      </c>
      <c r="H30" s="14">
        <f t="shared" si="1"/>
        <v>0</v>
      </c>
      <c r="I30" s="14">
        <f>'Unit Type (28)'!I71</f>
        <v>0</v>
      </c>
      <c r="J30" s="14">
        <f t="shared" si="2"/>
        <v>0</v>
      </c>
      <c r="K30" s="19"/>
      <c r="L30" s="19"/>
      <c r="M30" s="1"/>
      <c r="N30" s="1"/>
      <c r="O30" s="3"/>
    </row>
    <row r="31" spans="1:15" ht="20.25" customHeight="1">
      <c r="A31" s="408"/>
      <c r="B31" s="13"/>
      <c r="C31" s="14"/>
      <c r="D31" s="15">
        <f>SUM('Unit Type (29)'!G71:G72)</f>
        <v>0</v>
      </c>
      <c r="E31" s="15">
        <f t="shared" si="0"/>
        <v>0</v>
      </c>
      <c r="F31" s="14">
        <f>'Unit Type (29)'!C74</f>
        <v>0</v>
      </c>
      <c r="G31" s="14">
        <f>'Unit Type (29)'!C72</f>
        <v>0</v>
      </c>
      <c r="H31" s="14">
        <f t="shared" si="1"/>
        <v>0</v>
      </c>
      <c r="I31" s="14">
        <f>'Unit Type (29)'!I71</f>
        <v>0</v>
      </c>
      <c r="J31" s="14">
        <f t="shared" si="2"/>
        <v>0</v>
      </c>
      <c r="K31" s="19"/>
      <c r="L31" s="19"/>
      <c r="M31" s="1"/>
      <c r="N31" s="1"/>
      <c r="O31" s="3"/>
    </row>
    <row r="32" spans="1:15" ht="20.25" customHeight="1">
      <c r="A32" s="408"/>
      <c r="B32" s="13"/>
      <c r="C32" s="14"/>
      <c r="D32" s="15">
        <f>SUM('Unit Type (30)'!G71:G72)</f>
        <v>0</v>
      </c>
      <c r="E32" s="15">
        <f t="shared" si="0"/>
        <v>0</v>
      </c>
      <c r="F32" s="14">
        <f>'Unit Type (30)'!C74</f>
        <v>0</v>
      </c>
      <c r="G32" s="14">
        <f>'Unit Type (30)'!C72</f>
        <v>0</v>
      </c>
      <c r="H32" s="14">
        <f t="shared" si="1"/>
        <v>0</v>
      </c>
      <c r="I32" s="14">
        <f>'Unit Type (30)'!I71</f>
        <v>0</v>
      </c>
      <c r="J32" s="14">
        <f t="shared" si="2"/>
        <v>0</v>
      </c>
      <c r="K32" s="19"/>
      <c r="L32" s="19"/>
      <c r="M32" s="1"/>
      <c r="N32" s="1"/>
      <c r="O32" s="3"/>
    </row>
    <row r="33" spans="1:15" ht="20.25" customHeight="1">
      <c r="A33" s="408"/>
      <c r="B33" s="13"/>
      <c r="C33" s="14"/>
      <c r="D33" s="15">
        <f>SUM('Unit Type (31)'!G71:G72)</f>
        <v>0</v>
      </c>
      <c r="E33" s="15">
        <f t="shared" si="0"/>
        <v>0</v>
      </c>
      <c r="F33" s="14">
        <f>'Unit Type (31)'!C74</f>
        <v>0</v>
      </c>
      <c r="G33" s="14">
        <f>'Unit Type (31)'!C72</f>
        <v>0</v>
      </c>
      <c r="H33" s="14">
        <f t="shared" si="1"/>
        <v>0</v>
      </c>
      <c r="I33" s="14">
        <f>'Unit Type (31)'!I71</f>
        <v>0</v>
      </c>
      <c r="J33" s="14">
        <f t="shared" si="2"/>
        <v>0</v>
      </c>
      <c r="K33" s="19"/>
      <c r="L33" s="19"/>
      <c r="M33" s="1"/>
      <c r="N33" s="1"/>
      <c r="O33" s="3"/>
    </row>
    <row r="34" spans="1:15" ht="20.25" customHeight="1">
      <c r="A34" s="408"/>
      <c r="B34" s="13"/>
      <c r="C34" s="14"/>
      <c r="D34" s="15">
        <f>SUM('Unit Type (32)'!G71:G72)</f>
        <v>0</v>
      </c>
      <c r="E34" s="15">
        <f t="shared" si="0"/>
        <v>0</v>
      </c>
      <c r="F34" s="14">
        <f>'Unit Type (32)'!C74</f>
        <v>0</v>
      </c>
      <c r="G34" s="14">
        <f>'Unit Type (32)'!C72</f>
        <v>0</v>
      </c>
      <c r="H34" s="14">
        <f t="shared" si="1"/>
        <v>0</v>
      </c>
      <c r="I34" s="14">
        <f>'Unit Type (32)'!I71</f>
        <v>0</v>
      </c>
      <c r="J34" s="14">
        <f t="shared" si="2"/>
        <v>0</v>
      </c>
      <c r="K34" s="19"/>
      <c r="L34" s="19"/>
      <c r="M34" s="1"/>
      <c r="N34" s="1"/>
      <c r="O34" s="3"/>
    </row>
    <row r="35" spans="1:15" ht="20.25" customHeight="1">
      <c r="A35" s="408"/>
      <c r="B35" s="13"/>
      <c r="C35" s="14"/>
      <c r="D35" s="15">
        <f>SUM('Unit Type (33)'!G71:G72)</f>
        <v>0</v>
      </c>
      <c r="E35" s="15">
        <f t="shared" si="0"/>
        <v>0</v>
      </c>
      <c r="F35" s="14">
        <f>'Unit Type (33)'!C74</f>
        <v>0</v>
      </c>
      <c r="G35" s="14">
        <f>'Unit Type (33)'!C72</f>
        <v>0</v>
      </c>
      <c r="H35" s="14">
        <f t="shared" si="1"/>
        <v>0</v>
      </c>
      <c r="I35" s="14">
        <f>'Unit Type (33)'!I71</f>
        <v>0</v>
      </c>
      <c r="J35" s="14">
        <f t="shared" si="2"/>
        <v>0</v>
      </c>
      <c r="K35" s="19"/>
      <c r="L35" s="19"/>
      <c r="M35" s="1"/>
      <c r="N35" s="1"/>
      <c r="O35" s="3"/>
    </row>
    <row r="36" spans="1:15" ht="20.25" customHeight="1">
      <c r="A36" s="408"/>
      <c r="B36" s="13"/>
      <c r="C36" s="14"/>
      <c r="D36" s="15">
        <f>SUM('Unit Type (34)'!G71:G72)</f>
        <v>0</v>
      </c>
      <c r="E36" s="15">
        <f t="shared" si="0"/>
        <v>0</v>
      </c>
      <c r="F36" s="14">
        <f>'Unit Type (34)'!C74</f>
        <v>0</v>
      </c>
      <c r="G36" s="14">
        <f>'Unit Type (34)'!C72</f>
        <v>0</v>
      </c>
      <c r="H36" s="14">
        <f t="shared" si="1"/>
        <v>0</v>
      </c>
      <c r="I36" s="14">
        <f>'Unit Type (34)'!I71</f>
        <v>0</v>
      </c>
      <c r="J36" s="14">
        <f t="shared" si="2"/>
        <v>0</v>
      </c>
      <c r="K36" s="19"/>
      <c r="L36" s="19"/>
      <c r="M36" s="1"/>
      <c r="N36" s="1"/>
      <c r="O36" s="3"/>
    </row>
    <row r="37" spans="1:15" ht="20.25" customHeight="1">
      <c r="A37" s="408"/>
      <c r="B37" s="13"/>
      <c r="C37" s="14"/>
      <c r="D37" s="15">
        <f>SUM('Unit Type (35)'!G71:G72)</f>
        <v>0</v>
      </c>
      <c r="E37" s="15">
        <f t="shared" si="0"/>
        <v>0</v>
      </c>
      <c r="F37" s="14">
        <f>'Unit Type (35)'!C74</f>
        <v>0</v>
      </c>
      <c r="G37" s="14">
        <f>'Unit Type (35)'!C72</f>
        <v>0</v>
      </c>
      <c r="H37" s="14">
        <f t="shared" si="1"/>
        <v>0</v>
      </c>
      <c r="I37" s="14">
        <f>'Unit Type (35)'!I71</f>
        <v>0</v>
      </c>
      <c r="J37" s="14">
        <f t="shared" si="2"/>
        <v>0</v>
      </c>
      <c r="K37" s="19"/>
      <c r="L37" s="19"/>
      <c r="M37" s="1"/>
      <c r="N37" s="1"/>
      <c r="O37" s="3"/>
    </row>
    <row r="38" spans="1:15" ht="20.25" customHeight="1">
      <c r="A38" s="408"/>
      <c r="B38" s="13"/>
      <c r="C38" s="14"/>
      <c r="D38" s="15">
        <f>SUM('Unit Type (36)'!G71:G72)</f>
        <v>0</v>
      </c>
      <c r="E38" s="15">
        <f t="shared" si="0"/>
        <v>0</v>
      </c>
      <c r="F38" s="14">
        <f>'Unit Type (36)'!C74</f>
        <v>0</v>
      </c>
      <c r="G38" s="14">
        <f>'Unit Type (36)'!C72</f>
        <v>0</v>
      </c>
      <c r="H38" s="14">
        <f t="shared" si="1"/>
        <v>0</v>
      </c>
      <c r="I38" s="14">
        <f>'Unit Type (36)'!I71</f>
        <v>0</v>
      </c>
      <c r="J38" s="14">
        <f t="shared" si="2"/>
        <v>0</v>
      </c>
      <c r="K38" s="19"/>
      <c r="L38" s="3"/>
      <c r="M38" s="3"/>
      <c r="N38" s="3"/>
      <c r="O38" s="3"/>
    </row>
    <row r="39" spans="1:15" ht="20.25" customHeight="1">
      <c r="A39" s="408"/>
      <c r="B39" s="13"/>
      <c r="C39" s="14"/>
      <c r="D39" s="15">
        <f>SUM('Unit Type (37)'!G71:G72)</f>
        <v>0</v>
      </c>
      <c r="E39" s="15">
        <f t="shared" si="0"/>
        <v>0</v>
      </c>
      <c r="F39" s="14">
        <f>'Unit Type (37)'!C74</f>
        <v>0</v>
      </c>
      <c r="G39" s="14">
        <f>'Unit Type (37)'!C72</f>
        <v>0</v>
      </c>
      <c r="H39" s="14">
        <f t="shared" si="1"/>
        <v>0</v>
      </c>
      <c r="I39" s="14">
        <f>'Unit Type (37)'!I71</f>
        <v>0</v>
      </c>
      <c r="J39" s="14">
        <f t="shared" si="2"/>
        <v>0</v>
      </c>
      <c r="K39" s="19"/>
      <c r="L39" s="3"/>
      <c r="M39" s="3"/>
      <c r="N39" s="3"/>
      <c r="O39" s="3"/>
    </row>
    <row r="40" spans="1:15" ht="20.25" customHeight="1">
      <c r="A40" s="408"/>
      <c r="B40" s="13"/>
      <c r="C40" s="14"/>
      <c r="D40" s="15">
        <f>SUM('Unit Type (38)'!G71:G72)</f>
        <v>0</v>
      </c>
      <c r="E40" s="15">
        <f t="shared" si="0"/>
        <v>0</v>
      </c>
      <c r="F40" s="14">
        <f>'Unit Type (38)'!C74</f>
        <v>0</v>
      </c>
      <c r="G40" s="14">
        <f>'Unit Type (38)'!C72</f>
        <v>0</v>
      </c>
      <c r="H40" s="14">
        <f t="shared" si="1"/>
        <v>0</v>
      </c>
      <c r="I40" s="14">
        <f>'Unit Type (38)'!I71</f>
        <v>0</v>
      </c>
      <c r="J40" s="14">
        <f t="shared" si="2"/>
        <v>0</v>
      </c>
      <c r="K40" s="19"/>
      <c r="L40" s="3"/>
      <c r="M40" s="3"/>
      <c r="N40" s="3"/>
      <c r="O40" s="3"/>
    </row>
    <row r="41" spans="1:15" ht="20.25" customHeight="1">
      <c r="A41" s="408"/>
      <c r="B41" s="13"/>
      <c r="C41" s="14"/>
      <c r="D41" s="15">
        <f>SUM('Unit Type (39)'!G71:G72)</f>
        <v>0</v>
      </c>
      <c r="E41" s="15">
        <f t="shared" si="0"/>
        <v>0</v>
      </c>
      <c r="F41" s="14">
        <f>'Unit Type (39)'!C74</f>
        <v>0</v>
      </c>
      <c r="G41" s="14">
        <f>'Unit Type (39)'!C72</f>
        <v>0</v>
      </c>
      <c r="H41" s="14">
        <f t="shared" si="1"/>
        <v>0</v>
      </c>
      <c r="I41" s="14">
        <f>'Unit Type (39)'!I71</f>
        <v>0</v>
      </c>
      <c r="J41" s="14">
        <f t="shared" si="2"/>
        <v>0</v>
      </c>
      <c r="K41" s="19"/>
      <c r="L41" s="3"/>
      <c r="M41" s="3"/>
      <c r="N41" s="3"/>
      <c r="O41" s="3"/>
    </row>
    <row r="42" spans="1:15" ht="20.25" customHeight="1">
      <c r="A42" s="408"/>
      <c r="B42" s="13"/>
      <c r="C42" s="14"/>
      <c r="D42" s="15">
        <f>SUM('Unit Type (40)'!G71:G72)</f>
        <v>0</v>
      </c>
      <c r="E42" s="15">
        <f t="shared" si="0"/>
        <v>0</v>
      </c>
      <c r="F42" s="14">
        <f>'Unit Type (40)'!C74</f>
        <v>0</v>
      </c>
      <c r="G42" s="14">
        <f>'Unit Type (40)'!C72</f>
        <v>0</v>
      </c>
      <c r="H42" s="14">
        <f t="shared" si="1"/>
        <v>0</v>
      </c>
      <c r="I42" s="14">
        <f>'Unit Type (40)'!I71</f>
        <v>0</v>
      </c>
      <c r="J42" s="14">
        <f t="shared" si="2"/>
        <v>0</v>
      </c>
      <c r="K42" s="19"/>
      <c r="L42" s="3"/>
      <c r="M42" s="3"/>
      <c r="N42" s="3"/>
      <c r="O42" s="3"/>
    </row>
    <row r="43" spans="1:15" ht="20.25" customHeight="1">
      <c r="A43" s="408"/>
      <c r="B43" s="13"/>
      <c r="C43" s="14"/>
      <c r="D43" s="15">
        <f>SUM('Unit Type (41)'!G71:G72)</f>
        <v>0</v>
      </c>
      <c r="E43" s="15">
        <f t="shared" si="0"/>
        <v>0</v>
      </c>
      <c r="F43" s="14">
        <f>'Unit Type (41)'!C74</f>
        <v>0</v>
      </c>
      <c r="G43" s="14">
        <f>'Unit Type (41)'!C72</f>
        <v>0</v>
      </c>
      <c r="H43" s="14">
        <f t="shared" si="1"/>
        <v>0</v>
      </c>
      <c r="I43" s="14">
        <f>'Unit Type (41)'!I71</f>
        <v>0</v>
      </c>
      <c r="J43" s="14">
        <f t="shared" si="2"/>
        <v>0</v>
      </c>
      <c r="K43" s="19"/>
      <c r="L43" s="3"/>
      <c r="M43" s="3"/>
      <c r="N43" s="3"/>
      <c r="O43" s="3"/>
    </row>
    <row r="44" spans="1:15" ht="20.25" customHeight="1">
      <c r="A44" s="408"/>
      <c r="B44" s="13"/>
      <c r="C44" s="14"/>
      <c r="D44" s="15">
        <f>SUM('Unit Type (42)'!G71:G72)</f>
        <v>0</v>
      </c>
      <c r="E44" s="15">
        <f t="shared" si="0"/>
        <v>0</v>
      </c>
      <c r="F44" s="14">
        <f>'Unit Type (42)'!C74</f>
        <v>0</v>
      </c>
      <c r="G44" s="14">
        <f>'Unit Type (42)'!C72</f>
        <v>0</v>
      </c>
      <c r="H44" s="14">
        <f t="shared" si="1"/>
        <v>0</v>
      </c>
      <c r="I44" s="14">
        <f>'Unit Type (42)'!I71</f>
        <v>0</v>
      </c>
      <c r="J44" s="14">
        <f t="shared" si="2"/>
        <v>0</v>
      </c>
      <c r="K44" s="19"/>
      <c r="L44" s="3"/>
      <c r="M44" s="3"/>
      <c r="N44" s="3"/>
      <c r="O44" s="3"/>
    </row>
    <row r="45" spans="1:15" ht="20.25" customHeight="1">
      <c r="A45" s="408"/>
      <c r="B45" s="13"/>
      <c r="C45" s="14"/>
      <c r="D45" s="15">
        <f>SUM('Unit Type (43)'!G71:G72)</f>
        <v>0</v>
      </c>
      <c r="E45" s="15">
        <f t="shared" si="0"/>
        <v>0</v>
      </c>
      <c r="F45" s="14">
        <f>'Unit Type (43)'!C74</f>
        <v>0</v>
      </c>
      <c r="G45" s="14">
        <f>'Unit Type (43)'!C72</f>
        <v>0</v>
      </c>
      <c r="H45" s="14">
        <f t="shared" si="1"/>
        <v>0</v>
      </c>
      <c r="I45" s="14">
        <f>'Unit Type (43)'!I71</f>
        <v>0</v>
      </c>
      <c r="J45" s="14">
        <f t="shared" si="2"/>
        <v>0</v>
      </c>
      <c r="K45" s="19"/>
      <c r="L45" s="3"/>
      <c r="M45" s="3"/>
      <c r="N45" s="3"/>
      <c r="O45" s="3"/>
    </row>
    <row r="46" spans="1:15" ht="20.25" customHeight="1">
      <c r="A46" s="408"/>
      <c r="B46" s="13"/>
      <c r="C46" s="14"/>
      <c r="D46" s="15">
        <f>SUM('Unit Type (44)'!G71:G72)</f>
        <v>0</v>
      </c>
      <c r="E46" s="15">
        <f t="shared" si="0"/>
        <v>0</v>
      </c>
      <c r="F46" s="14">
        <f>'Unit Type (44)'!C74</f>
        <v>0</v>
      </c>
      <c r="G46" s="14">
        <f>'Unit Type (44)'!C72</f>
        <v>0</v>
      </c>
      <c r="H46" s="14">
        <f t="shared" si="1"/>
        <v>0</v>
      </c>
      <c r="I46" s="14">
        <f>'Unit Type (44)'!I71</f>
        <v>0</v>
      </c>
      <c r="J46" s="14">
        <f t="shared" si="2"/>
        <v>0</v>
      </c>
      <c r="K46" s="19"/>
      <c r="L46" s="3"/>
      <c r="M46" s="3"/>
      <c r="N46" s="3"/>
      <c r="O46" s="3"/>
    </row>
    <row r="47" spans="1:15" ht="20.25" customHeight="1">
      <c r="A47" s="408"/>
      <c r="B47" s="13"/>
      <c r="C47" s="14"/>
      <c r="D47" s="15">
        <f>SUM('Unit Type (45)'!G71:G72)</f>
        <v>0</v>
      </c>
      <c r="E47" s="15">
        <f t="shared" si="0"/>
        <v>0</v>
      </c>
      <c r="F47" s="14">
        <f>'Unit Type (45)'!C74</f>
        <v>0</v>
      </c>
      <c r="G47" s="14">
        <f>'Unit Type (45)'!C72</f>
        <v>0</v>
      </c>
      <c r="H47" s="14">
        <f t="shared" si="1"/>
        <v>0</v>
      </c>
      <c r="I47" s="14">
        <f>'Unit Type (45)'!I71</f>
        <v>0</v>
      </c>
      <c r="J47" s="14">
        <f t="shared" si="2"/>
        <v>0</v>
      </c>
      <c r="K47" s="19"/>
      <c r="L47" s="3"/>
      <c r="M47" s="3"/>
      <c r="N47" s="3"/>
      <c r="O47" s="3"/>
    </row>
    <row r="48" spans="1:15" ht="20.25" customHeight="1">
      <c r="A48" s="408"/>
      <c r="B48" s="13"/>
      <c r="C48" s="14"/>
      <c r="D48" s="15">
        <f>SUM('Unit Type (46)'!G71:G72)</f>
        <v>0</v>
      </c>
      <c r="E48" s="15">
        <f t="shared" si="0"/>
        <v>0</v>
      </c>
      <c r="F48" s="14">
        <f>'Unit Type (46)'!C74</f>
        <v>0</v>
      </c>
      <c r="G48" s="14">
        <f>'Unit Type (46)'!C72</f>
        <v>0</v>
      </c>
      <c r="H48" s="14">
        <f t="shared" si="1"/>
        <v>0</v>
      </c>
      <c r="I48" s="14">
        <f>'Unit Type (46)'!I71</f>
        <v>0</v>
      </c>
      <c r="J48" s="14">
        <f t="shared" si="2"/>
        <v>0</v>
      </c>
      <c r="K48" s="19"/>
      <c r="L48" s="3"/>
      <c r="M48" s="3"/>
      <c r="N48" s="3"/>
      <c r="O48" s="3"/>
    </row>
    <row r="49" spans="1:15" ht="20.25" customHeight="1">
      <c r="A49" s="408"/>
      <c r="B49" s="13"/>
      <c r="C49" s="14"/>
      <c r="D49" s="15">
        <f>SUM('Unit Type (47)'!G71:G72)</f>
        <v>0</v>
      </c>
      <c r="E49" s="15">
        <f t="shared" si="0"/>
        <v>0</v>
      </c>
      <c r="F49" s="14">
        <f>'Unit Type (47)'!C74</f>
        <v>0</v>
      </c>
      <c r="G49" s="14">
        <f>'Unit Type (47)'!C72</f>
        <v>0</v>
      </c>
      <c r="H49" s="14">
        <f t="shared" si="1"/>
        <v>0</v>
      </c>
      <c r="I49" s="14">
        <f>'Unit Type (47)'!I71</f>
        <v>0</v>
      </c>
      <c r="J49" s="14">
        <f t="shared" si="2"/>
        <v>0</v>
      </c>
      <c r="K49" s="19"/>
      <c r="L49" s="3"/>
      <c r="M49" s="3"/>
      <c r="N49" s="3"/>
      <c r="O49" s="3"/>
    </row>
    <row r="50" spans="1:15" ht="20.25" customHeight="1">
      <c r="A50" s="408"/>
      <c r="B50" s="13"/>
      <c r="C50" s="14"/>
      <c r="D50" s="15">
        <f>SUM('Unit Type (48)'!G71:G72)</f>
        <v>0</v>
      </c>
      <c r="E50" s="15">
        <f t="shared" si="0"/>
        <v>0</v>
      </c>
      <c r="F50" s="14">
        <f>'Unit Type (48)'!C74</f>
        <v>0</v>
      </c>
      <c r="G50" s="14">
        <f>'Unit Type (48)'!C72</f>
        <v>0</v>
      </c>
      <c r="H50" s="14">
        <f t="shared" si="1"/>
        <v>0</v>
      </c>
      <c r="I50" s="14">
        <f>'Unit Type (48)'!I71</f>
        <v>0</v>
      </c>
      <c r="J50" s="14">
        <f t="shared" si="2"/>
        <v>0</v>
      </c>
      <c r="K50" s="19"/>
      <c r="L50" s="3"/>
      <c r="M50" s="3"/>
      <c r="N50" s="3"/>
      <c r="O50" s="3"/>
    </row>
    <row r="51" spans="1:15" ht="20.25" customHeight="1">
      <c r="A51" s="408"/>
      <c r="B51" s="13"/>
      <c r="C51" s="14"/>
      <c r="D51" s="15">
        <f>SUM('Unit Type (49)'!G71:G72)</f>
        <v>0</v>
      </c>
      <c r="E51" s="15">
        <f t="shared" si="0"/>
        <v>0</v>
      </c>
      <c r="F51" s="14">
        <f>'Unit Type (49)'!C74</f>
        <v>0</v>
      </c>
      <c r="G51" s="14">
        <f>'Unit Type (49)'!C72</f>
        <v>0</v>
      </c>
      <c r="H51" s="14">
        <f t="shared" si="1"/>
        <v>0</v>
      </c>
      <c r="I51" s="14">
        <f>'Unit Type (49)'!I71</f>
        <v>0</v>
      </c>
      <c r="J51" s="14">
        <f t="shared" si="2"/>
        <v>0</v>
      </c>
      <c r="K51" s="19"/>
      <c r="L51" s="3"/>
      <c r="M51" s="3"/>
      <c r="N51" s="3"/>
      <c r="O51" s="3"/>
    </row>
    <row r="52" spans="1:15" ht="20.25" customHeight="1">
      <c r="A52" s="408"/>
      <c r="B52" s="13"/>
      <c r="C52" s="14"/>
      <c r="D52" s="15">
        <f>SUM('Unit Type (50)'!G71:G72)</f>
        <v>0</v>
      </c>
      <c r="E52" s="15">
        <f t="shared" si="0"/>
        <v>0</v>
      </c>
      <c r="F52" s="14">
        <f>'Unit Type (50)'!C74</f>
        <v>0</v>
      </c>
      <c r="G52" s="14">
        <f>'Unit Type (50)'!C72</f>
        <v>0</v>
      </c>
      <c r="H52" s="14">
        <f t="shared" si="1"/>
        <v>0</v>
      </c>
      <c r="I52" s="14">
        <f>'Unit Type (50)'!I71</f>
        <v>0</v>
      </c>
      <c r="J52" s="14">
        <f t="shared" si="2"/>
        <v>0</v>
      </c>
      <c r="K52" s="19"/>
      <c r="L52" s="3"/>
      <c r="M52" s="3"/>
      <c r="N52" s="3"/>
      <c r="O52" s="3"/>
    </row>
    <row r="53" spans="1:15" ht="8.25" customHeight="1">
      <c r="A53" s="408"/>
      <c r="B53" s="27"/>
      <c r="C53" s="27"/>
      <c r="D53" s="28"/>
      <c r="E53" s="28"/>
      <c r="F53" s="29"/>
      <c r="G53" s="29"/>
      <c r="H53" s="29"/>
      <c r="I53" s="27"/>
      <c r="J53" s="27"/>
      <c r="K53" s="19"/>
      <c r="L53" s="3"/>
      <c r="M53" s="3"/>
      <c r="N53" s="3"/>
      <c r="O53" s="3"/>
    </row>
    <row r="54" spans="1:15" ht="22.5" customHeight="1">
      <c r="A54" s="409"/>
      <c r="B54" s="14"/>
      <c r="C54" s="30">
        <f>SUM(C3:C41)</f>
        <v>1</v>
      </c>
      <c r="D54" s="31" t="s">
        <v>27</v>
      </c>
      <c r="E54" s="32">
        <f>SUM(E3:E53)</f>
        <v>3570.7996800000001</v>
      </c>
      <c r="F54" s="33">
        <f>SUM(F3:F52)</f>
        <v>32</v>
      </c>
      <c r="G54" s="33"/>
      <c r="H54" s="33">
        <f>SUM(H3:H42)</f>
        <v>0</v>
      </c>
      <c r="I54" s="34"/>
      <c r="J54" s="35">
        <f>SUM(J3:J53)</f>
        <v>32</v>
      </c>
      <c r="K54" s="1"/>
      <c r="L54" s="3"/>
      <c r="M54" s="3"/>
      <c r="N54" s="3"/>
      <c r="O54" s="3"/>
    </row>
    <row r="55" spans="1:15" ht="20.25" customHeight="1">
      <c r="A55" s="36"/>
      <c r="B55" s="36"/>
      <c r="C55" s="37"/>
      <c r="D55" s="8" t="s">
        <v>28</v>
      </c>
      <c r="E55" s="32">
        <f>J54*M8</f>
        <v>70.400000000000006</v>
      </c>
      <c r="F55" s="1"/>
      <c r="G55" s="1"/>
      <c r="H55" s="1"/>
      <c r="I55" s="26"/>
      <c r="J55" s="38"/>
      <c r="K55" s="39"/>
      <c r="L55" s="22"/>
      <c r="M55" s="22"/>
      <c r="N55" s="3"/>
      <c r="O55" s="3"/>
    </row>
    <row r="56" spans="1:15" ht="20.25" customHeight="1">
      <c r="A56" s="36"/>
      <c r="B56" s="36"/>
      <c r="C56" s="37"/>
      <c r="D56" s="40" t="s">
        <v>29</v>
      </c>
      <c r="E56" s="41">
        <f>F54*M9</f>
        <v>640</v>
      </c>
      <c r="F56" s="3"/>
      <c r="G56" s="3"/>
      <c r="H56" s="3"/>
      <c r="I56" s="3"/>
      <c r="J56" s="3"/>
      <c r="K56" s="1"/>
      <c r="L56" s="42" t="s">
        <v>30</v>
      </c>
      <c r="M56" s="43">
        <f>H54+F54</f>
        <v>32</v>
      </c>
      <c r="N56" s="12"/>
      <c r="O56" s="3"/>
    </row>
    <row r="57" spans="1:15" ht="20.25" customHeight="1">
      <c r="A57" s="36"/>
      <c r="B57" s="36"/>
      <c r="C57" s="37"/>
      <c r="D57" s="40" t="s">
        <v>31</v>
      </c>
      <c r="E57" s="41">
        <f>C54*M10</f>
        <v>90</v>
      </c>
      <c r="F57" s="44" t="s">
        <v>32</v>
      </c>
      <c r="G57" s="44"/>
      <c r="H57" s="44"/>
      <c r="I57" s="26"/>
      <c r="J57" s="38"/>
      <c r="K57" s="1"/>
      <c r="L57" s="45"/>
      <c r="M57" s="45"/>
      <c r="N57" s="3"/>
      <c r="O57" s="3"/>
    </row>
    <row r="58" spans="1:15" ht="20.25" customHeight="1">
      <c r="A58" s="36"/>
      <c r="B58" s="36"/>
      <c r="C58" s="37"/>
      <c r="D58" s="46" t="s">
        <v>33</v>
      </c>
      <c r="E58" s="41">
        <f>SUM(E54:E57)</f>
        <v>4371.1996799999997</v>
      </c>
      <c r="F58" s="1"/>
      <c r="G58" s="1"/>
      <c r="H58" s="1"/>
      <c r="I58" s="26"/>
      <c r="J58" s="47"/>
      <c r="K58" s="1"/>
      <c r="L58" s="3"/>
      <c r="M58" s="3"/>
      <c r="N58" s="3"/>
      <c r="O58" s="3"/>
    </row>
    <row r="59" spans="1:15" ht="20.25" customHeight="1">
      <c r="A59" s="36"/>
      <c r="B59" s="36"/>
      <c r="C59" s="37"/>
      <c r="D59" s="48"/>
      <c r="E59" s="49"/>
      <c r="F59" s="1"/>
      <c r="G59" s="1"/>
      <c r="H59" s="1"/>
      <c r="I59" s="26"/>
      <c r="J59" s="47"/>
      <c r="K59" s="1"/>
      <c r="L59" s="3"/>
      <c r="M59" s="3"/>
      <c r="N59" s="3"/>
      <c r="O59" s="3"/>
    </row>
    <row r="60" spans="1:15" ht="20.25" customHeight="1">
      <c r="A60" s="36"/>
      <c r="B60" s="50" t="s">
        <v>34</v>
      </c>
      <c r="C60" s="51"/>
      <c r="D60" s="52" t="s">
        <v>6</v>
      </c>
      <c r="E60" s="53"/>
      <c r="F60" s="54" t="s">
        <v>35</v>
      </c>
      <c r="G60" s="54"/>
      <c r="H60" s="54"/>
      <c r="I60" s="55"/>
      <c r="J60" s="56"/>
      <c r="K60" s="1"/>
      <c r="L60" s="3"/>
      <c r="M60" s="3"/>
      <c r="N60" s="3"/>
      <c r="O60" s="3"/>
    </row>
    <row r="61" spans="1:15" ht="19.5" customHeight="1">
      <c r="A61" s="36"/>
      <c r="B61" s="36"/>
      <c r="C61" s="37"/>
      <c r="D61" s="57" t="s">
        <v>36</v>
      </c>
      <c r="E61" s="58">
        <f>E60+E58</f>
        <v>4371.1996799999997</v>
      </c>
      <c r="F61" s="1"/>
      <c r="G61" s="1"/>
      <c r="H61" s="1"/>
      <c r="I61" s="26"/>
      <c r="J61" s="38"/>
      <c r="K61" s="1"/>
      <c r="L61" s="3"/>
      <c r="M61" s="3"/>
      <c r="N61" s="3"/>
      <c r="O61" s="3"/>
    </row>
    <row r="62" spans="1:15" ht="19.5" customHeight="1">
      <c r="A62" s="36"/>
      <c r="B62" s="59" t="s">
        <v>37</v>
      </c>
      <c r="C62" s="60"/>
      <c r="D62" s="61"/>
      <c r="E62" s="61"/>
      <c r="F62" s="62"/>
      <c r="G62" s="60"/>
      <c r="H62" s="60"/>
      <c r="I62" s="63"/>
      <c r="J62" s="38"/>
      <c r="K62" s="1"/>
      <c r="L62" s="3"/>
      <c r="M62" s="3"/>
      <c r="N62" s="3"/>
      <c r="O62" s="3"/>
    </row>
    <row r="63" spans="1:15" ht="19.5" customHeight="1">
      <c r="A63" s="36"/>
      <c r="B63" s="395" t="s">
        <v>38</v>
      </c>
      <c r="C63" s="396"/>
      <c r="D63" s="415" t="s">
        <v>39</v>
      </c>
      <c r="E63" s="398"/>
      <c r="F63" s="399"/>
      <c r="G63" s="64"/>
      <c r="H63" s="64"/>
      <c r="I63" s="65"/>
      <c r="J63" s="38"/>
      <c r="K63" s="1"/>
      <c r="L63" s="3"/>
      <c r="M63" s="3"/>
      <c r="N63" s="3"/>
      <c r="O63" s="3"/>
    </row>
    <row r="64" spans="1:15" ht="19.5" customHeight="1">
      <c r="A64" s="36"/>
      <c r="B64" s="416" t="str">
        <f>CONCATENATE("B. Box Material: ", M4, " with maple finish")</f>
        <v>B. Box Material: Plywood with maple finish</v>
      </c>
      <c r="C64" s="396"/>
      <c r="D64" s="415" t="s">
        <v>40</v>
      </c>
      <c r="E64" s="398"/>
      <c r="F64" s="399"/>
      <c r="G64" s="64"/>
      <c r="H64" s="64"/>
      <c r="I64" s="65"/>
      <c r="J64" s="38"/>
      <c r="K64" s="1"/>
      <c r="L64" s="3"/>
      <c r="M64" s="3"/>
      <c r="N64" s="3"/>
      <c r="O64" s="3"/>
    </row>
    <row r="65" spans="1:15" ht="19.5" customHeight="1">
      <c r="A65" s="36"/>
      <c r="B65" s="395" t="s">
        <v>41</v>
      </c>
      <c r="C65" s="396"/>
      <c r="D65" s="397" t="str">
        <f>CONCATENATE("G. Door style: ",M3)</f>
        <v>G. Door style: Natural Oak</v>
      </c>
      <c r="E65" s="398"/>
      <c r="F65" s="399"/>
      <c r="G65" s="64"/>
      <c r="H65" s="64"/>
      <c r="I65" s="66"/>
      <c r="J65" s="38"/>
      <c r="K65" s="1"/>
      <c r="L65" s="3"/>
      <c r="M65" s="3"/>
      <c r="N65" s="3"/>
      <c r="O65" s="3"/>
    </row>
    <row r="66" spans="1:15" ht="19.5" customHeight="1">
      <c r="A66" s="36"/>
      <c r="B66" s="400" t="s">
        <v>42</v>
      </c>
      <c r="C66" s="396"/>
      <c r="D66" s="67"/>
      <c r="E66" s="68"/>
      <c r="F66" s="69"/>
      <c r="G66" s="68"/>
      <c r="H66" s="68"/>
      <c r="I66" s="65"/>
      <c r="J66" s="38"/>
      <c r="K66" s="1"/>
      <c r="L66" s="3"/>
      <c r="M66" s="3"/>
      <c r="N66" s="3"/>
      <c r="O66" s="3"/>
    </row>
    <row r="67" spans="1:15" ht="19.5" customHeight="1">
      <c r="A67" s="36"/>
      <c r="B67" s="70"/>
      <c r="C67" s="71"/>
      <c r="D67" s="71"/>
      <c r="E67" s="71"/>
      <c r="F67" s="72"/>
      <c r="G67" s="71"/>
      <c r="H67" s="71"/>
      <c r="I67" s="73"/>
      <c r="J67" s="38"/>
      <c r="K67" s="1"/>
      <c r="L67" s="3"/>
      <c r="M67" s="3"/>
      <c r="N67" s="3"/>
      <c r="O67" s="3"/>
    </row>
    <row r="68" spans="1:15" ht="19.5" customHeight="1">
      <c r="A68" s="36"/>
      <c r="B68" s="36"/>
      <c r="C68" s="1"/>
      <c r="D68" s="1"/>
      <c r="E68" s="1"/>
      <c r="F68" s="1"/>
      <c r="G68" s="1"/>
      <c r="H68" s="1"/>
      <c r="I68" s="26"/>
      <c r="J68" s="38"/>
      <c r="K68" s="1"/>
      <c r="L68" s="3"/>
      <c r="M68" s="3"/>
      <c r="N68" s="3"/>
      <c r="O68" s="3"/>
    </row>
    <row r="69" spans="1:15" ht="19.5" customHeight="1">
      <c r="A69" s="36"/>
      <c r="B69" s="36"/>
      <c r="C69" s="1"/>
      <c r="D69" s="1"/>
      <c r="E69" s="1"/>
      <c r="F69" s="1"/>
      <c r="G69" s="1"/>
      <c r="H69" s="1"/>
      <c r="I69" s="26"/>
      <c r="J69" s="38"/>
      <c r="K69" s="1"/>
      <c r="L69" s="3"/>
      <c r="M69" s="3"/>
      <c r="N69" s="3"/>
      <c r="O69" s="3"/>
    </row>
    <row r="70" spans="1:15" ht="19.5" customHeight="1">
      <c r="A70" s="36"/>
      <c r="B70" s="36"/>
      <c r="C70" s="1"/>
      <c r="D70" s="1"/>
      <c r="E70" s="1"/>
      <c r="F70" s="1"/>
      <c r="G70" s="1"/>
      <c r="H70" s="1"/>
      <c r="I70" s="26"/>
      <c r="J70" s="38"/>
      <c r="K70" s="1"/>
      <c r="L70" s="3"/>
      <c r="M70" s="3"/>
      <c r="N70" s="3"/>
      <c r="O70" s="3"/>
    </row>
    <row r="71" spans="1:15" ht="19.5" customHeight="1">
      <c r="A71" s="36"/>
      <c r="B71" s="36"/>
      <c r="C71" s="1"/>
      <c r="D71" s="1"/>
      <c r="E71" s="1"/>
      <c r="F71" s="1"/>
      <c r="G71" s="1"/>
      <c r="H71" s="1"/>
      <c r="I71" s="26"/>
      <c r="J71" s="38"/>
      <c r="K71" s="1"/>
      <c r="L71" s="3"/>
      <c r="M71" s="3"/>
      <c r="N71" s="3"/>
      <c r="O71" s="3"/>
    </row>
    <row r="72" spans="1:15" ht="19.5" customHeight="1">
      <c r="A72" s="36"/>
      <c r="B72" s="36"/>
      <c r="C72" s="1"/>
      <c r="D72" s="1"/>
      <c r="E72" s="1"/>
      <c r="F72" s="1"/>
      <c r="G72" s="1"/>
      <c r="H72" s="1"/>
      <c r="I72" s="26"/>
      <c r="J72" s="38"/>
      <c r="K72" s="1"/>
      <c r="L72" s="3"/>
      <c r="M72" s="3"/>
      <c r="N72" s="3"/>
      <c r="O72" s="3"/>
    </row>
    <row r="73" spans="1:15" ht="19.5" customHeight="1">
      <c r="A73" s="36"/>
      <c r="B73" s="36"/>
      <c r="C73" s="1"/>
      <c r="D73" s="1"/>
      <c r="E73" s="1"/>
      <c r="F73" s="1"/>
      <c r="G73" s="1"/>
      <c r="H73" s="1"/>
      <c r="I73" s="26"/>
      <c r="J73" s="38"/>
      <c r="K73" s="1"/>
      <c r="L73" s="3"/>
      <c r="M73" s="3"/>
      <c r="N73" s="3"/>
      <c r="O73" s="3"/>
    </row>
    <row r="74" spans="1:15" ht="19.5" customHeight="1">
      <c r="A74" s="36"/>
      <c r="B74" s="36"/>
      <c r="C74" s="1"/>
      <c r="D74" s="1"/>
      <c r="E74" s="1"/>
      <c r="F74" s="1"/>
      <c r="G74" s="1"/>
      <c r="H74" s="1"/>
      <c r="I74" s="26"/>
      <c r="J74" s="38"/>
      <c r="K74" s="1"/>
      <c r="L74" s="3"/>
      <c r="M74" s="3"/>
      <c r="N74" s="3"/>
      <c r="O74" s="3"/>
    </row>
    <row r="75" spans="1:15" ht="19.5" customHeight="1">
      <c r="A75" s="36"/>
      <c r="B75" s="36"/>
      <c r="C75" s="1"/>
      <c r="D75" s="1"/>
      <c r="E75" s="1"/>
      <c r="F75" s="1"/>
      <c r="G75" s="1"/>
      <c r="H75" s="1"/>
      <c r="I75" s="26"/>
      <c r="J75" s="38"/>
      <c r="K75" s="1"/>
      <c r="L75" s="3"/>
      <c r="M75" s="3"/>
      <c r="N75" s="3"/>
      <c r="O75" s="3"/>
    </row>
    <row r="76" spans="1:15" ht="19.5" customHeight="1">
      <c r="A76" s="36"/>
      <c r="B76" s="36"/>
      <c r="C76" s="1"/>
      <c r="D76" s="1"/>
      <c r="E76" s="1"/>
      <c r="F76" s="1"/>
      <c r="G76" s="1"/>
      <c r="H76" s="1"/>
      <c r="I76" s="1"/>
      <c r="J76" s="1"/>
      <c r="K76" s="1"/>
      <c r="L76" s="1"/>
      <c r="M76" s="1"/>
      <c r="N76" s="1"/>
      <c r="O76" s="3"/>
    </row>
    <row r="77" spans="1:15" ht="19.5" customHeight="1">
      <c r="A77" s="36"/>
      <c r="B77" s="36"/>
      <c r="C77" s="1"/>
      <c r="D77" s="1"/>
      <c r="E77" s="1"/>
      <c r="F77" s="1"/>
      <c r="G77" s="1"/>
      <c r="H77" s="1"/>
      <c r="I77" s="1"/>
      <c r="J77" s="1"/>
      <c r="K77" s="1"/>
      <c r="L77" s="1"/>
      <c r="M77" s="1"/>
      <c r="N77" s="1"/>
      <c r="O77" s="3"/>
    </row>
    <row r="78" spans="1:15" ht="19.5" customHeight="1">
      <c r="A78" s="36"/>
      <c r="B78" s="36"/>
      <c r="C78" s="1"/>
      <c r="D78" s="1"/>
      <c r="E78" s="1"/>
      <c r="F78" s="1"/>
      <c r="G78" s="1"/>
      <c r="H78" s="1"/>
      <c r="I78" s="1"/>
      <c r="J78" s="1"/>
      <c r="K78" s="1"/>
      <c r="L78" s="1"/>
      <c r="M78" s="1"/>
      <c r="N78" s="1"/>
      <c r="O78" s="3"/>
    </row>
    <row r="79" spans="1:15" ht="19.5" customHeight="1">
      <c r="A79" s="36"/>
      <c r="B79" s="36"/>
      <c r="C79" s="1"/>
      <c r="D79" s="1"/>
      <c r="E79" s="1"/>
      <c r="F79" s="1"/>
      <c r="G79" s="1"/>
      <c r="H79" s="1"/>
      <c r="I79" s="1"/>
      <c r="J79" s="1"/>
      <c r="K79" s="1"/>
      <c r="L79" s="1"/>
      <c r="M79" s="1"/>
      <c r="N79" s="1"/>
      <c r="O79" s="3"/>
    </row>
    <row r="80" spans="1:15" ht="19.5" customHeight="1">
      <c r="A80" s="36"/>
      <c r="B80" s="36"/>
      <c r="C80" s="1"/>
      <c r="D80" s="1"/>
      <c r="E80" s="1"/>
      <c r="F80" s="1"/>
      <c r="G80" s="1"/>
      <c r="H80" s="1"/>
      <c r="I80" s="1"/>
      <c r="J80" s="1"/>
      <c r="K80" s="1"/>
      <c r="L80" s="1"/>
      <c r="M80" s="1"/>
      <c r="N80" s="1"/>
      <c r="O80" s="3"/>
    </row>
    <row r="81" spans="1:15" ht="19.5" customHeight="1">
      <c r="A81" s="36"/>
      <c r="B81" s="36"/>
      <c r="C81" s="1"/>
      <c r="D81" s="1"/>
      <c r="E81" s="1"/>
      <c r="F81" s="1"/>
      <c r="G81" s="1"/>
      <c r="H81" s="1"/>
      <c r="I81" s="1"/>
      <c r="J81" s="1"/>
      <c r="K81" s="1"/>
      <c r="L81" s="1"/>
      <c r="M81" s="1"/>
      <c r="N81" s="1"/>
      <c r="O81" s="3"/>
    </row>
    <row r="82" spans="1:15" ht="19.5" customHeight="1">
      <c r="A82" s="36"/>
      <c r="B82" s="36"/>
      <c r="C82" s="1"/>
      <c r="D82" s="1"/>
      <c r="E82" s="1"/>
      <c r="F82" s="1"/>
      <c r="G82" s="1"/>
      <c r="H82" s="1"/>
      <c r="I82" s="1"/>
      <c r="J82" s="1"/>
      <c r="K82" s="1"/>
      <c r="L82" s="1"/>
      <c r="M82" s="1"/>
      <c r="N82" s="1"/>
      <c r="O82" s="3"/>
    </row>
    <row r="83" spans="1:15" ht="19.5" customHeight="1">
      <c r="A83" s="36"/>
      <c r="B83" s="36"/>
      <c r="C83" s="1"/>
      <c r="D83" s="1"/>
      <c r="E83" s="1"/>
      <c r="F83" s="1"/>
      <c r="G83" s="1"/>
      <c r="H83" s="1"/>
      <c r="I83" s="1"/>
      <c r="J83" s="1"/>
      <c r="K83" s="1"/>
      <c r="L83" s="1"/>
      <c r="M83" s="1"/>
      <c r="N83" s="1"/>
      <c r="O83" s="3"/>
    </row>
    <row r="84" spans="1:15" ht="19.5" customHeight="1">
      <c r="A84" s="36"/>
      <c r="B84" s="36"/>
      <c r="C84" s="1"/>
      <c r="D84" s="1"/>
      <c r="E84" s="1"/>
      <c r="F84" s="1"/>
      <c r="G84" s="1"/>
      <c r="H84" s="1"/>
      <c r="I84" s="1"/>
      <c r="J84" s="1"/>
      <c r="K84" s="1"/>
      <c r="L84" s="1"/>
      <c r="M84" s="1"/>
      <c r="N84" s="1"/>
      <c r="O84" s="3"/>
    </row>
    <row r="85" spans="1:15" ht="19.5" customHeight="1">
      <c r="A85" s="36"/>
      <c r="B85" s="36"/>
      <c r="C85" s="1"/>
      <c r="D85" s="1"/>
      <c r="E85" s="1"/>
      <c r="F85" s="1"/>
      <c r="G85" s="1"/>
      <c r="H85" s="1"/>
      <c r="I85" s="1"/>
      <c r="J85" s="1"/>
      <c r="K85" s="1"/>
      <c r="L85" s="1"/>
      <c r="M85" s="1"/>
      <c r="N85" s="1"/>
      <c r="O85" s="3"/>
    </row>
    <row r="86" spans="1:15" ht="19.5" customHeight="1">
      <c r="A86" s="36"/>
      <c r="B86" s="36"/>
      <c r="C86" s="1"/>
      <c r="D86" s="1"/>
      <c r="E86" s="1"/>
      <c r="F86" s="1"/>
      <c r="G86" s="1"/>
      <c r="H86" s="1"/>
      <c r="I86" s="1"/>
      <c r="J86" s="1"/>
      <c r="K86" s="1"/>
      <c r="L86" s="1"/>
      <c r="M86" s="1"/>
      <c r="N86" s="1"/>
      <c r="O86" s="3"/>
    </row>
    <row r="87" spans="1:15" ht="19.5" customHeight="1">
      <c r="A87" s="36"/>
      <c r="B87" s="36"/>
      <c r="C87" s="1"/>
      <c r="D87" s="1"/>
      <c r="E87" s="1"/>
      <c r="F87" s="1"/>
      <c r="G87" s="1"/>
      <c r="H87" s="1"/>
      <c r="I87" s="1"/>
      <c r="J87" s="1"/>
      <c r="K87" s="1"/>
      <c r="L87" s="1"/>
      <c r="M87" s="1"/>
      <c r="N87" s="1"/>
      <c r="O87" s="3"/>
    </row>
    <row r="88" spans="1:15" ht="19.5" customHeight="1">
      <c r="A88" s="36"/>
      <c r="B88" s="36"/>
      <c r="C88" s="1"/>
      <c r="D88" s="1"/>
      <c r="E88" s="1"/>
      <c r="F88" s="1"/>
      <c r="G88" s="1"/>
      <c r="H88" s="1"/>
      <c r="I88" s="1"/>
      <c r="J88" s="1"/>
      <c r="K88" s="1"/>
      <c r="L88" s="1"/>
      <c r="M88" s="1"/>
      <c r="N88" s="1"/>
      <c r="O88" s="3"/>
    </row>
    <row r="89" spans="1:15" ht="19.5" customHeight="1">
      <c r="A89" s="36"/>
      <c r="B89" s="36"/>
      <c r="C89" s="1"/>
      <c r="D89" s="1"/>
      <c r="E89" s="1"/>
      <c r="F89" s="1"/>
      <c r="G89" s="1"/>
      <c r="H89" s="1"/>
      <c r="I89" s="1"/>
      <c r="J89" s="1"/>
      <c r="K89" s="1"/>
      <c r="L89" s="1"/>
      <c r="M89" s="1"/>
      <c r="N89" s="1"/>
      <c r="O89" s="3"/>
    </row>
    <row r="90" spans="1:15" ht="19.5" customHeight="1">
      <c r="A90" s="36"/>
      <c r="B90" s="36"/>
      <c r="C90" s="1"/>
      <c r="D90" s="1"/>
      <c r="E90" s="1"/>
      <c r="F90" s="1"/>
      <c r="G90" s="1"/>
      <c r="H90" s="1"/>
      <c r="I90" s="1"/>
      <c r="J90" s="1"/>
      <c r="K90" s="1"/>
      <c r="L90" s="1"/>
      <c r="M90" s="1"/>
      <c r="N90" s="1"/>
      <c r="O90" s="3"/>
    </row>
    <row r="91" spans="1:15" ht="19.5" customHeight="1">
      <c r="A91" s="36"/>
      <c r="B91" s="36"/>
      <c r="C91" s="1"/>
      <c r="D91" s="1"/>
      <c r="E91" s="1"/>
      <c r="F91" s="1"/>
      <c r="G91" s="1"/>
      <c r="H91" s="1"/>
      <c r="I91" s="1"/>
      <c r="J91" s="1"/>
      <c r="K91" s="1"/>
      <c r="L91" s="1"/>
      <c r="M91" s="1"/>
      <c r="N91" s="1"/>
      <c r="O91" s="3"/>
    </row>
    <row r="92" spans="1:15" ht="19.5" customHeight="1">
      <c r="A92" s="36"/>
      <c r="B92" s="36"/>
      <c r="C92" s="1"/>
      <c r="D92" s="1"/>
      <c r="E92" s="1"/>
      <c r="F92" s="1"/>
      <c r="G92" s="1"/>
      <c r="H92" s="1"/>
      <c r="I92" s="1"/>
      <c r="J92" s="1"/>
      <c r="K92" s="1"/>
      <c r="L92" s="1"/>
      <c r="M92" s="1"/>
      <c r="N92" s="1"/>
      <c r="O92" s="3"/>
    </row>
    <row r="93" spans="1:15" ht="19.5" customHeight="1">
      <c r="A93" s="36"/>
      <c r="B93" s="36"/>
      <c r="C93" s="1"/>
      <c r="D93" s="1"/>
      <c r="E93" s="1"/>
      <c r="F93" s="1"/>
      <c r="G93" s="1"/>
      <c r="H93" s="1"/>
      <c r="I93" s="1"/>
      <c r="J93" s="1"/>
      <c r="K93" s="1"/>
      <c r="L93" s="1"/>
      <c r="M93" s="1"/>
      <c r="N93" s="1"/>
      <c r="O93" s="3"/>
    </row>
    <row r="94" spans="1:15" ht="19.5" customHeight="1">
      <c r="A94" s="36"/>
      <c r="B94" s="36"/>
      <c r="C94" s="1"/>
      <c r="D94" s="1"/>
      <c r="E94" s="1"/>
      <c r="F94" s="1"/>
      <c r="G94" s="1"/>
      <c r="H94" s="1"/>
      <c r="I94" s="1"/>
      <c r="J94" s="1"/>
      <c r="K94" s="1"/>
      <c r="L94" s="1"/>
      <c r="M94" s="1"/>
      <c r="N94" s="1"/>
      <c r="O94" s="3"/>
    </row>
    <row r="95" spans="1:15" ht="19.5" customHeight="1">
      <c r="A95" s="36"/>
      <c r="B95" s="36"/>
      <c r="C95" s="1"/>
      <c r="D95" s="1"/>
      <c r="E95" s="1"/>
      <c r="F95" s="1"/>
      <c r="G95" s="1"/>
      <c r="H95" s="1"/>
      <c r="I95" s="1"/>
      <c r="J95" s="1"/>
      <c r="K95" s="1"/>
      <c r="L95" s="1"/>
      <c r="M95" s="1"/>
      <c r="N95" s="1"/>
      <c r="O95" s="3"/>
    </row>
    <row r="96" spans="1:15" ht="19.5" customHeight="1">
      <c r="A96" s="36"/>
      <c r="B96" s="36"/>
      <c r="C96" s="1"/>
      <c r="D96" s="1"/>
      <c r="E96" s="1"/>
      <c r="F96" s="1"/>
      <c r="G96" s="1"/>
      <c r="H96" s="1"/>
      <c r="I96" s="1"/>
      <c r="J96" s="1"/>
      <c r="K96" s="1"/>
      <c r="L96" s="1"/>
      <c r="M96" s="1"/>
      <c r="N96" s="1"/>
      <c r="O96" s="3"/>
    </row>
    <row r="97" spans="1:15" ht="19.5" customHeight="1">
      <c r="A97" s="36"/>
      <c r="B97" s="36"/>
      <c r="C97" s="1"/>
      <c r="D97" s="1"/>
      <c r="E97" s="1"/>
      <c r="F97" s="1"/>
      <c r="G97" s="1"/>
      <c r="H97" s="1"/>
      <c r="I97" s="1"/>
      <c r="J97" s="1"/>
      <c r="K97" s="1"/>
      <c r="L97" s="1"/>
      <c r="M97" s="1"/>
      <c r="N97" s="1"/>
      <c r="O97" s="3"/>
    </row>
    <row r="98" spans="1:15" ht="19.5" customHeight="1">
      <c r="A98" s="36"/>
      <c r="B98" s="36"/>
      <c r="C98" s="1"/>
      <c r="D98" s="1"/>
      <c r="E98" s="1"/>
      <c r="F98" s="1"/>
      <c r="G98" s="1"/>
      <c r="H98" s="1"/>
      <c r="I98" s="1"/>
      <c r="J98" s="1"/>
      <c r="K98" s="1"/>
      <c r="L98" s="1"/>
      <c r="M98" s="1"/>
      <c r="N98" s="1"/>
      <c r="O98" s="3"/>
    </row>
    <row r="99" spans="1:15" ht="19.5" customHeight="1">
      <c r="A99" s="74"/>
      <c r="B99" s="36"/>
      <c r="C99" s="1"/>
      <c r="D99" s="1"/>
      <c r="E99" s="1"/>
      <c r="F99" s="1"/>
      <c r="G99" s="1"/>
      <c r="H99" s="1"/>
      <c r="I99" s="1"/>
      <c r="J99" s="1"/>
      <c r="K99" s="1"/>
      <c r="L99" s="1"/>
      <c r="M99" s="1"/>
      <c r="N99" s="1"/>
      <c r="O99" s="3"/>
    </row>
    <row r="100" spans="1:15" ht="19.5" customHeight="1">
      <c r="A100" s="74"/>
      <c r="B100" s="36"/>
      <c r="C100" s="1"/>
      <c r="D100" s="1"/>
      <c r="E100" s="1"/>
      <c r="F100" s="1"/>
      <c r="G100" s="1"/>
      <c r="H100" s="1"/>
      <c r="I100" s="1"/>
      <c r="J100" s="1"/>
      <c r="K100" s="1"/>
      <c r="L100" s="1"/>
      <c r="M100" s="1"/>
      <c r="N100" s="1"/>
      <c r="O100" s="3"/>
    </row>
    <row r="101" spans="1:15" ht="19.5" customHeight="1">
      <c r="A101" s="74"/>
      <c r="B101" s="74"/>
      <c r="C101" s="37"/>
      <c r="D101" s="48"/>
      <c r="E101" s="49"/>
      <c r="F101" s="1"/>
      <c r="G101" s="1"/>
      <c r="H101" s="1"/>
      <c r="I101" s="1"/>
      <c r="J101" s="1"/>
      <c r="K101" s="1"/>
      <c r="L101" s="1"/>
      <c r="M101" s="1"/>
      <c r="N101" s="1"/>
      <c r="O101" s="3"/>
    </row>
    <row r="102" spans="1:15" ht="19.5" customHeight="1">
      <c r="A102" s="74"/>
      <c r="B102" s="74"/>
      <c r="C102" s="37"/>
      <c r="D102" s="48"/>
      <c r="E102" s="49"/>
      <c r="F102" s="1"/>
      <c r="G102" s="1"/>
      <c r="H102" s="1"/>
      <c r="I102" s="1"/>
      <c r="J102" s="1"/>
      <c r="K102" s="1"/>
      <c r="L102" s="1"/>
      <c r="M102" s="1"/>
      <c r="N102" s="1"/>
      <c r="O102" s="3"/>
    </row>
    <row r="103" spans="1:15" ht="19.5" customHeight="1">
      <c r="A103" s="74"/>
      <c r="B103" s="74"/>
      <c r="C103" s="37"/>
      <c r="D103" s="48"/>
      <c r="E103" s="49"/>
      <c r="F103" s="1"/>
      <c r="G103" s="1"/>
      <c r="H103" s="1"/>
      <c r="I103" s="1"/>
      <c r="J103" s="1"/>
      <c r="K103" s="1"/>
      <c r="L103" s="1"/>
      <c r="M103" s="1"/>
      <c r="N103" s="1"/>
      <c r="O103" s="3"/>
    </row>
    <row r="104" spans="1:15" ht="19.5" customHeight="1">
      <c r="A104" s="74"/>
      <c r="B104" s="74"/>
      <c r="C104" s="37"/>
      <c r="D104" s="48"/>
      <c r="E104" s="49"/>
      <c r="F104" s="1"/>
      <c r="G104" s="1"/>
      <c r="H104" s="1"/>
      <c r="I104" s="1"/>
      <c r="J104" s="1"/>
      <c r="K104" s="1"/>
      <c r="L104" s="1"/>
      <c r="M104" s="1"/>
      <c r="N104" s="1"/>
      <c r="O104" s="3"/>
    </row>
    <row r="105" spans="1:15" ht="19.5" customHeight="1">
      <c r="A105" s="74"/>
      <c r="B105" s="74"/>
      <c r="C105" s="37"/>
      <c r="D105" s="48"/>
      <c r="E105" s="49"/>
      <c r="F105" s="1"/>
      <c r="G105" s="1"/>
      <c r="H105" s="1"/>
      <c r="I105" s="1"/>
      <c r="J105" s="1"/>
      <c r="K105" s="1"/>
      <c r="L105" s="1"/>
      <c r="M105" s="1"/>
      <c r="N105" s="1"/>
      <c r="O105" s="3"/>
    </row>
    <row r="106" spans="1:15" ht="19.5" customHeight="1">
      <c r="A106" s="74"/>
      <c r="B106" s="74"/>
      <c r="C106" s="37"/>
      <c r="D106" s="48"/>
      <c r="E106" s="49"/>
      <c r="F106" s="1"/>
      <c r="G106" s="1"/>
      <c r="H106" s="1"/>
      <c r="I106" s="1"/>
      <c r="J106" s="1"/>
      <c r="K106" s="1"/>
      <c r="L106" s="1"/>
      <c r="M106" s="1"/>
      <c r="N106" s="1"/>
      <c r="O106" s="3"/>
    </row>
    <row r="107" spans="1:15" ht="19.5" customHeight="1">
      <c r="A107" s="74"/>
      <c r="B107" s="74"/>
      <c r="C107" s="37"/>
      <c r="D107" s="48"/>
      <c r="E107" s="49"/>
      <c r="F107" s="1"/>
      <c r="G107" s="1"/>
      <c r="H107" s="1"/>
      <c r="I107" s="1"/>
      <c r="J107" s="1"/>
      <c r="K107" s="1"/>
      <c r="L107" s="1"/>
      <c r="M107" s="1"/>
      <c r="N107" s="1"/>
      <c r="O107" s="3"/>
    </row>
    <row r="108" spans="1:15" ht="19.5" customHeight="1">
      <c r="A108" s="74"/>
      <c r="B108" s="74"/>
      <c r="C108" s="37"/>
      <c r="D108" s="48"/>
      <c r="E108" s="49"/>
      <c r="F108" s="1"/>
      <c r="G108" s="1"/>
      <c r="H108" s="1"/>
      <c r="I108" s="1"/>
      <c r="J108" s="1"/>
      <c r="K108" s="1"/>
      <c r="L108" s="1"/>
      <c r="M108" s="1"/>
      <c r="N108" s="1"/>
      <c r="O108" s="3"/>
    </row>
    <row r="109" spans="1:15" ht="19.5" customHeight="1">
      <c r="A109" s="74"/>
      <c r="B109" s="74"/>
      <c r="C109" s="37"/>
      <c r="D109" s="48"/>
      <c r="E109" s="49"/>
      <c r="F109" s="1"/>
      <c r="G109" s="1"/>
      <c r="H109" s="1"/>
      <c r="I109" s="1"/>
      <c r="J109" s="1"/>
      <c r="K109" s="1"/>
      <c r="L109" s="1"/>
      <c r="M109" s="1"/>
      <c r="N109" s="1"/>
      <c r="O109" s="3"/>
    </row>
    <row r="110" spans="1:15" ht="19.5" customHeight="1">
      <c r="A110" s="74"/>
      <c r="B110" s="74"/>
      <c r="C110" s="37"/>
      <c r="D110" s="48"/>
      <c r="E110" s="49"/>
      <c r="F110" s="1"/>
      <c r="G110" s="1"/>
      <c r="H110" s="1"/>
      <c r="I110" s="1"/>
      <c r="J110" s="1"/>
      <c r="K110" s="1"/>
      <c r="L110" s="1"/>
      <c r="M110" s="1"/>
      <c r="N110" s="1"/>
      <c r="O110" s="3"/>
    </row>
    <row r="111" spans="1:15" ht="19.5" customHeight="1">
      <c r="A111" s="74"/>
      <c r="B111" s="74"/>
      <c r="C111" s="37"/>
      <c r="D111" s="48"/>
      <c r="E111" s="49"/>
      <c r="F111" s="1"/>
      <c r="G111" s="1"/>
      <c r="H111" s="1"/>
      <c r="I111" s="1"/>
      <c r="J111" s="1"/>
      <c r="K111" s="1"/>
      <c r="L111" s="1"/>
      <c r="M111" s="1"/>
      <c r="N111" s="1"/>
      <c r="O111" s="3"/>
    </row>
    <row r="112" spans="1:15" ht="19.5" customHeight="1">
      <c r="A112" s="74"/>
      <c r="B112" s="74"/>
      <c r="C112" s="37"/>
      <c r="D112" s="48"/>
      <c r="E112" s="49"/>
      <c r="F112" s="1"/>
      <c r="G112" s="1"/>
      <c r="H112" s="1"/>
      <c r="I112" s="1"/>
      <c r="J112" s="1"/>
      <c r="K112" s="1"/>
      <c r="L112" s="1"/>
      <c r="M112" s="1"/>
      <c r="N112" s="1"/>
      <c r="O112" s="3"/>
    </row>
    <row r="113" spans="1:15" ht="19.5" customHeight="1">
      <c r="A113" s="74"/>
      <c r="B113" s="74"/>
      <c r="C113" s="37"/>
      <c r="D113" s="48"/>
      <c r="E113" s="49"/>
      <c r="F113" s="1"/>
      <c r="G113" s="1"/>
      <c r="H113" s="1"/>
      <c r="I113" s="1"/>
      <c r="J113" s="1"/>
      <c r="K113" s="1"/>
      <c r="L113" s="1"/>
      <c r="M113" s="1"/>
      <c r="N113" s="1"/>
      <c r="O113" s="3"/>
    </row>
    <row r="114" spans="1:15" ht="19.5" customHeight="1">
      <c r="A114" s="74"/>
      <c r="B114" s="74"/>
      <c r="C114" s="37"/>
      <c r="D114" s="48"/>
      <c r="E114" s="49"/>
      <c r="F114" s="1"/>
      <c r="G114" s="1"/>
      <c r="H114" s="1"/>
      <c r="I114" s="1"/>
      <c r="J114" s="1"/>
      <c r="K114" s="1"/>
      <c r="L114" s="1"/>
      <c r="M114" s="1"/>
      <c r="N114" s="1"/>
      <c r="O114" s="3"/>
    </row>
    <row r="115" spans="1:15" ht="19.5" customHeight="1">
      <c r="A115" s="74"/>
      <c r="B115" s="74"/>
      <c r="C115" s="37"/>
      <c r="D115" s="48"/>
      <c r="E115" s="49"/>
      <c r="F115" s="1"/>
      <c r="G115" s="1"/>
      <c r="H115" s="1"/>
      <c r="I115" s="1"/>
      <c r="J115" s="1"/>
      <c r="K115" s="1"/>
      <c r="L115" s="1"/>
      <c r="M115" s="1"/>
      <c r="N115" s="1"/>
      <c r="O115" s="3"/>
    </row>
    <row r="116" spans="1:15" ht="19.5" customHeight="1">
      <c r="A116" s="74"/>
      <c r="B116" s="74"/>
      <c r="C116" s="37"/>
      <c r="D116" s="48"/>
      <c r="E116" s="49"/>
      <c r="F116" s="1"/>
      <c r="G116" s="1"/>
      <c r="H116" s="1"/>
      <c r="I116" s="1"/>
      <c r="J116" s="1"/>
      <c r="K116" s="1"/>
      <c r="L116" s="1"/>
      <c r="M116" s="1"/>
      <c r="N116" s="1"/>
      <c r="O116" s="3"/>
    </row>
    <row r="117" spans="1:15" ht="19.5" customHeight="1">
      <c r="A117" s="74"/>
      <c r="B117" s="74"/>
      <c r="C117" s="37"/>
      <c r="D117" s="48"/>
      <c r="E117" s="49"/>
      <c r="F117" s="1"/>
      <c r="G117" s="1"/>
      <c r="H117" s="1"/>
      <c r="I117" s="1"/>
      <c r="J117" s="1"/>
      <c r="K117" s="1"/>
      <c r="L117" s="1"/>
      <c r="M117" s="1"/>
      <c r="N117" s="1"/>
      <c r="O117" s="3"/>
    </row>
    <row r="118" spans="1:15" ht="19.5" customHeight="1">
      <c r="A118" s="74"/>
      <c r="B118" s="74"/>
      <c r="C118" s="37"/>
      <c r="D118" s="48"/>
      <c r="E118" s="49"/>
      <c r="F118" s="1"/>
      <c r="G118" s="1"/>
      <c r="H118" s="1"/>
      <c r="I118" s="1"/>
      <c r="J118" s="1"/>
      <c r="K118" s="1"/>
      <c r="L118" s="1"/>
      <c r="M118" s="1"/>
      <c r="N118" s="1"/>
      <c r="O118" s="3"/>
    </row>
    <row r="119" spans="1:15" ht="19.5" customHeight="1">
      <c r="A119" s="74"/>
      <c r="B119" s="74"/>
      <c r="C119" s="37"/>
      <c r="D119" s="48"/>
      <c r="E119" s="49"/>
      <c r="F119" s="1"/>
      <c r="G119" s="1"/>
      <c r="H119" s="1"/>
      <c r="I119" s="1"/>
      <c r="J119" s="1"/>
      <c r="K119" s="1"/>
      <c r="L119" s="1"/>
      <c r="M119" s="1"/>
      <c r="N119" s="1"/>
      <c r="O119" s="3"/>
    </row>
    <row r="120" spans="1:15" ht="19.5" customHeight="1">
      <c r="A120" s="74"/>
      <c r="B120" s="74"/>
      <c r="C120" s="37"/>
      <c r="D120" s="48"/>
      <c r="E120" s="49"/>
      <c r="F120" s="1"/>
      <c r="G120" s="1"/>
      <c r="H120" s="1"/>
      <c r="I120" s="1"/>
      <c r="J120" s="1"/>
      <c r="K120" s="1"/>
      <c r="L120" s="1"/>
      <c r="M120" s="1"/>
      <c r="N120" s="1"/>
      <c r="O120" s="3"/>
    </row>
    <row r="121" spans="1:15" ht="19.5" customHeight="1">
      <c r="A121" s="74"/>
      <c r="B121" s="74"/>
      <c r="C121" s="37"/>
      <c r="D121" s="48"/>
      <c r="E121" s="49"/>
      <c r="F121" s="1"/>
      <c r="G121" s="1"/>
      <c r="H121" s="1"/>
      <c r="I121" s="1"/>
      <c r="J121" s="1"/>
      <c r="K121" s="1"/>
      <c r="L121" s="1"/>
      <c r="M121" s="1"/>
      <c r="N121" s="1"/>
      <c r="O121" s="3"/>
    </row>
    <row r="122" spans="1:15" ht="19.5" customHeight="1">
      <c r="A122" s="74"/>
      <c r="B122" s="74"/>
      <c r="C122" s="37"/>
      <c r="D122" s="48"/>
      <c r="E122" s="49"/>
      <c r="F122" s="1"/>
      <c r="G122" s="1"/>
      <c r="H122" s="1"/>
      <c r="I122" s="1"/>
      <c r="J122" s="1"/>
      <c r="K122" s="1"/>
      <c r="L122" s="1"/>
      <c r="M122" s="1"/>
      <c r="N122" s="1"/>
      <c r="O122" s="3"/>
    </row>
    <row r="123" spans="1:15" ht="19.5" customHeight="1">
      <c r="A123" s="74"/>
      <c r="B123" s="74"/>
      <c r="C123" s="37"/>
      <c r="D123" s="48"/>
      <c r="E123" s="49"/>
      <c r="F123" s="1"/>
      <c r="G123" s="1"/>
      <c r="H123" s="1"/>
      <c r="I123" s="1"/>
      <c r="J123" s="1"/>
      <c r="K123" s="1"/>
      <c r="L123" s="1"/>
      <c r="M123" s="1"/>
      <c r="N123" s="1"/>
      <c r="O123" s="3"/>
    </row>
    <row r="124" spans="1:15" ht="19.5" customHeight="1">
      <c r="A124" s="74"/>
      <c r="B124" s="74"/>
      <c r="C124" s="37"/>
      <c r="D124" s="48"/>
      <c r="E124" s="49"/>
      <c r="F124" s="1"/>
      <c r="G124" s="1"/>
      <c r="H124" s="1"/>
      <c r="I124" s="1"/>
      <c r="J124" s="1"/>
      <c r="K124" s="1"/>
      <c r="L124" s="1"/>
      <c r="M124" s="1"/>
      <c r="N124" s="1"/>
      <c r="O124" s="3"/>
    </row>
    <row r="125" spans="1:15" ht="19.5" customHeight="1">
      <c r="A125" s="74"/>
      <c r="B125" s="74"/>
      <c r="C125" s="37"/>
      <c r="D125" s="48"/>
      <c r="E125" s="49"/>
      <c r="F125" s="1"/>
      <c r="G125" s="1"/>
      <c r="H125" s="1"/>
      <c r="I125" s="1"/>
      <c r="J125" s="1"/>
      <c r="K125" s="1"/>
      <c r="L125" s="1"/>
      <c r="M125" s="1"/>
      <c r="N125" s="1"/>
      <c r="O125" s="3"/>
    </row>
    <row r="126" spans="1:15" ht="19.5" customHeight="1">
      <c r="A126" s="74"/>
      <c r="B126" s="74"/>
      <c r="C126" s="37"/>
      <c r="D126" s="48"/>
      <c r="E126" s="49"/>
      <c r="F126" s="1"/>
      <c r="G126" s="1"/>
      <c r="H126" s="1"/>
      <c r="I126" s="1"/>
      <c r="J126" s="1"/>
      <c r="K126" s="1"/>
      <c r="L126" s="1"/>
      <c r="M126" s="1"/>
      <c r="N126" s="1"/>
      <c r="O126" s="3"/>
    </row>
    <row r="127" spans="1:15" ht="19.5" customHeight="1">
      <c r="A127" s="74"/>
      <c r="B127" s="74"/>
      <c r="C127" s="37"/>
      <c r="D127" s="48"/>
      <c r="E127" s="49"/>
      <c r="F127" s="1"/>
      <c r="G127" s="1"/>
      <c r="H127" s="1"/>
      <c r="I127" s="1"/>
      <c r="J127" s="1"/>
      <c r="K127" s="1"/>
      <c r="L127" s="1"/>
      <c r="M127" s="1"/>
      <c r="N127" s="1"/>
      <c r="O127" s="3"/>
    </row>
    <row r="128" spans="1:15" ht="19.5" customHeight="1">
      <c r="A128" s="74"/>
      <c r="B128" s="74"/>
      <c r="C128" s="37"/>
      <c r="D128" s="48"/>
      <c r="E128" s="49"/>
      <c r="F128" s="1"/>
      <c r="G128" s="1"/>
      <c r="H128" s="1"/>
      <c r="I128" s="1"/>
      <c r="J128" s="1"/>
      <c r="K128" s="1"/>
      <c r="L128" s="1"/>
      <c r="M128" s="1"/>
      <c r="N128" s="1"/>
      <c r="O128" s="3"/>
    </row>
    <row r="129" spans="1:15" ht="19.5" customHeight="1">
      <c r="A129" s="74"/>
      <c r="B129" s="74"/>
      <c r="C129" s="37"/>
      <c r="D129" s="48"/>
      <c r="E129" s="49"/>
      <c r="F129" s="1"/>
      <c r="G129" s="1"/>
      <c r="H129" s="1"/>
      <c r="I129" s="1"/>
      <c r="J129" s="1"/>
      <c r="K129" s="1"/>
      <c r="L129" s="1"/>
      <c r="M129" s="1"/>
      <c r="N129" s="1"/>
      <c r="O129" s="3"/>
    </row>
    <row r="130" spans="1:15" ht="19.5" customHeight="1">
      <c r="A130" s="74"/>
      <c r="B130" s="74"/>
      <c r="C130" s="37"/>
      <c r="D130" s="48"/>
      <c r="E130" s="49"/>
      <c r="F130" s="1"/>
      <c r="G130" s="1"/>
      <c r="H130" s="1"/>
      <c r="I130" s="1"/>
      <c r="J130" s="1"/>
      <c r="K130" s="1"/>
      <c r="L130" s="1"/>
      <c r="M130" s="1"/>
      <c r="N130" s="1"/>
      <c r="O130" s="3"/>
    </row>
    <row r="131" spans="1:15" ht="19.5" customHeight="1">
      <c r="A131" s="74"/>
      <c r="B131" s="74"/>
      <c r="C131" s="37"/>
      <c r="D131" s="48"/>
      <c r="E131" s="49"/>
      <c r="F131" s="1"/>
      <c r="G131" s="1"/>
      <c r="H131" s="1"/>
      <c r="I131" s="1"/>
      <c r="J131" s="1"/>
      <c r="K131" s="1"/>
      <c r="L131" s="1"/>
      <c r="M131" s="1"/>
      <c r="N131" s="1"/>
      <c r="O131" s="3"/>
    </row>
    <row r="132" spans="1:15" ht="19.5" customHeight="1">
      <c r="A132" s="74"/>
      <c r="B132" s="74"/>
      <c r="C132" s="37"/>
      <c r="D132" s="48"/>
      <c r="E132" s="49"/>
      <c r="F132" s="1"/>
      <c r="G132" s="1"/>
      <c r="H132" s="1"/>
      <c r="I132" s="1"/>
      <c r="J132" s="1"/>
      <c r="K132" s="1"/>
      <c r="L132" s="1"/>
      <c r="M132" s="1"/>
      <c r="N132" s="1"/>
      <c r="O132" s="3"/>
    </row>
    <row r="133" spans="1:15" ht="19.5" customHeight="1">
      <c r="A133" s="74"/>
      <c r="B133" s="74"/>
      <c r="C133" s="37"/>
      <c r="D133" s="48"/>
      <c r="E133" s="49"/>
      <c r="F133" s="1"/>
      <c r="G133" s="1"/>
      <c r="H133" s="1"/>
      <c r="I133" s="1"/>
      <c r="J133" s="1"/>
      <c r="K133" s="1"/>
      <c r="L133" s="1"/>
      <c r="M133" s="1"/>
      <c r="N133" s="1"/>
      <c r="O133" s="3"/>
    </row>
    <row r="134" spans="1:15" ht="19.5" customHeight="1">
      <c r="A134" s="74"/>
      <c r="B134" s="74"/>
      <c r="C134" s="37"/>
      <c r="D134" s="48"/>
      <c r="E134" s="49"/>
      <c r="F134" s="1"/>
      <c r="G134" s="1"/>
      <c r="H134" s="1"/>
      <c r="I134" s="1"/>
      <c r="J134" s="1"/>
      <c r="K134" s="1"/>
      <c r="L134" s="1"/>
      <c r="M134" s="1"/>
      <c r="N134" s="1"/>
      <c r="O134" s="3"/>
    </row>
    <row r="135" spans="1:15" ht="19.5" customHeight="1">
      <c r="A135" s="74"/>
      <c r="B135" s="74"/>
      <c r="C135" s="37"/>
      <c r="D135" s="48"/>
      <c r="E135" s="49"/>
      <c r="F135" s="1"/>
      <c r="G135" s="1"/>
      <c r="H135" s="1"/>
      <c r="I135" s="1"/>
      <c r="J135" s="1"/>
      <c r="K135" s="1"/>
      <c r="L135" s="1"/>
      <c r="M135" s="1"/>
      <c r="N135" s="1"/>
      <c r="O135" s="3"/>
    </row>
    <row r="136" spans="1:15" ht="19.5" customHeight="1">
      <c r="A136" s="74"/>
      <c r="B136" s="74"/>
      <c r="C136" s="37"/>
      <c r="D136" s="48"/>
      <c r="E136" s="49"/>
      <c r="F136" s="1"/>
      <c r="G136" s="1"/>
      <c r="H136" s="1"/>
      <c r="I136" s="1"/>
      <c r="J136" s="1"/>
      <c r="K136" s="1"/>
      <c r="L136" s="1"/>
      <c r="M136" s="1"/>
      <c r="N136" s="1"/>
      <c r="O136" s="3"/>
    </row>
    <row r="137" spans="1:15" ht="19.5" customHeight="1">
      <c r="A137" s="74"/>
      <c r="B137" s="74"/>
      <c r="C137" s="37"/>
      <c r="D137" s="48"/>
      <c r="E137" s="49"/>
      <c r="F137" s="1"/>
      <c r="G137" s="1"/>
      <c r="H137" s="1"/>
      <c r="I137" s="1"/>
      <c r="J137" s="1"/>
      <c r="K137" s="1"/>
      <c r="L137" s="1"/>
      <c r="M137" s="1"/>
      <c r="N137" s="1"/>
      <c r="O137" s="3"/>
    </row>
    <row r="138" spans="1:15" ht="19.5" customHeight="1">
      <c r="A138" s="74"/>
      <c r="B138" s="74"/>
      <c r="C138" s="37"/>
      <c r="D138" s="48"/>
      <c r="E138" s="49"/>
      <c r="F138" s="1"/>
      <c r="G138" s="1"/>
      <c r="H138" s="1"/>
      <c r="I138" s="1"/>
      <c r="J138" s="1"/>
      <c r="K138" s="1"/>
      <c r="L138" s="1"/>
      <c r="M138" s="1"/>
      <c r="N138" s="1"/>
      <c r="O138" s="3"/>
    </row>
    <row r="139" spans="1:15" ht="19.5" customHeight="1">
      <c r="A139" s="74"/>
      <c r="B139" s="74"/>
      <c r="C139" s="37"/>
      <c r="D139" s="48"/>
      <c r="E139" s="49"/>
      <c r="F139" s="1"/>
      <c r="G139" s="1"/>
      <c r="H139" s="1"/>
      <c r="I139" s="1"/>
      <c r="J139" s="1"/>
      <c r="K139" s="1"/>
      <c r="L139" s="1"/>
      <c r="M139" s="1"/>
      <c r="N139" s="1"/>
      <c r="O139" s="3"/>
    </row>
    <row r="140" spans="1:15" ht="19.5" customHeight="1">
      <c r="A140" s="74"/>
      <c r="B140" s="74"/>
      <c r="C140" s="37"/>
      <c r="D140" s="48"/>
      <c r="E140" s="49"/>
      <c r="F140" s="1"/>
      <c r="G140" s="1"/>
      <c r="H140" s="1"/>
      <c r="I140" s="1"/>
      <c r="J140" s="1"/>
      <c r="K140" s="1"/>
      <c r="L140" s="1"/>
      <c r="M140" s="1"/>
      <c r="N140" s="1"/>
      <c r="O140" s="3"/>
    </row>
    <row r="141" spans="1:15" ht="19.5" customHeight="1">
      <c r="A141" s="74"/>
      <c r="B141" s="74"/>
      <c r="C141" s="37"/>
      <c r="D141" s="48"/>
      <c r="E141" s="49"/>
      <c r="F141" s="1"/>
      <c r="G141" s="1"/>
      <c r="H141" s="1"/>
      <c r="I141" s="1"/>
      <c r="J141" s="1"/>
      <c r="K141" s="1"/>
      <c r="L141" s="1"/>
      <c r="M141" s="1"/>
      <c r="N141" s="1"/>
      <c r="O141" s="3"/>
    </row>
    <row r="142" spans="1:15" ht="19.5" customHeight="1">
      <c r="A142" s="74"/>
      <c r="B142" s="74"/>
      <c r="C142" s="37"/>
      <c r="D142" s="48"/>
      <c r="E142" s="49"/>
      <c r="F142" s="1"/>
      <c r="G142" s="1"/>
      <c r="H142" s="1"/>
      <c r="I142" s="1"/>
      <c r="J142" s="1"/>
      <c r="K142" s="1"/>
      <c r="L142" s="1"/>
      <c r="M142" s="1"/>
      <c r="N142" s="1"/>
      <c r="O142" s="3"/>
    </row>
    <row r="143" spans="1:15" ht="19.5" customHeight="1">
      <c r="A143" s="74"/>
      <c r="B143" s="74"/>
      <c r="C143" s="37"/>
      <c r="D143" s="48"/>
      <c r="E143" s="49"/>
      <c r="F143" s="1"/>
      <c r="G143" s="1"/>
      <c r="H143" s="1"/>
      <c r="I143" s="1"/>
      <c r="J143" s="1"/>
      <c r="K143" s="1"/>
      <c r="L143" s="1"/>
      <c r="M143" s="1"/>
      <c r="N143" s="1"/>
      <c r="O143" s="3"/>
    </row>
    <row r="144" spans="1:15" ht="19.5" customHeight="1">
      <c r="A144" s="74"/>
      <c r="B144" s="74"/>
      <c r="C144" s="37"/>
      <c r="D144" s="48"/>
      <c r="E144" s="49"/>
      <c r="F144" s="1"/>
      <c r="G144" s="1"/>
      <c r="H144" s="1"/>
      <c r="I144" s="1"/>
      <c r="J144" s="1"/>
      <c r="K144" s="1"/>
      <c r="L144" s="1"/>
      <c r="M144" s="1"/>
      <c r="N144" s="1"/>
      <c r="O144" s="3"/>
    </row>
    <row r="145" spans="1:15" ht="19.5" customHeight="1">
      <c r="A145" s="74"/>
      <c r="B145" s="74"/>
      <c r="C145" s="37"/>
      <c r="D145" s="48"/>
      <c r="E145" s="49"/>
      <c r="F145" s="1"/>
      <c r="G145" s="1"/>
      <c r="H145" s="1"/>
      <c r="I145" s="1"/>
      <c r="J145" s="1"/>
      <c r="K145" s="1"/>
      <c r="L145" s="1"/>
      <c r="M145" s="1"/>
      <c r="N145" s="1"/>
      <c r="O145" s="3"/>
    </row>
    <row r="146" spans="1:15" ht="19.5" customHeight="1">
      <c r="A146" s="74"/>
      <c r="B146" s="74"/>
      <c r="C146" s="37"/>
      <c r="D146" s="48"/>
      <c r="E146" s="49"/>
      <c r="F146" s="1"/>
      <c r="G146" s="1"/>
      <c r="H146" s="1"/>
      <c r="I146" s="1"/>
      <c r="J146" s="1"/>
      <c r="K146" s="1"/>
      <c r="L146" s="1"/>
      <c r="M146" s="1"/>
      <c r="N146" s="1"/>
      <c r="O146" s="3"/>
    </row>
    <row r="147" spans="1:15" ht="19.5" customHeight="1">
      <c r="A147" s="74"/>
      <c r="B147" s="74"/>
      <c r="C147" s="37"/>
      <c r="D147" s="48"/>
      <c r="E147" s="49"/>
      <c r="F147" s="1"/>
      <c r="G147" s="1"/>
      <c r="H147" s="1"/>
      <c r="I147" s="1"/>
      <c r="J147" s="1"/>
      <c r="K147" s="1"/>
      <c r="L147" s="1"/>
      <c r="M147" s="1"/>
      <c r="N147" s="1"/>
      <c r="O147" s="3"/>
    </row>
    <row r="148" spans="1:15" ht="19.5" customHeight="1">
      <c r="A148" s="74"/>
      <c r="B148" s="74"/>
      <c r="C148" s="37"/>
      <c r="D148" s="48"/>
      <c r="E148" s="49"/>
      <c r="F148" s="1"/>
      <c r="G148" s="1"/>
      <c r="H148" s="1"/>
      <c r="I148" s="1"/>
      <c r="J148" s="1"/>
      <c r="K148" s="1"/>
      <c r="L148" s="1"/>
      <c r="M148" s="1"/>
      <c r="N148" s="1"/>
      <c r="O148" s="3"/>
    </row>
    <row r="149" spans="1:15" ht="19.5" customHeight="1">
      <c r="A149" s="74"/>
      <c r="B149" s="74"/>
      <c r="C149" s="37"/>
      <c r="D149" s="48"/>
      <c r="E149" s="49"/>
      <c r="F149" s="1"/>
      <c r="G149" s="1"/>
      <c r="H149" s="1"/>
      <c r="I149" s="1"/>
      <c r="J149" s="1"/>
      <c r="K149" s="1"/>
      <c r="L149" s="1"/>
      <c r="M149" s="1"/>
      <c r="N149" s="1"/>
      <c r="O149" s="3"/>
    </row>
    <row r="150" spans="1:15" ht="19.5" customHeight="1">
      <c r="A150" s="74"/>
      <c r="B150" s="74"/>
      <c r="C150" s="37"/>
      <c r="D150" s="48"/>
      <c r="E150" s="49"/>
      <c r="F150" s="1"/>
      <c r="G150" s="1"/>
      <c r="H150" s="1"/>
      <c r="I150" s="1"/>
      <c r="J150" s="1"/>
      <c r="K150" s="1"/>
      <c r="L150" s="1"/>
      <c r="M150" s="1"/>
      <c r="N150" s="1"/>
      <c r="O150" s="3"/>
    </row>
    <row r="151" spans="1:15" ht="19.5" customHeight="1">
      <c r="A151" s="74"/>
      <c r="B151" s="74"/>
      <c r="C151" s="37"/>
      <c r="D151" s="48"/>
      <c r="E151" s="49"/>
      <c r="F151" s="1"/>
      <c r="G151" s="1"/>
      <c r="H151" s="1"/>
      <c r="I151" s="1"/>
      <c r="J151" s="1"/>
      <c r="K151" s="1"/>
      <c r="L151" s="1"/>
      <c r="M151" s="1"/>
      <c r="N151" s="1"/>
      <c r="O151" s="3"/>
    </row>
    <row r="152" spans="1:15" ht="19.5" customHeight="1">
      <c r="A152" s="74"/>
      <c r="B152" s="74"/>
      <c r="C152" s="37"/>
      <c r="D152" s="48"/>
      <c r="E152" s="49"/>
      <c r="F152" s="1"/>
      <c r="G152" s="1"/>
      <c r="H152" s="1"/>
      <c r="I152" s="1"/>
      <c r="J152" s="1"/>
      <c r="K152" s="1"/>
      <c r="L152" s="1"/>
      <c r="M152" s="1"/>
      <c r="N152" s="1"/>
      <c r="O152" s="3"/>
    </row>
    <row r="153" spans="1:15" ht="19.5" customHeight="1">
      <c r="A153" s="74"/>
      <c r="B153" s="74"/>
      <c r="C153" s="37"/>
      <c r="D153" s="48"/>
      <c r="E153" s="49"/>
      <c r="F153" s="1"/>
      <c r="G153" s="1"/>
      <c r="H153" s="1"/>
      <c r="I153" s="1"/>
      <c r="J153" s="1"/>
      <c r="K153" s="1"/>
      <c r="L153" s="1"/>
      <c r="M153" s="1"/>
      <c r="N153" s="1"/>
      <c r="O153" s="3"/>
    </row>
    <row r="154" spans="1:15" ht="19.5" customHeight="1">
      <c r="A154" s="74"/>
      <c r="B154" s="74"/>
      <c r="C154" s="37"/>
      <c r="D154" s="48"/>
      <c r="E154" s="49"/>
      <c r="F154" s="1"/>
      <c r="G154" s="1"/>
      <c r="H154" s="1"/>
      <c r="I154" s="1"/>
      <c r="J154" s="1"/>
      <c r="K154" s="1"/>
      <c r="L154" s="1"/>
      <c r="M154" s="1"/>
      <c r="N154" s="1"/>
      <c r="O154" s="3"/>
    </row>
    <row r="155" spans="1:15" ht="19.5" customHeight="1">
      <c r="A155" s="74"/>
      <c r="B155" s="74"/>
      <c r="C155" s="37"/>
      <c r="D155" s="48"/>
      <c r="E155" s="49"/>
      <c r="F155" s="1"/>
      <c r="G155" s="1"/>
      <c r="H155" s="1"/>
      <c r="I155" s="1"/>
      <c r="J155" s="1"/>
      <c r="K155" s="1"/>
      <c r="L155" s="1"/>
      <c r="M155" s="1"/>
      <c r="N155" s="1"/>
      <c r="O155" s="3"/>
    </row>
    <row r="156" spans="1:15" ht="19.5" customHeight="1">
      <c r="A156" s="74"/>
      <c r="B156" s="74"/>
      <c r="C156" s="37"/>
      <c r="D156" s="48"/>
      <c r="E156" s="49"/>
      <c r="F156" s="1"/>
      <c r="G156" s="1"/>
      <c r="H156" s="1"/>
      <c r="I156" s="1"/>
      <c r="J156" s="1"/>
      <c r="K156" s="1"/>
      <c r="L156" s="1"/>
      <c r="M156" s="1"/>
      <c r="N156" s="1"/>
      <c r="O156" s="3"/>
    </row>
    <row r="157" spans="1:15" ht="19.5" customHeight="1">
      <c r="A157" s="74"/>
      <c r="B157" s="74"/>
      <c r="C157" s="37"/>
      <c r="D157" s="48"/>
      <c r="E157" s="49"/>
      <c r="F157" s="1"/>
      <c r="G157" s="1"/>
      <c r="H157" s="1"/>
      <c r="I157" s="1"/>
      <c r="J157" s="1"/>
      <c r="K157" s="1"/>
      <c r="L157" s="1"/>
      <c r="M157" s="1"/>
      <c r="N157" s="1"/>
      <c r="O157" s="3"/>
    </row>
    <row r="158" spans="1:15" ht="19.5" customHeight="1">
      <c r="A158" s="74"/>
      <c r="B158" s="74"/>
      <c r="C158" s="37"/>
      <c r="D158" s="48"/>
      <c r="E158" s="49"/>
      <c r="F158" s="1"/>
      <c r="G158" s="1"/>
      <c r="H158" s="1"/>
      <c r="I158" s="1"/>
      <c r="J158" s="1"/>
      <c r="K158" s="1"/>
      <c r="L158" s="1"/>
      <c r="M158" s="1"/>
      <c r="N158" s="1"/>
      <c r="O158" s="3"/>
    </row>
    <row r="159" spans="1:15" ht="19.5" customHeight="1">
      <c r="A159" s="74"/>
      <c r="B159" s="74"/>
      <c r="C159" s="37"/>
      <c r="D159" s="48"/>
      <c r="E159" s="49"/>
      <c r="F159" s="1"/>
      <c r="G159" s="1"/>
      <c r="H159" s="1"/>
      <c r="I159" s="1"/>
      <c r="J159" s="1"/>
      <c r="K159" s="1"/>
      <c r="L159" s="1"/>
      <c r="M159" s="1"/>
      <c r="N159" s="1"/>
      <c r="O159" s="3"/>
    </row>
    <row r="160" spans="1:15" ht="19.5" customHeight="1">
      <c r="A160" s="74"/>
      <c r="B160" s="74"/>
      <c r="C160" s="37"/>
      <c r="D160" s="48"/>
      <c r="E160" s="49"/>
      <c r="F160" s="1"/>
      <c r="G160" s="1"/>
      <c r="H160" s="1"/>
      <c r="I160" s="1"/>
      <c r="J160" s="1"/>
      <c r="K160" s="1"/>
      <c r="L160" s="1"/>
      <c r="M160" s="1"/>
      <c r="N160" s="1"/>
      <c r="O160" s="3"/>
    </row>
    <row r="161" spans="1:15" ht="19.5" customHeight="1">
      <c r="A161" s="74"/>
      <c r="B161" s="74"/>
      <c r="C161" s="37"/>
      <c r="D161" s="48"/>
      <c r="E161" s="49"/>
      <c r="F161" s="1"/>
      <c r="G161" s="1"/>
      <c r="H161" s="1"/>
      <c r="I161" s="1"/>
      <c r="J161" s="1"/>
      <c r="K161" s="1"/>
      <c r="L161" s="1"/>
      <c r="M161" s="1"/>
      <c r="N161" s="1"/>
      <c r="O161" s="3"/>
    </row>
    <row r="162" spans="1:15" ht="19.5" customHeight="1">
      <c r="A162" s="74"/>
      <c r="B162" s="74"/>
      <c r="C162" s="37"/>
      <c r="D162" s="48"/>
      <c r="E162" s="49"/>
      <c r="F162" s="1"/>
      <c r="G162" s="1"/>
      <c r="H162" s="1"/>
      <c r="I162" s="1"/>
      <c r="J162" s="1"/>
      <c r="K162" s="1"/>
      <c r="L162" s="1"/>
      <c r="M162" s="1"/>
      <c r="N162" s="1"/>
      <c r="O162" s="3"/>
    </row>
    <row r="163" spans="1:15" ht="19.5" customHeight="1">
      <c r="A163" s="74"/>
      <c r="B163" s="74"/>
      <c r="C163" s="37"/>
      <c r="D163" s="48"/>
      <c r="E163" s="49"/>
      <c r="F163" s="1"/>
      <c r="G163" s="1"/>
      <c r="H163" s="1"/>
      <c r="I163" s="1"/>
      <c r="J163" s="1"/>
      <c r="K163" s="1"/>
      <c r="L163" s="1"/>
      <c r="M163" s="1"/>
      <c r="N163" s="1"/>
      <c r="O163" s="3"/>
    </row>
    <row r="164" spans="1:15" ht="19.5" customHeight="1">
      <c r="A164" s="74"/>
      <c r="B164" s="74"/>
      <c r="C164" s="37"/>
      <c r="D164" s="48"/>
      <c r="E164" s="49"/>
      <c r="F164" s="1"/>
      <c r="G164" s="1"/>
      <c r="H164" s="1"/>
      <c r="I164" s="1"/>
      <c r="J164" s="1"/>
      <c r="K164" s="1"/>
      <c r="L164" s="1"/>
      <c r="M164" s="1"/>
      <c r="N164" s="1"/>
      <c r="O164" s="3"/>
    </row>
    <row r="165" spans="1:15" ht="19.5" customHeight="1">
      <c r="A165" s="74"/>
      <c r="B165" s="74"/>
      <c r="C165" s="37"/>
      <c r="D165" s="48"/>
      <c r="E165" s="49"/>
      <c r="F165" s="1"/>
      <c r="G165" s="1"/>
      <c r="H165" s="1"/>
      <c r="I165" s="1"/>
      <c r="J165" s="1"/>
      <c r="K165" s="1"/>
      <c r="L165" s="1"/>
      <c r="M165" s="1"/>
      <c r="N165" s="1"/>
      <c r="O165" s="3"/>
    </row>
    <row r="166" spans="1:15" ht="19.5" customHeight="1">
      <c r="A166" s="74"/>
      <c r="B166" s="74"/>
      <c r="C166" s="37"/>
      <c r="D166" s="48"/>
      <c r="E166" s="49"/>
      <c r="F166" s="1"/>
      <c r="G166" s="1"/>
      <c r="H166" s="1"/>
      <c r="I166" s="1"/>
      <c r="J166" s="1"/>
      <c r="K166" s="1"/>
      <c r="L166" s="1"/>
      <c r="M166" s="1"/>
      <c r="N166" s="1"/>
      <c r="O166" s="3"/>
    </row>
    <row r="167" spans="1:15" ht="19.5" customHeight="1">
      <c r="A167" s="74"/>
      <c r="B167" s="74"/>
      <c r="C167" s="37"/>
      <c r="D167" s="48"/>
      <c r="E167" s="49"/>
      <c r="F167" s="1"/>
      <c r="G167" s="1"/>
      <c r="H167" s="1"/>
      <c r="I167" s="1"/>
      <c r="J167" s="1"/>
      <c r="K167" s="1"/>
      <c r="L167" s="1"/>
      <c r="M167" s="1"/>
      <c r="N167" s="1"/>
      <c r="O167" s="3"/>
    </row>
    <row r="168" spans="1:15" ht="19.5" customHeight="1">
      <c r="A168" s="74"/>
      <c r="B168" s="74"/>
      <c r="C168" s="37"/>
      <c r="D168" s="48"/>
      <c r="E168" s="49"/>
      <c r="F168" s="1"/>
      <c r="G168" s="1"/>
      <c r="H168" s="1"/>
      <c r="I168" s="1"/>
      <c r="J168" s="1"/>
      <c r="K168" s="1"/>
      <c r="L168" s="1"/>
      <c r="M168" s="1"/>
      <c r="N168" s="1"/>
      <c r="O168" s="3"/>
    </row>
    <row r="169" spans="1:15" ht="19.5" customHeight="1">
      <c r="A169" s="74"/>
      <c r="B169" s="74"/>
      <c r="C169" s="37"/>
      <c r="D169" s="48"/>
      <c r="E169" s="49"/>
      <c r="F169" s="1"/>
      <c r="G169" s="1"/>
      <c r="H169" s="1"/>
      <c r="I169" s="1"/>
      <c r="J169" s="1"/>
      <c r="K169" s="1"/>
      <c r="L169" s="1"/>
      <c r="M169" s="1"/>
      <c r="N169" s="1"/>
      <c r="O169" s="3"/>
    </row>
    <row r="170" spans="1:15" ht="19.5" customHeight="1">
      <c r="A170" s="74"/>
      <c r="B170" s="74"/>
      <c r="C170" s="37"/>
      <c r="D170" s="48"/>
      <c r="E170" s="49"/>
      <c r="F170" s="1"/>
      <c r="G170" s="1"/>
      <c r="H170" s="1"/>
      <c r="I170" s="1"/>
      <c r="J170" s="1"/>
      <c r="K170" s="1"/>
      <c r="L170" s="1"/>
      <c r="M170" s="1"/>
      <c r="N170" s="1"/>
      <c r="O170" s="3"/>
    </row>
    <row r="171" spans="1:15" ht="19.5" customHeight="1">
      <c r="A171" s="74"/>
      <c r="B171" s="74"/>
      <c r="C171" s="37"/>
      <c r="D171" s="48"/>
      <c r="E171" s="49"/>
      <c r="F171" s="1"/>
      <c r="G171" s="1"/>
      <c r="H171" s="1"/>
      <c r="I171" s="1"/>
      <c r="J171" s="1"/>
      <c r="K171" s="1"/>
      <c r="L171" s="1"/>
      <c r="M171" s="1"/>
      <c r="N171" s="1"/>
      <c r="O171" s="3"/>
    </row>
    <row r="172" spans="1:15" ht="19.5" customHeight="1">
      <c r="A172" s="74"/>
      <c r="B172" s="74"/>
      <c r="C172" s="37"/>
      <c r="D172" s="48"/>
      <c r="E172" s="49"/>
      <c r="F172" s="1"/>
      <c r="G172" s="1"/>
      <c r="H172" s="1"/>
      <c r="I172" s="1"/>
      <c r="J172" s="1"/>
      <c r="K172" s="1"/>
      <c r="L172" s="1"/>
      <c r="M172" s="1"/>
      <c r="N172" s="1"/>
      <c r="O172" s="3"/>
    </row>
    <row r="173" spans="1:15" ht="19.5" customHeight="1">
      <c r="A173" s="74"/>
      <c r="B173" s="74"/>
      <c r="C173" s="37"/>
      <c r="D173" s="48"/>
      <c r="E173" s="49"/>
      <c r="F173" s="1"/>
      <c r="G173" s="1"/>
      <c r="H173" s="1"/>
      <c r="I173" s="1"/>
      <c r="J173" s="1"/>
      <c r="K173" s="1"/>
      <c r="L173" s="1"/>
      <c r="M173" s="1"/>
      <c r="N173" s="1"/>
      <c r="O173" s="3"/>
    </row>
    <row r="174" spans="1:15" ht="19.5" customHeight="1">
      <c r="A174" s="74"/>
      <c r="B174" s="74"/>
      <c r="C174" s="37"/>
      <c r="D174" s="48"/>
      <c r="E174" s="49"/>
      <c r="F174" s="1"/>
      <c r="G174" s="1"/>
      <c r="H174" s="1"/>
      <c r="I174" s="1"/>
      <c r="J174" s="1"/>
      <c r="K174" s="1"/>
      <c r="L174" s="1"/>
      <c r="M174" s="1"/>
      <c r="N174" s="1"/>
      <c r="O174" s="3"/>
    </row>
    <row r="175" spans="1:15" ht="19.5" customHeight="1">
      <c r="A175" s="74"/>
      <c r="B175" s="74"/>
      <c r="C175" s="37"/>
      <c r="D175" s="48"/>
      <c r="E175" s="49"/>
      <c r="F175" s="1"/>
      <c r="G175" s="1"/>
      <c r="H175" s="1"/>
      <c r="I175" s="1"/>
      <c r="J175" s="1"/>
      <c r="K175" s="1"/>
      <c r="L175" s="1"/>
      <c r="M175" s="1"/>
      <c r="N175" s="1"/>
      <c r="O175" s="3"/>
    </row>
    <row r="176" spans="1:15" ht="19.5" customHeight="1">
      <c r="A176" s="74"/>
      <c r="B176" s="74"/>
      <c r="C176" s="37"/>
      <c r="D176" s="48"/>
      <c r="E176" s="49"/>
      <c r="F176" s="1"/>
      <c r="G176" s="1"/>
      <c r="H176" s="1"/>
      <c r="I176" s="1"/>
      <c r="J176" s="1"/>
      <c r="K176" s="1"/>
      <c r="L176" s="1"/>
      <c r="M176" s="1"/>
      <c r="N176" s="1"/>
      <c r="O176" s="3"/>
    </row>
    <row r="177" spans="1:15" ht="19.5" customHeight="1">
      <c r="A177" s="74"/>
      <c r="B177" s="74"/>
      <c r="C177" s="37"/>
      <c r="D177" s="48"/>
      <c r="E177" s="49"/>
      <c r="F177" s="1"/>
      <c r="G177" s="1"/>
      <c r="H177" s="1"/>
      <c r="I177" s="1"/>
      <c r="J177" s="1"/>
      <c r="K177" s="1"/>
      <c r="L177" s="1"/>
      <c r="M177" s="1"/>
      <c r="N177" s="1"/>
      <c r="O177" s="3"/>
    </row>
    <row r="178" spans="1:15" ht="19.5" customHeight="1">
      <c r="A178" s="74"/>
      <c r="B178" s="74"/>
      <c r="C178" s="37"/>
      <c r="D178" s="48"/>
      <c r="E178" s="49"/>
      <c r="F178" s="1"/>
      <c r="G178" s="1"/>
      <c r="H178" s="1"/>
      <c r="I178" s="1"/>
      <c r="J178" s="1"/>
      <c r="K178" s="1"/>
      <c r="L178" s="1"/>
      <c r="M178" s="1"/>
      <c r="N178" s="1"/>
      <c r="O178" s="3"/>
    </row>
    <row r="179" spans="1:15" ht="19.5" customHeight="1">
      <c r="A179" s="74"/>
      <c r="B179" s="74"/>
      <c r="C179" s="37"/>
      <c r="D179" s="48"/>
      <c r="E179" s="49"/>
      <c r="F179" s="1"/>
      <c r="G179" s="1"/>
      <c r="H179" s="1"/>
      <c r="I179" s="1"/>
      <c r="J179" s="1"/>
      <c r="K179" s="1"/>
      <c r="L179" s="1"/>
      <c r="M179" s="1"/>
      <c r="N179" s="1"/>
      <c r="O179" s="3"/>
    </row>
    <row r="180" spans="1:15" ht="19.5" customHeight="1">
      <c r="A180" s="74"/>
      <c r="B180" s="74"/>
      <c r="C180" s="37"/>
      <c r="D180" s="48"/>
      <c r="E180" s="49"/>
      <c r="F180" s="1"/>
      <c r="G180" s="1"/>
      <c r="H180" s="1"/>
      <c r="I180" s="1"/>
      <c r="J180" s="1"/>
      <c r="K180" s="1"/>
      <c r="L180" s="1"/>
      <c r="M180" s="1"/>
      <c r="N180" s="1"/>
      <c r="O180" s="3"/>
    </row>
    <row r="181" spans="1:15" ht="19.5" customHeight="1">
      <c r="A181" s="74"/>
      <c r="B181" s="74"/>
      <c r="C181" s="37"/>
      <c r="D181" s="48"/>
      <c r="E181" s="49"/>
      <c r="F181" s="1"/>
      <c r="G181" s="1"/>
      <c r="H181" s="1"/>
      <c r="I181" s="1"/>
      <c r="J181" s="1"/>
      <c r="K181" s="1"/>
      <c r="L181" s="1"/>
      <c r="M181" s="1"/>
      <c r="N181" s="1"/>
      <c r="O181" s="3"/>
    </row>
    <row r="182" spans="1:15" ht="19.5" customHeight="1">
      <c r="A182" s="74"/>
      <c r="B182" s="74"/>
      <c r="C182" s="37"/>
      <c r="D182" s="48"/>
      <c r="E182" s="49"/>
      <c r="F182" s="1"/>
      <c r="G182" s="1"/>
      <c r="H182" s="1"/>
      <c r="I182" s="1"/>
      <c r="J182" s="1"/>
      <c r="K182" s="1"/>
      <c r="L182" s="1"/>
      <c r="M182" s="1"/>
      <c r="N182" s="1"/>
      <c r="O182" s="3"/>
    </row>
    <row r="183" spans="1:15" ht="19.5" customHeight="1">
      <c r="A183" s="74"/>
      <c r="B183" s="74"/>
      <c r="C183" s="37"/>
      <c r="D183" s="48"/>
      <c r="E183" s="49"/>
      <c r="F183" s="1"/>
      <c r="G183" s="1"/>
      <c r="H183" s="1"/>
      <c r="I183" s="1"/>
      <c r="J183" s="1"/>
      <c r="K183" s="1"/>
      <c r="L183" s="1"/>
      <c r="M183" s="1"/>
      <c r="N183" s="1"/>
      <c r="O183" s="3"/>
    </row>
    <row r="184" spans="1:15" ht="19.5" customHeight="1">
      <c r="A184" s="74"/>
      <c r="B184" s="74"/>
      <c r="C184" s="37"/>
      <c r="D184" s="48"/>
      <c r="E184" s="49"/>
      <c r="F184" s="1"/>
      <c r="G184" s="1"/>
      <c r="H184" s="1"/>
      <c r="I184" s="1"/>
      <c r="J184" s="1"/>
      <c r="K184" s="1"/>
      <c r="L184" s="1"/>
      <c r="M184" s="1"/>
      <c r="N184" s="1"/>
      <c r="O184" s="3"/>
    </row>
    <row r="185" spans="1:15" ht="19.5" customHeight="1">
      <c r="A185" s="74"/>
      <c r="B185" s="74"/>
      <c r="C185" s="37"/>
      <c r="D185" s="48"/>
      <c r="E185" s="49"/>
      <c r="F185" s="1"/>
      <c r="G185" s="1"/>
      <c r="H185" s="1"/>
      <c r="I185" s="1"/>
      <c r="J185" s="1"/>
      <c r="K185" s="1"/>
      <c r="L185" s="1"/>
      <c r="M185" s="1"/>
      <c r="N185" s="1"/>
      <c r="O185" s="3"/>
    </row>
    <row r="186" spans="1:15" ht="19.5" customHeight="1">
      <c r="A186" s="74"/>
      <c r="B186" s="74"/>
      <c r="C186" s="37"/>
      <c r="D186" s="48"/>
      <c r="E186" s="49"/>
      <c r="F186" s="1"/>
      <c r="G186" s="1"/>
      <c r="H186" s="1"/>
      <c r="I186" s="1"/>
      <c r="J186" s="1"/>
      <c r="K186" s="1"/>
      <c r="L186" s="1"/>
      <c r="M186" s="1"/>
      <c r="N186" s="1"/>
      <c r="O186" s="3"/>
    </row>
    <row r="187" spans="1:15" ht="19.5" customHeight="1">
      <c r="A187" s="74"/>
      <c r="B187" s="74"/>
      <c r="C187" s="37"/>
      <c r="D187" s="48"/>
      <c r="E187" s="49"/>
      <c r="F187" s="1"/>
      <c r="G187" s="1"/>
      <c r="H187" s="1"/>
      <c r="I187" s="1"/>
      <c r="J187" s="1"/>
      <c r="K187" s="1"/>
      <c r="L187" s="1"/>
      <c r="M187" s="1"/>
      <c r="N187" s="1"/>
      <c r="O187" s="3"/>
    </row>
    <row r="188" spans="1:15" ht="19.5" customHeight="1">
      <c r="A188" s="74"/>
      <c r="B188" s="74"/>
      <c r="C188" s="37"/>
      <c r="D188" s="48"/>
      <c r="E188" s="49"/>
      <c r="F188" s="1"/>
      <c r="G188" s="1"/>
      <c r="H188" s="1"/>
      <c r="I188" s="1"/>
      <c r="J188" s="1"/>
      <c r="K188" s="1"/>
      <c r="L188" s="1"/>
      <c r="M188" s="1"/>
      <c r="N188" s="1"/>
      <c r="O188" s="3"/>
    </row>
    <row r="189" spans="1:15" ht="19.5" customHeight="1">
      <c r="A189" s="74"/>
      <c r="B189" s="74"/>
      <c r="C189" s="37"/>
      <c r="D189" s="48"/>
      <c r="E189" s="49"/>
      <c r="F189" s="1"/>
      <c r="G189" s="1"/>
      <c r="H189" s="1"/>
      <c r="I189" s="1"/>
      <c r="J189" s="1"/>
      <c r="K189" s="1"/>
      <c r="L189" s="1"/>
      <c r="M189" s="1"/>
      <c r="N189" s="1"/>
      <c r="O189" s="3"/>
    </row>
    <row r="190" spans="1:15" ht="19.5" customHeight="1">
      <c r="A190" s="74"/>
      <c r="B190" s="74"/>
      <c r="C190" s="37"/>
      <c r="D190" s="48"/>
      <c r="E190" s="49"/>
      <c r="F190" s="1"/>
      <c r="G190" s="1"/>
      <c r="H190" s="1"/>
      <c r="I190" s="1"/>
      <c r="J190" s="1"/>
      <c r="K190" s="1"/>
      <c r="L190" s="1"/>
      <c r="M190" s="1"/>
      <c r="N190" s="1"/>
      <c r="O190" s="3"/>
    </row>
    <row r="191" spans="1:15" ht="19.5" customHeight="1">
      <c r="A191" s="74"/>
      <c r="B191" s="74"/>
      <c r="C191" s="37"/>
      <c r="D191" s="48"/>
      <c r="E191" s="49"/>
      <c r="F191" s="1"/>
      <c r="G191" s="1"/>
      <c r="H191" s="1"/>
      <c r="I191" s="1"/>
      <c r="J191" s="1"/>
      <c r="K191" s="1"/>
      <c r="L191" s="1"/>
      <c r="M191" s="1"/>
      <c r="N191" s="1"/>
      <c r="O191" s="3"/>
    </row>
    <row r="192" spans="1:15" ht="19.5" customHeight="1">
      <c r="A192" s="74"/>
      <c r="B192" s="74"/>
      <c r="C192" s="37"/>
      <c r="D192" s="48"/>
      <c r="E192" s="49"/>
      <c r="F192" s="1"/>
      <c r="G192" s="1"/>
      <c r="H192" s="1"/>
      <c r="I192" s="1"/>
      <c r="J192" s="1"/>
      <c r="K192" s="1"/>
      <c r="L192" s="1"/>
      <c r="M192" s="1"/>
      <c r="N192" s="1"/>
      <c r="O192" s="3"/>
    </row>
    <row r="193" spans="1:15" ht="19.5" customHeight="1">
      <c r="A193" s="74"/>
      <c r="B193" s="74"/>
      <c r="C193" s="37"/>
      <c r="D193" s="48"/>
      <c r="E193" s="49"/>
      <c r="F193" s="1"/>
      <c r="G193" s="1"/>
      <c r="H193" s="1"/>
      <c r="I193" s="1"/>
      <c r="J193" s="1"/>
      <c r="K193" s="1"/>
      <c r="L193" s="1"/>
      <c r="M193" s="1"/>
      <c r="N193" s="1"/>
      <c r="O193" s="3"/>
    </row>
    <row r="194" spans="1:15" ht="19.5" customHeight="1">
      <c r="A194" s="74"/>
      <c r="B194" s="74"/>
      <c r="C194" s="37"/>
      <c r="D194" s="48"/>
      <c r="E194" s="49"/>
      <c r="F194" s="1"/>
      <c r="G194" s="1"/>
      <c r="H194" s="1"/>
      <c r="I194" s="1"/>
      <c r="J194" s="1"/>
      <c r="K194" s="1"/>
      <c r="L194" s="1"/>
      <c r="M194" s="1"/>
      <c r="N194" s="1"/>
      <c r="O194" s="3"/>
    </row>
    <row r="195" spans="1:15" ht="19.5" customHeight="1">
      <c r="A195" s="74"/>
      <c r="B195" s="74"/>
      <c r="C195" s="37"/>
      <c r="D195" s="48"/>
      <c r="E195" s="49"/>
      <c r="F195" s="1"/>
      <c r="G195" s="1"/>
      <c r="H195" s="1"/>
      <c r="I195" s="1"/>
      <c r="J195" s="1"/>
      <c r="K195" s="1"/>
      <c r="L195" s="1"/>
      <c r="M195" s="1"/>
      <c r="N195" s="1"/>
      <c r="O195" s="3"/>
    </row>
    <row r="196" spans="1:15" ht="19.5" customHeight="1">
      <c r="A196" s="74"/>
      <c r="B196" s="74"/>
      <c r="C196" s="37"/>
      <c r="D196" s="48"/>
      <c r="E196" s="49"/>
      <c r="F196" s="1"/>
      <c r="G196" s="1"/>
      <c r="H196" s="1"/>
      <c r="I196" s="1"/>
      <c r="J196" s="1"/>
      <c r="K196" s="1"/>
      <c r="L196" s="1"/>
      <c r="M196" s="1"/>
      <c r="N196" s="1"/>
      <c r="O196" s="3"/>
    </row>
    <row r="197" spans="1:15" ht="19.5" customHeight="1">
      <c r="A197" s="74"/>
      <c r="B197" s="74"/>
      <c r="C197" s="37"/>
      <c r="D197" s="48"/>
      <c r="E197" s="49"/>
      <c r="F197" s="1"/>
      <c r="G197" s="1"/>
      <c r="H197" s="1"/>
      <c r="I197" s="1"/>
      <c r="J197" s="1"/>
      <c r="K197" s="1"/>
      <c r="L197" s="1"/>
      <c r="M197" s="1"/>
      <c r="N197" s="1"/>
      <c r="O197" s="3"/>
    </row>
    <row r="198" spans="1:15" ht="19.5" customHeight="1">
      <c r="A198" s="74"/>
      <c r="B198" s="74"/>
      <c r="C198" s="37"/>
      <c r="D198" s="48"/>
      <c r="E198" s="49"/>
      <c r="F198" s="1"/>
      <c r="G198" s="1"/>
      <c r="H198" s="1"/>
      <c r="I198" s="1"/>
      <c r="J198" s="1"/>
      <c r="K198" s="1"/>
      <c r="L198" s="1"/>
      <c r="M198" s="1"/>
      <c r="N198" s="1"/>
      <c r="O198" s="3"/>
    </row>
    <row r="199" spans="1:15" ht="19.5" customHeight="1">
      <c r="A199" s="74"/>
      <c r="B199" s="74"/>
      <c r="C199" s="37"/>
      <c r="D199" s="48"/>
      <c r="E199" s="49"/>
      <c r="F199" s="1"/>
      <c r="G199" s="1"/>
      <c r="H199" s="1"/>
      <c r="I199" s="1"/>
      <c r="J199" s="1"/>
      <c r="K199" s="1"/>
      <c r="L199" s="1"/>
      <c r="M199" s="1"/>
      <c r="N199" s="1"/>
      <c r="O199" s="3"/>
    </row>
    <row r="200" spans="1:15" ht="19.5" customHeight="1">
      <c r="A200" s="74"/>
      <c r="B200" s="74"/>
      <c r="C200" s="37"/>
      <c r="D200" s="48"/>
      <c r="E200" s="49"/>
      <c r="F200" s="1"/>
      <c r="G200" s="1"/>
      <c r="H200" s="1"/>
      <c r="I200" s="1"/>
      <c r="J200" s="1"/>
      <c r="K200" s="1"/>
      <c r="L200" s="1"/>
      <c r="M200" s="1"/>
      <c r="N200" s="1"/>
      <c r="O200" s="3"/>
    </row>
    <row r="201" spans="1:15" ht="19.5" customHeight="1">
      <c r="A201" s="74"/>
      <c r="B201" s="74"/>
      <c r="C201" s="37"/>
      <c r="D201" s="48"/>
      <c r="E201" s="49"/>
      <c r="F201" s="1"/>
      <c r="G201" s="1"/>
      <c r="H201" s="1"/>
      <c r="I201" s="1"/>
      <c r="J201" s="1"/>
      <c r="K201" s="1"/>
      <c r="L201" s="1"/>
      <c r="M201" s="1"/>
      <c r="N201" s="1"/>
      <c r="O201" s="3"/>
    </row>
    <row r="202" spans="1:15" ht="19.5" customHeight="1">
      <c r="A202" s="74"/>
      <c r="B202" s="74"/>
      <c r="C202" s="37"/>
      <c r="D202" s="48"/>
      <c r="E202" s="49"/>
      <c r="F202" s="1"/>
      <c r="G202" s="1"/>
      <c r="H202" s="1"/>
      <c r="I202" s="1"/>
      <c r="J202" s="1"/>
      <c r="K202" s="1"/>
      <c r="L202" s="1"/>
      <c r="M202" s="1"/>
      <c r="N202" s="1"/>
      <c r="O202" s="3"/>
    </row>
    <row r="203" spans="1:15" ht="19.5" customHeight="1">
      <c r="A203" s="74"/>
      <c r="B203" s="74"/>
      <c r="C203" s="37"/>
      <c r="D203" s="48"/>
      <c r="E203" s="49"/>
      <c r="F203" s="1"/>
      <c r="G203" s="1"/>
      <c r="H203" s="1"/>
      <c r="I203" s="1"/>
      <c r="J203" s="1"/>
      <c r="K203" s="1"/>
      <c r="L203" s="1"/>
      <c r="M203" s="1"/>
      <c r="N203" s="1"/>
      <c r="O203" s="3"/>
    </row>
    <row r="204" spans="1:15" ht="19.5" customHeight="1">
      <c r="A204" s="74"/>
      <c r="B204" s="74"/>
      <c r="C204" s="37"/>
      <c r="D204" s="48"/>
      <c r="E204" s="49"/>
      <c r="F204" s="1"/>
      <c r="G204" s="1"/>
      <c r="H204" s="1"/>
      <c r="I204" s="1"/>
      <c r="J204" s="1"/>
      <c r="K204" s="1"/>
      <c r="L204" s="1"/>
      <c r="M204" s="1"/>
      <c r="N204" s="1"/>
      <c r="O204" s="3"/>
    </row>
    <row r="205" spans="1:15" ht="19.5" customHeight="1">
      <c r="A205" s="74"/>
      <c r="B205" s="74"/>
      <c r="C205" s="37"/>
      <c r="D205" s="48"/>
      <c r="E205" s="49"/>
      <c r="F205" s="1"/>
      <c r="G205" s="1"/>
      <c r="H205" s="1"/>
      <c r="I205" s="1"/>
      <c r="J205" s="1"/>
      <c r="K205" s="1"/>
      <c r="L205" s="1"/>
      <c r="M205" s="1"/>
      <c r="N205" s="1"/>
      <c r="O205" s="3"/>
    </row>
    <row r="206" spans="1:15" ht="19.5" customHeight="1">
      <c r="A206" s="74"/>
      <c r="B206" s="74"/>
      <c r="C206" s="37"/>
      <c r="D206" s="48"/>
      <c r="E206" s="49"/>
      <c r="F206" s="1"/>
      <c r="G206" s="1"/>
      <c r="H206" s="1"/>
      <c r="I206" s="1"/>
      <c r="J206" s="1"/>
      <c r="K206" s="1"/>
      <c r="L206" s="1"/>
      <c r="M206" s="1"/>
      <c r="N206" s="1"/>
      <c r="O206" s="3"/>
    </row>
    <row r="207" spans="1:15" ht="19.5" customHeight="1">
      <c r="A207" s="74"/>
      <c r="B207" s="74"/>
      <c r="C207" s="37"/>
      <c r="D207" s="48"/>
      <c r="E207" s="49"/>
      <c r="F207" s="1"/>
      <c r="G207" s="1"/>
      <c r="H207" s="1"/>
      <c r="I207" s="1"/>
      <c r="J207" s="1"/>
      <c r="K207" s="1"/>
      <c r="L207" s="1"/>
      <c r="M207" s="1"/>
      <c r="N207" s="1"/>
      <c r="O207" s="3"/>
    </row>
    <row r="208" spans="1:15" ht="19.5" customHeight="1">
      <c r="A208" s="74"/>
      <c r="B208" s="74"/>
      <c r="C208" s="37"/>
      <c r="D208" s="48"/>
      <c r="E208" s="49"/>
      <c r="F208" s="1"/>
      <c r="G208" s="1"/>
      <c r="H208" s="1"/>
      <c r="I208" s="1"/>
      <c r="J208" s="1"/>
      <c r="K208" s="1"/>
      <c r="L208" s="1"/>
      <c r="M208" s="1"/>
      <c r="N208" s="1"/>
      <c r="O208" s="3"/>
    </row>
    <row r="209" spans="1:15" ht="19.5" customHeight="1">
      <c r="A209" s="74"/>
      <c r="B209" s="74"/>
      <c r="C209" s="37"/>
      <c r="D209" s="48"/>
      <c r="E209" s="49"/>
      <c r="F209" s="1"/>
      <c r="G209" s="1"/>
      <c r="H209" s="1"/>
      <c r="I209" s="1"/>
      <c r="J209" s="1"/>
      <c r="K209" s="1"/>
      <c r="L209" s="1"/>
      <c r="M209" s="1"/>
      <c r="N209" s="1"/>
      <c r="O209" s="3"/>
    </row>
    <row r="210" spans="1:15" ht="19.5" customHeight="1">
      <c r="A210" s="74"/>
      <c r="B210" s="74"/>
      <c r="C210" s="37"/>
      <c r="D210" s="48"/>
      <c r="E210" s="49"/>
      <c r="F210" s="1"/>
      <c r="G210" s="1"/>
      <c r="H210" s="1"/>
      <c r="I210" s="1"/>
      <c r="J210" s="1"/>
      <c r="K210" s="1"/>
      <c r="L210" s="1"/>
      <c r="M210" s="1"/>
      <c r="N210" s="1"/>
      <c r="O210" s="3"/>
    </row>
    <row r="211" spans="1:15" ht="19.5" customHeight="1">
      <c r="A211" s="74"/>
      <c r="B211" s="74"/>
      <c r="C211" s="37"/>
      <c r="D211" s="48"/>
      <c r="E211" s="49"/>
      <c r="F211" s="1"/>
      <c r="G211" s="1"/>
      <c r="H211" s="1"/>
      <c r="I211" s="1"/>
      <c r="J211" s="1"/>
      <c r="K211" s="1"/>
      <c r="L211" s="1"/>
      <c r="M211" s="1"/>
      <c r="N211" s="1"/>
      <c r="O211" s="3"/>
    </row>
    <row r="212" spans="1:15" ht="19.5" customHeight="1">
      <c r="A212" s="74"/>
      <c r="B212" s="74"/>
      <c r="C212" s="37"/>
      <c r="D212" s="48"/>
      <c r="E212" s="49"/>
      <c r="F212" s="1"/>
      <c r="G212" s="1"/>
      <c r="H212" s="1"/>
      <c r="I212" s="1"/>
      <c r="J212" s="1"/>
      <c r="K212" s="1"/>
      <c r="L212" s="1"/>
      <c r="M212" s="1"/>
      <c r="N212" s="1"/>
      <c r="O212" s="3"/>
    </row>
    <row r="213" spans="1:15" ht="19.5" customHeight="1">
      <c r="A213" s="74"/>
      <c r="B213" s="74"/>
      <c r="C213" s="37"/>
      <c r="D213" s="48"/>
      <c r="E213" s="49"/>
      <c r="F213" s="1"/>
      <c r="G213" s="1"/>
      <c r="H213" s="1"/>
      <c r="I213" s="1"/>
      <c r="J213" s="1"/>
      <c r="K213" s="1"/>
      <c r="L213" s="1"/>
      <c r="M213" s="1"/>
      <c r="N213" s="1"/>
      <c r="O213" s="3"/>
    </row>
    <row r="214" spans="1:15" ht="19.5" customHeight="1">
      <c r="A214" s="74"/>
      <c r="B214" s="74"/>
      <c r="C214" s="37"/>
      <c r="D214" s="48"/>
      <c r="E214" s="49"/>
      <c r="F214" s="1"/>
      <c r="G214" s="1"/>
      <c r="H214" s="1"/>
      <c r="I214" s="1"/>
      <c r="J214" s="1"/>
      <c r="K214" s="1"/>
      <c r="L214" s="1"/>
      <c r="M214" s="1"/>
      <c r="N214" s="1"/>
      <c r="O214" s="3"/>
    </row>
    <row r="215" spans="1:15" ht="19.5" customHeight="1">
      <c r="A215" s="74"/>
      <c r="B215" s="74"/>
      <c r="C215" s="37"/>
      <c r="D215" s="48"/>
      <c r="E215" s="49"/>
      <c r="F215" s="1"/>
      <c r="G215" s="1"/>
      <c r="H215" s="1"/>
      <c r="I215" s="1"/>
      <c r="J215" s="1"/>
      <c r="K215" s="1"/>
      <c r="L215" s="1"/>
      <c r="M215" s="1"/>
      <c r="N215" s="1"/>
      <c r="O215" s="3"/>
    </row>
    <row r="216" spans="1:15" ht="19.5" customHeight="1">
      <c r="A216" s="74"/>
      <c r="B216" s="74"/>
      <c r="C216" s="37"/>
      <c r="D216" s="48"/>
      <c r="E216" s="49"/>
      <c r="F216" s="1"/>
      <c r="G216" s="1"/>
      <c r="H216" s="1"/>
      <c r="I216" s="1"/>
      <c r="J216" s="1"/>
      <c r="K216" s="1"/>
      <c r="L216" s="1"/>
      <c r="M216" s="1"/>
      <c r="N216" s="1"/>
      <c r="O216" s="3"/>
    </row>
    <row r="217" spans="1:15" ht="19.5" customHeight="1">
      <c r="A217" s="74"/>
      <c r="B217" s="74"/>
      <c r="C217" s="37"/>
      <c r="D217" s="48"/>
      <c r="E217" s="49"/>
      <c r="F217" s="1"/>
      <c r="G217" s="1"/>
      <c r="H217" s="1"/>
      <c r="I217" s="1"/>
      <c r="J217" s="1"/>
      <c r="K217" s="1"/>
      <c r="L217" s="1"/>
      <c r="M217" s="1"/>
      <c r="N217" s="1"/>
      <c r="O217" s="3"/>
    </row>
    <row r="218" spans="1:15" ht="19.5" customHeight="1">
      <c r="A218" s="74"/>
      <c r="B218" s="74"/>
      <c r="C218" s="37"/>
      <c r="D218" s="48"/>
      <c r="E218" s="49"/>
      <c r="F218" s="1"/>
      <c r="G218" s="1"/>
      <c r="H218" s="1"/>
      <c r="I218" s="1"/>
      <c r="J218" s="1"/>
      <c r="K218" s="1"/>
      <c r="L218" s="1"/>
      <c r="M218" s="1"/>
      <c r="N218" s="1"/>
      <c r="O218" s="3"/>
    </row>
    <row r="219" spans="1:15" ht="19.5" customHeight="1">
      <c r="A219" s="74"/>
      <c r="B219" s="74"/>
      <c r="C219" s="37"/>
      <c r="D219" s="48"/>
      <c r="E219" s="49"/>
      <c r="F219" s="1"/>
      <c r="G219" s="1"/>
      <c r="H219" s="1"/>
      <c r="I219" s="1"/>
      <c r="J219" s="1"/>
      <c r="K219" s="1"/>
      <c r="L219" s="1"/>
      <c r="M219" s="1"/>
      <c r="N219" s="1"/>
      <c r="O219" s="3"/>
    </row>
    <row r="220" spans="1:15" ht="19.5" customHeight="1">
      <c r="A220" s="74"/>
      <c r="B220" s="74"/>
      <c r="C220" s="37"/>
      <c r="D220" s="48"/>
      <c r="E220" s="49"/>
      <c r="F220" s="1"/>
      <c r="G220" s="1"/>
      <c r="H220" s="1"/>
      <c r="I220" s="1"/>
      <c r="J220" s="1"/>
      <c r="K220" s="1"/>
      <c r="L220" s="1"/>
      <c r="M220" s="1"/>
      <c r="N220" s="1"/>
      <c r="O220" s="3"/>
    </row>
    <row r="221" spans="1:15" ht="19.5" customHeight="1">
      <c r="A221" s="74"/>
      <c r="B221" s="74"/>
      <c r="C221" s="37"/>
      <c r="D221" s="48"/>
      <c r="E221" s="49"/>
      <c r="F221" s="1"/>
      <c r="G221" s="1"/>
      <c r="H221" s="1"/>
      <c r="I221" s="1"/>
      <c r="J221" s="1"/>
      <c r="K221" s="1"/>
      <c r="L221" s="1"/>
      <c r="M221" s="1"/>
      <c r="N221" s="1"/>
      <c r="O221" s="3"/>
    </row>
    <row r="222" spans="1:15" ht="19.5" customHeight="1">
      <c r="A222" s="74"/>
      <c r="B222" s="74"/>
      <c r="C222" s="37"/>
      <c r="D222" s="48"/>
      <c r="E222" s="49"/>
      <c r="F222" s="1"/>
      <c r="G222" s="1"/>
      <c r="H222" s="1"/>
      <c r="I222" s="1"/>
      <c r="J222" s="1"/>
      <c r="K222" s="1"/>
      <c r="L222" s="1"/>
      <c r="M222" s="1"/>
      <c r="N222" s="1"/>
      <c r="O222" s="3"/>
    </row>
    <row r="223" spans="1:15" ht="19.5" customHeight="1">
      <c r="A223" s="74"/>
      <c r="B223" s="74"/>
      <c r="C223" s="37"/>
      <c r="D223" s="48"/>
      <c r="E223" s="49"/>
      <c r="F223" s="1"/>
      <c r="G223" s="1"/>
      <c r="H223" s="1"/>
      <c r="I223" s="1"/>
      <c r="J223" s="1"/>
      <c r="K223" s="1"/>
      <c r="L223" s="1"/>
      <c r="M223" s="1"/>
      <c r="N223" s="1"/>
      <c r="O223" s="3"/>
    </row>
    <row r="224" spans="1:15" ht="19.5" customHeight="1">
      <c r="A224" s="74"/>
      <c r="B224" s="74"/>
      <c r="C224" s="37"/>
      <c r="D224" s="48"/>
      <c r="E224" s="49"/>
      <c r="F224" s="1"/>
      <c r="G224" s="1"/>
      <c r="H224" s="1"/>
      <c r="I224" s="1"/>
      <c r="J224" s="1"/>
      <c r="K224" s="1"/>
      <c r="L224" s="1"/>
      <c r="M224" s="1"/>
      <c r="N224" s="1"/>
      <c r="O224" s="3"/>
    </row>
    <row r="225" spans="1:15" ht="19.5" customHeight="1">
      <c r="A225" s="74"/>
      <c r="B225" s="74"/>
      <c r="C225" s="37"/>
      <c r="D225" s="48"/>
      <c r="E225" s="49"/>
      <c r="F225" s="1"/>
      <c r="G225" s="1"/>
      <c r="H225" s="1"/>
      <c r="I225" s="1"/>
      <c r="J225" s="1"/>
      <c r="K225" s="1"/>
      <c r="L225" s="1"/>
      <c r="M225" s="1"/>
      <c r="N225" s="1"/>
      <c r="O225" s="3"/>
    </row>
    <row r="226" spans="1:15" ht="19.5" customHeight="1">
      <c r="A226" s="74"/>
      <c r="B226" s="74"/>
      <c r="C226" s="37"/>
      <c r="D226" s="48"/>
      <c r="E226" s="49"/>
      <c r="F226" s="1"/>
      <c r="G226" s="1"/>
      <c r="H226" s="1"/>
      <c r="I226" s="1"/>
      <c r="J226" s="1"/>
      <c r="K226" s="1"/>
      <c r="L226" s="1"/>
      <c r="M226" s="1"/>
      <c r="N226" s="1"/>
      <c r="O226" s="3"/>
    </row>
    <row r="227" spans="1:15" ht="19.5" customHeight="1">
      <c r="A227" s="74"/>
      <c r="B227" s="74"/>
      <c r="C227" s="37"/>
      <c r="D227" s="48"/>
      <c r="E227" s="49"/>
      <c r="F227" s="1"/>
      <c r="G227" s="1"/>
      <c r="H227" s="1"/>
      <c r="I227" s="1"/>
      <c r="J227" s="1"/>
      <c r="K227" s="1"/>
      <c r="L227" s="1"/>
      <c r="M227" s="1"/>
      <c r="N227" s="1"/>
      <c r="O227" s="3"/>
    </row>
    <row r="228" spans="1:15" ht="19.5" customHeight="1">
      <c r="A228" s="74"/>
      <c r="B228" s="74"/>
      <c r="C228" s="37"/>
      <c r="D228" s="48"/>
      <c r="E228" s="49"/>
      <c r="F228" s="1"/>
      <c r="G228" s="1"/>
      <c r="H228" s="1"/>
      <c r="I228" s="1"/>
      <c r="J228" s="1"/>
      <c r="K228" s="1"/>
      <c r="L228" s="1"/>
      <c r="M228" s="1"/>
      <c r="N228" s="1"/>
      <c r="O228" s="3"/>
    </row>
    <row r="229" spans="1:15" ht="19.5" customHeight="1">
      <c r="A229" s="74"/>
      <c r="B229" s="74"/>
      <c r="C229" s="37"/>
      <c r="D229" s="48"/>
      <c r="E229" s="49"/>
      <c r="F229" s="1"/>
      <c r="G229" s="1"/>
      <c r="H229" s="1"/>
      <c r="I229" s="1"/>
      <c r="J229" s="1"/>
      <c r="K229" s="1"/>
      <c r="L229" s="1"/>
      <c r="M229" s="1"/>
      <c r="N229" s="1"/>
      <c r="O229" s="3"/>
    </row>
    <row r="230" spans="1:15" ht="19.5" customHeight="1">
      <c r="A230" s="74"/>
      <c r="B230" s="74"/>
      <c r="C230" s="37"/>
      <c r="D230" s="48"/>
      <c r="E230" s="49"/>
      <c r="F230" s="1"/>
      <c r="G230" s="1"/>
      <c r="H230" s="1"/>
      <c r="I230" s="1"/>
      <c r="J230" s="1"/>
      <c r="K230" s="1"/>
      <c r="L230" s="1"/>
      <c r="M230" s="1"/>
      <c r="N230" s="1"/>
      <c r="O230" s="3"/>
    </row>
    <row r="231" spans="1:15" ht="19.5" customHeight="1">
      <c r="A231" s="74"/>
      <c r="B231" s="74"/>
      <c r="C231" s="37"/>
      <c r="D231" s="48"/>
      <c r="E231" s="49"/>
      <c r="F231" s="1"/>
      <c r="G231" s="1"/>
      <c r="H231" s="1"/>
      <c r="I231" s="1"/>
      <c r="J231" s="1"/>
      <c r="K231" s="1"/>
      <c r="L231" s="1"/>
      <c r="M231" s="1"/>
      <c r="N231" s="1"/>
      <c r="O231" s="3"/>
    </row>
    <row r="232" spans="1:15" ht="19.5" customHeight="1">
      <c r="A232" s="74"/>
      <c r="B232" s="74"/>
      <c r="C232" s="37"/>
      <c r="D232" s="48"/>
      <c r="E232" s="49"/>
      <c r="F232" s="1"/>
      <c r="G232" s="1"/>
      <c r="H232" s="1"/>
      <c r="I232" s="1"/>
      <c r="J232" s="1"/>
      <c r="K232" s="1"/>
      <c r="L232" s="1"/>
      <c r="M232" s="1"/>
      <c r="N232" s="1"/>
      <c r="O232" s="3"/>
    </row>
    <row r="233" spans="1:15" ht="19.5" customHeight="1">
      <c r="A233" s="74"/>
      <c r="B233" s="74"/>
      <c r="C233" s="37"/>
      <c r="D233" s="48"/>
      <c r="E233" s="49"/>
      <c r="F233" s="1"/>
      <c r="G233" s="1"/>
      <c r="H233" s="1"/>
      <c r="I233" s="1"/>
      <c r="J233" s="1"/>
      <c r="K233" s="1"/>
      <c r="L233" s="1"/>
      <c r="M233" s="1"/>
      <c r="N233" s="1"/>
      <c r="O233" s="3"/>
    </row>
    <row r="234" spans="1:15" ht="19.5" customHeight="1">
      <c r="A234" s="74"/>
      <c r="B234" s="74"/>
      <c r="C234" s="37"/>
      <c r="D234" s="48"/>
      <c r="E234" s="49"/>
      <c r="F234" s="1"/>
      <c r="G234" s="1"/>
      <c r="H234" s="1"/>
      <c r="I234" s="1"/>
      <c r="J234" s="1"/>
      <c r="K234" s="1"/>
      <c r="L234" s="1"/>
      <c r="M234" s="1"/>
      <c r="N234" s="1"/>
      <c r="O234" s="3"/>
    </row>
    <row r="235" spans="1:15" ht="19.5" customHeight="1">
      <c r="A235" s="74"/>
      <c r="B235" s="74"/>
      <c r="C235" s="37"/>
      <c r="D235" s="48"/>
      <c r="E235" s="49"/>
      <c r="F235" s="1"/>
      <c r="G235" s="1"/>
      <c r="H235" s="1"/>
      <c r="I235" s="1"/>
      <c r="J235" s="1"/>
      <c r="K235" s="1"/>
      <c r="L235" s="1"/>
      <c r="M235" s="1"/>
      <c r="N235" s="1"/>
      <c r="O235" s="3"/>
    </row>
    <row r="236" spans="1:15" ht="19.5" customHeight="1">
      <c r="A236" s="74"/>
      <c r="B236" s="74"/>
      <c r="C236" s="37"/>
      <c r="D236" s="48"/>
      <c r="E236" s="49"/>
      <c r="F236" s="1"/>
      <c r="G236" s="1"/>
      <c r="H236" s="1"/>
      <c r="I236" s="1"/>
      <c r="J236" s="1"/>
      <c r="K236" s="1"/>
      <c r="L236" s="1"/>
      <c r="M236" s="1"/>
      <c r="N236" s="1"/>
      <c r="O236" s="3"/>
    </row>
    <row r="237" spans="1:15" ht="19.5" customHeight="1">
      <c r="A237" s="74"/>
      <c r="B237" s="74"/>
      <c r="C237" s="37"/>
      <c r="D237" s="48"/>
      <c r="E237" s="49"/>
      <c r="F237" s="1"/>
      <c r="G237" s="1"/>
      <c r="H237" s="1"/>
      <c r="I237" s="1"/>
      <c r="J237" s="1"/>
      <c r="K237" s="1"/>
      <c r="L237" s="1"/>
      <c r="M237" s="1"/>
      <c r="N237" s="1"/>
      <c r="O237" s="3"/>
    </row>
    <row r="238" spans="1:15" ht="19.5" customHeight="1">
      <c r="A238" s="74"/>
      <c r="B238" s="74"/>
      <c r="C238" s="37"/>
      <c r="D238" s="48"/>
      <c r="E238" s="49"/>
      <c r="F238" s="1"/>
      <c r="G238" s="1"/>
      <c r="H238" s="1"/>
      <c r="I238" s="1"/>
      <c r="J238" s="1"/>
      <c r="K238" s="1"/>
      <c r="L238" s="1"/>
      <c r="M238" s="1"/>
      <c r="N238" s="1"/>
      <c r="O238" s="3"/>
    </row>
    <row r="239" spans="1:15" ht="19.5" customHeight="1">
      <c r="A239" s="74"/>
      <c r="B239" s="74"/>
      <c r="C239" s="37"/>
      <c r="D239" s="48"/>
      <c r="E239" s="49"/>
      <c r="F239" s="1"/>
      <c r="G239" s="1"/>
      <c r="H239" s="1"/>
      <c r="I239" s="1"/>
      <c r="J239" s="1"/>
      <c r="K239" s="1"/>
      <c r="L239" s="1"/>
      <c r="M239" s="1"/>
      <c r="N239" s="1"/>
      <c r="O239" s="3"/>
    </row>
    <row r="240" spans="1:15" ht="19.5" customHeight="1">
      <c r="A240" s="74"/>
      <c r="B240" s="74"/>
      <c r="C240" s="37"/>
      <c r="D240" s="48"/>
      <c r="E240" s="49"/>
      <c r="F240" s="1"/>
      <c r="G240" s="1"/>
      <c r="H240" s="1"/>
      <c r="I240" s="1"/>
      <c r="J240" s="1"/>
      <c r="K240" s="1"/>
      <c r="L240" s="1"/>
      <c r="M240" s="1"/>
      <c r="N240" s="1"/>
      <c r="O240" s="3"/>
    </row>
    <row r="241" spans="1:15" ht="19.5" customHeight="1">
      <c r="A241" s="74"/>
      <c r="B241" s="74"/>
      <c r="C241" s="37"/>
      <c r="D241" s="48"/>
      <c r="E241" s="49"/>
      <c r="F241" s="1"/>
      <c r="G241" s="1"/>
      <c r="H241" s="1"/>
      <c r="I241" s="1"/>
      <c r="J241" s="1"/>
      <c r="K241" s="1"/>
      <c r="L241" s="1"/>
      <c r="M241" s="1"/>
      <c r="N241" s="1"/>
      <c r="O241" s="3"/>
    </row>
    <row r="242" spans="1:15" ht="19.5" customHeight="1">
      <c r="A242" s="74"/>
      <c r="B242" s="74"/>
      <c r="C242" s="37"/>
      <c r="D242" s="48"/>
      <c r="E242" s="49"/>
      <c r="F242" s="1"/>
      <c r="G242" s="1"/>
      <c r="H242" s="1"/>
      <c r="I242" s="1"/>
      <c r="J242" s="1"/>
      <c r="K242" s="1"/>
      <c r="L242" s="1"/>
      <c r="M242" s="1"/>
      <c r="N242" s="1"/>
      <c r="O242" s="3"/>
    </row>
    <row r="243" spans="1:15" ht="19.5" customHeight="1">
      <c r="A243" s="74"/>
      <c r="B243" s="74"/>
      <c r="C243" s="37"/>
      <c r="D243" s="48"/>
      <c r="E243" s="49"/>
      <c r="F243" s="1"/>
      <c r="G243" s="1"/>
      <c r="H243" s="1"/>
      <c r="I243" s="1"/>
      <c r="J243" s="1"/>
      <c r="K243" s="1"/>
      <c r="L243" s="1"/>
      <c r="M243" s="1"/>
      <c r="N243" s="1"/>
      <c r="O243" s="3"/>
    </row>
    <row r="244" spans="1:15" ht="19.5" customHeight="1">
      <c r="A244" s="74"/>
      <c r="B244" s="74"/>
      <c r="C244" s="37"/>
      <c r="D244" s="48"/>
      <c r="E244" s="49"/>
      <c r="F244" s="1"/>
      <c r="G244" s="1"/>
      <c r="H244" s="1"/>
      <c r="I244" s="1"/>
      <c r="J244" s="1"/>
      <c r="K244" s="1"/>
      <c r="L244" s="1"/>
      <c r="M244" s="1"/>
      <c r="N244" s="1"/>
      <c r="O244" s="3"/>
    </row>
    <row r="245" spans="1:15" ht="19.5" customHeight="1">
      <c r="A245" s="74"/>
      <c r="B245" s="74"/>
      <c r="C245" s="37"/>
      <c r="D245" s="48"/>
      <c r="E245" s="49"/>
      <c r="F245" s="1"/>
      <c r="G245" s="1"/>
      <c r="H245" s="1"/>
      <c r="I245" s="1"/>
      <c r="J245" s="1"/>
      <c r="K245" s="1"/>
      <c r="L245" s="1"/>
      <c r="M245" s="1"/>
      <c r="N245" s="1"/>
      <c r="O245" s="3"/>
    </row>
    <row r="246" spans="1:15" ht="19.5" customHeight="1">
      <c r="A246" s="74"/>
      <c r="B246" s="74"/>
      <c r="C246" s="37"/>
      <c r="D246" s="48"/>
      <c r="E246" s="49"/>
      <c r="F246" s="1"/>
      <c r="G246" s="1"/>
      <c r="H246" s="1"/>
      <c r="I246" s="1"/>
      <c r="J246" s="1"/>
      <c r="K246" s="1"/>
      <c r="L246" s="1"/>
      <c r="M246" s="1"/>
      <c r="N246" s="1"/>
      <c r="O246" s="3"/>
    </row>
    <row r="247" spans="1:15" ht="19.5" customHeight="1">
      <c r="A247" s="74"/>
      <c r="B247" s="74"/>
      <c r="C247" s="37"/>
      <c r="D247" s="48"/>
      <c r="E247" s="49"/>
      <c r="F247" s="1"/>
      <c r="G247" s="1"/>
      <c r="H247" s="1"/>
      <c r="I247" s="1"/>
      <c r="J247" s="1"/>
      <c r="K247" s="1"/>
      <c r="L247" s="1"/>
      <c r="M247" s="1"/>
      <c r="N247" s="1"/>
      <c r="O247" s="3"/>
    </row>
    <row r="248" spans="1:15" ht="19.5" customHeight="1">
      <c r="A248" s="74"/>
      <c r="B248" s="74"/>
      <c r="C248" s="37"/>
      <c r="D248" s="48"/>
      <c r="E248" s="49"/>
      <c r="F248" s="1"/>
      <c r="G248" s="1"/>
      <c r="H248" s="1"/>
      <c r="I248" s="1"/>
      <c r="J248" s="1"/>
      <c r="K248" s="1"/>
      <c r="L248" s="1"/>
      <c r="M248" s="1"/>
      <c r="N248" s="1"/>
      <c r="O248" s="3"/>
    </row>
    <row r="249" spans="1:15" ht="19.5" customHeight="1">
      <c r="A249" s="74"/>
      <c r="B249" s="74"/>
      <c r="C249" s="37"/>
      <c r="D249" s="48"/>
      <c r="E249" s="49"/>
      <c r="F249" s="1"/>
      <c r="G249" s="1"/>
      <c r="H249" s="1"/>
      <c r="I249" s="1"/>
      <c r="J249" s="1"/>
      <c r="K249" s="1"/>
      <c r="L249" s="1"/>
      <c r="M249" s="1"/>
      <c r="N249" s="1"/>
      <c r="O249" s="3"/>
    </row>
    <row r="250" spans="1:15" ht="19.5" customHeight="1">
      <c r="A250" s="74"/>
      <c r="B250" s="74"/>
      <c r="C250" s="37"/>
      <c r="D250" s="48"/>
      <c r="E250" s="49"/>
      <c r="F250" s="1"/>
      <c r="G250" s="1"/>
      <c r="H250" s="1"/>
      <c r="I250" s="1"/>
      <c r="J250" s="1"/>
      <c r="K250" s="1"/>
      <c r="L250" s="1"/>
      <c r="M250" s="1"/>
      <c r="N250" s="1"/>
      <c r="O250" s="3"/>
    </row>
    <row r="251" spans="1:15" ht="19.5" customHeight="1">
      <c r="A251" s="74"/>
      <c r="B251" s="74"/>
      <c r="C251" s="37"/>
      <c r="D251" s="48"/>
      <c r="E251" s="49"/>
      <c r="F251" s="1"/>
      <c r="G251" s="1"/>
      <c r="H251" s="1"/>
      <c r="I251" s="1"/>
      <c r="J251" s="1"/>
      <c r="K251" s="1"/>
      <c r="L251" s="1"/>
      <c r="M251" s="1"/>
      <c r="N251" s="1"/>
      <c r="O251" s="3"/>
    </row>
    <row r="252" spans="1:15" ht="19.5" customHeight="1">
      <c r="A252" s="74"/>
      <c r="B252" s="74"/>
      <c r="C252" s="37"/>
      <c r="D252" s="48"/>
      <c r="E252" s="49"/>
      <c r="F252" s="1"/>
      <c r="G252" s="1"/>
      <c r="H252" s="1"/>
      <c r="I252" s="1"/>
      <c r="J252" s="1"/>
      <c r="K252" s="1"/>
      <c r="L252" s="1"/>
      <c r="M252" s="1"/>
      <c r="N252" s="1"/>
      <c r="O252" s="3"/>
    </row>
    <row r="253" spans="1:15" ht="19.5" customHeight="1">
      <c r="A253" s="74"/>
      <c r="B253" s="74"/>
      <c r="C253" s="37"/>
      <c r="D253" s="48"/>
      <c r="E253" s="49"/>
      <c r="F253" s="1"/>
      <c r="G253" s="1"/>
      <c r="H253" s="1"/>
      <c r="I253" s="1"/>
      <c r="J253" s="1"/>
      <c r="K253" s="1"/>
      <c r="L253" s="1"/>
      <c r="M253" s="1"/>
      <c r="N253" s="1"/>
      <c r="O253" s="3"/>
    </row>
    <row r="254" spans="1:15" ht="19.5" customHeight="1">
      <c r="A254" s="74"/>
      <c r="B254" s="74"/>
      <c r="C254" s="37"/>
      <c r="D254" s="48"/>
      <c r="E254" s="49"/>
      <c r="F254" s="1"/>
      <c r="G254" s="1"/>
      <c r="H254" s="1"/>
      <c r="I254" s="1"/>
      <c r="J254" s="1"/>
      <c r="K254" s="1"/>
      <c r="L254" s="1"/>
      <c r="M254" s="1"/>
      <c r="N254" s="1"/>
      <c r="O254" s="3"/>
    </row>
    <row r="255" spans="1:15" ht="19.5" customHeight="1">
      <c r="A255" s="74"/>
      <c r="B255" s="74"/>
      <c r="C255" s="37"/>
      <c r="D255" s="48"/>
      <c r="E255" s="49"/>
      <c r="F255" s="1"/>
      <c r="G255" s="1"/>
      <c r="H255" s="1"/>
      <c r="I255" s="1"/>
      <c r="J255" s="1"/>
      <c r="K255" s="1"/>
      <c r="L255" s="1"/>
      <c r="M255" s="1"/>
      <c r="N255" s="1"/>
      <c r="O255" s="3"/>
    </row>
    <row r="256" spans="1:15" ht="19.5" customHeight="1">
      <c r="A256" s="74"/>
      <c r="B256" s="74"/>
      <c r="C256" s="37"/>
      <c r="D256" s="48"/>
      <c r="E256" s="49"/>
      <c r="F256" s="1"/>
      <c r="G256" s="1"/>
      <c r="H256" s="1"/>
      <c r="I256" s="1"/>
      <c r="J256" s="1"/>
      <c r="K256" s="1"/>
      <c r="L256" s="1"/>
      <c r="M256" s="1"/>
      <c r="N256" s="1"/>
      <c r="O256" s="3"/>
    </row>
    <row r="257" spans="1:15" ht="19.5" customHeight="1">
      <c r="A257" s="74"/>
      <c r="B257" s="74"/>
      <c r="C257" s="37"/>
      <c r="D257" s="48"/>
      <c r="E257" s="49"/>
      <c r="F257" s="1"/>
      <c r="G257" s="1"/>
      <c r="H257" s="1"/>
      <c r="I257" s="1"/>
      <c r="J257" s="1"/>
      <c r="K257" s="1"/>
      <c r="L257" s="1"/>
      <c r="M257" s="1"/>
      <c r="N257" s="1"/>
      <c r="O257" s="3"/>
    </row>
    <row r="258" spans="1:15" ht="19.5" customHeight="1">
      <c r="A258" s="74"/>
      <c r="B258" s="74"/>
      <c r="C258" s="37"/>
      <c r="D258" s="48"/>
      <c r="E258" s="49"/>
      <c r="F258" s="1"/>
      <c r="G258" s="1"/>
      <c r="H258" s="1"/>
      <c r="I258" s="1"/>
      <c r="J258" s="1"/>
      <c r="K258" s="1"/>
      <c r="L258" s="1"/>
      <c r="M258" s="1"/>
      <c r="N258" s="1"/>
      <c r="O258" s="3"/>
    </row>
    <row r="259" spans="1:15" ht="19.5" customHeight="1">
      <c r="A259" s="74"/>
      <c r="B259" s="74"/>
      <c r="C259" s="37"/>
      <c r="D259" s="48"/>
      <c r="E259" s="49"/>
      <c r="F259" s="1"/>
      <c r="G259" s="1"/>
      <c r="H259" s="1"/>
      <c r="I259" s="1"/>
      <c r="J259" s="1"/>
      <c r="K259" s="1"/>
      <c r="L259" s="1"/>
      <c r="M259" s="1"/>
      <c r="N259" s="1"/>
      <c r="O259" s="3"/>
    </row>
    <row r="260" spans="1:15" ht="19.5" customHeight="1">
      <c r="A260" s="74"/>
      <c r="B260" s="74"/>
      <c r="C260" s="37"/>
      <c r="D260" s="48"/>
      <c r="E260" s="49"/>
      <c r="F260" s="1"/>
      <c r="G260" s="1"/>
      <c r="H260" s="1"/>
      <c r="I260" s="1"/>
      <c r="J260" s="1"/>
      <c r="K260" s="1"/>
      <c r="L260" s="1"/>
      <c r="M260" s="1"/>
      <c r="N260" s="1"/>
      <c r="O260" s="3"/>
    </row>
    <row r="261" spans="1:15" ht="19.5" customHeight="1">
      <c r="A261" s="74"/>
      <c r="B261" s="74"/>
      <c r="C261" s="37"/>
      <c r="D261" s="48"/>
      <c r="E261" s="49"/>
      <c r="F261" s="1"/>
      <c r="G261" s="1"/>
      <c r="H261" s="1"/>
      <c r="I261" s="1"/>
      <c r="J261" s="1"/>
      <c r="K261" s="1"/>
      <c r="L261" s="1"/>
      <c r="M261" s="1"/>
      <c r="N261" s="1"/>
      <c r="O261" s="3"/>
    </row>
    <row r="262" spans="1:15" ht="19.5" customHeight="1">
      <c r="A262" s="74"/>
      <c r="B262" s="74"/>
      <c r="C262" s="37"/>
      <c r="D262" s="48"/>
      <c r="E262" s="49"/>
      <c r="F262" s="1"/>
      <c r="G262" s="1"/>
      <c r="H262" s="1"/>
      <c r="I262" s="1"/>
      <c r="J262" s="1"/>
      <c r="K262" s="1"/>
      <c r="L262" s="1"/>
      <c r="M262" s="1"/>
      <c r="N262" s="1"/>
      <c r="O262" s="3"/>
    </row>
    <row r="263" spans="1:15" ht="19.5" customHeight="1">
      <c r="A263" s="74"/>
      <c r="B263" s="74"/>
      <c r="C263" s="37"/>
      <c r="D263" s="48"/>
      <c r="E263" s="49"/>
      <c r="F263" s="1"/>
      <c r="G263" s="1"/>
      <c r="H263" s="1"/>
      <c r="I263" s="1"/>
      <c r="J263" s="1"/>
      <c r="K263" s="1"/>
      <c r="L263" s="1"/>
      <c r="M263" s="1"/>
      <c r="N263" s="1"/>
      <c r="O263" s="3"/>
    </row>
    <row r="264" spans="1:15" ht="19.5" customHeight="1">
      <c r="A264" s="74"/>
      <c r="B264" s="74"/>
      <c r="C264" s="37"/>
      <c r="D264" s="48"/>
      <c r="E264" s="49"/>
      <c r="F264" s="1"/>
      <c r="G264" s="1"/>
      <c r="H264" s="1"/>
      <c r="I264" s="1"/>
      <c r="J264" s="1"/>
      <c r="K264" s="1"/>
      <c r="L264" s="1"/>
      <c r="M264" s="1"/>
      <c r="N264" s="1"/>
      <c r="O264" s="3"/>
    </row>
    <row r="265" spans="1:15" ht="19.5" customHeight="1">
      <c r="A265" s="74"/>
      <c r="B265" s="74"/>
      <c r="C265" s="37"/>
      <c r="D265" s="48"/>
      <c r="E265" s="49"/>
      <c r="F265" s="1"/>
      <c r="G265" s="1"/>
      <c r="H265" s="1"/>
      <c r="I265" s="1"/>
      <c r="J265" s="1"/>
      <c r="K265" s="1"/>
      <c r="L265" s="1"/>
      <c r="M265" s="1"/>
      <c r="N265" s="1"/>
      <c r="O265" s="3"/>
    </row>
    <row r="266" spans="1:15" ht="19.5" customHeight="1">
      <c r="A266" s="74"/>
      <c r="B266" s="74"/>
      <c r="C266" s="37"/>
      <c r="D266" s="48"/>
      <c r="E266" s="49"/>
      <c r="F266" s="1"/>
      <c r="G266" s="1"/>
      <c r="H266" s="1"/>
      <c r="I266" s="1"/>
      <c r="J266" s="1"/>
      <c r="K266" s="1"/>
      <c r="L266" s="1"/>
      <c r="M266" s="1"/>
      <c r="N266" s="1"/>
      <c r="O266" s="3"/>
    </row>
    <row r="267" spans="1:15" ht="19.5" customHeight="1">
      <c r="A267" s="74"/>
      <c r="B267" s="74"/>
      <c r="C267" s="37"/>
      <c r="D267" s="48"/>
      <c r="E267" s="49"/>
      <c r="F267" s="1"/>
      <c r="G267" s="1"/>
      <c r="H267" s="1"/>
      <c r="I267" s="1"/>
      <c r="J267" s="1"/>
      <c r="K267" s="1"/>
      <c r="L267" s="1"/>
      <c r="M267" s="1"/>
      <c r="N267" s="1"/>
      <c r="O267" s="3"/>
    </row>
    <row r="268" spans="1:15" ht="19.5" customHeight="1">
      <c r="A268" s="74"/>
      <c r="B268" s="74"/>
      <c r="C268" s="37"/>
      <c r="D268" s="48"/>
      <c r="E268" s="49"/>
      <c r="F268" s="1"/>
      <c r="G268" s="1"/>
      <c r="H268" s="1"/>
      <c r="I268" s="1"/>
      <c r="J268" s="1"/>
      <c r="K268" s="1"/>
      <c r="L268" s="1"/>
      <c r="M268" s="1"/>
      <c r="N268" s="1"/>
      <c r="O268" s="3"/>
    </row>
    <row r="269" spans="1:15" ht="19.5" customHeight="1">
      <c r="A269" s="74"/>
      <c r="B269" s="74"/>
      <c r="C269" s="37"/>
      <c r="D269" s="48"/>
      <c r="E269" s="49"/>
      <c r="F269" s="1"/>
      <c r="G269" s="1"/>
      <c r="H269" s="1"/>
      <c r="I269" s="1"/>
      <c r="J269" s="1"/>
      <c r="K269" s="1"/>
      <c r="L269" s="1"/>
      <c r="M269" s="1"/>
      <c r="N269" s="1"/>
      <c r="O269" s="3"/>
    </row>
    <row r="270" spans="1:15" ht="19.5" customHeight="1">
      <c r="A270" s="74"/>
      <c r="B270" s="74"/>
      <c r="C270" s="37"/>
      <c r="D270" s="48"/>
      <c r="E270" s="49"/>
      <c r="F270" s="1"/>
      <c r="G270" s="1"/>
      <c r="H270" s="1"/>
      <c r="I270" s="1"/>
      <c r="J270" s="1"/>
      <c r="K270" s="1"/>
      <c r="L270" s="1"/>
      <c r="M270" s="1"/>
      <c r="N270" s="1"/>
      <c r="O270" s="3"/>
    </row>
    <row r="271" spans="1:15" ht="19.5" customHeight="1">
      <c r="A271" s="74"/>
      <c r="B271" s="74"/>
      <c r="C271" s="37"/>
      <c r="D271" s="48"/>
      <c r="E271" s="49"/>
      <c r="F271" s="1"/>
      <c r="G271" s="1"/>
      <c r="H271" s="1"/>
      <c r="I271" s="1"/>
      <c r="J271" s="1"/>
      <c r="K271" s="1"/>
      <c r="L271" s="1"/>
      <c r="M271" s="1"/>
      <c r="N271" s="1"/>
      <c r="O271" s="3"/>
    </row>
    <row r="272" spans="1:15" ht="19.5" customHeight="1">
      <c r="A272" s="74"/>
      <c r="B272" s="74"/>
      <c r="C272" s="37"/>
      <c r="D272" s="48"/>
      <c r="E272" s="49"/>
      <c r="F272" s="1"/>
      <c r="G272" s="1"/>
      <c r="H272" s="1"/>
      <c r="I272" s="1"/>
      <c r="J272" s="1"/>
      <c r="K272" s="1"/>
      <c r="L272" s="1"/>
      <c r="M272" s="1"/>
      <c r="N272" s="1"/>
      <c r="O272" s="3"/>
    </row>
    <row r="273" spans="1:15" ht="19.5" customHeight="1">
      <c r="A273" s="74"/>
      <c r="B273" s="74"/>
      <c r="C273" s="37"/>
      <c r="D273" s="48"/>
      <c r="E273" s="49"/>
      <c r="F273" s="1"/>
      <c r="G273" s="1"/>
      <c r="H273" s="1"/>
      <c r="I273" s="1"/>
      <c r="J273" s="1"/>
      <c r="K273" s="1"/>
      <c r="L273" s="1"/>
      <c r="M273" s="1"/>
      <c r="N273" s="1"/>
      <c r="O273" s="3"/>
    </row>
    <row r="274" spans="1:15" ht="19.5" customHeight="1">
      <c r="A274" s="74"/>
      <c r="B274" s="74"/>
      <c r="C274" s="37"/>
      <c r="D274" s="48"/>
      <c r="E274" s="49"/>
      <c r="F274" s="1"/>
      <c r="G274" s="1"/>
      <c r="H274" s="1"/>
      <c r="I274" s="1"/>
      <c r="J274" s="1"/>
      <c r="K274" s="1"/>
      <c r="L274" s="1"/>
      <c r="M274" s="1"/>
      <c r="N274" s="1"/>
      <c r="O274" s="3"/>
    </row>
    <row r="275" spans="1:15" ht="19.5" customHeight="1">
      <c r="A275" s="74"/>
      <c r="B275" s="74"/>
      <c r="C275" s="37"/>
      <c r="D275" s="48"/>
      <c r="E275" s="49"/>
      <c r="F275" s="1"/>
      <c r="G275" s="1"/>
      <c r="H275" s="1"/>
      <c r="I275" s="1"/>
      <c r="J275" s="1"/>
      <c r="K275" s="1"/>
      <c r="L275" s="1"/>
      <c r="M275" s="1"/>
      <c r="N275" s="1"/>
      <c r="O275" s="3"/>
    </row>
    <row r="276" spans="1:15" ht="19.5" customHeight="1">
      <c r="A276" s="74"/>
      <c r="B276" s="74"/>
      <c r="C276" s="37"/>
      <c r="D276" s="48"/>
      <c r="E276" s="49"/>
      <c r="F276" s="1"/>
      <c r="G276" s="1"/>
      <c r="H276" s="1"/>
      <c r="I276" s="1"/>
      <c r="J276" s="1"/>
      <c r="K276" s="1"/>
      <c r="L276" s="1"/>
      <c r="M276" s="1"/>
      <c r="N276" s="1"/>
      <c r="O276" s="3"/>
    </row>
    <row r="277" spans="1:15" ht="19.5" customHeight="1">
      <c r="A277" s="74"/>
      <c r="B277" s="74"/>
      <c r="C277" s="37"/>
      <c r="D277" s="48"/>
      <c r="E277" s="49"/>
      <c r="F277" s="1"/>
      <c r="G277" s="1"/>
      <c r="H277" s="1"/>
      <c r="I277" s="1"/>
      <c r="J277" s="1"/>
      <c r="K277" s="1"/>
      <c r="L277" s="1"/>
      <c r="M277" s="1"/>
      <c r="N277" s="1"/>
      <c r="O277" s="3"/>
    </row>
    <row r="278" spans="1:15" ht="19.5" customHeight="1">
      <c r="A278" s="74"/>
      <c r="B278" s="74"/>
      <c r="C278" s="37"/>
      <c r="D278" s="48"/>
      <c r="E278" s="49"/>
      <c r="F278" s="1"/>
      <c r="G278" s="1"/>
      <c r="H278" s="1"/>
      <c r="I278" s="1"/>
      <c r="J278" s="1"/>
      <c r="K278" s="1"/>
      <c r="L278" s="1"/>
      <c r="M278" s="1"/>
      <c r="N278" s="1"/>
      <c r="O278" s="3"/>
    </row>
    <row r="279" spans="1:15" ht="19.5" customHeight="1">
      <c r="A279" s="74"/>
      <c r="B279" s="74"/>
      <c r="C279" s="37"/>
      <c r="D279" s="48"/>
      <c r="E279" s="49"/>
      <c r="F279" s="1"/>
      <c r="G279" s="1"/>
      <c r="H279" s="1"/>
      <c r="I279" s="1"/>
      <c r="J279" s="1"/>
      <c r="K279" s="1"/>
      <c r="L279" s="1"/>
      <c r="M279" s="1"/>
      <c r="N279" s="1"/>
      <c r="O279" s="3"/>
    </row>
    <row r="280" spans="1:15" ht="19.5" customHeight="1">
      <c r="A280" s="74"/>
      <c r="B280" s="74"/>
      <c r="C280" s="37"/>
      <c r="D280" s="48"/>
      <c r="E280" s="49"/>
      <c r="F280" s="1"/>
      <c r="G280" s="1"/>
      <c r="H280" s="1"/>
      <c r="I280" s="1"/>
      <c r="J280" s="1"/>
      <c r="K280" s="1"/>
      <c r="L280" s="1"/>
      <c r="M280" s="1"/>
      <c r="N280" s="1"/>
      <c r="O280" s="3"/>
    </row>
    <row r="281" spans="1:15" ht="19.5" customHeight="1">
      <c r="A281" s="74"/>
      <c r="B281" s="74"/>
      <c r="C281" s="37"/>
      <c r="D281" s="48"/>
      <c r="E281" s="49"/>
      <c r="F281" s="1"/>
      <c r="G281" s="1"/>
      <c r="H281" s="1"/>
      <c r="I281" s="1"/>
      <c r="J281" s="1"/>
      <c r="K281" s="1"/>
      <c r="L281" s="1"/>
      <c r="M281" s="1"/>
      <c r="N281" s="1"/>
      <c r="O281" s="3"/>
    </row>
    <row r="282" spans="1:15" ht="19.5" customHeight="1">
      <c r="A282" s="74"/>
      <c r="B282" s="74"/>
      <c r="C282" s="37"/>
      <c r="D282" s="48"/>
      <c r="E282" s="49"/>
      <c r="F282" s="1"/>
      <c r="G282" s="1"/>
      <c r="H282" s="1"/>
      <c r="I282" s="1"/>
      <c r="J282" s="1"/>
      <c r="K282" s="1"/>
      <c r="L282" s="1"/>
      <c r="M282" s="1"/>
      <c r="N282" s="1"/>
      <c r="O282" s="3"/>
    </row>
    <row r="283" spans="1:15" ht="19.5" customHeight="1">
      <c r="A283" s="74"/>
      <c r="B283" s="74"/>
      <c r="C283" s="37"/>
      <c r="D283" s="48"/>
      <c r="E283" s="49"/>
      <c r="F283" s="1"/>
      <c r="G283" s="1"/>
      <c r="H283" s="1"/>
      <c r="I283" s="1"/>
      <c r="J283" s="1"/>
      <c r="K283" s="1"/>
      <c r="L283" s="1"/>
      <c r="M283" s="1"/>
      <c r="N283" s="1"/>
      <c r="O283" s="3"/>
    </row>
    <row r="284" spans="1:15" ht="19.5" customHeight="1">
      <c r="A284" s="74"/>
      <c r="B284" s="74"/>
      <c r="C284" s="37"/>
      <c r="D284" s="48"/>
      <c r="E284" s="49"/>
      <c r="F284" s="1"/>
      <c r="G284" s="1"/>
      <c r="H284" s="1"/>
      <c r="I284" s="1"/>
      <c r="J284" s="1"/>
      <c r="K284" s="1"/>
      <c r="L284" s="1"/>
      <c r="M284" s="1"/>
      <c r="N284" s="1"/>
      <c r="O284" s="3"/>
    </row>
    <row r="285" spans="1:15" ht="19.5" customHeight="1">
      <c r="A285" s="74"/>
      <c r="B285" s="74"/>
      <c r="C285" s="37"/>
      <c r="D285" s="48"/>
      <c r="E285" s="49"/>
      <c r="F285" s="1"/>
      <c r="G285" s="1"/>
      <c r="H285" s="1"/>
      <c r="I285" s="1"/>
      <c r="J285" s="1"/>
      <c r="K285" s="1"/>
      <c r="L285" s="1"/>
      <c r="M285" s="1"/>
      <c r="N285" s="1"/>
      <c r="O285" s="3"/>
    </row>
    <row r="286" spans="1:15" ht="19.5" customHeight="1">
      <c r="A286" s="74"/>
      <c r="B286" s="74"/>
      <c r="C286" s="37"/>
      <c r="D286" s="48"/>
      <c r="E286" s="49"/>
      <c r="F286" s="1"/>
      <c r="G286" s="1"/>
      <c r="H286" s="1"/>
      <c r="I286" s="1"/>
      <c r="J286" s="1"/>
      <c r="K286" s="1"/>
      <c r="L286" s="1"/>
      <c r="M286" s="1"/>
      <c r="N286" s="1"/>
      <c r="O286" s="3"/>
    </row>
    <row r="287" spans="1:15" ht="19.5" customHeight="1">
      <c r="A287" s="74"/>
      <c r="B287" s="74"/>
      <c r="C287" s="37"/>
      <c r="D287" s="48"/>
      <c r="E287" s="49"/>
      <c r="F287" s="1"/>
      <c r="G287" s="1"/>
      <c r="H287" s="1"/>
      <c r="I287" s="1"/>
      <c r="J287" s="1"/>
      <c r="K287" s="1"/>
      <c r="L287" s="1"/>
      <c r="M287" s="1"/>
      <c r="N287" s="1"/>
      <c r="O287" s="3"/>
    </row>
    <row r="288" spans="1:15" ht="19.5" customHeight="1">
      <c r="A288" s="74"/>
      <c r="B288" s="74"/>
      <c r="C288" s="37"/>
      <c r="D288" s="48"/>
      <c r="E288" s="49"/>
      <c r="F288" s="1"/>
      <c r="G288" s="1"/>
      <c r="H288" s="1"/>
      <c r="I288" s="1"/>
      <c r="J288" s="1"/>
      <c r="K288" s="1"/>
      <c r="L288" s="1"/>
      <c r="M288" s="1"/>
      <c r="N288" s="1"/>
      <c r="O288" s="3"/>
    </row>
    <row r="289" spans="1:15" ht="19.5" customHeight="1">
      <c r="A289" s="74"/>
      <c r="B289" s="74"/>
      <c r="C289" s="37"/>
      <c r="D289" s="48"/>
      <c r="E289" s="49"/>
      <c r="F289" s="1"/>
      <c r="G289" s="1"/>
      <c r="H289" s="1"/>
      <c r="I289" s="1"/>
      <c r="J289" s="1"/>
      <c r="K289" s="1"/>
      <c r="L289" s="1"/>
      <c r="M289" s="1"/>
      <c r="N289" s="1"/>
      <c r="O289" s="3"/>
    </row>
    <row r="290" spans="1:15" ht="19.5" customHeight="1">
      <c r="A290" s="74"/>
      <c r="B290" s="74"/>
      <c r="C290" s="37"/>
      <c r="D290" s="48"/>
      <c r="E290" s="49"/>
      <c r="F290" s="1"/>
      <c r="G290" s="1"/>
      <c r="H290" s="1"/>
      <c r="I290" s="1"/>
      <c r="J290" s="1"/>
      <c r="K290" s="1"/>
      <c r="L290" s="1"/>
      <c r="M290" s="1"/>
      <c r="N290" s="1"/>
      <c r="O290" s="3"/>
    </row>
    <row r="291" spans="1:15" ht="19.5" customHeight="1">
      <c r="A291" s="74"/>
      <c r="B291" s="74"/>
      <c r="C291" s="37"/>
      <c r="D291" s="48"/>
      <c r="E291" s="49"/>
      <c r="F291" s="1"/>
      <c r="G291" s="1"/>
      <c r="H291" s="1"/>
      <c r="I291" s="1"/>
      <c r="J291" s="1"/>
      <c r="K291" s="1"/>
      <c r="L291" s="1"/>
      <c r="M291" s="1"/>
      <c r="N291" s="1"/>
      <c r="O291" s="3"/>
    </row>
    <row r="292" spans="1:15" ht="19.5" customHeight="1">
      <c r="A292" s="74"/>
      <c r="B292" s="74"/>
      <c r="C292" s="37"/>
      <c r="D292" s="48"/>
      <c r="E292" s="49"/>
      <c r="F292" s="1"/>
      <c r="G292" s="1"/>
      <c r="H292" s="1"/>
      <c r="I292" s="1"/>
      <c r="J292" s="1"/>
      <c r="K292" s="1"/>
      <c r="L292" s="1"/>
      <c r="M292" s="1"/>
      <c r="N292" s="1"/>
      <c r="O292" s="3"/>
    </row>
    <row r="293" spans="1:15" ht="19.5" customHeight="1">
      <c r="A293" s="74"/>
      <c r="B293" s="74"/>
      <c r="C293" s="37"/>
      <c r="D293" s="48"/>
      <c r="E293" s="49"/>
      <c r="F293" s="1"/>
      <c r="G293" s="1"/>
      <c r="H293" s="1"/>
      <c r="I293" s="1"/>
      <c r="J293" s="1"/>
      <c r="K293" s="1"/>
      <c r="L293" s="1"/>
      <c r="M293" s="1"/>
      <c r="N293" s="1"/>
      <c r="O293" s="3"/>
    </row>
    <row r="294" spans="1:15" ht="19.5" customHeight="1">
      <c r="A294" s="74"/>
      <c r="B294" s="74"/>
      <c r="C294" s="37"/>
      <c r="D294" s="48"/>
      <c r="E294" s="49"/>
      <c r="F294" s="1"/>
      <c r="G294" s="1"/>
      <c r="H294" s="1"/>
      <c r="I294" s="1"/>
      <c r="J294" s="1"/>
      <c r="K294" s="1"/>
      <c r="L294" s="1"/>
      <c r="M294" s="1"/>
      <c r="N294" s="1"/>
      <c r="O294" s="3"/>
    </row>
    <row r="295" spans="1:15" ht="19.5" customHeight="1">
      <c r="A295" s="74"/>
      <c r="B295" s="74"/>
      <c r="C295" s="37"/>
      <c r="D295" s="48"/>
      <c r="E295" s="49"/>
      <c r="F295" s="1"/>
      <c r="G295" s="1"/>
      <c r="H295" s="1"/>
      <c r="I295" s="1"/>
      <c r="J295" s="1"/>
      <c r="K295" s="1"/>
      <c r="L295" s="1"/>
      <c r="M295" s="1"/>
      <c r="N295" s="1"/>
      <c r="O295" s="3"/>
    </row>
    <row r="296" spans="1:15" ht="19.5" customHeight="1">
      <c r="A296" s="74"/>
      <c r="B296" s="74"/>
      <c r="C296" s="37"/>
      <c r="D296" s="48"/>
      <c r="E296" s="49"/>
      <c r="F296" s="1"/>
      <c r="G296" s="1"/>
      <c r="H296" s="1"/>
      <c r="I296" s="1"/>
      <c r="J296" s="1"/>
      <c r="K296" s="1"/>
      <c r="L296" s="1"/>
      <c r="M296" s="1"/>
      <c r="N296" s="1"/>
      <c r="O296" s="3"/>
    </row>
    <row r="297" spans="1:15" ht="19.5" customHeight="1">
      <c r="A297" s="74"/>
      <c r="B297" s="74"/>
      <c r="C297" s="37"/>
      <c r="D297" s="48"/>
      <c r="E297" s="49"/>
      <c r="F297" s="1"/>
      <c r="G297" s="1"/>
      <c r="H297" s="1"/>
      <c r="I297" s="1"/>
      <c r="J297" s="1"/>
      <c r="K297" s="1"/>
      <c r="L297" s="1"/>
      <c r="M297" s="1"/>
      <c r="N297" s="1"/>
      <c r="O297" s="3"/>
    </row>
    <row r="298" spans="1:15" ht="19.5" customHeight="1">
      <c r="A298" s="74"/>
      <c r="B298" s="74"/>
      <c r="C298" s="37"/>
      <c r="D298" s="48"/>
      <c r="E298" s="49"/>
      <c r="F298" s="1"/>
      <c r="G298" s="1"/>
      <c r="H298" s="1"/>
      <c r="I298" s="1"/>
      <c r="J298" s="1"/>
      <c r="K298" s="1"/>
      <c r="L298" s="1"/>
      <c r="M298" s="1"/>
      <c r="N298" s="1"/>
      <c r="O298" s="3"/>
    </row>
    <row r="299" spans="1:15" ht="19.5" customHeight="1">
      <c r="A299" s="74"/>
      <c r="B299" s="74"/>
      <c r="C299" s="37"/>
      <c r="D299" s="48"/>
      <c r="E299" s="49"/>
      <c r="F299" s="1"/>
      <c r="G299" s="1"/>
      <c r="H299" s="1"/>
      <c r="I299" s="1"/>
      <c r="J299" s="1"/>
      <c r="K299" s="1"/>
      <c r="L299" s="1"/>
      <c r="M299" s="1"/>
      <c r="N299" s="1"/>
      <c r="O299" s="3"/>
    </row>
    <row r="300" spans="1:15" ht="19.5" customHeight="1">
      <c r="A300" s="74"/>
      <c r="B300" s="74"/>
      <c r="C300" s="37"/>
      <c r="D300" s="48"/>
      <c r="E300" s="49"/>
      <c r="F300" s="1"/>
      <c r="G300" s="1"/>
      <c r="H300" s="1"/>
      <c r="I300" s="1"/>
      <c r="J300" s="1"/>
      <c r="K300" s="1"/>
      <c r="L300" s="1"/>
      <c r="M300" s="1"/>
      <c r="N300" s="1"/>
      <c r="O300" s="3"/>
    </row>
    <row r="301" spans="1:15" ht="19.5" customHeight="1">
      <c r="A301" s="74"/>
      <c r="B301" s="74"/>
      <c r="C301" s="37"/>
      <c r="D301" s="48"/>
      <c r="E301" s="49"/>
      <c r="F301" s="1"/>
      <c r="G301" s="1"/>
      <c r="H301" s="1"/>
      <c r="I301" s="1"/>
      <c r="J301" s="1"/>
      <c r="K301" s="1"/>
      <c r="L301" s="1"/>
      <c r="M301" s="1"/>
      <c r="N301" s="1"/>
      <c r="O301" s="3"/>
    </row>
    <row r="302" spans="1:15" ht="19.5" customHeight="1">
      <c r="A302" s="74"/>
      <c r="B302" s="74"/>
      <c r="C302" s="37"/>
      <c r="D302" s="48"/>
      <c r="E302" s="49"/>
      <c r="F302" s="1"/>
      <c r="G302" s="1"/>
      <c r="H302" s="1"/>
      <c r="I302" s="1"/>
      <c r="J302" s="1"/>
      <c r="K302" s="1"/>
      <c r="L302" s="1"/>
      <c r="M302" s="1"/>
      <c r="N302" s="1"/>
      <c r="O302" s="3"/>
    </row>
    <row r="303" spans="1:15" ht="19.5" customHeight="1">
      <c r="A303" s="74"/>
      <c r="B303" s="74"/>
      <c r="C303" s="37"/>
      <c r="D303" s="48"/>
      <c r="E303" s="49"/>
      <c r="F303" s="1"/>
      <c r="G303" s="1"/>
      <c r="H303" s="1"/>
      <c r="I303" s="1"/>
      <c r="J303" s="1"/>
      <c r="K303" s="1"/>
      <c r="L303" s="1"/>
      <c r="M303" s="1"/>
      <c r="N303" s="1"/>
      <c r="O303" s="3"/>
    </row>
    <row r="304" spans="1:15" ht="19.5" customHeight="1">
      <c r="A304" s="74"/>
      <c r="B304" s="74"/>
      <c r="C304" s="37"/>
      <c r="D304" s="48"/>
      <c r="E304" s="49"/>
      <c r="F304" s="1"/>
      <c r="G304" s="1"/>
      <c r="H304" s="1"/>
      <c r="I304" s="1"/>
      <c r="J304" s="1"/>
      <c r="K304" s="1"/>
      <c r="L304" s="1"/>
      <c r="M304" s="1"/>
      <c r="N304" s="1"/>
      <c r="O304" s="3"/>
    </row>
    <row r="305" spans="1:15" ht="19.5" customHeight="1">
      <c r="A305" s="74"/>
      <c r="B305" s="74"/>
      <c r="C305" s="37"/>
      <c r="D305" s="48"/>
      <c r="E305" s="49"/>
      <c r="F305" s="1"/>
      <c r="G305" s="1"/>
      <c r="H305" s="1"/>
      <c r="I305" s="1"/>
      <c r="J305" s="1"/>
      <c r="K305" s="1"/>
      <c r="L305" s="1"/>
      <c r="M305" s="1"/>
      <c r="N305" s="1"/>
      <c r="O305" s="3"/>
    </row>
    <row r="306" spans="1:15" ht="19.5" customHeight="1">
      <c r="A306" s="74"/>
      <c r="B306" s="74"/>
      <c r="C306" s="37"/>
      <c r="D306" s="48"/>
      <c r="E306" s="49"/>
      <c r="F306" s="1"/>
      <c r="G306" s="1"/>
      <c r="H306" s="1"/>
      <c r="I306" s="1"/>
      <c r="J306" s="1"/>
      <c r="K306" s="1"/>
      <c r="L306" s="1"/>
      <c r="M306" s="1"/>
      <c r="N306" s="1"/>
      <c r="O306" s="3"/>
    </row>
    <row r="307" spans="1:15" ht="19.5" customHeight="1">
      <c r="A307" s="74"/>
      <c r="B307" s="74"/>
      <c r="C307" s="37"/>
      <c r="D307" s="48"/>
      <c r="E307" s="49"/>
      <c r="F307" s="1"/>
      <c r="G307" s="1"/>
      <c r="H307" s="1"/>
      <c r="I307" s="1"/>
      <c r="J307" s="1"/>
      <c r="K307" s="1"/>
      <c r="L307" s="1"/>
      <c r="M307" s="1"/>
      <c r="N307" s="1"/>
      <c r="O307" s="3"/>
    </row>
    <row r="308" spans="1:15" ht="19.5" customHeight="1">
      <c r="A308" s="74"/>
      <c r="B308" s="74"/>
      <c r="C308" s="37"/>
      <c r="D308" s="48"/>
      <c r="E308" s="49"/>
      <c r="F308" s="1"/>
      <c r="G308" s="1"/>
      <c r="H308" s="1"/>
      <c r="I308" s="1"/>
      <c r="J308" s="1"/>
      <c r="K308" s="1"/>
      <c r="L308" s="1"/>
      <c r="M308" s="1"/>
      <c r="N308" s="1"/>
      <c r="O308" s="3"/>
    </row>
    <row r="309" spans="1:15" ht="19.5" customHeight="1">
      <c r="A309" s="74"/>
      <c r="B309" s="74"/>
      <c r="C309" s="37"/>
      <c r="D309" s="48"/>
      <c r="E309" s="49"/>
      <c r="F309" s="1"/>
      <c r="G309" s="1"/>
      <c r="H309" s="1"/>
      <c r="I309" s="1"/>
      <c r="J309" s="1"/>
      <c r="K309" s="1"/>
      <c r="L309" s="1"/>
      <c r="M309" s="1"/>
      <c r="N309" s="1"/>
      <c r="O309" s="3"/>
    </row>
    <row r="310" spans="1:15" ht="19.5" customHeight="1">
      <c r="A310" s="74"/>
      <c r="B310" s="74"/>
      <c r="C310" s="37"/>
      <c r="D310" s="48"/>
      <c r="E310" s="49"/>
      <c r="F310" s="1"/>
      <c r="G310" s="1"/>
      <c r="H310" s="1"/>
      <c r="I310" s="1"/>
      <c r="J310" s="1"/>
      <c r="K310" s="1"/>
      <c r="L310" s="1"/>
      <c r="M310" s="1"/>
      <c r="N310" s="1"/>
      <c r="O310" s="3"/>
    </row>
    <row r="311" spans="1:15" ht="19.5" customHeight="1">
      <c r="A311" s="74"/>
      <c r="B311" s="74"/>
      <c r="C311" s="37"/>
      <c r="D311" s="48"/>
      <c r="E311" s="49"/>
      <c r="F311" s="1"/>
      <c r="G311" s="1"/>
      <c r="H311" s="1"/>
      <c r="I311" s="1"/>
      <c r="J311" s="1"/>
      <c r="K311" s="1"/>
      <c r="L311" s="1"/>
      <c r="M311" s="1"/>
      <c r="N311" s="1"/>
      <c r="O311" s="3"/>
    </row>
    <row r="312" spans="1:15" ht="19.5" customHeight="1">
      <c r="A312" s="74"/>
      <c r="B312" s="74"/>
      <c r="C312" s="37"/>
      <c r="D312" s="48"/>
      <c r="E312" s="49"/>
      <c r="F312" s="1"/>
      <c r="G312" s="1"/>
      <c r="H312" s="1"/>
      <c r="I312" s="1"/>
      <c r="J312" s="1"/>
      <c r="K312" s="1"/>
      <c r="L312" s="1"/>
      <c r="M312" s="1"/>
      <c r="N312" s="1"/>
      <c r="O312" s="3"/>
    </row>
    <row r="313" spans="1:15" ht="19.5" customHeight="1">
      <c r="A313" s="74"/>
      <c r="B313" s="74"/>
      <c r="C313" s="37"/>
      <c r="D313" s="48"/>
      <c r="E313" s="49"/>
      <c r="F313" s="1"/>
      <c r="G313" s="1"/>
      <c r="H313" s="1"/>
      <c r="I313" s="1"/>
      <c r="J313" s="1"/>
      <c r="K313" s="1"/>
      <c r="L313" s="1"/>
      <c r="M313" s="1"/>
      <c r="N313" s="1"/>
      <c r="O313" s="3"/>
    </row>
    <row r="314" spans="1:15" ht="19.5" customHeight="1">
      <c r="A314" s="74"/>
      <c r="B314" s="74"/>
      <c r="C314" s="37"/>
      <c r="D314" s="48"/>
      <c r="E314" s="49"/>
      <c r="F314" s="1"/>
      <c r="G314" s="1"/>
      <c r="H314" s="1"/>
      <c r="I314" s="1"/>
      <c r="J314" s="1"/>
      <c r="K314" s="1"/>
      <c r="L314" s="1"/>
      <c r="M314" s="1"/>
      <c r="N314" s="1"/>
      <c r="O314" s="3"/>
    </row>
    <row r="315" spans="1:15" ht="19.5" customHeight="1">
      <c r="A315" s="74"/>
      <c r="B315" s="74"/>
      <c r="C315" s="37"/>
      <c r="D315" s="48"/>
      <c r="E315" s="49"/>
      <c r="F315" s="1"/>
      <c r="G315" s="1"/>
      <c r="H315" s="1"/>
      <c r="I315" s="1"/>
      <c r="J315" s="1"/>
      <c r="K315" s="1"/>
      <c r="L315" s="1"/>
      <c r="M315" s="1"/>
      <c r="N315" s="1"/>
      <c r="O315" s="3"/>
    </row>
    <row r="316" spans="1:15" ht="19.5" customHeight="1">
      <c r="A316" s="74"/>
      <c r="B316" s="74"/>
      <c r="C316" s="37"/>
      <c r="D316" s="48"/>
      <c r="E316" s="49"/>
      <c r="F316" s="1"/>
      <c r="G316" s="1"/>
      <c r="H316" s="1"/>
      <c r="I316" s="1"/>
      <c r="J316" s="1"/>
      <c r="K316" s="1"/>
      <c r="L316" s="1"/>
      <c r="M316" s="1"/>
      <c r="N316" s="1"/>
      <c r="O316" s="3"/>
    </row>
    <row r="317" spans="1:15" ht="19.5" customHeight="1">
      <c r="A317" s="74"/>
      <c r="B317" s="74"/>
      <c r="C317" s="37"/>
      <c r="D317" s="48"/>
      <c r="E317" s="49"/>
      <c r="F317" s="1"/>
      <c r="G317" s="1"/>
      <c r="H317" s="1"/>
      <c r="I317" s="1"/>
      <c r="J317" s="1"/>
      <c r="K317" s="1"/>
      <c r="L317" s="1"/>
      <c r="M317" s="1"/>
      <c r="N317" s="1"/>
      <c r="O317" s="3"/>
    </row>
    <row r="318" spans="1:15" ht="19.5" customHeight="1">
      <c r="A318" s="74"/>
      <c r="B318" s="74"/>
      <c r="C318" s="37"/>
      <c r="D318" s="48"/>
      <c r="E318" s="49"/>
      <c r="F318" s="1"/>
      <c r="G318" s="1"/>
      <c r="H318" s="1"/>
      <c r="I318" s="1"/>
      <c r="J318" s="1"/>
      <c r="K318" s="1"/>
      <c r="L318" s="1"/>
      <c r="M318" s="1"/>
      <c r="N318" s="1"/>
      <c r="O318" s="3"/>
    </row>
    <row r="319" spans="1:15" ht="19.5" customHeight="1">
      <c r="A319" s="74"/>
      <c r="B319" s="74"/>
      <c r="C319" s="37"/>
      <c r="D319" s="48"/>
      <c r="E319" s="49"/>
      <c r="F319" s="1"/>
      <c r="G319" s="1"/>
      <c r="H319" s="1"/>
      <c r="I319" s="1"/>
      <c r="J319" s="1"/>
      <c r="K319" s="1"/>
      <c r="L319" s="1"/>
      <c r="M319" s="1"/>
      <c r="N319" s="1"/>
      <c r="O319" s="3"/>
    </row>
    <row r="320" spans="1:15" ht="19.5" customHeight="1">
      <c r="A320" s="74"/>
      <c r="B320" s="74"/>
      <c r="C320" s="37"/>
      <c r="D320" s="48"/>
      <c r="E320" s="49"/>
      <c r="F320" s="1"/>
      <c r="G320" s="1"/>
      <c r="H320" s="1"/>
      <c r="I320" s="1"/>
      <c r="J320" s="1"/>
      <c r="K320" s="1"/>
      <c r="L320" s="1"/>
      <c r="M320" s="1"/>
      <c r="N320" s="1"/>
      <c r="O320" s="3"/>
    </row>
    <row r="321" spans="1:15" ht="19.5" customHeight="1">
      <c r="A321" s="74"/>
      <c r="B321" s="74"/>
      <c r="C321" s="37"/>
      <c r="D321" s="48"/>
      <c r="E321" s="49"/>
      <c r="F321" s="1"/>
      <c r="G321" s="1"/>
      <c r="H321" s="1"/>
      <c r="I321" s="1"/>
      <c r="J321" s="1"/>
      <c r="K321" s="1"/>
      <c r="L321" s="1"/>
      <c r="M321" s="1"/>
      <c r="N321" s="1"/>
      <c r="O321" s="3"/>
    </row>
    <row r="322" spans="1:15" ht="19.5" customHeight="1">
      <c r="A322" s="74"/>
      <c r="B322" s="74"/>
      <c r="C322" s="37"/>
      <c r="D322" s="48"/>
      <c r="E322" s="49"/>
      <c r="F322" s="1"/>
      <c r="G322" s="1"/>
      <c r="H322" s="1"/>
      <c r="I322" s="1"/>
      <c r="J322" s="1"/>
      <c r="K322" s="1"/>
      <c r="L322" s="1"/>
      <c r="M322" s="1"/>
      <c r="N322" s="1"/>
      <c r="O322" s="3"/>
    </row>
    <row r="323" spans="1:15" ht="19.5" customHeight="1">
      <c r="A323" s="74"/>
      <c r="B323" s="74"/>
      <c r="C323" s="37"/>
      <c r="D323" s="48"/>
      <c r="E323" s="49"/>
      <c r="F323" s="1"/>
      <c r="G323" s="1"/>
      <c r="H323" s="1"/>
      <c r="I323" s="1"/>
      <c r="J323" s="1"/>
      <c r="K323" s="1"/>
      <c r="L323" s="1"/>
      <c r="M323" s="1"/>
      <c r="N323" s="1"/>
      <c r="O323" s="3"/>
    </row>
    <row r="324" spans="1:15" ht="19.5" customHeight="1">
      <c r="A324" s="74"/>
      <c r="B324" s="74"/>
      <c r="C324" s="37"/>
      <c r="D324" s="48"/>
      <c r="E324" s="49"/>
      <c r="F324" s="1"/>
      <c r="G324" s="1"/>
      <c r="H324" s="1"/>
      <c r="I324" s="1"/>
      <c r="J324" s="1"/>
      <c r="K324" s="1"/>
      <c r="L324" s="1"/>
      <c r="M324" s="1"/>
      <c r="N324" s="1"/>
      <c r="O324" s="3"/>
    </row>
    <row r="325" spans="1:15" ht="19.5" customHeight="1">
      <c r="A325" s="74"/>
      <c r="B325" s="74"/>
      <c r="C325" s="37"/>
      <c r="D325" s="48"/>
      <c r="E325" s="49"/>
      <c r="F325" s="1"/>
      <c r="G325" s="1"/>
      <c r="H325" s="1"/>
      <c r="I325" s="1"/>
      <c r="J325" s="1"/>
      <c r="K325" s="1"/>
      <c r="L325" s="1"/>
      <c r="M325" s="1"/>
      <c r="N325" s="1"/>
      <c r="O325" s="3"/>
    </row>
    <row r="326" spans="1:15" ht="19.5" customHeight="1">
      <c r="A326" s="74"/>
      <c r="B326" s="74"/>
      <c r="C326" s="37"/>
      <c r="D326" s="48"/>
      <c r="E326" s="49"/>
      <c r="F326" s="1"/>
      <c r="G326" s="1"/>
      <c r="H326" s="1"/>
      <c r="I326" s="1"/>
      <c r="J326" s="1"/>
      <c r="K326" s="1"/>
      <c r="L326" s="1"/>
      <c r="M326" s="1"/>
      <c r="N326" s="1"/>
      <c r="O326" s="3"/>
    </row>
    <row r="327" spans="1:15" ht="19.5" customHeight="1">
      <c r="A327" s="74"/>
      <c r="B327" s="74"/>
      <c r="C327" s="37"/>
      <c r="D327" s="48"/>
      <c r="E327" s="49"/>
      <c r="F327" s="1"/>
      <c r="G327" s="1"/>
      <c r="H327" s="1"/>
      <c r="I327" s="1"/>
      <c r="J327" s="1"/>
      <c r="K327" s="1"/>
      <c r="L327" s="1"/>
      <c r="M327" s="1"/>
      <c r="N327" s="1"/>
      <c r="O327" s="3"/>
    </row>
    <row r="328" spans="1:15" ht="19.5" customHeight="1">
      <c r="A328" s="74"/>
      <c r="B328" s="74"/>
      <c r="C328" s="37"/>
      <c r="D328" s="48"/>
      <c r="E328" s="49"/>
      <c r="F328" s="1"/>
      <c r="G328" s="1"/>
      <c r="H328" s="1"/>
      <c r="I328" s="1"/>
      <c r="J328" s="1"/>
      <c r="K328" s="1"/>
      <c r="L328" s="1"/>
      <c r="M328" s="1"/>
      <c r="N328" s="1"/>
      <c r="O328" s="3"/>
    </row>
    <row r="329" spans="1:15" ht="19.5" customHeight="1">
      <c r="A329" s="74"/>
      <c r="B329" s="74"/>
      <c r="C329" s="37"/>
      <c r="D329" s="48"/>
      <c r="E329" s="49"/>
      <c r="F329" s="1"/>
      <c r="G329" s="1"/>
      <c r="H329" s="1"/>
      <c r="I329" s="1"/>
      <c r="J329" s="1"/>
      <c r="K329" s="1"/>
      <c r="L329" s="1"/>
      <c r="M329" s="1"/>
      <c r="N329" s="1"/>
      <c r="O329" s="3"/>
    </row>
    <row r="330" spans="1:15" ht="19.5" customHeight="1">
      <c r="A330" s="74"/>
      <c r="B330" s="74"/>
      <c r="C330" s="37"/>
      <c r="D330" s="48"/>
      <c r="E330" s="49"/>
      <c r="F330" s="1"/>
      <c r="G330" s="1"/>
      <c r="H330" s="1"/>
      <c r="I330" s="1"/>
      <c r="J330" s="1"/>
      <c r="K330" s="1"/>
      <c r="L330" s="1"/>
      <c r="M330" s="1"/>
      <c r="N330" s="1"/>
      <c r="O330" s="3"/>
    </row>
    <row r="331" spans="1:15" ht="19.5" customHeight="1">
      <c r="A331" s="74"/>
      <c r="B331" s="74"/>
      <c r="C331" s="37"/>
      <c r="D331" s="48"/>
      <c r="E331" s="49"/>
      <c r="F331" s="1"/>
      <c r="G331" s="1"/>
      <c r="H331" s="1"/>
      <c r="I331" s="1"/>
      <c r="J331" s="1"/>
      <c r="K331" s="1"/>
      <c r="L331" s="1"/>
      <c r="M331" s="1"/>
      <c r="N331" s="1"/>
      <c r="O331" s="3"/>
    </row>
    <row r="332" spans="1:15" ht="19.5" customHeight="1">
      <c r="A332" s="74"/>
      <c r="B332" s="74"/>
      <c r="C332" s="37"/>
      <c r="D332" s="48"/>
      <c r="E332" s="49"/>
      <c r="F332" s="1"/>
      <c r="G332" s="1"/>
      <c r="H332" s="1"/>
      <c r="I332" s="1"/>
      <c r="J332" s="1"/>
      <c r="K332" s="1"/>
      <c r="L332" s="1"/>
      <c r="M332" s="1"/>
      <c r="N332" s="1"/>
      <c r="O332" s="3"/>
    </row>
    <row r="333" spans="1:15" ht="19.5" customHeight="1">
      <c r="A333" s="74"/>
      <c r="B333" s="74"/>
      <c r="C333" s="37"/>
      <c r="D333" s="48"/>
      <c r="E333" s="49"/>
      <c r="F333" s="1"/>
      <c r="G333" s="1"/>
      <c r="H333" s="1"/>
      <c r="I333" s="1"/>
      <c r="J333" s="1"/>
      <c r="K333" s="1"/>
      <c r="L333" s="1"/>
      <c r="M333" s="1"/>
      <c r="N333" s="1"/>
      <c r="O333" s="3"/>
    </row>
    <row r="334" spans="1:15" ht="19.5" customHeight="1">
      <c r="A334" s="74"/>
      <c r="B334" s="74"/>
      <c r="C334" s="37"/>
      <c r="D334" s="48"/>
      <c r="E334" s="49"/>
      <c r="F334" s="1"/>
      <c r="G334" s="1"/>
      <c r="H334" s="1"/>
      <c r="I334" s="1"/>
      <c r="J334" s="1"/>
      <c r="K334" s="1"/>
      <c r="L334" s="1"/>
      <c r="M334" s="1"/>
      <c r="N334" s="1"/>
      <c r="O334" s="3"/>
    </row>
    <row r="335" spans="1:15" ht="19.5" customHeight="1">
      <c r="A335" s="74"/>
      <c r="B335" s="74"/>
      <c r="C335" s="37"/>
      <c r="D335" s="48"/>
      <c r="E335" s="49"/>
      <c r="F335" s="1"/>
      <c r="G335" s="1"/>
      <c r="H335" s="1"/>
      <c r="I335" s="1"/>
      <c r="J335" s="1"/>
      <c r="K335" s="1"/>
      <c r="L335" s="1"/>
      <c r="M335" s="1"/>
      <c r="N335" s="1"/>
      <c r="O335" s="3"/>
    </row>
    <row r="336" spans="1:15" ht="19.5" customHeight="1">
      <c r="A336" s="74"/>
      <c r="B336" s="74"/>
      <c r="C336" s="37"/>
      <c r="D336" s="48"/>
      <c r="E336" s="49"/>
      <c r="F336" s="1"/>
      <c r="G336" s="1"/>
      <c r="H336" s="1"/>
      <c r="I336" s="1"/>
      <c r="J336" s="1"/>
      <c r="K336" s="1"/>
      <c r="L336" s="1"/>
      <c r="M336" s="1"/>
      <c r="N336" s="1"/>
      <c r="O336" s="3"/>
    </row>
    <row r="337" spans="1:15" ht="19.5" customHeight="1">
      <c r="A337" s="74"/>
      <c r="B337" s="74"/>
      <c r="C337" s="37"/>
      <c r="D337" s="48"/>
      <c r="E337" s="49"/>
      <c r="F337" s="1"/>
      <c r="G337" s="1"/>
      <c r="H337" s="1"/>
      <c r="I337" s="1"/>
      <c r="J337" s="1"/>
      <c r="K337" s="1"/>
      <c r="L337" s="1"/>
      <c r="M337" s="1"/>
      <c r="N337" s="1"/>
      <c r="O337" s="3"/>
    </row>
    <row r="338" spans="1:15" ht="19.5" customHeight="1">
      <c r="A338" s="74"/>
      <c r="B338" s="74"/>
      <c r="C338" s="37"/>
      <c r="D338" s="48"/>
      <c r="E338" s="49"/>
      <c r="F338" s="1"/>
      <c r="G338" s="1"/>
      <c r="H338" s="1"/>
      <c r="I338" s="1"/>
      <c r="J338" s="1"/>
      <c r="K338" s="1"/>
      <c r="L338" s="1"/>
      <c r="M338" s="1"/>
      <c r="N338" s="1"/>
      <c r="O338" s="3"/>
    </row>
    <row r="339" spans="1:15" ht="19.5" customHeight="1">
      <c r="A339" s="74"/>
      <c r="B339" s="74"/>
      <c r="C339" s="37"/>
      <c r="D339" s="48"/>
      <c r="E339" s="49"/>
      <c r="F339" s="1"/>
      <c r="G339" s="1"/>
      <c r="H339" s="1"/>
      <c r="I339" s="1"/>
      <c r="J339" s="1"/>
      <c r="K339" s="1"/>
      <c r="L339" s="1"/>
      <c r="M339" s="1"/>
      <c r="N339" s="1"/>
      <c r="O339" s="3"/>
    </row>
    <row r="340" spans="1:15" ht="19.5" customHeight="1">
      <c r="A340" s="74"/>
      <c r="B340" s="74"/>
      <c r="C340" s="37"/>
      <c r="D340" s="48"/>
      <c r="E340" s="49"/>
      <c r="F340" s="1"/>
      <c r="G340" s="1"/>
      <c r="H340" s="1"/>
      <c r="I340" s="1"/>
      <c r="J340" s="1"/>
      <c r="K340" s="1"/>
      <c r="L340" s="1"/>
      <c r="M340" s="1"/>
      <c r="N340" s="1"/>
      <c r="O340" s="3"/>
    </row>
    <row r="341" spans="1:15" ht="19.5" customHeight="1">
      <c r="A341" s="74"/>
      <c r="B341" s="74"/>
      <c r="C341" s="37"/>
      <c r="D341" s="48"/>
      <c r="E341" s="49"/>
      <c r="F341" s="1"/>
      <c r="G341" s="1"/>
      <c r="H341" s="1"/>
      <c r="I341" s="1"/>
      <c r="J341" s="1"/>
      <c r="K341" s="1"/>
      <c r="L341" s="1"/>
      <c r="M341" s="1"/>
      <c r="N341" s="1"/>
      <c r="O341" s="3"/>
    </row>
    <row r="342" spans="1:15" ht="19.5" customHeight="1">
      <c r="A342" s="74"/>
      <c r="B342" s="74"/>
      <c r="C342" s="37"/>
      <c r="D342" s="48"/>
      <c r="E342" s="49"/>
      <c r="F342" s="1"/>
      <c r="G342" s="1"/>
      <c r="H342" s="1"/>
      <c r="I342" s="1"/>
      <c r="J342" s="1"/>
      <c r="K342" s="1"/>
      <c r="L342" s="1"/>
      <c r="M342" s="1"/>
      <c r="N342" s="1"/>
      <c r="O342" s="3"/>
    </row>
    <row r="343" spans="1:15" ht="19.5" customHeight="1">
      <c r="A343" s="74"/>
      <c r="B343" s="74"/>
      <c r="C343" s="37"/>
      <c r="D343" s="48"/>
      <c r="E343" s="49"/>
      <c r="F343" s="1"/>
      <c r="G343" s="1"/>
      <c r="H343" s="1"/>
      <c r="I343" s="1"/>
      <c r="J343" s="1"/>
      <c r="K343" s="1"/>
      <c r="L343" s="1"/>
      <c r="M343" s="1"/>
      <c r="N343" s="1"/>
      <c r="O343" s="3"/>
    </row>
    <row r="344" spans="1:15" ht="19.5" customHeight="1">
      <c r="A344" s="74"/>
      <c r="B344" s="74"/>
      <c r="C344" s="37"/>
      <c r="D344" s="48"/>
      <c r="E344" s="49"/>
      <c r="F344" s="1"/>
      <c r="G344" s="1"/>
      <c r="H344" s="1"/>
      <c r="I344" s="1"/>
      <c r="J344" s="1"/>
      <c r="K344" s="1"/>
      <c r="L344" s="1"/>
      <c r="M344" s="1"/>
      <c r="N344" s="1"/>
      <c r="O344" s="3"/>
    </row>
    <row r="345" spans="1:15" ht="19.5" customHeight="1">
      <c r="A345" s="74"/>
      <c r="B345" s="74"/>
      <c r="C345" s="37"/>
      <c r="D345" s="48"/>
      <c r="E345" s="49"/>
      <c r="F345" s="1"/>
      <c r="G345" s="1"/>
      <c r="H345" s="1"/>
      <c r="I345" s="1"/>
      <c r="J345" s="1"/>
      <c r="K345" s="1"/>
      <c r="L345" s="1"/>
      <c r="M345" s="1"/>
      <c r="N345" s="1"/>
      <c r="O345" s="3"/>
    </row>
    <row r="346" spans="1:15" ht="19.5" customHeight="1">
      <c r="A346" s="74"/>
      <c r="B346" s="74"/>
      <c r="C346" s="37"/>
      <c r="D346" s="48"/>
      <c r="E346" s="49"/>
      <c r="F346" s="1"/>
      <c r="G346" s="1"/>
      <c r="H346" s="1"/>
      <c r="I346" s="1"/>
      <c r="J346" s="1"/>
      <c r="K346" s="1"/>
      <c r="L346" s="1"/>
      <c r="M346" s="1"/>
      <c r="N346" s="1"/>
      <c r="O346" s="3"/>
    </row>
    <row r="347" spans="1:15" ht="19.5" customHeight="1">
      <c r="A347" s="74"/>
      <c r="B347" s="74"/>
      <c r="C347" s="37"/>
      <c r="D347" s="48"/>
      <c r="E347" s="49"/>
      <c r="F347" s="1"/>
      <c r="G347" s="1"/>
      <c r="H347" s="1"/>
      <c r="I347" s="1"/>
      <c r="J347" s="1"/>
      <c r="K347" s="1"/>
      <c r="L347" s="1"/>
      <c r="M347" s="1"/>
      <c r="N347" s="1"/>
      <c r="O347" s="3"/>
    </row>
    <row r="348" spans="1:15" ht="19.5" customHeight="1">
      <c r="A348" s="74"/>
      <c r="B348" s="74"/>
      <c r="C348" s="37"/>
      <c r="D348" s="48"/>
      <c r="E348" s="49"/>
      <c r="F348" s="1"/>
      <c r="G348" s="1"/>
      <c r="H348" s="1"/>
      <c r="I348" s="1"/>
      <c r="J348" s="1"/>
      <c r="K348" s="1"/>
      <c r="L348" s="1"/>
      <c r="M348" s="1"/>
      <c r="N348" s="1"/>
      <c r="O348" s="3"/>
    </row>
    <row r="349" spans="1:15" ht="19.5" customHeight="1">
      <c r="A349" s="74"/>
      <c r="B349" s="74"/>
      <c r="C349" s="37"/>
      <c r="D349" s="48"/>
      <c r="E349" s="49"/>
      <c r="F349" s="1"/>
      <c r="G349" s="1"/>
      <c r="H349" s="1"/>
      <c r="I349" s="1"/>
      <c r="J349" s="1"/>
      <c r="K349" s="1"/>
      <c r="L349" s="1"/>
      <c r="M349" s="1"/>
      <c r="N349" s="1"/>
      <c r="O349" s="3"/>
    </row>
    <row r="350" spans="1:15" ht="19.5" customHeight="1">
      <c r="A350" s="74"/>
      <c r="B350" s="74"/>
      <c r="C350" s="37"/>
      <c r="D350" s="48"/>
      <c r="E350" s="49"/>
      <c r="F350" s="1"/>
      <c r="G350" s="1"/>
      <c r="H350" s="1"/>
      <c r="I350" s="1"/>
      <c r="J350" s="1"/>
      <c r="K350" s="1"/>
      <c r="L350" s="1"/>
      <c r="M350" s="1"/>
      <c r="N350" s="1"/>
      <c r="O350" s="3"/>
    </row>
    <row r="351" spans="1:15" ht="19.5" customHeight="1">
      <c r="A351" s="74"/>
      <c r="B351" s="74"/>
      <c r="C351" s="37"/>
      <c r="D351" s="48"/>
      <c r="E351" s="49"/>
      <c r="F351" s="1"/>
      <c r="G351" s="1"/>
      <c r="H351" s="1"/>
      <c r="I351" s="1"/>
      <c r="J351" s="1"/>
      <c r="K351" s="1"/>
      <c r="L351" s="1"/>
      <c r="M351" s="1"/>
      <c r="N351" s="1"/>
      <c r="O351" s="3"/>
    </row>
    <row r="352" spans="1:15" ht="19.5" customHeight="1">
      <c r="A352" s="74"/>
      <c r="B352" s="74"/>
      <c r="C352" s="37"/>
      <c r="D352" s="48"/>
      <c r="E352" s="49"/>
      <c r="F352" s="1"/>
      <c r="G352" s="1"/>
      <c r="H352" s="1"/>
      <c r="I352" s="1"/>
      <c r="J352" s="1"/>
      <c r="K352" s="1"/>
      <c r="L352" s="1"/>
      <c r="M352" s="1"/>
      <c r="N352" s="1"/>
      <c r="O352" s="3"/>
    </row>
    <row r="353" spans="1:15" ht="19.5" customHeight="1">
      <c r="A353" s="74"/>
      <c r="B353" s="74"/>
      <c r="C353" s="37"/>
      <c r="D353" s="48"/>
      <c r="E353" s="49"/>
      <c r="F353" s="1"/>
      <c r="G353" s="1"/>
      <c r="H353" s="1"/>
      <c r="I353" s="1"/>
      <c r="J353" s="1"/>
      <c r="K353" s="1"/>
      <c r="L353" s="1"/>
      <c r="M353" s="1"/>
      <c r="N353" s="1"/>
      <c r="O353" s="3"/>
    </row>
    <row r="354" spans="1:15" ht="19.5" customHeight="1">
      <c r="A354" s="74"/>
      <c r="B354" s="74"/>
      <c r="C354" s="37"/>
      <c r="D354" s="48"/>
      <c r="E354" s="49"/>
      <c r="F354" s="1"/>
      <c r="G354" s="1"/>
      <c r="H354" s="1"/>
      <c r="I354" s="1"/>
      <c r="J354" s="1"/>
      <c r="K354" s="1"/>
      <c r="L354" s="1"/>
      <c r="M354" s="1"/>
      <c r="N354" s="1"/>
      <c r="O354" s="3"/>
    </row>
    <row r="355" spans="1:15" ht="19.5" customHeight="1">
      <c r="A355" s="74"/>
      <c r="B355" s="74"/>
      <c r="C355" s="37"/>
      <c r="D355" s="48"/>
      <c r="E355" s="49"/>
      <c r="F355" s="1"/>
      <c r="G355" s="1"/>
      <c r="H355" s="1"/>
      <c r="I355" s="1"/>
      <c r="J355" s="1"/>
      <c r="K355" s="1"/>
      <c r="L355" s="1"/>
      <c r="M355" s="1"/>
      <c r="N355" s="1"/>
      <c r="O355" s="3"/>
    </row>
    <row r="356" spans="1:15" ht="19.5" customHeight="1">
      <c r="A356" s="74"/>
      <c r="B356" s="74"/>
      <c r="C356" s="37"/>
      <c r="D356" s="48"/>
      <c r="E356" s="49"/>
      <c r="F356" s="1"/>
      <c r="G356" s="1"/>
      <c r="H356" s="1"/>
      <c r="I356" s="1"/>
      <c r="J356" s="1"/>
      <c r="K356" s="1"/>
      <c r="L356" s="1"/>
      <c r="M356" s="1"/>
      <c r="N356" s="1"/>
      <c r="O356" s="3"/>
    </row>
    <row r="357" spans="1:15" ht="19.5" customHeight="1">
      <c r="A357" s="74"/>
      <c r="B357" s="74"/>
      <c r="C357" s="37"/>
      <c r="D357" s="48"/>
      <c r="E357" s="49"/>
      <c r="F357" s="1"/>
      <c r="G357" s="1"/>
      <c r="H357" s="1"/>
      <c r="I357" s="1"/>
      <c r="J357" s="1"/>
      <c r="K357" s="1"/>
      <c r="L357" s="1"/>
      <c r="M357" s="1"/>
      <c r="N357" s="1"/>
      <c r="O357" s="3"/>
    </row>
    <row r="358" spans="1:15" ht="19.5" customHeight="1">
      <c r="A358" s="74"/>
      <c r="B358" s="74"/>
      <c r="C358" s="37"/>
      <c r="D358" s="48"/>
      <c r="E358" s="49"/>
      <c r="F358" s="1"/>
      <c r="G358" s="1"/>
      <c r="H358" s="1"/>
      <c r="I358" s="1"/>
      <c r="J358" s="1"/>
      <c r="K358" s="1"/>
      <c r="L358" s="1"/>
      <c r="M358" s="1"/>
      <c r="N358" s="1"/>
      <c r="O358" s="3"/>
    </row>
    <row r="359" spans="1:15" ht="19.5" customHeight="1">
      <c r="A359" s="74"/>
      <c r="B359" s="74"/>
      <c r="C359" s="37"/>
      <c r="D359" s="48"/>
      <c r="E359" s="49"/>
      <c r="F359" s="1"/>
      <c r="G359" s="1"/>
      <c r="H359" s="1"/>
      <c r="I359" s="1"/>
      <c r="J359" s="1"/>
      <c r="K359" s="1"/>
      <c r="L359" s="1"/>
      <c r="M359" s="1"/>
      <c r="N359" s="1"/>
      <c r="O359" s="3"/>
    </row>
    <row r="360" spans="1:15" ht="19.5" customHeight="1">
      <c r="A360" s="74"/>
      <c r="B360" s="74"/>
      <c r="C360" s="37"/>
      <c r="D360" s="48"/>
      <c r="E360" s="49"/>
      <c r="F360" s="1"/>
      <c r="G360" s="1"/>
      <c r="H360" s="1"/>
      <c r="I360" s="1"/>
      <c r="J360" s="1"/>
      <c r="K360" s="1"/>
      <c r="L360" s="1"/>
      <c r="M360" s="1"/>
      <c r="N360" s="1"/>
      <c r="O360" s="3"/>
    </row>
    <row r="361" spans="1:15" ht="19.5" customHeight="1">
      <c r="A361" s="74"/>
      <c r="B361" s="74"/>
      <c r="C361" s="37"/>
      <c r="D361" s="48"/>
      <c r="E361" s="49"/>
      <c r="F361" s="1"/>
      <c r="G361" s="1"/>
      <c r="H361" s="1"/>
      <c r="I361" s="1"/>
      <c r="J361" s="1"/>
      <c r="K361" s="1"/>
      <c r="L361" s="1"/>
      <c r="M361" s="1"/>
      <c r="N361" s="1"/>
      <c r="O361" s="3"/>
    </row>
    <row r="362" spans="1:15" ht="19.5" customHeight="1">
      <c r="A362" s="74"/>
      <c r="B362" s="74"/>
      <c r="C362" s="37"/>
      <c r="D362" s="48"/>
      <c r="E362" s="49"/>
      <c r="F362" s="1"/>
      <c r="G362" s="1"/>
      <c r="H362" s="1"/>
      <c r="I362" s="1"/>
      <c r="J362" s="1"/>
      <c r="K362" s="1"/>
      <c r="L362" s="1"/>
      <c r="M362" s="1"/>
      <c r="N362" s="1"/>
      <c r="O362" s="3"/>
    </row>
    <row r="363" spans="1:15" ht="19.5" customHeight="1">
      <c r="A363" s="74"/>
      <c r="B363" s="74"/>
      <c r="C363" s="37"/>
      <c r="D363" s="48"/>
      <c r="E363" s="49"/>
      <c r="F363" s="1"/>
      <c r="G363" s="1"/>
      <c r="H363" s="1"/>
      <c r="I363" s="1"/>
      <c r="J363" s="1"/>
      <c r="K363" s="1"/>
      <c r="L363" s="1"/>
      <c r="M363" s="1"/>
      <c r="N363" s="1"/>
      <c r="O363" s="3"/>
    </row>
    <row r="364" spans="1:15" ht="19.5" customHeight="1">
      <c r="A364" s="74"/>
      <c r="B364" s="74"/>
      <c r="C364" s="37"/>
      <c r="D364" s="48"/>
      <c r="E364" s="49"/>
      <c r="F364" s="1"/>
      <c r="G364" s="1"/>
      <c r="H364" s="1"/>
      <c r="I364" s="1"/>
      <c r="J364" s="1"/>
      <c r="K364" s="1"/>
      <c r="L364" s="1"/>
      <c r="M364" s="1"/>
      <c r="N364" s="1"/>
      <c r="O364" s="3"/>
    </row>
    <row r="365" spans="1:15" ht="19.5" customHeight="1">
      <c r="A365" s="74"/>
      <c r="B365" s="74"/>
      <c r="C365" s="37"/>
      <c r="D365" s="48"/>
      <c r="E365" s="49"/>
      <c r="F365" s="1"/>
      <c r="G365" s="1"/>
      <c r="H365" s="1"/>
      <c r="I365" s="1"/>
      <c r="J365" s="1"/>
      <c r="K365" s="1"/>
      <c r="L365" s="1"/>
      <c r="M365" s="1"/>
      <c r="N365" s="1"/>
      <c r="O365" s="3"/>
    </row>
    <row r="366" spans="1:15" ht="19.5" customHeight="1">
      <c r="A366" s="74"/>
      <c r="B366" s="74"/>
      <c r="C366" s="37"/>
      <c r="D366" s="48"/>
      <c r="E366" s="49"/>
      <c r="F366" s="1"/>
      <c r="G366" s="1"/>
      <c r="H366" s="1"/>
      <c r="I366" s="1"/>
      <c r="J366" s="1"/>
      <c r="K366" s="1"/>
      <c r="L366" s="1"/>
      <c r="M366" s="1"/>
      <c r="N366" s="1"/>
      <c r="O366" s="3"/>
    </row>
    <row r="367" spans="1:15" ht="19.5" customHeight="1">
      <c r="A367" s="74"/>
      <c r="B367" s="74"/>
      <c r="C367" s="37"/>
      <c r="D367" s="48"/>
      <c r="E367" s="49"/>
      <c r="F367" s="1"/>
      <c r="G367" s="1"/>
      <c r="H367" s="1"/>
      <c r="I367" s="1"/>
      <c r="J367" s="1"/>
      <c r="K367" s="1"/>
      <c r="L367" s="1"/>
      <c r="M367" s="1"/>
      <c r="N367" s="1"/>
      <c r="O367" s="3"/>
    </row>
    <row r="368" spans="1:15" ht="19.5" customHeight="1">
      <c r="A368" s="74"/>
      <c r="B368" s="74"/>
      <c r="C368" s="37"/>
      <c r="D368" s="48"/>
      <c r="E368" s="49"/>
      <c r="F368" s="1"/>
      <c r="G368" s="1"/>
      <c r="H368" s="1"/>
      <c r="I368" s="1"/>
      <c r="J368" s="1"/>
      <c r="K368" s="1"/>
      <c r="L368" s="1"/>
      <c r="M368" s="1"/>
      <c r="N368" s="1"/>
      <c r="O368" s="3"/>
    </row>
    <row r="369" spans="1:15" ht="19.5" customHeight="1">
      <c r="A369" s="74"/>
      <c r="B369" s="74"/>
      <c r="C369" s="37"/>
      <c r="D369" s="48"/>
      <c r="E369" s="49"/>
      <c r="F369" s="1"/>
      <c r="G369" s="1"/>
      <c r="H369" s="1"/>
      <c r="I369" s="1"/>
      <c r="J369" s="1"/>
      <c r="K369" s="1"/>
      <c r="L369" s="1"/>
      <c r="M369" s="1"/>
      <c r="N369" s="1"/>
      <c r="O369" s="3"/>
    </row>
    <row r="370" spans="1:15" ht="19.5" customHeight="1">
      <c r="A370" s="74"/>
      <c r="B370" s="74"/>
      <c r="C370" s="37"/>
      <c r="D370" s="48"/>
      <c r="E370" s="49"/>
      <c r="F370" s="1"/>
      <c r="G370" s="1"/>
      <c r="H370" s="1"/>
      <c r="I370" s="1"/>
      <c r="J370" s="1"/>
      <c r="K370" s="1"/>
      <c r="L370" s="1"/>
      <c r="M370" s="1"/>
      <c r="N370" s="1"/>
      <c r="O370" s="3"/>
    </row>
    <row r="371" spans="1:15" ht="19.5" customHeight="1">
      <c r="A371" s="74"/>
      <c r="B371" s="74"/>
      <c r="C371" s="37"/>
      <c r="D371" s="48"/>
      <c r="E371" s="49"/>
      <c r="F371" s="1"/>
      <c r="G371" s="1"/>
      <c r="H371" s="1"/>
      <c r="I371" s="1"/>
      <c r="J371" s="1"/>
      <c r="K371" s="1"/>
      <c r="L371" s="1"/>
      <c r="M371" s="1"/>
      <c r="N371" s="1"/>
      <c r="O371" s="3"/>
    </row>
    <row r="372" spans="1:15" ht="19.5" customHeight="1">
      <c r="A372" s="74"/>
      <c r="B372" s="74"/>
      <c r="C372" s="37"/>
      <c r="D372" s="48"/>
      <c r="E372" s="49"/>
      <c r="F372" s="1"/>
      <c r="G372" s="1"/>
      <c r="H372" s="1"/>
      <c r="I372" s="1"/>
      <c r="J372" s="1"/>
      <c r="K372" s="1"/>
      <c r="L372" s="1"/>
      <c r="M372" s="1"/>
      <c r="N372" s="1"/>
      <c r="O372" s="3"/>
    </row>
    <row r="373" spans="1:15" ht="19.5" customHeight="1">
      <c r="A373" s="74"/>
      <c r="B373" s="74"/>
      <c r="C373" s="37"/>
      <c r="D373" s="48"/>
      <c r="E373" s="49"/>
      <c r="F373" s="1"/>
      <c r="G373" s="1"/>
      <c r="H373" s="1"/>
      <c r="I373" s="1"/>
      <c r="J373" s="1"/>
      <c r="K373" s="1"/>
      <c r="L373" s="1"/>
      <c r="M373" s="1"/>
      <c r="N373" s="1"/>
      <c r="O373" s="3"/>
    </row>
    <row r="374" spans="1:15" ht="19.5" customHeight="1">
      <c r="A374" s="74"/>
      <c r="B374" s="74"/>
      <c r="C374" s="37"/>
      <c r="D374" s="48"/>
      <c r="E374" s="49"/>
      <c r="F374" s="1"/>
      <c r="G374" s="1"/>
      <c r="H374" s="1"/>
      <c r="I374" s="1"/>
      <c r="J374" s="1"/>
      <c r="K374" s="1"/>
      <c r="L374" s="1"/>
      <c r="M374" s="1"/>
      <c r="N374" s="1"/>
      <c r="O374" s="3"/>
    </row>
    <row r="375" spans="1:15" ht="19.5" customHeight="1">
      <c r="A375" s="74"/>
      <c r="B375" s="74"/>
      <c r="C375" s="37"/>
      <c r="D375" s="48"/>
      <c r="E375" s="49"/>
      <c r="F375" s="1"/>
      <c r="G375" s="1"/>
      <c r="H375" s="1"/>
      <c r="I375" s="1"/>
      <c r="J375" s="1"/>
      <c r="K375" s="1"/>
      <c r="L375" s="1"/>
      <c r="M375" s="1"/>
      <c r="N375" s="1"/>
      <c r="O375" s="3"/>
    </row>
    <row r="376" spans="1:15" ht="19.5" customHeight="1">
      <c r="A376" s="74"/>
      <c r="B376" s="74"/>
      <c r="C376" s="37"/>
      <c r="D376" s="48"/>
      <c r="E376" s="49"/>
      <c r="F376" s="1"/>
      <c r="G376" s="1"/>
      <c r="H376" s="1"/>
      <c r="I376" s="1"/>
      <c r="J376" s="1"/>
      <c r="K376" s="1"/>
      <c r="L376" s="1"/>
      <c r="M376" s="1"/>
      <c r="N376" s="1"/>
      <c r="O376" s="3"/>
    </row>
    <row r="377" spans="1:15" ht="19.5" customHeight="1">
      <c r="A377" s="74"/>
      <c r="B377" s="74"/>
      <c r="C377" s="37"/>
      <c r="D377" s="48"/>
      <c r="E377" s="49"/>
      <c r="F377" s="1"/>
      <c r="G377" s="1"/>
      <c r="H377" s="1"/>
      <c r="I377" s="1"/>
      <c r="J377" s="1"/>
      <c r="K377" s="1"/>
      <c r="L377" s="1"/>
      <c r="M377" s="1"/>
      <c r="N377" s="1"/>
      <c r="O377" s="3"/>
    </row>
    <row r="378" spans="1:15" ht="19.5" customHeight="1">
      <c r="A378" s="74"/>
      <c r="B378" s="74"/>
      <c r="C378" s="37"/>
      <c r="D378" s="48"/>
      <c r="E378" s="49"/>
      <c r="F378" s="1"/>
      <c r="G378" s="1"/>
      <c r="H378" s="1"/>
      <c r="I378" s="1"/>
      <c r="J378" s="1"/>
      <c r="K378" s="1"/>
      <c r="L378" s="1"/>
      <c r="M378" s="1"/>
      <c r="N378" s="1"/>
      <c r="O378" s="3"/>
    </row>
    <row r="379" spans="1:15" ht="19.5" customHeight="1">
      <c r="A379" s="74"/>
      <c r="B379" s="74"/>
      <c r="C379" s="37"/>
      <c r="D379" s="48"/>
      <c r="E379" s="49"/>
      <c r="F379" s="1"/>
      <c r="G379" s="1"/>
      <c r="H379" s="1"/>
      <c r="I379" s="1"/>
      <c r="J379" s="1"/>
      <c r="K379" s="1"/>
      <c r="L379" s="1"/>
      <c r="M379" s="1"/>
      <c r="N379" s="1"/>
      <c r="O379" s="3"/>
    </row>
    <row r="380" spans="1:15" ht="19.5" customHeight="1">
      <c r="A380" s="74"/>
      <c r="B380" s="74"/>
      <c r="C380" s="37"/>
      <c r="D380" s="48"/>
      <c r="E380" s="49"/>
      <c r="F380" s="1"/>
      <c r="G380" s="1"/>
      <c r="H380" s="1"/>
      <c r="I380" s="1"/>
      <c r="J380" s="1"/>
      <c r="K380" s="1"/>
      <c r="L380" s="1"/>
      <c r="M380" s="1"/>
      <c r="N380" s="1"/>
      <c r="O380" s="3"/>
    </row>
    <row r="381" spans="1:15" ht="19.5" customHeight="1">
      <c r="A381" s="74"/>
      <c r="B381" s="74"/>
      <c r="C381" s="37"/>
      <c r="D381" s="48"/>
      <c r="E381" s="49"/>
      <c r="F381" s="1"/>
      <c r="G381" s="1"/>
      <c r="H381" s="1"/>
      <c r="I381" s="1"/>
      <c r="J381" s="1"/>
      <c r="K381" s="1"/>
      <c r="L381" s="1"/>
      <c r="M381" s="1"/>
      <c r="N381" s="1"/>
      <c r="O381" s="3"/>
    </row>
    <row r="382" spans="1:15" ht="19.5" customHeight="1">
      <c r="A382" s="74"/>
      <c r="B382" s="74"/>
      <c r="C382" s="37"/>
      <c r="D382" s="48"/>
      <c r="E382" s="49"/>
      <c r="F382" s="1"/>
      <c r="G382" s="1"/>
      <c r="H382" s="1"/>
      <c r="I382" s="1"/>
      <c r="J382" s="1"/>
      <c r="K382" s="1"/>
      <c r="L382" s="1"/>
      <c r="M382" s="1"/>
      <c r="N382" s="1"/>
      <c r="O382" s="3"/>
    </row>
    <row r="383" spans="1:15" ht="19.5" customHeight="1">
      <c r="A383" s="74"/>
      <c r="B383" s="74"/>
      <c r="C383" s="37"/>
      <c r="D383" s="48"/>
      <c r="E383" s="49"/>
      <c r="F383" s="1"/>
      <c r="G383" s="1"/>
      <c r="H383" s="1"/>
      <c r="I383" s="1"/>
      <c r="J383" s="1"/>
      <c r="K383" s="1"/>
      <c r="L383" s="1"/>
      <c r="M383" s="1"/>
      <c r="N383" s="1"/>
      <c r="O383" s="3"/>
    </row>
    <row r="384" spans="1:15" ht="19.5" customHeight="1">
      <c r="A384" s="74"/>
      <c r="B384" s="74"/>
      <c r="C384" s="37"/>
      <c r="D384" s="48"/>
      <c r="E384" s="49"/>
      <c r="F384" s="1"/>
      <c r="G384" s="1"/>
      <c r="H384" s="1"/>
      <c r="I384" s="1"/>
      <c r="J384" s="1"/>
      <c r="K384" s="1"/>
      <c r="L384" s="1"/>
      <c r="M384" s="1"/>
      <c r="N384" s="1"/>
      <c r="O384" s="3"/>
    </row>
    <row r="385" spans="1:15" ht="19.5" customHeight="1">
      <c r="A385" s="74"/>
      <c r="B385" s="74"/>
      <c r="C385" s="37"/>
      <c r="D385" s="48"/>
      <c r="E385" s="49"/>
      <c r="F385" s="1"/>
      <c r="G385" s="1"/>
      <c r="H385" s="1"/>
      <c r="I385" s="1"/>
      <c r="J385" s="1"/>
      <c r="K385" s="1"/>
      <c r="L385" s="1"/>
      <c r="M385" s="1"/>
      <c r="N385" s="1"/>
      <c r="O385" s="3"/>
    </row>
    <row r="386" spans="1:15" ht="19.5" customHeight="1">
      <c r="A386" s="74"/>
      <c r="B386" s="74"/>
      <c r="C386" s="37"/>
      <c r="D386" s="48"/>
      <c r="E386" s="49"/>
      <c r="F386" s="1"/>
      <c r="G386" s="1"/>
      <c r="H386" s="1"/>
      <c r="I386" s="1"/>
      <c r="J386" s="1"/>
      <c r="K386" s="1"/>
      <c r="L386" s="1"/>
      <c r="M386" s="1"/>
      <c r="N386" s="1"/>
      <c r="O386" s="3"/>
    </row>
    <row r="387" spans="1:15" ht="19.5" customHeight="1">
      <c r="A387" s="74"/>
      <c r="B387" s="74"/>
      <c r="C387" s="37"/>
      <c r="D387" s="48"/>
      <c r="E387" s="49"/>
      <c r="F387" s="1"/>
      <c r="G387" s="1"/>
      <c r="H387" s="1"/>
      <c r="I387" s="1"/>
      <c r="J387" s="1"/>
      <c r="K387" s="1"/>
      <c r="L387" s="1"/>
      <c r="M387" s="1"/>
      <c r="N387" s="1"/>
      <c r="O387" s="3"/>
    </row>
    <row r="388" spans="1:15" ht="19.5" customHeight="1">
      <c r="A388" s="74"/>
      <c r="B388" s="74"/>
      <c r="C388" s="37"/>
      <c r="D388" s="48"/>
      <c r="E388" s="49"/>
      <c r="F388" s="1"/>
      <c r="G388" s="1"/>
      <c r="H388" s="1"/>
      <c r="I388" s="1"/>
      <c r="J388" s="1"/>
      <c r="K388" s="1"/>
      <c r="L388" s="1"/>
      <c r="M388" s="1"/>
      <c r="N388" s="1"/>
      <c r="O388" s="3"/>
    </row>
    <row r="389" spans="1:15" ht="19.5" customHeight="1">
      <c r="A389" s="74"/>
      <c r="B389" s="74"/>
      <c r="C389" s="37"/>
      <c r="D389" s="48"/>
      <c r="E389" s="49"/>
      <c r="F389" s="1"/>
      <c r="G389" s="1"/>
      <c r="H389" s="1"/>
      <c r="I389" s="1"/>
      <c r="J389" s="1"/>
      <c r="K389" s="1"/>
      <c r="L389" s="1"/>
      <c r="M389" s="1"/>
      <c r="N389" s="1"/>
      <c r="O389" s="3"/>
    </row>
    <row r="390" spans="1:15" ht="19.5" customHeight="1">
      <c r="A390" s="74"/>
      <c r="B390" s="74"/>
      <c r="C390" s="37"/>
      <c r="D390" s="48"/>
      <c r="E390" s="49"/>
      <c r="F390" s="1"/>
      <c r="G390" s="1"/>
      <c r="H390" s="1"/>
      <c r="I390" s="1"/>
      <c r="J390" s="1"/>
      <c r="K390" s="1"/>
      <c r="L390" s="1"/>
      <c r="M390" s="1"/>
      <c r="N390" s="1"/>
      <c r="O390" s="3"/>
    </row>
    <row r="391" spans="1:15" ht="19.5" customHeight="1">
      <c r="A391" s="74"/>
      <c r="B391" s="74"/>
      <c r="C391" s="37"/>
      <c r="D391" s="48"/>
      <c r="E391" s="49"/>
      <c r="F391" s="1"/>
      <c r="G391" s="1"/>
      <c r="H391" s="1"/>
      <c r="I391" s="1"/>
      <c r="J391" s="1"/>
      <c r="K391" s="1"/>
      <c r="L391" s="1"/>
      <c r="M391" s="1"/>
      <c r="N391" s="1"/>
      <c r="O391" s="3"/>
    </row>
    <row r="392" spans="1:15" ht="19.5" customHeight="1">
      <c r="A392" s="74"/>
      <c r="B392" s="74"/>
      <c r="C392" s="37"/>
      <c r="D392" s="48"/>
      <c r="E392" s="49"/>
      <c r="F392" s="1"/>
      <c r="G392" s="1"/>
      <c r="H392" s="1"/>
      <c r="I392" s="1"/>
      <c r="J392" s="1"/>
      <c r="K392" s="1"/>
      <c r="L392" s="1"/>
      <c r="M392" s="1"/>
      <c r="N392" s="1"/>
      <c r="O392" s="3"/>
    </row>
    <row r="393" spans="1:15" ht="19.5" customHeight="1">
      <c r="A393" s="74"/>
      <c r="B393" s="74"/>
      <c r="C393" s="37"/>
      <c r="D393" s="48"/>
      <c r="E393" s="49"/>
      <c r="F393" s="1"/>
      <c r="G393" s="1"/>
      <c r="H393" s="1"/>
      <c r="I393" s="1"/>
      <c r="J393" s="1"/>
      <c r="K393" s="1"/>
      <c r="L393" s="1"/>
      <c r="M393" s="1"/>
      <c r="N393" s="1"/>
      <c r="O393" s="3"/>
    </row>
    <row r="394" spans="1:15" ht="19.5" customHeight="1">
      <c r="A394" s="74"/>
      <c r="B394" s="74"/>
      <c r="C394" s="37"/>
      <c r="D394" s="48"/>
      <c r="E394" s="49"/>
      <c r="F394" s="1"/>
      <c r="G394" s="1"/>
      <c r="H394" s="1"/>
      <c r="I394" s="1"/>
      <c r="J394" s="1"/>
      <c r="K394" s="1"/>
      <c r="L394" s="1"/>
      <c r="M394" s="1"/>
      <c r="N394" s="1"/>
      <c r="O394" s="3"/>
    </row>
    <row r="395" spans="1:15" ht="19.5" customHeight="1">
      <c r="A395" s="74"/>
      <c r="B395" s="74"/>
      <c r="C395" s="37"/>
      <c r="D395" s="48"/>
      <c r="E395" s="49"/>
      <c r="F395" s="1"/>
      <c r="G395" s="1"/>
      <c r="H395" s="1"/>
      <c r="I395" s="1"/>
      <c r="J395" s="1"/>
      <c r="K395" s="1"/>
      <c r="L395" s="1"/>
      <c r="M395" s="1"/>
      <c r="N395" s="1"/>
      <c r="O395" s="3"/>
    </row>
    <row r="396" spans="1:15" ht="19.5" customHeight="1">
      <c r="A396" s="74"/>
      <c r="B396" s="74"/>
      <c r="C396" s="37"/>
      <c r="D396" s="48"/>
      <c r="E396" s="49"/>
      <c r="F396" s="1"/>
      <c r="G396" s="1"/>
      <c r="H396" s="1"/>
      <c r="I396" s="1"/>
      <c r="J396" s="1"/>
      <c r="K396" s="1"/>
      <c r="L396" s="1"/>
      <c r="M396" s="1"/>
      <c r="N396" s="1"/>
      <c r="O396" s="3"/>
    </row>
    <row r="397" spans="1:15" ht="19.5" customHeight="1">
      <c r="A397" s="74"/>
      <c r="B397" s="74"/>
      <c r="C397" s="37"/>
      <c r="D397" s="48"/>
      <c r="E397" s="49"/>
      <c r="F397" s="1"/>
      <c r="G397" s="1"/>
      <c r="H397" s="1"/>
      <c r="I397" s="1"/>
      <c r="J397" s="1"/>
      <c r="K397" s="1"/>
      <c r="L397" s="1"/>
      <c r="M397" s="1"/>
      <c r="N397" s="1"/>
      <c r="O397" s="3"/>
    </row>
    <row r="398" spans="1:15" ht="19.5" customHeight="1">
      <c r="A398" s="74"/>
      <c r="B398" s="74"/>
      <c r="C398" s="37"/>
      <c r="D398" s="48"/>
      <c r="E398" s="49"/>
      <c r="F398" s="1"/>
      <c r="G398" s="1"/>
      <c r="H398" s="1"/>
      <c r="I398" s="1"/>
      <c r="J398" s="1"/>
      <c r="K398" s="1"/>
      <c r="L398" s="1"/>
      <c r="M398" s="1"/>
      <c r="N398" s="1"/>
      <c r="O398" s="3"/>
    </row>
    <row r="399" spans="1:15" ht="19.5" customHeight="1">
      <c r="A399" s="74"/>
      <c r="B399" s="74"/>
      <c r="C399" s="37"/>
      <c r="D399" s="48"/>
      <c r="E399" s="49"/>
      <c r="F399" s="1"/>
      <c r="G399" s="1"/>
      <c r="H399" s="1"/>
      <c r="I399" s="1"/>
      <c r="J399" s="1"/>
      <c r="K399" s="1"/>
      <c r="L399" s="1"/>
      <c r="M399" s="1"/>
      <c r="N399" s="1"/>
      <c r="O399" s="3"/>
    </row>
    <row r="400" spans="1:15" ht="19.5" customHeight="1">
      <c r="A400" s="74"/>
      <c r="B400" s="74"/>
      <c r="C400" s="37"/>
      <c r="D400" s="48"/>
      <c r="E400" s="49"/>
      <c r="F400" s="1"/>
      <c r="G400" s="1"/>
      <c r="H400" s="1"/>
      <c r="I400" s="1"/>
      <c r="J400" s="1"/>
      <c r="K400" s="1"/>
      <c r="L400" s="1"/>
      <c r="M400" s="1"/>
      <c r="N400" s="1"/>
      <c r="O400" s="3"/>
    </row>
    <row r="401" spans="1:15" ht="19.5" customHeight="1">
      <c r="A401" s="74"/>
      <c r="B401" s="74"/>
      <c r="C401" s="37"/>
      <c r="D401" s="48"/>
      <c r="E401" s="49"/>
      <c r="F401" s="1"/>
      <c r="G401" s="1"/>
      <c r="H401" s="1"/>
      <c r="I401" s="1"/>
      <c r="J401" s="1"/>
      <c r="K401" s="1"/>
      <c r="L401" s="1"/>
      <c r="M401" s="1"/>
      <c r="N401" s="1"/>
      <c r="O401" s="3"/>
    </row>
    <row r="402" spans="1:15" ht="19.5" customHeight="1">
      <c r="A402" s="74"/>
      <c r="B402" s="74"/>
      <c r="C402" s="37"/>
      <c r="D402" s="48"/>
      <c r="E402" s="49"/>
      <c r="F402" s="1"/>
      <c r="G402" s="1"/>
      <c r="H402" s="1"/>
      <c r="I402" s="1"/>
      <c r="J402" s="1"/>
      <c r="K402" s="1"/>
      <c r="L402" s="1"/>
      <c r="M402" s="1"/>
      <c r="N402" s="1"/>
      <c r="O402" s="3"/>
    </row>
    <row r="403" spans="1:15" ht="19.5" customHeight="1">
      <c r="A403" s="74"/>
      <c r="B403" s="74"/>
      <c r="C403" s="37"/>
      <c r="D403" s="48"/>
      <c r="E403" s="49"/>
      <c r="F403" s="1"/>
      <c r="G403" s="1"/>
      <c r="H403" s="1"/>
      <c r="I403" s="1"/>
      <c r="J403" s="1"/>
      <c r="K403" s="1"/>
      <c r="L403" s="1"/>
      <c r="M403" s="1"/>
      <c r="N403" s="1"/>
      <c r="O403" s="3"/>
    </row>
    <row r="404" spans="1:15" ht="19.5" customHeight="1">
      <c r="A404" s="74"/>
      <c r="B404" s="74"/>
      <c r="C404" s="37"/>
      <c r="D404" s="48"/>
      <c r="E404" s="49"/>
      <c r="F404" s="1"/>
      <c r="G404" s="1"/>
      <c r="H404" s="1"/>
      <c r="I404" s="1"/>
      <c r="J404" s="1"/>
      <c r="K404" s="1"/>
      <c r="L404" s="1"/>
      <c r="M404" s="1"/>
      <c r="N404" s="1"/>
      <c r="O404" s="3"/>
    </row>
    <row r="405" spans="1:15" ht="19.5" customHeight="1">
      <c r="A405" s="74"/>
      <c r="B405" s="74"/>
      <c r="C405" s="37"/>
      <c r="D405" s="48"/>
      <c r="E405" s="49"/>
      <c r="F405" s="1"/>
      <c r="G405" s="1"/>
      <c r="H405" s="1"/>
      <c r="I405" s="1"/>
      <c r="J405" s="1"/>
      <c r="K405" s="1"/>
      <c r="L405" s="1"/>
      <c r="M405" s="1"/>
      <c r="N405" s="1"/>
      <c r="O405" s="3"/>
    </row>
    <row r="406" spans="1:15" ht="19.5" customHeight="1">
      <c r="A406" s="74"/>
      <c r="B406" s="74"/>
      <c r="C406" s="37"/>
      <c r="D406" s="48"/>
      <c r="E406" s="49"/>
      <c r="F406" s="1"/>
      <c r="G406" s="1"/>
      <c r="H406" s="1"/>
      <c r="I406" s="1"/>
      <c r="J406" s="1"/>
      <c r="K406" s="1"/>
      <c r="L406" s="1"/>
      <c r="M406" s="1"/>
      <c r="N406" s="1"/>
      <c r="O406" s="3"/>
    </row>
    <row r="407" spans="1:15" ht="19.5" customHeight="1">
      <c r="A407" s="74"/>
      <c r="B407" s="74"/>
      <c r="C407" s="37"/>
      <c r="D407" s="48"/>
      <c r="E407" s="49"/>
      <c r="F407" s="1"/>
      <c r="G407" s="1"/>
      <c r="H407" s="1"/>
      <c r="I407" s="1"/>
      <c r="J407" s="1"/>
      <c r="K407" s="1"/>
      <c r="L407" s="1"/>
      <c r="M407" s="1"/>
      <c r="N407" s="1"/>
      <c r="O407" s="3"/>
    </row>
    <row r="408" spans="1:15" ht="19.5" customHeight="1">
      <c r="A408" s="74"/>
      <c r="B408" s="74"/>
      <c r="C408" s="37"/>
      <c r="D408" s="48"/>
      <c r="E408" s="49"/>
      <c r="F408" s="1"/>
      <c r="G408" s="1"/>
      <c r="H408" s="1"/>
      <c r="I408" s="1"/>
      <c r="J408" s="1"/>
      <c r="K408" s="1"/>
      <c r="L408" s="1"/>
      <c r="M408" s="1"/>
      <c r="N408" s="1"/>
      <c r="O408" s="3"/>
    </row>
    <row r="409" spans="1:15" ht="19.5" customHeight="1">
      <c r="A409" s="74"/>
      <c r="B409" s="74"/>
      <c r="C409" s="37"/>
      <c r="D409" s="48"/>
      <c r="E409" s="49"/>
      <c r="F409" s="1"/>
      <c r="G409" s="1"/>
      <c r="H409" s="1"/>
      <c r="I409" s="1"/>
      <c r="J409" s="1"/>
      <c r="K409" s="1"/>
      <c r="L409" s="1"/>
      <c r="M409" s="1"/>
      <c r="N409" s="1"/>
      <c r="O409" s="3"/>
    </row>
    <row r="410" spans="1:15" ht="19.5" customHeight="1">
      <c r="A410" s="74"/>
      <c r="B410" s="74"/>
      <c r="C410" s="37"/>
      <c r="D410" s="48"/>
      <c r="E410" s="49"/>
      <c r="F410" s="1"/>
      <c r="G410" s="1"/>
      <c r="H410" s="1"/>
      <c r="I410" s="1"/>
      <c r="J410" s="1"/>
      <c r="K410" s="1"/>
      <c r="L410" s="1"/>
      <c r="M410" s="1"/>
      <c r="N410" s="1"/>
      <c r="O410" s="3"/>
    </row>
    <row r="411" spans="1:15" ht="19.5" customHeight="1">
      <c r="A411" s="74"/>
      <c r="B411" s="74"/>
      <c r="C411" s="37"/>
      <c r="D411" s="48"/>
      <c r="E411" s="49"/>
      <c r="F411" s="1"/>
      <c r="G411" s="1"/>
      <c r="H411" s="1"/>
      <c r="I411" s="1"/>
      <c r="J411" s="1"/>
      <c r="K411" s="1"/>
      <c r="L411" s="1"/>
      <c r="M411" s="1"/>
      <c r="N411" s="1"/>
      <c r="O411" s="3"/>
    </row>
    <row r="412" spans="1:15" ht="19.5" customHeight="1">
      <c r="A412" s="74"/>
      <c r="B412" s="74"/>
      <c r="C412" s="37"/>
      <c r="D412" s="48"/>
      <c r="E412" s="49"/>
      <c r="F412" s="1"/>
      <c r="G412" s="1"/>
      <c r="H412" s="1"/>
      <c r="I412" s="1"/>
      <c r="J412" s="1"/>
      <c r="K412" s="1"/>
      <c r="L412" s="1"/>
      <c r="M412" s="1"/>
      <c r="N412" s="1"/>
      <c r="O412" s="3"/>
    </row>
    <row r="413" spans="1:15" ht="19.5" customHeight="1">
      <c r="A413" s="74"/>
      <c r="B413" s="74"/>
      <c r="C413" s="37"/>
      <c r="D413" s="48"/>
      <c r="E413" s="49"/>
      <c r="F413" s="1"/>
      <c r="G413" s="1"/>
      <c r="H413" s="1"/>
      <c r="I413" s="1"/>
      <c r="J413" s="1"/>
      <c r="K413" s="1"/>
      <c r="L413" s="1"/>
      <c r="M413" s="1"/>
      <c r="N413" s="1"/>
      <c r="O413" s="3"/>
    </row>
    <row r="414" spans="1:15" ht="19.5" customHeight="1">
      <c r="A414" s="74"/>
      <c r="B414" s="74"/>
      <c r="C414" s="37"/>
      <c r="D414" s="48"/>
      <c r="E414" s="49"/>
      <c r="F414" s="1"/>
      <c r="G414" s="1"/>
      <c r="H414" s="1"/>
      <c r="I414" s="1"/>
      <c r="J414" s="1"/>
      <c r="K414" s="1"/>
      <c r="L414" s="1"/>
      <c r="M414" s="1"/>
      <c r="N414" s="1"/>
      <c r="O414" s="3"/>
    </row>
    <row r="415" spans="1:15" ht="19.5" customHeight="1">
      <c r="A415" s="74"/>
      <c r="B415" s="74"/>
      <c r="C415" s="37"/>
      <c r="D415" s="48"/>
      <c r="E415" s="49"/>
      <c r="F415" s="1"/>
      <c r="G415" s="1"/>
      <c r="H415" s="1"/>
      <c r="I415" s="1"/>
      <c r="J415" s="1"/>
      <c r="K415" s="1"/>
      <c r="L415" s="1"/>
      <c r="M415" s="1"/>
      <c r="N415" s="1"/>
      <c r="O415" s="3"/>
    </row>
    <row r="416" spans="1:15" ht="19.5" customHeight="1">
      <c r="A416" s="74"/>
      <c r="B416" s="74"/>
      <c r="C416" s="37"/>
      <c r="D416" s="48"/>
      <c r="E416" s="49"/>
      <c r="F416" s="1"/>
      <c r="G416" s="1"/>
      <c r="H416" s="1"/>
      <c r="I416" s="1"/>
      <c r="J416" s="1"/>
      <c r="K416" s="1"/>
      <c r="L416" s="1"/>
      <c r="M416" s="1"/>
      <c r="N416" s="1"/>
      <c r="O416" s="3"/>
    </row>
    <row r="417" spans="1:15" ht="19.5" customHeight="1">
      <c r="A417" s="74"/>
      <c r="B417" s="74"/>
      <c r="C417" s="37"/>
      <c r="D417" s="48"/>
      <c r="E417" s="49"/>
      <c r="F417" s="1"/>
      <c r="G417" s="1"/>
      <c r="H417" s="1"/>
      <c r="I417" s="1"/>
      <c r="J417" s="1"/>
      <c r="K417" s="1"/>
      <c r="L417" s="1"/>
      <c r="M417" s="1"/>
      <c r="N417" s="1"/>
      <c r="O417" s="3"/>
    </row>
    <row r="418" spans="1:15" ht="19.5" customHeight="1">
      <c r="A418" s="74"/>
      <c r="B418" s="74"/>
      <c r="C418" s="37"/>
      <c r="D418" s="48"/>
      <c r="E418" s="49"/>
      <c r="F418" s="1"/>
      <c r="G418" s="1"/>
      <c r="H418" s="1"/>
      <c r="I418" s="1"/>
      <c r="J418" s="1"/>
      <c r="K418" s="1"/>
      <c r="L418" s="1"/>
      <c r="M418" s="1"/>
      <c r="N418" s="1"/>
      <c r="O418" s="3"/>
    </row>
    <row r="419" spans="1:15" ht="19.5" customHeight="1">
      <c r="A419" s="74"/>
      <c r="B419" s="74"/>
      <c r="C419" s="37"/>
      <c r="D419" s="48"/>
      <c r="E419" s="49"/>
      <c r="F419" s="1"/>
      <c r="G419" s="1"/>
      <c r="H419" s="1"/>
      <c r="I419" s="1"/>
      <c r="J419" s="1"/>
      <c r="K419" s="1"/>
      <c r="L419" s="1"/>
      <c r="M419" s="1"/>
      <c r="N419" s="1"/>
      <c r="O419" s="3"/>
    </row>
    <row r="420" spans="1:15" ht="19.5" customHeight="1">
      <c r="A420" s="74"/>
      <c r="B420" s="74"/>
      <c r="C420" s="37"/>
      <c r="D420" s="48"/>
      <c r="E420" s="49"/>
      <c r="F420" s="1"/>
      <c r="G420" s="1"/>
      <c r="H420" s="1"/>
      <c r="I420" s="1"/>
      <c r="J420" s="1"/>
      <c r="K420" s="1"/>
      <c r="L420" s="1"/>
      <c r="M420" s="1"/>
      <c r="N420" s="1"/>
      <c r="O420" s="3"/>
    </row>
    <row r="421" spans="1:15" ht="19.5" customHeight="1">
      <c r="A421" s="74"/>
      <c r="B421" s="74"/>
      <c r="C421" s="37"/>
      <c r="D421" s="48"/>
      <c r="E421" s="49"/>
      <c r="F421" s="1"/>
      <c r="G421" s="1"/>
      <c r="H421" s="1"/>
      <c r="I421" s="1"/>
      <c r="J421" s="1"/>
      <c r="K421" s="1"/>
      <c r="L421" s="1"/>
      <c r="M421" s="1"/>
      <c r="N421" s="1"/>
      <c r="O421" s="3"/>
    </row>
    <row r="422" spans="1:15" ht="19.5" customHeight="1">
      <c r="A422" s="74"/>
      <c r="B422" s="74"/>
      <c r="C422" s="37"/>
      <c r="D422" s="48"/>
      <c r="E422" s="49"/>
      <c r="F422" s="1"/>
      <c r="G422" s="1"/>
      <c r="H422" s="1"/>
      <c r="I422" s="1"/>
      <c r="J422" s="1"/>
      <c r="K422" s="1"/>
      <c r="L422" s="1"/>
      <c r="M422" s="1"/>
      <c r="N422" s="1"/>
      <c r="O422" s="3"/>
    </row>
    <row r="423" spans="1:15" ht="19.5" customHeight="1">
      <c r="A423" s="74"/>
      <c r="B423" s="74"/>
      <c r="C423" s="37"/>
      <c r="D423" s="48"/>
      <c r="E423" s="49"/>
      <c r="F423" s="1"/>
      <c r="G423" s="1"/>
      <c r="H423" s="1"/>
      <c r="I423" s="1"/>
      <c r="J423" s="1"/>
      <c r="K423" s="1"/>
      <c r="L423" s="1"/>
      <c r="M423" s="1"/>
      <c r="N423" s="1"/>
      <c r="O423" s="3"/>
    </row>
    <row r="424" spans="1:15" ht="19.5" customHeight="1">
      <c r="A424" s="74"/>
      <c r="B424" s="74"/>
      <c r="C424" s="37"/>
      <c r="D424" s="48"/>
      <c r="E424" s="49"/>
      <c r="F424" s="1"/>
      <c r="G424" s="1"/>
      <c r="H424" s="1"/>
      <c r="I424" s="1"/>
      <c r="J424" s="1"/>
      <c r="K424" s="1"/>
      <c r="L424" s="1"/>
      <c r="M424" s="1"/>
      <c r="N424" s="1"/>
      <c r="O424" s="3"/>
    </row>
    <row r="425" spans="1:15" ht="19.5" customHeight="1">
      <c r="A425" s="74"/>
      <c r="B425" s="74"/>
      <c r="C425" s="37"/>
      <c r="D425" s="48"/>
      <c r="E425" s="49"/>
      <c r="F425" s="1"/>
      <c r="G425" s="1"/>
      <c r="H425" s="1"/>
      <c r="I425" s="1"/>
      <c r="J425" s="1"/>
      <c r="K425" s="1"/>
      <c r="L425" s="1"/>
      <c r="M425" s="1"/>
      <c r="N425" s="1"/>
      <c r="O425" s="3"/>
    </row>
    <row r="426" spans="1:15" ht="19.5" customHeight="1">
      <c r="A426" s="74"/>
      <c r="B426" s="74"/>
      <c r="C426" s="37"/>
      <c r="D426" s="48"/>
      <c r="E426" s="49"/>
      <c r="F426" s="1"/>
      <c r="G426" s="1"/>
      <c r="H426" s="1"/>
      <c r="I426" s="1"/>
      <c r="J426" s="1"/>
      <c r="K426" s="1"/>
      <c r="L426" s="1"/>
      <c r="M426" s="1"/>
      <c r="N426" s="1"/>
      <c r="O426" s="3"/>
    </row>
    <row r="427" spans="1:15" ht="19.5" customHeight="1">
      <c r="A427" s="74"/>
      <c r="B427" s="74"/>
      <c r="C427" s="37"/>
      <c r="D427" s="48"/>
      <c r="E427" s="49"/>
      <c r="F427" s="1"/>
      <c r="G427" s="1"/>
      <c r="H427" s="1"/>
      <c r="I427" s="1"/>
      <c r="J427" s="1"/>
      <c r="K427" s="1"/>
      <c r="L427" s="1"/>
      <c r="M427" s="1"/>
      <c r="N427" s="1"/>
      <c r="O427" s="3"/>
    </row>
    <row r="428" spans="1:15" ht="19.5" customHeight="1">
      <c r="A428" s="74"/>
      <c r="B428" s="74"/>
      <c r="C428" s="37"/>
      <c r="D428" s="48"/>
      <c r="E428" s="49"/>
      <c r="F428" s="1"/>
      <c r="G428" s="1"/>
      <c r="H428" s="1"/>
      <c r="I428" s="1"/>
      <c r="J428" s="1"/>
      <c r="K428" s="1"/>
      <c r="L428" s="1"/>
      <c r="M428" s="1"/>
      <c r="N428" s="1"/>
      <c r="O428" s="3"/>
    </row>
    <row r="429" spans="1:15" ht="19.5" customHeight="1">
      <c r="A429" s="74"/>
      <c r="B429" s="74"/>
      <c r="C429" s="37"/>
      <c r="D429" s="48"/>
      <c r="E429" s="49"/>
      <c r="F429" s="1"/>
      <c r="G429" s="1"/>
      <c r="H429" s="1"/>
      <c r="I429" s="1"/>
      <c r="J429" s="1"/>
      <c r="K429" s="1"/>
      <c r="L429" s="1"/>
      <c r="M429" s="1"/>
      <c r="N429" s="1"/>
      <c r="O429" s="3"/>
    </row>
    <row r="430" spans="1:15" ht="19.5" customHeight="1">
      <c r="A430" s="74"/>
      <c r="B430" s="74"/>
      <c r="C430" s="37"/>
      <c r="D430" s="48"/>
      <c r="E430" s="49"/>
      <c r="F430" s="1"/>
      <c r="G430" s="1"/>
      <c r="H430" s="1"/>
      <c r="I430" s="1"/>
      <c r="J430" s="1"/>
      <c r="K430" s="1"/>
      <c r="L430" s="1"/>
      <c r="M430" s="1"/>
      <c r="N430" s="1"/>
      <c r="O430" s="3"/>
    </row>
    <row r="431" spans="1:15" ht="19.5" customHeight="1">
      <c r="A431" s="74"/>
      <c r="B431" s="74"/>
      <c r="C431" s="37"/>
      <c r="D431" s="48"/>
      <c r="E431" s="49"/>
      <c r="F431" s="1"/>
      <c r="G431" s="1"/>
      <c r="H431" s="1"/>
      <c r="I431" s="1"/>
      <c r="J431" s="1"/>
      <c r="K431" s="1"/>
      <c r="L431" s="1"/>
      <c r="M431" s="1"/>
      <c r="N431" s="1"/>
      <c r="O431" s="3"/>
    </row>
    <row r="432" spans="1:15" ht="19.5" customHeight="1">
      <c r="A432" s="74"/>
      <c r="B432" s="74"/>
      <c r="C432" s="37"/>
      <c r="D432" s="48"/>
      <c r="E432" s="49"/>
      <c r="F432" s="1"/>
      <c r="G432" s="1"/>
      <c r="H432" s="1"/>
      <c r="I432" s="1"/>
      <c r="J432" s="1"/>
      <c r="K432" s="1"/>
      <c r="L432" s="1"/>
      <c r="M432" s="1"/>
      <c r="N432" s="1"/>
      <c r="O432" s="3"/>
    </row>
    <row r="433" spans="1:15" ht="19.5" customHeight="1">
      <c r="A433" s="74"/>
      <c r="B433" s="74"/>
      <c r="C433" s="37"/>
      <c r="D433" s="48"/>
      <c r="E433" s="49"/>
      <c r="F433" s="1"/>
      <c r="G433" s="1"/>
      <c r="H433" s="1"/>
      <c r="I433" s="1"/>
      <c r="J433" s="1"/>
      <c r="K433" s="1"/>
      <c r="L433" s="1"/>
      <c r="M433" s="1"/>
      <c r="N433" s="1"/>
      <c r="O433" s="3"/>
    </row>
    <row r="434" spans="1:15" ht="19.5" customHeight="1">
      <c r="A434" s="74"/>
      <c r="B434" s="74"/>
      <c r="C434" s="37"/>
      <c r="D434" s="48"/>
      <c r="E434" s="49"/>
      <c r="F434" s="1"/>
      <c r="G434" s="1"/>
      <c r="H434" s="1"/>
      <c r="I434" s="1"/>
      <c r="J434" s="1"/>
      <c r="K434" s="1"/>
      <c r="L434" s="1"/>
      <c r="M434" s="1"/>
      <c r="N434" s="1"/>
      <c r="O434" s="3"/>
    </row>
    <row r="435" spans="1:15" ht="19.5" customHeight="1">
      <c r="A435" s="74"/>
      <c r="B435" s="74"/>
      <c r="C435" s="37"/>
      <c r="D435" s="48"/>
      <c r="E435" s="49"/>
      <c r="F435" s="1"/>
      <c r="G435" s="1"/>
      <c r="H435" s="1"/>
      <c r="I435" s="1"/>
      <c r="J435" s="1"/>
      <c r="K435" s="1"/>
      <c r="L435" s="1"/>
      <c r="M435" s="1"/>
      <c r="N435" s="1"/>
      <c r="O435" s="3"/>
    </row>
    <row r="436" spans="1:15" ht="19.5" customHeight="1">
      <c r="A436" s="74"/>
      <c r="B436" s="74"/>
      <c r="C436" s="37"/>
      <c r="D436" s="48"/>
      <c r="E436" s="49"/>
      <c r="F436" s="1"/>
      <c r="G436" s="1"/>
      <c r="H436" s="1"/>
      <c r="I436" s="1"/>
      <c r="J436" s="1"/>
      <c r="K436" s="1"/>
      <c r="L436" s="1"/>
      <c r="M436" s="1"/>
      <c r="N436" s="1"/>
      <c r="O436" s="3"/>
    </row>
    <row r="437" spans="1:15" ht="19.5" customHeight="1">
      <c r="A437" s="74"/>
      <c r="B437" s="74"/>
      <c r="C437" s="37"/>
      <c r="D437" s="48"/>
      <c r="E437" s="49"/>
      <c r="F437" s="1"/>
      <c r="G437" s="1"/>
      <c r="H437" s="1"/>
      <c r="I437" s="1"/>
      <c r="J437" s="1"/>
      <c r="K437" s="1"/>
      <c r="L437" s="1"/>
      <c r="M437" s="1"/>
      <c r="N437" s="1"/>
      <c r="O437" s="3"/>
    </row>
    <row r="438" spans="1:15" ht="19.5" customHeight="1">
      <c r="A438" s="74"/>
      <c r="B438" s="74"/>
      <c r="C438" s="37"/>
      <c r="D438" s="48"/>
      <c r="E438" s="49"/>
      <c r="F438" s="1"/>
      <c r="G438" s="1"/>
      <c r="H438" s="1"/>
      <c r="I438" s="1"/>
      <c r="J438" s="1"/>
      <c r="K438" s="1"/>
      <c r="L438" s="1"/>
      <c r="M438" s="1"/>
      <c r="N438" s="1"/>
      <c r="O438" s="3"/>
    </row>
    <row r="439" spans="1:15" ht="19.5" customHeight="1">
      <c r="A439" s="74"/>
      <c r="B439" s="74"/>
      <c r="C439" s="37"/>
      <c r="D439" s="48"/>
      <c r="E439" s="49"/>
      <c r="F439" s="1"/>
      <c r="G439" s="1"/>
      <c r="H439" s="1"/>
      <c r="I439" s="1"/>
      <c r="J439" s="1"/>
      <c r="K439" s="1"/>
      <c r="L439" s="1"/>
      <c r="M439" s="1"/>
      <c r="N439" s="1"/>
      <c r="O439" s="3"/>
    </row>
    <row r="440" spans="1:15" ht="19.5" customHeight="1">
      <c r="A440" s="74"/>
      <c r="B440" s="74"/>
      <c r="C440" s="37"/>
      <c r="D440" s="48"/>
      <c r="E440" s="49"/>
      <c r="F440" s="1"/>
      <c r="G440" s="1"/>
      <c r="H440" s="1"/>
      <c r="I440" s="1"/>
      <c r="J440" s="1"/>
      <c r="K440" s="1"/>
      <c r="L440" s="1"/>
      <c r="M440" s="1"/>
      <c r="N440" s="1"/>
      <c r="O440" s="3"/>
    </row>
    <row r="441" spans="1:15" ht="19.5" customHeight="1">
      <c r="A441" s="74"/>
      <c r="B441" s="74"/>
      <c r="C441" s="37"/>
      <c r="D441" s="48"/>
      <c r="E441" s="49"/>
      <c r="F441" s="1"/>
      <c r="G441" s="1"/>
      <c r="H441" s="1"/>
      <c r="I441" s="1"/>
      <c r="J441" s="1"/>
      <c r="K441" s="1"/>
      <c r="L441" s="1"/>
      <c r="M441" s="1"/>
      <c r="N441" s="1"/>
      <c r="O441" s="3"/>
    </row>
    <row r="442" spans="1:15" ht="19.5" customHeight="1">
      <c r="A442" s="74"/>
      <c r="B442" s="74"/>
      <c r="C442" s="37"/>
      <c r="D442" s="48"/>
      <c r="E442" s="49"/>
      <c r="F442" s="1"/>
      <c r="G442" s="1"/>
      <c r="H442" s="1"/>
      <c r="I442" s="1"/>
      <c r="J442" s="1"/>
      <c r="K442" s="1"/>
      <c r="L442" s="1"/>
      <c r="M442" s="1"/>
      <c r="N442" s="1"/>
      <c r="O442" s="3"/>
    </row>
    <row r="443" spans="1:15" ht="19.5" customHeight="1">
      <c r="A443" s="74"/>
      <c r="B443" s="74"/>
      <c r="C443" s="37"/>
      <c r="D443" s="48"/>
      <c r="E443" s="49"/>
      <c r="F443" s="1"/>
      <c r="G443" s="1"/>
      <c r="H443" s="1"/>
      <c r="I443" s="1"/>
      <c r="J443" s="1"/>
      <c r="K443" s="1"/>
      <c r="L443" s="1"/>
      <c r="M443" s="1"/>
      <c r="N443" s="1"/>
      <c r="O443" s="3"/>
    </row>
    <row r="444" spans="1:15" ht="19.5" customHeight="1">
      <c r="A444" s="74"/>
      <c r="B444" s="74"/>
      <c r="C444" s="37"/>
      <c r="D444" s="48"/>
      <c r="E444" s="49"/>
      <c r="F444" s="1"/>
      <c r="G444" s="1"/>
      <c r="H444" s="1"/>
      <c r="I444" s="1"/>
      <c r="J444" s="1"/>
      <c r="K444" s="1"/>
      <c r="L444" s="1"/>
      <c r="M444" s="1"/>
      <c r="N444" s="1"/>
      <c r="O444" s="3"/>
    </row>
    <row r="445" spans="1:15" ht="19.5" customHeight="1">
      <c r="A445" s="74"/>
      <c r="B445" s="74"/>
      <c r="C445" s="37"/>
      <c r="D445" s="48"/>
      <c r="E445" s="49"/>
      <c r="F445" s="1"/>
      <c r="G445" s="1"/>
      <c r="H445" s="1"/>
      <c r="I445" s="1"/>
      <c r="J445" s="1"/>
      <c r="K445" s="1"/>
      <c r="L445" s="1"/>
      <c r="M445" s="1"/>
      <c r="N445" s="1"/>
      <c r="O445" s="3"/>
    </row>
    <row r="446" spans="1:15" ht="19.5" customHeight="1">
      <c r="A446" s="74"/>
      <c r="B446" s="74"/>
      <c r="C446" s="37"/>
      <c r="D446" s="48"/>
      <c r="E446" s="49"/>
      <c r="F446" s="1"/>
      <c r="G446" s="1"/>
      <c r="H446" s="1"/>
      <c r="I446" s="1"/>
      <c r="J446" s="1"/>
      <c r="K446" s="1"/>
      <c r="L446" s="1"/>
      <c r="M446" s="1"/>
      <c r="N446" s="1"/>
      <c r="O446" s="3"/>
    </row>
    <row r="447" spans="1:15" ht="19.5" customHeight="1">
      <c r="A447" s="74"/>
      <c r="B447" s="74"/>
      <c r="C447" s="37"/>
      <c r="D447" s="48"/>
      <c r="E447" s="49"/>
      <c r="F447" s="1"/>
      <c r="G447" s="1"/>
      <c r="H447" s="1"/>
      <c r="I447" s="1"/>
      <c r="J447" s="1"/>
      <c r="K447" s="1"/>
      <c r="L447" s="1"/>
      <c r="M447" s="1"/>
      <c r="N447" s="1"/>
      <c r="O447" s="3"/>
    </row>
    <row r="448" spans="1:15" ht="19.5" customHeight="1">
      <c r="A448" s="74"/>
      <c r="B448" s="74"/>
      <c r="C448" s="37"/>
      <c r="D448" s="48"/>
      <c r="E448" s="49"/>
      <c r="F448" s="1"/>
      <c r="G448" s="1"/>
      <c r="H448" s="1"/>
      <c r="I448" s="1"/>
      <c r="J448" s="1"/>
      <c r="K448" s="1"/>
      <c r="L448" s="1"/>
      <c r="M448" s="1"/>
      <c r="N448" s="1"/>
      <c r="O448" s="3"/>
    </row>
    <row r="449" spans="1:15" ht="19.5" customHeight="1">
      <c r="A449" s="74"/>
      <c r="B449" s="74"/>
      <c r="C449" s="37"/>
      <c r="D449" s="48"/>
      <c r="E449" s="49"/>
      <c r="F449" s="1"/>
      <c r="G449" s="1"/>
      <c r="H449" s="1"/>
      <c r="I449" s="1"/>
      <c r="J449" s="1"/>
      <c r="K449" s="1"/>
      <c r="L449" s="1"/>
      <c r="M449" s="1"/>
      <c r="N449" s="1"/>
      <c r="O449" s="3"/>
    </row>
    <row r="450" spans="1:15" ht="19.5" customHeight="1">
      <c r="A450" s="74"/>
      <c r="B450" s="74"/>
      <c r="C450" s="37"/>
      <c r="D450" s="48"/>
      <c r="E450" s="49"/>
      <c r="F450" s="1"/>
      <c r="G450" s="1"/>
      <c r="H450" s="1"/>
      <c r="I450" s="1"/>
      <c r="J450" s="1"/>
      <c r="K450" s="1"/>
      <c r="L450" s="1"/>
      <c r="M450" s="1"/>
      <c r="N450" s="1"/>
      <c r="O450" s="3"/>
    </row>
    <row r="451" spans="1:15" ht="19.5" customHeight="1">
      <c r="A451" s="74"/>
      <c r="B451" s="74"/>
      <c r="C451" s="37"/>
      <c r="D451" s="48"/>
      <c r="E451" s="49"/>
      <c r="F451" s="1"/>
      <c r="G451" s="1"/>
      <c r="H451" s="1"/>
      <c r="I451" s="1"/>
      <c r="J451" s="1"/>
      <c r="K451" s="1"/>
      <c r="L451" s="1"/>
      <c r="M451" s="1"/>
      <c r="N451" s="1"/>
      <c r="O451" s="3"/>
    </row>
    <row r="452" spans="1:15" ht="19.5" customHeight="1">
      <c r="A452" s="74"/>
      <c r="B452" s="74"/>
      <c r="C452" s="37"/>
      <c r="D452" s="48"/>
      <c r="E452" s="49"/>
      <c r="F452" s="1"/>
      <c r="G452" s="1"/>
      <c r="H452" s="1"/>
      <c r="I452" s="1"/>
      <c r="J452" s="1"/>
      <c r="K452" s="1"/>
      <c r="L452" s="1"/>
      <c r="M452" s="1"/>
      <c r="N452" s="1"/>
      <c r="O452" s="3"/>
    </row>
    <row r="453" spans="1:15" ht="19.5" customHeight="1">
      <c r="A453" s="74"/>
      <c r="B453" s="74"/>
      <c r="C453" s="37"/>
      <c r="D453" s="48"/>
      <c r="E453" s="49"/>
      <c r="F453" s="1"/>
      <c r="G453" s="1"/>
      <c r="H453" s="1"/>
      <c r="I453" s="1"/>
      <c r="J453" s="1"/>
      <c r="K453" s="1"/>
      <c r="L453" s="1"/>
      <c r="M453" s="1"/>
      <c r="N453" s="1"/>
      <c r="O453" s="3"/>
    </row>
    <row r="454" spans="1:15" ht="19.5" customHeight="1">
      <c r="A454" s="74"/>
      <c r="B454" s="74"/>
      <c r="C454" s="37"/>
      <c r="D454" s="48"/>
      <c r="E454" s="49"/>
      <c r="F454" s="1"/>
      <c r="G454" s="1"/>
      <c r="H454" s="1"/>
      <c r="I454" s="1"/>
      <c r="J454" s="1"/>
      <c r="K454" s="1"/>
      <c r="L454" s="1"/>
      <c r="M454" s="1"/>
      <c r="N454" s="1"/>
      <c r="O454" s="3"/>
    </row>
    <row r="455" spans="1:15" ht="19.5" customHeight="1">
      <c r="A455" s="74"/>
      <c r="B455" s="74"/>
      <c r="C455" s="37"/>
      <c r="D455" s="48"/>
      <c r="E455" s="49"/>
      <c r="F455" s="1"/>
      <c r="G455" s="1"/>
      <c r="H455" s="1"/>
      <c r="I455" s="1"/>
      <c r="J455" s="1"/>
      <c r="K455" s="1"/>
      <c r="L455" s="1"/>
      <c r="M455" s="1"/>
      <c r="N455" s="1"/>
      <c r="O455" s="3"/>
    </row>
    <row r="456" spans="1:15" ht="19.5" customHeight="1">
      <c r="A456" s="74"/>
      <c r="B456" s="74"/>
      <c r="C456" s="37"/>
      <c r="D456" s="48"/>
      <c r="E456" s="49"/>
      <c r="F456" s="1"/>
      <c r="G456" s="1"/>
      <c r="H456" s="1"/>
      <c r="I456" s="1"/>
      <c r="J456" s="1"/>
      <c r="K456" s="1"/>
      <c r="L456" s="1"/>
      <c r="M456" s="1"/>
      <c r="N456" s="1"/>
      <c r="O456" s="3"/>
    </row>
    <row r="457" spans="1:15" ht="19.5" customHeight="1">
      <c r="A457" s="74"/>
      <c r="B457" s="74"/>
      <c r="C457" s="37"/>
      <c r="D457" s="48"/>
      <c r="E457" s="49"/>
      <c r="F457" s="1"/>
      <c r="G457" s="1"/>
      <c r="H457" s="1"/>
      <c r="I457" s="1"/>
      <c r="J457" s="1"/>
      <c r="K457" s="1"/>
      <c r="L457" s="1"/>
      <c r="M457" s="1"/>
      <c r="N457" s="1"/>
      <c r="O457" s="3"/>
    </row>
    <row r="458" spans="1:15" ht="19.5" customHeight="1">
      <c r="A458" s="74"/>
      <c r="B458" s="74"/>
      <c r="C458" s="37"/>
      <c r="D458" s="48"/>
      <c r="E458" s="49"/>
      <c r="F458" s="1"/>
      <c r="G458" s="1"/>
      <c r="H458" s="1"/>
      <c r="I458" s="1"/>
      <c r="J458" s="1"/>
      <c r="K458" s="1"/>
      <c r="L458" s="1"/>
      <c r="M458" s="1"/>
      <c r="N458" s="1"/>
      <c r="O458" s="3"/>
    </row>
    <row r="459" spans="1:15" ht="19.5" customHeight="1">
      <c r="A459" s="74"/>
      <c r="B459" s="74"/>
      <c r="C459" s="37"/>
      <c r="D459" s="48"/>
      <c r="E459" s="49"/>
      <c r="F459" s="1"/>
      <c r="G459" s="1"/>
      <c r="H459" s="1"/>
      <c r="I459" s="1"/>
      <c r="J459" s="1"/>
      <c r="K459" s="1"/>
      <c r="L459" s="1"/>
      <c r="M459" s="1"/>
      <c r="N459" s="1"/>
      <c r="O459" s="3"/>
    </row>
    <row r="460" spans="1:15" ht="19.5" customHeight="1">
      <c r="A460" s="74"/>
      <c r="B460" s="74"/>
      <c r="C460" s="37"/>
      <c r="D460" s="48"/>
      <c r="E460" s="49"/>
      <c r="F460" s="1"/>
      <c r="G460" s="1"/>
      <c r="H460" s="1"/>
      <c r="I460" s="1"/>
      <c r="J460" s="1"/>
      <c r="K460" s="1"/>
      <c r="L460" s="1"/>
      <c r="M460" s="1"/>
      <c r="N460" s="1"/>
      <c r="O460" s="3"/>
    </row>
    <row r="461" spans="1:15" ht="19.5" customHeight="1">
      <c r="A461" s="74"/>
      <c r="B461" s="74"/>
      <c r="C461" s="37"/>
      <c r="D461" s="48"/>
      <c r="E461" s="49"/>
      <c r="F461" s="1"/>
      <c r="G461" s="1"/>
      <c r="H461" s="1"/>
      <c r="I461" s="1"/>
      <c r="J461" s="1"/>
      <c r="K461" s="1"/>
      <c r="L461" s="1"/>
      <c r="M461" s="1"/>
      <c r="N461" s="1"/>
      <c r="O461" s="3"/>
    </row>
    <row r="462" spans="1:15" ht="19.5" customHeight="1">
      <c r="A462" s="74"/>
      <c r="B462" s="74"/>
      <c r="C462" s="37"/>
      <c r="D462" s="48"/>
      <c r="E462" s="49"/>
      <c r="F462" s="1"/>
      <c r="G462" s="1"/>
      <c r="H462" s="1"/>
      <c r="I462" s="1"/>
      <c r="J462" s="1"/>
      <c r="K462" s="1"/>
      <c r="L462" s="1"/>
      <c r="M462" s="1"/>
      <c r="N462" s="1"/>
      <c r="O462" s="3"/>
    </row>
    <row r="463" spans="1:15" ht="19.5" customHeight="1">
      <c r="A463" s="74"/>
      <c r="B463" s="74"/>
      <c r="C463" s="37"/>
      <c r="D463" s="48"/>
      <c r="E463" s="49"/>
      <c r="F463" s="1"/>
      <c r="G463" s="1"/>
      <c r="H463" s="1"/>
      <c r="I463" s="1"/>
      <c r="J463" s="1"/>
      <c r="K463" s="1"/>
      <c r="L463" s="1"/>
      <c r="M463" s="1"/>
      <c r="N463" s="1"/>
      <c r="O463" s="3"/>
    </row>
    <row r="464" spans="1:15" ht="19.5" customHeight="1">
      <c r="A464" s="74"/>
      <c r="B464" s="74"/>
      <c r="C464" s="37"/>
      <c r="D464" s="48"/>
      <c r="E464" s="49"/>
      <c r="F464" s="1"/>
      <c r="G464" s="1"/>
      <c r="H464" s="1"/>
      <c r="I464" s="1"/>
      <c r="J464" s="1"/>
      <c r="K464" s="1"/>
      <c r="L464" s="1"/>
      <c r="M464" s="1"/>
      <c r="N464" s="1"/>
      <c r="O464" s="3"/>
    </row>
    <row r="465" spans="1:15" ht="19.5" customHeight="1">
      <c r="A465" s="74"/>
      <c r="B465" s="74"/>
      <c r="C465" s="37"/>
      <c r="D465" s="48"/>
      <c r="E465" s="49"/>
      <c r="F465" s="1"/>
      <c r="G465" s="1"/>
      <c r="H465" s="1"/>
      <c r="I465" s="1"/>
      <c r="J465" s="1"/>
      <c r="K465" s="1"/>
      <c r="L465" s="1"/>
      <c r="M465" s="1"/>
      <c r="N465" s="1"/>
      <c r="O465" s="3"/>
    </row>
    <row r="466" spans="1:15" ht="19.5" customHeight="1">
      <c r="A466" s="74"/>
      <c r="B466" s="74"/>
      <c r="C466" s="37"/>
      <c r="D466" s="48"/>
      <c r="E466" s="49"/>
      <c r="F466" s="1"/>
      <c r="G466" s="1"/>
      <c r="H466" s="1"/>
      <c r="I466" s="1"/>
      <c r="J466" s="1"/>
      <c r="K466" s="1"/>
      <c r="L466" s="1"/>
      <c r="M466" s="1"/>
      <c r="N466" s="1"/>
      <c r="O466" s="3"/>
    </row>
    <row r="467" spans="1:15" ht="19.5" customHeight="1">
      <c r="A467" s="74"/>
      <c r="B467" s="74"/>
      <c r="C467" s="37"/>
      <c r="D467" s="48"/>
      <c r="E467" s="49"/>
      <c r="F467" s="1"/>
      <c r="G467" s="1"/>
      <c r="H467" s="1"/>
      <c r="I467" s="1"/>
      <c r="J467" s="1"/>
      <c r="K467" s="1"/>
      <c r="L467" s="1"/>
      <c r="M467" s="1"/>
      <c r="N467" s="1"/>
      <c r="O467" s="3"/>
    </row>
    <row r="468" spans="1:15" ht="19.5" customHeight="1">
      <c r="A468" s="74"/>
      <c r="B468" s="74"/>
      <c r="C468" s="37"/>
      <c r="D468" s="48"/>
      <c r="E468" s="49"/>
      <c r="F468" s="1"/>
      <c r="G468" s="1"/>
      <c r="H468" s="1"/>
      <c r="I468" s="1"/>
      <c r="J468" s="1"/>
      <c r="K468" s="1"/>
      <c r="L468" s="1"/>
      <c r="M468" s="1"/>
      <c r="N468" s="1"/>
      <c r="O468" s="3"/>
    </row>
    <row r="469" spans="1:15" ht="19.5" customHeight="1">
      <c r="A469" s="74"/>
      <c r="B469" s="74"/>
      <c r="C469" s="37"/>
      <c r="D469" s="48"/>
      <c r="E469" s="49"/>
      <c r="F469" s="1"/>
      <c r="G469" s="1"/>
      <c r="H469" s="1"/>
      <c r="I469" s="1"/>
      <c r="J469" s="1"/>
      <c r="K469" s="1"/>
      <c r="L469" s="1"/>
      <c r="M469" s="1"/>
      <c r="N469" s="1"/>
      <c r="O469" s="3"/>
    </row>
    <row r="470" spans="1:15" ht="19.5" customHeight="1">
      <c r="A470" s="74"/>
      <c r="B470" s="74"/>
      <c r="C470" s="37"/>
      <c r="D470" s="48"/>
      <c r="E470" s="49"/>
      <c r="F470" s="1"/>
      <c r="G470" s="1"/>
      <c r="H470" s="1"/>
      <c r="I470" s="1"/>
      <c r="J470" s="1"/>
      <c r="K470" s="1"/>
      <c r="L470" s="1"/>
      <c r="M470" s="1"/>
      <c r="N470" s="1"/>
      <c r="O470" s="3"/>
    </row>
    <row r="471" spans="1:15" ht="19.5" customHeight="1">
      <c r="A471" s="74"/>
      <c r="B471" s="74"/>
      <c r="C471" s="37"/>
      <c r="D471" s="48"/>
      <c r="E471" s="49"/>
      <c r="F471" s="1"/>
      <c r="G471" s="1"/>
      <c r="H471" s="1"/>
      <c r="I471" s="1"/>
      <c r="J471" s="1"/>
      <c r="K471" s="1"/>
      <c r="L471" s="1"/>
      <c r="M471" s="1"/>
      <c r="N471" s="1"/>
      <c r="O471" s="3"/>
    </row>
    <row r="472" spans="1:15" ht="19.5" customHeight="1">
      <c r="A472" s="74"/>
      <c r="B472" s="74"/>
      <c r="C472" s="37"/>
      <c r="D472" s="48"/>
      <c r="E472" s="49"/>
      <c r="F472" s="1"/>
      <c r="G472" s="1"/>
      <c r="H472" s="1"/>
      <c r="I472" s="1"/>
      <c r="J472" s="1"/>
      <c r="K472" s="1"/>
      <c r="L472" s="1"/>
      <c r="M472" s="1"/>
      <c r="N472" s="1"/>
      <c r="O472" s="3"/>
    </row>
    <row r="473" spans="1:15" ht="19.5" customHeight="1">
      <c r="A473" s="74"/>
      <c r="B473" s="74"/>
      <c r="C473" s="37"/>
      <c r="D473" s="48"/>
      <c r="E473" s="49"/>
      <c r="F473" s="1"/>
      <c r="G473" s="1"/>
      <c r="H473" s="1"/>
      <c r="I473" s="1"/>
      <c r="J473" s="1"/>
      <c r="K473" s="1"/>
      <c r="L473" s="1"/>
      <c r="M473" s="1"/>
      <c r="N473" s="1"/>
      <c r="O473" s="3"/>
    </row>
    <row r="474" spans="1:15" ht="19.5" customHeight="1">
      <c r="A474" s="74"/>
      <c r="B474" s="74"/>
      <c r="C474" s="37"/>
      <c r="D474" s="48"/>
      <c r="E474" s="49"/>
      <c r="F474" s="1"/>
      <c r="G474" s="1"/>
      <c r="H474" s="1"/>
      <c r="I474" s="1"/>
      <c r="J474" s="1"/>
      <c r="K474" s="1"/>
      <c r="L474" s="1"/>
      <c r="M474" s="1"/>
      <c r="N474" s="1"/>
      <c r="O474" s="3"/>
    </row>
    <row r="475" spans="1:15" ht="19.5" customHeight="1">
      <c r="A475" s="74"/>
      <c r="B475" s="74"/>
      <c r="C475" s="37"/>
      <c r="D475" s="48"/>
      <c r="E475" s="49"/>
      <c r="F475" s="1"/>
      <c r="G475" s="1"/>
      <c r="H475" s="1"/>
      <c r="I475" s="1"/>
      <c r="J475" s="1"/>
      <c r="K475" s="1"/>
      <c r="L475" s="1"/>
      <c r="M475" s="1"/>
      <c r="N475" s="1"/>
      <c r="O475" s="3"/>
    </row>
    <row r="476" spans="1:15" ht="19.5" customHeight="1">
      <c r="A476" s="74"/>
      <c r="B476" s="74"/>
      <c r="C476" s="37"/>
      <c r="D476" s="48"/>
      <c r="E476" s="49"/>
      <c r="F476" s="1"/>
      <c r="G476" s="1"/>
      <c r="H476" s="1"/>
      <c r="I476" s="1"/>
      <c r="J476" s="1"/>
      <c r="K476" s="1"/>
      <c r="L476" s="1"/>
      <c r="M476" s="1"/>
      <c r="N476" s="1"/>
      <c r="O476" s="3"/>
    </row>
    <row r="477" spans="1:15" ht="19.5" customHeight="1">
      <c r="A477" s="74"/>
      <c r="B477" s="74"/>
      <c r="C477" s="37"/>
      <c r="D477" s="48"/>
      <c r="E477" s="49"/>
      <c r="F477" s="1"/>
      <c r="G477" s="1"/>
      <c r="H477" s="1"/>
      <c r="I477" s="1"/>
      <c r="J477" s="1"/>
      <c r="K477" s="1"/>
      <c r="L477" s="1"/>
      <c r="M477" s="1"/>
      <c r="N477" s="1"/>
      <c r="O477" s="3"/>
    </row>
    <row r="478" spans="1:15" ht="19.5" customHeight="1">
      <c r="A478" s="74"/>
      <c r="B478" s="74"/>
      <c r="C478" s="37"/>
      <c r="D478" s="48"/>
      <c r="E478" s="49"/>
      <c r="F478" s="1"/>
      <c r="G478" s="1"/>
      <c r="H478" s="1"/>
      <c r="I478" s="1"/>
      <c r="J478" s="1"/>
      <c r="K478" s="1"/>
      <c r="L478" s="1"/>
      <c r="M478" s="1"/>
      <c r="N478" s="1"/>
      <c r="O478" s="3"/>
    </row>
    <row r="479" spans="1:15" ht="19.5" customHeight="1">
      <c r="A479" s="74"/>
      <c r="B479" s="74"/>
      <c r="C479" s="37"/>
      <c r="D479" s="48"/>
      <c r="E479" s="49"/>
      <c r="F479" s="1"/>
      <c r="G479" s="1"/>
      <c r="H479" s="1"/>
      <c r="I479" s="1"/>
      <c r="J479" s="1"/>
      <c r="K479" s="1"/>
      <c r="L479" s="1"/>
      <c r="M479" s="1"/>
      <c r="N479" s="1"/>
      <c r="O479" s="3"/>
    </row>
    <row r="480" spans="1:15" ht="19.5" customHeight="1">
      <c r="A480" s="74"/>
      <c r="B480" s="74"/>
      <c r="C480" s="37"/>
      <c r="D480" s="48"/>
      <c r="E480" s="49"/>
      <c r="F480" s="1"/>
      <c r="G480" s="1"/>
      <c r="H480" s="1"/>
      <c r="I480" s="1"/>
      <c r="J480" s="1"/>
      <c r="K480" s="1"/>
      <c r="L480" s="1"/>
      <c r="M480" s="1"/>
      <c r="N480" s="1"/>
      <c r="O480" s="3"/>
    </row>
    <row r="481" spans="1:15" ht="19.5" customHeight="1">
      <c r="A481" s="74"/>
      <c r="B481" s="74"/>
      <c r="C481" s="37"/>
      <c r="D481" s="48"/>
      <c r="E481" s="49"/>
      <c r="F481" s="1"/>
      <c r="G481" s="1"/>
      <c r="H481" s="1"/>
      <c r="I481" s="1"/>
      <c r="J481" s="1"/>
      <c r="K481" s="1"/>
      <c r="L481" s="1"/>
      <c r="M481" s="1"/>
      <c r="N481" s="1"/>
      <c r="O481" s="3"/>
    </row>
    <row r="482" spans="1:15" ht="19.5" customHeight="1">
      <c r="A482" s="74"/>
      <c r="B482" s="74"/>
      <c r="C482" s="37"/>
      <c r="D482" s="48"/>
      <c r="E482" s="49"/>
      <c r="F482" s="1"/>
      <c r="G482" s="1"/>
      <c r="H482" s="1"/>
      <c r="I482" s="1"/>
      <c r="J482" s="1"/>
      <c r="K482" s="1"/>
      <c r="L482" s="1"/>
      <c r="M482" s="1"/>
      <c r="N482" s="1"/>
      <c r="O482" s="3"/>
    </row>
    <row r="483" spans="1:15" ht="19.5" customHeight="1">
      <c r="A483" s="74"/>
      <c r="B483" s="74"/>
      <c r="C483" s="37"/>
      <c r="D483" s="48"/>
      <c r="E483" s="49"/>
      <c r="F483" s="1"/>
      <c r="G483" s="1"/>
      <c r="H483" s="1"/>
      <c r="I483" s="1"/>
      <c r="J483" s="1"/>
      <c r="K483" s="1"/>
      <c r="L483" s="1"/>
      <c r="M483" s="1"/>
      <c r="N483" s="1"/>
      <c r="O483" s="3"/>
    </row>
    <row r="484" spans="1:15" ht="19.5" customHeight="1">
      <c r="A484" s="74"/>
      <c r="B484" s="74"/>
      <c r="C484" s="37"/>
      <c r="D484" s="48"/>
      <c r="E484" s="49"/>
      <c r="F484" s="1"/>
      <c r="G484" s="1"/>
      <c r="H484" s="1"/>
      <c r="I484" s="1"/>
      <c r="J484" s="1"/>
      <c r="K484" s="1"/>
      <c r="L484" s="1"/>
      <c r="M484" s="1"/>
      <c r="N484" s="1"/>
      <c r="O484" s="3"/>
    </row>
    <row r="485" spans="1:15" ht="19.5" customHeight="1">
      <c r="A485" s="74"/>
      <c r="B485" s="74"/>
      <c r="C485" s="37"/>
      <c r="D485" s="48"/>
      <c r="E485" s="49"/>
      <c r="F485" s="1"/>
      <c r="G485" s="1"/>
      <c r="H485" s="1"/>
      <c r="I485" s="1"/>
      <c r="J485" s="1"/>
      <c r="K485" s="1"/>
      <c r="L485" s="1"/>
      <c r="M485" s="1"/>
      <c r="N485" s="1"/>
      <c r="O485" s="3"/>
    </row>
    <row r="486" spans="1:15" ht="19.5" customHeight="1">
      <c r="A486" s="74"/>
      <c r="B486" s="74"/>
      <c r="C486" s="37"/>
      <c r="D486" s="48"/>
      <c r="E486" s="49"/>
      <c r="F486" s="1"/>
      <c r="G486" s="1"/>
      <c r="H486" s="1"/>
      <c r="I486" s="1"/>
      <c r="J486" s="1"/>
      <c r="K486" s="1"/>
      <c r="L486" s="1"/>
      <c r="M486" s="1"/>
      <c r="N486" s="1"/>
      <c r="O486" s="3"/>
    </row>
    <row r="487" spans="1:15" ht="19.5" customHeight="1">
      <c r="A487" s="74"/>
      <c r="B487" s="74"/>
      <c r="C487" s="37"/>
      <c r="D487" s="48"/>
      <c r="E487" s="49"/>
      <c r="F487" s="1"/>
      <c r="G487" s="1"/>
      <c r="H487" s="1"/>
      <c r="I487" s="1"/>
      <c r="J487" s="1"/>
      <c r="K487" s="1"/>
      <c r="L487" s="1"/>
      <c r="M487" s="1"/>
      <c r="N487" s="1"/>
      <c r="O487" s="3"/>
    </row>
    <row r="488" spans="1:15" ht="19.5" customHeight="1">
      <c r="A488" s="74"/>
      <c r="B488" s="74"/>
      <c r="C488" s="37"/>
      <c r="D488" s="48"/>
      <c r="E488" s="49"/>
      <c r="F488" s="1"/>
      <c r="G488" s="1"/>
      <c r="H488" s="1"/>
      <c r="I488" s="1"/>
      <c r="J488" s="1"/>
      <c r="K488" s="1"/>
      <c r="L488" s="1"/>
      <c r="M488" s="1"/>
      <c r="N488" s="1"/>
      <c r="O488" s="3"/>
    </row>
    <row r="489" spans="1:15" ht="19.5" customHeight="1">
      <c r="A489" s="74"/>
      <c r="B489" s="74"/>
      <c r="C489" s="37"/>
      <c r="D489" s="48"/>
      <c r="E489" s="49"/>
      <c r="F489" s="1"/>
      <c r="G489" s="1"/>
      <c r="H489" s="1"/>
      <c r="I489" s="1"/>
      <c r="J489" s="1"/>
      <c r="K489" s="1"/>
      <c r="L489" s="1"/>
      <c r="M489" s="1"/>
      <c r="N489" s="1"/>
      <c r="O489" s="3"/>
    </row>
    <row r="490" spans="1:15" ht="19.5" customHeight="1">
      <c r="A490" s="74"/>
      <c r="B490" s="74"/>
      <c r="C490" s="37"/>
      <c r="D490" s="48"/>
      <c r="E490" s="49"/>
      <c r="F490" s="1"/>
      <c r="G490" s="1"/>
      <c r="H490" s="1"/>
      <c r="I490" s="1"/>
      <c r="J490" s="1"/>
      <c r="K490" s="1"/>
      <c r="L490" s="1"/>
      <c r="M490" s="1"/>
      <c r="N490" s="1"/>
      <c r="O490" s="3"/>
    </row>
    <row r="491" spans="1:15" ht="19.5" customHeight="1">
      <c r="A491" s="74"/>
      <c r="B491" s="74"/>
      <c r="C491" s="37"/>
      <c r="D491" s="48"/>
      <c r="E491" s="49"/>
      <c r="F491" s="1"/>
      <c r="G491" s="1"/>
      <c r="H491" s="1"/>
      <c r="I491" s="1"/>
      <c r="J491" s="1"/>
      <c r="K491" s="1"/>
      <c r="L491" s="1"/>
      <c r="M491" s="1"/>
      <c r="N491" s="1"/>
      <c r="O491" s="3"/>
    </row>
    <row r="492" spans="1:15" ht="19.5" customHeight="1">
      <c r="A492" s="74"/>
      <c r="B492" s="74"/>
      <c r="C492" s="37"/>
      <c r="D492" s="48"/>
      <c r="E492" s="49"/>
      <c r="F492" s="1"/>
      <c r="G492" s="1"/>
      <c r="H492" s="1"/>
      <c r="I492" s="1"/>
      <c r="J492" s="1"/>
      <c r="K492" s="1"/>
      <c r="L492" s="1"/>
      <c r="M492" s="1"/>
      <c r="N492" s="1"/>
      <c r="O492" s="3"/>
    </row>
    <row r="493" spans="1:15" ht="19.5" customHeight="1">
      <c r="A493" s="74"/>
      <c r="B493" s="74"/>
      <c r="C493" s="37"/>
      <c r="D493" s="48"/>
      <c r="E493" s="49"/>
      <c r="F493" s="1"/>
      <c r="G493" s="1"/>
      <c r="H493" s="1"/>
      <c r="I493" s="1"/>
      <c r="J493" s="1"/>
      <c r="K493" s="1"/>
      <c r="L493" s="1"/>
      <c r="M493" s="1"/>
      <c r="N493" s="1"/>
      <c r="O493" s="3"/>
    </row>
    <row r="494" spans="1:15" ht="19.5" customHeight="1">
      <c r="A494" s="74"/>
      <c r="B494" s="74"/>
      <c r="C494" s="37"/>
      <c r="D494" s="48"/>
      <c r="E494" s="49"/>
      <c r="F494" s="1"/>
      <c r="G494" s="1"/>
      <c r="H494" s="1"/>
      <c r="I494" s="1"/>
      <c r="J494" s="1"/>
      <c r="K494" s="1"/>
      <c r="L494" s="1"/>
      <c r="M494" s="1"/>
      <c r="N494" s="1"/>
      <c r="O494" s="3"/>
    </row>
    <row r="495" spans="1:15" ht="19.5" customHeight="1">
      <c r="A495" s="74"/>
      <c r="B495" s="74"/>
      <c r="C495" s="37"/>
      <c r="D495" s="48"/>
      <c r="E495" s="49"/>
      <c r="F495" s="1"/>
      <c r="G495" s="1"/>
      <c r="H495" s="1"/>
      <c r="I495" s="1"/>
      <c r="J495" s="1"/>
      <c r="K495" s="1"/>
      <c r="L495" s="1"/>
      <c r="M495" s="1"/>
      <c r="N495" s="1"/>
      <c r="O495" s="3"/>
    </row>
    <row r="496" spans="1:15" ht="19.5" customHeight="1">
      <c r="A496" s="74"/>
      <c r="B496" s="74"/>
      <c r="C496" s="37"/>
      <c r="D496" s="48"/>
      <c r="E496" s="49"/>
      <c r="F496" s="1"/>
      <c r="G496" s="1"/>
      <c r="H496" s="1"/>
      <c r="I496" s="1"/>
      <c r="J496" s="1"/>
      <c r="K496" s="1"/>
      <c r="L496" s="1"/>
      <c r="M496" s="1"/>
      <c r="N496" s="1"/>
      <c r="O496" s="3"/>
    </row>
    <row r="497" spans="1:15" ht="19.5" customHeight="1">
      <c r="A497" s="74"/>
      <c r="B497" s="74"/>
      <c r="C497" s="37"/>
      <c r="D497" s="48"/>
      <c r="E497" s="49"/>
      <c r="F497" s="1"/>
      <c r="G497" s="1"/>
      <c r="H497" s="1"/>
      <c r="I497" s="1"/>
      <c r="J497" s="1"/>
      <c r="K497" s="1"/>
      <c r="L497" s="1"/>
      <c r="M497" s="1"/>
      <c r="N497" s="1"/>
      <c r="O497" s="3"/>
    </row>
    <row r="498" spans="1:15" ht="19.5" customHeight="1">
      <c r="A498" s="74"/>
      <c r="B498" s="74"/>
      <c r="C498" s="37"/>
      <c r="D498" s="48"/>
      <c r="E498" s="49"/>
      <c r="F498" s="1"/>
      <c r="G498" s="1"/>
      <c r="H498" s="1"/>
      <c r="I498" s="1"/>
      <c r="J498" s="1"/>
      <c r="K498" s="1"/>
      <c r="L498" s="1"/>
      <c r="M498" s="1"/>
      <c r="N498" s="1"/>
      <c r="O498" s="3"/>
    </row>
    <row r="499" spans="1:15" ht="19.5" customHeight="1">
      <c r="A499" s="74"/>
      <c r="B499" s="74"/>
      <c r="C499" s="37"/>
      <c r="D499" s="48"/>
      <c r="E499" s="49"/>
      <c r="F499" s="1"/>
      <c r="G499" s="1"/>
      <c r="H499" s="1"/>
      <c r="I499" s="1"/>
      <c r="J499" s="1"/>
      <c r="K499" s="1"/>
      <c r="L499" s="1"/>
      <c r="M499" s="1"/>
      <c r="N499" s="1"/>
      <c r="O499" s="3"/>
    </row>
    <row r="500" spans="1:15" ht="19.5" customHeight="1">
      <c r="A500" s="74"/>
      <c r="B500" s="74"/>
      <c r="C500" s="37"/>
      <c r="D500" s="48"/>
      <c r="E500" s="49"/>
      <c r="F500" s="1"/>
      <c r="G500" s="1"/>
      <c r="H500" s="1"/>
      <c r="I500" s="1"/>
      <c r="J500" s="1"/>
      <c r="K500" s="1"/>
      <c r="L500" s="1"/>
      <c r="M500" s="1"/>
      <c r="N500" s="1"/>
      <c r="O500" s="3"/>
    </row>
    <row r="501" spans="1:15" ht="19.5" customHeight="1">
      <c r="A501" s="74"/>
      <c r="B501" s="74"/>
      <c r="C501" s="37"/>
      <c r="D501" s="48"/>
      <c r="E501" s="49"/>
      <c r="F501" s="1"/>
      <c r="G501" s="1"/>
      <c r="H501" s="1"/>
      <c r="I501" s="1"/>
      <c r="J501" s="1"/>
      <c r="K501" s="1"/>
      <c r="L501" s="1"/>
      <c r="M501" s="1"/>
      <c r="N501" s="1"/>
      <c r="O501" s="3"/>
    </row>
    <row r="502" spans="1:15" ht="19.5" customHeight="1">
      <c r="A502" s="74"/>
      <c r="B502" s="74"/>
      <c r="C502" s="37"/>
      <c r="D502" s="48"/>
      <c r="E502" s="49"/>
      <c r="F502" s="1"/>
      <c r="G502" s="1"/>
      <c r="H502" s="1"/>
      <c r="I502" s="1"/>
      <c r="J502" s="1"/>
      <c r="K502" s="1"/>
      <c r="L502" s="1"/>
      <c r="M502" s="1"/>
      <c r="N502" s="1"/>
      <c r="O502" s="3"/>
    </row>
    <row r="503" spans="1:15" ht="19.5" customHeight="1">
      <c r="A503" s="74"/>
      <c r="B503" s="74"/>
      <c r="C503" s="37"/>
      <c r="D503" s="48"/>
      <c r="E503" s="49"/>
      <c r="F503" s="1"/>
      <c r="G503" s="1"/>
      <c r="H503" s="1"/>
      <c r="I503" s="1"/>
      <c r="J503" s="1"/>
      <c r="K503" s="1"/>
      <c r="L503" s="1"/>
      <c r="M503" s="1"/>
      <c r="N503" s="1"/>
      <c r="O503" s="3"/>
    </row>
    <row r="504" spans="1:15" ht="19.5" customHeight="1">
      <c r="A504" s="74"/>
      <c r="B504" s="74"/>
      <c r="C504" s="37"/>
      <c r="D504" s="48"/>
      <c r="E504" s="49"/>
      <c r="F504" s="1"/>
      <c r="G504" s="1"/>
      <c r="H504" s="1"/>
      <c r="I504" s="1"/>
      <c r="J504" s="1"/>
      <c r="K504" s="1"/>
      <c r="L504" s="1"/>
      <c r="M504" s="1"/>
      <c r="N504" s="1"/>
      <c r="O504" s="3"/>
    </row>
    <row r="505" spans="1:15" ht="19.5" customHeight="1">
      <c r="A505" s="74"/>
      <c r="B505" s="74"/>
      <c r="C505" s="37"/>
      <c r="D505" s="48"/>
      <c r="E505" s="49"/>
      <c r="F505" s="1"/>
      <c r="G505" s="1"/>
      <c r="H505" s="1"/>
      <c r="I505" s="1"/>
      <c r="J505" s="1"/>
      <c r="K505" s="1"/>
      <c r="L505" s="1"/>
      <c r="M505" s="1"/>
      <c r="N505" s="1"/>
      <c r="O505" s="3"/>
    </row>
    <row r="506" spans="1:15" ht="19.5" customHeight="1">
      <c r="A506" s="74"/>
      <c r="B506" s="74"/>
      <c r="C506" s="37"/>
      <c r="D506" s="48"/>
      <c r="E506" s="49"/>
      <c r="F506" s="1"/>
      <c r="G506" s="1"/>
      <c r="H506" s="1"/>
      <c r="I506" s="1"/>
      <c r="J506" s="1"/>
      <c r="K506" s="1"/>
      <c r="L506" s="1"/>
      <c r="M506" s="1"/>
      <c r="N506" s="1"/>
      <c r="O506" s="3"/>
    </row>
    <row r="507" spans="1:15" ht="19.5" customHeight="1">
      <c r="A507" s="74"/>
      <c r="B507" s="74"/>
      <c r="C507" s="37"/>
      <c r="D507" s="48"/>
      <c r="E507" s="49"/>
      <c r="F507" s="1"/>
      <c r="G507" s="1"/>
      <c r="H507" s="1"/>
      <c r="I507" s="1"/>
      <c r="J507" s="1"/>
      <c r="K507" s="1"/>
      <c r="L507" s="1"/>
      <c r="M507" s="1"/>
      <c r="N507" s="1"/>
      <c r="O507" s="3"/>
    </row>
    <row r="508" spans="1:15" ht="19.5" customHeight="1">
      <c r="A508" s="74"/>
      <c r="B508" s="74"/>
      <c r="C508" s="37"/>
      <c r="D508" s="48"/>
      <c r="E508" s="49"/>
      <c r="F508" s="1"/>
      <c r="G508" s="1"/>
      <c r="H508" s="1"/>
      <c r="I508" s="1"/>
      <c r="J508" s="1"/>
      <c r="K508" s="1"/>
      <c r="L508" s="1"/>
      <c r="M508" s="1"/>
      <c r="N508" s="1"/>
      <c r="O508" s="3"/>
    </row>
    <row r="509" spans="1:15" ht="19.5" customHeight="1">
      <c r="A509" s="74"/>
      <c r="B509" s="74"/>
      <c r="C509" s="37"/>
      <c r="D509" s="48"/>
      <c r="E509" s="49"/>
      <c r="F509" s="1"/>
      <c r="G509" s="1"/>
      <c r="H509" s="1"/>
      <c r="I509" s="1"/>
      <c r="J509" s="1"/>
      <c r="K509" s="1"/>
      <c r="L509" s="1"/>
      <c r="M509" s="1"/>
      <c r="N509" s="1"/>
      <c r="O509" s="3"/>
    </row>
    <row r="510" spans="1:15" ht="19.5" customHeight="1">
      <c r="A510" s="74"/>
      <c r="B510" s="74"/>
      <c r="C510" s="37"/>
      <c r="D510" s="48"/>
      <c r="E510" s="49"/>
      <c r="F510" s="1"/>
      <c r="G510" s="1"/>
      <c r="H510" s="1"/>
      <c r="I510" s="1"/>
      <c r="J510" s="1"/>
      <c r="K510" s="1"/>
      <c r="L510" s="1"/>
      <c r="M510" s="1"/>
      <c r="N510" s="1"/>
      <c r="O510" s="3"/>
    </row>
    <row r="511" spans="1:15" ht="19.5" customHeight="1">
      <c r="A511" s="74"/>
      <c r="B511" s="74"/>
      <c r="C511" s="37"/>
      <c r="D511" s="48"/>
      <c r="E511" s="49"/>
      <c r="F511" s="1"/>
      <c r="G511" s="1"/>
      <c r="H511" s="1"/>
      <c r="I511" s="1"/>
      <c r="J511" s="1"/>
      <c r="K511" s="1"/>
      <c r="L511" s="1"/>
      <c r="M511" s="1"/>
      <c r="N511" s="1"/>
      <c r="O511" s="3"/>
    </row>
    <row r="512" spans="1:15" ht="19.5" customHeight="1">
      <c r="A512" s="74"/>
      <c r="B512" s="74"/>
      <c r="C512" s="37"/>
      <c r="D512" s="48"/>
      <c r="E512" s="49"/>
      <c r="F512" s="1"/>
      <c r="G512" s="1"/>
      <c r="H512" s="1"/>
      <c r="I512" s="1"/>
      <c r="J512" s="1"/>
      <c r="K512" s="1"/>
      <c r="L512" s="1"/>
      <c r="M512" s="1"/>
      <c r="N512" s="1"/>
      <c r="O512" s="3"/>
    </row>
    <row r="513" spans="1:15" ht="19.5" customHeight="1">
      <c r="A513" s="74"/>
      <c r="B513" s="74"/>
      <c r="C513" s="37"/>
      <c r="D513" s="48"/>
      <c r="E513" s="49"/>
      <c r="F513" s="1"/>
      <c r="G513" s="1"/>
      <c r="H513" s="1"/>
      <c r="I513" s="1"/>
      <c r="J513" s="1"/>
      <c r="K513" s="1"/>
      <c r="L513" s="1"/>
      <c r="M513" s="1"/>
      <c r="N513" s="1"/>
      <c r="O513" s="3"/>
    </row>
    <row r="514" spans="1:15" ht="19.5" customHeight="1">
      <c r="A514" s="74"/>
      <c r="B514" s="74"/>
      <c r="C514" s="37"/>
      <c r="D514" s="48"/>
      <c r="E514" s="49"/>
      <c r="F514" s="1"/>
      <c r="G514" s="1"/>
      <c r="H514" s="1"/>
      <c r="I514" s="1"/>
      <c r="J514" s="1"/>
      <c r="K514" s="1"/>
      <c r="L514" s="1"/>
      <c r="M514" s="1"/>
      <c r="N514" s="1"/>
      <c r="O514" s="3"/>
    </row>
    <row r="515" spans="1:15" ht="19.5" customHeight="1">
      <c r="A515" s="74"/>
      <c r="B515" s="74"/>
      <c r="C515" s="37"/>
      <c r="D515" s="48"/>
      <c r="E515" s="49"/>
      <c r="F515" s="1"/>
      <c r="G515" s="1"/>
      <c r="H515" s="1"/>
      <c r="I515" s="1"/>
      <c r="J515" s="1"/>
      <c r="K515" s="1"/>
      <c r="L515" s="1"/>
      <c r="M515" s="1"/>
      <c r="N515" s="1"/>
      <c r="O515" s="3"/>
    </row>
    <row r="516" spans="1:15" ht="19.5" customHeight="1">
      <c r="A516" s="74"/>
      <c r="B516" s="74"/>
      <c r="C516" s="37"/>
      <c r="D516" s="48"/>
      <c r="E516" s="49"/>
      <c r="F516" s="1"/>
      <c r="G516" s="1"/>
      <c r="H516" s="1"/>
      <c r="I516" s="1"/>
      <c r="J516" s="1"/>
      <c r="K516" s="1"/>
      <c r="L516" s="1"/>
      <c r="M516" s="1"/>
      <c r="N516" s="1"/>
      <c r="O516" s="3"/>
    </row>
    <row r="517" spans="1:15" ht="19.5" customHeight="1">
      <c r="A517" s="74"/>
      <c r="B517" s="74"/>
      <c r="C517" s="37"/>
      <c r="D517" s="48"/>
      <c r="E517" s="49"/>
      <c r="F517" s="1"/>
      <c r="G517" s="1"/>
      <c r="H517" s="1"/>
      <c r="I517" s="1"/>
      <c r="J517" s="1"/>
      <c r="K517" s="1"/>
      <c r="L517" s="1"/>
      <c r="M517" s="1"/>
      <c r="N517" s="1"/>
      <c r="O517" s="3"/>
    </row>
    <row r="518" spans="1:15" ht="19.5" customHeight="1">
      <c r="A518" s="74"/>
      <c r="B518" s="74"/>
      <c r="C518" s="37"/>
      <c r="D518" s="48"/>
      <c r="E518" s="49"/>
      <c r="F518" s="1"/>
      <c r="G518" s="1"/>
      <c r="H518" s="1"/>
      <c r="I518" s="1"/>
      <c r="J518" s="1"/>
      <c r="K518" s="1"/>
      <c r="L518" s="1"/>
      <c r="M518" s="1"/>
      <c r="N518" s="1"/>
      <c r="O518" s="3"/>
    </row>
    <row r="519" spans="1:15" ht="19.5" customHeight="1">
      <c r="A519" s="74"/>
      <c r="B519" s="74"/>
      <c r="C519" s="37"/>
      <c r="D519" s="48"/>
      <c r="E519" s="49"/>
      <c r="F519" s="1"/>
      <c r="G519" s="1"/>
      <c r="H519" s="1"/>
      <c r="I519" s="1"/>
      <c r="J519" s="1"/>
      <c r="K519" s="1"/>
      <c r="L519" s="1"/>
      <c r="M519" s="1"/>
      <c r="N519" s="1"/>
      <c r="O519" s="3"/>
    </row>
    <row r="520" spans="1:15" ht="19.5" customHeight="1">
      <c r="A520" s="74"/>
      <c r="B520" s="74"/>
      <c r="C520" s="37"/>
      <c r="D520" s="48"/>
      <c r="E520" s="49"/>
      <c r="F520" s="1"/>
      <c r="G520" s="1"/>
      <c r="H520" s="1"/>
      <c r="I520" s="1"/>
      <c r="J520" s="1"/>
      <c r="K520" s="1"/>
      <c r="L520" s="1"/>
      <c r="M520" s="1"/>
      <c r="N520" s="1"/>
      <c r="O520" s="3"/>
    </row>
    <row r="521" spans="1:15" ht="19.5" customHeight="1">
      <c r="A521" s="74"/>
      <c r="B521" s="74"/>
      <c r="C521" s="37"/>
      <c r="D521" s="48"/>
      <c r="E521" s="49"/>
      <c r="F521" s="1"/>
      <c r="G521" s="1"/>
      <c r="H521" s="1"/>
      <c r="I521" s="1"/>
      <c r="J521" s="1"/>
      <c r="K521" s="1"/>
      <c r="L521" s="1"/>
      <c r="M521" s="1"/>
      <c r="N521" s="1"/>
      <c r="O521" s="3"/>
    </row>
    <row r="522" spans="1:15" ht="19.5" customHeight="1">
      <c r="A522" s="74"/>
      <c r="B522" s="74"/>
      <c r="C522" s="37"/>
      <c r="D522" s="48"/>
      <c r="E522" s="49"/>
      <c r="F522" s="1"/>
      <c r="G522" s="1"/>
      <c r="H522" s="1"/>
      <c r="I522" s="1"/>
      <c r="J522" s="1"/>
      <c r="K522" s="1"/>
      <c r="L522" s="1"/>
      <c r="M522" s="1"/>
      <c r="N522" s="1"/>
      <c r="O522" s="3"/>
    </row>
    <row r="523" spans="1:15" ht="19.5" customHeight="1">
      <c r="A523" s="74"/>
      <c r="B523" s="74"/>
      <c r="C523" s="37"/>
      <c r="D523" s="48"/>
      <c r="E523" s="49"/>
      <c r="F523" s="1"/>
      <c r="G523" s="1"/>
      <c r="H523" s="1"/>
      <c r="I523" s="1"/>
      <c r="J523" s="1"/>
      <c r="K523" s="1"/>
      <c r="L523" s="1"/>
      <c r="M523" s="1"/>
      <c r="N523" s="1"/>
      <c r="O523" s="3"/>
    </row>
    <row r="524" spans="1:15" ht="19.5" customHeight="1">
      <c r="A524" s="74"/>
      <c r="B524" s="74"/>
      <c r="C524" s="37"/>
      <c r="D524" s="48"/>
      <c r="E524" s="49"/>
      <c r="F524" s="1"/>
      <c r="G524" s="1"/>
      <c r="H524" s="1"/>
      <c r="I524" s="1"/>
      <c r="J524" s="1"/>
      <c r="K524" s="1"/>
      <c r="L524" s="1"/>
      <c r="M524" s="1"/>
      <c r="N524" s="1"/>
      <c r="O524" s="3"/>
    </row>
    <row r="525" spans="1:15" ht="19.5" customHeight="1">
      <c r="A525" s="74"/>
      <c r="B525" s="74"/>
      <c r="C525" s="37"/>
      <c r="D525" s="48"/>
      <c r="E525" s="49"/>
      <c r="F525" s="1"/>
      <c r="G525" s="1"/>
      <c r="H525" s="1"/>
      <c r="I525" s="1"/>
      <c r="J525" s="1"/>
      <c r="K525" s="1"/>
      <c r="L525" s="1"/>
      <c r="M525" s="1"/>
      <c r="N525" s="1"/>
      <c r="O525" s="3"/>
    </row>
    <row r="526" spans="1:15" ht="19.5" customHeight="1">
      <c r="A526" s="74"/>
      <c r="B526" s="74"/>
      <c r="C526" s="37"/>
      <c r="D526" s="48"/>
      <c r="E526" s="49"/>
      <c r="F526" s="1"/>
      <c r="G526" s="1"/>
      <c r="H526" s="1"/>
      <c r="I526" s="1"/>
      <c r="J526" s="1"/>
      <c r="K526" s="1"/>
      <c r="L526" s="1"/>
      <c r="M526" s="1"/>
      <c r="N526" s="1"/>
      <c r="O526" s="3"/>
    </row>
    <row r="527" spans="1:15" ht="19.5" customHeight="1">
      <c r="A527" s="74"/>
      <c r="B527" s="74"/>
      <c r="C527" s="37"/>
      <c r="D527" s="48"/>
      <c r="E527" s="49"/>
      <c r="F527" s="1"/>
      <c r="G527" s="1"/>
      <c r="H527" s="1"/>
      <c r="I527" s="1"/>
      <c r="J527" s="1"/>
      <c r="K527" s="1"/>
      <c r="L527" s="1"/>
      <c r="M527" s="1"/>
      <c r="N527" s="1"/>
      <c r="O527" s="3"/>
    </row>
    <row r="528" spans="1:15" ht="19.5" customHeight="1">
      <c r="A528" s="74"/>
      <c r="B528" s="74"/>
      <c r="C528" s="37"/>
      <c r="D528" s="48"/>
      <c r="E528" s="49"/>
      <c r="F528" s="1"/>
      <c r="G528" s="1"/>
      <c r="H528" s="1"/>
      <c r="I528" s="1"/>
      <c r="J528" s="1"/>
      <c r="K528" s="1"/>
      <c r="L528" s="1"/>
      <c r="M528" s="1"/>
      <c r="N528" s="1"/>
      <c r="O528" s="3"/>
    </row>
    <row r="529" spans="1:15" ht="19.5" customHeight="1">
      <c r="A529" s="74"/>
      <c r="B529" s="74"/>
      <c r="C529" s="37"/>
      <c r="D529" s="48"/>
      <c r="E529" s="49"/>
      <c r="F529" s="1"/>
      <c r="G529" s="1"/>
      <c r="H529" s="1"/>
      <c r="I529" s="1"/>
      <c r="J529" s="1"/>
      <c r="K529" s="1"/>
      <c r="L529" s="1"/>
      <c r="M529" s="1"/>
      <c r="N529" s="1"/>
      <c r="O529" s="3"/>
    </row>
    <row r="530" spans="1:15" ht="19.5" customHeight="1">
      <c r="A530" s="74"/>
      <c r="B530" s="74"/>
      <c r="C530" s="37"/>
      <c r="D530" s="48"/>
      <c r="E530" s="49"/>
      <c r="F530" s="1"/>
      <c r="G530" s="1"/>
      <c r="H530" s="1"/>
      <c r="I530" s="1"/>
      <c r="J530" s="1"/>
      <c r="K530" s="1"/>
      <c r="L530" s="1"/>
      <c r="M530" s="1"/>
      <c r="N530" s="1"/>
      <c r="O530" s="3"/>
    </row>
    <row r="531" spans="1:15" ht="19.5" customHeight="1">
      <c r="A531" s="74"/>
      <c r="B531" s="74"/>
      <c r="C531" s="37"/>
      <c r="D531" s="48"/>
      <c r="E531" s="49"/>
      <c r="F531" s="1"/>
      <c r="G531" s="1"/>
      <c r="H531" s="1"/>
      <c r="I531" s="1"/>
      <c r="J531" s="1"/>
      <c r="K531" s="1"/>
      <c r="L531" s="1"/>
      <c r="M531" s="1"/>
      <c r="N531" s="1"/>
      <c r="O531" s="3"/>
    </row>
    <row r="532" spans="1:15" ht="19.5" customHeight="1">
      <c r="A532" s="74"/>
      <c r="B532" s="74"/>
      <c r="C532" s="37"/>
      <c r="D532" s="48"/>
      <c r="E532" s="49"/>
      <c r="F532" s="1"/>
      <c r="G532" s="1"/>
      <c r="H532" s="1"/>
      <c r="I532" s="1"/>
      <c r="J532" s="1"/>
      <c r="K532" s="1"/>
      <c r="L532" s="1"/>
      <c r="M532" s="1"/>
      <c r="N532" s="1"/>
      <c r="O532" s="3"/>
    </row>
    <row r="533" spans="1:15" ht="19.5" customHeight="1">
      <c r="A533" s="74"/>
      <c r="B533" s="74"/>
      <c r="C533" s="37"/>
      <c r="D533" s="48"/>
      <c r="E533" s="49"/>
      <c r="F533" s="1"/>
      <c r="G533" s="1"/>
      <c r="H533" s="1"/>
      <c r="I533" s="1"/>
      <c r="J533" s="1"/>
      <c r="K533" s="1"/>
      <c r="L533" s="1"/>
      <c r="M533" s="1"/>
      <c r="N533" s="1"/>
      <c r="O533" s="3"/>
    </row>
    <row r="534" spans="1:15" ht="19.5" customHeight="1">
      <c r="A534" s="74"/>
      <c r="B534" s="74"/>
      <c r="C534" s="37"/>
      <c r="D534" s="48"/>
      <c r="E534" s="49"/>
      <c r="F534" s="1"/>
      <c r="G534" s="1"/>
      <c r="H534" s="1"/>
      <c r="I534" s="1"/>
      <c r="J534" s="1"/>
      <c r="K534" s="1"/>
      <c r="L534" s="1"/>
      <c r="M534" s="1"/>
      <c r="N534" s="1"/>
      <c r="O534" s="3"/>
    </row>
    <row r="535" spans="1:15" ht="19.5" customHeight="1">
      <c r="A535" s="74"/>
      <c r="B535" s="74"/>
      <c r="C535" s="37"/>
      <c r="D535" s="48"/>
      <c r="E535" s="49"/>
      <c r="F535" s="1"/>
      <c r="G535" s="1"/>
      <c r="H535" s="1"/>
      <c r="I535" s="1"/>
      <c r="J535" s="1"/>
      <c r="K535" s="1"/>
      <c r="L535" s="1"/>
      <c r="M535" s="1"/>
      <c r="N535" s="1"/>
      <c r="O535" s="3"/>
    </row>
    <row r="536" spans="1:15" ht="19.5" customHeight="1">
      <c r="A536" s="74"/>
      <c r="B536" s="74"/>
      <c r="C536" s="37"/>
      <c r="D536" s="48"/>
      <c r="E536" s="49"/>
      <c r="F536" s="1"/>
      <c r="G536" s="1"/>
      <c r="H536" s="1"/>
      <c r="I536" s="1"/>
      <c r="J536" s="1"/>
      <c r="K536" s="1"/>
      <c r="L536" s="1"/>
      <c r="M536" s="1"/>
      <c r="N536" s="1"/>
      <c r="O536" s="3"/>
    </row>
    <row r="537" spans="1:15" ht="19.5" customHeight="1">
      <c r="A537" s="74"/>
      <c r="B537" s="74"/>
      <c r="C537" s="37"/>
      <c r="D537" s="48"/>
      <c r="E537" s="49"/>
      <c r="F537" s="1"/>
      <c r="G537" s="1"/>
      <c r="H537" s="1"/>
      <c r="I537" s="1"/>
      <c r="J537" s="1"/>
      <c r="K537" s="1"/>
      <c r="L537" s="1"/>
      <c r="M537" s="1"/>
      <c r="N537" s="1"/>
      <c r="O537" s="3"/>
    </row>
    <row r="538" spans="1:15" ht="19.5" customHeight="1">
      <c r="A538" s="74"/>
      <c r="B538" s="74"/>
      <c r="C538" s="37"/>
      <c r="D538" s="48"/>
      <c r="E538" s="49"/>
      <c r="F538" s="1"/>
      <c r="G538" s="1"/>
      <c r="H538" s="1"/>
      <c r="I538" s="1"/>
      <c r="J538" s="1"/>
      <c r="K538" s="1"/>
      <c r="L538" s="1"/>
      <c r="M538" s="1"/>
      <c r="N538" s="1"/>
      <c r="O538" s="3"/>
    </row>
    <row r="539" spans="1:15" ht="19.5" customHeight="1">
      <c r="A539" s="74"/>
      <c r="B539" s="74"/>
      <c r="C539" s="37"/>
      <c r="D539" s="48"/>
      <c r="E539" s="49"/>
      <c r="F539" s="1"/>
      <c r="G539" s="1"/>
      <c r="H539" s="1"/>
      <c r="I539" s="1"/>
      <c r="J539" s="1"/>
      <c r="K539" s="1"/>
      <c r="L539" s="1"/>
      <c r="M539" s="1"/>
      <c r="N539" s="1"/>
      <c r="O539" s="3"/>
    </row>
    <row r="540" spans="1:15" ht="19.5" customHeight="1">
      <c r="A540" s="74"/>
      <c r="B540" s="74"/>
      <c r="C540" s="37"/>
      <c r="D540" s="48"/>
      <c r="E540" s="49"/>
      <c r="F540" s="1"/>
      <c r="G540" s="1"/>
      <c r="H540" s="1"/>
      <c r="I540" s="1"/>
      <c r="J540" s="1"/>
      <c r="K540" s="1"/>
      <c r="L540" s="1"/>
      <c r="M540" s="1"/>
      <c r="N540" s="1"/>
      <c r="O540" s="3"/>
    </row>
    <row r="541" spans="1:15" ht="19.5" customHeight="1">
      <c r="A541" s="74"/>
      <c r="B541" s="74"/>
      <c r="C541" s="37"/>
      <c r="D541" s="48"/>
      <c r="E541" s="49"/>
      <c r="F541" s="1"/>
      <c r="G541" s="1"/>
      <c r="H541" s="1"/>
      <c r="I541" s="1"/>
      <c r="J541" s="1"/>
      <c r="K541" s="1"/>
      <c r="L541" s="1"/>
      <c r="M541" s="1"/>
      <c r="N541" s="1"/>
      <c r="O541" s="3"/>
    </row>
    <row r="542" spans="1:15" ht="19.5" customHeight="1">
      <c r="A542" s="74"/>
      <c r="B542" s="74"/>
      <c r="C542" s="37"/>
      <c r="D542" s="48"/>
      <c r="E542" s="49"/>
      <c r="F542" s="1"/>
      <c r="G542" s="1"/>
      <c r="H542" s="1"/>
      <c r="I542" s="1"/>
      <c r="J542" s="1"/>
      <c r="K542" s="1"/>
      <c r="L542" s="1"/>
      <c r="M542" s="1"/>
      <c r="N542" s="1"/>
      <c r="O542" s="3"/>
    </row>
    <row r="543" spans="1:15" ht="19.5" customHeight="1">
      <c r="A543" s="74"/>
      <c r="B543" s="74"/>
      <c r="C543" s="37"/>
      <c r="D543" s="48"/>
      <c r="E543" s="49"/>
      <c r="F543" s="1"/>
      <c r="G543" s="1"/>
      <c r="H543" s="1"/>
      <c r="I543" s="1"/>
      <c r="J543" s="1"/>
      <c r="K543" s="1"/>
      <c r="L543" s="1"/>
      <c r="M543" s="1"/>
      <c r="N543" s="1"/>
      <c r="O543" s="3"/>
    </row>
    <row r="544" spans="1:15" ht="19.5" customHeight="1">
      <c r="A544" s="74"/>
      <c r="B544" s="74"/>
      <c r="C544" s="37"/>
      <c r="D544" s="48"/>
      <c r="E544" s="49"/>
      <c r="F544" s="1"/>
      <c r="G544" s="1"/>
      <c r="H544" s="1"/>
      <c r="I544" s="1"/>
      <c r="J544" s="1"/>
      <c r="K544" s="1"/>
      <c r="L544" s="1"/>
      <c r="M544" s="1"/>
      <c r="N544" s="1"/>
      <c r="O544" s="3"/>
    </row>
    <row r="545" spans="1:15" ht="19.5" customHeight="1">
      <c r="A545" s="74"/>
      <c r="B545" s="74"/>
      <c r="C545" s="37"/>
      <c r="D545" s="48"/>
      <c r="E545" s="49"/>
      <c r="F545" s="1"/>
      <c r="G545" s="1"/>
      <c r="H545" s="1"/>
      <c r="I545" s="1"/>
      <c r="J545" s="1"/>
      <c r="K545" s="1"/>
      <c r="L545" s="1"/>
      <c r="M545" s="1"/>
      <c r="N545" s="1"/>
      <c r="O545" s="3"/>
    </row>
    <row r="546" spans="1:15" ht="19.5" customHeight="1">
      <c r="A546" s="74"/>
      <c r="B546" s="74"/>
      <c r="C546" s="37"/>
      <c r="D546" s="48"/>
      <c r="E546" s="49"/>
      <c r="F546" s="1"/>
      <c r="G546" s="1"/>
      <c r="H546" s="1"/>
      <c r="I546" s="1"/>
      <c r="J546" s="1"/>
      <c r="K546" s="1"/>
      <c r="L546" s="1"/>
      <c r="M546" s="1"/>
      <c r="N546" s="1"/>
      <c r="O546" s="3"/>
    </row>
    <row r="547" spans="1:15" ht="19.5" customHeight="1">
      <c r="A547" s="74"/>
      <c r="B547" s="74"/>
      <c r="C547" s="37"/>
      <c r="D547" s="48"/>
      <c r="E547" s="49"/>
      <c r="F547" s="1"/>
      <c r="G547" s="1"/>
      <c r="H547" s="1"/>
      <c r="I547" s="1"/>
      <c r="J547" s="1"/>
      <c r="K547" s="1"/>
      <c r="L547" s="1"/>
      <c r="M547" s="1"/>
      <c r="N547" s="1"/>
      <c r="O547" s="3"/>
    </row>
    <row r="548" spans="1:15" ht="19.5" customHeight="1">
      <c r="A548" s="74"/>
      <c r="B548" s="74"/>
      <c r="C548" s="37"/>
      <c r="D548" s="48"/>
      <c r="E548" s="49"/>
      <c r="F548" s="1"/>
      <c r="G548" s="1"/>
      <c r="H548" s="1"/>
      <c r="I548" s="1"/>
      <c r="J548" s="1"/>
      <c r="K548" s="1"/>
      <c r="L548" s="1"/>
      <c r="M548" s="1"/>
      <c r="N548" s="1"/>
      <c r="O548" s="3"/>
    </row>
    <row r="549" spans="1:15" ht="19.5" customHeight="1">
      <c r="A549" s="74"/>
      <c r="B549" s="74"/>
      <c r="C549" s="37"/>
      <c r="D549" s="48"/>
      <c r="E549" s="49"/>
      <c r="F549" s="1"/>
      <c r="G549" s="1"/>
      <c r="H549" s="1"/>
      <c r="I549" s="1"/>
      <c r="J549" s="1"/>
      <c r="K549" s="1"/>
      <c r="L549" s="1"/>
      <c r="M549" s="1"/>
      <c r="N549" s="1"/>
      <c r="O549" s="3"/>
    </row>
    <row r="550" spans="1:15" ht="19.5" customHeight="1">
      <c r="A550" s="74"/>
      <c r="B550" s="74"/>
      <c r="C550" s="37"/>
      <c r="D550" s="48"/>
      <c r="E550" s="49"/>
      <c r="F550" s="1"/>
      <c r="G550" s="1"/>
      <c r="H550" s="1"/>
      <c r="I550" s="1"/>
      <c r="J550" s="1"/>
      <c r="K550" s="1"/>
      <c r="L550" s="1"/>
      <c r="M550" s="1"/>
      <c r="N550" s="1"/>
      <c r="O550" s="3"/>
    </row>
    <row r="551" spans="1:15" ht="19.5" customHeight="1">
      <c r="A551" s="74"/>
      <c r="B551" s="74"/>
      <c r="C551" s="37"/>
      <c r="D551" s="48"/>
      <c r="E551" s="49"/>
      <c r="F551" s="1"/>
      <c r="G551" s="1"/>
      <c r="H551" s="1"/>
      <c r="I551" s="1"/>
      <c r="J551" s="1"/>
      <c r="K551" s="1"/>
      <c r="L551" s="1"/>
      <c r="M551" s="1"/>
      <c r="N551" s="1"/>
      <c r="O551" s="3"/>
    </row>
    <row r="552" spans="1:15" ht="19.5" customHeight="1">
      <c r="A552" s="74"/>
      <c r="B552" s="74"/>
      <c r="C552" s="37"/>
      <c r="D552" s="48"/>
      <c r="E552" s="49"/>
      <c r="F552" s="1"/>
      <c r="G552" s="1"/>
      <c r="H552" s="1"/>
      <c r="I552" s="1"/>
      <c r="J552" s="1"/>
      <c r="K552" s="1"/>
      <c r="L552" s="1"/>
      <c r="M552" s="1"/>
      <c r="N552" s="1"/>
      <c r="O552" s="3"/>
    </row>
    <row r="553" spans="1:15" ht="19.5" customHeight="1">
      <c r="A553" s="74"/>
      <c r="B553" s="74"/>
      <c r="C553" s="37"/>
      <c r="D553" s="48"/>
      <c r="E553" s="49"/>
      <c r="F553" s="1"/>
      <c r="G553" s="1"/>
      <c r="H553" s="1"/>
      <c r="I553" s="1"/>
      <c r="J553" s="1"/>
      <c r="K553" s="1"/>
      <c r="L553" s="1"/>
      <c r="M553" s="1"/>
      <c r="N553" s="1"/>
      <c r="O553" s="3"/>
    </row>
    <row r="554" spans="1:15" ht="19.5" customHeight="1">
      <c r="A554" s="74"/>
      <c r="B554" s="74"/>
      <c r="C554" s="37"/>
      <c r="D554" s="48"/>
      <c r="E554" s="49"/>
      <c r="F554" s="1"/>
      <c r="G554" s="1"/>
      <c r="H554" s="1"/>
      <c r="I554" s="1"/>
      <c r="J554" s="1"/>
      <c r="K554" s="1"/>
      <c r="L554" s="1"/>
      <c r="M554" s="1"/>
      <c r="N554" s="1"/>
      <c r="O554" s="3"/>
    </row>
    <row r="555" spans="1:15" ht="19.5" customHeight="1">
      <c r="A555" s="74"/>
      <c r="B555" s="74"/>
      <c r="C555" s="37"/>
      <c r="D555" s="48"/>
      <c r="E555" s="49"/>
      <c r="F555" s="1"/>
      <c r="G555" s="1"/>
      <c r="H555" s="1"/>
      <c r="I555" s="1"/>
      <c r="J555" s="1"/>
      <c r="K555" s="1"/>
      <c r="L555" s="1"/>
      <c r="M555" s="1"/>
      <c r="N555" s="1"/>
      <c r="O555" s="3"/>
    </row>
    <row r="556" spans="1:15" ht="19.5" customHeight="1">
      <c r="A556" s="74"/>
      <c r="B556" s="74"/>
      <c r="C556" s="37"/>
      <c r="D556" s="48"/>
      <c r="E556" s="49"/>
      <c r="F556" s="1"/>
      <c r="G556" s="1"/>
      <c r="H556" s="1"/>
      <c r="I556" s="1"/>
      <c r="J556" s="1"/>
      <c r="K556" s="1"/>
      <c r="L556" s="1"/>
      <c r="M556" s="1"/>
      <c r="N556" s="1"/>
      <c r="O556" s="3"/>
    </row>
    <row r="557" spans="1:15" ht="19.5" customHeight="1">
      <c r="A557" s="74"/>
      <c r="B557" s="74"/>
      <c r="C557" s="37"/>
      <c r="D557" s="48"/>
      <c r="E557" s="49"/>
      <c r="F557" s="1"/>
      <c r="G557" s="1"/>
      <c r="H557" s="1"/>
      <c r="I557" s="1"/>
      <c r="J557" s="1"/>
      <c r="K557" s="1"/>
      <c r="L557" s="1"/>
      <c r="M557" s="1"/>
      <c r="N557" s="1"/>
      <c r="O557" s="3"/>
    </row>
    <row r="558" spans="1:15" ht="19.5" customHeight="1">
      <c r="A558" s="74"/>
      <c r="B558" s="74"/>
      <c r="C558" s="37"/>
      <c r="D558" s="48"/>
      <c r="E558" s="49"/>
      <c r="F558" s="1"/>
      <c r="G558" s="1"/>
      <c r="H558" s="1"/>
      <c r="I558" s="1"/>
      <c r="J558" s="1"/>
      <c r="K558" s="1"/>
      <c r="L558" s="1"/>
      <c r="M558" s="1"/>
      <c r="N558" s="1"/>
      <c r="O558" s="3"/>
    </row>
    <row r="559" spans="1:15" ht="19.5" customHeight="1">
      <c r="A559" s="74"/>
      <c r="B559" s="74"/>
      <c r="C559" s="37"/>
      <c r="D559" s="48"/>
      <c r="E559" s="49"/>
      <c r="F559" s="1"/>
      <c r="G559" s="1"/>
      <c r="H559" s="1"/>
      <c r="I559" s="1"/>
      <c r="J559" s="1"/>
      <c r="K559" s="1"/>
      <c r="L559" s="1"/>
      <c r="M559" s="1"/>
      <c r="N559" s="1"/>
      <c r="O559" s="3"/>
    </row>
    <row r="560" spans="1:15" ht="19.5" customHeight="1">
      <c r="A560" s="74"/>
      <c r="B560" s="74"/>
      <c r="C560" s="37"/>
      <c r="D560" s="48"/>
      <c r="E560" s="49"/>
      <c r="F560" s="1"/>
      <c r="G560" s="1"/>
      <c r="H560" s="1"/>
      <c r="I560" s="1"/>
      <c r="J560" s="1"/>
      <c r="K560" s="1"/>
      <c r="L560" s="1"/>
      <c r="M560" s="1"/>
      <c r="N560" s="1"/>
      <c r="O560" s="3"/>
    </row>
    <row r="561" spans="1:15" ht="19.5" customHeight="1">
      <c r="A561" s="74"/>
      <c r="B561" s="74"/>
      <c r="C561" s="37"/>
      <c r="D561" s="48"/>
      <c r="E561" s="49"/>
      <c r="F561" s="1"/>
      <c r="G561" s="1"/>
      <c r="H561" s="1"/>
      <c r="I561" s="1"/>
      <c r="J561" s="1"/>
      <c r="K561" s="1"/>
      <c r="L561" s="1"/>
      <c r="M561" s="1"/>
      <c r="N561" s="1"/>
      <c r="O561" s="3"/>
    </row>
    <row r="562" spans="1:15" ht="19.5" customHeight="1">
      <c r="A562" s="74"/>
      <c r="B562" s="74"/>
      <c r="C562" s="37"/>
      <c r="D562" s="48"/>
      <c r="E562" s="49"/>
      <c r="F562" s="1"/>
      <c r="G562" s="1"/>
      <c r="H562" s="1"/>
      <c r="I562" s="1"/>
      <c r="J562" s="1"/>
      <c r="K562" s="1"/>
      <c r="L562" s="1"/>
      <c r="M562" s="1"/>
      <c r="N562" s="1"/>
      <c r="O562" s="3"/>
    </row>
    <row r="563" spans="1:15" ht="19.5" customHeight="1">
      <c r="A563" s="74"/>
      <c r="B563" s="74"/>
      <c r="C563" s="37"/>
      <c r="D563" s="48"/>
      <c r="E563" s="49"/>
      <c r="F563" s="1"/>
      <c r="G563" s="1"/>
      <c r="H563" s="1"/>
      <c r="I563" s="1"/>
      <c r="J563" s="1"/>
      <c r="K563" s="1"/>
      <c r="L563" s="1"/>
      <c r="M563" s="1"/>
      <c r="N563" s="1"/>
      <c r="O563" s="3"/>
    </row>
    <row r="564" spans="1:15" ht="19.5" customHeight="1">
      <c r="A564" s="74"/>
      <c r="B564" s="74"/>
      <c r="C564" s="37"/>
      <c r="D564" s="48"/>
      <c r="E564" s="49"/>
      <c r="F564" s="1"/>
      <c r="G564" s="1"/>
      <c r="H564" s="1"/>
      <c r="I564" s="1"/>
      <c r="J564" s="1"/>
      <c r="K564" s="1"/>
      <c r="L564" s="1"/>
      <c r="M564" s="1"/>
      <c r="N564" s="1"/>
      <c r="O564" s="3"/>
    </row>
    <row r="565" spans="1:15" ht="19.5" customHeight="1">
      <c r="A565" s="74"/>
      <c r="B565" s="74"/>
      <c r="C565" s="37"/>
      <c r="D565" s="48"/>
      <c r="E565" s="49"/>
      <c r="F565" s="1"/>
      <c r="G565" s="1"/>
      <c r="H565" s="1"/>
      <c r="I565" s="1"/>
      <c r="J565" s="1"/>
      <c r="K565" s="1"/>
      <c r="L565" s="1"/>
      <c r="M565" s="1"/>
      <c r="N565" s="1"/>
      <c r="O565" s="3"/>
    </row>
    <row r="566" spans="1:15" ht="19.5" customHeight="1">
      <c r="A566" s="74"/>
      <c r="B566" s="74"/>
      <c r="C566" s="37"/>
      <c r="D566" s="48"/>
      <c r="E566" s="49"/>
      <c r="F566" s="1"/>
      <c r="G566" s="1"/>
      <c r="H566" s="1"/>
      <c r="I566" s="1"/>
      <c r="J566" s="1"/>
      <c r="K566" s="1"/>
      <c r="L566" s="1"/>
      <c r="M566" s="1"/>
      <c r="N566" s="1"/>
      <c r="O566" s="3"/>
    </row>
    <row r="567" spans="1:15" ht="19.5" customHeight="1">
      <c r="A567" s="74"/>
      <c r="B567" s="74"/>
      <c r="C567" s="37"/>
      <c r="D567" s="48"/>
      <c r="E567" s="49"/>
      <c r="F567" s="1"/>
      <c r="G567" s="1"/>
      <c r="H567" s="1"/>
      <c r="I567" s="1"/>
      <c r="J567" s="1"/>
      <c r="K567" s="1"/>
      <c r="L567" s="1"/>
      <c r="M567" s="1"/>
      <c r="N567" s="1"/>
      <c r="O567" s="3"/>
    </row>
    <row r="568" spans="1:15" ht="19.5" customHeight="1">
      <c r="A568" s="74"/>
      <c r="B568" s="74"/>
      <c r="C568" s="37"/>
      <c r="D568" s="48"/>
      <c r="E568" s="49"/>
      <c r="F568" s="1"/>
      <c r="G568" s="1"/>
      <c r="H568" s="1"/>
      <c r="I568" s="1"/>
      <c r="J568" s="1"/>
      <c r="K568" s="1"/>
      <c r="L568" s="1"/>
      <c r="M568" s="1"/>
      <c r="N568" s="1"/>
      <c r="O568" s="3"/>
    </row>
    <row r="569" spans="1:15" ht="19.5" customHeight="1">
      <c r="A569" s="74"/>
      <c r="B569" s="74"/>
      <c r="C569" s="37"/>
      <c r="D569" s="48"/>
      <c r="E569" s="49"/>
      <c r="F569" s="1"/>
      <c r="G569" s="1"/>
      <c r="H569" s="1"/>
      <c r="I569" s="1"/>
      <c r="J569" s="1"/>
      <c r="K569" s="1"/>
      <c r="L569" s="1"/>
      <c r="M569" s="1"/>
      <c r="N569" s="1"/>
      <c r="O569" s="3"/>
    </row>
    <row r="570" spans="1:15" ht="19.5" customHeight="1">
      <c r="A570" s="74"/>
      <c r="B570" s="74"/>
      <c r="C570" s="37"/>
      <c r="D570" s="48"/>
      <c r="E570" s="49"/>
      <c r="F570" s="1"/>
      <c r="G570" s="1"/>
      <c r="H570" s="1"/>
      <c r="I570" s="1"/>
      <c r="J570" s="1"/>
      <c r="K570" s="1"/>
      <c r="L570" s="1"/>
      <c r="M570" s="1"/>
      <c r="N570" s="1"/>
      <c r="O570" s="3"/>
    </row>
    <row r="571" spans="1:15" ht="19.5" customHeight="1">
      <c r="A571" s="74"/>
      <c r="B571" s="74"/>
      <c r="C571" s="37"/>
      <c r="D571" s="48"/>
      <c r="E571" s="49"/>
      <c r="F571" s="1"/>
      <c r="G571" s="1"/>
      <c r="H571" s="1"/>
      <c r="I571" s="1"/>
      <c r="J571" s="1"/>
      <c r="K571" s="1"/>
      <c r="L571" s="1"/>
      <c r="M571" s="1"/>
      <c r="N571" s="1"/>
      <c r="O571" s="3"/>
    </row>
    <row r="572" spans="1:15" ht="19.5" customHeight="1">
      <c r="A572" s="74"/>
      <c r="B572" s="74"/>
      <c r="C572" s="37"/>
      <c r="D572" s="48"/>
      <c r="E572" s="49"/>
      <c r="F572" s="1"/>
      <c r="G572" s="1"/>
      <c r="H572" s="1"/>
      <c r="I572" s="1"/>
      <c r="J572" s="1"/>
      <c r="K572" s="1"/>
      <c r="L572" s="1"/>
      <c r="M572" s="1"/>
      <c r="N572" s="1"/>
      <c r="O572" s="3"/>
    </row>
    <row r="573" spans="1:15" ht="19.5" customHeight="1">
      <c r="A573" s="74"/>
      <c r="B573" s="74"/>
      <c r="C573" s="37"/>
      <c r="D573" s="48"/>
      <c r="E573" s="49"/>
      <c r="F573" s="1"/>
      <c r="G573" s="1"/>
      <c r="H573" s="1"/>
      <c r="I573" s="1"/>
      <c r="J573" s="1"/>
      <c r="K573" s="1"/>
      <c r="L573" s="1"/>
      <c r="M573" s="1"/>
      <c r="N573" s="1"/>
      <c r="O573" s="3"/>
    </row>
    <row r="574" spans="1:15" ht="19.5" customHeight="1">
      <c r="A574" s="74"/>
      <c r="B574" s="74"/>
      <c r="C574" s="37"/>
      <c r="D574" s="48"/>
      <c r="E574" s="49"/>
      <c r="F574" s="1"/>
      <c r="G574" s="1"/>
      <c r="H574" s="1"/>
      <c r="I574" s="1"/>
      <c r="J574" s="1"/>
      <c r="K574" s="1"/>
      <c r="L574" s="1"/>
      <c r="M574" s="1"/>
      <c r="N574" s="1"/>
      <c r="O574" s="3"/>
    </row>
    <row r="575" spans="1:15" ht="19.5" customHeight="1">
      <c r="A575" s="74"/>
      <c r="B575" s="74"/>
      <c r="C575" s="37"/>
      <c r="D575" s="48"/>
      <c r="E575" s="49"/>
      <c r="F575" s="1"/>
      <c r="G575" s="1"/>
      <c r="H575" s="1"/>
      <c r="I575" s="1"/>
      <c r="J575" s="1"/>
      <c r="K575" s="1"/>
      <c r="L575" s="1"/>
      <c r="M575" s="1"/>
      <c r="N575" s="1"/>
      <c r="O575" s="3"/>
    </row>
    <row r="576" spans="1:15" ht="19.5" customHeight="1">
      <c r="A576" s="74"/>
      <c r="B576" s="74"/>
      <c r="C576" s="37"/>
      <c r="D576" s="48"/>
      <c r="E576" s="49"/>
      <c r="F576" s="1"/>
      <c r="G576" s="1"/>
      <c r="H576" s="1"/>
      <c r="I576" s="1"/>
      <c r="J576" s="1"/>
      <c r="K576" s="1"/>
      <c r="L576" s="1"/>
      <c r="M576" s="1"/>
      <c r="N576" s="1"/>
      <c r="O576" s="3"/>
    </row>
    <row r="577" spans="1:15" ht="19.5" customHeight="1">
      <c r="A577" s="74"/>
      <c r="B577" s="74"/>
      <c r="C577" s="37"/>
      <c r="D577" s="48"/>
      <c r="E577" s="49"/>
      <c r="F577" s="1"/>
      <c r="G577" s="1"/>
      <c r="H577" s="1"/>
      <c r="I577" s="1"/>
      <c r="J577" s="1"/>
      <c r="K577" s="1"/>
      <c r="L577" s="1"/>
      <c r="M577" s="1"/>
      <c r="N577" s="1"/>
      <c r="O577" s="3"/>
    </row>
    <row r="578" spans="1:15" ht="19.5" customHeight="1">
      <c r="A578" s="74"/>
      <c r="B578" s="74"/>
      <c r="C578" s="37"/>
      <c r="D578" s="48"/>
      <c r="E578" s="49"/>
      <c r="F578" s="1"/>
      <c r="G578" s="1"/>
      <c r="H578" s="1"/>
      <c r="I578" s="1"/>
      <c r="J578" s="1"/>
      <c r="K578" s="1"/>
      <c r="L578" s="1"/>
      <c r="M578" s="1"/>
      <c r="N578" s="1"/>
      <c r="O578" s="3"/>
    </row>
    <row r="579" spans="1:15" ht="19.5" customHeight="1">
      <c r="A579" s="74"/>
      <c r="B579" s="74"/>
      <c r="C579" s="37"/>
      <c r="D579" s="48"/>
      <c r="E579" s="49"/>
      <c r="F579" s="1"/>
      <c r="G579" s="1"/>
      <c r="H579" s="1"/>
      <c r="I579" s="1"/>
      <c r="J579" s="1"/>
      <c r="K579" s="1"/>
      <c r="L579" s="1"/>
      <c r="M579" s="1"/>
      <c r="N579" s="1"/>
      <c r="O579" s="3"/>
    </row>
    <row r="580" spans="1:15" ht="19.5" customHeight="1">
      <c r="A580" s="74"/>
      <c r="B580" s="74"/>
      <c r="C580" s="37"/>
      <c r="D580" s="48"/>
      <c r="E580" s="49"/>
      <c r="F580" s="1"/>
      <c r="G580" s="1"/>
      <c r="H580" s="1"/>
      <c r="I580" s="1"/>
      <c r="J580" s="1"/>
      <c r="K580" s="1"/>
      <c r="L580" s="1"/>
      <c r="M580" s="1"/>
      <c r="N580" s="1"/>
      <c r="O580" s="3"/>
    </row>
    <row r="581" spans="1:15" ht="19.5" customHeight="1">
      <c r="A581" s="74"/>
      <c r="B581" s="74"/>
      <c r="C581" s="37"/>
      <c r="D581" s="48"/>
      <c r="E581" s="49"/>
      <c r="F581" s="1"/>
      <c r="G581" s="1"/>
      <c r="H581" s="1"/>
      <c r="I581" s="1"/>
      <c r="J581" s="1"/>
      <c r="K581" s="1"/>
      <c r="L581" s="1"/>
      <c r="M581" s="1"/>
      <c r="N581" s="1"/>
      <c r="O581" s="3"/>
    </row>
    <row r="582" spans="1:15" ht="19.5" customHeight="1">
      <c r="A582" s="74"/>
      <c r="B582" s="74"/>
      <c r="C582" s="37"/>
      <c r="D582" s="48"/>
      <c r="E582" s="49"/>
      <c r="F582" s="1"/>
      <c r="G582" s="1"/>
      <c r="H582" s="1"/>
      <c r="I582" s="1"/>
      <c r="J582" s="1"/>
      <c r="K582" s="1"/>
      <c r="L582" s="1"/>
      <c r="M582" s="1"/>
      <c r="N582" s="1"/>
      <c r="O582" s="3"/>
    </row>
    <row r="583" spans="1:15" ht="19.5" customHeight="1">
      <c r="A583" s="74"/>
      <c r="B583" s="74"/>
      <c r="C583" s="37"/>
      <c r="D583" s="48"/>
      <c r="E583" s="49"/>
      <c r="F583" s="1"/>
      <c r="G583" s="1"/>
      <c r="H583" s="1"/>
      <c r="I583" s="1"/>
      <c r="J583" s="1"/>
      <c r="K583" s="1"/>
      <c r="L583" s="1"/>
      <c r="M583" s="1"/>
      <c r="N583" s="1"/>
      <c r="O583" s="3"/>
    </row>
    <row r="584" spans="1:15" ht="19.5" customHeight="1">
      <c r="A584" s="74"/>
      <c r="B584" s="74"/>
      <c r="C584" s="37"/>
      <c r="D584" s="48"/>
      <c r="E584" s="49"/>
      <c r="F584" s="1"/>
      <c r="G584" s="1"/>
      <c r="H584" s="1"/>
      <c r="I584" s="1"/>
      <c r="J584" s="1"/>
      <c r="K584" s="1"/>
      <c r="L584" s="1"/>
      <c r="M584" s="1"/>
      <c r="N584" s="1"/>
      <c r="O584" s="3"/>
    </row>
    <row r="585" spans="1:15" ht="19.5" customHeight="1">
      <c r="A585" s="74"/>
      <c r="B585" s="74"/>
      <c r="C585" s="37"/>
      <c r="D585" s="48"/>
      <c r="E585" s="49"/>
      <c r="F585" s="1"/>
      <c r="G585" s="1"/>
      <c r="H585" s="1"/>
      <c r="I585" s="1"/>
      <c r="J585" s="1"/>
      <c r="K585" s="1"/>
      <c r="L585" s="1"/>
      <c r="M585" s="1"/>
      <c r="N585" s="1"/>
      <c r="O585" s="3"/>
    </row>
    <row r="586" spans="1:15" ht="19.5" customHeight="1">
      <c r="A586" s="74"/>
      <c r="B586" s="74"/>
      <c r="C586" s="37"/>
      <c r="D586" s="48"/>
      <c r="E586" s="49"/>
      <c r="F586" s="1"/>
      <c r="G586" s="1"/>
      <c r="H586" s="1"/>
      <c r="I586" s="1"/>
      <c r="J586" s="1"/>
      <c r="K586" s="1"/>
      <c r="L586" s="1"/>
      <c r="M586" s="1"/>
      <c r="N586" s="1"/>
      <c r="O586" s="3"/>
    </row>
    <row r="587" spans="1:15" ht="19.5" customHeight="1">
      <c r="A587" s="74"/>
      <c r="B587" s="74"/>
      <c r="C587" s="37"/>
      <c r="D587" s="48"/>
      <c r="E587" s="49"/>
      <c r="F587" s="1"/>
      <c r="G587" s="1"/>
      <c r="H587" s="1"/>
      <c r="I587" s="1"/>
      <c r="J587" s="1"/>
      <c r="K587" s="1"/>
      <c r="L587" s="1"/>
      <c r="M587" s="1"/>
      <c r="N587" s="1"/>
      <c r="O587" s="3"/>
    </row>
    <row r="588" spans="1:15" ht="19.5" customHeight="1">
      <c r="A588" s="74"/>
      <c r="B588" s="74"/>
      <c r="C588" s="37"/>
      <c r="D588" s="48"/>
      <c r="E588" s="49"/>
      <c r="F588" s="1"/>
      <c r="G588" s="1"/>
      <c r="H588" s="1"/>
      <c r="I588" s="1"/>
      <c r="J588" s="1"/>
      <c r="K588" s="1"/>
      <c r="L588" s="1"/>
      <c r="M588" s="1"/>
      <c r="N588" s="1"/>
      <c r="O588" s="3"/>
    </row>
    <row r="589" spans="1:15" ht="19.5" customHeight="1">
      <c r="A589" s="74"/>
      <c r="B589" s="74"/>
      <c r="C589" s="37"/>
      <c r="D589" s="48"/>
      <c r="E589" s="49"/>
      <c r="F589" s="1"/>
      <c r="G589" s="1"/>
      <c r="H589" s="1"/>
      <c r="I589" s="1"/>
      <c r="J589" s="1"/>
      <c r="K589" s="1"/>
      <c r="L589" s="1"/>
      <c r="M589" s="1"/>
      <c r="N589" s="1"/>
      <c r="O589" s="3"/>
    </row>
    <row r="590" spans="1:15" ht="19.5" customHeight="1">
      <c r="A590" s="74"/>
      <c r="B590" s="74"/>
      <c r="C590" s="37"/>
      <c r="D590" s="48"/>
      <c r="E590" s="49"/>
      <c r="F590" s="1"/>
      <c r="G590" s="1"/>
      <c r="H590" s="1"/>
      <c r="I590" s="1"/>
      <c r="J590" s="1"/>
      <c r="K590" s="1"/>
      <c r="L590" s="1"/>
      <c r="M590" s="1"/>
      <c r="N590" s="1"/>
      <c r="O590" s="3"/>
    </row>
    <row r="591" spans="1:15" ht="19.5" customHeight="1">
      <c r="A591" s="74"/>
      <c r="B591" s="74"/>
      <c r="C591" s="37"/>
      <c r="D591" s="48"/>
      <c r="E591" s="49"/>
      <c r="F591" s="1"/>
      <c r="G591" s="1"/>
      <c r="H591" s="1"/>
      <c r="I591" s="1"/>
      <c r="J591" s="1"/>
      <c r="K591" s="1"/>
      <c r="L591" s="1"/>
      <c r="M591" s="1"/>
      <c r="N591" s="1"/>
      <c r="O591" s="3"/>
    </row>
    <row r="592" spans="1:15" ht="19.5" customHeight="1">
      <c r="A592" s="74"/>
      <c r="B592" s="74"/>
      <c r="C592" s="37"/>
      <c r="D592" s="48"/>
      <c r="E592" s="49"/>
      <c r="F592" s="1"/>
      <c r="G592" s="1"/>
      <c r="H592" s="1"/>
      <c r="I592" s="1"/>
      <c r="J592" s="1"/>
      <c r="K592" s="1"/>
      <c r="L592" s="1"/>
      <c r="M592" s="1"/>
      <c r="N592" s="1"/>
      <c r="O592" s="3"/>
    </row>
    <row r="593" spans="1:15" ht="19.5" customHeight="1">
      <c r="A593" s="74"/>
      <c r="B593" s="74"/>
      <c r="C593" s="37"/>
      <c r="D593" s="48"/>
      <c r="E593" s="49"/>
      <c r="F593" s="1"/>
      <c r="G593" s="1"/>
      <c r="H593" s="1"/>
      <c r="I593" s="1"/>
      <c r="J593" s="1"/>
      <c r="K593" s="1"/>
      <c r="L593" s="1"/>
      <c r="M593" s="1"/>
      <c r="N593" s="1"/>
      <c r="O593" s="3"/>
    </row>
    <row r="594" spans="1:15" ht="19.5" customHeight="1">
      <c r="A594" s="74"/>
      <c r="B594" s="74"/>
      <c r="C594" s="37"/>
      <c r="D594" s="48"/>
      <c r="E594" s="49"/>
      <c r="F594" s="1"/>
      <c r="G594" s="1"/>
      <c r="H594" s="1"/>
      <c r="I594" s="1"/>
      <c r="J594" s="1"/>
      <c r="K594" s="1"/>
      <c r="L594" s="1"/>
      <c r="M594" s="1"/>
      <c r="N594" s="1"/>
      <c r="O594" s="3"/>
    </row>
    <row r="595" spans="1:15" ht="19.5" customHeight="1">
      <c r="A595" s="74"/>
      <c r="B595" s="74"/>
      <c r="C595" s="37"/>
      <c r="D595" s="48"/>
      <c r="E595" s="49"/>
      <c r="F595" s="1"/>
      <c r="G595" s="1"/>
      <c r="H595" s="1"/>
      <c r="I595" s="1"/>
      <c r="J595" s="1"/>
      <c r="K595" s="1"/>
      <c r="L595" s="1"/>
      <c r="M595" s="1"/>
      <c r="N595" s="1"/>
      <c r="O595" s="3"/>
    </row>
    <row r="596" spans="1:15" ht="19.5" customHeight="1">
      <c r="A596" s="74"/>
      <c r="B596" s="74"/>
      <c r="C596" s="37"/>
      <c r="D596" s="48"/>
      <c r="E596" s="49"/>
      <c r="F596" s="1"/>
      <c r="G596" s="1"/>
      <c r="H596" s="1"/>
      <c r="I596" s="1"/>
      <c r="J596" s="1"/>
      <c r="K596" s="1"/>
      <c r="L596" s="1"/>
      <c r="M596" s="1"/>
      <c r="N596" s="1"/>
      <c r="O596" s="3"/>
    </row>
    <row r="597" spans="1:15" ht="19.5" customHeight="1">
      <c r="A597" s="74"/>
      <c r="B597" s="74"/>
      <c r="C597" s="37"/>
      <c r="D597" s="48"/>
      <c r="E597" s="49"/>
      <c r="F597" s="1"/>
      <c r="G597" s="1"/>
      <c r="H597" s="1"/>
      <c r="I597" s="1"/>
      <c r="J597" s="1"/>
      <c r="K597" s="1"/>
      <c r="L597" s="1"/>
      <c r="M597" s="1"/>
      <c r="N597" s="1"/>
      <c r="O597" s="3"/>
    </row>
    <row r="598" spans="1:15" ht="19.5" customHeight="1">
      <c r="A598" s="74"/>
      <c r="B598" s="74"/>
      <c r="C598" s="37"/>
      <c r="D598" s="48"/>
      <c r="E598" s="49"/>
      <c r="F598" s="1"/>
      <c r="G598" s="1"/>
      <c r="H598" s="1"/>
      <c r="I598" s="1"/>
      <c r="J598" s="1"/>
      <c r="K598" s="1"/>
      <c r="L598" s="1"/>
      <c r="M598" s="1"/>
      <c r="N598" s="1"/>
      <c r="O598" s="3"/>
    </row>
    <row r="599" spans="1:15" ht="19.5" customHeight="1">
      <c r="A599" s="74"/>
      <c r="B599" s="74"/>
      <c r="C599" s="37"/>
      <c r="D599" s="48"/>
      <c r="E599" s="49"/>
      <c r="F599" s="1"/>
      <c r="G599" s="1"/>
      <c r="H599" s="1"/>
      <c r="I599" s="1"/>
      <c r="J599" s="1"/>
      <c r="K599" s="1"/>
      <c r="L599" s="1"/>
      <c r="M599" s="1"/>
      <c r="N599" s="1"/>
      <c r="O599" s="3"/>
    </row>
    <row r="600" spans="1:15" ht="19.5" customHeight="1">
      <c r="A600" s="74"/>
      <c r="B600" s="74"/>
      <c r="C600" s="37"/>
      <c r="D600" s="48"/>
      <c r="E600" s="49"/>
      <c r="F600" s="1"/>
      <c r="G600" s="1"/>
      <c r="H600" s="1"/>
      <c r="I600" s="1"/>
      <c r="J600" s="1"/>
      <c r="K600" s="1"/>
      <c r="L600" s="1"/>
      <c r="M600" s="1"/>
      <c r="N600" s="1"/>
      <c r="O600" s="3"/>
    </row>
    <row r="601" spans="1:15" ht="19.5" customHeight="1">
      <c r="A601" s="74"/>
      <c r="B601" s="74"/>
      <c r="C601" s="37"/>
      <c r="D601" s="48"/>
      <c r="E601" s="49"/>
      <c r="F601" s="1"/>
      <c r="G601" s="1"/>
      <c r="H601" s="1"/>
      <c r="I601" s="1"/>
      <c r="J601" s="1"/>
      <c r="K601" s="1"/>
      <c r="L601" s="1"/>
      <c r="M601" s="1"/>
      <c r="N601" s="1"/>
      <c r="O601" s="3"/>
    </row>
    <row r="602" spans="1:15" ht="19.5" customHeight="1">
      <c r="A602" s="74"/>
      <c r="B602" s="74"/>
      <c r="C602" s="37"/>
      <c r="D602" s="48"/>
      <c r="E602" s="49"/>
      <c r="F602" s="1"/>
      <c r="G602" s="1"/>
      <c r="H602" s="1"/>
      <c r="I602" s="1"/>
      <c r="J602" s="1"/>
      <c r="K602" s="1"/>
      <c r="L602" s="1"/>
      <c r="M602" s="1"/>
      <c r="N602" s="1"/>
      <c r="O602" s="3"/>
    </row>
    <row r="603" spans="1:15" ht="19.5" customHeight="1">
      <c r="A603" s="74"/>
      <c r="B603" s="74"/>
      <c r="C603" s="37"/>
      <c r="D603" s="48"/>
      <c r="E603" s="49"/>
      <c r="F603" s="1"/>
      <c r="G603" s="1"/>
      <c r="H603" s="1"/>
      <c r="I603" s="1"/>
      <c r="J603" s="1"/>
      <c r="K603" s="1"/>
      <c r="L603" s="1"/>
      <c r="M603" s="1"/>
      <c r="N603" s="1"/>
      <c r="O603" s="3"/>
    </row>
    <row r="604" spans="1:15" ht="19.5" customHeight="1">
      <c r="A604" s="74"/>
      <c r="B604" s="74"/>
      <c r="C604" s="37"/>
      <c r="D604" s="48"/>
      <c r="E604" s="49"/>
      <c r="F604" s="1"/>
      <c r="G604" s="1"/>
      <c r="H604" s="1"/>
      <c r="I604" s="1"/>
      <c r="J604" s="1"/>
      <c r="K604" s="1"/>
      <c r="L604" s="1"/>
      <c r="M604" s="1"/>
      <c r="N604" s="1"/>
      <c r="O604" s="3"/>
    </row>
    <row r="605" spans="1:15" ht="19.5" customHeight="1">
      <c r="A605" s="74"/>
      <c r="B605" s="74"/>
      <c r="C605" s="37"/>
      <c r="D605" s="48"/>
      <c r="E605" s="49"/>
      <c r="F605" s="1"/>
      <c r="G605" s="1"/>
      <c r="H605" s="1"/>
      <c r="I605" s="1"/>
      <c r="J605" s="1"/>
      <c r="K605" s="1"/>
      <c r="L605" s="1"/>
      <c r="M605" s="1"/>
      <c r="N605" s="1"/>
      <c r="O605" s="3"/>
    </row>
    <row r="606" spans="1:15" ht="19.5" customHeight="1">
      <c r="A606" s="74"/>
      <c r="B606" s="74"/>
      <c r="C606" s="37"/>
      <c r="D606" s="48"/>
      <c r="E606" s="49"/>
      <c r="F606" s="1"/>
      <c r="G606" s="1"/>
      <c r="H606" s="1"/>
      <c r="I606" s="1"/>
      <c r="J606" s="1"/>
      <c r="K606" s="1"/>
      <c r="L606" s="1"/>
      <c r="M606" s="1"/>
      <c r="N606" s="1"/>
      <c r="O606" s="3"/>
    </row>
    <row r="607" spans="1:15" ht="19.5" customHeight="1">
      <c r="A607" s="74"/>
      <c r="B607" s="74"/>
      <c r="C607" s="37"/>
      <c r="D607" s="48"/>
      <c r="E607" s="49"/>
      <c r="F607" s="1"/>
      <c r="G607" s="1"/>
      <c r="H607" s="1"/>
      <c r="I607" s="1"/>
      <c r="J607" s="1"/>
      <c r="K607" s="1"/>
      <c r="L607" s="1"/>
      <c r="M607" s="1"/>
      <c r="N607" s="1"/>
      <c r="O607" s="3"/>
    </row>
    <row r="608" spans="1:15" ht="19.5" customHeight="1">
      <c r="A608" s="74"/>
      <c r="B608" s="74"/>
      <c r="C608" s="37"/>
      <c r="D608" s="48"/>
      <c r="E608" s="49"/>
      <c r="F608" s="1"/>
      <c r="G608" s="1"/>
      <c r="H608" s="1"/>
      <c r="I608" s="1"/>
      <c r="J608" s="1"/>
      <c r="K608" s="1"/>
      <c r="L608" s="1"/>
      <c r="M608" s="1"/>
      <c r="N608" s="1"/>
      <c r="O608" s="3"/>
    </row>
    <row r="609" spans="1:15" ht="19.5" customHeight="1">
      <c r="A609" s="74"/>
      <c r="B609" s="74"/>
      <c r="C609" s="37"/>
      <c r="D609" s="48"/>
      <c r="E609" s="49"/>
      <c r="F609" s="1"/>
      <c r="G609" s="1"/>
      <c r="H609" s="1"/>
      <c r="I609" s="1"/>
      <c r="J609" s="1"/>
      <c r="K609" s="1"/>
      <c r="L609" s="1"/>
      <c r="M609" s="1"/>
      <c r="N609" s="1"/>
      <c r="O609" s="3"/>
    </row>
    <row r="610" spans="1:15" ht="19.5" customHeight="1">
      <c r="A610" s="74"/>
      <c r="B610" s="74"/>
      <c r="C610" s="37"/>
      <c r="D610" s="48"/>
      <c r="E610" s="49"/>
      <c r="F610" s="1"/>
      <c r="G610" s="1"/>
      <c r="H610" s="1"/>
      <c r="I610" s="1"/>
      <c r="J610" s="1"/>
      <c r="K610" s="1"/>
      <c r="L610" s="1"/>
      <c r="M610" s="1"/>
      <c r="N610" s="1"/>
      <c r="O610" s="3"/>
    </row>
    <row r="611" spans="1:15" ht="19.5" customHeight="1">
      <c r="A611" s="74"/>
      <c r="B611" s="74"/>
      <c r="C611" s="37"/>
      <c r="D611" s="48"/>
      <c r="E611" s="49"/>
      <c r="F611" s="1"/>
      <c r="G611" s="1"/>
      <c r="H611" s="1"/>
      <c r="I611" s="1"/>
      <c r="J611" s="1"/>
      <c r="K611" s="1"/>
      <c r="L611" s="1"/>
      <c r="M611" s="1"/>
      <c r="N611" s="1"/>
      <c r="O611" s="3"/>
    </row>
    <row r="612" spans="1:15" ht="19.5" customHeight="1">
      <c r="A612" s="74"/>
      <c r="B612" s="74"/>
      <c r="C612" s="37"/>
      <c r="D612" s="48"/>
      <c r="E612" s="49"/>
      <c r="F612" s="1"/>
      <c r="G612" s="1"/>
      <c r="H612" s="1"/>
      <c r="I612" s="1"/>
      <c r="J612" s="1"/>
      <c r="K612" s="1"/>
      <c r="L612" s="1"/>
      <c r="M612" s="1"/>
      <c r="N612" s="1"/>
      <c r="O612" s="3"/>
    </row>
    <row r="613" spans="1:15" ht="19.5" customHeight="1">
      <c r="A613" s="74"/>
      <c r="B613" s="74"/>
      <c r="C613" s="37"/>
      <c r="D613" s="48"/>
      <c r="E613" s="49"/>
      <c r="F613" s="1"/>
      <c r="G613" s="1"/>
      <c r="H613" s="1"/>
      <c r="I613" s="1"/>
      <c r="J613" s="1"/>
      <c r="K613" s="1"/>
      <c r="L613" s="1"/>
      <c r="M613" s="1"/>
      <c r="N613" s="1"/>
      <c r="O613" s="3"/>
    </row>
    <row r="614" spans="1:15" ht="19.5" customHeight="1">
      <c r="A614" s="74"/>
      <c r="B614" s="74"/>
      <c r="C614" s="37"/>
      <c r="D614" s="48"/>
      <c r="E614" s="49"/>
      <c r="F614" s="1"/>
      <c r="G614" s="1"/>
      <c r="H614" s="1"/>
      <c r="I614" s="1"/>
      <c r="J614" s="1"/>
      <c r="K614" s="1"/>
      <c r="L614" s="1"/>
      <c r="M614" s="1"/>
      <c r="N614" s="1"/>
      <c r="O614" s="3"/>
    </row>
    <row r="615" spans="1:15" ht="19.5" customHeight="1">
      <c r="A615" s="74"/>
      <c r="B615" s="74"/>
      <c r="C615" s="37"/>
      <c r="D615" s="48"/>
      <c r="E615" s="49"/>
      <c r="F615" s="1"/>
      <c r="G615" s="1"/>
      <c r="H615" s="1"/>
      <c r="I615" s="1"/>
      <c r="J615" s="1"/>
      <c r="K615" s="1"/>
      <c r="L615" s="1"/>
      <c r="M615" s="1"/>
      <c r="N615" s="1"/>
      <c r="O615" s="3"/>
    </row>
    <row r="616" spans="1:15" ht="19.5" customHeight="1">
      <c r="A616" s="74"/>
      <c r="B616" s="74"/>
      <c r="C616" s="37"/>
      <c r="D616" s="48"/>
      <c r="E616" s="49"/>
      <c r="F616" s="1"/>
      <c r="G616" s="1"/>
      <c r="H616" s="1"/>
      <c r="I616" s="1"/>
      <c r="J616" s="1"/>
      <c r="K616" s="1"/>
      <c r="L616" s="1"/>
      <c r="M616" s="1"/>
      <c r="N616" s="1"/>
      <c r="O616" s="3"/>
    </row>
    <row r="617" spans="1:15" ht="19.5" customHeight="1">
      <c r="A617" s="74"/>
      <c r="B617" s="74"/>
      <c r="C617" s="37"/>
      <c r="D617" s="48"/>
      <c r="E617" s="49"/>
      <c r="F617" s="1"/>
      <c r="G617" s="1"/>
      <c r="H617" s="1"/>
      <c r="I617" s="1"/>
      <c r="J617" s="1"/>
      <c r="K617" s="1"/>
      <c r="L617" s="1"/>
      <c r="M617" s="1"/>
      <c r="N617" s="1"/>
      <c r="O617" s="3"/>
    </row>
    <row r="618" spans="1:15" ht="19.5" customHeight="1">
      <c r="A618" s="74"/>
      <c r="B618" s="74"/>
      <c r="C618" s="37"/>
      <c r="D618" s="48"/>
      <c r="E618" s="49"/>
      <c r="F618" s="1"/>
      <c r="G618" s="1"/>
      <c r="H618" s="1"/>
      <c r="I618" s="1"/>
      <c r="J618" s="1"/>
      <c r="K618" s="1"/>
      <c r="L618" s="1"/>
      <c r="M618" s="1"/>
      <c r="N618" s="1"/>
      <c r="O618" s="3"/>
    </row>
    <row r="619" spans="1:15" ht="19.5" customHeight="1">
      <c r="A619" s="74"/>
      <c r="B619" s="74"/>
      <c r="C619" s="37"/>
      <c r="D619" s="48"/>
      <c r="E619" s="49"/>
      <c r="F619" s="1"/>
      <c r="G619" s="1"/>
      <c r="H619" s="1"/>
      <c r="I619" s="1"/>
      <c r="J619" s="1"/>
      <c r="K619" s="1"/>
      <c r="L619" s="1"/>
      <c r="M619" s="1"/>
      <c r="N619" s="1"/>
      <c r="O619" s="3"/>
    </row>
    <row r="620" spans="1:15" ht="19.5" customHeight="1">
      <c r="A620" s="74"/>
      <c r="B620" s="74"/>
      <c r="C620" s="37"/>
      <c r="D620" s="48"/>
      <c r="E620" s="49"/>
      <c r="F620" s="1"/>
      <c r="G620" s="1"/>
      <c r="H620" s="1"/>
      <c r="I620" s="1"/>
      <c r="J620" s="1"/>
      <c r="K620" s="1"/>
      <c r="L620" s="1"/>
      <c r="M620" s="1"/>
      <c r="N620" s="1"/>
      <c r="O620" s="3"/>
    </row>
    <row r="621" spans="1:15" ht="19.5" customHeight="1">
      <c r="A621" s="74"/>
      <c r="B621" s="74"/>
      <c r="C621" s="37"/>
      <c r="D621" s="48"/>
      <c r="E621" s="49"/>
      <c r="F621" s="1"/>
      <c r="G621" s="1"/>
      <c r="H621" s="1"/>
      <c r="I621" s="1"/>
      <c r="J621" s="1"/>
      <c r="K621" s="1"/>
      <c r="L621" s="1"/>
      <c r="M621" s="1"/>
      <c r="N621" s="1"/>
      <c r="O621" s="3"/>
    </row>
    <row r="622" spans="1:15" ht="19.5" customHeight="1">
      <c r="A622" s="74"/>
      <c r="B622" s="74"/>
      <c r="C622" s="37"/>
      <c r="D622" s="48"/>
      <c r="E622" s="49"/>
      <c r="F622" s="1"/>
      <c r="G622" s="1"/>
      <c r="H622" s="1"/>
      <c r="I622" s="1"/>
      <c r="J622" s="1"/>
      <c r="K622" s="1"/>
      <c r="L622" s="1"/>
      <c r="M622" s="1"/>
      <c r="N622" s="1"/>
      <c r="O622" s="3"/>
    </row>
    <row r="623" spans="1:15" ht="19.5" customHeight="1">
      <c r="A623" s="74"/>
      <c r="B623" s="74"/>
      <c r="C623" s="37"/>
      <c r="D623" s="48"/>
      <c r="E623" s="49"/>
      <c r="F623" s="1"/>
      <c r="G623" s="1"/>
      <c r="H623" s="1"/>
      <c r="I623" s="1"/>
      <c r="J623" s="1"/>
      <c r="K623" s="1"/>
      <c r="L623" s="1"/>
      <c r="M623" s="1"/>
      <c r="N623" s="1"/>
      <c r="O623" s="3"/>
    </row>
    <row r="624" spans="1:15" ht="19.5" customHeight="1">
      <c r="A624" s="74"/>
      <c r="B624" s="74"/>
      <c r="C624" s="37"/>
      <c r="D624" s="48"/>
      <c r="E624" s="49"/>
      <c r="F624" s="1"/>
      <c r="G624" s="1"/>
      <c r="H624" s="1"/>
      <c r="I624" s="1"/>
      <c r="J624" s="1"/>
      <c r="K624" s="1"/>
      <c r="L624" s="1"/>
      <c r="M624" s="1"/>
      <c r="N624" s="1"/>
      <c r="O624" s="3"/>
    </row>
    <row r="625" spans="1:15" ht="19.5" customHeight="1">
      <c r="A625" s="74"/>
      <c r="B625" s="74"/>
      <c r="C625" s="37"/>
      <c r="D625" s="48"/>
      <c r="E625" s="49"/>
      <c r="F625" s="1"/>
      <c r="G625" s="1"/>
      <c r="H625" s="1"/>
      <c r="I625" s="1"/>
      <c r="J625" s="1"/>
      <c r="K625" s="1"/>
      <c r="L625" s="1"/>
      <c r="M625" s="1"/>
      <c r="N625" s="1"/>
      <c r="O625" s="3"/>
    </row>
    <row r="626" spans="1:15" ht="19.5" customHeight="1">
      <c r="A626" s="74"/>
      <c r="B626" s="74"/>
      <c r="C626" s="37"/>
      <c r="D626" s="48"/>
      <c r="E626" s="49"/>
      <c r="F626" s="1"/>
      <c r="G626" s="1"/>
      <c r="H626" s="1"/>
      <c r="I626" s="1"/>
      <c r="J626" s="1"/>
      <c r="K626" s="1"/>
      <c r="L626" s="1"/>
      <c r="M626" s="1"/>
      <c r="N626" s="1"/>
      <c r="O626" s="3"/>
    </row>
    <row r="627" spans="1:15" ht="19.5" customHeight="1">
      <c r="A627" s="74"/>
      <c r="B627" s="74"/>
      <c r="C627" s="37"/>
      <c r="D627" s="48"/>
      <c r="E627" s="49"/>
      <c r="F627" s="1"/>
      <c r="G627" s="1"/>
      <c r="H627" s="1"/>
      <c r="I627" s="1"/>
      <c r="J627" s="1"/>
      <c r="K627" s="1"/>
      <c r="L627" s="1"/>
      <c r="M627" s="1"/>
      <c r="N627" s="1"/>
      <c r="O627" s="3"/>
    </row>
    <row r="628" spans="1:15" ht="19.5" customHeight="1">
      <c r="A628" s="74"/>
      <c r="B628" s="74"/>
      <c r="C628" s="37"/>
      <c r="D628" s="48"/>
      <c r="E628" s="49"/>
      <c r="F628" s="1"/>
      <c r="G628" s="1"/>
      <c r="H628" s="1"/>
      <c r="I628" s="1"/>
      <c r="J628" s="1"/>
      <c r="K628" s="1"/>
      <c r="L628" s="1"/>
      <c r="M628" s="1"/>
      <c r="N628" s="1"/>
      <c r="O628" s="3"/>
    </row>
    <row r="629" spans="1:15" ht="19.5" customHeight="1">
      <c r="A629" s="74"/>
      <c r="B629" s="74"/>
      <c r="C629" s="37"/>
      <c r="D629" s="48"/>
      <c r="E629" s="49"/>
      <c r="F629" s="1"/>
      <c r="G629" s="1"/>
      <c r="H629" s="1"/>
      <c r="I629" s="1"/>
      <c r="J629" s="1"/>
      <c r="K629" s="1"/>
      <c r="L629" s="1"/>
      <c r="M629" s="1"/>
      <c r="N629" s="1"/>
      <c r="O629" s="3"/>
    </row>
    <row r="630" spans="1:15" ht="19.5" customHeight="1">
      <c r="A630" s="74"/>
      <c r="B630" s="74"/>
      <c r="C630" s="37"/>
      <c r="D630" s="48"/>
      <c r="E630" s="49"/>
      <c r="F630" s="1"/>
      <c r="G630" s="1"/>
      <c r="H630" s="1"/>
      <c r="I630" s="1"/>
      <c r="J630" s="1"/>
      <c r="K630" s="1"/>
      <c r="L630" s="1"/>
      <c r="M630" s="1"/>
      <c r="N630" s="1"/>
      <c r="O630" s="3"/>
    </row>
    <row r="631" spans="1:15" ht="19.5" customHeight="1">
      <c r="A631" s="74"/>
      <c r="B631" s="74"/>
      <c r="C631" s="37"/>
      <c r="D631" s="48"/>
      <c r="E631" s="49"/>
      <c r="F631" s="1"/>
      <c r="G631" s="1"/>
      <c r="H631" s="1"/>
      <c r="I631" s="1"/>
      <c r="J631" s="1"/>
      <c r="K631" s="1"/>
      <c r="L631" s="1"/>
      <c r="M631" s="1"/>
      <c r="N631" s="1"/>
      <c r="O631" s="3"/>
    </row>
    <row r="632" spans="1:15" ht="19.5" customHeight="1">
      <c r="A632" s="74"/>
      <c r="B632" s="74"/>
      <c r="C632" s="37"/>
      <c r="D632" s="48"/>
      <c r="E632" s="49"/>
      <c r="F632" s="1"/>
      <c r="G632" s="1"/>
      <c r="H632" s="1"/>
      <c r="I632" s="1"/>
      <c r="J632" s="1"/>
      <c r="K632" s="1"/>
      <c r="L632" s="1"/>
      <c r="M632" s="1"/>
      <c r="N632" s="1"/>
      <c r="O632" s="3"/>
    </row>
    <row r="633" spans="1:15" ht="19.5" customHeight="1">
      <c r="A633" s="74"/>
      <c r="B633" s="74"/>
      <c r="C633" s="37"/>
      <c r="D633" s="48"/>
      <c r="E633" s="49"/>
      <c r="F633" s="1"/>
      <c r="G633" s="1"/>
      <c r="H633" s="1"/>
      <c r="I633" s="1"/>
      <c r="J633" s="1"/>
      <c r="K633" s="1"/>
      <c r="L633" s="1"/>
      <c r="M633" s="1"/>
      <c r="N633" s="1"/>
      <c r="O633" s="3"/>
    </row>
    <row r="634" spans="1:15" ht="19.5" customHeight="1">
      <c r="A634" s="74"/>
      <c r="B634" s="74"/>
      <c r="C634" s="37"/>
      <c r="D634" s="48"/>
      <c r="E634" s="49"/>
      <c r="F634" s="1"/>
      <c r="G634" s="1"/>
      <c r="H634" s="1"/>
      <c r="I634" s="1"/>
      <c r="J634" s="1"/>
      <c r="K634" s="1"/>
      <c r="L634" s="1"/>
      <c r="M634" s="1"/>
      <c r="N634" s="1"/>
      <c r="O634" s="3"/>
    </row>
    <row r="635" spans="1:15" ht="19.5" customHeight="1">
      <c r="A635" s="74"/>
      <c r="B635" s="74"/>
      <c r="C635" s="37"/>
      <c r="D635" s="48"/>
      <c r="E635" s="49"/>
      <c r="F635" s="1"/>
      <c r="G635" s="1"/>
      <c r="H635" s="1"/>
      <c r="I635" s="1"/>
      <c r="J635" s="1"/>
      <c r="K635" s="1"/>
      <c r="L635" s="1"/>
      <c r="M635" s="1"/>
      <c r="N635" s="1"/>
      <c r="O635" s="3"/>
    </row>
    <row r="636" spans="1:15" ht="19.5" customHeight="1">
      <c r="A636" s="74"/>
      <c r="B636" s="74"/>
      <c r="C636" s="37"/>
      <c r="D636" s="48"/>
      <c r="E636" s="49"/>
      <c r="F636" s="1"/>
      <c r="G636" s="1"/>
      <c r="H636" s="1"/>
      <c r="I636" s="1"/>
      <c r="J636" s="1"/>
      <c r="K636" s="1"/>
      <c r="L636" s="1"/>
      <c r="M636" s="1"/>
      <c r="N636" s="1"/>
      <c r="O636" s="3"/>
    </row>
    <row r="637" spans="1:15" ht="19.5" customHeight="1">
      <c r="A637" s="74"/>
      <c r="B637" s="74"/>
      <c r="C637" s="37"/>
      <c r="D637" s="48"/>
      <c r="E637" s="49"/>
      <c r="F637" s="1"/>
      <c r="G637" s="1"/>
      <c r="H637" s="1"/>
      <c r="I637" s="1"/>
      <c r="J637" s="1"/>
      <c r="K637" s="1"/>
      <c r="L637" s="1"/>
      <c r="M637" s="1"/>
      <c r="N637" s="1"/>
      <c r="O637" s="3"/>
    </row>
    <row r="638" spans="1:15" ht="19.5" customHeight="1">
      <c r="A638" s="74"/>
      <c r="B638" s="74"/>
      <c r="C638" s="37"/>
      <c r="D638" s="48"/>
      <c r="E638" s="49"/>
      <c r="F638" s="1"/>
      <c r="G638" s="1"/>
      <c r="H638" s="1"/>
      <c r="I638" s="1"/>
      <c r="J638" s="1"/>
      <c r="K638" s="1"/>
      <c r="L638" s="1"/>
      <c r="M638" s="1"/>
      <c r="N638" s="1"/>
      <c r="O638" s="3"/>
    </row>
    <row r="639" spans="1:15" ht="19.5" customHeight="1">
      <c r="A639" s="74"/>
      <c r="B639" s="74"/>
      <c r="C639" s="37"/>
      <c r="D639" s="48"/>
      <c r="E639" s="49"/>
      <c r="F639" s="1"/>
      <c r="G639" s="1"/>
      <c r="H639" s="1"/>
      <c r="I639" s="1"/>
      <c r="J639" s="1"/>
      <c r="K639" s="1"/>
      <c r="L639" s="1"/>
      <c r="M639" s="1"/>
      <c r="N639" s="1"/>
      <c r="O639" s="3"/>
    </row>
    <row r="640" spans="1:15" ht="19.5" customHeight="1">
      <c r="A640" s="74"/>
      <c r="B640" s="74"/>
      <c r="C640" s="37"/>
      <c r="D640" s="48"/>
      <c r="E640" s="49"/>
      <c r="F640" s="1"/>
      <c r="G640" s="1"/>
      <c r="H640" s="1"/>
      <c r="I640" s="1"/>
      <c r="J640" s="1"/>
      <c r="K640" s="1"/>
      <c r="L640" s="1"/>
      <c r="M640" s="1"/>
      <c r="N640" s="1"/>
      <c r="O640" s="3"/>
    </row>
    <row r="641" spans="1:15" ht="19.5" customHeight="1">
      <c r="A641" s="74"/>
      <c r="B641" s="74"/>
      <c r="C641" s="37"/>
      <c r="D641" s="48"/>
      <c r="E641" s="49"/>
      <c r="F641" s="1"/>
      <c r="G641" s="1"/>
      <c r="H641" s="1"/>
      <c r="I641" s="1"/>
      <c r="J641" s="1"/>
      <c r="K641" s="1"/>
      <c r="L641" s="1"/>
      <c r="M641" s="1"/>
      <c r="N641" s="1"/>
      <c r="O641" s="3"/>
    </row>
    <row r="642" spans="1:15" ht="19.5" customHeight="1">
      <c r="A642" s="74"/>
      <c r="B642" s="74"/>
      <c r="C642" s="37"/>
      <c r="D642" s="48"/>
      <c r="E642" s="49"/>
      <c r="F642" s="1"/>
      <c r="G642" s="1"/>
      <c r="H642" s="1"/>
      <c r="I642" s="1"/>
      <c r="J642" s="1"/>
      <c r="K642" s="1"/>
      <c r="L642" s="1"/>
      <c r="M642" s="1"/>
      <c r="N642" s="1"/>
      <c r="O642" s="3"/>
    </row>
    <row r="643" spans="1:15" ht="19.5" customHeight="1">
      <c r="A643" s="74"/>
      <c r="B643" s="74"/>
      <c r="C643" s="37"/>
      <c r="D643" s="48"/>
      <c r="E643" s="49"/>
      <c r="F643" s="1"/>
      <c r="G643" s="1"/>
      <c r="H643" s="1"/>
      <c r="I643" s="1"/>
      <c r="J643" s="1"/>
      <c r="K643" s="1"/>
      <c r="L643" s="1"/>
      <c r="M643" s="1"/>
      <c r="N643" s="1"/>
      <c r="O643" s="3"/>
    </row>
    <row r="644" spans="1:15" ht="19.5" customHeight="1">
      <c r="A644" s="74"/>
      <c r="B644" s="74"/>
      <c r="C644" s="37"/>
      <c r="D644" s="48"/>
      <c r="E644" s="49"/>
      <c r="F644" s="1"/>
      <c r="G644" s="1"/>
      <c r="H644" s="1"/>
      <c r="I644" s="1"/>
      <c r="J644" s="1"/>
      <c r="K644" s="1"/>
      <c r="L644" s="1"/>
      <c r="M644" s="1"/>
      <c r="N644" s="1"/>
      <c r="O644" s="3"/>
    </row>
    <row r="645" spans="1:15" ht="19.5" customHeight="1">
      <c r="A645" s="74"/>
      <c r="B645" s="74"/>
      <c r="C645" s="37"/>
      <c r="D645" s="48"/>
      <c r="E645" s="49"/>
      <c r="F645" s="1"/>
      <c r="G645" s="1"/>
      <c r="H645" s="1"/>
      <c r="I645" s="1"/>
      <c r="J645" s="1"/>
      <c r="K645" s="1"/>
      <c r="L645" s="1"/>
      <c r="M645" s="1"/>
      <c r="N645" s="1"/>
      <c r="O645" s="3"/>
    </row>
    <row r="646" spans="1:15" ht="19.5" customHeight="1">
      <c r="A646" s="74"/>
      <c r="B646" s="74"/>
      <c r="C646" s="37"/>
      <c r="D646" s="48"/>
      <c r="E646" s="49"/>
      <c r="F646" s="1"/>
      <c r="G646" s="1"/>
      <c r="H646" s="1"/>
      <c r="I646" s="1"/>
      <c r="J646" s="1"/>
      <c r="K646" s="1"/>
      <c r="L646" s="1"/>
      <c r="M646" s="1"/>
      <c r="N646" s="1"/>
      <c r="O646" s="3"/>
    </row>
    <row r="647" spans="1:15" ht="19.5" customHeight="1">
      <c r="A647" s="74"/>
      <c r="B647" s="74"/>
      <c r="C647" s="37"/>
      <c r="D647" s="48"/>
      <c r="E647" s="49"/>
      <c r="F647" s="1"/>
      <c r="G647" s="1"/>
      <c r="H647" s="1"/>
      <c r="I647" s="1"/>
      <c r="J647" s="1"/>
      <c r="K647" s="1"/>
      <c r="L647" s="1"/>
      <c r="M647" s="1"/>
      <c r="N647" s="1"/>
      <c r="O647" s="3"/>
    </row>
    <row r="648" spans="1:15" ht="19.5" customHeight="1">
      <c r="A648" s="74"/>
      <c r="B648" s="74"/>
      <c r="C648" s="37"/>
      <c r="D648" s="48"/>
      <c r="E648" s="49"/>
      <c r="F648" s="1"/>
      <c r="G648" s="1"/>
      <c r="H648" s="1"/>
      <c r="I648" s="1"/>
      <c r="J648" s="1"/>
      <c r="K648" s="1"/>
      <c r="L648" s="1"/>
      <c r="M648" s="1"/>
      <c r="N648" s="1"/>
      <c r="O648" s="3"/>
    </row>
    <row r="649" spans="1:15" ht="19.5" customHeight="1">
      <c r="A649" s="74"/>
      <c r="B649" s="74"/>
      <c r="C649" s="37"/>
      <c r="D649" s="48"/>
      <c r="E649" s="49"/>
      <c r="F649" s="1"/>
      <c r="G649" s="1"/>
      <c r="H649" s="1"/>
      <c r="I649" s="1"/>
      <c r="J649" s="1"/>
      <c r="K649" s="1"/>
      <c r="L649" s="1"/>
      <c r="M649" s="1"/>
      <c r="N649" s="1"/>
      <c r="O649" s="3"/>
    </row>
    <row r="650" spans="1:15" ht="19.5" customHeight="1">
      <c r="A650" s="74"/>
      <c r="B650" s="74"/>
      <c r="C650" s="37"/>
      <c r="D650" s="48"/>
      <c r="E650" s="49"/>
      <c r="F650" s="1"/>
      <c r="G650" s="1"/>
      <c r="H650" s="1"/>
      <c r="I650" s="1"/>
      <c r="J650" s="1"/>
      <c r="K650" s="1"/>
      <c r="L650" s="1"/>
      <c r="M650" s="1"/>
      <c r="N650" s="1"/>
      <c r="O650" s="3"/>
    </row>
    <row r="651" spans="1:15" ht="19.5" customHeight="1">
      <c r="A651" s="74"/>
      <c r="B651" s="74"/>
      <c r="C651" s="37"/>
      <c r="D651" s="48"/>
      <c r="E651" s="49"/>
      <c r="F651" s="1"/>
      <c r="G651" s="1"/>
      <c r="H651" s="1"/>
      <c r="I651" s="1"/>
      <c r="J651" s="1"/>
      <c r="K651" s="1"/>
      <c r="L651" s="1"/>
      <c r="M651" s="1"/>
      <c r="N651" s="1"/>
      <c r="O651" s="3"/>
    </row>
    <row r="652" spans="1:15" ht="19.5" customHeight="1">
      <c r="A652" s="74"/>
      <c r="B652" s="74"/>
      <c r="C652" s="37"/>
      <c r="D652" s="48"/>
      <c r="E652" s="49"/>
      <c r="F652" s="1"/>
      <c r="G652" s="1"/>
      <c r="H652" s="1"/>
      <c r="I652" s="1"/>
      <c r="J652" s="1"/>
      <c r="K652" s="1"/>
      <c r="L652" s="1"/>
      <c r="M652" s="1"/>
      <c r="N652" s="1"/>
      <c r="O652" s="3"/>
    </row>
    <row r="653" spans="1:15" ht="19.5" customHeight="1">
      <c r="A653" s="74"/>
      <c r="B653" s="74"/>
      <c r="C653" s="37"/>
      <c r="D653" s="48"/>
      <c r="E653" s="49"/>
      <c r="F653" s="1"/>
      <c r="G653" s="1"/>
      <c r="H653" s="1"/>
      <c r="I653" s="1"/>
      <c r="J653" s="1"/>
      <c r="K653" s="1"/>
      <c r="L653" s="1"/>
      <c r="M653" s="1"/>
      <c r="N653" s="1"/>
      <c r="O653" s="3"/>
    </row>
    <row r="654" spans="1:15" ht="19.5" customHeight="1">
      <c r="A654" s="74"/>
      <c r="B654" s="74"/>
      <c r="C654" s="37"/>
      <c r="D654" s="48"/>
      <c r="E654" s="49"/>
      <c r="F654" s="1"/>
      <c r="G654" s="1"/>
      <c r="H654" s="1"/>
      <c r="I654" s="1"/>
      <c r="J654" s="1"/>
      <c r="K654" s="1"/>
      <c r="L654" s="1"/>
      <c r="M654" s="1"/>
      <c r="N654" s="1"/>
      <c r="O654" s="3"/>
    </row>
    <row r="655" spans="1:15" ht="19.5" customHeight="1">
      <c r="A655" s="74"/>
      <c r="B655" s="74"/>
      <c r="C655" s="37"/>
      <c r="D655" s="48"/>
      <c r="E655" s="49"/>
      <c r="F655" s="1"/>
      <c r="G655" s="1"/>
      <c r="H655" s="1"/>
      <c r="I655" s="1"/>
      <c r="J655" s="1"/>
      <c r="K655" s="1"/>
      <c r="L655" s="1"/>
      <c r="M655" s="1"/>
      <c r="N655" s="1"/>
      <c r="O655" s="3"/>
    </row>
    <row r="656" spans="1:15" ht="19.5" customHeight="1">
      <c r="A656" s="74"/>
      <c r="B656" s="74"/>
      <c r="C656" s="37"/>
      <c r="D656" s="48"/>
      <c r="E656" s="49"/>
      <c r="F656" s="1"/>
      <c r="G656" s="1"/>
      <c r="H656" s="1"/>
      <c r="I656" s="1"/>
      <c r="J656" s="1"/>
      <c r="K656" s="1"/>
      <c r="L656" s="1"/>
      <c r="M656" s="1"/>
      <c r="N656" s="1"/>
      <c r="O656" s="3"/>
    </row>
    <row r="657" spans="1:15" ht="19.5" customHeight="1">
      <c r="A657" s="74"/>
      <c r="B657" s="74"/>
      <c r="C657" s="37"/>
      <c r="D657" s="48"/>
      <c r="E657" s="49"/>
      <c r="F657" s="1"/>
      <c r="G657" s="1"/>
      <c r="H657" s="1"/>
      <c r="I657" s="1"/>
      <c r="J657" s="1"/>
      <c r="K657" s="1"/>
      <c r="L657" s="1"/>
      <c r="M657" s="1"/>
      <c r="N657" s="1"/>
      <c r="O657" s="3"/>
    </row>
    <row r="658" spans="1:15" ht="19.5" customHeight="1">
      <c r="A658" s="74"/>
      <c r="B658" s="74"/>
      <c r="C658" s="37"/>
      <c r="D658" s="48"/>
      <c r="E658" s="49"/>
      <c r="F658" s="1"/>
      <c r="G658" s="1"/>
      <c r="H658" s="1"/>
      <c r="I658" s="1"/>
      <c r="J658" s="1"/>
      <c r="K658" s="1"/>
      <c r="L658" s="1"/>
      <c r="M658" s="1"/>
      <c r="N658" s="1"/>
      <c r="O658" s="3"/>
    </row>
    <row r="659" spans="1:15" ht="19.5" customHeight="1">
      <c r="A659" s="74"/>
      <c r="B659" s="74"/>
      <c r="C659" s="37"/>
      <c r="D659" s="48"/>
      <c r="E659" s="49"/>
      <c r="F659" s="1"/>
      <c r="G659" s="1"/>
      <c r="H659" s="1"/>
      <c r="I659" s="1"/>
      <c r="J659" s="1"/>
      <c r="K659" s="1"/>
      <c r="L659" s="1"/>
      <c r="M659" s="1"/>
      <c r="N659" s="1"/>
      <c r="O659" s="3"/>
    </row>
    <row r="660" spans="1:15" ht="19.5" customHeight="1">
      <c r="A660" s="74"/>
      <c r="B660" s="74"/>
      <c r="C660" s="37"/>
      <c r="D660" s="48"/>
      <c r="E660" s="49"/>
      <c r="F660" s="1"/>
      <c r="G660" s="1"/>
      <c r="H660" s="1"/>
      <c r="I660" s="1"/>
      <c r="J660" s="1"/>
      <c r="K660" s="1"/>
      <c r="L660" s="1"/>
      <c r="M660" s="1"/>
      <c r="N660" s="1"/>
      <c r="O660" s="3"/>
    </row>
    <row r="661" spans="1:15" ht="19.5" customHeight="1">
      <c r="A661" s="74"/>
      <c r="B661" s="74"/>
      <c r="C661" s="37"/>
      <c r="D661" s="48"/>
      <c r="E661" s="49"/>
      <c r="F661" s="1"/>
      <c r="G661" s="1"/>
      <c r="H661" s="1"/>
      <c r="I661" s="1"/>
      <c r="J661" s="1"/>
      <c r="K661" s="1"/>
      <c r="L661" s="1"/>
      <c r="M661" s="1"/>
      <c r="N661" s="1"/>
      <c r="O661" s="3"/>
    </row>
    <row r="662" spans="1:15" ht="19.5" customHeight="1">
      <c r="A662" s="74"/>
      <c r="B662" s="74"/>
      <c r="C662" s="37"/>
      <c r="D662" s="48"/>
      <c r="E662" s="49"/>
      <c r="F662" s="1"/>
      <c r="G662" s="1"/>
      <c r="H662" s="1"/>
      <c r="I662" s="1"/>
      <c r="J662" s="1"/>
      <c r="K662" s="1"/>
      <c r="L662" s="1"/>
      <c r="M662" s="1"/>
      <c r="N662" s="1"/>
      <c r="O662" s="3"/>
    </row>
    <row r="663" spans="1:15" ht="19.5" customHeight="1">
      <c r="A663" s="74"/>
      <c r="B663" s="74"/>
      <c r="C663" s="37"/>
      <c r="D663" s="48"/>
      <c r="E663" s="49"/>
      <c r="F663" s="1"/>
      <c r="G663" s="1"/>
      <c r="H663" s="1"/>
      <c r="I663" s="1"/>
      <c r="J663" s="1"/>
      <c r="K663" s="1"/>
      <c r="L663" s="1"/>
      <c r="M663" s="1"/>
      <c r="N663" s="1"/>
      <c r="O663" s="3"/>
    </row>
    <row r="664" spans="1:15" ht="19.5" customHeight="1">
      <c r="A664" s="74"/>
      <c r="B664" s="74"/>
      <c r="C664" s="37"/>
      <c r="D664" s="48"/>
      <c r="E664" s="49"/>
      <c r="F664" s="1"/>
      <c r="G664" s="1"/>
      <c r="H664" s="1"/>
      <c r="I664" s="1"/>
      <c r="J664" s="1"/>
      <c r="K664" s="1"/>
      <c r="L664" s="1"/>
      <c r="M664" s="1"/>
      <c r="N664" s="1"/>
      <c r="O664" s="3"/>
    </row>
    <row r="665" spans="1:15" ht="19.5" customHeight="1">
      <c r="A665" s="74"/>
      <c r="B665" s="74"/>
      <c r="C665" s="37"/>
      <c r="D665" s="48"/>
      <c r="E665" s="49"/>
      <c r="F665" s="1"/>
      <c r="G665" s="1"/>
      <c r="H665" s="1"/>
      <c r="I665" s="1"/>
      <c r="J665" s="1"/>
      <c r="K665" s="1"/>
      <c r="L665" s="1"/>
      <c r="M665" s="1"/>
      <c r="N665" s="1"/>
      <c r="O665" s="3"/>
    </row>
    <row r="666" spans="1:15" ht="19.5" customHeight="1">
      <c r="A666" s="74"/>
      <c r="B666" s="74"/>
      <c r="C666" s="37"/>
      <c r="D666" s="48"/>
      <c r="E666" s="49"/>
      <c r="F666" s="1"/>
      <c r="G666" s="1"/>
      <c r="H666" s="1"/>
      <c r="I666" s="1"/>
      <c r="J666" s="1"/>
      <c r="K666" s="1"/>
      <c r="L666" s="1"/>
      <c r="M666" s="1"/>
      <c r="N666" s="1"/>
      <c r="O666" s="3"/>
    </row>
    <row r="667" spans="1:15" ht="19.5" customHeight="1">
      <c r="A667" s="74"/>
      <c r="B667" s="74"/>
      <c r="C667" s="37"/>
      <c r="D667" s="48"/>
      <c r="E667" s="49"/>
      <c r="F667" s="1"/>
      <c r="G667" s="1"/>
      <c r="H667" s="1"/>
      <c r="I667" s="1"/>
      <c r="J667" s="1"/>
      <c r="K667" s="1"/>
      <c r="L667" s="1"/>
      <c r="M667" s="1"/>
      <c r="N667" s="1"/>
      <c r="O667" s="3"/>
    </row>
    <row r="668" spans="1:15" ht="19.5" customHeight="1">
      <c r="A668" s="74"/>
      <c r="B668" s="74"/>
      <c r="C668" s="37"/>
      <c r="D668" s="48"/>
      <c r="E668" s="49"/>
      <c r="F668" s="1"/>
      <c r="G668" s="1"/>
      <c r="H668" s="1"/>
      <c r="I668" s="1"/>
      <c r="J668" s="1"/>
      <c r="K668" s="1"/>
      <c r="L668" s="1"/>
      <c r="M668" s="1"/>
      <c r="N668" s="1"/>
      <c r="O668" s="3"/>
    </row>
    <row r="669" spans="1:15" ht="19.5" customHeight="1">
      <c r="A669" s="74"/>
      <c r="B669" s="74"/>
      <c r="C669" s="37"/>
      <c r="D669" s="48"/>
      <c r="E669" s="49"/>
      <c r="F669" s="1"/>
      <c r="G669" s="1"/>
      <c r="H669" s="1"/>
      <c r="I669" s="1"/>
      <c r="J669" s="1"/>
      <c r="K669" s="1"/>
      <c r="L669" s="1"/>
      <c r="M669" s="1"/>
      <c r="N669" s="1"/>
      <c r="O669" s="3"/>
    </row>
    <row r="670" spans="1:15" ht="19.5" customHeight="1">
      <c r="A670" s="74"/>
      <c r="B670" s="74"/>
      <c r="C670" s="37"/>
      <c r="D670" s="48"/>
      <c r="E670" s="49"/>
      <c r="F670" s="1"/>
      <c r="G670" s="1"/>
      <c r="H670" s="1"/>
      <c r="I670" s="1"/>
      <c r="J670" s="1"/>
      <c r="K670" s="1"/>
      <c r="L670" s="1"/>
      <c r="M670" s="1"/>
      <c r="N670" s="1"/>
      <c r="O670" s="3"/>
    </row>
    <row r="671" spans="1:15" ht="19.5" customHeight="1">
      <c r="A671" s="74"/>
      <c r="B671" s="74"/>
      <c r="C671" s="37"/>
      <c r="D671" s="48"/>
      <c r="E671" s="49"/>
      <c r="F671" s="1"/>
      <c r="G671" s="1"/>
      <c r="H671" s="1"/>
      <c r="I671" s="1"/>
      <c r="J671" s="1"/>
      <c r="K671" s="1"/>
      <c r="L671" s="1"/>
      <c r="M671" s="1"/>
      <c r="N671" s="1"/>
      <c r="O671" s="3"/>
    </row>
    <row r="672" spans="1:15" ht="19.5" customHeight="1">
      <c r="A672" s="74"/>
      <c r="B672" s="74"/>
      <c r="C672" s="37"/>
      <c r="D672" s="48"/>
      <c r="E672" s="49"/>
      <c r="F672" s="1"/>
      <c r="G672" s="1"/>
      <c r="H672" s="1"/>
      <c r="I672" s="1"/>
      <c r="J672" s="1"/>
      <c r="K672" s="1"/>
      <c r="L672" s="1"/>
      <c r="M672" s="1"/>
      <c r="N672" s="1"/>
      <c r="O672" s="3"/>
    </row>
    <row r="673" spans="1:15" ht="19.5" customHeight="1">
      <c r="A673" s="74"/>
      <c r="B673" s="74"/>
      <c r="C673" s="37"/>
      <c r="D673" s="48"/>
      <c r="E673" s="49"/>
      <c r="F673" s="1"/>
      <c r="G673" s="1"/>
      <c r="H673" s="1"/>
      <c r="I673" s="1"/>
      <c r="J673" s="1"/>
      <c r="K673" s="1"/>
      <c r="L673" s="1"/>
      <c r="M673" s="1"/>
      <c r="N673" s="1"/>
      <c r="O673" s="3"/>
    </row>
    <row r="674" spans="1:15" ht="19.5" customHeight="1">
      <c r="A674" s="74"/>
      <c r="B674" s="74"/>
      <c r="C674" s="37"/>
      <c r="D674" s="48"/>
      <c r="E674" s="49"/>
      <c r="F674" s="1"/>
      <c r="G674" s="1"/>
      <c r="H674" s="1"/>
      <c r="I674" s="1"/>
      <c r="J674" s="1"/>
      <c r="K674" s="1"/>
      <c r="L674" s="1"/>
      <c r="M674" s="1"/>
      <c r="N674" s="1"/>
      <c r="O674" s="3"/>
    </row>
    <row r="675" spans="1:15" ht="19.5" customHeight="1">
      <c r="A675" s="74"/>
      <c r="B675" s="74"/>
      <c r="C675" s="37"/>
      <c r="D675" s="48"/>
      <c r="E675" s="49"/>
      <c r="F675" s="1"/>
      <c r="G675" s="1"/>
      <c r="H675" s="1"/>
      <c r="I675" s="1"/>
      <c r="J675" s="1"/>
      <c r="K675" s="1"/>
      <c r="L675" s="1"/>
      <c r="M675" s="1"/>
      <c r="N675" s="1"/>
      <c r="O675" s="3"/>
    </row>
    <row r="676" spans="1:15" ht="19.5" customHeight="1">
      <c r="A676" s="74"/>
      <c r="B676" s="74"/>
      <c r="C676" s="37"/>
      <c r="D676" s="48"/>
      <c r="E676" s="49"/>
      <c r="F676" s="1"/>
      <c r="G676" s="1"/>
      <c r="H676" s="1"/>
      <c r="I676" s="1"/>
      <c r="J676" s="1"/>
      <c r="K676" s="1"/>
      <c r="L676" s="1"/>
      <c r="M676" s="1"/>
      <c r="N676" s="1"/>
      <c r="O676" s="3"/>
    </row>
    <row r="677" spans="1:15" ht="19.5" customHeight="1">
      <c r="A677" s="74"/>
      <c r="B677" s="74"/>
      <c r="C677" s="37"/>
      <c r="D677" s="48"/>
      <c r="E677" s="49"/>
      <c r="F677" s="1"/>
      <c r="G677" s="1"/>
      <c r="H677" s="1"/>
      <c r="I677" s="1"/>
      <c r="J677" s="1"/>
      <c r="K677" s="1"/>
      <c r="L677" s="1"/>
      <c r="M677" s="1"/>
      <c r="N677" s="1"/>
      <c r="O677" s="3"/>
    </row>
    <row r="678" spans="1:15" ht="19.5" customHeight="1">
      <c r="A678" s="74"/>
      <c r="B678" s="74"/>
      <c r="C678" s="37"/>
      <c r="D678" s="48"/>
      <c r="E678" s="49"/>
      <c r="F678" s="1"/>
      <c r="G678" s="1"/>
      <c r="H678" s="1"/>
      <c r="I678" s="1"/>
      <c r="J678" s="1"/>
      <c r="K678" s="1"/>
      <c r="L678" s="1"/>
      <c r="M678" s="1"/>
      <c r="N678" s="1"/>
      <c r="O678" s="3"/>
    </row>
    <row r="679" spans="1:15" ht="19.5" customHeight="1">
      <c r="A679" s="74"/>
      <c r="B679" s="74"/>
      <c r="C679" s="37"/>
      <c r="D679" s="48"/>
      <c r="E679" s="49"/>
      <c r="F679" s="1"/>
      <c r="G679" s="1"/>
      <c r="H679" s="1"/>
      <c r="I679" s="1"/>
      <c r="J679" s="1"/>
      <c r="K679" s="1"/>
      <c r="L679" s="1"/>
      <c r="M679" s="1"/>
      <c r="N679" s="1"/>
      <c r="O679" s="3"/>
    </row>
    <row r="680" spans="1:15" ht="19.5" customHeight="1">
      <c r="A680" s="74"/>
      <c r="B680" s="74"/>
      <c r="C680" s="37"/>
      <c r="D680" s="48"/>
      <c r="E680" s="49"/>
      <c r="F680" s="1"/>
      <c r="G680" s="1"/>
      <c r="H680" s="1"/>
      <c r="I680" s="1"/>
      <c r="J680" s="1"/>
      <c r="K680" s="1"/>
      <c r="L680" s="1"/>
      <c r="M680" s="1"/>
      <c r="N680" s="1"/>
      <c r="O680" s="3"/>
    </row>
    <row r="681" spans="1:15" ht="19.5" customHeight="1">
      <c r="A681" s="74"/>
      <c r="B681" s="74"/>
      <c r="C681" s="37"/>
      <c r="D681" s="48"/>
      <c r="E681" s="49"/>
      <c r="F681" s="1"/>
      <c r="G681" s="1"/>
      <c r="H681" s="1"/>
      <c r="I681" s="1"/>
      <c r="J681" s="1"/>
      <c r="K681" s="1"/>
      <c r="L681" s="1"/>
      <c r="M681" s="1"/>
      <c r="N681" s="1"/>
      <c r="O681" s="3"/>
    </row>
    <row r="682" spans="1:15" ht="19.5" customHeight="1">
      <c r="A682" s="74"/>
      <c r="B682" s="74"/>
      <c r="C682" s="37"/>
      <c r="D682" s="48"/>
      <c r="E682" s="49"/>
      <c r="F682" s="1"/>
      <c r="G682" s="1"/>
      <c r="H682" s="1"/>
      <c r="I682" s="1"/>
      <c r="J682" s="1"/>
      <c r="K682" s="1"/>
      <c r="L682" s="1"/>
      <c r="M682" s="1"/>
      <c r="N682" s="1"/>
      <c r="O682" s="3"/>
    </row>
    <row r="683" spans="1:15" ht="19.5" customHeight="1">
      <c r="A683" s="74"/>
      <c r="B683" s="74"/>
      <c r="C683" s="37"/>
      <c r="D683" s="48"/>
      <c r="E683" s="49"/>
      <c r="F683" s="1"/>
      <c r="G683" s="1"/>
      <c r="H683" s="1"/>
      <c r="I683" s="1"/>
      <c r="J683" s="1"/>
      <c r="K683" s="1"/>
      <c r="L683" s="1"/>
      <c r="M683" s="1"/>
      <c r="N683" s="1"/>
      <c r="O683" s="3"/>
    </row>
    <row r="684" spans="1:15" ht="19.5" customHeight="1">
      <c r="A684" s="74"/>
      <c r="B684" s="74"/>
      <c r="C684" s="37"/>
      <c r="D684" s="48"/>
      <c r="E684" s="49"/>
      <c r="F684" s="1"/>
      <c r="G684" s="1"/>
      <c r="H684" s="1"/>
      <c r="I684" s="1"/>
      <c r="J684" s="1"/>
      <c r="K684" s="1"/>
      <c r="L684" s="1"/>
      <c r="M684" s="1"/>
      <c r="N684" s="1"/>
      <c r="O684" s="3"/>
    </row>
    <row r="685" spans="1:15" ht="19.5" customHeight="1">
      <c r="A685" s="74"/>
      <c r="B685" s="74"/>
      <c r="C685" s="37"/>
      <c r="D685" s="48"/>
      <c r="E685" s="49"/>
      <c r="F685" s="1"/>
      <c r="G685" s="1"/>
      <c r="H685" s="1"/>
      <c r="I685" s="1"/>
      <c r="J685" s="1"/>
      <c r="K685" s="1"/>
      <c r="L685" s="1"/>
      <c r="M685" s="1"/>
      <c r="N685" s="1"/>
      <c r="O685" s="3"/>
    </row>
    <row r="686" spans="1:15" ht="19.5" customHeight="1">
      <c r="A686" s="74"/>
      <c r="B686" s="74"/>
      <c r="C686" s="37"/>
      <c r="D686" s="48"/>
      <c r="E686" s="49"/>
      <c r="F686" s="1"/>
      <c r="G686" s="1"/>
      <c r="H686" s="1"/>
      <c r="I686" s="1"/>
      <c r="J686" s="1"/>
      <c r="K686" s="1"/>
      <c r="L686" s="1"/>
      <c r="M686" s="1"/>
      <c r="N686" s="1"/>
      <c r="O686" s="3"/>
    </row>
    <row r="687" spans="1:15" ht="19.5" customHeight="1">
      <c r="A687" s="74"/>
      <c r="B687" s="74"/>
      <c r="C687" s="37"/>
      <c r="D687" s="48"/>
      <c r="E687" s="49"/>
      <c r="F687" s="1"/>
      <c r="G687" s="1"/>
      <c r="H687" s="1"/>
      <c r="I687" s="1"/>
      <c r="J687" s="1"/>
      <c r="K687" s="1"/>
      <c r="L687" s="1"/>
      <c r="M687" s="1"/>
      <c r="N687" s="1"/>
      <c r="O687" s="3"/>
    </row>
    <row r="688" spans="1:15" ht="19.5" customHeight="1">
      <c r="A688" s="74"/>
      <c r="B688" s="74"/>
      <c r="C688" s="37"/>
      <c r="D688" s="48"/>
      <c r="E688" s="49"/>
      <c r="F688" s="1"/>
      <c r="G688" s="1"/>
      <c r="H688" s="1"/>
      <c r="I688" s="1"/>
      <c r="J688" s="1"/>
      <c r="K688" s="1"/>
      <c r="L688" s="1"/>
      <c r="M688" s="1"/>
      <c r="N688" s="1"/>
      <c r="O688" s="3"/>
    </row>
    <row r="689" spans="1:15" ht="19.5" customHeight="1">
      <c r="A689" s="74"/>
      <c r="B689" s="74"/>
      <c r="C689" s="37"/>
      <c r="D689" s="48"/>
      <c r="E689" s="49"/>
      <c r="F689" s="1"/>
      <c r="G689" s="1"/>
      <c r="H689" s="1"/>
      <c r="I689" s="1"/>
      <c r="J689" s="1"/>
      <c r="K689" s="1"/>
      <c r="L689" s="1"/>
      <c r="M689" s="1"/>
      <c r="N689" s="1"/>
      <c r="O689" s="3"/>
    </row>
    <row r="690" spans="1:15" ht="19.5" customHeight="1">
      <c r="A690" s="74"/>
      <c r="B690" s="74"/>
      <c r="C690" s="37"/>
      <c r="D690" s="48"/>
      <c r="E690" s="49"/>
      <c r="F690" s="1"/>
      <c r="G690" s="1"/>
      <c r="H690" s="1"/>
      <c r="I690" s="1"/>
      <c r="J690" s="1"/>
      <c r="K690" s="1"/>
      <c r="L690" s="1"/>
      <c r="M690" s="1"/>
      <c r="N690" s="1"/>
      <c r="O690" s="3"/>
    </row>
    <row r="691" spans="1:15" ht="19.5" customHeight="1">
      <c r="A691" s="74"/>
      <c r="B691" s="74"/>
      <c r="C691" s="37"/>
      <c r="D691" s="48"/>
      <c r="E691" s="49"/>
      <c r="F691" s="1"/>
      <c r="G691" s="1"/>
      <c r="H691" s="1"/>
      <c r="I691" s="1"/>
      <c r="J691" s="1"/>
      <c r="K691" s="1"/>
      <c r="L691" s="1"/>
      <c r="M691" s="1"/>
      <c r="N691" s="1"/>
      <c r="O691" s="3"/>
    </row>
    <row r="692" spans="1:15" ht="19.5" customHeight="1">
      <c r="A692" s="74"/>
      <c r="B692" s="74"/>
      <c r="C692" s="37"/>
      <c r="D692" s="48"/>
      <c r="E692" s="49"/>
      <c r="F692" s="1"/>
      <c r="G692" s="1"/>
      <c r="H692" s="1"/>
      <c r="I692" s="1"/>
      <c r="J692" s="1"/>
      <c r="K692" s="1"/>
      <c r="L692" s="1"/>
      <c r="M692" s="1"/>
      <c r="N692" s="1"/>
      <c r="O692" s="3"/>
    </row>
    <row r="693" spans="1:15" ht="19.5" customHeight="1">
      <c r="A693" s="74"/>
      <c r="B693" s="74"/>
      <c r="C693" s="37"/>
      <c r="D693" s="48"/>
      <c r="E693" s="49"/>
      <c r="F693" s="1"/>
      <c r="G693" s="1"/>
      <c r="H693" s="1"/>
      <c r="I693" s="1"/>
      <c r="J693" s="1"/>
      <c r="K693" s="1"/>
      <c r="L693" s="1"/>
      <c r="M693" s="1"/>
      <c r="N693" s="1"/>
      <c r="O693" s="3"/>
    </row>
    <row r="694" spans="1:15" ht="19.5" customHeight="1">
      <c r="A694" s="74"/>
      <c r="B694" s="74"/>
      <c r="C694" s="37"/>
      <c r="D694" s="48"/>
      <c r="E694" s="49"/>
      <c r="F694" s="1"/>
      <c r="G694" s="1"/>
      <c r="H694" s="1"/>
      <c r="I694" s="1"/>
      <c r="J694" s="1"/>
      <c r="K694" s="1"/>
      <c r="L694" s="1"/>
      <c r="M694" s="1"/>
      <c r="N694" s="1"/>
      <c r="O694" s="3"/>
    </row>
    <row r="695" spans="1:15" ht="19.5" customHeight="1">
      <c r="A695" s="74"/>
      <c r="B695" s="74"/>
      <c r="C695" s="37"/>
      <c r="D695" s="48"/>
      <c r="E695" s="49"/>
      <c r="F695" s="1"/>
      <c r="G695" s="1"/>
      <c r="H695" s="1"/>
      <c r="I695" s="1"/>
      <c r="J695" s="1"/>
      <c r="K695" s="1"/>
      <c r="L695" s="1"/>
      <c r="M695" s="1"/>
      <c r="N695" s="1"/>
      <c r="O695" s="3"/>
    </row>
    <row r="696" spans="1:15" ht="19.5" customHeight="1">
      <c r="A696" s="74"/>
      <c r="B696" s="74"/>
      <c r="C696" s="37"/>
      <c r="D696" s="48"/>
      <c r="E696" s="49"/>
      <c r="F696" s="1"/>
      <c r="G696" s="1"/>
      <c r="H696" s="1"/>
      <c r="I696" s="1"/>
      <c r="J696" s="1"/>
      <c r="K696" s="1"/>
      <c r="L696" s="1"/>
      <c r="M696" s="1"/>
      <c r="N696" s="1"/>
      <c r="O696" s="3"/>
    </row>
    <row r="697" spans="1:15" ht="19.5" customHeight="1">
      <c r="A697" s="74"/>
      <c r="B697" s="74"/>
      <c r="C697" s="37"/>
      <c r="D697" s="48"/>
      <c r="E697" s="49"/>
      <c r="F697" s="1"/>
      <c r="G697" s="1"/>
      <c r="H697" s="1"/>
      <c r="I697" s="1"/>
      <c r="J697" s="1"/>
      <c r="K697" s="1"/>
      <c r="L697" s="1"/>
      <c r="M697" s="1"/>
      <c r="N697" s="1"/>
      <c r="O697" s="3"/>
    </row>
    <row r="698" spans="1:15" ht="19.5" customHeight="1">
      <c r="A698" s="74"/>
      <c r="B698" s="74"/>
      <c r="C698" s="37"/>
      <c r="D698" s="48"/>
      <c r="E698" s="49"/>
      <c r="F698" s="1"/>
      <c r="G698" s="1"/>
      <c r="H698" s="1"/>
      <c r="I698" s="1"/>
      <c r="J698" s="1"/>
      <c r="K698" s="1"/>
      <c r="L698" s="1"/>
      <c r="M698" s="1"/>
      <c r="N698" s="1"/>
      <c r="O698" s="3"/>
    </row>
    <row r="699" spans="1:15" ht="19.5" customHeight="1">
      <c r="A699" s="74"/>
      <c r="B699" s="74"/>
      <c r="C699" s="37"/>
      <c r="D699" s="48"/>
      <c r="E699" s="49"/>
      <c r="F699" s="1"/>
      <c r="G699" s="1"/>
      <c r="H699" s="1"/>
      <c r="I699" s="1"/>
      <c r="J699" s="1"/>
      <c r="K699" s="1"/>
      <c r="L699" s="1"/>
      <c r="M699" s="1"/>
      <c r="N699" s="1"/>
      <c r="O699" s="3"/>
    </row>
    <row r="700" spans="1:15" ht="19.5" customHeight="1">
      <c r="A700" s="74"/>
      <c r="B700" s="74"/>
      <c r="C700" s="37"/>
      <c r="D700" s="48"/>
      <c r="E700" s="49"/>
      <c r="F700" s="1"/>
      <c r="G700" s="1"/>
      <c r="H700" s="1"/>
      <c r="I700" s="1"/>
      <c r="J700" s="1"/>
      <c r="K700" s="1"/>
      <c r="L700" s="1"/>
      <c r="M700" s="1"/>
      <c r="N700" s="1"/>
      <c r="O700" s="3"/>
    </row>
    <row r="701" spans="1:15" ht="19.5" customHeight="1">
      <c r="A701" s="74"/>
      <c r="B701" s="74"/>
      <c r="C701" s="37"/>
      <c r="D701" s="48"/>
      <c r="E701" s="49"/>
      <c r="F701" s="1"/>
      <c r="G701" s="1"/>
      <c r="H701" s="1"/>
      <c r="I701" s="1"/>
      <c r="J701" s="1"/>
      <c r="K701" s="1"/>
      <c r="L701" s="1"/>
      <c r="M701" s="1"/>
      <c r="N701" s="1"/>
      <c r="O701" s="3"/>
    </row>
    <row r="702" spans="1:15" ht="19.5" customHeight="1">
      <c r="A702" s="74"/>
      <c r="B702" s="74"/>
      <c r="C702" s="37"/>
      <c r="D702" s="48"/>
      <c r="E702" s="49"/>
      <c r="F702" s="1"/>
      <c r="G702" s="1"/>
      <c r="H702" s="1"/>
      <c r="I702" s="1"/>
      <c r="J702" s="1"/>
      <c r="K702" s="1"/>
      <c r="L702" s="1"/>
      <c r="M702" s="1"/>
      <c r="N702" s="1"/>
      <c r="O702" s="3"/>
    </row>
    <row r="703" spans="1:15" ht="19.5" customHeight="1">
      <c r="A703" s="74"/>
      <c r="B703" s="74"/>
      <c r="C703" s="37"/>
      <c r="D703" s="48"/>
      <c r="E703" s="49"/>
      <c r="F703" s="1"/>
      <c r="G703" s="1"/>
      <c r="H703" s="1"/>
      <c r="I703" s="1"/>
      <c r="J703" s="1"/>
      <c r="K703" s="1"/>
      <c r="L703" s="1"/>
      <c r="M703" s="1"/>
      <c r="N703" s="1"/>
      <c r="O703" s="3"/>
    </row>
    <row r="704" spans="1:15" ht="19.5" customHeight="1">
      <c r="A704" s="74"/>
      <c r="B704" s="74"/>
      <c r="C704" s="37"/>
      <c r="D704" s="48"/>
      <c r="E704" s="49"/>
      <c r="F704" s="1"/>
      <c r="G704" s="1"/>
      <c r="H704" s="1"/>
      <c r="I704" s="1"/>
      <c r="J704" s="1"/>
      <c r="K704" s="1"/>
      <c r="L704" s="1"/>
      <c r="M704" s="1"/>
      <c r="N704" s="1"/>
      <c r="O704" s="3"/>
    </row>
    <row r="705" spans="1:15" ht="19.5" customHeight="1">
      <c r="A705" s="74"/>
      <c r="B705" s="74"/>
      <c r="C705" s="37"/>
      <c r="D705" s="48"/>
      <c r="E705" s="49"/>
      <c r="F705" s="1"/>
      <c r="G705" s="1"/>
      <c r="H705" s="1"/>
      <c r="I705" s="1"/>
      <c r="J705" s="1"/>
      <c r="K705" s="1"/>
      <c r="L705" s="1"/>
      <c r="M705" s="1"/>
      <c r="N705" s="1"/>
      <c r="O705" s="3"/>
    </row>
    <row r="706" spans="1:15" ht="19.5" customHeight="1">
      <c r="A706" s="74"/>
      <c r="B706" s="74"/>
      <c r="C706" s="37"/>
      <c r="D706" s="48"/>
      <c r="E706" s="49"/>
      <c r="F706" s="1"/>
      <c r="G706" s="1"/>
      <c r="H706" s="1"/>
      <c r="I706" s="1"/>
      <c r="J706" s="1"/>
      <c r="K706" s="1"/>
      <c r="L706" s="1"/>
      <c r="M706" s="1"/>
      <c r="N706" s="1"/>
      <c r="O706" s="3"/>
    </row>
    <row r="707" spans="1:15" ht="19.5" customHeight="1">
      <c r="A707" s="74"/>
      <c r="B707" s="74"/>
      <c r="C707" s="37"/>
      <c r="D707" s="48"/>
      <c r="E707" s="49"/>
      <c r="F707" s="1"/>
      <c r="G707" s="1"/>
      <c r="H707" s="1"/>
      <c r="I707" s="1"/>
      <c r="J707" s="1"/>
      <c r="K707" s="1"/>
      <c r="L707" s="1"/>
      <c r="M707" s="1"/>
      <c r="N707" s="1"/>
      <c r="O707" s="3"/>
    </row>
    <row r="708" spans="1:15" ht="19.5" customHeight="1">
      <c r="A708" s="74"/>
      <c r="B708" s="74"/>
      <c r="C708" s="37"/>
      <c r="D708" s="48"/>
      <c r="E708" s="49"/>
      <c r="F708" s="1"/>
      <c r="G708" s="1"/>
      <c r="H708" s="1"/>
      <c r="I708" s="1"/>
      <c r="J708" s="1"/>
      <c r="K708" s="1"/>
      <c r="L708" s="1"/>
      <c r="M708" s="1"/>
      <c r="N708" s="1"/>
      <c r="O708" s="3"/>
    </row>
    <row r="709" spans="1:15" ht="19.5" customHeight="1">
      <c r="A709" s="74"/>
      <c r="B709" s="74"/>
      <c r="C709" s="37"/>
      <c r="D709" s="48"/>
      <c r="E709" s="49"/>
      <c r="F709" s="1"/>
      <c r="G709" s="1"/>
      <c r="H709" s="1"/>
      <c r="I709" s="1"/>
      <c r="J709" s="1"/>
      <c r="K709" s="1"/>
      <c r="L709" s="1"/>
      <c r="M709" s="1"/>
      <c r="N709" s="1"/>
      <c r="O709" s="3"/>
    </row>
    <row r="710" spans="1:15" ht="19.5" customHeight="1">
      <c r="A710" s="74"/>
      <c r="B710" s="74"/>
      <c r="C710" s="37"/>
      <c r="D710" s="48"/>
      <c r="E710" s="49"/>
      <c r="F710" s="1"/>
      <c r="G710" s="1"/>
      <c r="H710" s="1"/>
      <c r="I710" s="1"/>
      <c r="J710" s="1"/>
      <c r="K710" s="1"/>
      <c r="L710" s="1"/>
      <c r="M710" s="1"/>
      <c r="N710" s="1"/>
      <c r="O710" s="3"/>
    </row>
    <row r="711" spans="1:15" ht="19.5" customHeight="1">
      <c r="A711" s="74"/>
      <c r="B711" s="74"/>
      <c r="C711" s="37"/>
      <c r="D711" s="48"/>
      <c r="E711" s="49"/>
      <c r="F711" s="1"/>
      <c r="G711" s="1"/>
      <c r="H711" s="1"/>
      <c r="I711" s="1"/>
      <c r="J711" s="1"/>
      <c r="K711" s="1"/>
      <c r="L711" s="1"/>
      <c r="M711" s="1"/>
      <c r="N711" s="1"/>
      <c r="O711" s="3"/>
    </row>
    <row r="712" spans="1:15" ht="19.5" customHeight="1">
      <c r="A712" s="74"/>
      <c r="B712" s="74"/>
      <c r="C712" s="37"/>
      <c r="D712" s="48"/>
      <c r="E712" s="49"/>
      <c r="F712" s="1"/>
      <c r="G712" s="1"/>
      <c r="H712" s="1"/>
      <c r="I712" s="1"/>
      <c r="J712" s="1"/>
      <c r="K712" s="1"/>
      <c r="L712" s="1"/>
      <c r="M712" s="1"/>
      <c r="N712" s="1"/>
      <c r="O712" s="3"/>
    </row>
    <row r="713" spans="1:15" ht="19.5" customHeight="1">
      <c r="A713" s="74"/>
      <c r="B713" s="74"/>
      <c r="C713" s="37"/>
      <c r="D713" s="48"/>
      <c r="E713" s="49"/>
      <c r="F713" s="1"/>
      <c r="G713" s="1"/>
      <c r="H713" s="1"/>
      <c r="I713" s="1"/>
      <c r="J713" s="1"/>
      <c r="K713" s="1"/>
      <c r="L713" s="1"/>
      <c r="M713" s="1"/>
      <c r="N713" s="1"/>
      <c r="O713" s="3"/>
    </row>
    <row r="714" spans="1:15" ht="19.5" customHeight="1">
      <c r="A714" s="74"/>
      <c r="B714" s="74"/>
      <c r="C714" s="37"/>
      <c r="D714" s="48"/>
      <c r="E714" s="49"/>
      <c r="F714" s="1"/>
      <c r="G714" s="1"/>
      <c r="H714" s="1"/>
      <c r="I714" s="1"/>
      <c r="J714" s="1"/>
      <c r="K714" s="1"/>
      <c r="L714" s="1"/>
      <c r="M714" s="1"/>
      <c r="N714" s="1"/>
      <c r="O714" s="3"/>
    </row>
    <row r="715" spans="1:15" ht="19.5" customHeight="1">
      <c r="A715" s="74"/>
      <c r="B715" s="74"/>
      <c r="C715" s="37"/>
      <c r="D715" s="48"/>
      <c r="E715" s="49"/>
      <c r="F715" s="1"/>
      <c r="G715" s="1"/>
      <c r="H715" s="1"/>
      <c r="I715" s="1"/>
      <c r="J715" s="1"/>
      <c r="K715" s="1"/>
      <c r="L715" s="1"/>
      <c r="M715" s="1"/>
      <c r="N715" s="1"/>
      <c r="O715" s="3"/>
    </row>
    <row r="716" spans="1:15" ht="19.5" customHeight="1">
      <c r="A716" s="74"/>
      <c r="B716" s="74"/>
      <c r="C716" s="37"/>
      <c r="D716" s="48"/>
      <c r="E716" s="49"/>
      <c r="F716" s="1"/>
      <c r="G716" s="1"/>
      <c r="H716" s="1"/>
      <c r="I716" s="1"/>
      <c r="J716" s="1"/>
      <c r="K716" s="1"/>
      <c r="L716" s="1"/>
      <c r="M716" s="1"/>
      <c r="N716" s="1"/>
      <c r="O716" s="3"/>
    </row>
    <row r="717" spans="1:15" ht="19.5" customHeight="1">
      <c r="A717" s="74"/>
      <c r="B717" s="74"/>
      <c r="C717" s="37"/>
      <c r="D717" s="48"/>
      <c r="E717" s="49"/>
      <c r="F717" s="1"/>
      <c r="G717" s="1"/>
      <c r="H717" s="1"/>
      <c r="I717" s="1"/>
      <c r="J717" s="1"/>
      <c r="K717" s="1"/>
      <c r="L717" s="1"/>
      <c r="M717" s="1"/>
      <c r="N717" s="1"/>
      <c r="O717" s="3"/>
    </row>
    <row r="718" spans="1:15" ht="19.5" customHeight="1">
      <c r="A718" s="74"/>
      <c r="B718" s="74"/>
      <c r="C718" s="37"/>
      <c r="D718" s="48"/>
      <c r="E718" s="49"/>
      <c r="F718" s="1"/>
      <c r="G718" s="1"/>
      <c r="H718" s="1"/>
      <c r="I718" s="1"/>
      <c r="J718" s="1"/>
      <c r="K718" s="1"/>
      <c r="L718" s="1"/>
      <c r="M718" s="1"/>
      <c r="N718" s="1"/>
      <c r="O718" s="3"/>
    </row>
    <row r="719" spans="1:15" ht="19.5" customHeight="1">
      <c r="A719" s="74"/>
      <c r="B719" s="74"/>
      <c r="C719" s="37"/>
      <c r="D719" s="48"/>
      <c r="E719" s="49"/>
      <c r="F719" s="1"/>
      <c r="G719" s="1"/>
      <c r="H719" s="1"/>
      <c r="I719" s="1"/>
      <c r="J719" s="1"/>
      <c r="K719" s="1"/>
      <c r="L719" s="1"/>
      <c r="M719" s="1"/>
      <c r="N719" s="1"/>
      <c r="O719" s="3"/>
    </row>
    <row r="720" spans="1:15" ht="19.5" customHeight="1">
      <c r="A720" s="74"/>
      <c r="B720" s="74"/>
      <c r="C720" s="37"/>
      <c r="D720" s="48"/>
      <c r="E720" s="49"/>
      <c r="F720" s="1"/>
      <c r="G720" s="1"/>
      <c r="H720" s="1"/>
      <c r="I720" s="1"/>
      <c r="J720" s="1"/>
      <c r="K720" s="1"/>
      <c r="L720" s="1"/>
      <c r="M720" s="1"/>
      <c r="N720" s="1"/>
      <c r="O720" s="3"/>
    </row>
    <row r="721" spans="1:15" ht="19.5" customHeight="1">
      <c r="A721" s="74"/>
      <c r="B721" s="74"/>
      <c r="C721" s="37"/>
      <c r="D721" s="48"/>
      <c r="E721" s="49"/>
      <c r="F721" s="1"/>
      <c r="G721" s="1"/>
      <c r="H721" s="1"/>
      <c r="I721" s="1"/>
      <c r="J721" s="1"/>
      <c r="K721" s="1"/>
      <c r="L721" s="1"/>
      <c r="M721" s="1"/>
      <c r="N721" s="1"/>
      <c r="O721" s="3"/>
    </row>
    <row r="722" spans="1:15" ht="19.5" customHeight="1">
      <c r="A722" s="74"/>
      <c r="B722" s="74"/>
      <c r="C722" s="37"/>
      <c r="D722" s="48"/>
      <c r="E722" s="49"/>
      <c r="F722" s="1"/>
      <c r="G722" s="1"/>
      <c r="H722" s="1"/>
      <c r="I722" s="1"/>
      <c r="J722" s="1"/>
      <c r="K722" s="1"/>
      <c r="L722" s="1"/>
      <c r="M722" s="1"/>
      <c r="N722" s="1"/>
      <c r="O722" s="3"/>
    </row>
    <row r="723" spans="1:15" ht="19.5" customHeight="1">
      <c r="A723" s="74"/>
      <c r="B723" s="74"/>
      <c r="C723" s="37"/>
      <c r="D723" s="48"/>
      <c r="E723" s="49"/>
      <c r="F723" s="1"/>
      <c r="G723" s="1"/>
      <c r="H723" s="1"/>
      <c r="I723" s="1"/>
      <c r="J723" s="1"/>
      <c r="K723" s="1"/>
      <c r="L723" s="1"/>
      <c r="M723" s="1"/>
      <c r="N723" s="1"/>
      <c r="O723" s="3"/>
    </row>
    <row r="724" spans="1:15" ht="19.5" customHeight="1">
      <c r="A724" s="74"/>
      <c r="B724" s="74"/>
      <c r="C724" s="37"/>
      <c r="D724" s="48"/>
      <c r="E724" s="49"/>
      <c r="F724" s="1"/>
      <c r="G724" s="1"/>
      <c r="H724" s="1"/>
      <c r="I724" s="1"/>
      <c r="J724" s="1"/>
      <c r="K724" s="1"/>
      <c r="L724" s="1"/>
      <c r="M724" s="1"/>
      <c r="N724" s="1"/>
      <c r="O724" s="3"/>
    </row>
    <row r="725" spans="1:15" ht="19.5" customHeight="1">
      <c r="A725" s="74"/>
      <c r="B725" s="74"/>
      <c r="C725" s="37"/>
      <c r="D725" s="48"/>
      <c r="E725" s="49"/>
      <c r="F725" s="1"/>
      <c r="G725" s="1"/>
      <c r="H725" s="1"/>
      <c r="I725" s="1"/>
      <c r="J725" s="1"/>
      <c r="K725" s="1"/>
      <c r="L725" s="1"/>
      <c r="M725" s="1"/>
      <c r="N725" s="1"/>
      <c r="O725" s="3"/>
    </row>
    <row r="726" spans="1:15" ht="19.5" customHeight="1">
      <c r="A726" s="74"/>
      <c r="B726" s="74"/>
      <c r="C726" s="37"/>
      <c r="D726" s="48"/>
      <c r="E726" s="49"/>
      <c r="F726" s="1"/>
      <c r="G726" s="1"/>
      <c r="H726" s="1"/>
      <c r="I726" s="1"/>
      <c r="J726" s="1"/>
      <c r="K726" s="1"/>
      <c r="L726" s="1"/>
      <c r="M726" s="1"/>
      <c r="N726" s="1"/>
      <c r="O726" s="3"/>
    </row>
    <row r="727" spans="1:15" ht="19.5" customHeight="1">
      <c r="A727" s="74"/>
      <c r="B727" s="74"/>
      <c r="C727" s="37"/>
      <c r="D727" s="48"/>
      <c r="E727" s="49"/>
      <c r="F727" s="1"/>
      <c r="G727" s="1"/>
      <c r="H727" s="1"/>
      <c r="I727" s="1"/>
      <c r="J727" s="1"/>
      <c r="K727" s="1"/>
      <c r="L727" s="1"/>
      <c r="M727" s="1"/>
      <c r="N727" s="1"/>
      <c r="O727" s="3"/>
    </row>
    <row r="728" spans="1:15" ht="19.5" customHeight="1">
      <c r="A728" s="74"/>
      <c r="B728" s="74"/>
      <c r="C728" s="37"/>
      <c r="D728" s="48"/>
      <c r="E728" s="49"/>
      <c r="F728" s="1"/>
      <c r="G728" s="1"/>
      <c r="H728" s="1"/>
      <c r="I728" s="1"/>
      <c r="J728" s="1"/>
      <c r="K728" s="1"/>
      <c r="L728" s="1"/>
      <c r="M728" s="1"/>
      <c r="N728" s="1"/>
      <c r="O728" s="3"/>
    </row>
    <row r="729" spans="1:15" ht="19.5" customHeight="1">
      <c r="A729" s="74"/>
      <c r="B729" s="74"/>
      <c r="C729" s="37"/>
      <c r="D729" s="48"/>
      <c r="E729" s="49"/>
      <c r="F729" s="1"/>
      <c r="G729" s="1"/>
      <c r="H729" s="1"/>
      <c r="I729" s="1"/>
      <c r="J729" s="1"/>
      <c r="K729" s="1"/>
      <c r="L729" s="1"/>
      <c r="M729" s="1"/>
      <c r="N729" s="1"/>
      <c r="O729" s="3"/>
    </row>
    <row r="730" spans="1:15" ht="19.5" customHeight="1">
      <c r="A730" s="74"/>
      <c r="B730" s="74"/>
      <c r="C730" s="37"/>
      <c r="D730" s="48"/>
      <c r="E730" s="49"/>
      <c r="F730" s="1"/>
      <c r="G730" s="1"/>
      <c r="H730" s="1"/>
      <c r="I730" s="1"/>
      <c r="J730" s="1"/>
      <c r="K730" s="1"/>
      <c r="L730" s="1"/>
      <c r="M730" s="1"/>
      <c r="N730" s="1"/>
      <c r="O730" s="3"/>
    </row>
    <row r="731" spans="1:15" ht="19.5" customHeight="1">
      <c r="A731" s="74"/>
      <c r="B731" s="74"/>
      <c r="C731" s="37"/>
      <c r="D731" s="48"/>
      <c r="E731" s="49"/>
      <c r="F731" s="1"/>
      <c r="G731" s="1"/>
      <c r="H731" s="1"/>
      <c r="I731" s="1"/>
      <c r="J731" s="1"/>
      <c r="K731" s="1"/>
      <c r="L731" s="1"/>
      <c r="M731" s="1"/>
      <c r="N731" s="1"/>
      <c r="O731" s="3"/>
    </row>
    <row r="732" spans="1:15" ht="19.5" customHeight="1">
      <c r="A732" s="74"/>
      <c r="B732" s="74"/>
      <c r="C732" s="37"/>
      <c r="D732" s="48"/>
      <c r="E732" s="49"/>
      <c r="F732" s="1"/>
      <c r="G732" s="1"/>
      <c r="H732" s="1"/>
      <c r="I732" s="1"/>
      <c r="J732" s="1"/>
      <c r="K732" s="1"/>
      <c r="L732" s="1"/>
      <c r="M732" s="1"/>
      <c r="N732" s="1"/>
      <c r="O732" s="3"/>
    </row>
    <row r="733" spans="1:15" ht="19.5" customHeight="1">
      <c r="A733" s="74"/>
      <c r="B733" s="74"/>
      <c r="C733" s="37"/>
      <c r="D733" s="48"/>
      <c r="E733" s="49"/>
      <c r="F733" s="1"/>
      <c r="G733" s="1"/>
      <c r="H733" s="1"/>
      <c r="I733" s="1"/>
      <c r="J733" s="1"/>
      <c r="K733" s="1"/>
      <c r="L733" s="1"/>
      <c r="M733" s="1"/>
      <c r="N733" s="1"/>
      <c r="O733" s="3"/>
    </row>
    <row r="734" spans="1:15" ht="19.5" customHeight="1">
      <c r="A734" s="74"/>
      <c r="B734" s="74"/>
      <c r="C734" s="37"/>
      <c r="D734" s="48"/>
      <c r="E734" s="49"/>
      <c r="F734" s="1"/>
      <c r="G734" s="1"/>
      <c r="H734" s="1"/>
      <c r="I734" s="1"/>
      <c r="J734" s="1"/>
      <c r="K734" s="1"/>
      <c r="L734" s="1"/>
      <c r="M734" s="1"/>
      <c r="N734" s="1"/>
      <c r="O734" s="3"/>
    </row>
    <row r="735" spans="1:15" ht="19.5" customHeight="1">
      <c r="A735" s="74"/>
      <c r="B735" s="74"/>
      <c r="C735" s="37"/>
      <c r="D735" s="48"/>
      <c r="E735" s="49"/>
      <c r="F735" s="1"/>
      <c r="G735" s="1"/>
      <c r="H735" s="1"/>
      <c r="I735" s="1"/>
      <c r="J735" s="1"/>
      <c r="K735" s="1"/>
      <c r="L735" s="1"/>
      <c r="M735" s="1"/>
      <c r="N735" s="1"/>
      <c r="O735" s="3"/>
    </row>
    <row r="736" spans="1:15" ht="19.5" customHeight="1">
      <c r="A736" s="74"/>
      <c r="B736" s="74"/>
      <c r="C736" s="37"/>
      <c r="D736" s="48"/>
      <c r="E736" s="49"/>
      <c r="F736" s="1"/>
      <c r="G736" s="1"/>
      <c r="H736" s="1"/>
      <c r="I736" s="1"/>
      <c r="J736" s="1"/>
      <c r="K736" s="1"/>
      <c r="L736" s="1"/>
      <c r="M736" s="1"/>
      <c r="N736" s="1"/>
      <c r="O736" s="3"/>
    </row>
    <row r="737" spans="1:15" ht="19.5" customHeight="1">
      <c r="A737" s="74"/>
      <c r="B737" s="74"/>
      <c r="C737" s="37"/>
      <c r="D737" s="48"/>
      <c r="E737" s="49"/>
      <c r="F737" s="1"/>
      <c r="G737" s="1"/>
      <c r="H737" s="1"/>
      <c r="I737" s="1"/>
      <c r="J737" s="1"/>
      <c r="K737" s="1"/>
      <c r="L737" s="1"/>
      <c r="M737" s="1"/>
      <c r="N737" s="1"/>
      <c r="O737" s="3"/>
    </row>
    <row r="738" spans="1:15" ht="19.5" customHeight="1">
      <c r="A738" s="74"/>
      <c r="B738" s="74"/>
      <c r="C738" s="37"/>
      <c r="D738" s="48"/>
      <c r="E738" s="49"/>
      <c r="F738" s="1"/>
      <c r="G738" s="1"/>
      <c r="H738" s="1"/>
      <c r="I738" s="1"/>
      <c r="J738" s="1"/>
      <c r="K738" s="1"/>
      <c r="L738" s="1"/>
      <c r="M738" s="1"/>
      <c r="N738" s="1"/>
      <c r="O738" s="3"/>
    </row>
    <row r="739" spans="1:15" ht="19.5" customHeight="1">
      <c r="A739" s="74"/>
      <c r="B739" s="74"/>
      <c r="C739" s="37"/>
      <c r="D739" s="48"/>
      <c r="E739" s="49"/>
      <c r="F739" s="1"/>
      <c r="G739" s="1"/>
      <c r="H739" s="1"/>
      <c r="I739" s="1"/>
      <c r="J739" s="1"/>
      <c r="K739" s="1"/>
      <c r="L739" s="1"/>
      <c r="M739" s="1"/>
      <c r="N739" s="1"/>
      <c r="O739" s="3"/>
    </row>
    <row r="740" spans="1:15" ht="19.5" customHeight="1">
      <c r="A740" s="74"/>
      <c r="B740" s="74"/>
      <c r="C740" s="37"/>
      <c r="D740" s="48"/>
      <c r="E740" s="49"/>
      <c r="F740" s="1"/>
      <c r="G740" s="1"/>
      <c r="H740" s="1"/>
      <c r="I740" s="1"/>
      <c r="J740" s="1"/>
      <c r="K740" s="1"/>
      <c r="L740" s="1"/>
      <c r="M740" s="1"/>
      <c r="N740" s="1"/>
      <c r="O740" s="3"/>
    </row>
    <row r="741" spans="1:15" ht="19.5" customHeight="1">
      <c r="A741" s="74"/>
      <c r="B741" s="74"/>
      <c r="C741" s="37"/>
      <c r="D741" s="48"/>
      <c r="E741" s="49"/>
      <c r="F741" s="1"/>
      <c r="G741" s="1"/>
      <c r="H741" s="1"/>
      <c r="I741" s="1"/>
      <c r="J741" s="1"/>
      <c r="K741" s="1"/>
      <c r="L741" s="1"/>
      <c r="M741" s="1"/>
      <c r="N741" s="1"/>
      <c r="O741" s="3"/>
    </row>
    <row r="742" spans="1:15" ht="19.5" customHeight="1">
      <c r="A742" s="74"/>
      <c r="B742" s="74"/>
      <c r="C742" s="37"/>
      <c r="D742" s="48"/>
      <c r="E742" s="49"/>
      <c r="F742" s="1"/>
      <c r="G742" s="1"/>
      <c r="H742" s="1"/>
      <c r="I742" s="1"/>
      <c r="J742" s="1"/>
      <c r="K742" s="1"/>
      <c r="L742" s="1"/>
      <c r="M742" s="1"/>
      <c r="N742" s="1"/>
      <c r="O742" s="3"/>
    </row>
    <row r="743" spans="1:15" ht="19.5" customHeight="1">
      <c r="A743" s="74"/>
      <c r="B743" s="74"/>
      <c r="C743" s="37"/>
      <c r="D743" s="48"/>
      <c r="E743" s="49"/>
      <c r="F743" s="1"/>
      <c r="G743" s="1"/>
      <c r="H743" s="1"/>
      <c r="I743" s="1"/>
      <c r="J743" s="1"/>
      <c r="K743" s="1"/>
      <c r="L743" s="1"/>
      <c r="M743" s="1"/>
      <c r="N743" s="1"/>
      <c r="O743" s="3"/>
    </row>
    <row r="744" spans="1:15" ht="19.5" customHeight="1">
      <c r="A744" s="74"/>
      <c r="B744" s="74"/>
      <c r="C744" s="37"/>
      <c r="D744" s="48"/>
      <c r="E744" s="49"/>
      <c r="F744" s="1"/>
      <c r="G744" s="1"/>
      <c r="H744" s="1"/>
      <c r="I744" s="1"/>
      <c r="J744" s="1"/>
      <c r="K744" s="1"/>
      <c r="L744" s="1"/>
      <c r="M744" s="1"/>
      <c r="N744" s="1"/>
      <c r="O744" s="3"/>
    </row>
    <row r="745" spans="1:15" ht="19.5" customHeight="1">
      <c r="A745" s="74"/>
      <c r="B745" s="74"/>
      <c r="C745" s="37"/>
      <c r="D745" s="48"/>
      <c r="E745" s="49"/>
      <c r="F745" s="1"/>
      <c r="G745" s="1"/>
      <c r="H745" s="1"/>
      <c r="I745" s="1"/>
      <c r="J745" s="1"/>
      <c r="K745" s="1"/>
      <c r="L745" s="1"/>
      <c r="M745" s="1"/>
      <c r="N745" s="1"/>
      <c r="O745" s="3"/>
    </row>
    <row r="746" spans="1:15" ht="19.5" customHeight="1">
      <c r="A746" s="74"/>
      <c r="B746" s="74"/>
      <c r="C746" s="37"/>
      <c r="D746" s="48"/>
      <c r="E746" s="49"/>
      <c r="F746" s="1"/>
      <c r="G746" s="1"/>
      <c r="H746" s="1"/>
      <c r="I746" s="1"/>
      <c r="J746" s="1"/>
      <c r="K746" s="1"/>
      <c r="L746" s="1"/>
      <c r="M746" s="1"/>
      <c r="N746" s="1"/>
      <c r="O746" s="3"/>
    </row>
    <row r="747" spans="1:15" ht="19.5" customHeight="1">
      <c r="A747" s="74"/>
      <c r="B747" s="74"/>
      <c r="C747" s="37"/>
      <c r="D747" s="48"/>
      <c r="E747" s="49"/>
      <c r="F747" s="1"/>
      <c r="G747" s="1"/>
      <c r="H747" s="1"/>
      <c r="I747" s="1"/>
      <c r="J747" s="1"/>
      <c r="K747" s="1"/>
      <c r="L747" s="1"/>
      <c r="M747" s="1"/>
      <c r="N747" s="1"/>
      <c r="O747" s="3"/>
    </row>
    <row r="748" spans="1:15" ht="19.5" customHeight="1">
      <c r="A748" s="74"/>
      <c r="B748" s="74"/>
      <c r="C748" s="37"/>
      <c r="D748" s="48"/>
      <c r="E748" s="49"/>
      <c r="F748" s="1"/>
      <c r="G748" s="1"/>
      <c r="H748" s="1"/>
      <c r="I748" s="1"/>
      <c r="J748" s="1"/>
      <c r="K748" s="1"/>
      <c r="L748" s="1"/>
      <c r="M748" s="1"/>
      <c r="N748" s="1"/>
      <c r="O748" s="3"/>
    </row>
    <row r="749" spans="1:15" ht="19.5" customHeight="1">
      <c r="A749" s="74"/>
      <c r="B749" s="74"/>
      <c r="C749" s="37"/>
      <c r="D749" s="48"/>
      <c r="E749" s="49"/>
      <c r="F749" s="1"/>
      <c r="G749" s="1"/>
      <c r="H749" s="1"/>
      <c r="I749" s="1"/>
      <c r="J749" s="1"/>
      <c r="K749" s="1"/>
      <c r="L749" s="1"/>
      <c r="M749" s="1"/>
      <c r="N749" s="1"/>
      <c r="O749" s="3"/>
    </row>
    <row r="750" spans="1:15" ht="19.5" customHeight="1">
      <c r="A750" s="74"/>
      <c r="B750" s="74"/>
      <c r="C750" s="37"/>
      <c r="D750" s="48"/>
      <c r="E750" s="49"/>
      <c r="F750" s="1"/>
      <c r="G750" s="1"/>
      <c r="H750" s="1"/>
      <c r="I750" s="1"/>
      <c r="J750" s="1"/>
      <c r="K750" s="1"/>
      <c r="L750" s="1"/>
      <c r="M750" s="1"/>
      <c r="N750" s="1"/>
      <c r="O750" s="3"/>
    </row>
    <row r="751" spans="1:15" ht="19.5" customHeight="1">
      <c r="A751" s="74"/>
      <c r="B751" s="74"/>
      <c r="C751" s="37"/>
      <c r="D751" s="48"/>
      <c r="E751" s="49"/>
      <c r="F751" s="1"/>
      <c r="G751" s="1"/>
      <c r="H751" s="1"/>
      <c r="I751" s="1"/>
      <c r="J751" s="1"/>
      <c r="K751" s="1"/>
      <c r="L751" s="1"/>
      <c r="M751" s="1"/>
      <c r="N751" s="1"/>
      <c r="O751" s="3"/>
    </row>
    <row r="752" spans="1:15" ht="19.5" customHeight="1">
      <c r="A752" s="74"/>
      <c r="B752" s="74"/>
      <c r="C752" s="37"/>
      <c r="D752" s="48"/>
      <c r="E752" s="49"/>
      <c r="F752" s="1"/>
      <c r="G752" s="1"/>
      <c r="H752" s="1"/>
      <c r="I752" s="1"/>
      <c r="J752" s="1"/>
      <c r="K752" s="1"/>
      <c r="L752" s="1"/>
      <c r="M752" s="1"/>
      <c r="N752" s="1"/>
      <c r="O752" s="3"/>
    </row>
    <row r="753" spans="1:15" ht="19.5" customHeight="1">
      <c r="A753" s="74"/>
      <c r="B753" s="74"/>
      <c r="C753" s="37"/>
      <c r="D753" s="48"/>
      <c r="E753" s="49"/>
      <c r="F753" s="1"/>
      <c r="G753" s="1"/>
      <c r="H753" s="1"/>
      <c r="I753" s="1"/>
      <c r="J753" s="1"/>
      <c r="K753" s="1"/>
      <c r="L753" s="1"/>
      <c r="M753" s="1"/>
      <c r="N753" s="1"/>
      <c r="O753" s="3"/>
    </row>
    <row r="754" spans="1:15" ht="19.5" customHeight="1">
      <c r="A754" s="74"/>
      <c r="B754" s="74"/>
      <c r="C754" s="37"/>
      <c r="D754" s="48"/>
      <c r="E754" s="49"/>
      <c r="F754" s="1"/>
      <c r="G754" s="1"/>
      <c r="H754" s="1"/>
      <c r="I754" s="1"/>
      <c r="J754" s="1"/>
      <c r="K754" s="1"/>
      <c r="L754" s="1"/>
      <c r="M754" s="1"/>
      <c r="N754" s="1"/>
      <c r="O754" s="3"/>
    </row>
    <row r="755" spans="1:15" ht="19.5" customHeight="1">
      <c r="A755" s="74"/>
      <c r="B755" s="74"/>
      <c r="C755" s="37"/>
      <c r="D755" s="48"/>
      <c r="E755" s="49"/>
      <c r="F755" s="1"/>
      <c r="G755" s="1"/>
      <c r="H755" s="1"/>
      <c r="I755" s="1"/>
      <c r="J755" s="1"/>
      <c r="K755" s="1"/>
      <c r="L755" s="1"/>
      <c r="M755" s="1"/>
      <c r="N755" s="1"/>
      <c r="O755" s="3"/>
    </row>
    <row r="756" spans="1:15" ht="19.5" customHeight="1">
      <c r="A756" s="74"/>
      <c r="B756" s="74"/>
      <c r="C756" s="37"/>
      <c r="D756" s="48"/>
      <c r="E756" s="49"/>
      <c r="F756" s="1"/>
      <c r="G756" s="1"/>
      <c r="H756" s="1"/>
      <c r="I756" s="1"/>
      <c r="J756" s="1"/>
      <c r="K756" s="1"/>
      <c r="L756" s="1"/>
      <c r="M756" s="1"/>
      <c r="N756" s="1"/>
      <c r="O756" s="3"/>
    </row>
    <row r="757" spans="1:15" ht="19.5" customHeight="1">
      <c r="A757" s="74"/>
      <c r="B757" s="74"/>
      <c r="C757" s="37"/>
      <c r="D757" s="48"/>
      <c r="E757" s="49"/>
      <c r="F757" s="1"/>
      <c r="G757" s="1"/>
      <c r="H757" s="1"/>
      <c r="I757" s="1"/>
      <c r="J757" s="1"/>
      <c r="K757" s="1"/>
      <c r="L757" s="1"/>
      <c r="M757" s="1"/>
      <c r="N757" s="1"/>
      <c r="O757" s="3"/>
    </row>
    <row r="758" spans="1:15" ht="19.5" customHeight="1">
      <c r="A758" s="74"/>
      <c r="B758" s="74"/>
      <c r="C758" s="37"/>
      <c r="D758" s="48"/>
      <c r="E758" s="49"/>
      <c r="F758" s="1"/>
      <c r="G758" s="1"/>
      <c r="H758" s="1"/>
      <c r="I758" s="1"/>
      <c r="J758" s="1"/>
      <c r="K758" s="1"/>
      <c r="L758" s="1"/>
      <c r="M758" s="1"/>
      <c r="N758" s="1"/>
      <c r="O758" s="3"/>
    </row>
    <row r="759" spans="1:15" ht="19.5" customHeight="1">
      <c r="A759" s="74"/>
      <c r="B759" s="74"/>
      <c r="C759" s="37"/>
      <c r="D759" s="48"/>
      <c r="E759" s="49"/>
      <c r="F759" s="1"/>
      <c r="G759" s="1"/>
      <c r="H759" s="1"/>
      <c r="I759" s="1"/>
      <c r="J759" s="1"/>
      <c r="K759" s="1"/>
      <c r="L759" s="1"/>
      <c r="M759" s="1"/>
      <c r="N759" s="1"/>
      <c r="O759" s="3"/>
    </row>
    <row r="760" spans="1:15" ht="19.5" customHeight="1">
      <c r="A760" s="74"/>
      <c r="B760" s="74"/>
      <c r="C760" s="37"/>
      <c r="D760" s="48"/>
      <c r="E760" s="49"/>
      <c r="F760" s="1"/>
      <c r="G760" s="1"/>
      <c r="H760" s="1"/>
      <c r="I760" s="1"/>
      <c r="J760" s="1"/>
      <c r="K760" s="1"/>
      <c r="L760" s="1"/>
      <c r="M760" s="1"/>
      <c r="N760" s="1"/>
      <c r="O760" s="3"/>
    </row>
    <row r="761" spans="1:15" ht="19.5" customHeight="1">
      <c r="A761" s="74"/>
      <c r="B761" s="74"/>
      <c r="C761" s="37"/>
      <c r="D761" s="48"/>
      <c r="E761" s="49"/>
      <c r="F761" s="1"/>
      <c r="G761" s="1"/>
      <c r="H761" s="1"/>
      <c r="I761" s="1"/>
      <c r="J761" s="1"/>
      <c r="K761" s="1"/>
      <c r="L761" s="1"/>
      <c r="M761" s="1"/>
      <c r="N761" s="1"/>
      <c r="O761" s="3"/>
    </row>
    <row r="762" spans="1:15" ht="19.5" customHeight="1">
      <c r="A762" s="74"/>
      <c r="B762" s="74"/>
      <c r="C762" s="37"/>
      <c r="D762" s="48"/>
      <c r="E762" s="49"/>
      <c r="F762" s="1"/>
      <c r="G762" s="1"/>
      <c r="H762" s="1"/>
      <c r="I762" s="1"/>
      <c r="J762" s="1"/>
      <c r="K762" s="1"/>
      <c r="L762" s="1"/>
      <c r="M762" s="1"/>
      <c r="N762" s="1"/>
      <c r="O762" s="3"/>
    </row>
    <row r="763" spans="1:15" ht="19.5" customHeight="1">
      <c r="A763" s="74"/>
      <c r="B763" s="74"/>
      <c r="C763" s="37"/>
      <c r="D763" s="48"/>
      <c r="E763" s="49"/>
      <c r="F763" s="1"/>
      <c r="G763" s="1"/>
      <c r="H763" s="1"/>
      <c r="I763" s="1"/>
      <c r="J763" s="1"/>
      <c r="K763" s="1"/>
      <c r="L763" s="1"/>
      <c r="M763" s="1"/>
      <c r="N763" s="1"/>
      <c r="O763" s="3"/>
    </row>
    <row r="764" spans="1:15" ht="19.5" customHeight="1">
      <c r="A764" s="74"/>
      <c r="B764" s="74"/>
      <c r="C764" s="37"/>
      <c r="D764" s="48"/>
      <c r="E764" s="49"/>
      <c r="F764" s="1"/>
      <c r="G764" s="1"/>
      <c r="H764" s="1"/>
      <c r="I764" s="1"/>
      <c r="J764" s="1"/>
      <c r="K764" s="1"/>
      <c r="L764" s="1"/>
      <c r="M764" s="1"/>
      <c r="N764" s="1"/>
      <c r="O764" s="3"/>
    </row>
    <row r="765" spans="1:15" ht="19.5" customHeight="1">
      <c r="A765" s="74"/>
      <c r="B765" s="74"/>
      <c r="C765" s="37"/>
      <c r="D765" s="48"/>
      <c r="E765" s="49"/>
      <c r="F765" s="1"/>
      <c r="G765" s="1"/>
      <c r="H765" s="1"/>
      <c r="I765" s="1"/>
      <c r="J765" s="1"/>
      <c r="K765" s="1"/>
      <c r="L765" s="1"/>
      <c r="M765" s="1"/>
      <c r="N765" s="1"/>
      <c r="O765" s="3"/>
    </row>
    <row r="766" spans="1:15" ht="19.5" customHeight="1">
      <c r="A766" s="74"/>
      <c r="B766" s="74"/>
      <c r="C766" s="37"/>
      <c r="D766" s="48"/>
      <c r="E766" s="49"/>
      <c r="F766" s="1"/>
      <c r="G766" s="1"/>
      <c r="H766" s="1"/>
      <c r="I766" s="1"/>
      <c r="J766" s="1"/>
      <c r="K766" s="1"/>
      <c r="L766" s="1"/>
      <c r="M766" s="1"/>
      <c r="N766" s="1"/>
      <c r="O766" s="3"/>
    </row>
    <row r="767" spans="1:15" ht="19.5" customHeight="1">
      <c r="A767" s="74"/>
      <c r="B767" s="74"/>
      <c r="C767" s="37"/>
      <c r="D767" s="48"/>
      <c r="E767" s="49"/>
      <c r="F767" s="1"/>
      <c r="G767" s="1"/>
      <c r="H767" s="1"/>
      <c r="I767" s="1"/>
      <c r="J767" s="1"/>
      <c r="K767" s="1"/>
      <c r="L767" s="1"/>
      <c r="M767" s="1"/>
      <c r="N767" s="1"/>
      <c r="O767" s="3"/>
    </row>
    <row r="768" spans="1:15" ht="19.5" customHeight="1">
      <c r="A768" s="74"/>
      <c r="B768" s="74"/>
      <c r="C768" s="37"/>
      <c r="D768" s="48"/>
      <c r="E768" s="49"/>
      <c r="F768" s="1"/>
      <c r="G768" s="1"/>
      <c r="H768" s="1"/>
      <c r="I768" s="1"/>
      <c r="J768" s="1"/>
      <c r="K768" s="1"/>
      <c r="L768" s="1"/>
      <c r="M768" s="1"/>
      <c r="N768" s="1"/>
      <c r="O768" s="3"/>
    </row>
    <row r="769" spans="1:15" ht="19.5" customHeight="1">
      <c r="A769" s="74"/>
      <c r="B769" s="74"/>
      <c r="C769" s="37"/>
      <c r="D769" s="48"/>
      <c r="E769" s="49"/>
      <c r="F769" s="1"/>
      <c r="G769" s="1"/>
      <c r="H769" s="1"/>
      <c r="I769" s="1"/>
      <c r="J769" s="1"/>
      <c r="K769" s="1"/>
      <c r="L769" s="1"/>
      <c r="M769" s="1"/>
      <c r="N769" s="1"/>
      <c r="O769" s="3"/>
    </row>
    <row r="770" spans="1:15" ht="19.5" customHeight="1">
      <c r="A770" s="74"/>
      <c r="B770" s="74"/>
      <c r="C770" s="37"/>
      <c r="D770" s="48"/>
      <c r="E770" s="49"/>
      <c r="F770" s="1"/>
      <c r="G770" s="1"/>
      <c r="H770" s="1"/>
      <c r="I770" s="1"/>
      <c r="J770" s="1"/>
      <c r="K770" s="1"/>
      <c r="L770" s="1"/>
      <c r="M770" s="1"/>
      <c r="N770" s="1"/>
      <c r="O770" s="3"/>
    </row>
    <row r="771" spans="1:15" ht="19.5" customHeight="1">
      <c r="A771" s="74"/>
      <c r="B771" s="74"/>
      <c r="C771" s="37"/>
      <c r="D771" s="48"/>
      <c r="E771" s="49"/>
      <c r="F771" s="1"/>
      <c r="G771" s="1"/>
      <c r="H771" s="1"/>
      <c r="I771" s="1"/>
      <c r="J771" s="1"/>
      <c r="K771" s="1"/>
      <c r="L771" s="1"/>
      <c r="M771" s="1"/>
      <c r="N771" s="1"/>
      <c r="O771" s="3"/>
    </row>
    <row r="772" spans="1:15" ht="19.5" customHeight="1">
      <c r="A772" s="74"/>
      <c r="B772" s="74"/>
      <c r="C772" s="37"/>
      <c r="D772" s="48"/>
      <c r="E772" s="49"/>
      <c r="F772" s="1"/>
      <c r="G772" s="1"/>
      <c r="H772" s="1"/>
      <c r="I772" s="1"/>
      <c r="J772" s="1"/>
      <c r="K772" s="1"/>
      <c r="L772" s="1"/>
      <c r="M772" s="1"/>
      <c r="N772" s="1"/>
      <c r="O772" s="3"/>
    </row>
    <row r="773" spans="1:15" ht="19.5" customHeight="1">
      <c r="A773" s="74"/>
      <c r="B773" s="74"/>
      <c r="C773" s="37"/>
      <c r="D773" s="48"/>
      <c r="E773" s="49"/>
      <c r="F773" s="1"/>
      <c r="G773" s="1"/>
      <c r="H773" s="1"/>
      <c r="I773" s="1"/>
      <c r="J773" s="1"/>
      <c r="K773" s="1"/>
      <c r="L773" s="1"/>
      <c r="M773" s="1"/>
      <c r="N773" s="1"/>
      <c r="O773" s="3"/>
    </row>
    <row r="774" spans="1:15" ht="19.5" customHeight="1">
      <c r="A774" s="74"/>
      <c r="B774" s="74"/>
      <c r="C774" s="37"/>
      <c r="D774" s="48"/>
      <c r="E774" s="49"/>
      <c r="F774" s="1"/>
      <c r="G774" s="1"/>
      <c r="H774" s="1"/>
      <c r="I774" s="1"/>
      <c r="J774" s="1"/>
      <c r="K774" s="1"/>
      <c r="L774" s="1"/>
      <c r="M774" s="1"/>
      <c r="N774" s="1"/>
      <c r="O774" s="3"/>
    </row>
    <row r="775" spans="1:15" ht="19.5" customHeight="1">
      <c r="A775" s="74"/>
      <c r="B775" s="74"/>
      <c r="C775" s="37"/>
      <c r="D775" s="48"/>
      <c r="E775" s="49"/>
      <c r="F775" s="1"/>
      <c r="G775" s="1"/>
      <c r="H775" s="1"/>
      <c r="I775" s="1"/>
      <c r="J775" s="1"/>
      <c r="K775" s="1"/>
      <c r="L775" s="1"/>
      <c r="M775" s="1"/>
      <c r="N775" s="1"/>
      <c r="O775" s="3"/>
    </row>
    <row r="776" spans="1:15" ht="19.5" customHeight="1">
      <c r="A776" s="74"/>
      <c r="B776" s="74"/>
      <c r="C776" s="37"/>
      <c r="D776" s="48"/>
      <c r="E776" s="49"/>
      <c r="F776" s="1"/>
      <c r="G776" s="1"/>
      <c r="H776" s="1"/>
      <c r="I776" s="1"/>
      <c r="J776" s="1"/>
      <c r="K776" s="1"/>
      <c r="L776" s="1"/>
      <c r="M776" s="1"/>
      <c r="N776" s="1"/>
      <c r="O776" s="3"/>
    </row>
    <row r="777" spans="1:15" ht="19.5" customHeight="1">
      <c r="A777" s="74"/>
      <c r="B777" s="74"/>
      <c r="C777" s="37"/>
      <c r="D777" s="48"/>
      <c r="E777" s="49"/>
      <c r="F777" s="1"/>
      <c r="G777" s="1"/>
      <c r="H777" s="1"/>
      <c r="I777" s="1"/>
      <c r="J777" s="1"/>
      <c r="K777" s="1"/>
      <c r="L777" s="1"/>
      <c r="M777" s="1"/>
      <c r="N777" s="1"/>
      <c r="O777" s="3"/>
    </row>
    <row r="778" spans="1:15" ht="19.5" customHeight="1">
      <c r="A778" s="74"/>
      <c r="B778" s="74"/>
      <c r="C778" s="37"/>
      <c r="D778" s="48"/>
      <c r="E778" s="49"/>
      <c r="F778" s="1"/>
      <c r="G778" s="1"/>
      <c r="H778" s="1"/>
      <c r="I778" s="1"/>
      <c r="J778" s="1"/>
      <c r="K778" s="1"/>
      <c r="L778" s="1"/>
      <c r="M778" s="1"/>
      <c r="N778" s="1"/>
      <c r="O778" s="3"/>
    </row>
    <row r="779" spans="1:15" ht="19.5" customHeight="1">
      <c r="A779" s="74"/>
      <c r="B779" s="74"/>
      <c r="C779" s="37"/>
      <c r="D779" s="48"/>
      <c r="E779" s="49"/>
      <c r="F779" s="1"/>
      <c r="G779" s="1"/>
      <c r="H779" s="1"/>
      <c r="I779" s="1"/>
      <c r="J779" s="1"/>
      <c r="K779" s="1"/>
      <c r="L779" s="1"/>
      <c r="M779" s="1"/>
      <c r="N779" s="1"/>
      <c r="O779" s="3"/>
    </row>
    <row r="780" spans="1:15" ht="19.5" customHeight="1">
      <c r="A780" s="74"/>
      <c r="B780" s="74"/>
      <c r="C780" s="37"/>
      <c r="D780" s="48"/>
      <c r="E780" s="49"/>
      <c r="F780" s="1"/>
      <c r="G780" s="1"/>
      <c r="H780" s="1"/>
      <c r="I780" s="1"/>
      <c r="J780" s="1"/>
      <c r="K780" s="1"/>
      <c r="L780" s="1"/>
      <c r="M780" s="1"/>
      <c r="N780" s="1"/>
      <c r="O780" s="3"/>
    </row>
    <row r="781" spans="1:15" ht="19.5" customHeight="1">
      <c r="A781" s="74"/>
      <c r="B781" s="74"/>
      <c r="C781" s="37"/>
      <c r="D781" s="48"/>
      <c r="E781" s="49"/>
      <c r="F781" s="1"/>
      <c r="G781" s="1"/>
      <c r="H781" s="1"/>
      <c r="I781" s="1"/>
      <c r="J781" s="1"/>
      <c r="K781" s="1"/>
      <c r="L781" s="1"/>
      <c r="M781" s="1"/>
      <c r="N781" s="1"/>
      <c r="O781" s="3"/>
    </row>
    <row r="782" spans="1:15" ht="19.5" customHeight="1">
      <c r="A782" s="74"/>
      <c r="B782" s="74"/>
      <c r="C782" s="37"/>
      <c r="D782" s="48"/>
      <c r="E782" s="49"/>
      <c r="F782" s="1"/>
      <c r="G782" s="1"/>
      <c r="H782" s="1"/>
      <c r="I782" s="1"/>
      <c r="J782" s="1"/>
      <c r="K782" s="1"/>
      <c r="L782" s="1"/>
      <c r="M782" s="1"/>
      <c r="N782" s="1"/>
      <c r="O782" s="3"/>
    </row>
    <row r="783" spans="1:15" ht="19.5" customHeight="1">
      <c r="A783" s="74"/>
      <c r="B783" s="74"/>
      <c r="C783" s="37"/>
      <c r="D783" s="48"/>
      <c r="E783" s="49"/>
      <c r="F783" s="1"/>
      <c r="G783" s="1"/>
      <c r="H783" s="1"/>
      <c r="I783" s="1"/>
      <c r="J783" s="1"/>
      <c r="K783" s="1"/>
      <c r="L783" s="1"/>
      <c r="M783" s="1"/>
      <c r="N783" s="1"/>
      <c r="O783" s="3"/>
    </row>
    <row r="784" spans="1:15" ht="19.5" customHeight="1">
      <c r="A784" s="74"/>
      <c r="B784" s="74"/>
      <c r="C784" s="37"/>
      <c r="D784" s="48"/>
      <c r="E784" s="49"/>
      <c r="F784" s="1"/>
      <c r="G784" s="1"/>
      <c r="H784" s="1"/>
      <c r="I784" s="1"/>
      <c r="J784" s="1"/>
      <c r="K784" s="1"/>
      <c r="L784" s="1"/>
      <c r="M784" s="1"/>
      <c r="N784" s="1"/>
      <c r="O784" s="3"/>
    </row>
    <row r="785" spans="1:15" ht="19.5" customHeight="1">
      <c r="A785" s="74"/>
      <c r="B785" s="74"/>
      <c r="C785" s="37"/>
      <c r="D785" s="48"/>
      <c r="E785" s="49"/>
      <c r="F785" s="1"/>
      <c r="G785" s="1"/>
      <c r="H785" s="1"/>
      <c r="I785" s="1"/>
      <c r="J785" s="1"/>
      <c r="K785" s="1"/>
      <c r="L785" s="1"/>
      <c r="M785" s="1"/>
      <c r="N785" s="1"/>
      <c r="O785" s="3"/>
    </row>
    <row r="786" spans="1:15" ht="19.5" customHeight="1">
      <c r="A786" s="74"/>
      <c r="B786" s="74"/>
      <c r="C786" s="37"/>
      <c r="D786" s="48"/>
      <c r="E786" s="49"/>
      <c r="F786" s="1"/>
      <c r="G786" s="1"/>
      <c r="H786" s="1"/>
      <c r="I786" s="1"/>
      <c r="J786" s="1"/>
      <c r="K786" s="1"/>
      <c r="L786" s="1"/>
      <c r="M786" s="1"/>
      <c r="N786" s="1"/>
      <c r="O786" s="3"/>
    </row>
    <row r="787" spans="1:15" ht="19.5" customHeight="1">
      <c r="A787" s="74"/>
      <c r="B787" s="74"/>
      <c r="C787" s="37"/>
      <c r="D787" s="48"/>
      <c r="E787" s="49"/>
      <c r="F787" s="1"/>
      <c r="G787" s="1"/>
      <c r="H787" s="1"/>
      <c r="I787" s="1"/>
      <c r="J787" s="1"/>
      <c r="K787" s="1"/>
      <c r="L787" s="1"/>
      <c r="M787" s="1"/>
      <c r="N787" s="1"/>
      <c r="O787" s="3"/>
    </row>
    <row r="788" spans="1:15" ht="19.5" customHeight="1">
      <c r="A788" s="74"/>
      <c r="B788" s="74"/>
      <c r="C788" s="37"/>
      <c r="D788" s="48"/>
      <c r="E788" s="49"/>
      <c r="F788" s="1"/>
      <c r="G788" s="1"/>
      <c r="H788" s="1"/>
      <c r="I788" s="1"/>
      <c r="J788" s="1"/>
      <c r="K788" s="1"/>
      <c r="L788" s="1"/>
      <c r="M788" s="1"/>
      <c r="N788" s="1"/>
      <c r="O788" s="3"/>
    </row>
    <row r="789" spans="1:15" ht="19.5" customHeight="1">
      <c r="A789" s="74"/>
      <c r="B789" s="74"/>
      <c r="C789" s="37"/>
      <c r="D789" s="48"/>
      <c r="E789" s="49"/>
      <c r="F789" s="1"/>
      <c r="G789" s="1"/>
      <c r="H789" s="1"/>
      <c r="I789" s="1"/>
      <c r="J789" s="1"/>
      <c r="K789" s="1"/>
      <c r="L789" s="1"/>
      <c r="M789" s="1"/>
      <c r="N789" s="1"/>
      <c r="O789" s="3"/>
    </row>
    <row r="790" spans="1:15" ht="19.5" customHeight="1">
      <c r="A790" s="74"/>
      <c r="B790" s="74"/>
      <c r="C790" s="37"/>
      <c r="D790" s="48"/>
      <c r="E790" s="49"/>
      <c r="F790" s="1"/>
      <c r="G790" s="1"/>
      <c r="H790" s="1"/>
      <c r="I790" s="1"/>
      <c r="J790" s="1"/>
      <c r="K790" s="1"/>
      <c r="L790" s="1"/>
      <c r="M790" s="1"/>
      <c r="N790" s="1"/>
      <c r="O790" s="3"/>
    </row>
    <row r="791" spans="1:15" ht="19.5" customHeight="1">
      <c r="A791" s="74"/>
      <c r="B791" s="74"/>
      <c r="C791" s="37"/>
      <c r="D791" s="48"/>
      <c r="E791" s="49"/>
      <c r="F791" s="1"/>
      <c r="G791" s="1"/>
      <c r="H791" s="1"/>
      <c r="I791" s="1"/>
      <c r="J791" s="1"/>
      <c r="K791" s="1"/>
      <c r="L791" s="1"/>
      <c r="M791" s="1"/>
      <c r="N791" s="1"/>
      <c r="O791" s="3"/>
    </row>
    <row r="792" spans="1:15" ht="19.5" customHeight="1">
      <c r="A792" s="74"/>
      <c r="B792" s="74"/>
      <c r="C792" s="37"/>
      <c r="D792" s="48"/>
      <c r="E792" s="49"/>
      <c r="F792" s="1"/>
      <c r="G792" s="1"/>
      <c r="H792" s="1"/>
      <c r="I792" s="1"/>
      <c r="J792" s="1"/>
      <c r="K792" s="1"/>
      <c r="L792" s="1"/>
      <c r="M792" s="1"/>
      <c r="N792" s="1"/>
      <c r="O792" s="3"/>
    </row>
    <row r="793" spans="1:15" ht="19.5" customHeight="1">
      <c r="A793" s="74"/>
      <c r="B793" s="74"/>
      <c r="C793" s="37"/>
      <c r="D793" s="48"/>
      <c r="E793" s="49"/>
      <c r="F793" s="1"/>
      <c r="G793" s="1"/>
      <c r="H793" s="1"/>
      <c r="I793" s="1"/>
      <c r="J793" s="1"/>
      <c r="K793" s="1"/>
      <c r="L793" s="1"/>
      <c r="M793" s="1"/>
      <c r="N793" s="1"/>
      <c r="O793" s="3"/>
    </row>
    <row r="794" spans="1:15" ht="19.5" customHeight="1">
      <c r="A794" s="74"/>
      <c r="B794" s="74"/>
      <c r="C794" s="37"/>
      <c r="D794" s="48"/>
      <c r="E794" s="49"/>
      <c r="F794" s="1"/>
      <c r="G794" s="1"/>
      <c r="H794" s="1"/>
      <c r="I794" s="1"/>
      <c r="J794" s="1"/>
      <c r="K794" s="1"/>
      <c r="L794" s="1"/>
      <c r="M794" s="1"/>
      <c r="N794" s="1"/>
      <c r="O794" s="3"/>
    </row>
    <row r="795" spans="1:15" ht="19.5" customHeight="1">
      <c r="A795" s="74"/>
      <c r="B795" s="74"/>
      <c r="C795" s="37"/>
      <c r="D795" s="48"/>
      <c r="E795" s="49"/>
      <c r="F795" s="1"/>
      <c r="G795" s="1"/>
      <c r="H795" s="1"/>
      <c r="I795" s="1"/>
      <c r="J795" s="1"/>
      <c r="K795" s="1"/>
      <c r="L795" s="1"/>
      <c r="M795" s="1"/>
      <c r="N795" s="1"/>
      <c r="O795" s="3"/>
    </row>
    <row r="796" spans="1:15" ht="19.5" customHeight="1">
      <c r="A796" s="74"/>
      <c r="B796" s="74"/>
      <c r="C796" s="37"/>
      <c r="D796" s="48"/>
      <c r="E796" s="49"/>
      <c r="F796" s="1"/>
      <c r="G796" s="1"/>
      <c r="H796" s="1"/>
      <c r="I796" s="1"/>
      <c r="J796" s="1"/>
      <c r="K796" s="1"/>
      <c r="L796" s="1"/>
      <c r="M796" s="1"/>
      <c r="N796" s="1"/>
      <c r="O796" s="3"/>
    </row>
    <row r="797" spans="1:15" ht="19.5" customHeight="1">
      <c r="A797" s="74"/>
      <c r="B797" s="74"/>
      <c r="C797" s="37"/>
      <c r="D797" s="48"/>
      <c r="E797" s="49"/>
      <c r="F797" s="1"/>
      <c r="G797" s="1"/>
      <c r="H797" s="1"/>
      <c r="I797" s="1"/>
      <c r="J797" s="1"/>
      <c r="K797" s="1"/>
      <c r="L797" s="1"/>
      <c r="M797" s="1"/>
      <c r="N797" s="1"/>
      <c r="O797" s="3"/>
    </row>
    <row r="798" spans="1:15" ht="19.5" customHeight="1">
      <c r="A798" s="74"/>
      <c r="B798" s="74"/>
      <c r="C798" s="37"/>
      <c r="D798" s="48"/>
      <c r="E798" s="49"/>
      <c r="F798" s="1"/>
      <c r="G798" s="1"/>
      <c r="H798" s="1"/>
      <c r="I798" s="1"/>
      <c r="J798" s="1"/>
      <c r="K798" s="1"/>
      <c r="L798" s="1"/>
      <c r="M798" s="1"/>
      <c r="N798" s="1"/>
      <c r="O798" s="3"/>
    </row>
    <row r="799" spans="1:15" ht="19.5" customHeight="1">
      <c r="A799" s="74"/>
      <c r="B799" s="74"/>
      <c r="C799" s="37"/>
      <c r="D799" s="48"/>
      <c r="E799" s="49"/>
      <c r="F799" s="1"/>
      <c r="G799" s="1"/>
      <c r="H799" s="1"/>
      <c r="I799" s="1"/>
      <c r="J799" s="1"/>
      <c r="K799" s="1"/>
      <c r="L799" s="1"/>
      <c r="M799" s="1"/>
      <c r="N799" s="1"/>
      <c r="O799" s="3"/>
    </row>
    <row r="800" spans="1:15" ht="19.5" customHeight="1">
      <c r="A800" s="74"/>
      <c r="B800" s="74"/>
      <c r="C800" s="37"/>
      <c r="D800" s="48"/>
      <c r="E800" s="49"/>
      <c r="F800" s="1"/>
      <c r="G800" s="1"/>
      <c r="H800" s="1"/>
      <c r="I800" s="1"/>
      <c r="J800" s="1"/>
      <c r="K800" s="1"/>
      <c r="L800" s="1"/>
      <c r="M800" s="1"/>
      <c r="N800" s="1"/>
      <c r="O800" s="3"/>
    </row>
    <row r="801" spans="1:15" ht="19.5" customHeight="1">
      <c r="A801" s="74"/>
      <c r="B801" s="74"/>
      <c r="C801" s="37"/>
      <c r="D801" s="48"/>
      <c r="E801" s="49"/>
      <c r="F801" s="1"/>
      <c r="G801" s="1"/>
      <c r="H801" s="1"/>
      <c r="I801" s="1"/>
      <c r="J801" s="1"/>
      <c r="K801" s="1"/>
      <c r="L801" s="1"/>
      <c r="M801" s="1"/>
      <c r="N801" s="1"/>
      <c r="O801" s="3"/>
    </row>
    <row r="802" spans="1:15" ht="19.5" customHeight="1">
      <c r="A802" s="74"/>
      <c r="B802" s="74"/>
      <c r="C802" s="37"/>
      <c r="D802" s="48"/>
      <c r="E802" s="49"/>
      <c r="F802" s="1"/>
      <c r="G802" s="1"/>
      <c r="H802" s="1"/>
      <c r="I802" s="1"/>
      <c r="J802" s="1"/>
      <c r="K802" s="1"/>
      <c r="L802" s="1"/>
      <c r="M802" s="1"/>
      <c r="N802" s="1"/>
      <c r="O802" s="3"/>
    </row>
    <row r="803" spans="1:15" ht="19.5" customHeight="1">
      <c r="A803" s="74"/>
      <c r="B803" s="74"/>
      <c r="C803" s="37"/>
      <c r="D803" s="48"/>
      <c r="E803" s="49"/>
      <c r="F803" s="1"/>
      <c r="G803" s="1"/>
      <c r="H803" s="1"/>
      <c r="I803" s="1"/>
      <c r="J803" s="1"/>
      <c r="K803" s="1"/>
      <c r="L803" s="1"/>
      <c r="M803" s="1"/>
      <c r="N803" s="1"/>
      <c r="O803" s="3"/>
    </row>
    <row r="804" spans="1:15" ht="19.5" customHeight="1">
      <c r="A804" s="74"/>
      <c r="B804" s="74"/>
      <c r="C804" s="37"/>
      <c r="D804" s="48"/>
      <c r="E804" s="49"/>
      <c r="F804" s="1"/>
      <c r="G804" s="1"/>
      <c r="H804" s="1"/>
      <c r="I804" s="1"/>
      <c r="J804" s="1"/>
      <c r="K804" s="1"/>
      <c r="L804" s="1"/>
      <c r="M804" s="1"/>
      <c r="N804" s="1"/>
      <c r="O804" s="3"/>
    </row>
    <row r="805" spans="1:15" ht="19.5" customHeight="1">
      <c r="A805" s="74"/>
      <c r="B805" s="74"/>
      <c r="C805" s="37"/>
      <c r="D805" s="48"/>
      <c r="E805" s="49"/>
      <c r="F805" s="1"/>
      <c r="G805" s="1"/>
      <c r="H805" s="1"/>
      <c r="I805" s="1"/>
      <c r="J805" s="1"/>
      <c r="K805" s="1"/>
      <c r="L805" s="1"/>
      <c r="M805" s="1"/>
      <c r="N805" s="1"/>
      <c r="O805" s="3"/>
    </row>
    <row r="806" spans="1:15" ht="19.5" customHeight="1">
      <c r="A806" s="74"/>
      <c r="B806" s="74"/>
      <c r="C806" s="37"/>
      <c r="D806" s="48"/>
      <c r="E806" s="49"/>
      <c r="F806" s="1"/>
      <c r="G806" s="1"/>
      <c r="H806" s="1"/>
      <c r="I806" s="1"/>
      <c r="J806" s="1"/>
      <c r="K806" s="1"/>
      <c r="L806" s="1"/>
      <c r="M806" s="1"/>
      <c r="N806" s="1"/>
      <c r="O806" s="3"/>
    </row>
    <row r="807" spans="1:15" ht="19.5" customHeight="1">
      <c r="A807" s="74"/>
      <c r="B807" s="74"/>
      <c r="C807" s="37"/>
      <c r="D807" s="48"/>
      <c r="E807" s="49"/>
      <c r="F807" s="1"/>
      <c r="G807" s="1"/>
      <c r="H807" s="1"/>
      <c r="I807" s="1"/>
      <c r="J807" s="1"/>
      <c r="K807" s="1"/>
      <c r="L807" s="1"/>
      <c r="M807" s="1"/>
      <c r="N807" s="1"/>
      <c r="O807" s="3"/>
    </row>
    <row r="808" spans="1:15" ht="19.5" customHeight="1">
      <c r="A808" s="74"/>
      <c r="B808" s="74"/>
      <c r="C808" s="37"/>
      <c r="D808" s="48"/>
      <c r="E808" s="49"/>
      <c r="F808" s="1"/>
      <c r="G808" s="1"/>
      <c r="H808" s="1"/>
      <c r="I808" s="1"/>
      <c r="J808" s="1"/>
      <c r="K808" s="1"/>
      <c r="L808" s="1"/>
      <c r="M808" s="1"/>
      <c r="N808" s="1"/>
      <c r="O808" s="3"/>
    </row>
    <row r="809" spans="1:15" ht="19.5" customHeight="1">
      <c r="A809" s="74"/>
      <c r="B809" s="74"/>
      <c r="C809" s="37"/>
      <c r="D809" s="48"/>
      <c r="E809" s="49"/>
      <c r="F809" s="1"/>
      <c r="G809" s="1"/>
      <c r="H809" s="1"/>
      <c r="I809" s="1"/>
      <c r="J809" s="1"/>
      <c r="K809" s="1"/>
      <c r="L809" s="1"/>
      <c r="M809" s="1"/>
      <c r="N809" s="1"/>
      <c r="O809" s="3"/>
    </row>
    <row r="810" spans="1:15" ht="19.5" customHeight="1">
      <c r="A810" s="74"/>
      <c r="B810" s="74"/>
      <c r="C810" s="37"/>
      <c r="D810" s="48"/>
      <c r="E810" s="49"/>
      <c r="F810" s="1"/>
      <c r="G810" s="1"/>
      <c r="H810" s="1"/>
      <c r="I810" s="1"/>
      <c r="J810" s="1"/>
      <c r="K810" s="1"/>
      <c r="L810" s="1"/>
      <c r="M810" s="1"/>
      <c r="N810" s="1"/>
      <c r="O810" s="3"/>
    </row>
    <row r="811" spans="1:15" ht="19.5" customHeight="1">
      <c r="A811" s="74"/>
      <c r="B811" s="74"/>
      <c r="C811" s="37"/>
      <c r="D811" s="48"/>
      <c r="E811" s="49"/>
      <c r="F811" s="1"/>
      <c r="G811" s="1"/>
      <c r="H811" s="1"/>
      <c r="I811" s="1"/>
      <c r="J811" s="1"/>
      <c r="K811" s="1"/>
      <c r="L811" s="1"/>
      <c r="M811" s="1"/>
      <c r="N811" s="1"/>
      <c r="O811" s="3"/>
    </row>
    <row r="812" spans="1:15" ht="19.5" customHeight="1">
      <c r="A812" s="74"/>
      <c r="B812" s="74"/>
      <c r="C812" s="37"/>
      <c r="D812" s="48"/>
      <c r="E812" s="49"/>
      <c r="F812" s="1"/>
      <c r="G812" s="1"/>
      <c r="H812" s="1"/>
      <c r="I812" s="1"/>
      <c r="J812" s="1"/>
      <c r="K812" s="1"/>
      <c r="L812" s="1"/>
      <c r="M812" s="1"/>
      <c r="N812" s="1"/>
      <c r="O812" s="3"/>
    </row>
    <row r="813" spans="1:15" ht="19.5" customHeight="1">
      <c r="A813" s="74"/>
      <c r="B813" s="74"/>
      <c r="C813" s="37"/>
      <c r="D813" s="48"/>
      <c r="E813" s="49"/>
      <c r="F813" s="1"/>
      <c r="G813" s="1"/>
      <c r="H813" s="1"/>
      <c r="I813" s="1"/>
      <c r="J813" s="1"/>
      <c r="K813" s="1"/>
      <c r="L813" s="1"/>
      <c r="M813" s="1"/>
      <c r="N813" s="1"/>
      <c r="O813" s="3"/>
    </row>
    <row r="814" spans="1:15" ht="19.5" customHeight="1">
      <c r="A814" s="74"/>
      <c r="B814" s="74"/>
      <c r="C814" s="37"/>
      <c r="D814" s="48"/>
      <c r="E814" s="49"/>
      <c r="F814" s="1"/>
      <c r="G814" s="1"/>
      <c r="H814" s="1"/>
      <c r="I814" s="1"/>
      <c r="J814" s="1"/>
      <c r="K814" s="1"/>
      <c r="L814" s="1"/>
      <c r="M814" s="1"/>
      <c r="N814" s="1"/>
      <c r="O814" s="3"/>
    </row>
    <row r="815" spans="1:15" ht="19.5" customHeight="1">
      <c r="A815" s="74"/>
      <c r="B815" s="74"/>
      <c r="C815" s="37"/>
      <c r="D815" s="48"/>
      <c r="E815" s="49"/>
      <c r="F815" s="1"/>
      <c r="G815" s="1"/>
      <c r="H815" s="1"/>
      <c r="I815" s="1"/>
      <c r="J815" s="1"/>
      <c r="K815" s="1"/>
      <c r="L815" s="1"/>
      <c r="M815" s="1"/>
      <c r="N815" s="1"/>
      <c r="O815" s="3"/>
    </row>
    <row r="816" spans="1:15" ht="19.5" customHeight="1">
      <c r="A816" s="74"/>
      <c r="B816" s="74"/>
      <c r="C816" s="37"/>
      <c r="D816" s="48"/>
      <c r="E816" s="49"/>
      <c r="F816" s="1"/>
      <c r="G816" s="1"/>
      <c r="H816" s="1"/>
      <c r="I816" s="1"/>
      <c r="J816" s="1"/>
      <c r="K816" s="1"/>
      <c r="L816" s="1"/>
      <c r="M816" s="1"/>
      <c r="N816" s="1"/>
      <c r="O816" s="3"/>
    </row>
    <row r="817" spans="1:15" ht="19.5" customHeight="1">
      <c r="A817" s="74"/>
      <c r="B817" s="74"/>
      <c r="C817" s="37"/>
      <c r="D817" s="48"/>
      <c r="E817" s="49"/>
      <c r="F817" s="1"/>
      <c r="G817" s="1"/>
      <c r="H817" s="1"/>
      <c r="I817" s="1"/>
      <c r="J817" s="1"/>
      <c r="K817" s="1"/>
      <c r="L817" s="1"/>
      <c r="M817" s="1"/>
      <c r="N817" s="1"/>
      <c r="O817" s="3"/>
    </row>
    <row r="818" spans="1:15" ht="19.5" customHeight="1">
      <c r="A818" s="74"/>
      <c r="B818" s="74"/>
      <c r="C818" s="37"/>
      <c r="D818" s="48"/>
      <c r="E818" s="49"/>
      <c r="F818" s="1"/>
      <c r="G818" s="1"/>
      <c r="H818" s="1"/>
      <c r="I818" s="1"/>
      <c r="J818" s="1"/>
      <c r="K818" s="1"/>
      <c r="L818" s="1"/>
      <c r="M818" s="1"/>
      <c r="N818" s="1"/>
      <c r="O818" s="3"/>
    </row>
    <row r="819" spans="1:15" ht="19.5" customHeight="1">
      <c r="A819" s="74"/>
      <c r="B819" s="74"/>
      <c r="C819" s="37"/>
      <c r="D819" s="48"/>
      <c r="E819" s="49"/>
      <c r="F819" s="1"/>
      <c r="G819" s="1"/>
      <c r="H819" s="1"/>
      <c r="I819" s="1"/>
      <c r="J819" s="1"/>
      <c r="K819" s="1"/>
      <c r="L819" s="1"/>
      <c r="M819" s="1"/>
      <c r="N819" s="1"/>
      <c r="O819" s="3"/>
    </row>
    <row r="820" spans="1:15" ht="19.5" customHeight="1">
      <c r="A820" s="74"/>
      <c r="B820" s="74"/>
      <c r="C820" s="37"/>
      <c r="D820" s="48"/>
      <c r="E820" s="49"/>
      <c r="F820" s="1"/>
      <c r="G820" s="1"/>
      <c r="H820" s="1"/>
      <c r="I820" s="1"/>
      <c r="J820" s="1"/>
      <c r="K820" s="1"/>
      <c r="L820" s="1"/>
      <c r="M820" s="1"/>
      <c r="N820" s="1"/>
      <c r="O820" s="3"/>
    </row>
    <row r="821" spans="1:15" ht="19.5" customHeight="1">
      <c r="A821" s="74"/>
      <c r="B821" s="74"/>
      <c r="C821" s="37"/>
      <c r="D821" s="48"/>
      <c r="E821" s="49"/>
      <c r="F821" s="1"/>
      <c r="G821" s="1"/>
      <c r="H821" s="1"/>
      <c r="I821" s="1"/>
      <c r="J821" s="1"/>
      <c r="K821" s="1"/>
      <c r="L821" s="1"/>
      <c r="M821" s="1"/>
      <c r="N821" s="1"/>
      <c r="O821" s="3"/>
    </row>
    <row r="822" spans="1:15" ht="19.5" customHeight="1">
      <c r="A822" s="74"/>
      <c r="B822" s="74"/>
      <c r="C822" s="37"/>
      <c r="D822" s="48"/>
      <c r="E822" s="49"/>
      <c r="F822" s="1"/>
      <c r="G822" s="1"/>
      <c r="H822" s="1"/>
      <c r="I822" s="1"/>
      <c r="J822" s="1"/>
      <c r="K822" s="1"/>
      <c r="L822" s="1"/>
      <c r="M822" s="1"/>
      <c r="N822" s="1"/>
      <c r="O822" s="3"/>
    </row>
    <row r="823" spans="1:15" ht="19.5" customHeight="1">
      <c r="A823" s="74"/>
      <c r="B823" s="74"/>
      <c r="C823" s="37"/>
      <c r="D823" s="48"/>
      <c r="E823" s="49"/>
      <c r="F823" s="1"/>
      <c r="G823" s="1"/>
      <c r="H823" s="1"/>
      <c r="I823" s="1"/>
      <c r="J823" s="1"/>
      <c r="K823" s="1"/>
      <c r="L823" s="1"/>
      <c r="M823" s="1"/>
      <c r="N823" s="1"/>
      <c r="O823" s="3"/>
    </row>
    <row r="824" spans="1:15" ht="19.5" customHeight="1">
      <c r="A824" s="74"/>
      <c r="B824" s="74"/>
      <c r="C824" s="37"/>
      <c r="D824" s="48"/>
      <c r="E824" s="49"/>
      <c r="F824" s="1"/>
      <c r="G824" s="1"/>
      <c r="H824" s="1"/>
      <c r="I824" s="1"/>
      <c r="J824" s="1"/>
      <c r="K824" s="1"/>
      <c r="L824" s="1"/>
      <c r="M824" s="1"/>
      <c r="N824" s="1"/>
      <c r="O824" s="3"/>
    </row>
    <row r="825" spans="1:15" ht="19.5" customHeight="1">
      <c r="A825" s="74"/>
      <c r="B825" s="74"/>
      <c r="C825" s="37"/>
      <c r="D825" s="48"/>
      <c r="E825" s="49"/>
      <c r="F825" s="1"/>
      <c r="G825" s="1"/>
      <c r="H825" s="1"/>
      <c r="I825" s="1"/>
      <c r="J825" s="1"/>
      <c r="K825" s="1"/>
      <c r="L825" s="1"/>
      <c r="M825" s="1"/>
      <c r="N825" s="1"/>
      <c r="O825" s="3"/>
    </row>
    <row r="826" spans="1:15" ht="19.5" customHeight="1">
      <c r="A826" s="74"/>
      <c r="B826" s="74"/>
      <c r="C826" s="37"/>
      <c r="D826" s="48"/>
      <c r="E826" s="49"/>
      <c r="F826" s="1"/>
      <c r="G826" s="1"/>
      <c r="H826" s="1"/>
      <c r="I826" s="1"/>
      <c r="J826" s="1"/>
      <c r="K826" s="1"/>
      <c r="L826" s="1"/>
      <c r="M826" s="1"/>
      <c r="N826" s="1"/>
      <c r="O826" s="3"/>
    </row>
    <row r="827" spans="1:15" ht="19.5" customHeight="1">
      <c r="A827" s="74"/>
      <c r="B827" s="74"/>
      <c r="C827" s="37"/>
      <c r="D827" s="48"/>
      <c r="E827" s="49"/>
      <c r="F827" s="1"/>
      <c r="G827" s="1"/>
      <c r="H827" s="1"/>
      <c r="I827" s="1"/>
      <c r="J827" s="1"/>
      <c r="K827" s="1"/>
      <c r="L827" s="1"/>
      <c r="M827" s="1"/>
      <c r="N827" s="1"/>
      <c r="O827" s="3"/>
    </row>
    <row r="828" spans="1:15" ht="19.5" customHeight="1">
      <c r="A828" s="74"/>
      <c r="B828" s="74"/>
      <c r="C828" s="37"/>
      <c r="D828" s="48"/>
      <c r="E828" s="49"/>
      <c r="F828" s="1"/>
      <c r="G828" s="1"/>
      <c r="H828" s="1"/>
      <c r="I828" s="1"/>
      <c r="J828" s="1"/>
      <c r="K828" s="1"/>
      <c r="L828" s="1"/>
      <c r="M828" s="1"/>
      <c r="N828" s="1"/>
      <c r="O828" s="3"/>
    </row>
    <row r="829" spans="1:15" ht="19.5" customHeight="1">
      <c r="A829" s="74"/>
      <c r="B829" s="74"/>
      <c r="C829" s="37"/>
      <c r="D829" s="48"/>
      <c r="E829" s="49"/>
      <c r="F829" s="1"/>
      <c r="G829" s="1"/>
      <c r="H829" s="1"/>
      <c r="I829" s="1"/>
      <c r="J829" s="1"/>
      <c r="K829" s="1"/>
      <c r="L829" s="1"/>
      <c r="M829" s="1"/>
      <c r="N829" s="1"/>
      <c r="O829" s="3"/>
    </row>
    <row r="830" spans="1:15" ht="19.5" customHeight="1">
      <c r="A830" s="74"/>
      <c r="B830" s="74"/>
      <c r="C830" s="37"/>
      <c r="D830" s="48"/>
      <c r="E830" s="49"/>
      <c r="F830" s="1"/>
      <c r="G830" s="1"/>
      <c r="H830" s="1"/>
      <c r="I830" s="1"/>
      <c r="J830" s="1"/>
      <c r="K830" s="1"/>
      <c r="L830" s="1"/>
      <c r="M830" s="1"/>
      <c r="N830" s="1"/>
      <c r="O830" s="3"/>
    </row>
    <row r="831" spans="1:15" ht="19.5" customHeight="1">
      <c r="A831" s="74"/>
      <c r="B831" s="74"/>
      <c r="C831" s="37"/>
      <c r="D831" s="48"/>
      <c r="E831" s="49"/>
      <c r="F831" s="1"/>
      <c r="G831" s="1"/>
      <c r="H831" s="1"/>
      <c r="I831" s="1"/>
      <c r="J831" s="1"/>
      <c r="K831" s="1"/>
      <c r="L831" s="1"/>
      <c r="M831" s="1"/>
      <c r="N831" s="1"/>
      <c r="O831" s="3"/>
    </row>
    <row r="832" spans="1:15" ht="19.5" customHeight="1">
      <c r="A832" s="74"/>
      <c r="B832" s="74"/>
      <c r="C832" s="37"/>
      <c r="D832" s="48"/>
      <c r="E832" s="49"/>
      <c r="F832" s="1"/>
      <c r="G832" s="1"/>
      <c r="H832" s="1"/>
      <c r="I832" s="1"/>
      <c r="J832" s="1"/>
      <c r="K832" s="1"/>
      <c r="L832" s="1"/>
      <c r="M832" s="1"/>
      <c r="N832" s="1"/>
      <c r="O832" s="3"/>
    </row>
    <row r="833" spans="1:15" ht="19.5" customHeight="1">
      <c r="A833" s="74"/>
      <c r="B833" s="74"/>
      <c r="C833" s="37"/>
      <c r="D833" s="48"/>
      <c r="E833" s="49"/>
      <c r="F833" s="1"/>
      <c r="G833" s="1"/>
      <c r="H833" s="1"/>
      <c r="I833" s="1"/>
      <c r="J833" s="1"/>
      <c r="K833" s="1"/>
      <c r="L833" s="1"/>
      <c r="M833" s="1"/>
      <c r="N833" s="1"/>
      <c r="O833" s="3"/>
    </row>
    <row r="834" spans="1:15" ht="19.5" customHeight="1">
      <c r="A834" s="74"/>
      <c r="B834" s="74"/>
      <c r="C834" s="37"/>
      <c r="D834" s="48"/>
      <c r="E834" s="49"/>
      <c r="F834" s="1"/>
      <c r="G834" s="1"/>
      <c r="H834" s="1"/>
      <c r="I834" s="1"/>
      <c r="J834" s="1"/>
      <c r="K834" s="1"/>
      <c r="L834" s="1"/>
      <c r="M834" s="1"/>
      <c r="N834" s="1"/>
      <c r="O834" s="3"/>
    </row>
    <row r="835" spans="1:15" ht="19.5" customHeight="1">
      <c r="A835" s="74"/>
      <c r="B835" s="74"/>
      <c r="C835" s="37"/>
      <c r="D835" s="48"/>
      <c r="E835" s="49"/>
      <c r="F835" s="1"/>
      <c r="G835" s="1"/>
      <c r="H835" s="1"/>
      <c r="I835" s="1"/>
      <c r="J835" s="1"/>
      <c r="K835" s="1"/>
      <c r="L835" s="1"/>
      <c r="M835" s="1"/>
      <c r="N835" s="1"/>
      <c r="O835" s="3"/>
    </row>
    <row r="836" spans="1:15" ht="19.5" customHeight="1">
      <c r="A836" s="74"/>
      <c r="B836" s="74"/>
      <c r="C836" s="37"/>
      <c r="D836" s="48"/>
      <c r="E836" s="49"/>
      <c r="F836" s="1"/>
      <c r="G836" s="1"/>
      <c r="H836" s="1"/>
      <c r="I836" s="1"/>
      <c r="J836" s="1"/>
      <c r="K836" s="1"/>
      <c r="L836" s="1"/>
      <c r="M836" s="1"/>
      <c r="N836" s="1"/>
      <c r="O836" s="3"/>
    </row>
    <row r="837" spans="1:15" ht="19.5" customHeight="1">
      <c r="A837" s="74"/>
      <c r="B837" s="74"/>
      <c r="C837" s="37"/>
      <c r="D837" s="48"/>
      <c r="E837" s="49"/>
      <c r="F837" s="1"/>
      <c r="G837" s="1"/>
      <c r="H837" s="1"/>
      <c r="I837" s="1"/>
      <c r="J837" s="1"/>
      <c r="K837" s="1"/>
      <c r="L837" s="1"/>
      <c r="M837" s="1"/>
      <c r="N837" s="1"/>
      <c r="O837" s="3"/>
    </row>
    <row r="838" spans="1:15" ht="19.5" customHeight="1">
      <c r="A838" s="74"/>
      <c r="B838" s="74"/>
      <c r="C838" s="37"/>
      <c r="D838" s="48"/>
      <c r="E838" s="49"/>
      <c r="F838" s="1"/>
      <c r="G838" s="1"/>
      <c r="H838" s="1"/>
      <c r="I838" s="1"/>
      <c r="J838" s="1"/>
      <c r="K838" s="1"/>
      <c r="L838" s="1"/>
      <c r="M838" s="1"/>
      <c r="N838" s="1"/>
      <c r="O838" s="3"/>
    </row>
    <row r="839" spans="1:15" ht="19.5" customHeight="1">
      <c r="A839" s="74"/>
      <c r="B839" s="74"/>
      <c r="C839" s="37"/>
      <c r="D839" s="48"/>
      <c r="E839" s="49"/>
      <c r="F839" s="1"/>
      <c r="G839" s="1"/>
      <c r="H839" s="1"/>
      <c r="I839" s="1"/>
      <c r="J839" s="1"/>
      <c r="K839" s="1"/>
      <c r="L839" s="1"/>
      <c r="M839" s="1"/>
      <c r="N839" s="1"/>
      <c r="O839" s="3"/>
    </row>
    <row r="840" spans="1:15" ht="19.5" customHeight="1">
      <c r="A840" s="74"/>
      <c r="B840" s="74"/>
      <c r="C840" s="37"/>
      <c r="D840" s="48"/>
      <c r="E840" s="49"/>
      <c r="F840" s="1"/>
      <c r="G840" s="1"/>
      <c r="H840" s="1"/>
      <c r="I840" s="1"/>
      <c r="J840" s="1"/>
      <c r="K840" s="1"/>
      <c r="L840" s="1"/>
      <c r="M840" s="1"/>
      <c r="N840" s="1"/>
      <c r="O840" s="3"/>
    </row>
    <row r="841" spans="1:15" ht="19.5" customHeight="1">
      <c r="A841" s="74"/>
      <c r="B841" s="74"/>
      <c r="C841" s="37"/>
      <c r="D841" s="48"/>
      <c r="E841" s="49"/>
      <c r="F841" s="1"/>
      <c r="G841" s="1"/>
      <c r="H841" s="1"/>
      <c r="I841" s="1"/>
      <c r="J841" s="1"/>
      <c r="K841" s="1"/>
      <c r="L841" s="1"/>
      <c r="M841" s="1"/>
      <c r="N841" s="1"/>
      <c r="O841" s="3"/>
    </row>
    <row r="842" spans="1:15" ht="19.5" customHeight="1">
      <c r="A842" s="74"/>
      <c r="B842" s="74"/>
      <c r="C842" s="37"/>
      <c r="D842" s="48"/>
      <c r="E842" s="49"/>
      <c r="F842" s="1"/>
      <c r="G842" s="1"/>
      <c r="H842" s="1"/>
      <c r="I842" s="1"/>
      <c r="J842" s="1"/>
      <c r="K842" s="1"/>
      <c r="L842" s="1"/>
      <c r="M842" s="1"/>
      <c r="N842" s="1"/>
      <c r="O842" s="3"/>
    </row>
    <row r="843" spans="1:15" ht="19.5" customHeight="1">
      <c r="A843" s="74"/>
      <c r="B843" s="74"/>
      <c r="C843" s="37"/>
      <c r="D843" s="48"/>
      <c r="E843" s="49"/>
      <c r="F843" s="1"/>
      <c r="G843" s="1"/>
      <c r="H843" s="1"/>
      <c r="I843" s="1"/>
      <c r="J843" s="1"/>
      <c r="K843" s="1"/>
      <c r="L843" s="1"/>
      <c r="M843" s="1"/>
      <c r="N843" s="1"/>
      <c r="O843" s="3"/>
    </row>
    <row r="844" spans="1:15" ht="19.5" customHeight="1">
      <c r="A844" s="74"/>
      <c r="B844" s="74"/>
      <c r="C844" s="37"/>
      <c r="D844" s="48"/>
      <c r="E844" s="49"/>
      <c r="F844" s="1"/>
      <c r="G844" s="1"/>
      <c r="H844" s="1"/>
      <c r="I844" s="1"/>
      <c r="J844" s="1"/>
      <c r="K844" s="1"/>
      <c r="L844" s="1"/>
      <c r="M844" s="1"/>
      <c r="N844" s="1"/>
      <c r="O844" s="3"/>
    </row>
    <row r="845" spans="1:15" ht="19.5" customHeight="1">
      <c r="A845" s="74"/>
      <c r="B845" s="74"/>
      <c r="C845" s="37"/>
      <c r="D845" s="48"/>
      <c r="E845" s="49"/>
      <c r="F845" s="1"/>
      <c r="G845" s="1"/>
      <c r="H845" s="1"/>
      <c r="I845" s="1"/>
      <c r="J845" s="1"/>
      <c r="K845" s="1"/>
      <c r="L845" s="1"/>
      <c r="M845" s="1"/>
      <c r="N845" s="1"/>
      <c r="O845" s="3"/>
    </row>
    <row r="846" spans="1:15" ht="19.5" customHeight="1">
      <c r="A846" s="74"/>
      <c r="B846" s="74"/>
      <c r="C846" s="37"/>
      <c r="D846" s="48"/>
      <c r="E846" s="49"/>
      <c r="F846" s="1"/>
      <c r="G846" s="1"/>
      <c r="H846" s="1"/>
      <c r="I846" s="1"/>
      <c r="J846" s="1"/>
      <c r="K846" s="1"/>
      <c r="L846" s="1"/>
      <c r="M846" s="1"/>
      <c r="N846" s="1"/>
      <c r="O846" s="3"/>
    </row>
    <row r="847" spans="1:15" ht="19.5" customHeight="1">
      <c r="A847" s="74"/>
      <c r="B847" s="74"/>
      <c r="C847" s="37"/>
      <c r="D847" s="48"/>
      <c r="E847" s="49"/>
      <c r="F847" s="1"/>
      <c r="G847" s="1"/>
      <c r="H847" s="1"/>
      <c r="I847" s="1"/>
      <c r="J847" s="1"/>
      <c r="K847" s="1"/>
      <c r="L847" s="1"/>
      <c r="M847" s="1"/>
      <c r="N847" s="1"/>
      <c r="O847" s="3"/>
    </row>
    <row r="848" spans="1:15" ht="19.5" customHeight="1">
      <c r="A848" s="74"/>
      <c r="B848" s="74"/>
      <c r="C848" s="37"/>
      <c r="D848" s="48"/>
      <c r="E848" s="49"/>
      <c r="F848" s="1"/>
      <c r="G848" s="1"/>
      <c r="H848" s="1"/>
      <c r="I848" s="1"/>
      <c r="J848" s="1"/>
      <c r="K848" s="1"/>
      <c r="L848" s="1"/>
      <c r="M848" s="1"/>
      <c r="N848" s="1"/>
      <c r="O848" s="3"/>
    </row>
    <row r="849" spans="1:15" ht="19.5" customHeight="1">
      <c r="A849" s="74"/>
      <c r="B849" s="74"/>
      <c r="C849" s="37"/>
      <c r="D849" s="48"/>
      <c r="E849" s="49"/>
      <c r="F849" s="1"/>
      <c r="G849" s="1"/>
      <c r="H849" s="1"/>
      <c r="I849" s="1"/>
      <c r="J849" s="1"/>
      <c r="K849" s="1"/>
      <c r="L849" s="1"/>
      <c r="M849" s="1"/>
      <c r="N849" s="1"/>
      <c r="O849" s="3"/>
    </row>
    <row r="850" spans="1:15" ht="19.5" customHeight="1">
      <c r="A850" s="74"/>
      <c r="B850" s="74"/>
      <c r="C850" s="37"/>
      <c r="D850" s="48"/>
      <c r="E850" s="49"/>
      <c r="F850" s="1"/>
      <c r="G850" s="1"/>
      <c r="H850" s="1"/>
      <c r="I850" s="1"/>
      <c r="J850" s="1"/>
      <c r="K850" s="1"/>
      <c r="L850" s="1"/>
      <c r="M850" s="1"/>
      <c r="N850" s="1"/>
      <c r="O850" s="3"/>
    </row>
    <row r="851" spans="1:15" ht="19.5" customHeight="1">
      <c r="A851" s="74"/>
      <c r="B851" s="74"/>
      <c r="C851" s="37"/>
      <c r="D851" s="48"/>
      <c r="E851" s="49"/>
      <c r="F851" s="1"/>
      <c r="G851" s="1"/>
      <c r="H851" s="1"/>
      <c r="I851" s="1"/>
      <c r="J851" s="1"/>
      <c r="K851" s="1"/>
      <c r="L851" s="1"/>
      <c r="M851" s="1"/>
      <c r="N851" s="1"/>
      <c r="O851" s="3"/>
    </row>
    <row r="852" spans="1:15" ht="19.5" customHeight="1">
      <c r="A852" s="74"/>
      <c r="B852" s="74"/>
      <c r="C852" s="37"/>
      <c r="D852" s="48"/>
      <c r="E852" s="49"/>
      <c r="F852" s="1"/>
      <c r="G852" s="1"/>
      <c r="H852" s="1"/>
      <c r="I852" s="1"/>
      <c r="J852" s="1"/>
      <c r="K852" s="1"/>
      <c r="L852" s="1"/>
      <c r="M852" s="1"/>
      <c r="N852" s="1"/>
      <c r="O852" s="3"/>
    </row>
    <row r="853" spans="1:15" ht="19.5" customHeight="1">
      <c r="A853" s="74"/>
      <c r="B853" s="74"/>
      <c r="C853" s="37"/>
      <c r="D853" s="48"/>
      <c r="E853" s="49"/>
      <c r="F853" s="1"/>
      <c r="G853" s="1"/>
      <c r="H853" s="1"/>
      <c r="I853" s="1"/>
      <c r="J853" s="1"/>
      <c r="K853" s="1"/>
      <c r="L853" s="1"/>
      <c r="M853" s="1"/>
      <c r="N853" s="1"/>
      <c r="O853" s="3"/>
    </row>
    <row r="854" spans="1:15" ht="19.5" customHeight="1">
      <c r="A854" s="74"/>
      <c r="B854" s="74"/>
      <c r="C854" s="37"/>
      <c r="D854" s="48"/>
      <c r="E854" s="49"/>
      <c r="F854" s="1"/>
      <c r="G854" s="1"/>
      <c r="H854" s="1"/>
      <c r="I854" s="1"/>
      <c r="J854" s="1"/>
      <c r="K854" s="1"/>
      <c r="L854" s="1"/>
      <c r="M854" s="1"/>
      <c r="N854" s="1"/>
      <c r="O854" s="3"/>
    </row>
    <row r="855" spans="1:15" ht="19.5" customHeight="1">
      <c r="A855" s="74"/>
      <c r="B855" s="74"/>
      <c r="C855" s="37"/>
      <c r="D855" s="48"/>
      <c r="E855" s="49"/>
      <c r="F855" s="1"/>
      <c r="G855" s="1"/>
      <c r="H855" s="1"/>
      <c r="I855" s="1"/>
      <c r="J855" s="1"/>
      <c r="K855" s="1"/>
      <c r="L855" s="1"/>
      <c r="M855" s="1"/>
      <c r="N855" s="1"/>
      <c r="O855" s="3"/>
    </row>
    <row r="856" spans="1:15" ht="19.5" customHeight="1">
      <c r="A856" s="74"/>
      <c r="B856" s="74"/>
      <c r="C856" s="37"/>
      <c r="D856" s="48"/>
      <c r="E856" s="49"/>
      <c r="F856" s="1"/>
      <c r="G856" s="1"/>
      <c r="H856" s="1"/>
      <c r="I856" s="1"/>
      <c r="J856" s="1"/>
      <c r="K856" s="1"/>
      <c r="L856" s="1"/>
      <c r="M856" s="1"/>
      <c r="N856" s="1"/>
      <c r="O856" s="3"/>
    </row>
    <row r="857" spans="1:15" ht="19.5" customHeight="1">
      <c r="A857" s="74"/>
      <c r="B857" s="74"/>
      <c r="C857" s="37"/>
      <c r="D857" s="48"/>
      <c r="E857" s="49"/>
      <c r="F857" s="1"/>
      <c r="G857" s="1"/>
      <c r="H857" s="1"/>
      <c r="I857" s="1"/>
      <c r="J857" s="1"/>
      <c r="K857" s="1"/>
      <c r="L857" s="1"/>
      <c r="M857" s="1"/>
      <c r="N857" s="1"/>
      <c r="O857" s="3"/>
    </row>
    <row r="858" spans="1:15" ht="19.5" customHeight="1">
      <c r="A858" s="74"/>
      <c r="B858" s="74"/>
      <c r="C858" s="37"/>
      <c r="D858" s="48"/>
      <c r="E858" s="49"/>
      <c r="F858" s="1"/>
      <c r="G858" s="1"/>
      <c r="H858" s="1"/>
      <c r="I858" s="1"/>
      <c r="J858" s="1"/>
      <c r="K858" s="1"/>
      <c r="L858" s="1"/>
      <c r="M858" s="1"/>
      <c r="N858" s="1"/>
      <c r="O858" s="3"/>
    </row>
    <row r="859" spans="1:15" ht="19.5" customHeight="1">
      <c r="A859" s="74"/>
      <c r="B859" s="74"/>
      <c r="C859" s="37"/>
      <c r="D859" s="48"/>
      <c r="E859" s="49"/>
      <c r="F859" s="1"/>
      <c r="G859" s="1"/>
      <c r="H859" s="1"/>
      <c r="I859" s="1"/>
      <c r="J859" s="1"/>
      <c r="K859" s="1"/>
      <c r="L859" s="1"/>
      <c r="M859" s="1"/>
      <c r="N859" s="1"/>
      <c r="O859" s="3"/>
    </row>
    <row r="860" spans="1:15" ht="19.5" customHeight="1">
      <c r="A860" s="74"/>
      <c r="B860" s="74"/>
      <c r="C860" s="37"/>
      <c r="D860" s="48"/>
      <c r="E860" s="49"/>
      <c r="F860" s="1"/>
      <c r="G860" s="1"/>
      <c r="H860" s="1"/>
      <c r="I860" s="1"/>
      <c r="J860" s="1"/>
      <c r="K860" s="1"/>
      <c r="L860" s="1"/>
      <c r="M860" s="1"/>
      <c r="N860" s="1"/>
      <c r="O860" s="3"/>
    </row>
    <row r="861" spans="1:15" ht="19.5" customHeight="1">
      <c r="A861" s="74"/>
      <c r="B861" s="74"/>
      <c r="C861" s="37"/>
      <c r="D861" s="48"/>
      <c r="E861" s="49"/>
      <c r="F861" s="1"/>
      <c r="G861" s="1"/>
      <c r="H861" s="1"/>
      <c r="I861" s="1"/>
      <c r="J861" s="1"/>
      <c r="K861" s="1"/>
      <c r="L861" s="1"/>
      <c r="M861" s="1"/>
      <c r="N861" s="1"/>
      <c r="O861" s="3"/>
    </row>
    <row r="862" spans="1:15" ht="19.5" customHeight="1">
      <c r="A862" s="74"/>
      <c r="B862" s="74"/>
      <c r="C862" s="37"/>
      <c r="D862" s="48"/>
      <c r="E862" s="49"/>
      <c r="F862" s="1"/>
      <c r="G862" s="1"/>
      <c r="H862" s="1"/>
      <c r="I862" s="1"/>
      <c r="J862" s="1"/>
      <c r="K862" s="1"/>
      <c r="L862" s="1"/>
      <c r="M862" s="1"/>
      <c r="N862" s="1"/>
      <c r="O862" s="3"/>
    </row>
    <row r="863" spans="1:15" ht="19.5" customHeight="1">
      <c r="A863" s="74"/>
      <c r="B863" s="74"/>
      <c r="C863" s="37"/>
      <c r="D863" s="48"/>
      <c r="E863" s="49"/>
      <c r="F863" s="1"/>
      <c r="G863" s="1"/>
      <c r="H863" s="1"/>
      <c r="I863" s="1"/>
      <c r="J863" s="1"/>
      <c r="K863" s="1"/>
      <c r="L863" s="1"/>
      <c r="M863" s="1"/>
      <c r="N863" s="1"/>
      <c r="O863" s="3"/>
    </row>
    <row r="864" spans="1:15" ht="19.5" customHeight="1">
      <c r="A864" s="74"/>
      <c r="B864" s="74"/>
      <c r="C864" s="37"/>
      <c r="D864" s="48"/>
      <c r="E864" s="49"/>
      <c r="F864" s="1"/>
      <c r="G864" s="1"/>
      <c r="H864" s="1"/>
      <c r="I864" s="1"/>
      <c r="J864" s="1"/>
      <c r="K864" s="1"/>
      <c r="L864" s="1"/>
      <c r="M864" s="1"/>
      <c r="N864" s="1"/>
      <c r="O864" s="3"/>
    </row>
    <row r="865" spans="1:15" ht="19.5" customHeight="1">
      <c r="A865" s="74"/>
      <c r="B865" s="74"/>
      <c r="C865" s="37"/>
      <c r="D865" s="48"/>
      <c r="E865" s="49"/>
      <c r="F865" s="1"/>
      <c r="G865" s="1"/>
      <c r="H865" s="1"/>
      <c r="I865" s="1"/>
      <c r="J865" s="1"/>
      <c r="K865" s="1"/>
      <c r="L865" s="1"/>
      <c r="M865" s="1"/>
      <c r="N865" s="1"/>
      <c r="O865" s="3"/>
    </row>
    <row r="866" spans="1:15" ht="19.5" customHeight="1">
      <c r="A866" s="74"/>
      <c r="B866" s="74"/>
      <c r="C866" s="37"/>
      <c r="D866" s="48"/>
      <c r="E866" s="49"/>
      <c r="F866" s="1"/>
      <c r="G866" s="1"/>
      <c r="H866" s="1"/>
      <c r="I866" s="1"/>
      <c r="J866" s="1"/>
      <c r="K866" s="1"/>
      <c r="L866" s="1"/>
      <c r="M866" s="1"/>
      <c r="N866" s="1"/>
      <c r="O866" s="3"/>
    </row>
    <row r="867" spans="1:15" ht="19.5" customHeight="1">
      <c r="A867" s="74"/>
      <c r="B867" s="74"/>
      <c r="C867" s="37"/>
      <c r="D867" s="48"/>
      <c r="E867" s="49"/>
      <c r="F867" s="1"/>
      <c r="G867" s="1"/>
      <c r="H867" s="1"/>
      <c r="I867" s="1"/>
      <c r="J867" s="1"/>
      <c r="K867" s="1"/>
      <c r="L867" s="1"/>
      <c r="M867" s="1"/>
      <c r="N867" s="1"/>
      <c r="O867" s="3"/>
    </row>
    <row r="868" spans="1:15" ht="19.5" customHeight="1">
      <c r="A868" s="74"/>
      <c r="B868" s="74"/>
      <c r="C868" s="37"/>
      <c r="D868" s="48"/>
      <c r="E868" s="49"/>
      <c r="F868" s="1"/>
      <c r="G868" s="1"/>
      <c r="H868" s="1"/>
      <c r="I868" s="1"/>
      <c r="J868" s="1"/>
      <c r="K868" s="1"/>
      <c r="L868" s="1"/>
      <c r="M868" s="1"/>
      <c r="N868" s="1"/>
      <c r="O868" s="3"/>
    </row>
    <row r="869" spans="1:15" ht="19.5" customHeight="1">
      <c r="A869" s="74"/>
      <c r="B869" s="74"/>
      <c r="C869" s="37"/>
      <c r="D869" s="48"/>
      <c r="E869" s="49"/>
      <c r="F869" s="1"/>
      <c r="G869" s="1"/>
      <c r="H869" s="1"/>
      <c r="I869" s="1"/>
      <c r="J869" s="1"/>
      <c r="K869" s="1"/>
      <c r="L869" s="1"/>
      <c r="M869" s="1"/>
      <c r="N869" s="1"/>
      <c r="O869" s="3"/>
    </row>
    <row r="870" spans="1:15" ht="19.5" customHeight="1">
      <c r="A870" s="74"/>
      <c r="B870" s="74"/>
      <c r="C870" s="37"/>
      <c r="D870" s="48"/>
      <c r="E870" s="49"/>
      <c r="F870" s="1"/>
      <c r="G870" s="1"/>
      <c r="H870" s="1"/>
      <c r="I870" s="1"/>
      <c r="J870" s="1"/>
      <c r="K870" s="1"/>
      <c r="L870" s="1"/>
      <c r="M870" s="1"/>
      <c r="N870" s="1"/>
      <c r="O870" s="3"/>
    </row>
    <row r="871" spans="1:15" ht="19.5" customHeight="1">
      <c r="A871" s="74"/>
      <c r="B871" s="74"/>
      <c r="C871" s="37"/>
      <c r="D871" s="48"/>
      <c r="E871" s="49"/>
      <c r="F871" s="1"/>
      <c r="G871" s="1"/>
      <c r="H871" s="1"/>
      <c r="I871" s="1"/>
      <c r="J871" s="1"/>
      <c r="K871" s="1"/>
      <c r="L871" s="1"/>
      <c r="M871" s="1"/>
      <c r="N871" s="1"/>
      <c r="O871" s="3"/>
    </row>
    <row r="872" spans="1:15" ht="19.5" customHeight="1">
      <c r="A872" s="74"/>
      <c r="B872" s="74"/>
      <c r="C872" s="37"/>
      <c r="D872" s="48"/>
      <c r="E872" s="49"/>
      <c r="F872" s="1"/>
      <c r="G872" s="1"/>
      <c r="H872" s="1"/>
      <c r="I872" s="1"/>
      <c r="J872" s="1"/>
      <c r="K872" s="1"/>
      <c r="L872" s="1"/>
      <c r="M872" s="1"/>
      <c r="N872" s="1"/>
      <c r="O872" s="3"/>
    </row>
    <row r="873" spans="1:15" ht="19.5" customHeight="1">
      <c r="A873" s="74"/>
      <c r="B873" s="74"/>
      <c r="C873" s="37"/>
      <c r="D873" s="48"/>
      <c r="E873" s="49"/>
      <c r="F873" s="1"/>
      <c r="G873" s="1"/>
      <c r="H873" s="1"/>
      <c r="I873" s="1"/>
      <c r="J873" s="1"/>
      <c r="K873" s="1"/>
      <c r="L873" s="1"/>
      <c r="M873" s="1"/>
      <c r="N873" s="1"/>
      <c r="O873" s="3"/>
    </row>
    <row r="874" spans="1:15" ht="19.5" customHeight="1">
      <c r="A874" s="74"/>
      <c r="B874" s="74"/>
      <c r="C874" s="37"/>
      <c r="D874" s="48"/>
      <c r="E874" s="49"/>
      <c r="F874" s="1"/>
      <c r="G874" s="1"/>
      <c r="H874" s="1"/>
      <c r="I874" s="1"/>
      <c r="J874" s="1"/>
      <c r="K874" s="1"/>
      <c r="L874" s="1"/>
      <c r="M874" s="1"/>
      <c r="N874" s="1"/>
      <c r="O874" s="3"/>
    </row>
    <row r="875" spans="1:15" ht="19.5" customHeight="1">
      <c r="A875" s="74"/>
      <c r="B875" s="74"/>
      <c r="C875" s="37"/>
      <c r="D875" s="48"/>
      <c r="E875" s="49"/>
      <c r="F875" s="1"/>
      <c r="G875" s="1"/>
      <c r="H875" s="1"/>
      <c r="I875" s="1"/>
      <c r="J875" s="1"/>
      <c r="K875" s="1"/>
      <c r="L875" s="1"/>
      <c r="M875" s="1"/>
      <c r="N875" s="1"/>
      <c r="O875" s="3"/>
    </row>
    <row r="876" spans="1:15" ht="19.5" customHeight="1">
      <c r="A876" s="74"/>
      <c r="B876" s="74"/>
      <c r="C876" s="37"/>
      <c r="D876" s="48"/>
      <c r="E876" s="49"/>
      <c r="F876" s="1"/>
      <c r="G876" s="1"/>
      <c r="H876" s="1"/>
      <c r="I876" s="1"/>
      <c r="J876" s="1"/>
      <c r="K876" s="1"/>
      <c r="L876" s="1"/>
      <c r="M876" s="1"/>
      <c r="N876" s="1"/>
      <c r="O876" s="3"/>
    </row>
    <row r="877" spans="1:15" ht="19.5" customHeight="1">
      <c r="A877" s="74"/>
      <c r="B877" s="74"/>
      <c r="C877" s="37"/>
      <c r="D877" s="48"/>
      <c r="E877" s="49"/>
      <c r="F877" s="1"/>
      <c r="G877" s="1"/>
      <c r="H877" s="1"/>
      <c r="I877" s="1"/>
      <c r="J877" s="1"/>
      <c r="K877" s="1"/>
      <c r="L877" s="1"/>
      <c r="M877" s="1"/>
      <c r="N877" s="1"/>
      <c r="O877" s="3"/>
    </row>
    <row r="878" spans="1:15" ht="19.5" customHeight="1">
      <c r="A878" s="74"/>
      <c r="B878" s="74"/>
      <c r="C878" s="37"/>
      <c r="D878" s="48"/>
      <c r="E878" s="49"/>
      <c r="F878" s="1"/>
      <c r="G878" s="1"/>
      <c r="H878" s="1"/>
      <c r="I878" s="1"/>
      <c r="J878" s="1"/>
      <c r="K878" s="1"/>
      <c r="L878" s="1"/>
      <c r="M878" s="1"/>
      <c r="N878" s="1"/>
      <c r="O878" s="3"/>
    </row>
    <row r="879" spans="1:15" ht="19.5" customHeight="1">
      <c r="A879" s="74"/>
      <c r="B879" s="74"/>
      <c r="C879" s="37"/>
      <c r="D879" s="48"/>
      <c r="E879" s="49"/>
      <c r="F879" s="1"/>
      <c r="G879" s="1"/>
      <c r="H879" s="1"/>
      <c r="I879" s="1"/>
      <c r="J879" s="1"/>
      <c r="K879" s="1"/>
      <c r="L879" s="1"/>
      <c r="M879" s="1"/>
      <c r="N879" s="1"/>
      <c r="O879" s="3"/>
    </row>
    <row r="880" spans="1:15" ht="19.5" customHeight="1">
      <c r="A880" s="74"/>
      <c r="B880" s="74"/>
      <c r="C880" s="37"/>
      <c r="D880" s="48"/>
      <c r="E880" s="49"/>
      <c r="F880" s="1"/>
      <c r="G880" s="1"/>
      <c r="H880" s="1"/>
      <c r="I880" s="1"/>
      <c r="J880" s="1"/>
      <c r="K880" s="1"/>
      <c r="L880" s="1"/>
      <c r="M880" s="1"/>
      <c r="N880" s="1"/>
      <c r="O880" s="3"/>
    </row>
    <row r="881" spans="1:15" ht="19.5" customHeight="1">
      <c r="A881" s="74"/>
      <c r="B881" s="74"/>
      <c r="C881" s="37"/>
      <c r="D881" s="48"/>
      <c r="E881" s="49"/>
      <c r="F881" s="1"/>
      <c r="G881" s="1"/>
      <c r="H881" s="1"/>
      <c r="I881" s="1"/>
      <c r="J881" s="1"/>
      <c r="K881" s="1"/>
      <c r="L881" s="1"/>
      <c r="M881" s="1"/>
      <c r="N881" s="1"/>
      <c r="O881" s="3"/>
    </row>
    <row r="882" spans="1:15" ht="19.5" customHeight="1">
      <c r="A882" s="74"/>
      <c r="B882" s="74"/>
      <c r="C882" s="37"/>
      <c r="D882" s="48"/>
      <c r="E882" s="49"/>
      <c r="F882" s="1"/>
      <c r="G882" s="1"/>
      <c r="H882" s="1"/>
      <c r="I882" s="1"/>
      <c r="J882" s="1"/>
      <c r="K882" s="1"/>
      <c r="L882" s="1"/>
      <c r="M882" s="1"/>
      <c r="N882" s="1"/>
      <c r="O882" s="3"/>
    </row>
    <row r="883" spans="1:15" ht="19.5" customHeight="1">
      <c r="A883" s="74"/>
      <c r="B883" s="74"/>
      <c r="C883" s="37"/>
      <c r="D883" s="48"/>
      <c r="E883" s="49"/>
      <c r="F883" s="1"/>
      <c r="G883" s="1"/>
      <c r="H883" s="1"/>
      <c r="I883" s="1"/>
      <c r="J883" s="1"/>
      <c r="K883" s="1"/>
      <c r="L883" s="1"/>
      <c r="M883" s="1"/>
      <c r="N883" s="1"/>
      <c r="O883" s="3"/>
    </row>
    <row r="884" spans="1:15" ht="19.5" customHeight="1">
      <c r="A884" s="74"/>
      <c r="B884" s="74"/>
      <c r="C884" s="37"/>
      <c r="D884" s="48"/>
      <c r="E884" s="49"/>
      <c r="F884" s="1"/>
      <c r="G884" s="1"/>
      <c r="H884" s="1"/>
      <c r="I884" s="1"/>
      <c r="J884" s="1"/>
      <c r="K884" s="1"/>
      <c r="L884" s="1"/>
      <c r="M884" s="1"/>
      <c r="N884" s="1"/>
      <c r="O884" s="3"/>
    </row>
    <row r="885" spans="1:15" ht="19.5" customHeight="1">
      <c r="A885" s="74"/>
      <c r="B885" s="74"/>
      <c r="C885" s="37"/>
      <c r="D885" s="48"/>
      <c r="E885" s="49"/>
      <c r="F885" s="1"/>
      <c r="G885" s="1"/>
      <c r="H885" s="1"/>
      <c r="I885" s="1"/>
      <c r="J885" s="1"/>
      <c r="K885" s="1"/>
      <c r="L885" s="1"/>
      <c r="M885" s="1"/>
      <c r="N885" s="1"/>
      <c r="O885" s="3"/>
    </row>
    <row r="886" spans="1:15" ht="19.5" customHeight="1">
      <c r="A886" s="74"/>
      <c r="B886" s="74"/>
      <c r="C886" s="37"/>
      <c r="D886" s="48"/>
      <c r="E886" s="49"/>
      <c r="F886" s="1"/>
      <c r="G886" s="1"/>
      <c r="H886" s="1"/>
      <c r="I886" s="1"/>
      <c r="J886" s="1"/>
      <c r="K886" s="1"/>
      <c r="L886" s="1"/>
      <c r="M886" s="1"/>
      <c r="N886" s="1"/>
      <c r="O886" s="3"/>
    </row>
    <row r="887" spans="1:15" ht="19.5" customHeight="1">
      <c r="A887" s="74"/>
      <c r="B887" s="74"/>
      <c r="C887" s="37"/>
      <c r="D887" s="48"/>
      <c r="E887" s="49"/>
      <c r="F887" s="1"/>
      <c r="G887" s="1"/>
      <c r="H887" s="1"/>
      <c r="I887" s="1"/>
      <c r="J887" s="1"/>
      <c r="K887" s="1"/>
      <c r="L887" s="1"/>
      <c r="M887" s="1"/>
      <c r="N887" s="1"/>
      <c r="O887" s="3"/>
    </row>
    <row r="888" spans="1:15" ht="19.5" customHeight="1">
      <c r="A888" s="74"/>
      <c r="B888" s="74"/>
      <c r="C888" s="37"/>
      <c r="D888" s="48"/>
      <c r="E888" s="49"/>
      <c r="F888" s="1"/>
      <c r="G888" s="1"/>
      <c r="H888" s="1"/>
      <c r="I888" s="1"/>
      <c r="J888" s="1"/>
      <c r="K888" s="1"/>
      <c r="L888" s="1"/>
      <c r="M888" s="1"/>
      <c r="N888" s="1"/>
      <c r="O888" s="3"/>
    </row>
    <row r="889" spans="1:15" ht="19.5" customHeight="1">
      <c r="A889" s="74"/>
      <c r="B889" s="74"/>
      <c r="C889" s="37"/>
      <c r="D889" s="48"/>
      <c r="E889" s="49"/>
      <c r="F889" s="1"/>
      <c r="G889" s="1"/>
      <c r="H889" s="1"/>
      <c r="I889" s="1"/>
      <c r="J889" s="1"/>
      <c r="K889" s="1"/>
      <c r="L889" s="1"/>
      <c r="M889" s="1"/>
      <c r="N889" s="1"/>
      <c r="O889" s="3"/>
    </row>
    <row r="890" spans="1:15" ht="19.5" customHeight="1">
      <c r="A890" s="74"/>
      <c r="B890" s="74"/>
      <c r="C890" s="37"/>
      <c r="D890" s="48"/>
      <c r="E890" s="49"/>
      <c r="F890" s="1"/>
      <c r="G890" s="1"/>
      <c r="H890" s="1"/>
      <c r="I890" s="1"/>
      <c r="J890" s="1"/>
      <c r="K890" s="1"/>
      <c r="L890" s="1"/>
      <c r="M890" s="1"/>
      <c r="N890" s="1"/>
      <c r="O890" s="3"/>
    </row>
    <row r="891" spans="1:15" ht="19.5" customHeight="1">
      <c r="A891" s="74"/>
      <c r="B891" s="74"/>
      <c r="C891" s="37"/>
      <c r="D891" s="48"/>
      <c r="E891" s="49"/>
      <c r="F891" s="1"/>
      <c r="G891" s="1"/>
      <c r="H891" s="1"/>
      <c r="I891" s="1"/>
      <c r="J891" s="1"/>
      <c r="K891" s="1"/>
      <c r="L891" s="1"/>
      <c r="M891" s="1"/>
      <c r="N891" s="1"/>
      <c r="O891" s="3"/>
    </row>
    <row r="892" spans="1:15" ht="19.5" customHeight="1">
      <c r="A892" s="74"/>
      <c r="B892" s="74"/>
      <c r="C892" s="37"/>
      <c r="D892" s="48"/>
      <c r="E892" s="49"/>
      <c r="F892" s="1"/>
      <c r="G892" s="1"/>
      <c r="H892" s="1"/>
      <c r="I892" s="1"/>
      <c r="J892" s="1"/>
      <c r="K892" s="1"/>
      <c r="L892" s="1"/>
      <c r="M892" s="1"/>
      <c r="N892" s="1"/>
      <c r="O892" s="3"/>
    </row>
    <row r="893" spans="1:15" ht="19.5" customHeight="1">
      <c r="A893" s="74"/>
      <c r="B893" s="74"/>
      <c r="C893" s="37"/>
      <c r="D893" s="48"/>
      <c r="E893" s="49"/>
      <c r="F893" s="1"/>
      <c r="G893" s="1"/>
      <c r="H893" s="1"/>
      <c r="I893" s="1"/>
      <c r="J893" s="1"/>
      <c r="K893" s="1"/>
      <c r="L893" s="1"/>
      <c r="M893" s="1"/>
      <c r="N893" s="1"/>
      <c r="O893" s="3"/>
    </row>
    <row r="894" spans="1:15" ht="19.5" customHeight="1">
      <c r="A894" s="74"/>
      <c r="B894" s="74"/>
      <c r="C894" s="37"/>
      <c r="D894" s="48"/>
      <c r="E894" s="49"/>
      <c r="F894" s="1"/>
      <c r="G894" s="1"/>
      <c r="H894" s="1"/>
      <c r="I894" s="1"/>
      <c r="J894" s="1"/>
      <c r="K894" s="1"/>
      <c r="L894" s="1"/>
      <c r="M894" s="1"/>
      <c r="N894" s="1"/>
      <c r="O894" s="3"/>
    </row>
    <row r="895" spans="1:15" ht="19.5" customHeight="1">
      <c r="A895" s="74"/>
      <c r="B895" s="74"/>
      <c r="C895" s="37"/>
      <c r="D895" s="48"/>
      <c r="E895" s="49"/>
      <c r="F895" s="1"/>
      <c r="G895" s="1"/>
      <c r="H895" s="1"/>
      <c r="I895" s="1"/>
      <c r="J895" s="1"/>
      <c r="K895" s="1"/>
      <c r="L895" s="1"/>
      <c r="M895" s="1"/>
      <c r="N895" s="1"/>
      <c r="O895" s="3"/>
    </row>
    <row r="896" spans="1:15" ht="19.5" customHeight="1">
      <c r="A896" s="74"/>
      <c r="B896" s="74"/>
      <c r="C896" s="37"/>
      <c r="D896" s="48"/>
      <c r="E896" s="49"/>
      <c r="F896" s="1"/>
      <c r="G896" s="1"/>
      <c r="H896" s="1"/>
      <c r="I896" s="1"/>
      <c r="J896" s="1"/>
      <c r="K896" s="1"/>
      <c r="L896" s="1"/>
      <c r="M896" s="1"/>
      <c r="N896" s="1"/>
      <c r="O896" s="3"/>
    </row>
    <row r="897" spans="1:15" ht="19.5" customHeight="1">
      <c r="A897" s="74"/>
      <c r="B897" s="74"/>
      <c r="C897" s="37"/>
      <c r="D897" s="48"/>
      <c r="E897" s="49"/>
      <c r="F897" s="1"/>
      <c r="G897" s="1"/>
      <c r="H897" s="1"/>
      <c r="I897" s="1"/>
      <c r="J897" s="1"/>
      <c r="K897" s="1"/>
      <c r="L897" s="1"/>
      <c r="M897" s="1"/>
      <c r="N897" s="1"/>
      <c r="O897" s="3"/>
    </row>
    <row r="898" spans="1:15" ht="19.5" customHeight="1">
      <c r="A898" s="74"/>
      <c r="B898" s="74"/>
      <c r="C898" s="37"/>
      <c r="D898" s="48"/>
      <c r="E898" s="49"/>
      <c r="F898" s="1"/>
      <c r="G898" s="1"/>
      <c r="H898" s="1"/>
      <c r="I898" s="1"/>
      <c r="J898" s="1"/>
      <c r="K898" s="1"/>
      <c r="L898" s="1"/>
      <c r="M898" s="1"/>
      <c r="N898" s="1"/>
      <c r="O898" s="3"/>
    </row>
    <row r="899" spans="1:15" ht="19.5" customHeight="1">
      <c r="A899" s="74"/>
      <c r="B899" s="74"/>
      <c r="C899" s="37"/>
      <c r="D899" s="48"/>
      <c r="E899" s="49"/>
      <c r="F899" s="1"/>
      <c r="G899" s="1"/>
      <c r="H899" s="1"/>
      <c r="I899" s="1"/>
      <c r="J899" s="1"/>
      <c r="K899" s="1"/>
      <c r="L899" s="1"/>
      <c r="M899" s="1"/>
      <c r="N899" s="1"/>
      <c r="O899" s="3"/>
    </row>
    <row r="900" spans="1:15" ht="19.5" customHeight="1">
      <c r="A900" s="74"/>
      <c r="B900" s="74"/>
      <c r="C900" s="37"/>
      <c r="D900" s="48"/>
      <c r="E900" s="49"/>
      <c r="F900" s="1"/>
      <c r="G900" s="1"/>
      <c r="H900" s="1"/>
      <c r="I900" s="1"/>
      <c r="J900" s="1"/>
      <c r="K900" s="1"/>
      <c r="L900" s="1"/>
      <c r="M900" s="1"/>
      <c r="N900" s="1"/>
      <c r="O900" s="3"/>
    </row>
    <row r="901" spans="1:15" ht="19.5" customHeight="1">
      <c r="A901" s="74"/>
      <c r="B901" s="74"/>
      <c r="C901" s="37"/>
      <c r="D901" s="48"/>
      <c r="E901" s="49"/>
      <c r="F901" s="1"/>
      <c r="G901" s="1"/>
      <c r="H901" s="1"/>
      <c r="I901" s="1"/>
      <c r="J901" s="1"/>
      <c r="K901" s="1"/>
      <c r="L901" s="1"/>
      <c r="M901" s="1"/>
      <c r="N901" s="1"/>
      <c r="O901" s="3"/>
    </row>
    <row r="902" spans="1:15" ht="19.5" customHeight="1">
      <c r="A902" s="74"/>
      <c r="B902" s="74"/>
      <c r="C902" s="37"/>
      <c r="D902" s="48"/>
      <c r="E902" s="49"/>
      <c r="F902" s="1"/>
      <c r="G902" s="1"/>
      <c r="H902" s="1"/>
      <c r="I902" s="1"/>
      <c r="J902" s="1"/>
      <c r="K902" s="1"/>
      <c r="L902" s="1"/>
      <c r="M902" s="1"/>
      <c r="N902" s="1"/>
      <c r="O902" s="3"/>
    </row>
    <row r="903" spans="1:15" ht="19.5" customHeight="1">
      <c r="A903" s="74"/>
      <c r="B903" s="74"/>
      <c r="C903" s="37"/>
      <c r="D903" s="48"/>
      <c r="E903" s="49"/>
      <c r="F903" s="1"/>
      <c r="G903" s="1"/>
      <c r="H903" s="1"/>
      <c r="I903" s="1"/>
      <c r="J903" s="1"/>
      <c r="K903" s="1"/>
      <c r="L903" s="1"/>
      <c r="M903" s="1"/>
      <c r="N903" s="1"/>
      <c r="O903" s="3"/>
    </row>
    <row r="904" spans="1:15" ht="19.5" customHeight="1">
      <c r="A904" s="74"/>
      <c r="B904" s="74"/>
      <c r="C904" s="37"/>
      <c r="D904" s="48"/>
      <c r="E904" s="49"/>
      <c r="F904" s="1"/>
      <c r="G904" s="1"/>
      <c r="H904" s="1"/>
      <c r="I904" s="1"/>
      <c r="J904" s="1"/>
      <c r="K904" s="1"/>
      <c r="L904" s="1"/>
      <c r="M904" s="1"/>
      <c r="N904" s="1"/>
      <c r="O904" s="3"/>
    </row>
    <row r="905" spans="1:15" ht="19.5" customHeight="1">
      <c r="A905" s="74"/>
      <c r="B905" s="74"/>
      <c r="C905" s="37"/>
      <c r="D905" s="48"/>
      <c r="E905" s="49"/>
      <c r="F905" s="1"/>
      <c r="G905" s="1"/>
      <c r="H905" s="1"/>
      <c r="I905" s="1"/>
      <c r="J905" s="1"/>
      <c r="K905" s="1"/>
      <c r="L905" s="1"/>
      <c r="M905" s="1"/>
      <c r="N905" s="1"/>
      <c r="O905" s="3"/>
    </row>
    <row r="906" spans="1:15" ht="19.5" customHeight="1">
      <c r="A906" s="74"/>
      <c r="B906" s="74"/>
      <c r="C906" s="37"/>
      <c r="D906" s="48"/>
      <c r="E906" s="49"/>
      <c r="F906" s="1"/>
      <c r="G906" s="1"/>
      <c r="H906" s="1"/>
      <c r="I906" s="1"/>
      <c r="J906" s="1"/>
      <c r="K906" s="1"/>
      <c r="L906" s="1"/>
      <c r="M906" s="1"/>
      <c r="N906" s="1"/>
      <c r="O906" s="3"/>
    </row>
    <row r="907" spans="1:15" ht="19.5" customHeight="1">
      <c r="A907" s="74"/>
      <c r="B907" s="74"/>
      <c r="C907" s="37"/>
      <c r="D907" s="48"/>
      <c r="E907" s="49"/>
      <c r="F907" s="1"/>
      <c r="G907" s="1"/>
      <c r="H907" s="1"/>
      <c r="I907" s="1"/>
      <c r="J907" s="1"/>
      <c r="K907" s="1"/>
      <c r="L907" s="1"/>
      <c r="M907" s="1"/>
      <c r="N907" s="1"/>
      <c r="O907" s="3"/>
    </row>
    <row r="908" spans="1:15" ht="19.5" customHeight="1">
      <c r="A908" s="74"/>
      <c r="B908" s="74"/>
      <c r="C908" s="37"/>
      <c r="D908" s="48"/>
      <c r="E908" s="49"/>
      <c r="F908" s="1"/>
      <c r="G908" s="1"/>
      <c r="H908" s="1"/>
      <c r="I908" s="1"/>
      <c r="J908" s="1"/>
      <c r="K908" s="1"/>
      <c r="L908" s="1"/>
      <c r="M908" s="1"/>
      <c r="N908" s="1"/>
      <c r="O908" s="3"/>
    </row>
    <row r="909" spans="1:15" ht="19.5" customHeight="1">
      <c r="A909" s="74"/>
      <c r="B909" s="74"/>
      <c r="C909" s="37"/>
      <c r="D909" s="48"/>
      <c r="E909" s="49"/>
      <c r="F909" s="1"/>
      <c r="G909" s="1"/>
      <c r="H909" s="1"/>
      <c r="I909" s="1"/>
      <c r="J909" s="1"/>
      <c r="K909" s="1"/>
      <c r="L909" s="1"/>
      <c r="M909" s="1"/>
      <c r="N909" s="1"/>
      <c r="O909" s="3"/>
    </row>
    <row r="910" spans="1:15" ht="19.5" customHeight="1">
      <c r="A910" s="74"/>
      <c r="B910" s="74"/>
      <c r="C910" s="37"/>
      <c r="D910" s="48"/>
      <c r="E910" s="49"/>
      <c r="F910" s="1"/>
      <c r="G910" s="1"/>
      <c r="H910" s="1"/>
      <c r="I910" s="1"/>
      <c r="J910" s="1"/>
      <c r="K910" s="1"/>
      <c r="L910" s="1"/>
      <c r="M910" s="1"/>
      <c r="N910" s="1"/>
      <c r="O910" s="3"/>
    </row>
    <row r="911" spans="1:15" ht="19.5" customHeight="1">
      <c r="A911" s="74"/>
      <c r="B911" s="74"/>
      <c r="C911" s="37"/>
      <c r="D911" s="48"/>
      <c r="E911" s="49"/>
      <c r="F911" s="1"/>
      <c r="G911" s="1"/>
      <c r="H911" s="1"/>
      <c r="I911" s="1"/>
      <c r="J911" s="1"/>
      <c r="K911" s="1"/>
      <c r="L911" s="1"/>
      <c r="M911" s="1"/>
      <c r="N911" s="1"/>
      <c r="O911" s="3"/>
    </row>
    <row r="912" spans="1:15" ht="19.5" customHeight="1">
      <c r="A912" s="74"/>
      <c r="B912" s="74"/>
      <c r="C912" s="37"/>
      <c r="D912" s="48"/>
      <c r="E912" s="49"/>
      <c r="F912" s="1"/>
      <c r="G912" s="1"/>
      <c r="H912" s="1"/>
      <c r="I912" s="1"/>
      <c r="J912" s="1"/>
      <c r="K912" s="1"/>
      <c r="L912" s="1"/>
      <c r="M912" s="1"/>
      <c r="N912" s="1"/>
      <c r="O912" s="3"/>
    </row>
    <row r="913" spans="1:15" ht="19.5" customHeight="1">
      <c r="A913" s="74"/>
      <c r="B913" s="74"/>
      <c r="C913" s="37"/>
      <c r="D913" s="48"/>
      <c r="E913" s="49"/>
      <c r="F913" s="1"/>
      <c r="G913" s="1"/>
      <c r="H913" s="1"/>
      <c r="I913" s="1"/>
      <c r="J913" s="1"/>
      <c r="K913" s="1"/>
      <c r="L913" s="1"/>
      <c r="M913" s="1"/>
      <c r="N913" s="1"/>
      <c r="O913" s="3"/>
    </row>
    <row r="914" spans="1:15" ht="19.5" customHeight="1">
      <c r="A914" s="74"/>
      <c r="B914" s="74"/>
      <c r="C914" s="37"/>
      <c r="D914" s="48"/>
      <c r="E914" s="49"/>
      <c r="F914" s="1"/>
      <c r="G914" s="1"/>
      <c r="H914" s="1"/>
      <c r="I914" s="1"/>
      <c r="J914" s="1"/>
      <c r="K914" s="1"/>
      <c r="L914" s="1"/>
      <c r="M914" s="1"/>
      <c r="N914" s="1"/>
      <c r="O914" s="3"/>
    </row>
    <row r="915" spans="1:15" ht="19.5" customHeight="1">
      <c r="A915" s="74"/>
      <c r="B915" s="74"/>
      <c r="C915" s="37"/>
      <c r="D915" s="48"/>
      <c r="E915" s="49"/>
      <c r="F915" s="1"/>
      <c r="G915" s="1"/>
      <c r="H915" s="1"/>
      <c r="I915" s="1"/>
      <c r="J915" s="1"/>
      <c r="K915" s="1"/>
      <c r="L915" s="1"/>
      <c r="M915" s="1"/>
      <c r="N915" s="1"/>
      <c r="O915" s="3"/>
    </row>
    <row r="916" spans="1:15" ht="19.5" customHeight="1">
      <c r="A916" s="74"/>
      <c r="B916" s="74"/>
      <c r="C916" s="37"/>
      <c r="D916" s="48"/>
      <c r="E916" s="49"/>
      <c r="F916" s="1"/>
      <c r="G916" s="1"/>
      <c r="H916" s="1"/>
      <c r="I916" s="1"/>
      <c r="J916" s="1"/>
      <c r="K916" s="1"/>
      <c r="L916" s="1"/>
      <c r="M916" s="1"/>
      <c r="N916" s="1"/>
      <c r="O916" s="3"/>
    </row>
    <row r="917" spans="1:15" ht="19.5" customHeight="1">
      <c r="A917" s="74"/>
      <c r="B917" s="74"/>
      <c r="C917" s="37"/>
      <c r="D917" s="48"/>
      <c r="E917" s="49"/>
      <c r="F917" s="1"/>
      <c r="G917" s="1"/>
      <c r="H917" s="1"/>
      <c r="I917" s="1"/>
      <c r="J917" s="1"/>
      <c r="K917" s="1"/>
      <c r="L917" s="1"/>
      <c r="M917" s="1"/>
      <c r="N917" s="1"/>
      <c r="O917" s="3"/>
    </row>
    <row r="918" spans="1:15" ht="19.5" customHeight="1">
      <c r="A918" s="74"/>
      <c r="B918" s="74"/>
      <c r="C918" s="37"/>
      <c r="D918" s="48"/>
      <c r="E918" s="49"/>
      <c r="F918" s="1"/>
      <c r="G918" s="1"/>
      <c r="H918" s="1"/>
      <c r="I918" s="1"/>
      <c r="J918" s="1"/>
      <c r="K918" s="1"/>
      <c r="L918" s="1"/>
      <c r="M918" s="1"/>
      <c r="N918" s="1"/>
      <c r="O918" s="3"/>
    </row>
    <row r="919" spans="1:15" ht="19.5" customHeight="1">
      <c r="A919" s="74"/>
      <c r="B919" s="74"/>
      <c r="C919" s="37"/>
      <c r="D919" s="48"/>
      <c r="E919" s="49"/>
      <c r="F919" s="1"/>
      <c r="G919" s="1"/>
      <c r="H919" s="1"/>
      <c r="I919" s="1"/>
      <c r="J919" s="1"/>
      <c r="K919" s="1"/>
      <c r="L919" s="1"/>
      <c r="M919" s="1"/>
      <c r="N919" s="1"/>
      <c r="O919" s="3"/>
    </row>
    <row r="920" spans="1:15" ht="19.5" customHeight="1">
      <c r="A920" s="74"/>
      <c r="B920" s="74"/>
      <c r="C920" s="37"/>
      <c r="D920" s="48"/>
      <c r="E920" s="49"/>
      <c r="F920" s="1"/>
      <c r="G920" s="1"/>
      <c r="H920" s="1"/>
      <c r="I920" s="1"/>
      <c r="J920" s="1"/>
      <c r="K920" s="1"/>
      <c r="L920" s="1"/>
      <c r="M920" s="1"/>
      <c r="N920" s="1"/>
      <c r="O920" s="3"/>
    </row>
    <row r="921" spans="1:15" ht="19.5" customHeight="1">
      <c r="A921" s="74"/>
      <c r="B921" s="74"/>
      <c r="C921" s="37"/>
      <c r="D921" s="48"/>
      <c r="E921" s="49"/>
      <c r="F921" s="1"/>
      <c r="G921" s="1"/>
      <c r="H921" s="1"/>
      <c r="I921" s="1"/>
      <c r="J921" s="1"/>
      <c r="K921" s="1"/>
      <c r="L921" s="1"/>
      <c r="M921" s="1"/>
      <c r="N921" s="1"/>
      <c r="O921" s="3"/>
    </row>
    <row r="922" spans="1:15" ht="19.5" customHeight="1">
      <c r="A922" s="74"/>
      <c r="B922" s="74"/>
      <c r="C922" s="37"/>
      <c r="D922" s="48"/>
      <c r="E922" s="49"/>
      <c r="F922" s="1"/>
      <c r="G922" s="1"/>
      <c r="H922" s="1"/>
      <c r="I922" s="1"/>
      <c r="J922" s="1"/>
      <c r="K922" s="1"/>
      <c r="L922" s="1"/>
      <c r="M922" s="1"/>
      <c r="N922" s="1"/>
      <c r="O922" s="3"/>
    </row>
    <row r="923" spans="1:15" ht="19.5" customHeight="1">
      <c r="A923" s="74"/>
      <c r="B923" s="74"/>
      <c r="C923" s="37"/>
      <c r="D923" s="48"/>
      <c r="E923" s="49"/>
      <c r="F923" s="1"/>
      <c r="G923" s="1"/>
      <c r="H923" s="1"/>
      <c r="I923" s="1"/>
      <c r="J923" s="1"/>
      <c r="K923" s="1"/>
      <c r="L923" s="1"/>
      <c r="M923" s="1"/>
      <c r="N923" s="1"/>
      <c r="O923" s="3"/>
    </row>
    <row r="924" spans="1:15" ht="19.5" customHeight="1">
      <c r="A924" s="74"/>
      <c r="B924" s="74"/>
      <c r="C924" s="37"/>
      <c r="D924" s="48"/>
      <c r="E924" s="49"/>
      <c r="F924" s="1"/>
      <c r="G924" s="1"/>
      <c r="H924" s="1"/>
      <c r="I924" s="1"/>
      <c r="J924" s="1"/>
      <c r="K924" s="1"/>
      <c r="L924" s="1"/>
      <c r="M924" s="1"/>
      <c r="N924" s="1"/>
      <c r="O924" s="3"/>
    </row>
    <row r="925" spans="1:15" ht="19.5" customHeight="1">
      <c r="A925" s="74"/>
      <c r="B925" s="74"/>
      <c r="C925" s="37"/>
      <c r="D925" s="48"/>
      <c r="E925" s="49"/>
      <c r="F925" s="1"/>
      <c r="G925" s="1"/>
      <c r="H925" s="1"/>
      <c r="I925" s="1"/>
      <c r="J925" s="1"/>
      <c r="K925" s="1"/>
      <c r="L925" s="1"/>
      <c r="M925" s="1"/>
      <c r="N925" s="1"/>
      <c r="O925" s="3"/>
    </row>
    <row r="926" spans="1:15" ht="19.5" customHeight="1">
      <c r="A926" s="74"/>
      <c r="B926" s="74"/>
      <c r="C926" s="37"/>
      <c r="D926" s="48"/>
      <c r="E926" s="49"/>
      <c r="F926" s="1"/>
      <c r="G926" s="1"/>
      <c r="H926" s="1"/>
      <c r="I926" s="1"/>
      <c r="J926" s="1"/>
      <c r="K926" s="1"/>
      <c r="L926" s="1"/>
      <c r="M926" s="1"/>
      <c r="N926" s="1"/>
      <c r="O926" s="3"/>
    </row>
    <row r="927" spans="1:15" ht="19.5" customHeight="1">
      <c r="A927" s="74"/>
      <c r="B927" s="74"/>
      <c r="C927" s="37"/>
      <c r="D927" s="48"/>
      <c r="E927" s="49"/>
      <c r="F927" s="1"/>
      <c r="G927" s="1"/>
      <c r="H927" s="1"/>
      <c r="I927" s="1"/>
      <c r="J927" s="1"/>
      <c r="K927" s="1"/>
      <c r="L927" s="1"/>
      <c r="M927" s="1"/>
      <c r="N927" s="1"/>
      <c r="O927" s="3"/>
    </row>
    <row r="928" spans="1:15" ht="19.5" customHeight="1">
      <c r="A928" s="74"/>
      <c r="B928" s="74"/>
      <c r="C928" s="37"/>
      <c r="D928" s="48"/>
      <c r="E928" s="49"/>
      <c r="F928" s="1"/>
      <c r="G928" s="1"/>
      <c r="H928" s="1"/>
      <c r="I928" s="1"/>
      <c r="J928" s="1"/>
      <c r="K928" s="1"/>
      <c r="L928" s="1"/>
      <c r="M928" s="1"/>
      <c r="N928" s="1"/>
      <c r="O928" s="3"/>
    </row>
    <row r="929" spans="1:15" ht="19.5" customHeight="1">
      <c r="A929" s="74"/>
      <c r="B929" s="74"/>
      <c r="C929" s="37"/>
      <c r="D929" s="48"/>
      <c r="E929" s="49"/>
      <c r="F929" s="1"/>
      <c r="G929" s="1"/>
      <c r="H929" s="1"/>
      <c r="I929" s="1"/>
      <c r="J929" s="1"/>
      <c r="K929" s="1"/>
      <c r="L929" s="1"/>
      <c r="M929" s="1"/>
      <c r="N929" s="1"/>
      <c r="O929" s="3"/>
    </row>
    <row r="930" spans="1:15" ht="19.5" customHeight="1">
      <c r="A930" s="74"/>
      <c r="B930" s="74"/>
      <c r="C930" s="37"/>
      <c r="D930" s="48"/>
      <c r="E930" s="49"/>
      <c r="F930" s="1"/>
      <c r="G930" s="1"/>
      <c r="H930" s="1"/>
      <c r="I930" s="1"/>
      <c r="J930" s="1"/>
      <c r="K930" s="1"/>
      <c r="L930" s="1"/>
      <c r="M930" s="1"/>
      <c r="N930" s="1"/>
      <c r="O930" s="3"/>
    </row>
    <row r="931" spans="1:15" ht="19.5" customHeight="1">
      <c r="A931" s="74"/>
      <c r="B931" s="74"/>
      <c r="C931" s="37"/>
      <c r="D931" s="48"/>
      <c r="E931" s="49"/>
      <c r="F931" s="1"/>
      <c r="G931" s="1"/>
      <c r="H931" s="1"/>
      <c r="I931" s="1"/>
      <c r="J931" s="1"/>
      <c r="K931" s="1"/>
      <c r="L931" s="1"/>
      <c r="M931" s="1"/>
      <c r="N931" s="1"/>
      <c r="O931" s="3"/>
    </row>
    <row r="932" spans="1:15" ht="19.5" customHeight="1">
      <c r="A932" s="74"/>
      <c r="B932" s="74"/>
      <c r="C932" s="37"/>
      <c r="D932" s="48"/>
      <c r="E932" s="49"/>
      <c r="F932" s="1"/>
      <c r="G932" s="1"/>
      <c r="H932" s="1"/>
      <c r="I932" s="1"/>
      <c r="J932" s="1"/>
      <c r="K932" s="1"/>
      <c r="L932" s="1"/>
      <c r="M932" s="1"/>
      <c r="N932" s="1"/>
      <c r="O932" s="3"/>
    </row>
    <row r="933" spans="1:15" ht="19.5" customHeight="1">
      <c r="A933" s="74"/>
      <c r="B933" s="74"/>
      <c r="C933" s="37"/>
      <c r="D933" s="48"/>
      <c r="E933" s="49"/>
      <c r="F933" s="1"/>
      <c r="G933" s="1"/>
      <c r="H933" s="1"/>
      <c r="I933" s="1"/>
      <c r="J933" s="1"/>
      <c r="K933" s="1"/>
      <c r="L933" s="1"/>
      <c r="M933" s="1"/>
      <c r="N933" s="1"/>
      <c r="O933" s="3"/>
    </row>
    <row r="934" spans="1:15" ht="19.5" customHeight="1">
      <c r="A934" s="74"/>
      <c r="B934" s="74"/>
      <c r="C934" s="37"/>
      <c r="D934" s="48"/>
      <c r="E934" s="49"/>
      <c r="F934" s="1"/>
      <c r="G934" s="1"/>
      <c r="H934" s="1"/>
      <c r="I934" s="1"/>
      <c r="J934" s="1"/>
      <c r="K934" s="1"/>
      <c r="L934" s="1"/>
      <c r="M934" s="1"/>
      <c r="N934" s="1"/>
      <c r="O934" s="3"/>
    </row>
    <row r="935" spans="1:15" ht="19.5" customHeight="1">
      <c r="A935" s="74"/>
      <c r="B935" s="74"/>
      <c r="C935" s="37"/>
      <c r="D935" s="48"/>
      <c r="E935" s="49"/>
      <c r="F935" s="1"/>
      <c r="G935" s="1"/>
      <c r="H935" s="1"/>
      <c r="I935" s="1"/>
      <c r="J935" s="1"/>
      <c r="K935" s="1"/>
      <c r="L935" s="1"/>
      <c r="M935" s="1"/>
      <c r="N935" s="1"/>
      <c r="O935" s="3"/>
    </row>
    <row r="936" spans="1:15" ht="19.5" customHeight="1">
      <c r="A936" s="74"/>
      <c r="B936" s="74"/>
      <c r="C936" s="37"/>
      <c r="D936" s="48"/>
      <c r="E936" s="49"/>
      <c r="F936" s="1"/>
      <c r="G936" s="1"/>
      <c r="H936" s="1"/>
      <c r="I936" s="1"/>
      <c r="J936" s="1"/>
      <c r="K936" s="1"/>
      <c r="L936" s="1"/>
      <c r="M936" s="1"/>
      <c r="N936" s="1"/>
      <c r="O936" s="3"/>
    </row>
    <row r="937" spans="1:15" ht="19.5" customHeight="1">
      <c r="A937" s="74"/>
      <c r="B937" s="74"/>
      <c r="C937" s="37"/>
      <c r="D937" s="48"/>
      <c r="E937" s="49"/>
      <c r="F937" s="1"/>
      <c r="G937" s="1"/>
      <c r="H937" s="1"/>
      <c r="I937" s="1"/>
      <c r="J937" s="1"/>
      <c r="K937" s="1"/>
      <c r="L937" s="1"/>
      <c r="M937" s="1"/>
      <c r="N937" s="1"/>
      <c r="O937" s="3"/>
    </row>
    <row r="938" spans="1:15" ht="19.5" customHeight="1">
      <c r="A938" s="74"/>
      <c r="B938" s="74"/>
      <c r="C938" s="37"/>
      <c r="D938" s="48"/>
      <c r="E938" s="49"/>
      <c r="F938" s="1"/>
      <c r="G938" s="1"/>
      <c r="H938" s="1"/>
      <c r="I938" s="1"/>
      <c r="J938" s="1"/>
      <c r="K938" s="1"/>
      <c r="L938" s="1"/>
      <c r="M938" s="1"/>
      <c r="N938" s="1"/>
      <c r="O938" s="3"/>
    </row>
    <row r="939" spans="1:15" ht="19.5" customHeight="1">
      <c r="A939" s="74"/>
      <c r="B939" s="74"/>
      <c r="C939" s="37"/>
      <c r="D939" s="48"/>
      <c r="E939" s="49"/>
      <c r="F939" s="1"/>
      <c r="G939" s="1"/>
      <c r="H939" s="1"/>
      <c r="I939" s="1"/>
      <c r="J939" s="1"/>
      <c r="K939" s="1"/>
      <c r="L939" s="1"/>
      <c r="M939" s="1"/>
      <c r="N939" s="1"/>
      <c r="O939" s="3"/>
    </row>
    <row r="940" spans="1:15" ht="19.5" customHeight="1">
      <c r="A940" s="74"/>
      <c r="B940" s="74"/>
      <c r="C940" s="37"/>
      <c r="D940" s="48"/>
      <c r="E940" s="49"/>
      <c r="F940" s="1"/>
      <c r="G940" s="1"/>
      <c r="H940" s="1"/>
      <c r="I940" s="1"/>
      <c r="J940" s="1"/>
      <c r="K940" s="1"/>
      <c r="L940" s="1"/>
      <c r="M940" s="1"/>
      <c r="N940" s="1"/>
      <c r="O940" s="3"/>
    </row>
    <row r="941" spans="1:15" ht="19.5" customHeight="1">
      <c r="A941" s="74"/>
      <c r="B941" s="74"/>
      <c r="C941" s="37"/>
      <c r="D941" s="48"/>
      <c r="E941" s="49"/>
      <c r="F941" s="1"/>
      <c r="G941" s="1"/>
      <c r="H941" s="1"/>
      <c r="I941" s="1"/>
      <c r="J941" s="1"/>
      <c r="K941" s="1"/>
      <c r="L941" s="1"/>
      <c r="M941" s="1"/>
      <c r="N941" s="1"/>
      <c r="O941" s="3"/>
    </row>
    <row r="942" spans="1:15" ht="19.5" customHeight="1">
      <c r="A942" s="74"/>
      <c r="B942" s="74"/>
      <c r="C942" s="37"/>
      <c r="D942" s="48"/>
      <c r="E942" s="49"/>
      <c r="F942" s="1"/>
      <c r="G942" s="1"/>
      <c r="H942" s="1"/>
      <c r="I942" s="1"/>
      <c r="J942" s="1"/>
      <c r="K942" s="1"/>
      <c r="L942" s="1"/>
      <c r="M942" s="1"/>
      <c r="N942" s="1"/>
      <c r="O942" s="3"/>
    </row>
    <row r="943" spans="1:15" ht="19.5" customHeight="1">
      <c r="A943" s="74"/>
      <c r="B943" s="74"/>
      <c r="C943" s="37"/>
      <c r="D943" s="48"/>
      <c r="E943" s="49"/>
      <c r="F943" s="1"/>
      <c r="G943" s="1"/>
      <c r="H943" s="1"/>
      <c r="I943" s="1"/>
      <c r="J943" s="1"/>
      <c r="K943" s="1"/>
      <c r="L943" s="1"/>
      <c r="M943" s="1"/>
      <c r="N943" s="1"/>
      <c r="O943" s="3"/>
    </row>
    <row r="944" spans="1:15" ht="19.5" customHeight="1">
      <c r="A944" s="74"/>
      <c r="B944" s="74"/>
      <c r="C944" s="37"/>
      <c r="D944" s="48"/>
      <c r="E944" s="49"/>
      <c r="F944" s="1"/>
      <c r="G944" s="1"/>
      <c r="H944" s="1"/>
      <c r="I944" s="1"/>
      <c r="J944" s="1"/>
      <c r="K944" s="1"/>
      <c r="L944" s="1"/>
      <c r="M944" s="1"/>
      <c r="N944" s="1"/>
      <c r="O944" s="3"/>
    </row>
    <row r="945" spans="1:15" ht="19.5" customHeight="1">
      <c r="A945" s="74"/>
      <c r="B945" s="74"/>
      <c r="C945" s="37"/>
      <c r="D945" s="48"/>
      <c r="E945" s="49"/>
      <c r="F945" s="1"/>
      <c r="G945" s="1"/>
      <c r="H945" s="1"/>
      <c r="I945" s="1"/>
      <c r="J945" s="1"/>
      <c r="K945" s="1"/>
      <c r="L945" s="1"/>
      <c r="M945" s="1"/>
      <c r="N945" s="1"/>
      <c r="O945" s="3"/>
    </row>
    <row r="946" spans="1:15" ht="19.5" customHeight="1">
      <c r="A946" s="74"/>
      <c r="B946" s="74"/>
      <c r="C946" s="37"/>
      <c r="D946" s="48"/>
      <c r="E946" s="49"/>
      <c r="F946" s="1"/>
      <c r="G946" s="1"/>
      <c r="H946" s="1"/>
      <c r="I946" s="1"/>
      <c r="J946" s="1"/>
      <c r="K946" s="1"/>
      <c r="L946" s="1"/>
      <c r="M946" s="1"/>
      <c r="N946" s="1"/>
      <c r="O946" s="3"/>
    </row>
    <row r="947" spans="1:15" ht="19.5" customHeight="1">
      <c r="A947" s="74"/>
      <c r="B947" s="74"/>
      <c r="C947" s="37"/>
      <c r="D947" s="48"/>
      <c r="E947" s="49"/>
      <c r="F947" s="1"/>
      <c r="G947" s="1"/>
      <c r="H947" s="1"/>
      <c r="I947" s="1"/>
      <c r="J947" s="1"/>
      <c r="K947" s="1"/>
      <c r="L947" s="1"/>
      <c r="M947" s="1"/>
      <c r="N947" s="1"/>
      <c r="O947" s="3"/>
    </row>
    <row r="948" spans="1:15" ht="19.5" customHeight="1">
      <c r="A948" s="74"/>
      <c r="B948" s="74"/>
      <c r="C948" s="37"/>
      <c r="D948" s="48"/>
      <c r="E948" s="49"/>
      <c r="F948" s="1"/>
      <c r="G948" s="1"/>
      <c r="H948" s="1"/>
      <c r="I948" s="1"/>
      <c r="J948" s="1"/>
      <c r="K948" s="1"/>
      <c r="L948" s="1"/>
      <c r="M948" s="1"/>
      <c r="N948" s="1"/>
      <c r="O948" s="3"/>
    </row>
    <row r="949" spans="1:15" ht="19.5" customHeight="1">
      <c r="A949" s="74"/>
      <c r="B949" s="74"/>
      <c r="C949" s="37"/>
      <c r="D949" s="48"/>
      <c r="E949" s="49"/>
      <c r="F949" s="1"/>
      <c r="G949" s="1"/>
      <c r="H949" s="1"/>
      <c r="I949" s="1"/>
      <c r="J949" s="1"/>
      <c r="K949" s="1"/>
      <c r="L949" s="1"/>
      <c r="M949" s="1"/>
      <c r="N949" s="1"/>
      <c r="O949" s="3"/>
    </row>
    <row r="950" spans="1:15" ht="19.5" customHeight="1">
      <c r="A950" s="74"/>
      <c r="B950" s="74"/>
      <c r="C950" s="37"/>
      <c r="D950" s="48"/>
      <c r="E950" s="49"/>
      <c r="F950" s="1"/>
      <c r="G950" s="1"/>
      <c r="H950" s="1"/>
      <c r="I950" s="1"/>
      <c r="J950" s="1"/>
      <c r="K950" s="1"/>
      <c r="L950" s="1"/>
      <c r="M950" s="1"/>
      <c r="N950" s="1"/>
      <c r="O950" s="3"/>
    </row>
    <row r="951" spans="1:15" ht="19.5" customHeight="1">
      <c r="A951" s="74"/>
      <c r="B951" s="74"/>
      <c r="C951" s="37"/>
      <c r="D951" s="48"/>
      <c r="E951" s="49"/>
      <c r="F951" s="1"/>
      <c r="G951" s="1"/>
      <c r="H951" s="1"/>
      <c r="I951" s="1"/>
      <c r="J951" s="1"/>
      <c r="K951" s="1"/>
      <c r="L951" s="1"/>
      <c r="M951" s="1"/>
      <c r="N951" s="1"/>
      <c r="O951" s="3"/>
    </row>
    <row r="952" spans="1:15" ht="19.5" customHeight="1">
      <c r="A952" s="74"/>
      <c r="B952" s="74"/>
      <c r="C952" s="37"/>
      <c r="D952" s="48"/>
      <c r="E952" s="49"/>
      <c r="F952" s="1"/>
      <c r="G952" s="1"/>
      <c r="H952" s="1"/>
      <c r="I952" s="1"/>
      <c r="J952" s="1"/>
      <c r="K952" s="1"/>
      <c r="L952" s="1"/>
      <c r="M952" s="1"/>
      <c r="N952" s="1"/>
      <c r="O952" s="3"/>
    </row>
    <row r="953" spans="1:15" ht="19.5" customHeight="1">
      <c r="A953" s="74"/>
      <c r="B953" s="74"/>
      <c r="C953" s="37"/>
      <c r="D953" s="48"/>
      <c r="E953" s="49"/>
      <c r="F953" s="1"/>
      <c r="G953" s="1"/>
      <c r="H953" s="1"/>
      <c r="I953" s="1"/>
      <c r="J953" s="1"/>
      <c r="K953" s="1"/>
      <c r="L953" s="1"/>
      <c r="M953" s="1"/>
      <c r="N953" s="1"/>
      <c r="O953" s="3"/>
    </row>
    <row r="954" spans="1:15" ht="19.5" customHeight="1">
      <c r="A954" s="74"/>
      <c r="B954" s="74"/>
      <c r="C954" s="37"/>
      <c r="D954" s="48"/>
      <c r="E954" s="49"/>
      <c r="F954" s="1"/>
      <c r="G954" s="1"/>
      <c r="H954" s="1"/>
      <c r="I954" s="1"/>
      <c r="J954" s="1"/>
      <c r="K954" s="1"/>
      <c r="L954" s="1"/>
      <c r="M954" s="1"/>
      <c r="N954" s="1"/>
      <c r="O954" s="3"/>
    </row>
    <row r="955" spans="1:15" ht="19.5" customHeight="1">
      <c r="A955" s="74"/>
      <c r="B955" s="74"/>
      <c r="C955" s="37"/>
      <c r="D955" s="48"/>
      <c r="E955" s="49"/>
      <c r="F955" s="1"/>
      <c r="G955" s="1"/>
      <c r="H955" s="1"/>
      <c r="I955" s="1"/>
      <c r="J955" s="1"/>
      <c r="K955" s="1"/>
      <c r="L955" s="1"/>
      <c r="M955" s="1"/>
      <c r="N955" s="1"/>
      <c r="O955" s="3"/>
    </row>
    <row r="956" spans="1:15" ht="19.5" customHeight="1">
      <c r="A956" s="74"/>
      <c r="B956" s="74"/>
      <c r="C956" s="37"/>
      <c r="D956" s="48"/>
      <c r="E956" s="49"/>
      <c r="F956" s="1"/>
      <c r="G956" s="1"/>
      <c r="H956" s="1"/>
      <c r="I956" s="1"/>
      <c r="J956" s="1"/>
      <c r="K956" s="1"/>
      <c r="L956" s="1"/>
      <c r="M956" s="1"/>
      <c r="N956" s="1"/>
      <c r="O956" s="3"/>
    </row>
    <row r="957" spans="1:15" ht="19.5" customHeight="1">
      <c r="A957" s="74"/>
      <c r="B957" s="74"/>
      <c r="C957" s="37"/>
      <c r="D957" s="48"/>
      <c r="E957" s="49"/>
      <c r="F957" s="1"/>
      <c r="G957" s="1"/>
      <c r="H957" s="1"/>
      <c r="I957" s="1"/>
      <c r="J957" s="1"/>
      <c r="K957" s="1"/>
      <c r="L957" s="1"/>
      <c r="M957" s="1"/>
      <c r="N957" s="1"/>
      <c r="O957" s="3"/>
    </row>
    <row r="958" spans="1:15" ht="19.5" customHeight="1">
      <c r="A958" s="74"/>
      <c r="B958" s="74"/>
      <c r="C958" s="37"/>
      <c r="D958" s="48"/>
      <c r="E958" s="49"/>
      <c r="F958" s="1"/>
      <c r="G958" s="1"/>
      <c r="H958" s="1"/>
      <c r="I958" s="1"/>
      <c r="J958" s="1"/>
      <c r="K958" s="1"/>
      <c r="L958" s="1"/>
      <c r="M958" s="1"/>
      <c r="N958" s="1"/>
      <c r="O958" s="3"/>
    </row>
    <row r="959" spans="1:15" ht="19.5" customHeight="1">
      <c r="A959" s="74"/>
      <c r="B959" s="74"/>
      <c r="C959" s="37"/>
      <c r="D959" s="48"/>
      <c r="E959" s="49"/>
      <c r="F959" s="1"/>
      <c r="G959" s="1"/>
      <c r="H959" s="1"/>
      <c r="I959" s="1"/>
      <c r="J959" s="1"/>
      <c r="K959" s="1"/>
      <c r="L959" s="1"/>
      <c r="M959" s="1"/>
      <c r="N959" s="1"/>
      <c r="O959" s="3"/>
    </row>
    <row r="960" spans="1:15" ht="19.5" customHeight="1">
      <c r="A960" s="74"/>
      <c r="B960" s="74"/>
      <c r="C960" s="37"/>
      <c r="D960" s="48"/>
      <c r="E960" s="49"/>
      <c r="F960" s="1"/>
      <c r="G960" s="1"/>
      <c r="H960" s="1"/>
      <c r="I960" s="1"/>
      <c r="J960" s="1"/>
      <c r="K960" s="1"/>
      <c r="L960" s="1"/>
      <c r="M960" s="1"/>
      <c r="N960" s="1"/>
      <c r="O960" s="3"/>
    </row>
    <row r="961" spans="1:15" ht="19.5" customHeight="1">
      <c r="A961" s="74"/>
      <c r="B961" s="74"/>
      <c r="C961" s="37"/>
      <c r="D961" s="48"/>
      <c r="E961" s="49"/>
      <c r="F961" s="1"/>
      <c r="G961" s="1"/>
      <c r="H961" s="1"/>
      <c r="I961" s="1"/>
      <c r="J961" s="1"/>
      <c r="K961" s="1"/>
      <c r="L961" s="1"/>
      <c r="M961" s="1"/>
      <c r="N961" s="1"/>
      <c r="O961" s="3"/>
    </row>
    <row r="962" spans="1:15" ht="19.5" customHeight="1">
      <c r="A962" s="74"/>
      <c r="B962" s="74"/>
      <c r="C962" s="37"/>
      <c r="D962" s="48"/>
      <c r="E962" s="49"/>
      <c r="F962" s="1"/>
      <c r="G962" s="1"/>
      <c r="H962" s="1"/>
      <c r="I962" s="1"/>
      <c r="J962" s="1"/>
      <c r="K962" s="1"/>
      <c r="L962" s="1"/>
      <c r="M962" s="1"/>
      <c r="N962" s="1"/>
      <c r="O962" s="3"/>
    </row>
    <row r="963" spans="1:15" ht="19.5" customHeight="1">
      <c r="A963" s="74"/>
      <c r="B963" s="74"/>
      <c r="C963" s="37"/>
      <c r="D963" s="48"/>
      <c r="E963" s="49"/>
      <c r="F963" s="1"/>
      <c r="G963" s="1"/>
      <c r="H963" s="1"/>
      <c r="I963" s="1"/>
      <c r="J963" s="1"/>
      <c r="K963" s="1"/>
      <c r="L963" s="1"/>
      <c r="M963" s="1"/>
      <c r="N963" s="1"/>
      <c r="O963" s="3"/>
    </row>
    <row r="964" spans="1:15" ht="19.5" customHeight="1">
      <c r="A964" s="74"/>
      <c r="B964" s="74"/>
      <c r="C964" s="37"/>
      <c r="D964" s="48"/>
      <c r="E964" s="49"/>
      <c r="F964" s="1"/>
      <c r="G964" s="1"/>
      <c r="H964" s="1"/>
      <c r="I964" s="1"/>
      <c r="J964" s="1"/>
      <c r="K964" s="1"/>
      <c r="L964" s="1"/>
      <c r="M964" s="1"/>
      <c r="N964" s="1"/>
      <c r="O964" s="3"/>
    </row>
    <row r="965" spans="1:15" ht="19.5" customHeight="1">
      <c r="A965" s="74"/>
      <c r="B965" s="74"/>
      <c r="C965" s="37"/>
      <c r="D965" s="48"/>
      <c r="E965" s="49"/>
      <c r="F965" s="1"/>
      <c r="G965" s="1"/>
      <c r="H965" s="1"/>
      <c r="I965" s="1"/>
      <c r="J965" s="1"/>
      <c r="K965" s="1"/>
      <c r="L965" s="1"/>
      <c r="M965" s="1"/>
      <c r="N965" s="1"/>
      <c r="O965" s="3"/>
    </row>
    <row r="966" spans="1:15" ht="19.5" customHeight="1">
      <c r="A966" s="74"/>
      <c r="B966" s="74"/>
      <c r="C966" s="37"/>
      <c r="D966" s="48"/>
      <c r="E966" s="49"/>
      <c r="F966" s="1"/>
      <c r="G966" s="1"/>
      <c r="H966" s="1"/>
      <c r="I966" s="1"/>
      <c r="J966" s="1"/>
      <c r="K966" s="1"/>
      <c r="L966" s="1"/>
      <c r="M966" s="1"/>
      <c r="N966" s="1"/>
      <c r="O966" s="3"/>
    </row>
    <row r="967" spans="1:15" ht="19.5" customHeight="1">
      <c r="A967" s="74"/>
      <c r="B967" s="74"/>
      <c r="C967" s="37"/>
      <c r="D967" s="48"/>
      <c r="E967" s="49"/>
      <c r="F967" s="1"/>
      <c r="G967" s="1"/>
      <c r="H967" s="1"/>
      <c r="I967" s="1"/>
      <c r="J967" s="1"/>
      <c r="K967" s="1"/>
      <c r="L967" s="1"/>
      <c r="M967" s="1"/>
      <c r="N967" s="1"/>
      <c r="O967" s="3"/>
    </row>
    <row r="968" spans="1:15" ht="19.5" customHeight="1">
      <c r="A968" s="74"/>
      <c r="B968" s="74"/>
      <c r="C968" s="37"/>
      <c r="D968" s="48"/>
      <c r="E968" s="49"/>
      <c r="F968" s="1"/>
      <c r="G968" s="1"/>
      <c r="H968" s="1"/>
      <c r="I968" s="1"/>
      <c r="J968" s="1"/>
      <c r="K968" s="1"/>
      <c r="L968" s="1"/>
      <c r="M968" s="1"/>
      <c r="N968" s="1"/>
      <c r="O968" s="3"/>
    </row>
    <row r="969" spans="1:15" ht="19.5" customHeight="1">
      <c r="A969" s="74"/>
      <c r="B969" s="74"/>
      <c r="C969" s="37"/>
      <c r="D969" s="48"/>
      <c r="E969" s="49"/>
      <c r="F969" s="1"/>
      <c r="G969" s="1"/>
      <c r="H969" s="1"/>
      <c r="I969" s="1"/>
      <c r="J969" s="1"/>
      <c r="K969" s="1"/>
      <c r="L969" s="1"/>
      <c r="M969" s="1"/>
      <c r="N969" s="1"/>
      <c r="O969" s="3"/>
    </row>
    <row r="970" spans="1:15" ht="19.5" customHeight="1">
      <c r="A970" s="74"/>
      <c r="B970" s="74"/>
      <c r="C970" s="37"/>
      <c r="D970" s="48"/>
      <c r="E970" s="49"/>
      <c r="F970" s="1"/>
      <c r="G970" s="1"/>
      <c r="H970" s="1"/>
      <c r="I970" s="1"/>
      <c r="J970" s="1"/>
      <c r="K970" s="1"/>
      <c r="L970" s="1"/>
      <c r="M970" s="1"/>
      <c r="N970" s="1"/>
      <c r="O970" s="3"/>
    </row>
    <row r="971" spans="1:15" ht="19.5" customHeight="1">
      <c r="A971" s="74"/>
      <c r="B971" s="74"/>
      <c r="C971" s="37"/>
      <c r="D971" s="48"/>
      <c r="E971" s="49"/>
      <c r="F971" s="1"/>
      <c r="G971" s="1"/>
      <c r="H971" s="1"/>
      <c r="I971" s="1"/>
      <c r="J971" s="1"/>
      <c r="K971" s="1"/>
      <c r="L971" s="1"/>
      <c r="M971" s="1"/>
      <c r="N971" s="1"/>
      <c r="O971" s="3"/>
    </row>
    <row r="972" spans="1:15" ht="19.5" customHeight="1">
      <c r="A972" s="74"/>
      <c r="B972" s="74"/>
      <c r="C972" s="37"/>
      <c r="D972" s="48"/>
      <c r="E972" s="49"/>
      <c r="F972" s="1"/>
      <c r="G972" s="1"/>
      <c r="H972" s="1"/>
      <c r="I972" s="1"/>
      <c r="J972" s="1"/>
      <c r="K972" s="1"/>
      <c r="L972" s="1"/>
      <c r="M972" s="1"/>
      <c r="N972" s="1"/>
      <c r="O972" s="3"/>
    </row>
    <row r="973" spans="1:15" ht="19.5" customHeight="1">
      <c r="A973" s="74"/>
      <c r="B973" s="74"/>
      <c r="C973" s="37"/>
      <c r="D973" s="48"/>
      <c r="E973" s="49"/>
      <c r="F973" s="1"/>
      <c r="G973" s="1"/>
      <c r="H973" s="1"/>
      <c r="I973" s="1"/>
      <c r="J973" s="1"/>
      <c r="K973" s="1"/>
      <c r="L973" s="1"/>
      <c r="M973" s="1"/>
      <c r="N973" s="1"/>
      <c r="O973" s="3"/>
    </row>
    <row r="974" spans="1:15" ht="19.5" customHeight="1">
      <c r="A974" s="74"/>
      <c r="B974" s="74"/>
      <c r="C974" s="37"/>
      <c r="D974" s="48"/>
      <c r="E974" s="49"/>
      <c r="F974" s="1"/>
      <c r="G974" s="1"/>
      <c r="H974" s="1"/>
      <c r="I974" s="1"/>
      <c r="J974" s="1"/>
      <c r="K974" s="1"/>
      <c r="L974" s="1"/>
      <c r="M974" s="1"/>
      <c r="N974" s="1"/>
      <c r="O974" s="3"/>
    </row>
    <row r="975" spans="1:15" ht="19.5" customHeight="1">
      <c r="A975" s="74"/>
      <c r="B975" s="74"/>
      <c r="C975" s="37"/>
      <c r="D975" s="48"/>
      <c r="E975" s="49"/>
      <c r="F975" s="1"/>
      <c r="G975" s="1"/>
      <c r="H975" s="1"/>
      <c r="I975" s="1"/>
      <c r="J975" s="1"/>
      <c r="K975" s="1"/>
      <c r="L975" s="1"/>
      <c r="M975" s="1"/>
      <c r="N975" s="1"/>
      <c r="O975" s="3"/>
    </row>
    <row r="976" spans="1:15" ht="19.5" customHeight="1">
      <c r="A976" s="74"/>
      <c r="B976" s="74"/>
      <c r="C976" s="37"/>
      <c r="D976" s="48"/>
      <c r="E976" s="49"/>
      <c r="F976" s="1"/>
      <c r="G976" s="1"/>
      <c r="H976" s="1"/>
      <c r="I976" s="1"/>
      <c r="J976" s="1"/>
      <c r="K976" s="1"/>
      <c r="L976" s="1"/>
      <c r="M976" s="1"/>
      <c r="N976" s="1"/>
      <c r="O976" s="3"/>
    </row>
    <row r="977" spans="1:15" ht="19.5" customHeight="1">
      <c r="A977" s="74"/>
      <c r="B977" s="74"/>
      <c r="C977" s="37"/>
      <c r="D977" s="48"/>
      <c r="E977" s="49"/>
      <c r="F977" s="1"/>
      <c r="G977" s="1"/>
      <c r="H977" s="1"/>
      <c r="I977" s="1"/>
      <c r="J977" s="1"/>
      <c r="K977" s="1"/>
      <c r="L977" s="1"/>
      <c r="M977" s="1"/>
      <c r="N977" s="1"/>
      <c r="O977" s="3"/>
    </row>
    <row r="978" spans="1:15" ht="19.5" customHeight="1">
      <c r="A978" s="74"/>
      <c r="B978" s="74"/>
      <c r="C978" s="37"/>
      <c r="D978" s="48"/>
      <c r="E978" s="49"/>
      <c r="F978" s="1"/>
      <c r="G978" s="1"/>
      <c r="H978" s="1"/>
      <c r="I978" s="1"/>
      <c r="J978" s="1"/>
      <c r="K978" s="1"/>
      <c r="L978" s="1"/>
      <c r="M978" s="1"/>
      <c r="N978" s="1"/>
      <c r="O978" s="3"/>
    </row>
    <row r="979" spans="1:15" ht="19.5" customHeight="1">
      <c r="A979" s="74"/>
      <c r="B979" s="74"/>
      <c r="C979" s="37"/>
      <c r="D979" s="48"/>
      <c r="E979" s="49"/>
      <c r="F979" s="1"/>
      <c r="G979" s="1"/>
      <c r="H979" s="1"/>
      <c r="I979" s="1"/>
      <c r="J979" s="1"/>
      <c r="K979" s="1"/>
      <c r="L979" s="1"/>
      <c r="M979" s="1"/>
      <c r="N979" s="1"/>
      <c r="O979" s="3"/>
    </row>
    <row r="980" spans="1:15" ht="19.5" customHeight="1">
      <c r="A980" s="74"/>
      <c r="B980" s="74"/>
      <c r="C980" s="37"/>
      <c r="D980" s="48"/>
      <c r="E980" s="49"/>
      <c r="F980" s="1"/>
      <c r="G980" s="1"/>
      <c r="H980" s="1"/>
      <c r="I980" s="1"/>
      <c r="J980" s="1"/>
      <c r="K980" s="1"/>
      <c r="L980" s="1"/>
      <c r="M980" s="1"/>
      <c r="N980" s="1"/>
      <c r="O980" s="3"/>
    </row>
    <row r="981" spans="1:15" ht="19.5" customHeight="1">
      <c r="A981" s="74"/>
      <c r="B981" s="74"/>
      <c r="C981" s="37"/>
      <c r="D981" s="48"/>
      <c r="E981" s="49"/>
      <c r="F981" s="1"/>
      <c r="G981" s="1"/>
      <c r="H981" s="1"/>
      <c r="I981" s="1"/>
      <c r="J981" s="1"/>
      <c r="K981" s="1"/>
      <c r="L981" s="1"/>
      <c r="M981" s="1"/>
      <c r="N981" s="1"/>
      <c r="O981" s="3"/>
    </row>
    <row r="982" spans="1:15" ht="19.5" customHeight="1">
      <c r="A982" s="74"/>
      <c r="B982" s="74"/>
      <c r="C982" s="37"/>
      <c r="D982" s="48"/>
      <c r="E982" s="49"/>
      <c r="F982" s="1"/>
      <c r="G982" s="1"/>
      <c r="H982" s="1"/>
      <c r="I982" s="1"/>
      <c r="J982" s="1"/>
      <c r="K982" s="1"/>
      <c r="L982" s="1"/>
      <c r="M982" s="1"/>
      <c r="N982" s="1"/>
      <c r="O982" s="3"/>
    </row>
    <row r="983" spans="1:15" ht="19.5" customHeight="1">
      <c r="A983" s="74"/>
      <c r="B983" s="74"/>
      <c r="C983" s="37"/>
      <c r="D983" s="48"/>
      <c r="E983" s="49"/>
      <c r="F983" s="1"/>
      <c r="G983" s="1"/>
      <c r="H983" s="1"/>
      <c r="I983" s="1"/>
      <c r="J983" s="1"/>
      <c r="K983" s="1"/>
      <c r="L983" s="1"/>
      <c r="M983" s="1"/>
      <c r="N983" s="1"/>
      <c r="O983" s="3"/>
    </row>
    <row r="984" spans="1:15" ht="19.5" customHeight="1">
      <c r="A984" s="74"/>
      <c r="B984" s="74"/>
      <c r="C984" s="37"/>
      <c r="D984" s="48"/>
      <c r="E984" s="49"/>
      <c r="F984" s="1"/>
      <c r="G984" s="1"/>
      <c r="H984" s="1"/>
      <c r="I984" s="1"/>
      <c r="J984" s="1"/>
      <c r="K984" s="1"/>
      <c r="L984" s="1"/>
      <c r="M984" s="1"/>
      <c r="N984" s="1"/>
      <c r="O984" s="3"/>
    </row>
    <row r="985" spans="1:15" ht="19.5" customHeight="1">
      <c r="A985" s="74"/>
      <c r="B985" s="74"/>
      <c r="C985" s="37"/>
      <c r="D985" s="48"/>
      <c r="E985" s="49"/>
      <c r="F985" s="1"/>
      <c r="G985" s="1"/>
      <c r="H985" s="1"/>
      <c r="I985" s="1"/>
      <c r="J985" s="1"/>
      <c r="K985" s="1"/>
      <c r="L985" s="1"/>
      <c r="M985" s="1"/>
      <c r="N985" s="1"/>
      <c r="O985" s="3"/>
    </row>
    <row r="986" spans="1:15" ht="19.5" customHeight="1">
      <c r="A986" s="74"/>
      <c r="B986" s="74"/>
      <c r="C986" s="37"/>
      <c r="D986" s="48"/>
      <c r="E986" s="49"/>
      <c r="F986" s="1"/>
      <c r="G986" s="1"/>
      <c r="H986" s="1"/>
      <c r="I986" s="1"/>
      <c r="J986" s="1"/>
      <c r="K986" s="1"/>
      <c r="L986" s="1"/>
      <c r="M986" s="1"/>
      <c r="N986" s="1"/>
      <c r="O986" s="3"/>
    </row>
    <row r="987" spans="1:15" ht="19.5" customHeight="1">
      <c r="A987" s="74"/>
      <c r="B987" s="74"/>
      <c r="C987" s="37"/>
      <c r="D987" s="48"/>
      <c r="E987" s="49"/>
      <c r="F987" s="1"/>
      <c r="G987" s="1"/>
      <c r="H987" s="1"/>
      <c r="I987" s="1"/>
      <c r="J987" s="1"/>
      <c r="K987" s="1"/>
      <c r="L987" s="1"/>
      <c r="M987" s="1"/>
      <c r="N987" s="1"/>
      <c r="O987" s="3"/>
    </row>
    <row r="988" spans="1:15" ht="19.5" customHeight="1">
      <c r="A988" s="74"/>
      <c r="B988" s="74"/>
      <c r="C988" s="37"/>
      <c r="D988" s="48"/>
      <c r="E988" s="49"/>
      <c r="F988" s="1"/>
      <c r="G988" s="1"/>
      <c r="H988" s="1"/>
      <c r="I988" s="1"/>
      <c r="J988" s="1"/>
      <c r="K988" s="1"/>
      <c r="L988" s="1"/>
      <c r="M988" s="1"/>
      <c r="N988" s="1"/>
      <c r="O988" s="3"/>
    </row>
    <row r="989" spans="1:15" ht="19.5" customHeight="1">
      <c r="A989" s="74"/>
      <c r="B989" s="74"/>
      <c r="C989" s="37"/>
      <c r="D989" s="48"/>
      <c r="E989" s="49"/>
      <c r="F989" s="1"/>
      <c r="G989" s="1"/>
      <c r="H989" s="1"/>
      <c r="I989" s="1"/>
      <c r="J989" s="1"/>
      <c r="K989" s="1"/>
      <c r="L989" s="1"/>
      <c r="M989" s="1"/>
      <c r="N989" s="1"/>
      <c r="O989" s="3"/>
    </row>
    <row r="990" spans="1:15" ht="19.5" customHeight="1">
      <c r="A990" s="74"/>
      <c r="B990" s="74"/>
      <c r="C990" s="37"/>
      <c r="D990" s="48"/>
      <c r="E990" s="49"/>
      <c r="F990" s="1"/>
      <c r="G990" s="1"/>
      <c r="H990" s="1"/>
      <c r="I990" s="1"/>
      <c r="J990" s="1"/>
      <c r="K990" s="1"/>
      <c r="L990" s="1"/>
      <c r="M990" s="1"/>
      <c r="N990" s="1"/>
      <c r="O990" s="3"/>
    </row>
    <row r="991" spans="1:15" ht="19.5" customHeight="1">
      <c r="A991" s="74"/>
      <c r="B991" s="74"/>
      <c r="C991" s="37"/>
      <c r="D991" s="48"/>
      <c r="E991" s="49"/>
      <c r="F991" s="1"/>
      <c r="G991" s="1"/>
      <c r="H991" s="1"/>
      <c r="I991" s="1"/>
      <c r="J991" s="1"/>
      <c r="K991" s="1"/>
      <c r="L991" s="1"/>
      <c r="M991" s="1"/>
      <c r="N991" s="1"/>
      <c r="O991" s="3"/>
    </row>
    <row r="992" spans="1:15" ht="19.5" customHeight="1">
      <c r="A992" s="74"/>
      <c r="B992" s="74"/>
      <c r="C992" s="37"/>
      <c r="D992" s="48"/>
      <c r="E992" s="49"/>
      <c r="F992" s="1"/>
      <c r="G992" s="1"/>
      <c r="H992" s="1"/>
      <c r="I992" s="1"/>
      <c r="J992" s="1"/>
      <c r="K992" s="1"/>
      <c r="L992" s="1"/>
      <c r="M992" s="1"/>
      <c r="N992" s="1"/>
      <c r="O992" s="3"/>
    </row>
    <row r="993" spans="1:15" ht="19.5" customHeight="1">
      <c r="A993" s="74"/>
      <c r="B993" s="74"/>
      <c r="C993" s="37"/>
      <c r="D993" s="48"/>
      <c r="E993" s="49"/>
      <c r="F993" s="1"/>
      <c r="G993" s="1"/>
      <c r="H993" s="1"/>
      <c r="I993" s="1"/>
      <c r="J993" s="1"/>
      <c r="K993" s="1"/>
      <c r="L993" s="1"/>
      <c r="M993" s="1"/>
      <c r="N993" s="1"/>
      <c r="O993" s="3"/>
    </row>
    <row r="994" spans="1:15" ht="19.5" customHeight="1">
      <c r="A994" s="74"/>
      <c r="B994" s="74"/>
      <c r="C994" s="37"/>
      <c r="D994" s="48"/>
      <c r="E994" s="49"/>
      <c r="F994" s="1"/>
      <c r="G994" s="1"/>
      <c r="H994" s="1"/>
      <c r="I994" s="1"/>
      <c r="J994" s="1"/>
      <c r="K994" s="1"/>
      <c r="L994" s="1"/>
      <c r="M994" s="1"/>
      <c r="N994" s="1"/>
      <c r="O994" s="3"/>
    </row>
    <row r="995" spans="1:15" ht="19.5" customHeight="1">
      <c r="A995" s="74"/>
      <c r="B995" s="74"/>
      <c r="C995" s="37"/>
      <c r="D995" s="48"/>
      <c r="E995" s="49"/>
      <c r="F995" s="1"/>
      <c r="G995" s="1"/>
      <c r="H995" s="1"/>
      <c r="I995" s="1"/>
      <c r="J995" s="1"/>
      <c r="K995" s="1"/>
      <c r="L995" s="1"/>
      <c r="M995" s="1"/>
      <c r="N995" s="1"/>
      <c r="O995" s="3"/>
    </row>
    <row r="996" spans="1:15" ht="19.5" customHeight="1">
      <c r="A996" s="74"/>
      <c r="B996" s="74"/>
      <c r="C996" s="37"/>
      <c r="D996" s="48"/>
      <c r="E996" s="49"/>
      <c r="F996" s="1"/>
      <c r="G996" s="1"/>
      <c r="H996" s="1"/>
      <c r="I996" s="1"/>
      <c r="J996" s="1"/>
      <c r="K996" s="1"/>
      <c r="L996" s="1"/>
      <c r="M996" s="1"/>
      <c r="N996" s="1"/>
      <c r="O996" s="3"/>
    </row>
    <row r="997" spans="1:15" ht="19.5" customHeight="1">
      <c r="A997" s="74"/>
      <c r="B997" s="74"/>
      <c r="C997" s="37"/>
      <c r="D997" s="48"/>
      <c r="E997" s="49"/>
      <c r="F997" s="1"/>
      <c r="G997" s="1"/>
      <c r="H997" s="1"/>
      <c r="I997" s="1"/>
      <c r="J997" s="1"/>
      <c r="K997" s="1"/>
      <c r="L997" s="1"/>
      <c r="M997" s="1"/>
      <c r="N997" s="1"/>
      <c r="O997" s="3"/>
    </row>
    <row r="998" spans="1:15" ht="19.5" customHeight="1">
      <c r="A998" s="74"/>
      <c r="B998" s="74"/>
      <c r="C998" s="37"/>
      <c r="D998" s="48"/>
      <c r="E998" s="49"/>
      <c r="F998" s="1"/>
      <c r="G998" s="1"/>
      <c r="H998" s="1"/>
      <c r="I998" s="1"/>
      <c r="J998" s="1"/>
      <c r="K998" s="1"/>
      <c r="L998" s="1"/>
      <c r="M998" s="1"/>
      <c r="N998" s="1"/>
      <c r="O998" s="3"/>
    </row>
    <row r="999" spans="1:15" ht="19.5" customHeight="1">
      <c r="A999" s="74"/>
      <c r="B999" s="74"/>
      <c r="C999" s="37"/>
      <c r="D999" s="48"/>
      <c r="E999" s="49"/>
      <c r="F999" s="1"/>
      <c r="G999" s="1"/>
      <c r="H999" s="1"/>
      <c r="I999" s="1"/>
      <c r="J999" s="1"/>
      <c r="K999" s="1"/>
      <c r="L999" s="1"/>
      <c r="M999" s="1"/>
      <c r="N999" s="1"/>
      <c r="O999" s="3"/>
    </row>
    <row r="1000" spans="1:15" ht="19.5" customHeight="1">
      <c r="A1000" s="74"/>
      <c r="B1000" s="74"/>
      <c r="C1000" s="37"/>
      <c r="D1000" s="48"/>
      <c r="E1000" s="49"/>
      <c r="F1000" s="1"/>
      <c r="G1000" s="1"/>
      <c r="H1000" s="1"/>
      <c r="I1000" s="1"/>
      <c r="J1000" s="1"/>
      <c r="K1000" s="1"/>
      <c r="L1000" s="1"/>
      <c r="M1000" s="1"/>
      <c r="N1000" s="1"/>
      <c r="O1000" s="3"/>
    </row>
    <row r="1001" spans="1:15" ht="19.5" customHeight="1">
      <c r="A1001" s="74"/>
      <c r="B1001" s="74"/>
      <c r="C1001" s="37"/>
      <c r="D1001" s="48"/>
      <c r="E1001" s="49"/>
      <c r="F1001" s="1"/>
      <c r="G1001" s="1"/>
      <c r="H1001" s="1"/>
      <c r="I1001" s="1"/>
      <c r="J1001" s="1"/>
      <c r="K1001" s="1"/>
      <c r="L1001" s="1"/>
      <c r="M1001" s="1"/>
      <c r="N1001" s="1"/>
      <c r="O1001" s="3"/>
    </row>
    <row r="1002" spans="1:15" ht="19.5" customHeight="1">
      <c r="A1002" s="74"/>
      <c r="B1002" s="74"/>
      <c r="C1002" s="37"/>
      <c r="D1002" s="48"/>
      <c r="E1002" s="49"/>
      <c r="F1002" s="1"/>
      <c r="G1002" s="1"/>
      <c r="H1002" s="1"/>
      <c r="I1002" s="1"/>
      <c r="J1002" s="1"/>
      <c r="K1002" s="1"/>
      <c r="L1002" s="1"/>
      <c r="M1002" s="1"/>
      <c r="N1002" s="1"/>
      <c r="O1002" s="3"/>
    </row>
    <row r="1003" spans="1:15" ht="19.5" customHeight="1">
      <c r="A1003" s="74"/>
      <c r="B1003" s="74"/>
      <c r="C1003" s="37"/>
      <c r="D1003" s="48"/>
      <c r="E1003" s="49"/>
      <c r="F1003" s="1"/>
      <c r="G1003" s="1"/>
      <c r="H1003" s="1"/>
      <c r="I1003" s="1"/>
      <c r="J1003" s="1"/>
      <c r="K1003" s="1"/>
      <c r="L1003" s="1"/>
      <c r="M1003" s="1"/>
      <c r="N1003" s="1"/>
      <c r="O1003" s="3"/>
    </row>
    <row r="1004" spans="1:15" ht="19.5" customHeight="1">
      <c r="A1004" s="74"/>
      <c r="B1004" s="74"/>
      <c r="C1004" s="37"/>
      <c r="D1004" s="48"/>
      <c r="E1004" s="49"/>
      <c r="F1004" s="1"/>
      <c r="G1004" s="1"/>
      <c r="H1004" s="1"/>
      <c r="I1004" s="1"/>
      <c r="J1004" s="1"/>
      <c r="K1004" s="1"/>
      <c r="L1004" s="1"/>
      <c r="M1004" s="1"/>
      <c r="N1004" s="1"/>
      <c r="O1004" s="3"/>
    </row>
    <row r="1005" spans="1:15" ht="19.5" customHeight="1">
      <c r="A1005" s="74"/>
      <c r="B1005" s="74"/>
      <c r="C1005" s="37"/>
      <c r="D1005" s="48"/>
      <c r="E1005" s="49"/>
      <c r="F1005" s="1"/>
      <c r="G1005" s="1"/>
      <c r="H1005" s="1"/>
      <c r="I1005" s="1"/>
      <c r="J1005" s="1"/>
      <c r="K1005" s="1"/>
      <c r="L1005" s="1"/>
      <c r="M1005" s="1"/>
      <c r="N1005" s="1"/>
      <c r="O1005" s="3"/>
    </row>
    <row r="1006" spans="1:15" ht="19.5" customHeight="1">
      <c r="A1006" s="74"/>
      <c r="B1006" s="74"/>
      <c r="C1006" s="37"/>
      <c r="D1006" s="48"/>
      <c r="E1006" s="49"/>
      <c r="F1006" s="1"/>
      <c r="G1006" s="1"/>
      <c r="H1006" s="1"/>
      <c r="I1006" s="1"/>
      <c r="J1006" s="1"/>
      <c r="K1006" s="1"/>
      <c r="L1006" s="1"/>
      <c r="M1006" s="1"/>
      <c r="N1006" s="1"/>
      <c r="O1006" s="3"/>
    </row>
    <row r="1007" spans="1:15" ht="19.5" customHeight="1">
      <c r="A1007" s="74"/>
      <c r="B1007" s="74"/>
      <c r="C1007" s="37"/>
      <c r="D1007" s="48"/>
      <c r="E1007" s="49"/>
      <c r="F1007" s="1"/>
      <c r="G1007" s="1"/>
      <c r="H1007" s="1"/>
      <c r="I1007" s="1"/>
      <c r="J1007" s="1"/>
      <c r="K1007" s="1"/>
      <c r="L1007" s="1"/>
      <c r="M1007" s="1"/>
      <c r="N1007" s="1"/>
      <c r="O1007" s="3"/>
    </row>
    <row r="1008" spans="1:15" ht="19.5" customHeight="1">
      <c r="A1008" s="74"/>
      <c r="B1008" s="74"/>
      <c r="C1008" s="37"/>
      <c r="D1008" s="48"/>
      <c r="E1008" s="49"/>
      <c r="F1008" s="1"/>
      <c r="G1008" s="1"/>
      <c r="H1008" s="1"/>
      <c r="I1008" s="1"/>
      <c r="J1008" s="1"/>
      <c r="K1008" s="1"/>
      <c r="L1008" s="1"/>
      <c r="M1008" s="1"/>
      <c r="N1008" s="1"/>
      <c r="O1008" s="3"/>
    </row>
    <row r="1009" spans="1:15" ht="19.5" customHeight="1">
      <c r="A1009" s="74"/>
      <c r="B1009" s="74"/>
      <c r="C1009" s="37"/>
      <c r="D1009" s="48"/>
      <c r="E1009" s="49"/>
      <c r="F1009" s="1"/>
      <c r="G1009" s="1"/>
      <c r="H1009" s="1"/>
      <c r="I1009" s="1"/>
      <c r="J1009" s="1"/>
      <c r="K1009" s="1"/>
      <c r="L1009" s="1"/>
      <c r="M1009" s="1"/>
      <c r="N1009" s="1"/>
      <c r="O1009" s="3"/>
    </row>
    <row r="1010" spans="1:15" ht="19.5" customHeight="1">
      <c r="A1010" s="74"/>
      <c r="B1010" s="74"/>
      <c r="C1010" s="37"/>
      <c r="D1010" s="48"/>
      <c r="E1010" s="49"/>
      <c r="F1010" s="1"/>
      <c r="G1010" s="1"/>
      <c r="H1010" s="1"/>
      <c r="I1010" s="1"/>
      <c r="J1010" s="1"/>
      <c r="K1010" s="1"/>
      <c r="L1010" s="1"/>
      <c r="M1010" s="1"/>
      <c r="N1010" s="1"/>
      <c r="O1010" s="3"/>
    </row>
    <row r="1011" spans="1:15" ht="19.5" customHeight="1">
      <c r="A1011" s="74"/>
      <c r="B1011" s="74"/>
      <c r="C1011" s="37"/>
      <c r="D1011" s="48"/>
      <c r="E1011" s="49"/>
      <c r="F1011" s="1"/>
      <c r="G1011" s="1"/>
      <c r="H1011" s="1"/>
      <c r="I1011" s="1"/>
      <c r="J1011" s="1"/>
      <c r="K1011" s="1"/>
      <c r="L1011" s="1"/>
      <c r="M1011" s="1"/>
      <c r="N1011" s="1"/>
      <c r="O1011" s="3"/>
    </row>
    <row r="1012" spans="1:15" ht="19.5" customHeight="1">
      <c r="A1012" s="74"/>
      <c r="B1012" s="74"/>
      <c r="C1012" s="37"/>
      <c r="D1012" s="48"/>
      <c r="E1012" s="49"/>
      <c r="F1012" s="1"/>
      <c r="G1012" s="1"/>
      <c r="H1012" s="1"/>
      <c r="I1012" s="1"/>
      <c r="J1012" s="1"/>
      <c r="K1012" s="1"/>
      <c r="L1012" s="1"/>
      <c r="M1012" s="1"/>
      <c r="N1012" s="1"/>
      <c r="O1012" s="3"/>
    </row>
    <row r="1013" spans="1:15" ht="19.5" customHeight="1">
      <c r="A1013" s="74"/>
      <c r="B1013" s="74"/>
      <c r="C1013" s="37"/>
      <c r="D1013" s="48"/>
      <c r="E1013" s="49"/>
      <c r="F1013" s="1"/>
      <c r="G1013" s="1"/>
      <c r="H1013" s="1"/>
      <c r="I1013" s="1"/>
      <c r="J1013" s="1"/>
      <c r="K1013" s="1"/>
      <c r="L1013" s="1"/>
      <c r="M1013" s="1"/>
      <c r="N1013" s="1"/>
      <c r="O1013" s="3"/>
    </row>
    <row r="1014" spans="1:15" ht="19.5" customHeight="1">
      <c r="A1014" s="74"/>
      <c r="B1014" s="74"/>
      <c r="C1014" s="37"/>
      <c r="D1014" s="48"/>
      <c r="E1014" s="49"/>
      <c r="F1014" s="1"/>
      <c r="G1014" s="1"/>
      <c r="H1014" s="1"/>
      <c r="I1014" s="1"/>
      <c r="J1014" s="1"/>
      <c r="K1014" s="1"/>
      <c r="L1014" s="1"/>
      <c r="M1014" s="1"/>
      <c r="N1014" s="1"/>
      <c r="O1014" s="3"/>
    </row>
    <row r="1015" spans="1:15" ht="19.5" customHeight="1">
      <c r="A1015" s="74"/>
      <c r="B1015" s="74"/>
      <c r="C1015" s="37"/>
      <c r="D1015" s="48"/>
      <c r="E1015" s="49"/>
      <c r="F1015" s="1"/>
      <c r="G1015" s="1"/>
      <c r="H1015" s="1"/>
      <c r="I1015" s="1"/>
      <c r="J1015" s="1"/>
      <c r="K1015" s="1"/>
      <c r="L1015" s="1"/>
      <c r="M1015" s="1"/>
      <c r="N1015" s="1"/>
      <c r="O1015" s="3"/>
    </row>
    <row r="1016" spans="1:15" ht="19.5" customHeight="1">
      <c r="A1016" s="74"/>
      <c r="B1016" s="74"/>
      <c r="C1016" s="37"/>
      <c r="D1016" s="48"/>
      <c r="E1016" s="49"/>
      <c r="F1016" s="1"/>
      <c r="G1016" s="1"/>
      <c r="H1016" s="1"/>
      <c r="I1016" s="1"/>
      <c r="J1016" s="1"/>
      <c r="K1016" s="1"/>
      <c r="L1016" s="1"/>
      <c r="M1016" s="1"/>
      <c r="N1016" s="1"/>
      <c r="O1016" s="3"/>
    </row>
    <row r="1017" spans="1:15" ht="19.5" customHeight="1">
      <c r="A1017" s="74"/>
      <c r="B1017" s="74"/>
      <c r="C1017" s="37"/>
      <c r="D1017" s="48"/>
      <c r="E1017" s="49"/>
      <c r="F1017" s="1"/>
      <c r="G1017" s="1"/>
      <c r="H1017" s="1"/>
      <c r="I1017" s="1"/>
      <c r="J1017" s="1"/>
      <c r="K1017" s="1"/>
      <c r="L1017" s="1"/>
      <c r="M1017" s="1"/>
      <c r="N1017" s="1"/>
      <c r="O1017" s="3"/>
    </row>
    <row r="1018" spans="1:15" ht="19.5" customHeight="1">
      <c r="A1018" s="74"/>
      <c r="B1018" s="74"/>
      <c r="C1018" s="37"/>
      <c r="D1018" s="48"/>
      <c r="E1018" s="49"/>
      <c r="F1018" s="1"/>
      <c r="G1018" s="1"/>
      <c r="H1018" s="1"/>
      <c r="I1018" s="1"/>
      <c r="J1018" s="1"/>
      <c r="K1018" s="1"/>
      <c r="L1018" s="1"/>
      <c r="M1018" s="1"/>
      <c r="N1018" s="1"/>
      <c r="O1018" s="3"/>
    </row>
    <row r="1019" spans="1:15" ht="19.5" customHeight="1">
      <c r="A1019" s="74"/>
      <c r="B1019" s="74"/>
      <c r="C1019" s="37"/>
      <c r="D1019" s="48"/>
      <c r="E1019" s="49"/>
      <c r="F1019" s="1"/>
      <c r="G1019" s="1"/>
      <c r="H1019" s="1"/>
      <c r="I1019" s="1"/>
      <c r="J1019" s="1"/>
      <c r="K1019" s="1"/>
      <c r="L1019" s="1"/>
      <c r="M1019" s="1"/>
      <c r="N1019" s="1"/>
      <c r="O1019" s="3"/>
    </row>
    <row r="1020" spans="1:15" ht="19.5" customHeight="1">
      <c r="A1020" s="74"/>
      <c r="B1020" s="74"/>
      <c r="C1020" s="37"/>
      <c r="D1020" s="48"/>
      <c r="E1020" s="49"/>
      <c r="F1020" s="1"/>
      <c r="G1020" s="1"/>
      <c r="H1020" s="1"/>
      <c r="I1020" s="1"/>
      <c r="J1020" s="1"/>
      <c r="K1020" s="1"/>
      <c r="L1020" s="1"/>
      <c r="M1020" s="1"/>
      <c r="N1020" s="1"/>
      <c r="O1020" s="3"/>
    </row>
    <row r="1021" spans="1:15" ht="19.5" customHeight="1">
      <c r="A1021" s="74"/>
      <c r="B1021" s="74"/>
      <c r="C1021" s="37"/>
      <c r="D1021" s="48"/>
      <c r="E1021" s="49"/>
      <c r="F1021" s="1"/>
      <c r="G1021" s="1"/>
      <c r="H1021" s="1"/>
      <c r="I1021" s="1"/>
      <c r="J1021" s="1"/>
      <c r="K1021" s="1"/>
      <c r="L1021" s="1"/>
      <c r="M1021" s="1"/>
      <c r="N1021" s="1"/>
      <c r="O1021" s="3"/>
    </row>
    <row r="1022" spans="1:15" ht="19.5" customHeight="1">
      <c r="A1022" s="74"/>
      <c r="B1022" s="74"/>
      <c r="C1022" s="37"/>
      <c r="D1022" s="48"/>
      <c r="E1022" s="49"/>
      <c r="F1022" s="1"/>
      <c r="G1022" s="1"/>
      <c r="H1022" s="1"/>
      <c r="I1022" s="1"/>
      <c r="J1022" s="1"/>
      <c r="K1022" s="1"/>
      <c r="L1022" s="1"/>
      <c r="M1022" s="1"/>
      <c r="N1022" s="1"/>
      <c r="O1022" s="3"/>
    </row>
    <row r="1023" spans="1:15" ht="19.5" customHeight="1">
      <c r="A1023" s="74"/>
      <c r="B1023" s="74"/>
      <c r="C1023" s="37"/>
      <c r="D1023" s="48"/>
      <c r="E1023" s="49"/>
      <c r="F1023" s="1"/>
      <c r="G1023" s="1"/>
      <c r="H1023" s="1"/>
      <c r="I1023" s="1"/>
      <c r="J1023" s="1"/>
      <c r="K1023" s="1"/>
      <c r="L1023" s="1"/>
      <c r="M1023" s="1"/>
      <c r="N1023" s="1"/>
      <c r="O1023" s="3"/>
    </row>
    <row r="1024" spans="1:15" ht="19.5" customHeight="1">
      <c r="A1024" s="74"/>
      <c r="B1024" s="74"/>
      <c r="C1024" s="37"/>
      <c r="D1024" s="48"/>
      <c r="E1024" s="49"/>
      <c r="F1024" s="1"/>
      <c r="G1024" s="1"/>
      <c r="H1024" s="1"/>
      <c r="I1024" s="1"/>
      <c r="J1024" s="1"/>
      <c r="K1024" s="1"/>
      <c r="L1024" s="1"/>
      <c r="M1024" s="1"/>
      <c r="N1024" s="1"/>
      <c r="O1024" s="3"/>
    </row>
    <row r="1025" spans="1:15" ht="19.5" customHeight="1">
      <c r="A1025" s="74"/>
      <c r="B1025" s="74"/>
      <c r="C1025" s="37"/>
      <c r="D1025" s="48"/>
      <c r="E1025" s="49"/>
      <c r="F1025" s="1"/>
      <c r="G1025" s="1"/>
      <c r="H1025" s="1"/>
      <c r="I1025" s="1"/>
      <c r="J1025" s="1"/>
      <c r="K1025" s="1"/>
      <c r="L1025" s="1"/>
      <c r="M1025" s="1"/>
      <c r="N1025" s="1"/>
      <c r="O1025" s="3"/>
    </row>
    <row r="1026" spans="1:15" ht="19.5" customHeight="1">
      <c r="A1026" s="74"/>
      <c r="B1026" s="74"/>
      <c r="C1026" s="37"/>
      <c r="D1026" s="48"/>
      <c r="E1026" s="49"/>
      <c r="F1026" s="1"/>
      <c r="G1026" s="1"/>
      <c r="H1026" s="1"/>
      <c r="I1026" s="1"/>
      <c r="J1026" s="1"/>
      <c r="K1026" s="1"/>
      <c r="L1026" s="1"/>
      <c r="M1026" s="1"/>
      <c r="N1026" s="1"/>
      <c r="O1026" s="3"/>
    </row>
    <row r="1027" spans="1:15" ht="19.5" customHeight="1">
      <c r="A1027" s="74"/>
      <c r="B1027" s="74"/>
      <c r="C1027" s="37"/>
      <c r="D1027" s="48"/>
      <c r="E1027" s="49"/>
      <c r="F1027" s="1"/>
      <c r="G1027" s="1"/>
      <c r="H1027" s="1"/>
      <c r="I1027" s="1"/>
      <c r="J1027" s="1"/>
      <c r="K1027" s="1"/>
      <c r="L1027" s="1"/>
      <c r="M1027" s="1"/>
      <c r="N1027" s="1"/>
      <c r="O1027" s="3"/>
    </row>
    <row r="1028" spans="1:15" ht="19.5" customHeight="1">
      <c r="A1028" s="74"/>
      <c r="B1028" s="74"/>
      <c r="C1028" s="37"/>
      <c r="D1028" s="48"/>
      <c r="E1028" s="49"/>
      <c r="F1028" s="1"/>
      <c r="G1028" s="1"/>
      <c r="H1028" s="1"/>
      <c r="I1028" s="1"/>
      <c r="J1028" s="1"/>
      <c r="K1028" s="1"/>
      <c r="L1028" s="1"/>
      <c r="M1028" s="1"/>
      <c r="N1028" s="1"/>
      <c r="O1028" s="3"/>
    </row>
    <row r="1029" spans="1:15" ht="19.5" customHeight="1">
      <c r="A1029" s="74"/>
      <c r="B1029" s="74"/>
      <c r="C1029" s="37"/>
      <c r="D1029" s="48"/>
      <c r="E1029" s="49"/>
      <c r="F1029" s="1"/>
      <c r="G1029" s="1"/>
      <c r="H1029" s="1"/>
      <c r="I1029" s="1"/>
      <c r="J1029" s="1"/>
      <c r="K1029" s="1"/>
      <c r="L1029" s="1"/>
      <c r="M1029" s="1"/>
      <c r="N1029" s="1"/>
      <c r="O1029" s="3"/>
    </row>
    <row r="1030" spans="1:15" ht="19.5" customHeight="1">
      <c r="A1030" s="74"/>
      <c r="B1030" s="74"/>
      <c r="C1030" s="37"/>
      <c r="D1030" s="48"/>
      <c r="E1030" s="49"/>
      <c r="F1030" s="1"/>
      <c r="G1030" s="1"/>
      <c r="H1030" s="1"/>
      <c r="I1030" s="1"/>
      <c r="J1030" s="1"/>
      <c r="K1030" s="1"/>
      <c r="L1030" s="1"/>
      <c r="M1030" s="1"/>
      <c r="N1030" s="1"/>
      <c r="O1030" s="3"/>
    </row>
    <row r="1031" spans="1:15" ht="19.5" customHeight="1">
      <c r="A1031" s="3"/>
      <c r="B1031" s="74"/>
      <c r="C1031" s="37"/>
      <c r="D1031" s="48"/>
      <c r="E1031" s="49"/>
      <c r="F1031" s="1"/>
      <c r="G1031" s="1"/>
      <c r="H1031" s="1"/>
      <c r="I1031" s="1"/>
      <c r="J1031" s="1"/>
      <c r="K1031" s="1"/>
      <c r="L1031" s="1"/>
      <c r="M1031" s="1"/>
      <c r="N1031" s="1"/>
      <c r="O1031" s="3"/>
    </row>
    <row r="1032" spans="1:15" ht="19.5" customHeight="1">
      <c r="A1032" s="3"/>
      <c r="B1032" s="74"/>
      <c r="C1032" s="37"/>
      <c r="D1032" s="48"/>
      <c r="E1032" s="49"/>
      <c r="F1032" s="1"/>
      <c r="G1032" s="1"/>
      <c r="H1032" s="1"/>
      <c r="I1032" s="1"/>
      <c r="J1032" s="1"/>
      <c r="K1032" s="1"/>
      <c r="L1032" s="1"/>
      <c r="M1032" s="1"/>
      <c r="N1032" s="1"/>
      <c r="O1032" s="3"/>
    </row>
    <row r="1033" spans="1:15" ht="15" customHeight="1">
      <c r="A1033" s="3"/>
      <c r="B1033" s="3"/>
      <c r="C1033" s="3"/>
      <c r="D1033" s="3"/>
      <c r="E1033" s="3"/>
      <c r="F1033" s="3"/>
      <c r="G1033" s="3"/>
      <c r="H1033" s="3"/>
      <c r="I1033" s="3"/>
      <c r="J1033" s="3"/>
      <c r="K1033" s="3"/>
      <c r="L1033" s="1"/>
      <c r="M1033" s="1"/>
      <c r="N1033" s="1"/>
      <c r="O1033" s="3"/>
    </row>
    <row r="1034" spans="1:15" ht="15" customHeight="1">
      <c r="A1034" s="3"/>
      <c r="B1034" s="3"/>
      <c r="C1034" s="3"/>
      <c r="D1034" s="3"/>
      <c r="E1034" s="3"/>
      <c r="F1034" s="3"/>
      <c r="G1034" s="3"/>
      <c r="H1034" s="3"/>
      <c r="I1034" s="3"/>
      <c r="J1034" s="3"/>
      <c r="K1034" s="3"/>
      <c r="L1034" s="1"/>
      <c r="M1034" s="1"/>
      <c r="N1034" s="1"/>
      <c r="O1034" s="3"/>
    </row>
    <row r="1035" spans="1:15" ht="15" customHeight="1">
      <c r="A1035" s="3"/>
      <c r="B1035" s="3"/>
      <c r="C1035" s="3"/>
      <c r="D1035" s="3"/>
      <c r="E1035" s="3"/>
      <c r="F1035" s="3"/>
      <c r="G1035" s="3"/>
      <c r="H1035" s="3"/>
      <c r="I1035" s="3"/>
      <c r="J1035" s="3"/>
      <c r="K1035" s="3"/>
      <c r="L1035" s="1"/>
      <c r="M1035" s="1"/>
      <c r="N1035" s="1"/>
      <c r="O1035" s="3"/>
    </row>
    <row r="1036" spans="1:15" ht="15" customHeight="1">
      <c r="A1036" s="3"/>
      <c r="B1036" s="3"/>
      <c r="C1036" s="3"/>
      <c r="D1036" s="3"/>
      <c r="E1036" s="3"/>
      <c r="F1036" s="3"/>
      <c r="G1036" s="3"/>
      <c r="H1036" s="3"/>
      <c r="I1036" s="3"/>
      <c r="J1036" s="3"/>
      <c r="K1036" s="3"/>
      <c r="L1036" s="1"/>
      <c r="M1036" s="1"/>
      <c r="N1036" s="1"/>
      <c r="O1036" s="3"/>
    </row>
    <row r="1037" spans="1:15" ht="15" customHeight="1">
      <c r="A1037" s="3"/>
      <c r="B1037" s="3"/>
      <c r="C1037" s="3"/>
      <c r="D1037" s="3"/>
      <c r="E1037" s="3"/>
      <c r="F1037" s="3"/>
      <c r="G1037" s="3"/>
      <c r="H1037" s="3"/>
      <c r="I1037" s="3"/>
      <c r="J1037" s="3"/>
      <c r="K1037" s="3"/>
      <c r="L1037" s="1"/>
      <c r="M1037" s="1"/>
      <c r="N1037" s="1"/>
      <c r="O1037" s="3"/>
    </row>
    <row r="1038" spans="1:15" ht="15" customHeight="1">
      <c r="A1038" s="3"/>
      <c r="B1038" s="3"/>
      <c r="C1038" s="3"/>
      <c r="D1038" s="3"/>
      <c r="E1038" s="3"/>
      <c r="F1038" s="3"/>
      <c r="G1038" s="3"/>
      <c r="H1038" s="3"/>
      <c r="I1038" s="3"/>
      <c r="J1038" s="3"/>
      <c r="K1038" s="3"/>
      <c r="L1038" s="1"/>
      <c r="M1038" s="1"/>
      <c r="N1038" s="1"/>
      <c r="O1038" s="3"/>
    </row>
    <row r="1039" spans="1:15" ht="15" customHeight="1">
      <c r="A1039" s="3"/>
      <c r="B1039" s="3"/>
      <c r="C1039" s="3"/>
      <c r="D1039" s="3"/>
      <c r="E1039" s="3"/>
      <c r="F1039" s="3"/>
      <c r="G1039" s="3"/>
      <c r="H1039" s="3"/>
      <c r="I1039" s="3"/>
      <c r="J1039" s="3"/>
      <c r="K1039" s="3"/>
      <c r="L1039" s="1"/>
      <c r="M1039" s="1"/>
      <c r="N1039" s="1"/>
      <c r="O1039" s="3"/>
    </row>
    <row r="1040" spans="1:15" ht="15" customHeight="1">
      <c r="A1040" s="75"/>
      <c r="B1040" s="75"/>
      <c r="C1040" s="75"/>
      <c r="D1040" s="75"/>
      <c r="E1040" s="75"/>
      <c r="F1040" s="75"/>
      <c r="G1040" s="75"/>
      <c r="H1040" s="75"/>
      <c r="I1040" s="75"/>
      <c r="J1040" s="75"/>
      <c r="K1040" s="3"/>
      <c r="L1040" s="1"/>
      <c r="M1040" s="1"/>
      <c r="N1040" s="1"/>
      <c r="O1040" s="3"/>
    </row>
    <row r="1041" spans="1:15" ht="15" customHeight="1">
      <c r="A1041" s="75"/>
      <c r="B1041" s="75"/>
      <c r="C1041" s="75"/>
      <c r="D1041" s="75"/>
      <c r="E1041" s="75"/>
      <c r="F1041" s="75"/>
      <c r="G1041" s="75"/>
      <c r="H1041" s="75"/>
      <c r="I1041" s="75"/>
      <c r="J1041" s="75"/>
      <c r="K1041" s="3"/>
      <c r="L1041" s="1"/>
      <c r="M1041" s="1"/>
      <c r="N1041" s="1"/>
      <c r="O1041" s="3"/>
    </row>
    <row r="1042" spans="1:15" ht="15" customHeight="1">
      <c r="A1042" s="75"/>
      <c r="B1042" s="75"/>
      <c r="C1042" s="75"/>
      <c r="D1042" s="75"/>
      <c r="E1042" s="75"/>
      <c r="F1042" s="75"/>
      <c r="G1042" s="75"/>
      <c r="H1042" s="75"/>
      <c r="I1042" s="75"/>
      <c r="J1042" s="75"/>
      <c r="K1042" s="75"/>
      <c r="L1042" s="1"/>
      <c r="M1042" s="1"/>
      <c r="N1042" s="1"/>
      <c r="O1042" s="75"/>
    </row>
  </sheetData>
  <mergeCells count="20">
    <mergeCell ref="B66:C66"/>
    <mergeCell ref="A1:J1"/>
    <mergeCell ref="L1:N1"/>
    <mergeCell ref="M2:N2"/>
    <mergeCell ref="A3:A54"/>
    <mergeCell ref="M3:N3"/>
    <mergeCell ref="M4:N4"/>
    <mergeCell ref="M5:N5"/>
    <mergeCell ref="L22:N28"/>
    <mergeCell ref="B63:C63"/>
    <mergeCell ref="D63:F63"/>
    <mergeCell ref="B64:C64"/>
    <mergeCell ref="D64:F64"/>
    <mergeCell ref="M6:N6"/>
    <mergeCell ref="M8:N8"/>
    <mergeCell ref="M9:N9"/>
    <mergeCell ref="M10:N10"/>
    <mergeCell ref="L12:N20"/>
    <mergeCell ref="B65:C65"/>
    <mergeCell ref="D65:F65"/>
  </mergeCells>
  <pageMargins left="6.417373766183497E-2" right="0" top="0.57756363895651475" bottom="0.35004445008890023" header="0" footer="0"/>
  <pageSetup paperSize="9" fitToHeight="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IF($M$2="Framed", List!$C$6:$C$12, IF($M$2="Frameless", List!$D$6:$D$16, List!$B$6))</xm:f>
          </x14:formula1>
          <xm:sqref>M3</xm:sqref>
        </x14:dataValidation>
        <x14:dataValidation type="list" allowBlank="1" showInputMessage="1" showErrorMessage="1" prompt="Select One" xr:uid="{00000000-0002-0000-0000-000001000000}">
          <x14:formula1>
            <xm:f>List!$B$2:$B$4</xm:f>
          </x14:formula1>
          <xm:sqref>M2</xm:sqref>
        </x14:dataValidation>
        <x14:dataValidation type="list" allowBlank="1" showErrorMessage="1" xr:uid="{00000000-0002-0000-0000-000002000000}">
          <x14:formula1>
            <xm:f>List!$B$20:$B$70</xm:f>
          </x14:formula1>
          <xm:sqref>M5</xm:sqref>
        </x14:dataValidation>
        <x14:dataValidation type="list" allowBlank="1" showErrorMessage="1" xr:uid="{00000000-0002-0000-0000-000003000000}">
          <x14:formula1>
            <xm:f>IF(M2="Frameless", List!$B$81:$B$83,  List!$B$81)</xm:f>
          </x14:formula1>
          <xm:sqref>M4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1.19921875" defaultRowHeight="15" customHeight="1"/>
  <cols>
    <col min="1" max="1" width="58"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4.34765625" customWidth="1"/>
    <col min="17" max="17" width="8.09765625" customWidth="1"/>
    <col min="18" max="18" width="20.8984375" customWidth="1"/>
    <col min="19" max="19" width="6.44921875" customWidth="1"/>
    <col min="20" max="26" width="8.09765625" customWidth="1"/>
  </cols>
  <sheetData>
    <row r="1" spans="1:26" ht="14.25" customHeight="1">
      <c r="A1" s="421"/>
      <c r="B1" s="390"/>
      <c r="C1" s="76"/>
      <c r="D1" s="76"/>
      <c r="E1" s="77"/>
      <c r="F1" s="76"/>
      <c r="G1" s="76"/>
      <c r="H1" s="76"/>
      <c r="I1" s="76"/>
      <c r="J1" s="76"/>
      <c r="K1" s="76"/>
      <c r="L1" s="76"/>
      <c r="M1" s="76"/>
      <c r="N1" s="76"/>
      <c r="O1" s="76"/>
      <c r="P1" s="76"/>
      <c r="Q1" s="76"/>
      <c r="R1" s="76"/>
      <c r="S1" s="76"/>
      <c r="T1" s="76"/>
      <c r="U1" s="76"/>
      <c r="V1" s="76"/>
      <c r="W1" s="76"/>
      <c r="X1" s="76"/>
      <c r="Y1" s="76"/>
      <c r="Z1" s="76"/>
    </row>
    <row r="2" spans="1:26" ht="15" customHeight="1">
      <c r="A2" s="422"/>
      <c r="B2" s="422"/>
      <c r="C2" s="423" t="s">
        <v>43</v>
      </c>
      <c r="D2" s="419"/>
      <c r="E2" s="424" t="s">
        <v>44</v>
      </c>
      <c r="F2" s="419"/>
      <c r="G2" s="425" t="s">
        <v>45</v>
      </c>
      <c r="H2" s="426"/>
      <c r="I2" s="427" t="s">
        <v>46</v>
      </c>
      <c r="J2" s="419"/>
      <c r="K2" s="428" t="s">
        <v>47</v>
      </c>
      <c r="L2" s="419"/>
      <c r="M2" s="420" t="s">
        <v>48</v>
      </c>
      <c r="N2" s="419"/>
      <c r="O2" s="418" t="s">
        <v>49</v>
      </c>
      <c r="P2" s="419"/>
      <c r="Q2" s="420" t="s">
        <v>50</v>
      </c>
      <c r="R2" s="419"/>
      <c r="S2" s="76"/>
      <c r="T2" s="76"/>
      <c r="U2" s="76"/>
      <c r="V2" s="76"/>
      <c r="W2" s="76"/>
      <c r="X2" s="76"/>
      <c r="Y2" s="76"/>
      <c r="Z2" s="76"/>
    </row>
    <row r="3" spans="1:26" ht="14.25" customHeight="1">
      <c r="A3" s="78" t="s">
        <v>51</v>
      </c>
      <c r="B3" s="79" t="s">
        <v>52</v>
      </c>
      <c r="C3" s="80" t="s">
        <v>53</v>
      </c>
      <c r="D3" s="80" t="s">
        <v>54</v>
      </c>
      <c r="E3" s="81" t="s">
        <v>53</v>
      </c>
      <c r="F3" s="81" t="s">
        <v>54</v>
      </c>
      <c r="G3" s="82" t="s">
        <v>53</v>
      </c>
      <c r="H3" s="82" t="s">
        <v>54</v>
      </c>
      <c r="I3" s="83" t="s">
        <v>53</v>
      </c>
      <c r="J3" s="83" t="s">
        <v>54</v>
      </c>
      <c r="K3" s="84" t="s">
        <v>53</v>
      </c>
      <c r="L3" s="84" t="s">
        <v>54</v>
      </c>
      <c r="M3" s="85" t="s">
        <v>53</v>
      </c>
      <c r="N3" s="86" t="s">
        <v>54</v>
      </c>
      <c r="O3" s="87" t="s">
        <v>53</v>
      </c>
      <c r="P3" s="88" t="s">
        <v>54</v>
      </c>
      <c r="Q3" s="89" t="s">
        <v>53</v>
      </c>
      <c r="R3" s="86" t="s">
        <v>54</v>
      </c>
      <c r="S3" s="76"/>
      <c r="T3" s="76"/>
      <c r="U3" s="76"/>
      <c r="V3" s="76"/>
      <c r="W3" s="76"/>
      <c r="X3" s="76"/>
      <c r="Y3" s="76"/>
      <c r="Z3" s="76"/>
    </row>
    <row r="4" spans="1:26" ht="14.25" customHeight="1">
      <c r="A4" s="90" t="s">
        <v>55</v>
      </c>
      <c r="B4" s="91"/>
      <c r="C4" s="91"/>
      <c r="D4" s="91"/>
      <c r="E4" s="91"/>
      <c r="F4" s="91"/>
      <c r="G4" s="91"/>
      <c r="H4" s="91"/>
      <c r="I4" s="91"/>
      <c r="J4" s="91"/>
      <c r="K4" s="91"/>
      <c r="L4" s="91"/>
      <c r="M4" s="92"/>
      <c r="N4" s="91"/>
      <c r="O4" s="92"/>
      <c r="P4" s="92"/>
      <c r="Q4" s="92"/>
      <c r="R4" s="92"/>
      <c r="S4" s="77"/>
      <c r="T4" s="77"/>
      <c r="U4" s="77"/>
      <c r="V4" s="77"/>
      <c r="W4" s="77"/>
      <c r="X4" s="77"/>
      <c r="Y4" s="77"/>
      <c r="Z4" s="77"/>
    </row>
    <row r="5" spans="1:26" ht="14.25" customHeight="1">
      <c r="A5" s="93" t="s">
        <v>56</v>
      </c>
      <c r="B5" s="94" t="s">
        <v>57</v>
      </c>
      <c r="C5" s="95">
        <v>476</v>
      </c>
      <c r="D5" s="96" t="str">
        <f t="shared" ref="D5:D16" si="0">CONCATENATE("ONB-",B5)</f>
        <v>ONB-B09</v>
      </c>
      <c r="E5" s="97">
        <v>433</v>
      </c>
      <c r="F5" s="96" t="str">
        <f t="shared" ref="F5:F16" si="1">CONCATENATE("WHS-",B5)</f>
        <v>WHS-B09</v>
      </c>
      <c r="G5" s="95">
        <v>476</v>
      </c>
      <c r="H5" s="96" t="str">
        <f t="shared" ref="H5:H16" si="2">CONCATENATE("ESS-",B5)</f>
        <v>ESS-B09</v>
      </c>
      <c r="I5" s="95">
        <v>476</v>
      </c>
      <c r="J5" s="96" t="str">
        <f t="shared" ref="J5:J16" si="3">CONCATENATE("SIB-",B5)</f>
        <v>SIB-B09</v>
      </c>
      <c r="K5" s="97">
        <v>433</v>
      </c>
      <c r="L5" s="98" t="str">
        <f t="shared" ref="L5:L16" si="4">CONCATENATE("GRS-",B5)</f>
        <v>GRS-B09</v>
      </c>
      <c r="M5" s="99">
        <v>476</v>
      </c>
      <c r="N5" s="100" t="str">
        <f t="shared" ref="N5:N16" si="5">CONCATENATE("UPB-",B5)</f>
        <v>UPB-B09</v>
      </c>
      <c r="O5" s="95">
        <v>476</v>
      </c>
      <c r="P5" s="100" t="str">
        <f t="shared" ref="P5:P16" si="6">CONCATENATE("MSL-",B5)</f>
        <v>MSL-B09</v>
      </c>
      <c r="Q5" s="100">
        <v>476</v>
      </c>
      <c r="R5" s="100" t="str">
        <f t="shared" ref="R5:R16" si="7">CONCATENATE("DGS-",B5)</f>
        <v>DGS-B09</v>
      </c>
      <c r="S5" s="76">
        <v>2</v>
      </c>
      <c r="T5" s="76"/>
      <c r="U5" s="76"/>
      <c r="V5" s="76"/>
      <c r="W5" s="76"/>
      <c r="X5" s="76"/>
      <c r="Y5" s="76"/>
      <c r="Z5" s="76"/>
    </row>
    <row r="6" spans="1:26" ht="14.25" customHeight="1">
      <c r="A6" s="93" t="s">
        <v>58</v>
      </c>
      <c r="B6" s="101" t="s">
        <v>59</v>
      </c>
      <c r="C6" s="95">
        <v>618</v>
      </c>
      <c r="D6" s="96" t="str">
        <f t="shared" si="0"/>
        <v>ONB-B12</v>
      </c>
      <c r="E6" s="97">
        <v>562</v>
      </c>
      <c r="F6" s="96" t="str">
        <f t="shared" si="1"/>
        <v>WHS-B12</v>
      </c>
      <c r="G6" s="95">
        <v>618</v>
      </c>
      <c r="H6" s="96" t="str">
        <f t="shared" si="2"/>
        <v>ESS-B12</v>
      </c>
      <c r="I6" s="95">
        <v>618</v>
      </c>
      <c r="J6" s="96" t="str">
        <f t="shared" si="3"/>
        <v>SIB-B12</v>
      </c>
      <c r="K6" s="97">
        <v>562</v>
      </c>
      <c r="L6" s="98" t="str">
        <f t="shared" si="4"/>
        <v>GRS-B12</v>
      </c>
      <c r="M6" s="99">
        <v>618</v>
      </c>
      <c r="N6" s="100" t="str">
        <f t="shared" si="5"/>
        <v>UPB-B12</v>
      </c>
      <c r="O6" s="95">
        <v>618</v>
      </c>
      <c r="P6" s="100" t="str">
        <f t="shared" si="6"/>
        <v>MSL-B12</v>
      </c>
      <c r="Q6" s="100">
        <v>618</v>
      </c>
      <c r="R6" s="100" t="str">
        <f t="shared" si="7"/>
        <v>DGS-B12</v>
      </c>
      <c r="S6" s="76">
        <v>2</v>
      </c>
      <c r="T6" s="76"/>
      <c r="U6" s="76"/>
      <c r="V6" s="76"/>
      <c r="W6" s="76"/>
      <c r="X6" s="76"/>
      <c r="Y6" s="76"/>
      <c r="Z6" s="76"/>
    </row>
    <row r="7" spans="1:26" ht="14.25" customHeight="1">
      <c r="A7" s="93" t="s">
        <v>60</v>
      </c>
      <c r="B7" s="101" t="s">
        <v>61</v>
      </c>
      <c r="C7" s="95">
        <v>677</v>
      </c>
      <c r="D7" s="96" t="str">
        <f t="shared" si="0"/>
        <v>ONB-B15</v>
      </c>
      <c r="E7" s="97">
        <v>615</v>
      </c>
      <c r="F7" s="96" t="str">
        <f t="shared" si="1"/>
        <v>WHS-B15</v>
      </c>
      <c r="G7" s="95">
        <v>677</v>
      </c>
      <c r="H7" s="96" t="str">
        <f t="shared" si="2"/>
        <v>ESS-B15</v>
      </c>
      <c r="I7" s="95">
        <v>677</v>
      </c>
      <c r="J7" s="96" t="str">
        <f t="shared" si="3"/>
        <v>SIB-B15</v>
      </c>
      <c r="K7" s="97">
        <v>615</v>
      </c>
      <c r="L7" s="98" t="str">
        <f t="shared" si="4"/>
        <v>GRS-B15</v>
      </c>
      <c r="M7" s="99">
        <v>677</v>
      </c>
      <c r="N7" s="100" t="str">
        <f t="shared" si="5"/>
        <v>UPB-B15</v>
      </c>
      <c r="O7" s="95">
        <v>677</v>
      </c>
      <c r="P7" s="100" t="str">
        <f t="shared" si="6"/>
        <v>MSL-B15</v>
      </c>
      <c r="Q7" s="100">
        <v>677</v>
      </c>
      <c r="R7" s="100" t="str">
        <f t="shared" si="7"/>
        <v>DGS-B15</v>
      </c>
      <c r="S7" s="76">
        <v>2</v>
      </c>
      <c r="T7" s="76"/>
      <c r="U7" s="76"/>
      <c r="V7" s="76"/>
      <c r="W7" s="76"/>
      <c r="X7" s="76"/>
      <c r="Y7" s="76"/>
      <c r="Z7" s="76"/>
    </row>
    <row r="8" spans="1:26" ht="14.25" customHeight="1">
      <c r="A8" s="93" t="s">
        <v>62</v>
      </c>
      <c r="B8" s="94" t="s">
        <v>63</v>
      </c>
      <c r="C8" s="95">
        <v>706</v>
      </c>
      <c r="D8" s="96" t="str">
        <f t="shared" si="0"/>
        <v>ONB-B18</v>
      </c>
      <c r="E8" s="102">
        <v>642</v>
      </c>
      <c r="F8" s="96" t="str">
        <f t="shared" si="1"/>
        <v>WHS-B18</v>
      </c>
      <c r="G8" s="95">
        <v>706</v>
      </c>
      <c r="H8" s="96" t="str">
        <f t="shared" si="2"/>
        <v>ESS-B18</v>
      </c>
      <c r="I8" s="95">
        <v>706</v>
      </c>
      <c r="J8" s="96" t="str">
        <f t="shared" si="3"/>
        <v>SIB-B18</v>
      </c>
      <c r="K8" s="102">
        <v>642</v>
      </c>
      <c r="L8" s="98" t="str">
        <f t="shared" si="4"/>
        <v>GRS-B18</v>
      </c>
      <c r="M8" s="99">
        <v>706</v>
      </c>
      <c r="N8" s="100" t="str">
        <f t="shared" si="5"/>
        <v>UPB-B18</v>
      </c>
      <c r="O8" s="95">
        <v>706</v>
      </c>
      <c r="P8" s="100" t="str">
        <f t="shared" si="6"/>
        <v>MSL-B18</v>
      </c>
      <c r="Q8" s="100">
        <v>706</v>
      </c>
      <c r="R8" s="100" t="str">
        <f t="shared" si="7"/>
        <v>DGS-B18</v>
      </c>
      <c r="S8" s="76">
        <v>2</v>
      </c>
      <c r="T8" s="76"/>
      <c r="U8" s="76"/>
      <c r="V8" s="76"/>
      <c r="W8" s="76"/>
      <c r="X8" s="76"/>
      <c r="Y8" s="76"/>
      <c r="Z8" s="76"/>
    </row>
    <row r="9" spans="1:26" ht="14.25" customHeight="1">
      <c r="A9" s="93" t="s">
        <v>64</v>
      </c>
      <c r="B9" s="101" t="s">
        <v>65</v>
      </c>
      <c r="C9" s="95">
        <v>1311</v>
      </c>
      <c r="D9" s="96" t="str">
        <f t="shared" si="0"/>
        <v>ONB-BWBK18-2</v>
      </c>
      <c r="E9" s="97">
        <v>1192</v>
      </c>
      <c r="F9" s="96" t="str">
        <f t="shared" si="1"/>
        <v>WHS-BWBK18-2</v>
      </c>
      <c r="G9" s="95">
        <v>1311</v>
      </c>
      <c r="H9" s="96" t="str">
        <f t="shared" si="2"/>
        <v>ESS-BWBK18-2</v>
      </c>
      <c r="I9" s="95">
        <v>1311</v>
      </c>
      <c r="J9" s="96" t="str">
        <f t="shared" si="3"/>
        <v>SIB-BWBK18-2</v>
      </c>
      <c r="K9" s="97">
        <v>1192</v>
      </c>
      <c r="L9" s="98" t="str">
        <f t="shared" si="4"/>
        <v>GRS-BWBK18-2</v>
      </c>
      <c r="M9" s="99">
        <v>1311</v>
      </c>
      <c r="N9" s="100" t="str">
        <f t="shared" si="5"/>
        <v>UPB-BWBK18-2</v>
      </c>
      <c r="O9" s="95">
        <v>1311</v>
      </c>
      <c r="P9" s="100" t="str">
        <f t="shared" si="6"/>
        <v>MSL-BWBK18-2</v>
      </c>
      <c r="Q9" s="100">
        <v>1311</v>
      </c>
      <c r="R9" s="100" t="str">
        <f t="shared" si="7"/>
        <v>DGS-BWBK18-2</v>
      </c>
      <c r="S9" s="76">
        <v>2</v>
      </c>
      <c r="T9" s="76"/>
      <c r="U9" s="76"/>
      <c r="V9" s="76"/>
      <c r="W9" s="76"/>
      <c r="X9" s="76"/>
      <c r="Y9" s="76"/>
      <c r="Z9" s="76"/>
    </row>
    <row r="10" spans="1:26" ht="14.25" customHeight="1">
      <c r="A10" s="93" t="s">
        <v>66</v>
      </c>
      <c r="B10" s="101" t="s">
        <v>67</v>
      </c>
      <c r="C10" s="95">
        <v>754</v>
      </c>
      <c r="D10" s="96" t="str">
        <f t="shared" si="0"/>
        <v>ONB-B21</v>
      </c>
      <c r="E10" s="97">
        <v>685</v>
      </c>
      <c r="F10" s="96" t="str">
        <f t="shared" si="1"/>
        <v>WHS-B21</v>
      </c>
      <c r="G10" s="95">
        <v>754</v>
      </c>
      <c r="H10" s="96" t="str">
        <f t="shared" si="2"/>
        <v>ESS-B21</v>
      </c>
      <c r="I10" s="95">
        <v>754</v>
      </c>
      <c r="J10" s="96" t="str">
        <f t="shared" si="3"/>
        <v>SIB-B21</v>
      </c>
      <c r="K10" s="97">
        <v>685</v>
      </c>
      <c r="L10" s="98" t="str">
        <f t="shared" si="4"/>
        <v>GRS-B21</v>
      </c>
      <c r="M10" s="99">
        <v>754</v>
      </c>
      <c r="N10" s="100" t="str">
        <f t="shared" si="5"/>
        <v>UPB-B21</v>
      </c>
      <c r="O10" s="95">
        <v>754</v>
      </c>
      <c r="P10" s="100" t="str">
        <f t="shared" si="6"/>
        <v>MSL-B21</v>
      </c>
      <c r="Q10" s="100">
        <v>754</v>
      </c>
      <c r="R10" s="100" t="str">
        <f t="shared" si="7"/>
        <v>DGS-B21</v>
      </c>
      <c r="S10" s="76">
        <v>2</v>
      </c>
      <c r="T10" s="76"/>
      <c r="U10" s="76"/>
      <c r="V10" s="76"/>
      <c r="W10" s="76"/>
      <c r="X10" s="76"/>
      <c r="Y10" s="76"/>
      <c r="Z10" s="76"/>
    </row>
    <row r="11" spans="1:26" ht="14.25" customHeight="1">
      <c r="A11" s="93" t="s">
        <v>68</v>
      </c>
      <c r="B11" s="101" t="s">
        <v>69</v>
      </c>
      <c r="C11" s="95">
        <v>806</v>
      </c>
      <c r="D11" s="96" t="str">
        <f t="shared" si="0"/>
        <v>ONB-B24</v>
      </c>
      <c r="E11" s="97">
        <v>733</v>
      </c>
      <c r="F11" s="96" t="str">
        <f t="shared" si="1"/>
        <v>WHS-B24</v>
      </c>
      <c r="G11" s="95">
        <v>806</v>
      </c>
      <c r="H11" s="96" t="str">
        <f t="shared" si="2"/>
        <v>ESS-B24</v>
      </c>
      <c r="I11" s="95">
        <v>806</v>
      </c>
      <c r="J11" s="96" t="str">
        <f t="shared" si="3"/>
        <v>SIB-B24</v>
      </c>
      <c r="K11" s="97">
        <v>733</v>
      </c>
      <c r="L11" s="98" t="str">
        <f t="shared" si="4"/>
        <v>GRS-B24</v>
      </c>
      <c r="M11" s="99">
        <v>806</v>
      </c>
      <c r="N11" s="100" t="str">
        <f t="shared" si="5"/>
        <v>UPB-B24</v>
      </c>
      <c r="O11" s="95">
        <v>806</v>
      </c>
      <c r="P11" s="100" t="str">
        <f t="shared" si="6"/>
        <v>MSL-B24</v>
      </c>
      <c r="Q11" s="100">
        <v>806</v>
      </c>
      <c r="R11" s="100" t="str">
        <f t="shared" si="7"/>
        <v>DGS-B24</v>
      </c>
      <c r="S11" s="76">
        <v>3</v>
      </c>
      <c r="T11" s="76"/>
      <c r="U11" s="76"/>
      <c r="V11" s="76"/>
      <c r="W11" s="76"/>
      <c r="X11" s="76"/>
      <c r="Y11" s="76"/>
      <c r="Z11" s="76"/>
    </row>
    <row r="12" spans="1:26" ht="14.25" customHeight="1">
      <c r="A12" s="93" t="s">
        <v>70</v>
      </c>
      <c r="B12" s="101" t="s">
        <v>71</v>
      </c>
      <c r="C12" s="95">
        <v>971</v>
      </c>
      <c r="D12" s="96" t="str">
        <f t="shared" si="0"/>
        <v>ONB-B27</v>
      </c>
      <c r="E12" s="97">
        <v>883</v>
      </c>
      <c r="F12" s="96" t="str">
        <f t="shared" si="1"/>
        <v>WHS-B27</v>
      </c>
      <c r="G12" s="95">
        <v>971</v>
      </c>
      <c r="H12" s="96" t="str">
        <f t="shared" si="2"/>
        <v>ESS-B27</v>
      </c>
      <c r="I12" s="95">
        <v>971</v>
      </c>
      <c r="J12" s="96" t="str">
        <f t="shared" si="3"/>
        <v>SIB-B27</v>
      </c>
      <c r="K12" s="97">
        <v>883</v>
      </c>
      <c r="L12" s="98" t="str">
        <f t="shared" si="4"/>
        <v>GRS-B27</v>
      </c>
      <c r="M12" s="99">
        <v>971</v>
      </c>
      <c r="N12" s="100" t="str">
        <f t="shared" si="5"/>
        <v>UPB-B27</v>
      </c>
      <c r="O12" s="95">
        <v>971</v>
      </c>
      <c r="P12" s="100" t="str">
        <f t="shared" si="6"/>
        <v>MSL-B27</v>
      </c>
      <c r="Q12" s="100">
        <v>971</v>
      </c>
      <c r="R12" s="100" t="str">
        <f t="shared" si="7"/>
        <v>DGS-B27</v>
      </c>
      <c r="S12" s="76">
        <v>3</v>
      </c>
      <c r="T12" s="76"/>
      <c r="U12" s="76"/>
      <c r="V12" s="76"/>
      <c r="W12" s="76"/>
      <c r="X12" s="76"/>
      <c r="Y12" s="76"/>
      <c r="Z12" s="76"/>
    </row>
    <row r="13" spans="1:26" ht="14.25" customHeight="1">
      <c r="A13" s="93" t="s">
        <v>72</v>
      </c>
      <c r="B13" s="101" t="s">
        <v>73</v>
      </c>
      <c r="C13" s="95">
        <v>1007</v>
      </c>
      <c r="D13" s="96" t="str">
        <f t="shared" si="0"/>
        <v>ONB-B30</v>
      </c>
      <c r="E13" s="97">
        <v>915</v>
      </c>
      <c r="F13" s="96" t="str">
        <f t="shared" si="1"/>
        <v>WHS-B30</v>
      </c>
      <c r="G13" s="95">
        <v>1007</v>
      </c>
      <c r="H13" s="96" t="str">
        <f t="shared" si="2"/>
        <v>ESS-B30</v>
      </c>
      <c r="I13" s="95">
        <v>1007</v>
      </c>
      <c r="J13" s="96" t="str">
        <f t="shared" si="3"/>
        <v>SIB-B30</v>
      </c>
      <c r="K13" s="97">
        <v>915</v>
      </c>
      <c r="L13" s="98" t="str">
        <f t="shared" si="4"/>
        <v>GRS-B30</v>
      </c>
      <c r="M13" s="99">
        <v>1007</v>
      </c>
      <c r="N13" s="100" t="str">
        <f t="shared" si="5"/>
        <v>UPB-B30</v>
      </c>
      <c r="O13" s="95">
        <v>1007</v>
      </c>
      <c r="P13" s="100" t="str">
        <f t="shared" si="6"/>
        <v>MSL-B30</v>
      </c>
      <c r="Q13" s="100">
        <v>1007</v>
      </c>
      <c r="R13" s="100" t="str">
        <f t="shared" si="7"/>
        <v>DGS-B30</v>
      </c>
      <c r="S13" s="76">
        <v>3</v>
      </c>
      <c r="T13" s="76"/>
      <c r="U13" s="76"/>
      <c r="V13" s="76"/>
      <c r="W13" s="76"/>
      <c r="X13" s="76"/>
      <c r="Y13" s="76"/>
      <c r="Z13" s="76"/>
    </row>
    <row r="14" spans="1:26" ht="14.25" customHeight="1">
      <c r="A14" s="93" t="s">
        <v>74</v>
      </c>
      <c r="B14" s="101" t="s">
        <v>75</v>
      </c>
      <c r="C14" s="95">
        <v>1054</v>
      </c>
      <c r="D14" s="96" t="str">
        <f t="shared" si="0"/>
        <v>ONB-B33</v>
      </c>
      <c r="E14" s="97">
        <v>958</v>
      </c>
      <c r="F14" s="96" t="str">
        <f t="shared" si="1"/>
        <v>WHS-B33</v>
      </c>
      <c r="G14" s="95">
        <v>1054</v>
      </c>
      <c r="H14" s="96" t="str">
        <f t="shared" si="2"/>
        <v>ESS-B33</v>
      </c>
      <c r="I14" s="95">
        <v>1054</v>
      </c>
      <c r="J14" s="96" t="str">
        <f t="shared" si="3"/>
        <v>SIB-B33</v>
      </c>
      <c r="K14" s="97">
        <v>958</v>
      </c>
      <c r="L14" s="98" t="str">
        <f t="shared" si="4"/>
        <v>GRS-B33</v>
      </c>
      <c r="M14" s="99">
        <v>1054</v>
      </c>
      <c r="N14" s="100" t="str">
        <f t="shared" si="5"/>
        <v>UPB-B33</v>
      </c>
      <c r="O14" s="95">
        <v>1054</v>
      </c>
      <c r="P14" s="100" t="str">
        <f t="shared" si="6"/>
        <v>MSL-B33</v>
      </c>
      <c r="Q14" s="100">
        <v>1054</v>
      </c>
      <c r="R14" s="100" t="str">
        <f t="shared" si="7"/>
        <v>DGS-B33</v>
      </c>
      <c r="S14" s="76">
        <v>3</v>
      </c>
      <c r="T14" s="76"/>
      <c r="U14" s="76"/>
      <c r="V14" s="76"/>
      <c r="W14" s="76"/>
      <c r="X14" s="76"/>
      <c r="Y14" s="76"/>
      <c r="Z14" s="76"/>
    </row>
    <row r="15" spans="1:26" ht="14.25" customHeight="1">
      <c r="A15" s="93" t="s">
        <v>76</v>
      </c>
      <c r="B15" s="101" t="s">
        <v>77</v>
      </c>
      <c r="C15" s="95">
        <v>1095</v>
      </c>
      <c r="D15" s="96" t="str">
        <f t="shared" si="0"/>
        <v>ONB-B36</v>
      </c>
      <c r="E15" s="97">
        <v>995</v>
      </c>
      <c r="F15" s="96" t="str">
        <f t="shared" si="1"/>
        <v>WHS-B36</v>
      </c>
      <c r="G15" s="95">
        <v>1095</v>
      </c>
      <c r="H15" s="96" t="str">
        <f t="shared" si="2"/>
        <v>ESS-B36</v>
      </c>
      <c r="I15" s="95">
        <v>1095</v>
      </c>
      <c r="J15" s="96" t="str">
        <f t="shared" si="3"/>
        <v>SIB-B36</v>
      </c>
      <c r="K15" s="97">
        <v>995</v>
      </c>
      <c r="L15" s="98" t="str">
        <f t="shared" si="4"/>
        <v>GRS-B36</v>
      </c>
      <c r="M15" s="99">
        <v>1095</v>
      </c>
      <c r="N15" s="100" t="str">
        <f t="shared" si="5"/>
        <v>UPB-B36</v>
      </c>
      <c r="O15" s="95">
        <v>1095</v>
      </c>
      <c r="P15" s="100" t="str">
        <f t="shared" si="6"/>
        <v>MSL-B36</v>
      </c>
      <c r="Q15" s="100">
        <v>1095</v>
      </c>
      <c r="R15" s="100" t="str">
        <f t="shared" si="7"/>
        <v>DGS-B36</v>
      </c>
      <c r="S15" s="76">
        <v>4</v>
      </c>
      <c r="T15" s="76"/>
      <c r="U15" s="76"/>
      <c r="V15" s="76"/>
      <c r="W15" s="76"/>
      <c r="X15" s="76"/>
      <c r="Y15" s="76"/>
      <c r="Z15" s="76"/>
    </row>
    <row r="16" spans="1:26" ht="14.25" customHeight="1">
      <c r="A16" s="93" t="s">
        <v>78</v>
      </c>
      <c r="B16" s="101" t="s">
        <v>79</v>
      </c>
      <c r="C16" s="95">
        <v>1330</v>
      </c>
      <c r="D16" s="96" t="str">
        <f t="shared" si="0"/>
        <v>ONB-B42</v>
      </c>
      <c r="E16" s="97">
        <v>1209</v>
      </c>
      <c r="F16" s="96" t="str">
        <f t="shared" si="1"/>
        <v>WHS-B42</v>
      </c>
      <c r="G16" s="95">
        <v>1330</v>
      </c>
      <c r="H16" s="96" t="str">
        <f t="shared" si="2"/>
        <v>ESS-B42</v>
      </c>
      <c r="I16" s="95">
        <v>1330</v>
      </c>
      <c r="J16" s="96" t="str">
        <f t="shared" si="3"/>
        <v>SIB-B42</v>
      </c>
      <c r="K16" s="97">
        <v>1209</v>
      </c>
      <c r="L16" s="98" t="str">
        <f t="shared" si="4"/>
        <v>GRS-B42</v>
      </c>
      <c r="M16" s="99">
        <v>1330</v>
      </c>
      <c r="N16" s="100" t="str">
        <f t="shared" si="5"/>
        <v>UPB-B42</v>
      </c>
      <c r="O16" s="95">
        <v>1330</v>
      </c>
      <c r="P16" s="100" t="str">
        <f t="shared" si="6"/>
        <v>MSL-B42</v>
      </c>
      <c r="Q16" s="100">
        <v>1330</v>
      </c>
      <c r="R16" s="100" t="str">
        <f t="shared" si="7"/>
        <v>DGS-B42</v>
      </c>
      <c r="S16" s="76">
        <v>4</v>
      </c>
      <c r="T16" s="76"/>
      <c r="U16" s="76"/>
      <c r="V16" s="76"/>
      <c r="W16" s="76"/>
      <c r="X16" s="76"/>
      <c r="Y16" s="76"/>
      <c r="Z16" s="76"/>
    </row>
    <row r="17" spans="1:26" ht="14.25" customHeight="1">
      <c r="A17" s="103" t="s">
        <v>80</v>
      </c>
      <c r="B17" s="101"/>
      <c r="C17" s="95"/>
      <c r="D17" s="96"/>
      <c r="E17" s="102"/>
      <c r="F17" s="96"/>
      <c r="G17" s="95"/>
      <c r="H17" s="96"/>
      <c r="I17" s="95"/>
      <c r="J17" s="96"/>
      <c r="K17" s="102"/>
      <c r="L17" s="98"/>
      <c r="M17" s="99"/>
      <c r="N17" s="100"/>
      <c r="O17" s="95"/>
      <c r="P17" s="100"/>
      <c r="Q17" s="100"/>
      <c r="R17" s="100"/>
      <c r="S17" s="76"/>
      <c r="T17" s="76"/>
      <c r="U17" s="76"/>
      <c r="V17" s="76"/>
      <c r="W17" s="76"/>
      <c r="X17" s="76"/>
      <c r="Y17" s="76"/>
      <c r="Z17" s="76"/>
    </row>
    <row r="18" spans="1:26" ht="14.25" customHeight="1">
      <c r="A18" s="93" t="s">
        <v>81</v>
      </c>
      <c r="B18" s="101" t="s">
        <v>82</v>
      </c>
      <c r="C18" s="95">
        <v>421</v>
      </c>
      <c r="D18" s="96" t="str">
        <f t="shared" ref="D18:D19" si="8">CONCATENATE("ONB-",B18)</f>
        <v>ONB-B09FHD</v>
      </c>
      <c r="E18" s="97">
        <v>383</v>
      </c>
      <c r="F18" s="96" t="str">
        <f t="shared" ref="F18:F19" si="9">CONCATENATE("WHS-",B18)</f>
        <v>WHS-B09FHD</v>
      </c>
      <c r="G18" s="95">
        <v>421</v>
      </c>
      <c r="H18" s="96" t="str">
        <f t="shared" ref="H18:H19" si="10">CONCATENATE("ESS-",B18)</f>
        <v>ESS-B09FHD</v>
      </c>
      <c r="I18" s="95">
        <v>421</v>
      </c>
      <c r="J18" s="96" t="str">
        <f t="shared" ref="J18:J19" si="11">CONCATENATE("SIB-",B18)</f>
        <v>SIB-B09FHD</v>
      </c>
      <c r="K18" s="97">
        <v>383</v>
      </c>
      <c r="L18" s="98" t="str">
        <f t="shared" ref="L18:L19" si="12">CONCATENATE("GRS-",B18)</f>
        <v>GRS-B09FHD</v>
      </c>
      <c r="M18" s="99">
        <v>421</v>
      </c>
      <c r="N18" s="100" t="str">
        <f t="shared" ref="N18:N19" si="13">CONCATENATE("UPB-",B18)</f>
        <v>UPB-B09FHD</v>
      </c>
      <c r="O18" s="95">
        <v>421</v>
      </c>
      <c r="P18" s="100" t="str">
        <f t="shared" ref="P18:P19" si="14">CONCATENATE("MSL-",B18)</f>
        <v>MSL-B09FHD</v>
      </c>
      <c r="Q18" s="100">
        <v>421</v>
      </c>
      <c r="R18" s="100" t="str">
        <f t="shared" ref="R18:R19" si="15">CONCATENATE("DGS-",B18)</f>
        <v>DGS-B09FHD</v>
      </c>
      <c r="S18" s="76">
        <v>1</v>
      </c>
      <c r="T18" s="76"/>
      <c r="U18" s="76"/>
      <c r="V18" s="76"/>
      <c r="W18" s="76"/>
      <c r="X18" s="76"/>
      <c r="Y18" s="76"/>
      <c r="Z18" s="76"/>
    </row>
    <row r="19" spans="1:26" ht="14.25" customHeight="1">
      <c r="A19" s="93" t="s">
        <v>83</v>
      </c>
      <c r="B19" s="101" t="s">
        <v>84</v>
      </c>
      <c r="C19" s="95">
        <v>751</v>
      </c>
      <c r="D19" s="96" t="str">
        <f t="shared" si="8"/>
        <v>ONB-B24FHD</v>
      </c>
      <c r="E19" s="97">
        <v>683</v>
      </c>
      <c r="F19" s="96" t="str">
        <f t="shared" si="9"/>
        <v>WHS-B24FHD</v>
      </c>
      <c r="G19" s="95">
        <v>751</v>
      </c>
      <c r="H19" s="96" t="str">
        <f t="shared" si="10"/>
        <v>ESS-B24FHD</v>
      </c>
      <c r="I19" s="95">
        <v>751</v>
      </c>
      <c r="J19" s="96" t="str">
        <f t="shared" si="11"/>
        <v>SIB-B24FHD</v>
      </c>
      <c r="K19" s="97">
        <v>683</v>
      </c>
      <c r="L19" s="98" t="str">
        <f t="shared" si="12"/>
        <v>GRS-B24FHD</v>
      </c>
      <c r="M19" s="99">
        <v>751</v>
      </c>
      <c r="N19" s="100" t="str">
        <f t="shared" si="13"/>
        <v>UPB-B24FHD</v>
      </c>
      <c r="O19" s="95">
        <v>751</v>
      </c>
      <c r="P19" s="100" t="str">
        <f t="shared" si="14"/>
        <v>MSL-B24FHD</v>
      </c>
      <c r="Q19" s="100">
        <v>751</v>
      </c>
      <c r="R19" s="100" t="str">
        <f t="shared" si="15"/>
        <v>DGS-B24FHD</v>
      </c>
      <c r="S19" s="76">
        <v>2</v>
      </c>
      <c r="T19" s="76"/>
      <c r="U19" s="76"/>
      <c r="V19" s="76"/>
      <c r="W19" s="76"/>
      <c r="X19" s="76"/>
      <c r="Y19" s="76"/>
      <c r="Z19" s="76"/>
    </row>
    <row r="20" spans="1:26" ht="14.25" customHeight="1">
      <c r="A20" s="103" t="s">
        <v>85</v>
      </c>
      <c r="B20" s="94"/>
      <c r="C20" s="95"/>
      <c r="D20" s="96"/>
      <c r="E20" s="102"/>
      <c r="F20" s="96"/>
      <c r="G20" s="95"/>
      <c r="H20" s="96"/>
      <c r="I20" s="95"/>
      <c r="J20" s="96"/>
      <c r="K20" s="102"/>
      <c r="L20" s="98"/>
      <c r="M20" s="99"/>
      <c r="N20" s="100"/>
      <c r="O20" s="95"/>
      <c r="P20" s="100"/>
      <c r="Q20" s="100"/>
      <c r="R20" s="100"/>
      <c r="S20" s="76"/>
      <c r="T20" s="76"/>
      <c r="U20" s="76"/>
      <c r="V20" s="76"/>
      <c r="W20" s="76"/>
      <c r="X20" s="76"/>
      <c r="Y20" s="76"/>
      <c r="Z20" s="76"/>
    </row>
    <row r="21" spans="1:26" ht="14.25" customHeight="1">
      <c r="A21" s="104" t="s">
        <v>86</v>
      </c>
      <c r="B21" s="94" t="s">
        <v>87</v>
      </c>
      <c r="C21" s="95">
        <v>883</v>
      </c>
      <c r="D21" s="96" t="str">
        <f t="shared" ref="D21:D27" si="16">CONCATENATE("ONB-",B21)</f>
        <v>ONB-3DB12</v>
      </c>
      <c r="E21" s="102">
        <v>803</v>
      </c>
      <c r="F21" s="96" t="str">
        <f t="shared" ref="F21:F27" si="17">CONCATENATE("WHS-",B21)</f>
        <v>WHS-3DB12</v>
      </c>
      <c r="G21" s="95">
        <v>883</v>
      </c>
      <c r="H21" s="96" t="str">
        <f t="shared" ref="H21:H27" si="18">CONCATENATE("ESS-",B21)</f>
        <v>ESS-3DB12</v>
      </c>
      <c r="I21" s="95">
        <v>883</v>
      </c>
      <c r="J21" s="96" t="str">
        <f t="shared" ref="J21:J27" si="19">CONCATENATE("SIB-",B21)</f>
        <v>SIB-3DB12</v>
      </c>
      <c r="K21" s="102">
        <v>803</v>
      </c>
      <c r="L21" s="98" t="str">
        <f t="shared" ref="L21:L27" si="20">CONCATENATE("GRS-",B21)</f>
        <v>GRS-3DB12</v>
      </c>
      <c r="M21" s="99">
        <v>883</v>
      </c>
      <c r="N21" s="100" t="str">
        <f t="shared" ref="N21:N27" si="21">CONCATENATE("UPB-",B21)</f>
        <v>UPB-3DB12</v>
      </c>
      <c r="O21" s="95">
        <v>883</v>
      </c>
      <c r="P21" s="100" t="str">
        <f t="shared" ref="P21:P27" si="22">CONCATENATE("MSL-",B21)</f>
        <v>MSL-3DB12</v>
      </c>
      <c r="Q21" s="100">
        <v>883</v>
      </c>
      <c r="R21" s="100" t="str">
        <f t="shared" ref="R21:R27" si="23">CONCATENATE("DGS-",B21)</f>
        <v>DGS-3DB12</v>
      </c>
      <c r="S21" s="76">
        <v>3</v>
      </c>
      <c r="T21" s="76"/>
      <c r="U21" s="76"/>
      <c r="V21" s="76"/>
      <c r="W21" s="76"/>
      <c r="X21" s="76"/>
      <c r="Y21" s="76"/>
      <c r="Z21" s="76"/>
    </row>
    <row r="22" spans="1:26" ht="14.25" customHeight="1">
      <c r="A22" s="104" t="s">
        <v>88</v>
      </c>
      <c r="B22" s="101" t="s">
        <v>89</v>
      </c>
      <c r="C22" s="95">
        <v>942</v>
      </c>
      <c r="D22" s="96" t="str">
        <f t="shared" si="16"/>
        <v>ONB-3DB15</v>
      </c>
      <c r="E22" s="102">
        <v>856</v>
      </c>
      <c r="F22" s="96" t="str">
        <f t="shared" si="17"/>
        <v>WHS-3DB15</v>
      </c>
      <c r="G22" s="95">
        <v>942</v>
      </c>
      <c r="H22" s="96" t="str">
        <f t="shared" si="18"/>
        <v>ESS-3DB15</v>
      </c>
      <c r="I22" s="95">
        <v>942</v>
      </c>
      <c r="J22" s="96" t="str">
        <f t="shared" si="19"/>
        <v>SIB-3DB15</v>
      </c>
      <c r="K22" s="102">
        <v>856</v>
      </c>
      <c r="L22" s="98" t="str">
        <f t="shared" si="20"/>
        <v>GRS-3DB15</v>
      </c>
      <c r="M22" s="99">
        <v>942</v>
      </c>
      <c r="N22" s="100" t="str">
        <f t="shared" si="21"/>
        <v>UPB-3DB15</v>
      </c>
      <c r="O22" s="95">
        <v>942</v>
      </c>
      <c r="P22" s="100" t="str">
        <f t="shared" si="22"/>
        <v>MSL-3DB15</v>
      </c>
      <c r="Q22" s="100">
        <v>942</v>
      </c>
      <c r="R22" s="100" t="str">
        <f t="shared" si="23"/>
        <v>DGS-3DB15</v>
      </c>
      <c r="S22" s="76">
        <v>3</v>
      </c>
      <c r="T22" s="76"/>
      <c r="U22" s="76"/>
      <c r="V22" s="76"/>
      <c r="W22" s="76"/>
      <c r="X22" s="76"/>
      <c r="Y22" s="76"/>
      <c r="Z22" s="76"/>
    </row>
    <row r="23" spans="1:26" ht="14.25" customHeight="1">
      <c r="A23" s="104" t="s">
        <v>90</v>
      </c>
      <c r="B23" s="101" t="s">
        <v>91</v>
      </c>
      <c r="C23" s="95">
        <v>982</v>
      </c>
      <c r="D23" s="96" t="str">
        <f t="shared" si="16"/>
        <v>ONB-3DB18</v>
      </c>
      <c r="E23" s="102">
        <v>893</v>
      </c>
      <c r="F23" s="96" t="str">
        <f t="shared" si="17"/>
        <v>WHS-3DB18</v>
      </c>
      <c r="G23" s="95">
        <v>982</v>
      </c>
      <c r="H23" s="96" t="str">
        <f t="shared" si="18"/>
        <v>ESS-3DB18</v>
      </c>
      <c r="I23" s="95">
        <v>982</v>
      </c>
      <c r="J23" s="96" t="str">
        <f t="shared" si="19"/>
        <v>SIB-3DB18</v>
      </c>
      <c r="K23" s="102">
        <v>893</v>
      </c>
      <c r="L23" s="98" t="str">
        <f t="shared" si="20"/>
        <v>GRS-3DB18</v>
      </c>
      <c r="M23" s="99">
        <v>982</v>
      </c>
      <c r="N23" s="100" t="str">
        <f t="shared" si="21"/>
        <v>UPB-3DB18</v>
      </c>
      <c r="O23" s="95">
        <v>982</v>
      </c>
      <c r="P23" s="100" t="str">
        <f t="shared" si="22"/>
        <v>MSL-3DB18</v>
      </c>
      <c r="Q23" s="100">
        <v>982</v>
      </c>
      <c r="R23" s="100" t="str">
        <f t="shared" si="23"/>
        <v>DGS-3DB18</v>
      </c>
      <c r="S23" s="76">
        <v>3</v>
      </c>
      <c r="T23" s="76"/>
      <c r="U23" s="76"/>
      <c r="V23" s="76"/>
      <c r="W23" s="76"/>
      <c r="X23" s="76"/>
      <c r="Y23" s="76"/>
      <c r="Z23" s="76"/>
    </row>
    <row r="24" spans="1:26" ht="14.25" customHeight="1">
      <c r="A24" s="104" t="s">
        <v>92</v>
      </c>
      <c r="B24" s="101" t="s">
        <v>93</v>
      </c>
      <c r="C24" s="95">
        <v>1024</v>
      </c>
      <c r="D24" s="96" t="str">
        <f t="shared" si="16"/>
        <v>ONB-3DB21</v>
      </c>
      <c r="E24" s="102">
        <v>931</v>
      </c>
      <c r="F24" s="96" t="str">
        <f t="shared" si="17"/>
        <v>WHS-3DB21</v>
      </c>
      <c r="G24" s="95">
        <v>1024</v>
      </c>
      <c r="H24" s="96" t="str">
        <f t="shared" si="18"/>
        <v>ESS-3DB21</v>
      </c>
      <c r="I24" s="95">
        <v>1024</v>
      </c>
      <c r="J24" s="96" t="str">
        <f t="shared" si="19"/>
        <v>SIB-3DB21</v>
      </c>
      <c r="K24" s="102">
        <v>931</v>
      </c>
      <c r="L24" s="98" t="str">
        <f t="shared" si="20"/>
        <v>GRS-3DB21</v>
      </c>
      <c r="M24" s="99">
        <v>1024</v>
      </c>
      <c r="N24" s="100" t="str">
        <f t="shared" si="21"/>
        <v>UPB-3DB21</v>
      </c>
      <c r="O24" s="95">
        <v>1024</v>
      </c>
      <c r="P24" s="100" t="str">
        <f t="shared" si="22"/>
        <v>MSL-3DB21</v>
      </c>
      <c r="Q24" s="100">
        <v>1024</v>
      </c>
      <c r="R24" s="100" t="str">
        <f t="shared" si="23"/>
        <v>DGS-3DB21</v>
      </c>
      <c r="S24" s="76">
        <v>3</v>
      </c>
      <c r="T24" s="76"/>
      <c r="U24" s="76"/>
      <c r="V24" s="76"/>
      <c r="W24" s="76"/>
      <c r="X24" s="76"/>
      <c r="Y24" s="76"/>
      <c r="Z24" s="76"/>
    </row>
    <row r="25" spans="1:26" ht="14.25" customHeight="1">
      <c r="A25" s="104" t="s">
        <v>94</v>
      </c>
      <c r="B25" s="101" t="s">
        <v>95</v>
      </c>
      <c r="C25" s="95">
        <v>1071</v>
      </c>
      <c r="D25" s="96" t="str">
        <f t="shared" si="16"/>
        <v>ONB-3DB24</v>
      </c>
      <c r="E25" s="102">
        <v>974</v>
      </c>
      <c r="F25" s="96" t="str">
        <f t="shared" si="17"/>
        <v>WHS-3DB24</v>
      </c>
      <c r="G25" s="95">
        <v>1071</v>
      </c>
      <c r="H25" s="96" t="str">
        <f t="shared" si="18"/>
        <v>ESS-3DB24</v>
      </c>
      <c r="I25" s="95">
        <v>1071</v>
      </c>
      <c r="J25" s="96" t="str">
        <f t="shared" si="19"/>
        <v>SIB-3DB24</v>
      </c>
      <c r="K25" s="102">
        <v>974</v>
      </c>
      <c r="L25" s="98" t="str">
        <f t="shared" si="20"/>
        <v>GRS-3DB24</v>
      </c>
      <c r="M25" s="99">
        <v>1071</v>
      </c>
      <c r="N25" s="100" t="str">
        <f t="shared" si="21"/>
        <v>UPB-3DB24</v>
      </c>
      <c r="O25" s="95">
        <v>1071</v>
      </c>
      <c r="P25" s="100" t="str">
        <f t="shared" si="22"/>
        <v>MSL-3DB24</v>
      </c>
      <c r="Q25" s="100">
        <v>1071</v>
      </c>
      <c r="R25" s="100" t="str">
        <f t="shared" si="23"/>
        <v>DGS-3DB24</v>
      </c>
      <c r="S25" s="76">
        <v>3</v>
      </c>
      <c r="T25" s="76"/>
      <c r="U25" s="76"/>
      <c r="V25" s="76"/>
      <c r="W25" s="76"/>
      <c r="X25" s="76"/>
      <c r="Y25" s="76"/>
      <c r="Z25" s="76"/>
    </row>
    <row r="26" spans="1:26" ht="14.25" customHeight="1">
      <c r="A26" s="104" t="s">
        <v>96</v>
      </c>
      <c r="B26" s="101" t="s">
        <v>97</v>
      </c>
      <c r="C26" s="95">
        <v>1172</v>
      </c>
      <c r="D26" s="96" t="str">
        <f t="shared" si="16"/>
        <v>ONB-3DB30</v>
      </c>
      <c r="E26" s="102">
        <v>1065</v>
      </c>
      <c r="F26" s="96" t="str">
        <f t="shared" si="17"/>
        <v>WHS-3DB30</v>
      </c>
      <c r="G26" s="95">
        <v>1172</v>
      </c>
      <c r="H26" s="96" t="str">
        <f t="shared" si="18"/>
        <v>ESS-3DB30</v>
      </c>
      <c r="I26" s="95">
        <v>1172</v>
      </c>
      <c r="J26" s="96" t="str">
        <f t="shared" si="19"/>
        <v>SIB-3DB30</v>
      </c>
      <c r="K26" s="102">
        <v>1065</v>
      </c>
      <c r="L26" s="98" t="str">
        <f t="shared" si="20"/>
        <v>GRS-3DB30</v>
      </c>
      <c r="M26" s="99">
        <v>1172</v>
      </c>
      <c r="N26" s="100" t="str">
        <f t="shared" si="21"/>
        <v>UPB-3DB30</v>
      </c>
      <c r="O26" s="95">
        <v>1172</v>
      </c>
      <c r="P26" s="100" t="str">
        <f t="shared" si="22"/>
        <v>MSL-3DB30</v>
      </c>
      <c r="Q26" s="100">
        <v>1172</v>
      </c>
      <c r="R26" s="100" t="str">
        <f t="shared" si="23"/>
        <v>DGS-3DB30</v>
      </c>
      <c r="S26" s="76">
        <v>3</v>
      </c>
      <c r="T26" s="76"/>
      <c r="U26" s="76"/>
      <c r="V26" s="76"/>
      <c r="W26" s="76"/>
      <c r="X26" s="76"/>
      <c r="Y26" s="76"/>
      <c r="Z26" s="76"/>
    </row>
    <row r="27" spans="1:26" ht="14.25" customHeight="1">
      <c r="A27" s="104" t="s">
        <v>98</v>
      </c>
      <c r="B27" s="101" t="s">
        <v>99</v>
      </c>
      <c r="C27" s="95">
        <v>1312</v>
      </c>
      <c r="D27" s="96" t="str">
        <f t="shared" si="16"/>
        <v>ONB-3DB36</v>
      </c>
      <c r="E27" s="102">
        <v>1193</v>
      </c>
      <c r="F27" s="96" t="str">
        <f t="shared" si="17"/>
        <v>WHS-3DB36</v>
      </c>
      <c r="G27" s="95">
        <v>1312</v>
      </c>
      <c r="H27" s="96" t="str">
        <f t="shared" si="18"/>
        <v>ESS-3DB36</v>
      </c>
      <c r="I27" s="95">
        <v>1312</v>
      </c>
      <c r="J27" s="96" t="str">
        <f t="shared" si="19"/>
        <v>SIB-3DB36</v>
      </c>
      <c r="K27" s="102">
        <v>1193</v>
      </c>
      <c r="L27" s="98" t="str">
        <f t="shared" si="20"/>
        <v>GRS-3DB36</v>
      </c>
      <c r="M27" s="99">
        <v>1312</v>
      </c>
      <c r="N27" s="100" t="str">
        <f t="shared" si="21"/>
        <v>UPB-3DB36</v>
      </c>
      <c r="O27" s="95">
        <v>1312</v>
      </c>
      <c r="P27" s="100" t="str">
        <f t="shared" si="22"/>
        <v>MSL-3DB36</v>
      </c>
      <c r="Q27" s="100">
        <v>1312</v>
      </c>
      <c r="R27" s="100" t="str">
        <f t="shared" si="23"/>
        <v>DGS-3DB36</v>
      </c>
      <c r="S27" s="76">
        <v>3</v>
      </c>
      <c r="T27" s="76"/>
      <c r="U27" s="76"/>
      <c r="V27" s="76"/>
      <c r="W27" s="76"/>
      <c r="X27" s="76"/>
      <c r="Y27" s="76"/>
      <c r="Z27" s="76"/>
    </row>
    <row r="28" spans="1:26" ht="14.25" customHeight="1">
      <c r="A28" s="103" t="s">
        <v>100</v>
      </c>
      <c r="B28" s="101"/>
      <c r="C28" s="95"/>
      <c r="D28" s="96"/>
      <c r="E28" s="102"/>
      <c r="F28" s="96"/>
      <c r="G28" s="95"/>
      <c r="H28" s="96"/>
      <c r="I28" s="95"/>
      <c r="J28" s="96"/>
      <c r="K28" s="102"/>
      <c r="L28" s="98"/>
      <c r="M28" s="99"/>
      <c r="N28" s="100"/>
      <c r="O28" s="95"/>
      <c r="P28" s="100"/>
      <c r="Q28" s="100"/>
      <c r="R28" s="100"/>
      <c r="S28" s="76"/>
      <c r="T28" s="76"/>
      <c r="U28" s="76"/>
      <c r="V28" s="76"/>
      <c r="W28" s="76"/>
      <c r="X28" s="76"/>
      <c r="Y28" s="76"/>
      <c r="Z28" s="76"/>
    </row>
    <row r="29" spans="1:26" ht="14.25" customHeight="1">
      <c r="A29" s="104" t="s">
        <v>101</v>
      </c>
      <c r="B29" s="101" t="s">
        <v>102</v>
      </c>
      <c r="C29" s="95">
        <v>1071</v>
      </c>
      <c r="D29" s="96" t="str">
        <f t="shared" ref="D29:D31" si="24">CONCATENATE("ONB-",B29)</f>
        <v>ONB-2DB24</v>
      </c>
      <c r="E29" s="97">
        <v>974</v>
      </c>
      <c r="F29" s="96" t="str">
        <f t="shared" ref="F29:F31" si="25">CONCATENATE("WHS-",B29)</f>
        <v>WHS-2DB24</v>
      </c>
      <c r="G29" s="95">
        <v>1071</v>
      </c>
      <c r="H29" s="96" t="str">
        <f t="shared" ref="H29:H31" si="26">CONCATENATE("ESS-",B29)</f>
        <v>ESS-2DB24</v>
      </c>
      <c r="I29" s="95">
        <v>1071</v>
      </c>
      <c r="J29" s="96" t="str">
        <f t="shared" ref="J29:J31" si="27">CONCATENATE("SIB-",B29)</f>
        <v>SIB-2DB24</v>
      </c>
      <c r="K29" s="97">
        <v>974</v>
      </c>
      <c r="L29" s="98" t="str">
        <f t="shared" ref="L29:L31" si="28">CONCATENATE("GRS-",B29)</f>
        <v>GRS-2DB24</v>
      </c>
      <c r="M29" s="99">
        <v>1071</v>
      </c>
      <c r="N29" s="100" t="str">
        <f t="shared" ref="N29:N31" si="29">CONCATENATE("UPB-",B29)</f>
        <v>UPB-2DB24</v>
      </c>
      <c r="O29" s="95">
        <v>1071</v>
      </c>
      <c r="P29" s="100" t="str">
        <f t="shared" ref="P29:P31" si="30">CONCATENATE("MSL-",B29)</f>
        <v>MSL-2DB24</v>
      </c>
      <c r="Q29" s="100">
        <v>1071</v>
      </c>
      <c r="R29" s="100" t="str">
        <f t="shared" ref="R29:R31" si="31">CONCATENATE("DGS-",B29)</f>
        <v>DGS-2DB24</v>
      </c>
      <c r="S29" s="76">
        <v>2</v>
      </c>
      <c r="T29" s="76"/>
      <c r="U29" s="76"/>
      <c r="V29" s="76"/>
      <c r="W29" s="76"/>
      <c r="X29" s="76"/>
      <c r="Y29" s="76"/>
      <c r="Z29" s="76"/>
    </row>
    <row r="30" spans="1:26" ht="14.25" customHeight="1">
      <c r="A30" s="104" t="s">
        <v>103</v>
      </c>
      <c r="B30" s="101" t="s">
        <v>104</v>
      </c>
      <c r="C30" s="95">
        <v>1172</v>
      </c>
      <c r="D30" s="96" t="str">
        <f t="shared" si="24"/>
        <v>ONB-2DB30</v>
      </c>
      <c r="E30" s="97">
        <v>1065</v>
      </c>
      <c r="F30" s="96" t="str">
        <f t="shared" si="25"/>
        <v>WHS-2DB30</v>
      </c>
      <c r="G30" s="95">
        <v>1172</v>
      </c>
      <c r="H30" s="96" t="str">
        <f t="shared" si="26"/>
        <v>ESS-2DB30</v>
      </c>
      <c r="I30" s="95">
        <v>1172</v>
      </c>
      <c r="J30" s="96" t="str">
        <f t="shared" si="27"/>
        <v>SIB-2DB30</v>
      </c>
      <c r="K30" s="97">
        <v>1065</v>
      </c>
      <c r="L30" s="98" t="str">
        <f t="shared" si="28"/>
        <v>GRS-2DB30</v>
      </c>
      <c r="M30" s="99">
        <v>1172</v>
      </c>
      <c r="N30" s="100" t="str">
        <f t="shared" si="29"/>
        <v>UPB-2DB30</v>
      </c>
      <c r="O30" s="95">
        <v>1172</v>
      </c>
      <c r="P30" s="100" t="str">
        <f t="shared" si="30"/>
        <v>MSL-2DB30</v>
      </c>
      <c r="Q30" s="100">
        <v>1172</v>
      </c>
      <c r="R30" s="100" t="str">
        <f t="shared" si="31"/>
        <v>DGS-2DB30</v>
      </c>
      <c r="S30" s="76">
        <v>2</v>
      </c>
      <c r="T30" s="76"/>
      <c r="U30" s="76"/>
      <c r="V30" s="76"/>
      <c r="W30" s="76"/>
      <c r="X30" s="76"/>
      <c r="Y30" s="76"/>
      <c r="Z30" s="76"/>
    </row>
    <row r="31" spans="1:26" ht="14.25" customHeight="1">
      <c r="A31" s="104" t="s">
        <v>105</v>
      </c>
      <c r="B31" s="101" t="s">
        <v>106</v>
      </c>
      <c r="C31" s="95">
        <v>1312</v>
      </c>
      <c r="D31" s="96" t="str">
        <f t="shared" si="24"/>
        <v>ONB-2DB36</v>
      </c>
      <c r="E31" s="97">
        <v>1193</v>
      </c>
      <c r="F31" s="96" t="str">
        <f t="shared" si="25"/>
        <v>WHS-2DB36</v>
      </c>
      <c r="G31" s="95">
        <v>1312</v>
      </c>
      <c r="H31" s="96" t="str">
        <f t="shared" si="26"/>
        <v>ESS-2DB36</v>
      </c>
      <c r="I31" s="95">
        <v>1312</v>
      </c>
      <c r="J31" s="96" t="str">
        <f t="shared" si="27"/>
        <v>SIB-2DB36</v>
      </c>
      <c r="K31" s="97">
        <v>1193</v>
      </c>
      <c r="L31" s="98" t="str">
        <f t="shared" si="28"/>
        <v>GRS-2DB36</v>
      </c>
      <c r="M31" s="99">
        <v>1312</v>
      </c>
      <c r="N31" s="100" t="str">
        <f t="shared" si="29"/>
        <v>UPB-2DB36</v>
      </c>
      <c r="O31" s="95">
        <v>1312</v>
      </c>
      <c r="P31" s="100" t="str">
        <f t="shared" si="30"/>
        <v>MSL-2DB36</v>
      </c>
      <c r="Q31" s="100">
        <v>1312</v>
      </c>
      <c r="R31" s="100" t="str">
        <f t="shared" si="31"/>
        <v>DGS-2DB36</v>
      </c>
      <c r="S31" s="76">
        <v>2</v>
      </c>
      <c r="T31" s="76"/>
      <c r="U31" s="76"/>
      <c r="V31" s="76"/>
      <c r="W31" s="76"/>
      <c r="X31" s="76"/>
      <c r="Y31" s="76"/>
      <c r="Z31" s="76"/>
    </row>
    <row r="32" spans="1:26" ht="14.25" customHeight="1">
      <c r="A32" s="103" t="s">
        <v>107</v>
      </c>
      <c r="B32" s="101"/>
      <c r="C32" s="95"/>
      <c r="D32" s="96"/>
      <c r="E32" s="102"/>
      <c r="F32" s="96"/>
      <c r="G32" s="95"/>
      <c r="H32" s="96"/>
      <c r="I32" s="95"/>
      <c r="J32" s="96"/>
      <c r="K32" s="102"/>
      <c r="L32" s="98"/>
      <c r="M32" s="99"/>
      <c r="N32" s="100"/>
      <c r="O32" s="95"/>
      <c r="P32" s="100"/>
      <c r="Q32" s="100"/>
      <c r="R32" s="100"/>
      <c r="S32" s="76"/>
      <c r="T32" s="76"/>
      <c r="U32" s="76"/>
      <c r="V32" s="76"/>
      <c r="W32" s="76"/>
      <c r="X32" s="76"/>
      <c r="Y32" s="76"/>
      <c r="Z32" s="76"/>
    </row>
    <row r="33" spans="1:26" ht="14.25" customHeight="1">
      <c r="A33" s="93" t="s">
        <v>108</v>
      </c>
      <c r="B33" s="105" t="s">
        <v>109</v>
      </c>
      <c r="C33" s="95">
        <v>741</v>
      </c>
      <c r="D33" s="96" t="str">
        <f t="shared" ref="D33:D36" si="32">CONCATENATE("ONB-",B33)</f>
        <v>ONB-SB30</v>
      </c>
      <c r="E33" s="97">
        <v>674</v>
      </c>
      <c r="F33" s="96" t="str">
        <f t="shared" ref="F33:F36" si="33">CONCATENATE("WHS-",B33)</f>
        <v>WHS-SB30</v>
      </c>
      <c r="G33" s="95">
        <v>741</v>
      </c>
      <c r="H33" s="96" t="str">
        <f t="shared" ref="H33:H36" si="34">CONCATENATE("ESS-",B33)</f>
        <v>ESS-SB30</v>
      </c>
      <c r="I33" s="95">
        <v>741</v>
      </c>
      <c r="J33" s="96" t="str">
        <f t="shared" ref="J33:J36" si="35">CONCATENATE("SIB-",B33)</f>
        <v>SIB-SB30</v>
      </c>
      <c r="K33" s="97">
        <v>674</v>
      </c>
      <c r="L33" s="98" t="str">
        <f t="shared" ref="L33:L36" si="36">CONCATENATE("GRS-",B33)</f>
        <v>GRS-SB30</v>
      </c>
      <c r="M33" s="99">
        <v>741</v>
      </c>
      <c r="N33" s="100" t="str">
        <f t="shared" ref="N33:N36" si="37">CONCATENATE("UPB-",B33)</f>
        <v>UPB-SB30</v>
      </c>
      <c r="O33" s="95">
        <v>741</v>
      </c>
      <c r="P33" s="100" t="str">
        <f t="shared" ref="P33:P36" si="38">CONCATENATE("MSL-",B33)</f>
        <v>MSL-SB30</v>
      </c>
      <c r="Q33" s="100">
        <v>741</v>
      </c>
      <c r="R33" s="100" t="str">
        <f t="shared" ref="R33:R36" si="39">CONCATENATE("DGS-",B33)</f>
        <v>DGS-SB30</v>
      </c>
      <c r="S33" s="76">
        <v>2</v>
      </c>
      <c r="T33" s="76"/>
      <c r="U33" s="76"/>
      <c r="V33" s="76"/>
      <c r="W33" s="76"/>
      <c r="X33" s="76"/>
      <c r="Y33" s="76"/>
      <c r="Z33" s="76"/>
    </row>
    <row r="34" spans="1:26" ht="14.25" customHeight="1">
      <c r="A34" s="93" t="s">
        <v>110</v>
      </c>
      <c r="B34" s="105" t="s">
        <v>111</v>
      </c>
      <c r="C34" s="95">
        <v>794</v>
      </c>
      <c r="D34" s="96" t="str">
        <f t="shared" si="32"/>
        <v>ONB-SB33</v>
      </c>
      <c r="E34" s="97">
        <v>722</v>
      </c>
      <c r="F34" s="96" t="str">
        <f t="shared" si="33"/>
        <v>WHS-SB33</v>
      </c>
      <c r="G34" s="95">
        <v>794</v>
      </c>
      <c r="H34" s="96" t="str">
        <f t="shared" si="34"/>
        <v>ESS-SB33</v>
      </c>
      <c r="I34" s="95">
        <v>794</v>
      </c>
      <c r="J34" s="96" t="str">
        <f t="shared" si="35"/>
        <v>SIB-SB33</v>
      </c>
      <c r="K34" s="97">
        <v>722</v>
      </c>
      <c r="L34" s="98" t="str">
        <f t="shared" si="36"/>
        <v>GRS-SB33</v>
      </c>
      <c r="M34" s="99">
        <v>794</v>
      </c>
      <c r="N34" s="100" t="str">
        <f t="shared" si="37"/>
        <v>UPB-SB33</v>
      </c>
      <c r="O34" s="95">
        <v>794</v>
      </c>
      <c r="P34" s="100" t="str">
        <f t="shared" si="38"/>
        <v>MSL-SB33</v>
      </c>
      <c r="Q34" s="100">
        <v>794</v>
      </c>
      <c r="R34" s="100" t="str">
        <f t="shared" si="39"/>
        <v>DGS-SB33</v>
      </c>
      <c r="S34" s="76">
        <v>2</v>
      </c>
      <c r="T34" s="76"/>
      <c r="U34" s="76"/>
      <c r="V34" s="76"/>
      <c r="W34" s="76"/>
      <c r="X34" s="76"/>
      <c r="Y34" s="76"/>
      <c r="Z34" s="76"/>
    </row>
    <row r="35" spans="1:26" ht="14.25" customHeight="1">
      <c r="A35" s="93" t="s">
        <v>112</v>
      </c>
      <c r="B35" s="101" t="s">
        <v>113</v>
      </c>
      <c r="C35" s="95">
        <v>812</v>
      </c>
      <c r="D35" s="96" t="str">
        <f t="shared" si="32"/>
        <v>ONB-SB36</v>
      </c>
      <c r="E35" s="97">
        <v>738</v>
      </c>
      <c r="F35" s="96" t="str">
        <f t="shared" si="33"/>
        <v>WHS-SB36</v>
      </c>
      <c r="G35" s="95">
        <v>812</v>
      </c>
      <c r="H35" s="96" t="str">
        <f t="shared" si="34"/>
        <v>ESS-SB36</v>
      </c>
      <c r="I35" s="95">
        <v>812</v>
      </c>
      <c r="J35" s="96" t="str">
        <f t="shared" si="35"/>
        <v>SIB-SB36</v>
      </c>
      <c r="K35" s="97">
        <v>738</v>
      </c>
      <c r="L35" s="98" t="str">
        <f t="shared" si="36"/>
        <v>GRS-SB36</v>
      </c>
      <c r="M35" s="99">
        <v>812</v>
      </c>
      <c r="N35" s="100" t="str">
        <f t="shared" si="37"/>
        <v>UPB-SB36</v>
      </c>
      <c r="O35" s="95">
        <v>812</v>
      </c>
      <c r="P35" s="100" t="str">
        <f t="shared" si="38"/>
        <v>MSL-SB36</v>
      </c>
      <c r="Q35" s="100">
        <v>812</v>
      </c>
      <c r="R35" s="100" t="str">
        <f t="shared" si="39"/>
        <v>DGS-SB36</v>
      </c>
      <c r="S35" s="76">
        <v>2</v>
      </c>
      <c r="T35" s="76"/>
      <c r="U35" s="76"/>
      <c r="V35" s="76"/>
      <c r="W35" s="76"/>
      <c r="X35" s="76"/>
      <c r="Y35" s="76"/>
      <c r="Z35" s="76"/>
    </row>
    <row r="36" spans="1:26" ht="14.25" customHeight="1">
      <c r="A36" s="93" t="s">
        <v>114</v>
      </c>
      <c r="B36" s="101" t="s">
        <v>115</v>
      </c>
      <c r="C36" s="95">
        <v>883</v>
      </c>
      <c r="D36" s="96" t="str">
        <f t="shared" si="32"/>
        <v>ONB-SB42</v>
      </c>
      <c r="E36" s="97">
        <v>803</v>
      </c>
      <c r="F36" s="96" t="str">
        <f t="shared" si="33"/>
        <v>WHS-SB42</v>
      </c>
      <c r="G36" s="95">
        <v>883</v>
      </c>
      <c r="H36" s="96" t="str">
        <f t="shared" si="34"/>
        <v>ESS-SB42</v>
      </c>
      <c r="I36" s="95">
        <v>883</v>
      </c>
      <c r="J36" s="96" t="str">
        <f t="shared" si="35"/>
        <v>SIB-SB42</v>
      </c>
      <c r="K36" s="97">
        <v>803</v>
      </c>
      <c r="L36" s="98" t="str">
        <f t="shared" si="36"/>
        <v>GRS-SB42</v>
      </c>
      <c r="M36" s="99">
        <v>883</v>
      </c>
      <c r="N36" s="100" t="str">
        <f t="shared" si="37"/>
        <v>UPB-SB42</v>
      </c>
      <c r="O36" s="95">
        <v>883</v>
      </c>
      <c r="P36" s="100" t="str">
        <f t="shared" si="38"/>
        <v>MSL-SB42</v>
      </c>
      <c r="Q36" s="100">
        <v>883</v>
      </c>
      <c r="R36" s="100" t="str">
        <f t="shared" si="39"/>
        <v>DGS-SB42</v>
      </c>
      <c r="S36" s="76">
        <v>2</v>
      </c>
      <c r="T36" s="76"/>
      <c r="U36" s="76"/>
      <c r="V36" s="76"/>
      <c r="W36" s="76"/>
      <c r="X36" s="76"/>
      <c r="Y36" s="76"/>
      <c r="Z36" s="76"/>
    </row>
    <row r="37" spans="1:26" ht="14.25" customHeight="1">
      <c r="A37" s="103" t="s">
        <v>116</v>
      </c>
      <c r="B37" s="101"/>
      <c r="C37" s="95"/>
      <c r="D37" s="96"/>
      <c r="E37" s="102"/>
      <c r="F37" s="96"/>
      <c r="G37" s="95"/>
      <c r="H37" s="96"/>
      <c r="I37" s="95"/>
      <c r="J37" s="96"/>
      <c r="K37" s="102"/>
      <c r="L37" s="98"/>
      <c r="M37" s="99"/>
      <c r="N37" s="100"/>
      <c r="O37" s="95"/>
      <c r="P37" s="100"/>
      <c r="Q37" s="100"/>
      <c r="R37" s="100"/>
      <c r="S37" s="76"/>
      <c r="T37" s="76"/>
      <c r="U37" s="76"/>
      <c r="V37" s="76"/>
      <c r="W37" s="76"/>
      <c r="X37" s="76"/>
      <c r="Y37" s="76"/>
      <c r="Z37" s="76"/>
    </row>
    <row r="38" spans="1:26" ht="14.25" customHeight="1">
      <c r="A38" s="93" t="s">
        <v>117</v>
      </c>
      <c r="B38" s="101" t="s">
        <v>118</v>
      </c>
      <c r="C38" s="95">
        <v>880</v>
      </c>
      <c r="D38" s="96" t="str">
        <f>CONCATENATE("ONB-",B38)</f>
        <v>ONB-FSM36</v>
      </c>
      <c r="E38" s="97">
        <v>800</v>
      </c>
      <c r="F38" s="96" t="str">
        <f>CONCATENATE("WHS-",B38)</f>
        <v>WHS-FSM36</v>
      </c>
      <c r="G38" s="95">
        <v>880</v>
      </c>
      <c r="H38" s="96" t="str">
        <f>CONCATENATE("ESS-",B38)</f>
        <v>ESS-FSM36</v>
      </c>
      <c r="I38" s="95">
        <v>880</v>
      </c>
      <c r="J38" s="96" t="str">
        <f>CONCATENATE("SIB-",B38)</f>
        <v>SIB-FSM36</v>
      </c>
      <c r="K38" s="97">
        <v>800</v>
      </c>
      <c r="L38" s="98" t="str">
        <f>CONCATENATE("GRS-",B38)</f>
        <v>GRS-FSM36</v>
      </c>
      <c r="M38" s="99">
        <v>880</v>
      </c>
      <c r="N38" s="100" t="str">
        <f>CONCATENATE("UPB-",B38)</f>
        <v>UPB-FSM36</v>
      </c>
      <c r="O38" s="95">
        <v>880</v>
      </c>
      <c r="P38" s="100" t="str">
        <f>CONCATENATE("MSL-",B38)</f>
        <v>MSL-FSM36</v>
      </c>
      <c r="Q38" s="100">
        <v>880</v>
      </c>
      <c r="R38" s="100" t="str">
        <f>CONCATENATE("DGS-",B38)</f>
        <v>DGS-FSM36</v>
      </c>
      <c r="S38" s="76">
        <v>2</v>
      </c>
      <c r="T38" s="76"/>
      <c r="U38" s="76"/>
      <c r="V38" s="76"/>
      <c r="W38" s="76"/>
      <c r="X38" s="76"/>
      <c r="Y38" s="76"/>
      <c r="Z38" s="76"/>
    </row>
    <row r="39" spans="1:26" ht="14.25" customHeight="1">
      <c r="A39" s="103" t="s">
        <v>119</v>
      </c>
      <c r="B39" s="101"/>
      <c r="C39" s="95"/>
      <c r="D39" s="96"/>
      <c r="E39" s="102"/>
      <c r="F39" s="96"/>
      <c r="G39" s="95"/>
      <c r="H39" s="96"/>
      <c r="I39" s="95"/>
      <c r="J39" s="96"/>
      <c r="K39" s="102"/>
      <c r="L39" s="98"/>
      <c r="M39" s="99"/>
      <c r="N39" s="100"/>
      <c r="O39" s="95"/>
      <c r="P39" s="100"/>
      <c r="Q39" s="100"/>
      <c r="R39" s="100"/>
      <c r="S39" s="76"/>
      <c r="T39" s="76"/>
      <c r="U39" s="76"/>
      <c r="V39" s="76"/>
      <c r="W39" s="76"/>
      <c r="X39" s="76"/>
      <c r="Y39" s="76"/>
      <c r="Z39" s="76"/>
    </row>
    <row r="40" spans="1:26" ht="14.25" customHeight="1">
      <c r="A40" s="93" t="s">
        <v>120</v>
      </c>
      <c r="B40" s="105" t="s">
        <v>121</v>
      </c>
      <c r="C40" s="95">
        <v>982</v>
      </c>
      <c r="D40" s="96" t="str">
        <f>CONCATENATE("ONB-",B40)</f>
        <v>ONB-CSB42</v>
      </c>
      <c r="E40" s="97">
        <v>893</v>
      </c>
      <c r="F40" s="96" t="str">
        <f>CONCATENATE("WHS-",B40)</f>
        <v>WHS-CSB42</v>
      </c>
      <c r="G40" s="95">
        <v>982</v>
      </c>
      <c r="H40" s="96" t="str">
        <f>CONCATENATE("ESS-",B40)</f>
        <v>ESS-CSB42</v>
      </c>
      <c r="I40" s="95">
        <v>982</v>
      </c>
      <c r="J40" s="96" t="str">
        <f>CONCATENATE("SIB-",B40)</f>
        <v>SIB-CSB42</v>
      </c>
      <c r="K40" s="97">
        <v>893</v>
      </c>
      <c r="L40" s="98" t="str">
        <f>CONCATENATE("GRS-",B40)</f>
        <v>GRS-CSB42</v>
      </c>
      <c r="M40" s="99">
        <v>982</v>
      </c>
      <c r="N40" s="100" t="str">
        <f>CONCATENATE("UPB-",B40)</f>
        <v>UPB-CSB42</v>
      </c>
      <c r="O40" s="95">
        <v>982</v>
      </c>
      <c r="P40" s="100" t="str">
        <f>CONCATENATE("MSL-",B40)</f>
        <v>MSL-CSB42</v>
      </c>
      <c r="Q40" s="100">
        <v>982</v>
      </c>
      <c r="R40" s="100" t="str">
        <f>CONCATENATE("DGS-",B40)</f>
        <v>DGS-CSB42</v>
      </c>
      <c r="S40" s="76">
        <v>2</v>
      </c>
      <c r="T40" s="76"/>
      <c r="U40" s="76"/>
      <c r="V40" s="76"/>
      <c r="W40" s="76"/>
      <c r="X40" s="76"/>
      <c r="Y40" s="76"/>
      <c r="Z40" s="76"/>
    </row>
    <row r="41" spans="1:26" ht="14.25" customHeight="1">
      <c r="A41" s="103" t="s">
        <v>122</v>
      </c>
      <c r="B41" s="105"/>
      <c r="C41" s="95"/>
      <c r="D41" s="96"/>
      <c r="E41" s="102"/>
      <c r="F41" s="96"/>
      <c r="G41" s="95"/>
      <c r="H41" s="96"/>
      <c r="I41" s="95"/>
      <c r="J41" s="96"/>
      <c r="K41" s="102"/>
      <c r="L41" s="98"/>
      <c r="M41" s="99"/>
      <c r="N41" s="100"/>
      <c r="O41" s="95"/>
      <c r="P41" s="100"/>
      <c r="Q41" s="100"/>
      <c r="R41" s="100"/>
      <c r="S41" s="76"/>
      <c r="T41" s="76"/>
      <c r="U41" s="76"/>
      <c r="V41" s="76"/>
      <c r="W41" s="76"/>
      <c r="X41" s="76"/>
      <c r="Y41" s="76"/>
      <c r="Z41" s="76"/>
    </row>
    <row r="42" spans="1:26" ht="14.25" customHeight="1">
      <c r="A42" s="93" t="s">
        <v>123</v>
      </c>
      <c r="B42" s="101" t="s">
        <v>124</v>
      </c>
      <c r="C42" s="95">
        <v>1165</v>
      </c>
      <c r="D42" s="96" t="str">
        <f t="shared" ref="D42:D43" si="40">CONCATENATE("ONB-",B42)</f>
        <v>ONB-BLS36-SP</v>
      </c>
      <c r="E42" s="97">
        <v>1059</v>
      </c>
      <c r="F42" s="96" t="str">
        <f t="shared" ref="F42:F43" si="41">CONCATENATE("WHS-",B42)</f>
        <v>WHS-BLS36-SP</v>
      </c>
      <c r="G42" s="95">
        <v>1165</v>
      </c>
      <c r="H42" s="96" t="str">
        <f t="shared" ref="H42:H43" si="42">CONCATENATE("ESS-",B42)</f>
        <v>ESS-BLS36-SP</v>
      </c>
      <c r="I42" s="95">
        <v>1165</v>
      </c>
      <c r="J42" s="96" t="str">
        <f t="shared" ref="J42:J43" si="43">CONCATENATE("SIB-",B42)</f>
        <v>SIB-BLS36-SP</v>
      </c>
      <c r="K42" s="97">
        <v>1059</v>
      </c>
      <c r="L42" s="98" t="str">
        <f t="shared" ref="L42:L43" si="44">CONCATENATE("GRS-",B42)</f>
        <v>GRS-BLS36-SP</v>
      </c>
      <c r="M42" s="99">
        <v>1165</v>
      </c>
      <c r="N42" s="100" t="str">
        <f t="shared" ref="N42:N43" si="45">CONCATENATE("UPB-",B42)</f>
        <v>UPB-BLS36-SP</v>
      </c>
      <c r="O42" s="95">
        <v>1165</v>
      </c>
      <c r="P42" s="100" t="str">
        <f t="shared" ref="P42:P43" si="46">CONCATENATE("MSL-",B42)</f>
        <v>MSL-BLS36-SP</v>
      </c>
      <c r="Q42" s="100">
        <v>1165</v>
      </c>
      <c r="R42" s="100" t="str">
        <f t="shared" ref="R42:R43" si="47">CONCATENATE("DGS-",B42)</f>
        <v>DGS-BLS36-SP</v>
      </c>
      <c r="S42" s="76">
        <v>1</v>
      </c>
      <c r="T42" s="76"/>
      <c r="U42" s="76"/>
      <c r="V42" s="76"/>
      <c r="W42" s="76"/>
      <c r="X42" s="76"/>
      <c r="Y42" s="76"/>
      <c r="Z42" s="76"/>
    </row>
    <row r="43" spans="1:26" ht="14.25" customHeight="1">
      <c r="A43" s="93" t="s">
        <v>125</v>
      </c>
      <c r="B43" s="101" t="s">
        <v>126</v>
      </c>
      <c r="C43" s="95">
        <v>1036</v>
      </c>
      <c r="D43" s="96" t="str">
        <f t="shared" si="40"/>
        <v>ONB-BBC42</v>
      </c>
      <c r="E43" s="97">
        <v>942</v>
      </c>
      <c r="F43" s="96" t="str">
        <f t="shared" si="41"/>
        <v>WHS-BBC42</v>
      </c>
      <c r="G43" s="95">
        <v>1036</v>
      </c>
      <c r="H43" s="96" t="str">
        <f t="shared" si="42"/>
        <v>ESS-BBC42</v>
      </c>
      <c r="I43" s="95">
        <v>1036</v>
      </c>
      <c r="J43" s="96" t="str">
        <f t="shared" si="43"/>
        <v>SIB-BBC42</v>
      </c>
      <c r="K43" s="97">
        <v>942</v>
      </c>
      <c r="L43" s="98" t="str">
        <f t="shared" si="44"/>
        <v>GRS-BBC42</v>
      </c>
      <c r="M43" s="99">
        <v>1036</v>
      </c>
      <c r="N43" s="100" t="str">
        <f t="shared" si="45"/>
        <v>UPB-BBC42</v>
      </c>
      <c r="O43" s="95">
        <v>1036</v>
      </c>
      <c r="P43" s="100" t="str">
        <f t="shared" si="46"/>
        <v>MSL-BBC42</v>
      </c>
      <c r="Q43" s="100">
        <v>1036</v>
      </c>
      <c r="R43" s="100" t="str">
        <f t="shared" si="47"/>
        <v>DGS-BBC42</v>
      </c>
      <c r="S43" s="76">
        <v>2</v>
      </c>
      <c r="T43" s="76"/>
      <c r="U43" s="76"/>
      <c r="V43" s="76"/>
      <c r="W43" s="76"/>
      <c r="X43" s="76"/>
      <c r="Y43" s="76"/>
      <c r="Z43" s="76"/>
    </row>
    <row r="44" spans="1:26" ht="14.25" customHeight="1">
      <c r="A44" s="103" t="s">
        <v>127</v>
      </c>
      <c r="B44" s="101"/>
      <c r="C44" s="95"/>
      <c r="D44" s="96"/>
      <c r="E44" s="102"/>
      <c r="F44" s="96"/>
      <c r="G44" s="95"/>
      <c r="H44" s="96"/>
      <c r="I44" s="95"/>
      <c r="J44" s="96"/>
      <c r="K44" s="102"/>
      <c r="L44" s="98"/>
      <c r="M44" s="99"/>
      <c r="N44" s="100"/>
      <c r="O44" s="95"/>
      <c r="P44" s="100"/>
      <c r="Q44" s="100"/>
      <c r="R44" s="100"/>
      <c r="S44" s="76"/>
      <c r="T44" s="76"/>
      <c r="U44" s="76"/>
      <c r="V44" s="76"/>
      <c r="W44" s="76"/>
      <c r="X44" s="76"/>
      <c r="Y44" s="76"/>
      <c r="Z44" s="76"/>
    </row>
    <row r="45" spans="1:26" ht="14.25" customHeight="1">
      <c r="A45" s="93" t="s">
        <v>128</v>
      </c>
      <c r="B45" s="101" t="s">
        <v>129</v>
      </c>
      <c r="C45" s="95">
        <v>517</v>
      </c>
      <c r="D45" s="96" t="str">
        <f t="shared" ref="D45:D46" si="48">CONCATENATE("ONB-",B45)</f>
        <v>ONB-BWRC6</v>
      </c>
      <c r="E45" s="97">
        <v>470</v>
      </c>
      <c r="F45" s="96" t="str">
        <f t="shared" ref="F45:F46" si="49">CONCATENATE("WHS-",B45)</f>
        <v>WHS-BWRC6</v>
      </c>
      <c r="G45" s="95">
        <v>517</v>
      </c>
      <c r="H45" s="96" t="str">
        <f t="shared" ref="H45:H46" si="50">CONCATENATE("ESS-",B45)</f>
        <v>ESS-BWRC6</v>
      </c>
      <c r="I45" s="95">
        <v>517</v>
      </c>
      <c r="J45" s="96" t="str">
        <f t="shared" ref="J45:J46" si="51">CONCATENATE("SIB-",B45)</f>
        <v>SIB-BWRC6</v>
      </c>
      <c r="K45" s="97">
        <v>470</v>
      </c>
      <c r="L45" s="98" t="str">
        <f t="shared" ref="L45:L46" si="52">CONCATENATE("GRS-",B45)</f>
        <v>GRS-BWRC6</v>
      </c>
      <c r="M45" s="99">
        <v>517</v>
      </c>
      <c r="N45" s="100" t="str">
        <f t="shared" ref="N45:N46" si="53">CONCATENATE("UPB-",B45)</f>
        <v>UPB-BWRC6</v>
      </c>
      <c r="O45" s="95">
        <v>517</v>
      </c>
      <c r="P45" s="100" t="str">
        <f t="shared" ref="P45:P46" si="54">CONCATENATE("MSL-",B45)</f>
        <v>MSL-BWRC6</v>
      </c>
      <c r="Q45" s="100">
        <v>517</v>
      </c>
      <c r="R45" s="100" t="str">
        <f t="shared" ref="R45:R46" si="55">CONCATENATE("DGS-",B45)</f>
        <v>DGS-BWRC6</v>
      </c>
      <c r="S45" s="76">
        <v>0</v>
      </c>
      <c r="T45" s="76"/>
      <c r="U45" s="76"/>
      <c r="V45" s="76"/>
      <c r="W45" s="76"/>
      <c r="X45" s="76"/>
      <c r="Y45" s="76"/>
      <c r="Z45" s="76"/>
    </row>
    <row r="46" spans="1:26" ht="14.25" customHeight="1">
      <c r="A46" s="93" t="s">
        <v>130</v>
      </c>
      <c r="B46" s="101" t="s">
        <v>131</v>
      </c>
      <c r="C46" s="95">
        <v>494</v>
      </c>
      <c r="D46" s="96" t="str">
        <f t="shared" si="48"/>
        <v>ONB-SP09</v>
      </c>
      <c r="E46" s="97">
        <v>449</v>
      </c>
      <c r="F46" s="96" t="str">
        <f t="shared" si="49"/>
        <v>WHS-SP09</v>
      </c>
      <c r="G46" s="95">
        <v>494</v>
      </c>
      <c r="H46" s="96" t="str">
        <f t="shared" si="50"/>
        <v>ESS-SP09</v>
      </c>
      <c r="I46" s="95">
        <v>494</v>
      </c>
      <c r="J46" s="96" t="str">
        <f t="shared" si="51"/>
        <v>SIB-SP09</v>
      </c>
      <c r="K46" s="97">
        <v>449</v>
      </c>
      <c r="L46" s="98" t="str">
        <f t="shared" si="52"/>
        <v>GRS-SP09</v>
      </c>
      <c r="M46" s="99">
        <v>494</v>
      </c>
      <c r="N46" s="100" t="str">
        <f t="shared" si="53"/>
        <v>UPB-SP09</v>
      </c>
      <c r="O46" s="95">
        <v>494</v>
      </c>
      <c r="P46" s="100" t="str">
        <f t="shared" si="54"/>
        <v>MSL-SP09</v>
      </c>
      <c r="Q46" s="100">
        <v>494</v>
      </c>
      <c r="R46" s="100" t="str">
        <f t="shared" si="55"/>
        <v>DGS-SP09</v>
      </c>
      <c r="S46" s="76">
        <v>1</v>
      </c>
      <c r="T46" s="76"/>
      <c r="U46" s="76"/>
      <c r="V46" s="76"/>
      <c r="W46" s="76"/>
      <c r="X46" s="76"/>
      <c r="Y46" s="76"/>
      <c r="Z46" s="76"/>
    </row>
    <row r="47" spans="1:26" ht="14.25" customHeight="1">
      <c r="A47" s="103" t="s">
        <v>132</v>
      </c>
      <c r="B47" s="101"/>
      <c r="C47" s="95"/>
      <c r="D47" s="96"/>
      <c r="E47" s="102"/>
      <c r="F47" s="96"/>
      <c r="G47" s="95"/>
      <c r="H47" s="96"/>
      <c r="I47" s="95"/>
      <c r="J47" s="96"/>
      <c r="K47" s="102"/>
      <c r="L47" s="98"/>
      <c r="M47" s="99"/>
      <c r="N47" s="100"/>
      <c r="O47" s="95"/>
      <c r="P47" s="100"/>
      <c r="Q47" s="100"/>
      <c r="R47" s="100"/>
      <c r="S47" s="76"/>
      <c r="T47" s="76"/>
      <c r="U47" s="76"/>
      <c r="V47" s="76"/>
      <c r="W47" s="76"/>
      <c r="X47" s="76"/>
      <c r="Y47" s="76"/>
      <c r="Z47" s="76"/>
    </row>
    <row r="48" spans="1:26" ht="14.25" customHeight="1">
      <c r="A48" s="93" t="s">
        <v>133</v>
      </c>
      <c r="B48" s="101" t="s">
        <v>134</v>
      </c>
      <c r="C48" s="95">
        <v>1030</v>
      </c>
      <c r="D48" s="96" t="str">
        <f t="shared" ref="D48:D49" si="56">CONCATENATE("ONB-",B48)</f>
        <v>ONB-BEC24</v>
      </c>
      <c r="E48" s="97">
        <v>936</v>
      </c>
      <c r="F48" s="96" t="str">
        <f t="shared" ref="F48:F49" si="57">CONCATENATE("WHS-",B48)</f>
        <v>WHS-BEC24</v>
      </c>
      <c r="G48" s="95">
        <v>1030</v>
      </c>
      <c r="H48" s="96" t="str">
        <f t="shared" ref="H48:H49" si="58">CONCATENATE("ESS-",B48)</f>
        <v>ESS-BEC24</v>
      </c>
      <c r="I48" s="95">
        <v>1030</v>
      </c>
      <c r="J48" s="96" t="str">
        <f t="shared" ref="J48:J49" si="59">CONCATENATE("SIB-",B48)</f>
        <v>SIB-BEC24</v>
      </c>
      <c r="K48" s="97">
        <v>936</v>
      </c>
      <c r="L48" s="98" t="str">
        <f t="shared" ref="L48:L49" si="60">CONCATENATE("GRS-",B48)</f>
        <v>GRS-BEC24</v>
      </c>
      <c r="M48" s="99">
        <v>1030</v>
      </c>
      <c r="N48" s="100" t="str">
        <f t="shared" ref="N48:N49" si="61">CONCATENATE("UPB-",B48)</f>
        <v>UPB-BEC24</v>
      </c>
      <c r="O48" s="95">
        <v>1030</v>
      </c>
      <c r="P48" s="100" t="str">
        <f t="shared" ref="P48:P49" si="62">CONCATENATE("MSL-",B48)</f>
        <v>MSL-BEC24</v>
      </c>
      <c r="Q48" s="100">
        <v>1030</v>
      </c>
      <c r="R48" s="100" t="str">
        <f t="shared" ref="R48:R49" si="63">CONCATENATE("DGS-",B48)</f>
        <v>DGS-BEC24</v>
      </c>
      <c r="S48" s="76">
        <v>2</v>
      </c>
      <c r="T48" s="76"/>
      <c r="U48" s="76"/>
      <c r="V48" s="76"/>
      <c r="W48" s="76"/>
      <c r="X48" s="76"/>
      <c r="Y48" s="76"/>
      <c r="Z48" s="76"/>
    </row>
    <row r="49" spans="1:26" ht="14.25" customHeight="1">
      <c r="A49" s="93" t="s">
        <v>135</v>
      </c>
      <c r="B49" s="101" t="s">
        <v>136</v>
      </c>
      <c r="C49" s="95">
        <v>648</v>
      </c>
      <c r="D49" s="96" t="str">
        <f t="shared" si="56"/>
        <v>ONB-BES09L/R</v>
      </c>
      <c r="E49" s="97">
        <v>589</v>
      </c>
      <c r="F49" s="96" t="str">
        <f t="shared" si="57"/>
        <v>WHS-BES09L/R</v>
      </c>
      <c r="G49" s="95">
        <v>648</v>
      </c>
      <c r="H49" s="96" t="str">
        <f t="shared" si="58"/>
        <v>ESS-BES09L/R</v>
      </c>
      <c r="I49" s="95">
        <v>648</v>
      </c>
      <c r="J49" s="96" t="str">
        <f t="shared" si="59"/>
        <v>SIB-BES09L/R</v>
      </c>
      <c r="K49" s="97">
        <v>589</v>
      </c>
      <c r="L49" s="98" t="str">
        <f t="shared" si="60"/>
        <v>GRS-BES09L/R</v>
      </c>
      <c r="M49" s="99">
        <v>648</v>
      </c>
      <c r="N49" s="100" t="str">
        <f t="shared" si="61"/>
        <v>UPB-BES09L/R</v>
      </c>
      <c r="O49" s="95">
        <v>648</v>
      </c>
      <c r="P49" s="100" t="str">
        <f t="shared" si="62"/>
        <v>MSL-BES09L/R</v>
      </c>
      <c r="Q49" s="100">
        <v>648</v>
      </c>
      <c r="R49" s="100" t="str">
        <f t="shared" si="63"/>
        <v>DGS-BES09L/R</v>
      </c>
      <c r="S49" s="76">
        <v>0</v>
      </c>
      <c r="T49" s="76"/>
      <c r="U49" s="76"/>
      <c r="V49" s="76"/>
      <c r="W49" s="76"/>
      <c r="X49" s="76"/>
      <c r="Y49" s="76"/>
      <c r="Z49" s="76"/>
    </row>
    <row r="50" spans="1:26" ht="14.25" customHeight="1">
      <c r="A50" s="103" t="s">
        <v>137</v>
      </c>
      <c r="B50" s="101"/>
      <c r="C50" s="95"/>
      <c r="D50" s="96"/>
      <c r="E50" s="102"/>
      <c r="F50" s="96"/>
      <c r="G50" s="95"/>
      <c r="H50" s="96"/>
      <c r="I50" s="95"/>
      <c r="J50" s="96"/>
      <c r="K50" s="102"/>
      <c r="L50" s="98"/>
      <c r="M50" s="99"/>
      <c r="N50" s="100"/>
      <c r="O50" s="95"/>
      <c r="P50" s="100"/>
      <c r="Q50" s="100"/>
      <c r="R50" s="100"/>
      <c r="S50" s="76"/>
      <c r="T50" s="76"/>
      <c r="U50" s="76"/>
      <c r="V50" s="76"/>
      <c r="W50" s="76"/>
      <c r="X50" s="76"/>
      <c r="Y50" s="76"/>
      <c r="Z50" s="76"/>
    </row>
    <row r="51" spans="1:26" ht="14.25" customHeight="1">
      <c r="A51" s="93" t="s">
        <v>138</v>
      </c>
      <c r="B51" s="106" t="s">
        <v>139</v>
      </c>
      <c r="C51" s="95">
        <v>1472</v>
      </c>
      <c r="D51" s="96" t="str">
        <f t="shared" ref="D51:D59" si="64">CONCATENATE("ONB-",B51)</f>
        <v>ONB-PC188424</v>
      </c>
      <c r="E51" s="97">
        <v>1338</v>
      </c>
      <c r="F51" s="96" t="str">
        <f t="shared" ref="F51:F59" si="65">CONCATENATE("WHS-",B51)</f>
        <v>WHS-PC188424</v>
      </c>
      <c r="G51" s="95">
        <v>1472</v>
      </c>
      <c r="H51" s="96" t="str">
        <f t="shared" ref="H51:H59" si="66">CONCATENATE("ESS-",B51)</f>
        <v>ESS-PC188424</v>
      </c>
      <c r="I51" s="95">
        <v>1472</v>
      </c>
      <c r="J51" s="96" t="str">
        <f t="shared" ref="J51:J59" si="67">CONCATENATE("SIB-",B51)</f>
        <v>SIB-PC188424</v>
      </c>
      <c r="K51" s="97">
        <v>1338</v>
      </c>
      <c r="L51" s="98" t="str">
        <f t="shared" ref="L51:L59" si="68">CONCATENATE("GRS-",B51)</f>
        <v>GRS-PC188424</v>
      </c>
      <c r="M51" s="99">
        <v>1472</v>
      </c>
      <c r="N51" s="100" t="str">
        <f t="shared" ref="N51:N59" si="69">CONCATENATE("UPB-",B51)</f>
        <v>UPB-PC188424</v>
      </c>
      <c r="O51" s="95">
        <v>1472</v>
      </c>
      <c r="P51" s="100" t="str">
        <f t="shared" ref="P51:P59" si="70">CONCATENATE("MSL-",B51)</f>
        <v>MSL-PC188424</v>
      </c>
      <c r="Q51" s="100">
        <v>1472</v>
      </c>
      <c r="R51" s="100" t="str">
        <f t="shared" ref="R51:R59" si="71">CONCATENATE("DGS-",B51)</f>
        <v>DGS-PC188424</v>
      </c>
      <c r="S51" s="76">
        <v>2</v>
      </c>
      <c r="T51" s="76"/>
      <c r="U51" s="76"/>
      <c r="V51" s="76"/>
      <c r="W51" s="76"/>
      <c r="X51" s="76"/>
      <c r="Y51" s="76"/>
      <c r="Z51" s="76"/>
    </row>
    <row r="52" spans="1:26" ht="14.25" customHeight="1">
      <c r="A52" s="93" t="s">
        <v>140</v>
      </c>
      <c r="B52" s="101" t="s">
        <v>141</v>
      </c>
      <c r="C52" s="95">
        <v>1577</v>
      </c>
      <c r="D52" s="96" t="str">
        <f t="shared" si="64"/>
        <v>ONB-PC189024</v>
      </c>
      <c r="E52" s="97">
        <v>1434</v>
      </c>
      <c r="F52" s="96" t="str">
        <f t="shared" si="65"/>
        <v>WHS-PC189024</v>
      </c>
      <c r="G52" s="95">
        <v>1577</v>
      </c>
      <c r="H52" s="96" t="str">
        <f t="shared" si="66"/>
        <v>ESS-PC189024</v>
      </c>
      <c r="I52" s="95">
        <v>1577</v>
      </c>
      <c r="J52" s="96" t="str">
        <f t="shared" si="67"/>
        <v>SIB-PC189024</v>
      </c>
      <c r="K52" s="97">
        <v>1434</v>
      </c>
      <c r="L52" s="98" t="str">
        <f t="shared" si="68"/>
        <v>GRS-PC189024</v>
      </c>
      <c r="M52" s="99">
        <v>1577</v>
      </c>
      <c r="N52" s="100" t="str">
        <f t="shared" si="69"/>
        <v>UPB-PC189024</v>
      </c>
      <c r="O52" s="95">
        <v>1577</v>
      </c>
      <c r="P52" s="100" t="str">
        <f t="shared" si="70"/>
        <v>MSL-PC189024</v>
      </c>
      <c r="Q52" s="100">
        <v>1577</v>
      </c>
      <c r="R52" s="100" t="str">
        <f t="shared" si="71"/>
        <v>DGS-PC189024</v>
      </c>
      <c r="S52" s="76">
        <v>2</v>
      </c>
      <c r="T52" s="76"/>
      <c r="U52" s="76"/>
      <c r="V52" s="76"/>
      <c r="W52" s="76"/>
      <c r="X52" s="76"/>
      <c r="Y52" s="76"/>
      <c r="Z52" s="76"/>
    </row>
    <row r="53" spans="1:26" ht="14.25" customHeight="1">
      <c r="A53" s="93" t="s">
        <v>142</v>
      </c>
      <c r="B53" s="101" t="s">
        <v>143</v>
      </c>
      <c r="C53" s="95">
        <v>1625</v>
      </c>
      <c r="D53" s="96" t="str">
        <f t="shared" si="64"/>
        <v>ONB-PC189624</v>
      </c>
      <c r="E53" s="97">
        <v>1477</v>
      </c>
      <c r="F53" s="96" t="str">
        <f t="shared" si="65"/>
        <v>WHS-PC189624</v>
      </c>
      <c r="G53" s="95">
        <v>1625</v>
      </c>
      <c r="H53" s="96" t="str">
        <f t="shared" si="66"/>
        <v>ESS-PC189624</v>
      </c>
      <c r="I53" s="95">
        <v>1625</v>
      </c>
      <c r="J53" s="96" t="str">
        <f t="shared" si="67"/>
        <v>SIB-PC189624</v>
      </c>
      <c r="K53" s="97">
        <v>1477</v>
      </c>
      <c r="L53" s="98" t="str">
        <f t="shared" si="68"/>
        <v>GRS-PC189624</v>
      </c>
      <c r="M53" s="99">
        <v>1625</v>
      </c>
      <c r="N53" s="100" t="str">
        <f t="shared" si="69"/>
        <v>UPB-PC189624</v>
      </c>
      <c r="O53" s="95">
        <v>1625</v>
      </c>
      <c r="P53" s="100" t="str">
        <f t="shared" si="70"/>
        <v>MSL-PC189624</v>
      </c>
      <c r="Q53" s="100">
        <v>1625</v>
      </c>
      <c r="R53" s="100" t="str">
        <f t="shared" si="71"/>
        <v>DGS-PC189624</v>
      </c>
      <c r="S53" s="76">
        <v>2</v>
      </c>
      <c r="T53" s="76"/>
      <c r="U53" s="76"/>
      <c r="V53" s="76"/>
      <c r="W53" s="76"/>
      <c r="X53" s="76"/>
      <c r="Y53" s="76"/>
      <c r="Z53" s="76"/>
    </row>
    <row r="54" spans="1:26" ht="14.25" customHeight="1">
      <c r="A54" s="93" t="s">
        <v>144</v>
      </c>
      <c r="B54" s="106" t="s">
        <v>145</v>
      </c>
      <c r="C54" s="95">
        <v>1707</v>
      </c>
      <c r="D54" s="96" t="str">
        <f t="shared" si="64"/>
        <v>ONB-PC248424</v>
      </c>
      <c r="E54" s="97">
        <v>1552</v>
      </c>
      <c r="F54" s="96" t="str">
        <f t="shared" si="65"/>
        <v>WHS-PC248424</v>
      </c>
      <c r="G54" s="95">
        <v>1707</v>
      </c>
      <c r="H54" s="96" t="str">
        <f t="shared" si="66"/>
        <v>ESS-PC248424</v>
      </c>
      <c r="I54" s="95">
        <v>1707</v>
      </c>
      <c r="J54" s="96" t="str">
        <f t="shared" si="67"/>
        <v>SIB-PC248424</v>
      </c>
      <c r="K54" s="97">
        <v>1552</v>
      </c>
      <c r="L54" s="98" t="str">
        <f t="shared" si="68"/>
        <v>GRS-PC248424</v>
      </c>
      <c r="M54" s="99">
        <v>1707</v>
      </c>
      <c r="N54" s="100" t="str">
        <f t="shared" si="69"/>
        <v>UPB-PC248424</v>
      </c>
      <c r="O54" s="95">
        <v>1707</v>
      </c>
      <c r="P54" s="100" t="str">
        <f t="shared" si="70"/>
        <v>MSL-PC248424</v>
      </c>
      <c r="Q54" s="100">
        <v>1707</v>
      </c>
      <c r="R54" s="100" t="str">
        <f t="shared" si="71"/>
        <v>DGS-PC248424</v>
      </c>
      <c r="S54" s="76">
        <v>4</v>
      </c>
      <c r="T54" s="76"/>
      <c r="U54" s="76"/>
      <c r="V54" s="76"/>
      <c r="W54" s="76"/>
      <c r="X54" s="76"/>
      <c r="Y54" s="76"/>
      <c r="Z54" s="76"/>
    </row>
    <row r="55" spans="1:26" ht="14.25" customHeight="1">
      <c r="A55" s="93" t="s">
        <v>146</v>
      </c>
      <c r="B55" s="101" t="s">
        <v>147</v>
      </c>
      <c r="C55" s="95">
        <v>1806</v>
      </c>
      <c r="D55" s="96" t="str">
        <f t="shared" si="64"/>
        <v>ONB-PC249024</v>
      </c>
      <c r="E55" s="97">
        <v>1642</v>
      </c>
      <c r="F55" s="96" t="str">
        <f t="shared" si="65"/>
        <v>WHS-PC249024</v>
      </c>
      <c r="G55" s="95">
        <v>1806</v>
      </c>
      <c r="H55" s="96" t="str">
        <f t="shared" si="66"/>
        <v>ESS-PC249024</v>
      </c>
      <c r="I55" s="95">
        <v>1806</v>
      </c>
      <c r="J55" s="96" t="str">
        <f t="shared" si="67"/>
        <v>SIB-PC249024</v>
      </c>
      <c r="K55" s="97">
        <v>1642</v>
      </c>
      <c r="L55" s="98" t="str">
        <f t="shared" si="68"/>
        <v>GRS-PC249024</v>
      </c>
      <c r="M55" s="99">
        <v>1806</v>
      </c>
      <c r="N55" s="100" t="str">
        <f t="shared" si="69"/>
        <v>UPB-PC249024</v>
      </c>
      <c r="O55" s="95">
        <v>1806</v>
      </c>
      <c r="P55" s="100" t="str">
        <f t="shared" si="70"/>
        <v>MSL-PC249024</v>
      </c>
      <c r="Q55" s="100">
        <v>1806</v>
      </c>
      <c r="R55" s="100" t="str">
        <f t="shared" si="71"/>
        <v>DGS-PC249024</v>
      </c>
      <c r="S55" s="76">
        <v>4</v>
      </c>
      <c r="T55" s="76"/>
      <c r="U55" s="76"/>
      <c r="V55" s="76"/>
      <c r="W55" s="76"/>
      <c r="X55" s="76"/>
      <c r="Y55" s="76"/>
      <c r="Z55" s="76"/>
    </row>
    <row r="56" spans="1:26" ht="14.25" customHeight="1">
      <c r="A56" s="93" t="s">
        <v>148</v>
      </c>
      <c r="B56" s="101" t="s">
        <v>149</v>
      </c>
      <c r="C56" s="95">
        <v>1871</v>
      </c>
      <c r="D56" s="96" t="str">
        <f t="shared" si="64"/>
        <v>ONB-PC249624</v>
      </c>
      <c r="E56" s="97">
        <v>1701</v>
      </c>
      <c r="F56" s="96" t="str">
        <f t="shared" si="65"/>
        <v>WHS-PC249624</v>
      </c>
      <c r="G56" s="95">
        <v>1871</v>
      </c>
      <c r="H56" s="96" t="str">
        <f t="shared" si="66"/>
        <v>ESS-PC249624</v>
      </c>
      <c r="I56" s="95">
        <v>1871</v>
      </c>
      <c r="J56" s="96" t="str">
        <f t="shared" si="67"/>
        <v>SIB-PC249624</v>
      </c>
      <c r="K56" s="97">
        <v>1701</v>
      </c>
      <c r="L56" s="98" t="str">
        <f t="shared" si="68"/>
        <v>GRS-PC249624</v>
      </c>
      <c r="M56" s="99">
        <v>1871</v>
      </c>
      <c r="N56" s="100" t="str">
        <f t="shared" si="69"/>
        <v>UPB-PC249624</v>
      </c>
      <c r="O56" s="95">
        <v>1871</v>
      </c>
      <c r="P56" s="100" t="str">
        <f t="shared" si="70"/>
        <v>MSL-PC249624</v>
      </c>
      <c r="Q56" s="100">
        <v>1871</v>
      </c>
      <c r="R56" s="100" t="str">
        <f t="shared" si="71"/>
        <v>DGS-PC249624</v>
      </c>
      <c r="S56" s="76">
        <v>4</v>
      </c>
      <c r="T56" s="76"/>
      <c r="U56" s="76"/>
      <c r="V56" s="76"/>
      <c r="W56" s="76"/>
      <c r="X56" s="76"/>
      <c r="Y56" s="76"/>
      <c r="Z56" s="76"/>
    </row>
    <row r="57" spans="1:26" ht="14.25" customHeight="1">
      <c r="A57" s="93" t="s">
        <v>150</v>
      </c>
      <c r="B57" s="105" t="s">
        <v>151</v>
      </c>
      <c r="C57" s="95">
        <v>2119</v>
      </c>
      <c r="D57" s="96" t="str">
        <f t="shared" si="64"/>
        <v>ONB-PC308424</v>
      </c>
      <c r="E57" s="97">
        <v>1926</v>
      </c>
      <c r="F57" s="96" t="str">
        <f t="shared" si="65"/>
        <v>WHS-PC308424</v>
      </c>
      <c r="G57" s="95">
        <v>2119</v>
      </c>
      <c r="H57" s="96" t="str">
        <f t="shared" si="66"/>
        <v>ESS-PC308424</v>
      </c>
      <c r="I57" s="95">
        <v>2119</v>
      </c>
      <c r="J57" s="96" t="str">
        <f t="shared" si="67"/>
        <v>SIB-PC308424</v>
      </c>
      <c r="K57" s="97">
        <v>1926</v>
      </c>
      <c r="L57" s="98" t="str">
        <f t="shared" si="68"/>
        <v>GRS-PC308424</v>
      </c>
      <c r="M57" s="99">
        <v>2119</v>
      </c>
      <c r="N57" s="100" t="str">
        <f t="shared" si="69"/>
        <v>UPB-PC308424</v>
      </c>
      <c r="O57" s="95">
        <v>2119</v>
      </c>
      <c r="P57" s="100" t="str">
        <f t="shared" si="70"/>
        <v>MSL-PC308424</v>
      </c>
      <c r="Q57" s="100">
        <v>2119</v>
      </c>
      <c r="R57" s="100" t="str">
        <f t="shared" si="71"/>
        <v>DGS-PC308424</v>
      </c>
      <c r="S57" s="76">
        <v>4</v>
      </c>
      <c r="T57" s="76"/>
      <c r="U57" s="76"/>
      <c r="V57" s="76"/>
      <c r="W57" s="76"/>
      <c r="X57" s="76"/>
      <c r="Y57" s="76"/>
      <c r="Z57" s="76"/>
    </row>
    <row r="58" spans="1:26" ht="14.25" customHeight="1">
      <c r="A58" s="93" t="s">
        <v>152</v>
      </c>
      <c r="B58" s="105" t="s">
        <v>153</v>
      </c>
      <c r="C58" s="95">
        <v>2284</v>
      </c>
      <c r="D58" s="96" t="str">
        <f t="shared" si="64"/>
        <v>ONB-PC309024</v>
      </c>
      <c r="E58" s="97">
        <v>2076</v>
      </c>
      <c r="F58" s="96" t="str">
        <f t="shared" si="65"/>
        <v>WHS-PC309024</v>
      </c>
      <c r="G58" s="95">
        <v>2284</v>
      </c>
      <c r="H58" s="96" t="str">
        <f t="shared" si="66"/>
        <v>ESS-PC309024</v>
      </c>
      <c r="I58" s="95">
        <v>2284</v>
      </c>
      <c r="J58" s="96" t="str">
        <f t="shared" si="67"/>
        <v>SIB-PC309024</v>
      </c>
      <c r="K58" s="97">
        <v>2076</v>
      </c>
      <c r="L58" s="98" t="str">
        <f t="shared" si="68"/>
        <v>GRS-PC309024</v>
      </c>
      <c r="M58" s="99">
        <v>2284</v>
      </c>
      <c r="N58" s="100" t="str">
        <f t="shared" si="69"/>
        <v>UPB-PC309024</v>
      </c>
      <c r="O58" s="95">
        <v>2284</v>
      </c>
      <c r="P58" s="100" t="str">
        <f t="shared" si="70"/>
        <v>MSL-PC309024</v>
      </c>
      <c r="Q58" s="100">
        <v>2284</v>
      </c>
      <c r="R58" s="100" t="str">
        <f t="shared" si="71"/>
        <v>DGS-PC309024</v>
      </c>
      <c r="S58" s="76">
        <v>4</v>
      </c>
      <c r="T58" s="76"/>
      <c r="U58" s="76"/>
      <c r="V58" s="76"/>
      <c r="W58" s="76"/>
      <c r="X58" s="76"/>
      <c r="Y58" s="76"/>
      <c r="Z58" s="76"/>
    </row>
    <row r="59" spans="1:26" ht="14.25" customHeight="1">
      <c r="A59" s="93" t="s">
        <v>154</v>
      </c>
      <c r="B59" s="105" t="s">
        <v>155</v>
      </c>
      <c r="C59" s="95">
        <v>2472</v>
      </c>
      <c r="D59" s="96" t="str">
        <f t="shared" si="64"/>
        <v>ONB-PC309624</v>
      </c>
      <c r="E59" s="97">
        <v>2247</v>
      </c>
      <c r="F59" s="96" t="str">
        <f t="shared" si="65"/>
        <v>WHS-PC309624</v>
      </c>
      <c r="G59" s="95">
        <v>2472</v>
      </c>
      <c r="H59" s="96" t="str">
        <f t="shared" si="66"/>
        <v>ESS-PC309624</v>
      </c>
      <c r="I59" s="95">
        <v>2472</v>
      </c>
      <c r="J59" s="96" t="str">
        <f t="shared" si="67"/>
        <v>SIB-PC309624</v>
      </c>
      <c r="K59" s="97">
        <v>2247</v>
      </c>
      <c r="L59" s="98" t="str">
        <f t="shared" si="68"/>
        <v>GRS-PC309624</v>
      </c>
      <c r="M59" s="99">
        <v>2472</v>
      </c>
      <c r="N59" s="100" t="str">
        <f t="shared" si="69"/>
        <v>UPB-PC309624</v>
      </c>
      <c r="O59" s="95">
        <v>2472</v>
      </c>
      <c r="P59" s="100" t="str">
        <f t="shared" si="70"/>
        <v>MSL-PC309624</v>
      </c>
      <c r="Q59" s="100">
        <v>2472</v>
      </c>
      <c r="R59" s="100" t="str">
        <f t="shared" si="71"/>
        <v>DGS-PC309624</v>
      </c>
      <c r="S59" s="76">
        <v>4</v>
      </c>
      <c r="T59" s="76"/>
      <c r="U59" s="76"/>
      <c r="V59" s="76"/>
      <c r="W59" s="76"/>
      <c r="X59" s="76"/>
      <c r="Y59" s="76"/>
      <c r="Z59" s="76"/>
    </row>
    <row r="60" spans="1:26" ht="14.25" customHeight="1">
      <c r="A60" s="103" t="s">
        <v>156</v>
      </c>
      <c r="B60" s="105"/>
      <c r="C60" s="95"/>
      <c r="D60" s="96"/>
      <c r="E60" s="102"/>
      <c r="F60" s="96"/>
      <c r="G60" s="95"/>
      <c r="H60" s="96"/>
      <c r="I60" s="95"/>
      <c r="J60" s="96"/>
      <c r="K60" s="102"/>
      <c r="L60" s="98"/>
      <c r="M60" s="99"/>
      <c r="N60" s="100"/>
      <c r="O60" s="95"/>
      <c r="P60" s="100"/>
      <c r="Q60" s="100"/>
      <c r="R60" s="100"/>
      <c r="S60" s="76"/>
      <c r="T60" s="76"/>
      <c r="U60" s="76"/>
      <c r="V60" s="76"/>
      <c r="W60" s="76"/>
      <c r="X60" s="76"/>
      <c r="Y60" s="76"/>
      <c r="Z60" s="76"/>
    </row>
    <row r="61" spans="1:26" ht="14.25" customHeight="1">
      <c r="A61" s="93" t="s">
        <v>157</v>
      </c>
      <c r="B61" s="105" t="s">
        <v>158</v>
      </c>
      <c r="C61" s="95">
        <v>2349</v>
      </c>
      <c r="D61" s="96" t="str">
        <f t="shared" ref="D61:D63" si="72">CONCATENATE("ONB-",B61)</f>
        <v>ONB-OC338424</v>
      </c>
      <c r="E61" s="97">
        <v>2135</v>
      </c>
      <c r="F61" s="96" t="str">
        <f t="shared" ref="F61:F63" si="73">CONCATENATE("WHS-",B61)</f>
        <v>WHS-OC338424</v>
      </c>
      <c r="G61" s="95">
        <v>2349</v>
      </c>
      <c r="H61" s="96" t="str">
        <f t="shared" ref="H61:H63" si="74">CONCATENATE("ESS-",B61)</f>
        <v>ESS-OC338424</v>
      </c>
      <c r="I61" s="95">
        <v>2349</v>
      </c>
      <c r="J61" s="96" t="str">
        <f t="shared" ref="J61:J63" si="75">CONCATENATE("SIB-",B61)</f>
        <v>SIB-OC338424</v>
      </c>
      <c r="K61" s="97">
        <v>2135</v>
      </c>
      <c r="L61" s="98" t="str">
        <f t="shared" ref="L61:L63" si="76">CONCATENATE("GRS-",B61)</f>
        <v>GRS-OC338424</v>
      </c>
      <c r="M61" s="99">
        <v>2349</v>
      </c>
      <c r="N61" s="100" t="str">
        <f t="shared" ref="N61:N63" si="77">CONCATENATE("UPB-",B61)</f>
        <v>UPB-OC338424</v>
      </c>
      <c r="O61" s="95">
        <v>2349</v>
      </c>
      <c r="P61" s="100" t="str">
        <f t="shared" ref="P61:P63" si="78">CONCATENATE("MSL-",B61)</f>
        <v>MSL-OC338424</v>
      </c>
      <c r="Q61" s="100">
        <v>2349</v>
      </c>
      <c r="R61" s="100" t="str">
        <f t="shared" ref="R61:R63" si="79">CONCATENATE("DGS-",B61)</f>
        <v>DGS-OC338424</v>
      </c>
      <c r="S61" s="76">
        <v>5</v>
      </c>
      <c r="T61" s="76"/>
      <c r="U61" s="76"/>
      <c r="V61" s="76"/>
      <c r="W61" s="76"/>
      <c r="X61" s="76"/>
      <c r="Y61" s="76"/>
      <c r="Z61" s="76"/>
    </row>
    <row r="62" spans="1:26" ht="14.25" customHeight="1">
      <c r="A62" s="93" t="s">
        <v>157</v>
      </c>
      <c r="B62" s="105" t="s">
        <v>159</v>
      </c>
      <c r="C62" s="95">
        <v>2395</v>
      </c>
      <c r="D62" s="96" t="str">
        <f t="shared" si="72"/>
        <v>ONB-OC339024</v>
      </c>
      <c r="E62" s="97">
        <v>2177</v>
      </c>
      <c r="F62" s="96" t="str">
        <f t="shared" si="73"/>
        <v>WHS-OC339024</v>
      </c>
      <c r="G62" s="95">
        <v>2395</v>
      </c>
      <c r="H62" s="96" t="str">
        <f t="shared" si="74"/>
        <v>ESS-OC339024</v>
      </c>
      <c r="I62" s="95">
        <v>2395</v>
      </c>
      <c r="J62" s="96" t="str">
        <f t="shared" si="75"/>
        <v>SIB-OC339024</v>
      </c>
      <c r="K62" s="97">
        <v>2177</v>
      </c>
      <c r="L62" s="98" t="str">
        <f t="shared" si="76"/>
        <v>GRS-OC339024</v>
      </c>
      <c r="M62" s="99">
        <v>2395</v>
      </c>
      <c r="N62" s="100" t="str">
        <f t="shared" si="77"/>
        <v>UPB-OC339024</v>
      </c>
      <c r="O62" s="95">
        <v>2395</v>
      </c>
      <c r="P62" s="100" t="str">
        <f t="shared" si="78"/>
        <v>MSL-OC339024</v>
      </c>
      <c r="Q62" s="100">
        <v>2395</v>
      </c>
      <c r="R62" s="100" t="str">
        <f t="shared" si="79"/>
        <v>DGS-OC339024</v>
      </c>
      <c r="S62" s="76">
        <v>5</v>
      </c>
      <c r="T62" s="76"/>
      <c r="U62" s="76"/>
      <c r="V62" s="76"/>
      <c r="W62" s="76"/>
      <c r="X62" s="76"/>
      <c r="Y62" s="76"/>
      <c r="Z62" s="76"/>
    </row>
    <row r="63" spans="1:26" ht="14.25" customHeight="1">
      <c r="A63" s="93" t="s">
        <v>157</v>
      </c>
      <c r="B63" s="105" t="s">
        <v>160</v>
      </c>
      <c r="C63" s="95">
        <v>2419</v>
      </c>
      <c r="D63" s="96" t="str">
        <f t="shared" si="72"/>
        <v>ONB-OC339624</v>
      </c>
      <c r="E63" s="97">
        <v>2199</v>
      </c>
      <c r="F63" s="96" t="str">
        <f t="shared" si="73"/>
        <v>WHS-OC339624</v>
      </c>
      <c r="G63" s="95">
        <v>2419</v>
      </c>
      <c r="H63" s="96" t="str">
        <f t="shared" si="74"/>
        <v>ESS-OC339624</v>
      </c>
      <c r="I63" s="95">
        <v>2419</v>
      </c>
      <c r="J63" s="96" t="str">
        <f t="shared" si="75"/>
        <v>SIB-OC339624</v>
      </c>
      <c r="K63" s="97">
        <v>2199</v>
      </c>
      <c r="L63" s="98" t="str">
        <f t="shared" si="76"/>
        <v>GRS-OC339624</v>
      </c>
      <c r="M63" s="99">
        <v>2419</v>
      </c>
      <c r="N63" s="100" t="str">
        <f t="shared" si="77"/>
        <v>UPB-OC339624</v>
      </c>
      <c r="O63" s="95">
        <v>2419</v>
      </c>
      <c r="P63" s="100" t="str">
        <f t="shared" si="78"/>
        <v>MSL-OC339624</v>
      </c>
      <c r="Q63" s="100">
        <v>2419</v>
      </c>
      <c r="R63" s="100" t="str">
        <f t="shared" si="79"/>
        <v>DGS-OC339624</v>
      </c>
      <c r="S63" s="76">
        <v>5</v>
      </c>
      <c r="T63" s="76"/>
      <c r="U63" s="76"/>
      <c r="V63" s="76"/>
      <c r="W63" s="76"/>
      <c r="X63" s="76"/>
      <c r="Y63" s="76"/>
      <c r="Z63" s="76"/>
    </row>
    <row r="64" spans="1:26" ht="14.25" customHeight="1">
      <c r="A64" s="103" t="s">
        <v>161</v>
      </c>
      <c r="B64" s="101"/>
      <c r="C64" s="95"/>
      <c r="D64" s="96"/>
      <c r="E64" s="102"/>
      <c r="F64" s="96"/>
      <c r="G64" s="95"/>
      <c r="H64" s="96"/>
      <c r="I64" s="95"/>
      <c r="J64" s="96"/>
      <c r="K64" s="102"/>
      <c r="L64" s="98"/>
      <c r="M64" s="99"/>
      <c r="N64" s="100"/>
      <c r="O64" s="95"/>
      <c r="P64" s="100"/>
      <c r="Q64" s="100"/>
      <c r="R64" s="100"/>
      <c r="S64" s="76"/>
      <c r="T64" s="76"/>
      <c r="U64" s="76"/>
      <c r="V64" s="76"/>
      <c r="W64" s="76"/>
      <c r="X64" s="76"/>
      <c r="Y64" s="76"/>
      <c r="Z64" s="76"/>
    </row>
    <row r="65" spans="1:26" ht="14.25" customHeight="1">
      <c r="A65" s="93" t="s">
        <v>162</v>
      </c>
      <c r="B65" s="106" t="s">
        <v>163</v>
      </c>
      <c r="C65" s="95">
        <v>376</v>
      </c>
      <c r="D65" s="96" t="str">
        <f t="shared" ref="D65:D137" si="80">CONCATENATE("ONB-",B65)</f>
        <v>ONB-W0930</v>
      </c>
      <c r="E65" s="97">
        <v>342</v>
      </c>
      <c r="F65" s="96" t="str">
        <f t="shared" ref="F65:F137" si="81">CONCATENATE("WHS-",B65)</f>
        <v>WHS-W0930</v>
      </c>
      <c r="G65" s="95">
        <v>376</v>
      </c>
      <c r="H65" s="96" t="str">
        <f t="shared" ref="H65:H137" si="82">CONCATENATE("ESS-",B65)</f>
        <v>ESS-W0930</v>
      </c>
      <c r="I65" s="95">
        <v>376</v>
      </c>
      <c r="J65" s="96" t="str">
        <f t="shared" ref="J65:J137" si="83">CONCATENATE("SIB-",B65)</f>
        <v>SIB-W0930</v>
      </c>
      <c r="K65" s="97">
        <v>342</v>
      </c>
      <c r="L65" s="98" t="str">
        <f t="shared" ref="L65:L137" si="84">CONCATENATE("GRS-",B65)</f>
        <v>GRS-W0930</v>
      </c>
      <c r="M65" s="99">
        <v>376</v>
      </c>
      <c r="N65" s="100" t="str">
        <f t="shared" ref="N65:N137" si="85">CONCATENATE("UPB-",B65)</f>
        <v>UPB-W0930</v>
      </c>
      <c r="O65" s="95">
        <v>376</v>
      </c>
      <c r="P65" s="100" t="str">
        <f t="shared" ref="P65:P137" si="86">CONCATENATE("MSL-",B65)</f>
        <v>MSL-W0930</v>
      </c>
      <c r="Q65" s="100">
        <v>376</v>
      </c>
      <c r="R65" s="100" t="str">
        <f t="shared" ref="R65:R137" si="87">CONCATENATE("DGS-",B65)</f>
        <v>DGS-W0930</v>
      </c>
      <c r="S65" s="76">
        <v>1</v>
      </c>
      <c r="T65" s="76"/>
      <c r="U65" s="76"/>
      <c r="V65" s="76"/>
      <c r="W65" s="76"/>
      <c r="X65" s="76"/>
      <c r="Y65" s="76"/>
      <c r="Z65" s="76"/>
    </row>
    <row r="66" spans="1:26" ht="14.25" customHeight="1">
      <c r="A66" s="93" t="s">
        <v>164</v>
      </c>
      <c r="B66" s="101" t="s">
        <v>165</v>
      </c>
      <c r="C66" s="95">
        <v>394</v>
      </c>
      <c r="D66" s="96" t="str">
        <f t="shared" si="80"/>
        <v>ONB-W1230</v>
      </c>
      <c r="E66" s="97">
        <v>358</v>
      </c>
      <c r="F66" s="96" t="str">
        <f t="shared" si="81"/>
        <v>WHS-W1230</v>
      </c>
      <c r="G66" s="95">
        <v>394</v>
      </c>
      <c r="H66" s="96" t="str">
        <f t="shared" si="82"/>
        <v>ESS-W1230</v>
      </c>
      <c r="I66" s="95">
        <v>394</v>
      </c>
      <c r="J66" s="96" t="str">
        <f t="shared" si="83"/>
        <v>SIB-W1230</v>
      </c>
      <c r="K66" s="97">
        <v>358</v>
      </c>
      <c r="L66" s="98" t="str">
        <f t="shared" si="84"/>
        <v>GRS-W1230</v>
      </c>
      <c r="M66" s="99">
        <v>394</v>
      </c>
      <c r="N66" s="100" t="str">
        <f t="shared" si="85"/>
        <v>UPB-W1230</v>
      </c>
      <c r="O66" s="95">
        <v>394</v>
      </c>
      <c r="P66" s="100" t="str">
        <f t="shared" si="86"/>
        <v>MSL-W1230</v>
      </c>
      <c r="Q66" s="100">
        <v>394</v>
      </c>
      <c r="R66" s="100" t="str">
        <f t="shared" si="87"/>
        <v>DGS-W1230</v>
      </c>
      <c r="S66" s="76">
        <v>1</v>
      </c>
      <c r="T66" s="76"/>
      <c r="U66" s="76"/>
      <c r="V66" s="76"/>
      <c r="W66" s="76"/>
      <c r="X66" s="76"/>
      <c r="Y66" s="76"/>
      <c r="Z66" s="76"/>
    </row>
    <row r="67" spans="1:26" ht="14.25" customHeight="1">
      <c r="A67" s="93" t="s">
        <v>166</v>
      </c>
      <c r="B67" s="101" t="s">
        <v>167</v>
      </c>
      <c r="C67" s="95">
        <v>424</v>
      </c>
      <c r="D67" s="96" t="str">
        <f t="shared" si="80"/>
        <v>ONB-W1530</v>
      </c>
      <c r="E67" s="97">
        <v>385</v>
      </c>
      <c r="F67" s="96" t="str">
        <f t="shared" si="81"/>
        <v>WHS-W1530</v>
      </c>
      <c r="G67" s="95">
        <v>424</v>
      </c>
      <c r="H67" s="96" t="str">
        <f t="shared" si="82"/>
        <v>ESS-W1530</v>
      </c>
      <c r="I67" s="95">
        <v>424</v>
      </c>
      <c r="J67" s="96" t="str">
        <f t="shared" si="83"/>
        <v>SIB-W1530</v>
      </c>
      <c r="K67" s="97">
        <v>385</v>
      </c>
      <c r="L67" s="98" t="str">
        <f t="shared" si="84"/>
        <v>GRS-W1530</v>
      </c>
      <c r="M67" s="99">
        <v>424</v>
      </c>
      <c r="N67" s="100" t="str">
        <f t="shared" si="85"/>
        <v>UPB-W1530</v>
      </c>
      <c r="O67" s="95">
        <v>424</v>
      </c>
      <c r="P67" s="100" t="str">
        <f t="shared" si="86"/>
        <v>MSL-W1530</v>
      </c>
      <c r="Q67" s="100">
        <v>424</v>
      </c>
      <c r="R67" s="100" t="str">
        <f t="shared" si="87"/>
        <v>DGS-W1530</v>
      </c>
      <c r="S67" s="76">
        <v>1</v>
      </c>
      <c r="T67" s="76"/>
      <c r="U67" s="76"/>
      <c r="V67" s="76"/>
      <c r="W67" s="76"/>
      <c r="X67" s="76"/>
      <c r="Y67" s="76"/>
      <c r="Z67" s="76"/>
    </row>
    <row r="68" spans="1:26" ht="14.25" customHeight="1">
      <c r="A68" s="93" t="s">
        <v>168</v>
      </c>
      <c r="B68" s="101" t="s">
        <v>169</v>
      </c>
      <c r="C68" s="95">
        <v>451</v>
      </c>
      <c r="D68" s="96" t="str">
        <f t="shared" si="80"/>
        <v>ONB-W1530GD</v>
      </c>
      <c r="E68" s="97">
        <v>410</v>
      </c>
      <c r="F68" s="96" t="str">
        <f t="shared" si="81"/>
        <v>WHS-W1530GD</v>
      </c>
      <c r="G68" s="95">
        <v>451</v>
      </c>
      <c r="H68" s="96" t="str">
        <f t="shared" si="82"/>
        <v>ESS-W1530GD</v>
      </c>
      <c r="I68" s="95">
        <v>451</v>
      </c>
      <c r="J68" s="96" t="str">
        <f t="shared" si="83"/>
        <v>SIB-W1530GD</v>
      </c>
      <c r="K68" s="97">
        <v>410</v>
      </c>
      <c r="L68" s="98" t="str">
        <f t="shared" si="84"/>
        <v>GRS-W1530GD</v>
      </c>
      <c r="M68" s="99">
        <v>451</v>
      </c>
      <c r="N68" s="100" t="str">
        <f t="shared" si="85"/>
        <v>UPB-W1530GD</v>
      </c>
      <c r="O68" s="95">
        <v>451</v>
      </c>
      <c r="P68" s="100" t="str">
        <f t="shared" si="86"/>
        <v>MSL-W1530GD</v>
      </c>
      <c r="Q68" s="100">
        <v>451</v>
      </c>
      <c r="R68" s="100" t="str">
        <f t="shared" si="87"/>
        <v>DGS-W1530GD</v>
      </c>
      <c r="S68" s="76">
        <v>1</v>
      </c>
      <c r="T68" s="76"/>
      <c r="U68" s="76"/>
      <c r="V68" s="76"/>
      <c r="W68" s="76"/>
      <c r="X68" s="76"/>
      <c r="Y68" s="76"/>
      <c r="Z68" s="76"/>
    </row>
    <row r="69" spans="1:26" ht="14.25" customHeight="1">
      <c r="A69" s="93" t="s">
        <v>170</v>
      </c>
      <c r="B69" s="101" t="s">
        <v>171</v>
      </c>
      <c r="C69" s="95">
        <v>459</v>
      </c>
      <c r="D69" s="96" t="str">
        <f t="shared" si="80"/>
        <v>ONB-W1830</v>
      </c>
      <c r="E69" s="97">
        <v>417</v>
      </c>
      <c r="F69" s="96" t="str">
        <f t="shared" si="81"/>
        <v>WHS-W1830</v>
      </c>
      <c r="G69" s="95">
        <v>459</v>
      </c>
      <c r="H69" s="96" t="str">
        <f t="shared" si="82"/>
        <v>ESS-W1830</v>
      </c>
      <c r="I69" s="95">
        <v>459</v>
      </c>
      <c r="J69" s="96" t="str">
        <f t="shared" si="83"/>
        <v>SIB-W1830</v>
      </c>
      <c r="K69" s="97">
        <v>417</v>
      </c>
      <c r="L69" s="98" t="str">
        <f t="shared" si="84"/>
        <v>GRS-W1830</v>
      </c>
      <c r="M69" s="99">
        <v>459</v>
      </c>
      <c r="N69" s="100" t="str">
        <f t="shared" si="85"/>
        <v>UPB-W1830</v>
      </c>
      <c r="O69" s="95">
        <v>459</v>
      </c>
      <c r="P69" s="100" t="str">
        <f t="shared" si="86"/>
        <v>MSL-W1830</v>
      </c>
      <c r="Q69" s="100">
        <v>459</v>
      </c>
      <c r="R69" s="100" t="str">
        <f t="shared" si="87"/>
        <v>DGS-W1830</v>
      </c>
      <c r="S69" s="76">
        <v>1</v>
      </c>
      <c r="T69" s="76"/>
      <c r="U69" s="76"/>
      <c r="V69" s="76"/>
      <c r="W69" s="76"/>
      <c r="X69" s="76"/>
      <c r="Y69" s="76"/>
      <c r="Z69" s="76"/>
    </row>
    <row r="70" spans="1:26" ht="14.25" customHeight="1">
      <c r="A70" s="93" t="s">
        <v>172</v>
      </c>
      <c r="B70" s="101" t="s">
        <v>173</v>
      </c>
      <c r="C70" s="95">
        <v>491</v>
      </c>
      <c r="D70" s="96" t="str">
        <f t="shared" si="80"/>
        <v>ONB-W1830GD</v>
      </c>
      <c r="E70" s="97">
        <v>446</v>
      </c>
      <c r="F70" s="96" t="str">
        <f t="shared" si="81"/>
        <v>WHS-W1830GD</v>
      </c>
      <c r="G70" s="95">
        <v>491</v>
      </c>
      <c r="H70" s="96" t="str">
        <f t="shared" si="82"/>
        <v>ESS-W1830GD</v>
      </c>
      <c r="I70" s="95">
        <v>491</v>
      </c>
      <c r="J70" s="96" t="str">
        <f t="shared" si="83"/>
        <v>SIB-W1830GD</v>
      </c>
      <c r="K70" s="97">
        <v>446</v>
      </c>
      <c r="L70" s="98" t="str">
        <f t="shared" si="84"/>
        <v>GRS-W1830GD</v>
      </c>
      <c r="M70" s="99">
        <v>491</v>
      </c>
      <c r="N70" s="100" t="str">
        <f t="shared" si="85"/>
        <v>UPB-W1830GD</v>
      </c>
      <c r="O70" s="95">
        <v>491</v>
      </c>
      <c r="P70" s="100" t="str">
        <f t="shared" si="86"/>
        <v>MSL-W1830GD</v>
      </c>
      <c r="Q70" s="100">
        <v>491</v>
      </c>
      <c r="R70" s="100" t="str">
        <f t="shared" si="87"/>
        <v>DGS-W1830GD</v>
      </c>
      <c r="S70" s="76">
        <v>1</v>
      </c>
      <c r="T70" s="76"/>
      <c r="U70" s="76"/>
      <c r="V70" s="76"/>
      <c r="W70" s="76"/>
      <c r="X70" s="76"/>
      <c r="Y70" s="76"/>
      <c r="Z70" s="76"/>
    </row>
    <row r="71" spans="1:26" ht="14.25" customHeight="1">
      <c r="A71" s="93" t="s">
        <v>174</v>
      </c>
      <c r="B71" s="101" t="s">
        <v>175</v>
      </c>
      <c r="C71" s="95">
        <v>494</v>
      </c>
      <c r="D71" s="96" t="str">
        <f t="shared" si="80"/>
        <v>ONB-W2130</v>
      </c>
      <c r="E71" s="97">
        <v>449</v>
      </c>
      <c r="F71" s="96" t="str">
        <f t="shared" si="81"/>
        <v>WHS-W2130</v>
      </c>
      <c r="G71" s="95">
        <v>494</v>
      </c>
      <c r="H71" s="96" t="str">
        <f t="shared" si="82"/>
        <v>ESS-W2130</v>
      </c>
      <c r="I71" s="95">
        <v>494</v>
      </c>
      <c r="J71" s="96" t="str">
        <f t="shared" si="83"/>
        <v>SIB-W2130</v>
      </c>
      <c r="K71" s="97">
        <v>449</v>
      </c>
      <c r="L71" s="98" t="str">
        <f t="shared" si="84"/>
        <v>GRS-W2130</v>
      </c>
      <c r="M71" s="99">
        <v>494</v>
      </c>
      <c r="N71" s="100" t="str">
        <f t="shared" si="85"/>
        <v>UPB-W2130</v>
      </c>
      <c r="O71" s="95">
        <v>494</v>
      </c>
      <c r="P71" s="100" t="str">
        <f t="shared" si="86"/>
        <v>MSL-W2130</v>
      </c>
      <c r="Q71" s="100">
        <v>494</v>
      </c>
      <c r="R71" s="100" t="str">
        <f t="shared" si="87"/>
        <v>DGS-W2130</v>
      </c>
      <c r="S71" s="76">
        <v>1</v>
      </c>
      <c r="T71" s="76"/>
      <c r="U71" s="76"/>
      <c r="V71" s="76"/>
      <c r="W71" s="76"/>
      <c r="X71" s="76"/>
      <c r="Y71" s="76"/>
      <c r="Z71" s="76"/>
    </row>
    <row r="72" spans="1:26" ht="14.25" customHeight="1">
      <c r="A72" s="93" t="s">
        <v>176</v>
      </c>
      <c r="B72" s="101" t="s">
        <v>177</v>
      </c>
      <c r="C72" s="95">
        <v>541</v>
      </c>
      <c r="D72" s="96" t="str">
        <f t="shared" si="80"/>
        <v>ONB-W2430</v>
      </c>
      <c r="E72" s="97">
        <v>492</v>
      </c>
      <c r="F72" s="96" t="str">
        <f t="shared" si="81"/>
        <v>WHS-W2430</v>
      </c>
      <c r="G72" s="95">
        <v>541</v>
      </c>
      <c r="H72" s="96" t="str">
        <f t="shared" si="82"/>
        <v>ESS-W2430</v>
      </c>
      <c r="I72" s="95">
        <v>541</v>
      </c>
      <c r="J72" s="96" t="str">
        <f t="shared" si="83"/>
        <v>SIB-W2430</v>
      </c>
      <c r="K72" s="97">
        <v>492</v>
      </c>
      <c r="L72" s="98" t="str">
        <f t="shared" si="84"/>
        <v>GRS-W2430</v>
      </c>
      <c r="M72" s="99">
        <v>541</v>
      </c>
      <c r="N72" s="100" t="str">
        <f t="shared" si="85"/>
        <v>UPB-W2430</v>
      </c>
      <c r="O72" s="95">
        <v>541</v>
      </c>
      <c r="P72" s="100" t="str">
        <f t="shared" si="86"/>
        <v>MSL-W2430</v>
      </c>
      <c r="Q72" s="100">
        <v>541</v>
      </c>
      <c r="R72" s="100" t="str">
        <f t="shared" si="87"/>
        <v>DGS-W2430</v>
      </c>
      <c r="S72" s="76">
        <v>2</v>
      </c>
      <c r="T72" s="76"/>
      <c r="U72" s="76"/>
      <c r="V72" s="76"/>
      <c r="W72" s="76"/>
      <c r="X72" s="76"/>
      <c r="Y72" s="76"/>
      <c r="Z72" s="76"/>
    </row>
    <row r="73" spans="1:26" ht="14.25" customHeight="1">
      <c r="A73" s="93" t="s">
        <v>178</v>
      </c>
      <c r="B73" s="101" t="s">
        <v>179</v>
      </c>
      <c r="C73" s="95">
        <v>589</v>
      </c>
      <c r="D73" s="96" t="str">
        <f t="shared" si="80"/>
        <v>ONB-W2730</v>
      </c>
      <c r="E73" s="97">
        <v>535</v>
      </c>
      <c r="F73" s="96" t="str">
        <f t="shared" si="81"/>
        <v>WHS-W2730</v>
      </c>
      <c r="G73" s="95">
        <v>589</v>
      </c>
      <c r="H73" s="96" t="str">
        <f t="shared" si="82"/>
        <v>ESS-W2730</v>
      </c>
      <c r="I73" s="95">
        <v>589</v>
      </c>
      <c r="J73" s="96" t="str">
        <f t="shared" si="83"/>
        <v>SIB-W2730</v>
      </c>
      <c r="K73" s="97">
        <v>535</v>
      </c>
      <c r="L73" s="98" t="str">
        <f t="shared" si="84"/>
        <v>GRS-W2730</v>
      </c>
      <c r="M73" s="99">
        <v>589</v>
      </c>
      <c r="N73" s="100" t="str">
        <f t="shared" si="85"/>
        <v>UPB-W2730</v>
      </c>
      <c r="O73" s="95">
        <v>589</v>
      </c>
      <c r="P73" s="100" t="str">
        <f t="shared" si="86"/>
        <v>MSL-W2730</v>
      </c>
      <c r="Q73" s="100">
        <v>589</v>
      </c>
      <c r="R73" s="100" t="str">
        <f t="shared" si="87"/>
        <v>DGS-W2730</v>
      </c>
      <c r="S73" s="76">
        <v>2</v>
      </c>
      <c r="T73" s="76"/>
      <c r="U73" s="76"/>
      <c r="V73" s="76"/>
      <c r="W73" s="76"/>
      <c r="X73" s="76"/>
      <c r="Y73" s="76"/>
      <c r="Z73" s="76"/>
    </row>
    <row r="74" spans="1:26" ht="14.25" customHeight="1">
      <c r="A74" s="93" t="s">
        <v>180</v>
      </c>
      <c r="B74" s="101" t="s">
        <v>181</v>
      </c>
      <c r="C74" s="95">
        <v>624</v>
      </c>
      <c r="D74" s="96" t="str">
        <f t="shared" si="80"/>
        <v>ONB-W3030</v>
      </c>
      <c r="E74" s="97">
        <v>567</v>
      </c>
      <c r="F74" s="96" t="str">
        <f t="shared" si="81"/>
        <v>WHS-W3030</v>
      </c>
      <c r="G74" s="95">
        <v>624</v>
      </c>
      <c r="H74" s="96" t="str">
        <f t="shared" si="82"/>
        <v>ESS-W3030</v>
      </c>
      <c r="I74" s="95">
        <v>624</v>
      </c>
      <c r="J74" s="96" t="str">
        <f t="shared" si="83"/>
        <v>SIB-W3030</v>
      </c>
      <c r="K74" s="97">
        <v>567</v>
      </c>
      <c r="L74" s="98" t="str">
        <f t="shared" si="84"/>
        <v>GRS-W3030</v>
      </c>
      <c r="M74" s="99">
        <v>624</v>
      </c>
      <c r="N74" s="100" t="str">
        <f t="shared" si="85"/>
        <v>UPB-W3030</v>
      </c>
      <c r="O74" s="95">
        <v>624</v>
      </c>
      <c r="P74" s="100" t="str">
        <f t="shared" si="86"/>
        <v>MSL-W3030</v>
      </c>
      <c r="Q74" s="100">
        <v>624</v>
      </c>
      <c r="R74" s="100" t="str">
        <f t="shared" si="87"/>
        <v>DGS-W3030</v>
      </c>
      <c r="S74" s="76">
        <v>2</v>
      </c>
      <c r="T74" s="76"/>
      <c r="U74" s="76"/>
      <c r="V74" s="76"/>
      <c r="W74" s="76"/>
      <c r="X74" s="76"/>
      <c r="Y74" s="76"/>
      <c r="Z74" s="76"/>
    </row>
    <row r="75" spans="1:26" ht="14.25" customHeight="1">
      <c r="A75" s="93" t="s">
        <v>182</v>
      </c>
      <c r="B75" s="101" t="s">
        <v>183</v>
      </c>
      <c r="C75" s="95">
        <v>668</v>
      </c>
      <c r="D75" s="96" t="str">
        <f t="shared" si="80"/>
        <v>ONB-W3030GD</v>
      </c>
      <c r="E75" s="97">
        <v>607</v>
      </c>
      <c r="F75" s="96" t="str">
        <f t="shared" si="81"/>
        <v>WHS-W3030GD</v>
      </c>
      <c r="G75" s="95">
        <v>668</v>
      </c>
      <c r="H75" s="96" t="str">
        <f t="shared" si="82"/>
        <v>ESS-W3030GD</v>
      </c>
      <c r="I75" s="95">
        <v>668</v>
      </c>
      <c r="J75" s="96" t="str">
        <f t="shared" si="83"/>
        <v>SIB-W3030GD</v>
      </c>
      <c r="K75" s="97">
        <v>607</v>
      </c>
      <c r="L75" s="98" t="str">
        <f t="shared" si="84"/>
        <v>GRS-W3030GD</v>
      </c>
      <c r="M75" s="99">
        <v>668</v>
      </c>
      <c r="N75" s="100" t="str">
        <f t="shared" si="85"/>
        <v>UPB-W3030GD</v>
      </c>
      <c r="O75" s="95">
        <v>668</v>
      </c>
      <c r="P75" s="100" t="str">
        <f t="shared" si="86"/>
        <v>MSL-W3030GD</v>
      </c>
      <c r="Q75" s="100">
        <v>668</v>
      </c>
      <c r="R75" s="100" t="str">
        <f t="shared" si="87"/>
        <v>DGS-W3030GD</v>
      </c>
      <c r="S75" s="76">
        <v>2</v>
      </c>
      <c r="T75" s="76"/>
      <c r="U75" s="76"/>
      <c r="V75" s="76"/>
      <c r="W75" s="76"/>
      <c r="X75" s="76"/>
      <c r="Y75" s="76"/>
      <c r="Z75" s="76"/>
    </row>
    <row r="76" spans="1:26" ht="14.25" customHeight="1">
      <c r="A76" s="93" t="s">
        <v>184</v>
      </c>
      <c r="B76" s="101" t="s">
        <v>185</v>
      </c>
      <c r="C76" s="95">
        <v>666</v>
      </c>
      <c r="D76" s="96" t="str">
        <f t="shared" si="80"/>
        <v>ONB-W3330</v>
      </c>
      <c r="E76" s="97">
        <v>605</v>
      </c>
      <c r="F76" s="96" t="str">
        <f t="shared" si="81"/>
        <v>WHS-W3330</v>
      </c>
      <c r="G76" s="95">
        <v>666</v>
      </c>
      <c r="H76" s="96" t="str">
        <f t="shared" si="82"/>
        <v>ESS-W3330</v>
      </c>
      <c r="I76" s="95">
        <v>666</v>
      </c>
      <c r="J76" s="96" t="str">
        <f t="shared" si="83"/>
        <v>SIB-W3330</v>
      </c>
      <c r="K76" s="97">
        <v>605</v>
      </c>
      <c r="L76" s="98" t="str">
        <f t="shared" si="84"/>
        <v>GRS-W3330</v>
      </c>
      <c r="M76" s="99">
        <v>666</v>
      </c>
      <c r="N76" s="100" t="str">
        <f t="shared" si="85"/>
        <v>UPB-W3330</v>
      </c>
      <c r="O76" s="95">
        <v>666</v>
      </c>
      <c r="P76" s="100" t="str">
        <f t="shared" si="86"/>
        <v>MSL-W3330</v>
      </c>
      <c r="Q76" s="100">
        <v>666</v>
      </c>
      <c r="R76" s="100" t="str">
        <f t="shared" si="87"/>
        <v>DGS-W3330</v>
      </c>
      <c r="S76" s="76">
        <v>2</v>
      </c>
      <c r="T76" s="76"/>
      <c r="U76" s="76"/>
      <c r="V76" s="76"/>
      <c r="W76" s="76"/>
      <c r="X76" s="76"/>
      <c r="Y76" s="76"/>
      <c r="Z76" s="76"/>
    </row>
    <row r="77" spans="1:26" ht="14.25" customHeight="1">
      <c r="A77" s="93" t="s">
        <v>186</v>
      </c>
      <c r="B77" s="101" t="s">
        <v>187</v>
      </c>
      <c r="C77" s="95">
        <v>694</v>
      </c>
      <c r="D77" s="96" t="str">
        <f t="shared" si="80"/>
        <v>ONB-W3630</v>
      </c>
      <c r="E77" s="97">
        <v>631</v>
      </c>
      <c r="F77" s="96" t="str">
        <f t="shared" si="81"/>
        <v>WHS-W3630</v>
      </c>
      <c r="G77" s="95">
        <v>694</v>
      </c>
      <c r="H77" s="96" t="str">
        <f t="shared" si="82"/>
        <v>ESS-W3630</v>
      </c>
      <c r="I77" s="95">
        <v>694</v>
      </c>
      <c r="J77" s="96" t="str">
        <f t="shared" si="83"/>
        <v>SIB-W3630</v>
      </c>
      <c r="K77" s="97">
        <v>631</v>
      </c>
      <c r="L77" s="98" t="str">
        <f t="shared" si="84"/>
        <v>GRS-W3630</v>
      </c>
      <c r="M77" s="99">
        <v>694</v>
      </c>
      <c r="N77" s="100" t="str">
        <f t="shared" si="85"/>
        <v>UPB-W3630</v>
      </c>
      <c r="O77" s="95">
        <v>694</v>
      </c>
      <c r="P77" s="100" t="str">
        <f t="shared" si="86"/>
        <v>MSL-W3630</v>
      </c>
      <c r="Q77" s="100">
        <v>694</v>
      </c>
      <c r="R77" s="100" t="str">
        <f t="shared" si="87"/>
        <v>DGS-W3630</v>
      </c>
      <c r="S77" s="76">
        <v>2</v>
      </c>
      <c r="T77" s="77"/>
      <c r="U77" s="77"/>
      <c r="V77" s="77"/>
      <c r="W77" s="77"/>
      <c r="X77" s="77"/>
      <c r="Y77" s="77"/>
      <c r="Z77" s="77"/>
    </row>
    <row r="78" spans="1:26" ht="14.25" customHeight="1">
      <c r="A78" s="93" t="s">
        <v>188</v>
      </c>
      <c r="B78" s="101" t="s">
        <v>189</v>
      </c>
      <c r="C78" s="95">
        <v>743</v>
      </c>
      <c r="D78" s="96" t="str">
        <f t="shared" si="80"/>
        <v>ONB-W3630GD</v>
      </c>
      <c r="E78" s="97">
        <v>675</v>
      </c>
      <c r="F78" s="96" t="str">
        <f t="shared" si="81"/>
        <v>WHS-W3630GD</v>
      </c>
      <c r="G78" s="95">
        <v>743</v>
      </c>
      <c r="H78" s="96" t="str">
        <f t="shared" si="82"/>
        <v>ESS-W3630GD</v>
      </c>
      <c r="I78" s="95">
        <v>743</v>
      </c>
      <c r="J78" s="96" t="str">
        <f t="shared" si="83"/>
        <v>SIB-W3630GD</v>
      </c>
      <c r="K78" s="97">
        <v>675</v>
      </c>
      <c r="L78" s="98" t="str">
        <f t="shared" si="84"/>
        <v>GRS-W3630GD</v>
      </c>
      <c r="M78" s="99">
        <v>743</v>
      </c>
      <c r="N78" s="100" t="str">
        <f t="shared" si="85"/>
        <v>UPB-W3630GD</v>
      </c>
      <c r="O78" s="95">
        <v>743</v>
      </c>
      <c r="P78" s="100" t="str">
        <f t="shared" si="86"/>
        <v>MSL-W3630GD</v>
      </c>
      <c r="Q78" s="100">
        <v>743</v>
      </c>
      <c r="R78" s="100" t="str">
        <f t="shared" si="87"/>
        <v>DGS-W3630GD</v>
      </c>
      <c r="S78" s="76">
        <v>2</v>
      </c>
      <c r="T78" s="76"/>
      <c r="U78" s="76"/>
      <c r="V78" s="76"/>
      <c r="W78" s="76"/>
      <c r="X78" s="76"/>
      <c r="Y78" s="76"/>
      <c r="Z78" s="76"/>
    </row>
    <row r="79" spans="1:26" ht="14.25" customHeight="1">
      <c r="A79" s="93" t="s">
        <v>190</v>
      </c>
      <c r="B79" s="101" t="s">
        <v>191</v>
      </c>
      <c r="C79" s="95">
        <v>736</v>
      </c>
      <c r="D79" s="96" t="str">
        <f t="shared" si="80"/>
        <v>ONB-W4230</v>
      </c>
      <c r="E79" s="97">
        <v>669</v>
      </c>
      <c r="F79" s="96" t="str">
        <f t="shared" si="81"/>
        <v>WHS-W4230</v>
      </c>
      <c r="G79" s="95">
        <v>736</v>
      </c>
      <c r="H79" s="96" t="str">
        <f t="shared" si="82"/>
        <v>ESS-W4230</v>
      </c>
      <c r="I79" s="95">
        <v>736</v>
      </c>
      <c r="J79" s="96" t="str">
        <f t="shared" si="83"/>
        <v>SIB-W4230</v>
      </c>
      <c r="K79" s="97">
        <v>669</v>
      </c>
      <c r="L79" s="98" t="str">
        <f t="shared" si="84"/>
        <v>GRS-W4230</v>
      </c>
      <c r="M79" s="99">
        <v>736</v>
      </c>
      <c r="N79" s="100" t="str">
        <f t="shared" si="85"/>
        <v>UPB-W4230</v>
      </c>
      <c r="O79" s="95">
        <v>736</v>
      </c>
      <c r="P79" s="100" t="str">
        <f t="shared" si="86"/>
        <v>MSL-W4230</v>
      </c>
      <c r="Q79" s="100">
        <v>736</v>
      </c>
      <c r="R79" s="100" t="str">
        <f t="shared" si="87"/>
        <v>DGS-W4230</v>
      </c>
      <c r="S79" s="76">
        <v>2</v>
      </c>
      <c r="T79" s="76"/>
      <c r="U79" s="76"/>
      <c r="V79" s="76"/>
      <c r="W79" s="76"/>
      <c r="X79" s="76"/>
      <c r="Y79" s="76"/>
      <c r="Z79" s="76"/>
    </row>
    <row r="80" spans="1:26" ht="14.25" customHeight="1">
      <c r="A80" s="93" t="s">
        <v>192</v>
      </c>
      <c r="B80" s="101" t="s">
        <v>193</v>
      </c>
      <c r="C80" s="95">
        <v>388</v>
      </c>
      <c r="D80" s="96" t="str">
        <f t="shared" si="80"/>
        <v>ONB-W0936</v>
      </c>
      <c r="E80" s="97">
        <v>353</v>
      </c>
      <c r="F80" s="96" t="str">
        <f t="shared" si="81"/>
        <v>WHS-W0936</v>
      </c>
      <c r="G80" s="95">
        <v>388</v>
      </c>
      <c r="H80" s="96" t="str">
        <f t="shared" si="82"/>
        <v>ESS-W0936</v>
      </c>
      <c r="I80" s="95">
        <v>388</v>
      </c>
      <c r="J80" s="96" t="str">
        <f t="shared" si="83"/>
        <v>SIB-W0936</v>
      </c>
      <c r="K80" s="97">
        <v>353</v>
      </c>
      <c r="L80" s="98" t="str">
        <f t="shared" si="84"/>
        <v>GRS-W0936</v>
      </c>
      <c r="M80" s="99">
        <v>388</v>
      </c>
      <c r="N80" s="100" t="str">
        <f t="shared" si="85"/>
        <v>UPB-W0936</v>
      </c>
      <c r="O80" s="95">
        <v>388</v>
      </c>
      <c r="P80" s="100" t="str">
        <f t="shared" si="86"/>
        <v>MSL-W0936</v>
      </c>
      <c r="Q80" s="100">
        <v>388</v>
      </c>
      <c r="R80" s="100" t="str">
        <f t="shared" si="87"/>
        <v>DGS-W0936</v>
      </c>
      <c r="S80" s="76">
        <v>1</v>
      </c>
      <c r="T80" s="76"/>
      <c r="U80" s="76"/>
      <c r="V80" s="76"/>
      <c r="W80" s="76"/>
      <c r="X80" s="76"/>
      <c r="Y80" s="76"/>
      <c r="Z80" s="76"/>
    </row>
    <row r="81" spans="1:26" ht="14.25" customHeight="1">
      <c r="A81" s="93" t="s">
        <v>194</v>
      </c>
      <c r="B81" s="101" t="s">
        <v>195</v>
      </c>
      <c r="C81" s="95">
        <v>424</v>
      </c>
      <c r="D81" s="96" t="str">
        <f t="shared" si="80"/>
        <v>ONB-W1236</v>
      </c>
      <c r="E81" s="97">
        <v>385</v>
      </c>
      <c r="F81" s="96" t="str">
        <f t="shared" si="81"/>
        <v>WHS-W1236</v>
      </c>
      <c r="G81" s="95">
        <v>424</v>
      </c>
      <c r="H81" s="96" t="str">
        <f t="shared" si="82"/>
        <v>ESS-W1236</v>
      </c>
      <c r="I81" s="95">
        <v>424</v>
      </c>
      <c r="J81" s="96" t="str">
        <f t="shared" si="83"/>
        <v>SIB-W1236</v>
      </c>
      <c r="K81" s="97">
        <v>385</v>
      </c>
      <c r="L81" s="98" t="str">
        <f t="shared" si="84"/>
        <v>GRS-W1236</v>
      </c>
      <c r="M81" s="99">
        <v>424</v>
      </c>
      <c r="N81" s="100" t="str">
        <f t="shared" si="85"/>
        <v>UPB-W1236</v>
      </c>
      <c r="O81" s="95">
        <v>424</v>
      </c>
      <c r="P81" s="100" t="str">
        <f t="shared" si="86"/>
        <v>MSL-W1236</v>
      </c>
      <c r="Q81" s="100">
        <v>424</v>
      </c>
      <c r="R81" s="100" t="str">
        <f t="shared" si="87"/>
        <v>DGS-W1236</v>
      </c>
      <c r="S81" s="76">
        <v>1</v>
      </c>
      <c r="T81" s="76"/>
      <c r="U81" s="76"/>
      <c r="V81" s="76"/>
      <c r="W81" s="76"/>
      <c r="X81" s="76"/>
      <c r="Y81" s="76"/>
      <c r="Z81" s="76"/>
    </row>
    <row r="82" spans="1:26" ht="14.25" customHeight="1">
      <c r="A82" s="93" t="s">
        <v>196</v>
      </c>
      <c r="B82" s="101" t="s">
        <v>197</v>
      </c>
      <c r="C82" s="95">
        <v>465</v>
      </c>
      <c r="D82" s="96" t="str">
        <f t="shared" si="80"/>
        <v>ONB-W1536</v>
      </c>
      <c r="E82" s="97">
        <v>423</v>
      </c>
      <c r="F82" s="96" t="str">
        <f t="shared" si="81"/>
        <v>WHS-W1536</v>
      </c>
      <c r="G82" s="95">
        <v>465</v>
      </c>
      <c r="H82" s="96" t="str">
        <f t="shared" si="82"/>
        <v>ESS-W1536</v>
      </c>
      <c r="I82" s="95">
        <v>465</v>
      </c>
      <c r="J82" s="96" t="str">
        <f t="shared" si="83"/>
        <v>SIB-W1536</v>
      </c>
      <c r="K82" s="97">
        <v>423</v>
      </c>
      <c r="L82" s="98" t="str">
        <f t="shared" si="84"/>
        <v>GRS-W1536</v>
      </c>
      <c r="M82" s="99">
        <v>465</v>
      </c>
      <c r="N82" s="100" t="str">
        <f t="shared" si="85"/>
        <v>UPB-W1536</v>
      </c>
      <c r="O82" s="95">
        <v>465</v>
      </c>
      <c r="P82" s="100" t="str">
        <f t="shared" si="86"/>
        <v>MSL-W1536</v>
      </c>
      <c r="Q82" s="100">
        <v>465</v>
      </c>
      <c r="R82" s="100" t="str">
        <f t="shared" si="87"/>
        <v>DGS-W1536</v>
      </c>
      <c r="S82" s="76">
        <v>1</v>
      </c>
      <c r="T82" s="76"/>
      <c r="U82" s="76"/>
      <c r="V82" s="76"/>
      <c r="W82" s="76"/>
      <c r="X82" s="76"/>
      <c r="Y82" s="76"/>
      <c r="Z82" s="76"/>
    </row>
    <row r="83" spans="1:26" ht="14.25" customHeight="1">
      <c r="A83" s="93" t="s">
        <v>198</v>
      </c>
      <c r="B83" s="101" t="s">
        <v>199</v>
      </c>
      <c r="C83" s="95">
        <v>497</v>
      </c>
      <c r="D83" s="96" t="str">
        <f t="shared" si="80"/>
        <v>ONB-W1536GD</v>
      </c>
      <c r="E83" s="97">
        <v>452</v>
      </c>
      <c r="F83" s="96" t="str">
        <f t="shared" si="81"/>
        <v>WHS-W1536GD</v>
      </c>
      <c r="G83" s="95">
        <v>497</v>
      </c>
      <c r="H83" s="96" t="str">
        <f t="shared" si="82"/>
        <v>ESS-W1536GD</v>
      </c>
      <c r="I83" s="95">
        <v>497</v>
      </c>
      <c r="J83" s="96" t="str">
        <f t="shared" si="83"/>
        <v>SIB-W1536GD</v>
      </c>
      <c r="K83" s="97">
        <v>452</v>
      </c>
      <c r="L83" s="98" t="str">
        <f t="shared" si="84"/>
        <v>GRS-W1536GD</v>
      </c>
      <c r="M83" s="99">
        <v>497</v>
      </c>
      <c r="N83" s="100" t="str">
        <f t="shared" si="85"/>
        <v>UPB-W1536GD</v>
      </c>
      <c r="O83" s="95">
        <v>497</v>
      </c>
      <c r="P83" s="100" t="str">
        <f t="shared" si="86"/>
        <v>MSL-W1536GD</v>
      </c>
      <c r="Q83" s="100">
        <v>497</v>
      </c>
      <c r="R83" s="100" t="str">
        <f t="shared" si="87"/>
        <v>DGS-W1536GD</v>
      </c>
      <c r="S83" s="76">
        <v>1</v>
      </c>
      <c r="T83" s="76"/>
      <c r="U83" s="76"/>
      <c r="V83" s="76"/>
      <c r="W83" s="76"/>
      <c r="X83" s="76"/>
      <c r="Y83" s="76"/>
      <c r="Z83" s="76"/>
    </row>
    <row r="84" spans="1:26" ht="14.25" customHeight="1">
      <c r="A84" s="93" t="s">
        <v>200</v>
      </c>
      <c r="B84" s="101" t="s">
        <v>201</v>
      </c>
      <c r="C84" s="95">
        <v>536</v>
      </c>
      <c r="D84" s="96" t="str">
        <f t="shared" si="80"/>
        <v>ONB-W1836</v>
      </c>
      <c r="E84" s="97">
        <v>487</v>
      </c>
      <c r="F84" s="96" t="str">
        <f t="shared" si="81"/>
        <v>WHS-W1836</v>
      </c>
      <c r="G84" s="95">
        <v>536</v>
      </c>
      <c r="H84" s="96" t="str">
        <f t="shared" si="82"/>
        <v>ESS-W1836</v>
      </c>
      <c r="I84" s="95">
        <v>536</v>
      </c>
      <c r="J84" s="96" t="str">
        <f t="shared" si="83"/>
        <v>SIB-W1836</v>
      </c>
      <c r="K84" s="97">
        <v>487</v>
      </c>
      <c r="L84" s="98" t="str">
        <f t="shared" si="84"/>
        <v>GRS-W1836</v>
      </c>
      <c r="M84" s="99">
        <v>536</v>
      </c>
      <c r="N84" s="100" t="str">
        <f t="shared" si="85"/>
        <v>UPB-W1836</v>
      </c>
      <c r="O84" s="95">
        <v>536</v>
      </c>
      <c r="P84" s="100" t="str">
        <f t="shared" si="86"/>
        <v>MSL-W1836</v>
      </c>
      <c r="Q84" s="100">
        <v>536</v>
      </c>
      <c r="R84" s="100" t="str">
        <f t="shared" si="87"/>
        <v>DGS-W1836</v>
      </c>
      <c r="S84" s="76">
        <v>1</v>
      </c>
      <c r="T84" s="76"/>
      <c r="U84" s="76"/>
      <c r="V84" s="76"/>
      <c r="W84" s="76"/>
      <c r="X84" s="76"/>
      <c r="Y84" s="76"/>
      <c r="Z84" s="76"/>
    </row>
    <row r="85" spans="1:26" ht="14.25" customHeight="1">
      <c r="A85" s="93" t="s">
        <v>202</v>
      </c>
      <c r="B85" s="101" t="s">
        <v>203</v>
      </c>
      <c r="C85" s="95">
        <v>573</v>
      </c>
      <c r="D85" s="96" t="str">
        <f t="shared" si="80"/>
        <v>ONB-W1836GD</v>
      </c>
      <c r="E85" s="97">
        <v>521</v>
      </c>
      <c r="F85" s="96" t="str">
        <f t="shared" si="81"/>
        <v>WHS-W1836GD</v>
      </c>
      <c r="G85" s="95">
        <v>573</v>
      </c>
      <c r="H85" s="96" t="str">
        <f t="shared" si="82"/>
        <v>ESS-W1836GD</v>
      </c>
      <c r="I85" s="95">
        <v>573</v>
      </c>
      <c r="J85" s="96" t="str">
        <f t="shared" si="83"/>
        <v>SIB-W1836GD</v>
      </c>
      <c r="K85" s="97">
        <v>521</v>
      </c>
      <c r="L85" s="98" t="str">
        <f t="shared" si="84"/>
        <v>GRS-W1836GD</v>
      </c>
      <c r="M85" s="99">
        <v>573</v>
      </c>
      <c r="N85" s="100" t="str">
        <f t="shared" si="85"/>
        <v>UPB-W1836GD</v>
      </c>
      <c r="O85" s="95">
        <v>573</v>
      </c>
      <c r="P85" s="100" t="str">
        <f t="shared" si="86"/>
        <v>MSL-W1836GD</v>
      </c>
      <c r="Q85" s="100">
        <v>573</v>
      </c>
      <c r="R85" s="100" t="str">
        <f t="shared" si="87"/>
        <v>DGS-W1836GD</v>
      </c>
      <c r="S85" s="76">
        <v>1</v>
      </c>
      <c r="T85" s="76"/>
      <c r="U85" s="76"/>
      <c r="V85" s="76"/>
      <c r="W85" s="76"/>
      <c r="X85" s="76"/>
      <c r="Y85" s="76"/>
      <c r="Z85" s="76"/>
    </row>
    <row r="86" spans="1:26" ht="14.25" customHeight="1">
      <c r="A86" s="93" t="s">
        <v>204</v>
      </c>
      <c r="B86" s="101" t="s">
        <v>205</v>
      </c>
      <c r="C86" s="95">
        <v>565</v>
      </c>
      <c r="D86" s="96" t="str">
        <f t="shared" si="80"/>
        <v>ONB-W2136</v>
      </c>
      <c r="E86" s="97">
        <v>514</v>
      </c>
      <c r="F86" s="96" t="str">
        <f t="shared" si="81"/>
        <v>WHS-W2136</v>
      </c>
      <c r="G86" s="95">
        <v>565</v>
      </c>
      <c r="H86" s="96" t="str">
        <f t="shared" si="82"/>
        <v>ESS-W2136</v>
      </c>
      <c r="I86" s="95">
        <v>565</v>
      </c>
      <c r="J86" s="96" t="str">
        <f t="shared" si="83"/>
        <v>SIB-W2136</v>
      </c>
      <c r="K86" s="97">
        <v>514</v>
      </c>
      <c r="L86" s="98" t="str">
        <f t="shared" si="84"/>
        <v>GRS-W2136</v>
      </c>
      <c r="M86" s="99">
        <v>565</v>
      </c>
      <c r="N86" s="100" t="str">
        <f t="shared" si="85"/>
        <v>UPB-W2136</v>
      </c>
      <c r="O86" s="95">
        <v>565</v>
      </c>
      <c r="P86" s="100" t="str">
        <f t="shared" si="86"/>
        <v>MSL-W2136</v>
      </c>
      <c r="Q86" s="100">
        <v>565</v>
      </c>
      <c r="R86" s="100" t="str">
        <f t="shared" si="87"/>
        <v>DGS-W2136</v>
      </c>
      <c r="S86" s="76">
        <v>1</v>
      </c>
      <c r="T86" s="76"/>
      <c r="U86" s="76"/>
      <c r="V86" s="76"/>
      <c r="W86" s="76"/>
      <c r="X86" s="76"/>
      <c r="Y86" s="76"/>
      <c r="Z86" s="76"/>
    </row>
    <row r="87" spans="1:26" ht="14.25" customHeight="1">
      <c r="A87" s="93" t="s">
        <v>206</v>
      </c>
      <c r="B87" s="101" t="s">
        <v>207</v>
      </c>
      <c r="C87" s="95">
        <v>606</v>
      </c>
      <c r="D87" s="96" t="str">
        <f t="shared" si="80"/>
        <v>ONB-W2436</v>
      </c>
      <c r="E87" s="97">
        <v>551</v>
      </c>
      <c r="F87" s="96" t="str">
        <f t="shared" si="81"/>
        <v>WHS-W2436</v>
      </c>
      <c r="G87" s="95">
        <v>606</v>
      </c>
      <c r="H87" s="96" t="str">
        <f t="shared" si="82"/>
        <v>ESS-W2436</v>
      </c>
      <c r="I87" s="95">
        <v>606</v>
      </c>
      <c r="J87" s="96" t="str">
        <f t="shared" si="83"/>
        <v>SIB-W2436</v>
      </c>
      <c r="K87" s="97">
        <v>551</v>
      </c>
      <c r="L87" s="98" t="str">
        <f t="shared" si="84"/>
        <v>GRS-W2436</v>
      </c>
      <c r="M87" s="99">
        <v>606</v>
      </c>
      <c r="N87" s="100" t="str">
        <f t="shared" si="85"/>
        <v>UPB-W2436</v>
      </c>
      <c r="O87" s="95">
        <v>606</v>
      </c>
      <c r="P87" s="100" t="str">
        <f t="shared" si="86"/>
        <v>MSL-W2436</v>
      </c>
      <c r="Q87" s="100">
        <v>606</v>
      </c>
      <c r="R87" s="100" t="str">
        <f t="shared" si="87"/>
        <v>DGS-W2436</v>
      </c>
      <c r="S87" s="76">
        <v>2</v>
      </c>
      <c r="T87" s="76"/>
      <c r="U87" s="76"/>
      <c r="V87" s="76"/>
      <c r="W87" s="76"/>
      <c r="X87" s="76"/>
      <c r="Y87" s="76"/>
      <c r="Z87" s="76"/>
    </row>
    <row r="88" spans="1:26" ht="14.25" customHeight="1">
      <c r="A88" s="93" t="s">
        <v>208</v>
      </c>
      <c r="B88" s="101" t="s">
        <v>209</v>
      </c>
      <c r="C88" s="95">
        <v>648</v>
      </c>
      <c r="D88" s="96" t="str">
        <f t="shared" si="80"/>
        <v>ONB-W2736</v>
      </c>
      <c r="E88" s="97">
        <v>589</v>
      </c>
      <c r="F88" s="96" t="str">
        <f t="shared" si="81"/>
        <v>WHS-W2736</v>
      </c>
      <c r="G88" s="95">
        <v>648</v>
      </c>
      <c r="H88" s="96" t="str">
        <f t="shared" si="82"/>
        <v>ESS-W2736</v>
      </c>
      <c r="I88" s="95">
        <v>648</v>
      </c>
      <c r="J88" s="96" t="str">
        <f t="shared" si="83"/>
        <v>SIB-W2736</v>
      </c>
      <c r="K88" s="97">
        <v>589</v>
      </c>
      <c r="L88" s="98" t="str">
        <f t="shared" si="84"/>
        <v>GRS-W2736</v>
      </c>
      <c r="M88" s="99">
        <v>648</v>
      </c>
      <c r="N88" s="100" t="str">
        <f t="shared" si="85"/>
        <v>UPB-W2736</v>
      </c>
      <c r="O88" s="95">
        <v>648</v>
      </c>
      <c r="P88" s="100" t="str">
        <f t="shared" si="86"/>
        <v>MSL-W2736</v>
      </c>
      <c r="Q88" s="100">
        <v>648</v>
      </c>
      <c r="R88" s="100" t="str">
        <f t="shared" si="87"/>
        <v>DGS-W2736</v>
      </c>
      <c r="S88" s="76">
        <v>2</v>
      </c>
      <c r="T88" s="76"/>
      <c r="U88" s="76"/>
      <c r="V88" s="76"/>
      <c r="W88" s="76"/>
      <c r="X88" s="76"/>
      <c r="Y88" s="76"/>
      <c r="Z88" s="76"/>
    </row>
    <row r="89" spans="1:26" ht="14.25" customHeight="1">
      <c r="A89" s="93" t="s">
        <v>210</v>
      </c>
      <c r="B89" s="101" t="s">
        <v>211</v>
      </c>
      <c r="C89" s="95">
        <v>694</v>
      </c>
      <c r="D89" s="96" t="str">
        <f t="shared" si="80"/>
        <v>ONB-W3036</v>
      </c>
      <c r="E89" s="97">
        <v>631</v>
      </c>
      <c r="F89" s="96" t="str">
        <f t="shared" si="81"/>
        <v>WHS-W3036</v>
      </c>
      <c r="G89" s="95">
        <v>694</v>
      </c>
      <c r="H89" s="96" t="str">
        <f t="shared" si="82"/>
        <v>ESS-W3036</v>
      </c>
      <c r="I89" s="95">
        <v>694</v>
      </c>
      <c r="J89" s="96" t="str">
        <f t="shared" si="83"/>
        <v>SIB-W3036</v>
      </c>
      <c r="K89" s="97">
        <v>631</v>
      </c>
      <c r="L89" s="98" t="str">
        <f t="shared" si="84"/>
        <v>GRS-W3036</v>
      </c>
      <c r="M89" s="99">
        <v>694</v>
      </c>
      <c r="N89" s="100" t="str">
        <f t="shared" si="85"/>
        <v>UPB-W3036</v>
      </c>
      <c r="O89" s="95">
        <v>694</v>
      </c>
      <c r="P89" s="100" t="str">
        <f t="shared" si="86"/>
        <v>MSL-W3036</v>
      </c>
      <c r="Q89" s="100">
        <v>694</v>
      </c>
      <c r="R89" s="100" t="str">
        <f t="shared" si="87"/>
        <v>DGS-W3036</v>
      </c>
      <c r="S89" s="76">
        <v>2</v>
      </c>
      <c r="T89" s="76"/>
      <c r="U89" s="76"/>
      <c r="V89" s="76"/>
      <c r="W89" s="76"/>
      <c r="X89" s="76"/>
      <c r="Y89" s="76"/>
      <c r="Z89" s="76"/>
    </row>
    <row r="90" spans="1:26" ht="14.25" customHeight="1">
      <c r="A90" s="93" t="s">
        <v>212</v>
      </c>
      <c r="B90" s="101" t="s">
        <v>213</v>
      </c>
      <c r="C90" s="95">
        <v>743</v>
      </c>
      <c r="D90" s="96" t="str">
        <f t="shared" si="80"/>
        <v>ONB-W3036GD</v>
      </c>
      <c r="E90" s="97">
        <v>675</v>
      </c>
      <c r="F90" s="96" t="str">
        <f t="shared" si="81"/>
        <v>WHS-W3036GD</v>
      </c>
      <c r="G90" s="95">
        <v>743</v>
      </c>
      <c r="H90" s="96" t="str">
        <f t="shared" si="82"/>
        <v>ESS-W3036GD</v>
      </c>
      <c r="I90" s="95">
        <v>743</v>
      </c>
      <c r="J90" s="96" t="str">
        <f t="shared" si="83"/>
        <v>SIB-W3036GD</v>
      </c>
      <c r="K90" s="97">
        <v>675</v>
      </c>
      <c r="L90" s="98" t="str">
        <f t="shared" si="84"/>
        <v>GRS-W3036GD</v>
      </c>
      <c r="M90" s="99">
        <v>743</v>
      </c>
      <c r="N90" s="100" t="str">
        <f t="shared" si="85"/>
        <v>UPB-W3036GD</v>
      </c>
      <c r="O90" s="95">
        <v>743</v>
      </c>
      <c r="P90" s="100" t="str">
        <f t="shared" si="86"/>
        <v>MSL-W3036GD</v>
      </c>
      <c r="Q90" s="100">
        <v>743</v>
      </c>
      <c r="R90" s="100" t="str">
        <f t="shared" si="87"/>
        <v>DGS-W3036GD</v>
      </c>
      <c r="S90" s="76">
        <v>2</v>
      </c>
      <c r="T90" s="76"/>
      <c r="U90" s="76"/>
      <c r="V90" s="76"/>
      <c r="W90" s="76"/>
      <c r="X90" s="76"/>
      <c r="Y90" s="76"/>
      <c r="Z90" s="76"/>
    </row>
    <row r="91" spans="1:26" ht="14.25" customHeight="1">
      <c r="A91" s="93" t="s">
        <v>214</v>
      </c>
      <c r="B91" s="101" t="s">
        <v>215</v>
      </c>
      <c r="C91" s="95">
        <v>741</v>
      </c>
      <c r="D91" s="96" t="str">
        <f t="shared" si="80"/>
        <v>ONB-W3336</v>
      </c>
      <c r="E91" s="97">
        <v>674</v>
      </c>
      <c r="F91" s="96" t="str">
        <f t="shared" si="81"/>
        <v>WHS-W3336</v>
      </c>
      <c r="G91" s="95">
        <v>741</v>
      </c>
      <c r="H91" s="96" t="str">
        <f t="shared" si="82"/>
        <v>ESS-W3336</v>
      </c>
      <c r="I91" s="95">
        <v>741</v>
      </c>
      <c r="J91" s="96" t="str">
        <f t="shared" si="83"/>
        <v>SIB-W3336</v>
      </c>
      <c r="K91" s="97">
        <v>674</v>
      </c>
      <c r="L91" s="98" t="str">
        <f t="shared" si="84"/>
        <v>GRS-W3336</v>
      </c>
      <c r="M91" s="99">
        <v>741</v>
      </c>
      <c r="N91" s="100" t="str">
        <f t="shared" si="85"/>
        <v>UPB-W3336</v>
      </c>
      <c r="O91" s="95">
        <v>741</v>
      </c>
      <c r="P91" s="100" t="str">
        <f t="shared" si="86"/>
        <v>MSL-W3336</v>
      </c>
      <c r="Q91" s="100">
        <v>741</v>
      </c>
      <c r="R91" s="100" t="str">
        <f t="shared" si="87"/>
        <v>DGS-W3336</v>
      </c>
      <c r="S91" s="76">
        <v>2</v>
      </c>
      <c r="T91" s="76"/>
      <c r="U91" s="76"/>
      <c r="V91" s="76"/>
      <c r="W91" s="76"/>
      <c r="X91" s="76"/>
      <c r="Y91" s="76"/>
      <c r="Z91" s="76"/>
    </row>
    <row r="92" spans="1:26" ht="14.25" customHeight="1">
      <c r="A92" s="93" t="s">
        <v>216</v>
      </c>
      <c r="B92" s="101" t="s">
        <v>217</v>
      </c>
      <c r="C92" s="95">
        <v>771</v>
      </c>
      <c r="D92" s="96" t="str">
        <f t="shared" si="80"/>
        <v>ONB-W3636</v>
      </c>
      <c r="E92" s="97">
        <v>701</v>
      </c>
      <c r="F92" s="96" t="str">
        <f t="shared" si="81"/>
        <v>WHS-W3636</v>
      </c>
      <c r="G92" s="95">
        <v>771</v>
      </c>
      <c r="H92" s="96" t="str">
        <f t="shared" si="82"/>
        <v>ESS-W3636</v>
      </c>
      <c r="I92" s="95">
        <v>771</v>
      </c>
      <c r="J92" s="96" t="str">
        <f t="shared" si="83"/>
        <v>SIB-W3636</v>
      </c>
      <c r="K92" s="97">
        <v>701</v>
      </c>
      <c r="L92" s="98" t="str">
        <f t="shared" si="84"/>
        <v>GRS-W3636</v>
      </c>
      <c r="M92" s="99">
        <v>771</v>
      </c>
      <c r="N92" s="100" t="str">
        <f t="shared" si="85"/>
        <v>UPB-W3636</v>
      </c>
      <c r="O92" s="95">
        <v>771</v>
      </c>
      <c r="P92" s="100" t="str">
        <f t="shared" si="86"/>
        <v>MSL-W3636</v>
      </c>
      <c r="Q92" s="100">
        <v>771</v>
      </c>
      <c r="R92" s="100" t="str">
        <f t="shared" si="87"/>
        <v>DGS-W3636</v>
      </c>
      <c r="S92" s="76">
        <v>2</v>
      </c>
      <c r="T92" s="76"/>
      <c r="U92" s="76"/>
      <c r="V92" s="76"/>
      <c r="W92" s="76"/>
      <c r="X92" s="76"/>
      <c r="Y92" s="76"/>
      <c r="Z92" s="76"/>
    </row>
    <row r="93" spans="1:26" ht="14.25" customHeight="1">
      <c r="A93" s="93" t="s">
        <v>218</v>
      </c>
      <c r="B93" s="101" t="s">
        <v>219</v>
      </c>
      <c r="C93" s="95">
        <v>825</v>
      </c>
      <c r="D93" s="96" t="str">
        <f t="shared" si="80"/>
        <v>ONB-W3636GD</v>
      </c>
      <c r="E93" s="97">
        <v>750</v>
      </c>
      <c r="F93" s="96" t="str">
        <f t="shared" si="81"/>
        <v>WHS-W3636GD</v>
      </c>
      <c r="G93" s="95">
        <v>825</v>
      </c>
      <c r="H93" s="96" t="str">
        <f t="shared" si="82"/>
        <v>ESS-W3636GD</v>
      </c>
      <c r="I93" s="95">
        <v>825</v>
      </c>
      <c r="J93" s="96" t="str">
        <f t="shared" si="83"/>
        <v>SIB-W3636GD</v>
      </c>
      <c r="K93" s="97">
        <v>750</v>
      </c>
      <c r="L93" s="98" t="str">
        <f t="shared" si="84"/>
        <v>GRS-W3636GD</v>
      </c>
      <c r="M93" s="99">
        <v>825</v>
      </c>
      <c r="N93" s="100" t="str">
        <f t="shared" si="85"/>
        <v>UPB-W3636GD</v>
      </c>
      <c r="O93" s="95">
        <v>825</v>
      </c>
      <c r="P93" s="100" t="str">
        <f t="shared" si="86"/>
        <v>MSL-W3636GD</v>
      </c>
      <c r="Q93" s="100">
        <v>825</v>
      </c>
      <c r="R93" s="100" t="str">
        <f t="shared" si="87"/>
        <v>DGS-W3636GD</v>
      </c>
      <c r="S93" s="76">
        <v>2</v>
      </c>
      <c r="T93" s="76"/>
      <c r="U93" s="76"/>
      <c r="V93" s="76"/>
      <c r="W93" s="76"/>
      <c r="X93" s="76"/>
      <c r="Y93" s="76"/>
      <c r="Z93" s="76"/>
    </row>
    <row r="94" spans="1:26" ht="14.25" customHeight="1">
      <c r="A94" s="93" t="s">
        <v>220</v>
      </c>
      <c r="B94" s="101" t="s">
        <v>221</v>
      </c>
      <c r="C94" s="95">
        <v>818</v>
      </c>
      <c r="D94" s="96" t="str">
        <f t="shared" si="80"/>
        <v>ONB-W4236</v>
      </c>
      <c r="E94" s="97">
        <v>744</v>
      </c>
      <c r="F94" s="96" t="str">
        <f t="shared" si="81"/>
        <v>WHS-W4236</v>
      </c>
      <c r="G94" s="95">
        <v>818</v>
      </c>
      <c r="H94" s="96" t="str">
        <f t="shared" si="82"/>
        <v>ESS-W4236</v>
      </c>
      <c r="I94" s="95">
        <v>818</v>
      </c>
      <c r="J94" s="96" t="str">
        <f t="shared" si="83"/>
        <v>SIB-W4236</v>
      </c>
      <c r="K94" s="97">
        <v>744</v>
      </c>
      <c r="L94" s="98" t="str">
        <f t="shared" si="84"/>
        <v>GRS-W4236</v>
      </c>
      <c r="M94" s="99">
        <v>818</v>
      </c>
      <c r="N94" s="100" t="str">
        <f t="shared" si="85"/>
        <v>UPB-W4236</v>
      </c>
      <c r="O94" s="95">
        <v>818</v>
      </c>
      <c r="P94" s="100" t="str">
        <f t="shared" si="86"/>
        <v>MSL-W4236</v>
      </c>
      <c r="Q94" s="100">
        <v>818</v>
      </c>
      <c r="R94" s="100" t="str">
        <f t="shared" si="87"/>
        <v>DGS-W4236</v>
      </c>
      <c r="S94" s="76">
        <v>2</v>
      </c>
      <c r="T94" s="76"/>
      <c r="U94" s="76"/>
      <c r="V94" s="76"/>
      <c r="W94" s="76"/>
      <c r="X94" s="76"/>
      <c r="Y94" s="76"/>
      <c r="Z94" s="76"/>
    </row>
    <row r="95" spans="1:26" ht="14.25" customHeight="1">
      <c r="A95" s="93" t="s">
        <v>222</v>
      </c>
      <c r="B95" s="101" t="s">
        <v>223</v>
      </c>
      <c r="C95" s="95">
        <v>465</v>
      </c>
      <c r="D95" s="96" t="str">
        <f t="shared" si="80"/>
        <v>ONB-W0942</v>
      </c>
      <c r="E95" s="97">
        <v>423</v>
      </c>
      <c r="F95" s="96" t="str">
        <f t="shared" si="81"/>
        <v>WHS-W0942</v>
      </c>
      <c r="G95" s="95">
        <v>465</v>
      </c>
      <c r="H95" s="96" t="str">
        <f t="shared" si="82"/>
        <v>ESS-W0942</v>
      </c>
      <c r="I95" s="95">
        <v>465</v>
      </c>
      <c r="J95" s="96" t="str">
        <f t="shared" si="83"/>
        <v>SIB-W0942</v>
      </c>
      <c r="K95" s="97">
        <v>423</v>
      </c>
      <c r="L95" s="98" t="str">
        <f t="shared" si="84"/>
        <v>GRS-W0942</v>
      </c>
      <c r="M95" s="99">
        <v>465</v>
      </c>
      <c r="N95" s="100" t="str">
        <f t="shared" si="85"/>
        <v>UPB-W0942</v>
      </c>
      <c r="O95" s="95">
        <v>465</v>
      </c>
      <c r="P95" s="100" t="str">
        <f t="shared" si="86"/>
        <v>MSL-W0942</v>
      </c>
      <c r="Q95" s="100">
        <v>465</v>
      </c>
      <c r="R95" s="100" t="str">
        <f t="shared" si="87"/>
        <v>DGS-W0942</v>
      </c>
      <c r="S95" s="76">
        <v>1</v>
      </c>
      <c r="T95" s="76"/>
      <c r="U95" s="76"/>
      <c r="V95" s="76"/>
      <c r="W95" s="76"/>
      <c r="X95" s="76"/>
      <c r="Y95" s="76"/>
      <c r="Z95" s="76"/>
    </row>
    <row r="96" spans="1:26" ht="14.25" customHeight="1">
      <c r="A96" s="93" t="s">
        <v>224</v>
      </c>
      <c r="B96" s="101" t="s">
        <v>225</v>
      </c>
      <c r="C96" s="95">
        <v>459</v>
      </c>
      <c r="D96" s="96" t="str">
        <f t="shared" si="80"/>
        <v>ONB-W1242</v>
      </c>
      <c r="E96" s="97">
        <v>417</v>
      </c>
      <c r="F96" s="96" t="str">
        <f t="shared" si="81"/>
        <v>WHS-W1242</v>
      </c>
      <c r="G96" s="95">
        <v>459</v>
      </c>
      <c r="H96" s="96" t="str">
        <f t="shared" si="82"/>
        <v>ESS-W1242</v>
      </c>
      <c r="I96" s="95">
        <v>459</v>
      </c>
      <c r="J96" s="96" t="str">
        <f t="shared" si="83"/>
        <v>SIB-W1242</v>
      </c>
      <c r="K96" s="97">
        <v>417</v>
      </c>
      <c r="L96" s="98" t="str">
        <f t="shared" si="84"/>
        <v>GRS-W1242</v>
      </c>
      <c r="M96" s="99">
        <v>459</v>
      </c>
      <c r="N96" s="100" t="str">
        <f t="shared" si="85"/>
        <v>UPB-W1242</v>
      </c>
      <c r="O96" s="95">
        <v>459</v>
      </c>
      <c r="P96" s="100" t="str">
        <f t="shared" si="86"/>
        <v>MSL-W1242</v>
      </c>
      <c r="Q96" s="100">
        <v>459</v>
      </c>
      <c r="R96" s="100" t="str">
        <f t="shared" si="87"/>
        <v>DGS-W1242</v>
      </c>
      <c r="S96" s="76">
        <v>1</v>
      </c>
      <c r="T96" s="76"/>
      <c r="U96" s="76"/>
      <c r="V96" s="76"/>
      <c r="W96" s="76"/>
      <c r="X96" s="76"/>
      <c r="Y96" s="76"/>
      <c r="Z96" s="76"/>
    </row>
    <row r="97" spans="1:26" ht="14.25" customHeight="1">
      <c r="A97" s="93" t="s">
        <v>226</v>
      </c>
      <c r="B97" s="101" t="s">
        <v>227</v>
      </c>
      <c r="C97" s="95">
        <v>518</v>
      </c>
      <c r="D97" s="96" t="str">
        <f t="shared" si="80"/>
        <v>ONB-W1542</v>
      </c>
      <c r="E97" s="97">
        <v>471</v>
      </c>
      <c r="F97" s="96" t="str">
        <f t="shared" si="81"/>
        <v>WHS-W1542</v>
      </c>
      <c r="G97" s="95">
        <v>518</v>
      </c>
      <c r="H97" s="96" t="str">
        <f t="shared" si="82"/>
        <v>ESS-W1542</v>
      </c>
      <c r="I97" s="95">
        <v>518</v>
      </c>
      <c r="J97" s="96" t="str">
        <f t="shared" si="83"/>
        <v>SIB-W1542</v>
      </c>
      <c r="K97" s="97">
        <v>471</v>
      </c>
      <c r="L97" s="98" t="str">
        <f t="shared" si="84"/>
        <v>GRS-W1542</v>
      </c>
      <c r="M97" s="99">
        <v>518</v>
      </c>
      <c r="N97" s="100" t="str">
        <f t="shared" si="85"/>
        <v>UPB-W1542</v>
      </c>
      <c r="O97" s="95">
        <v>518</v>
      </c>
      <c r="P97" s="100" t="str">
        <f t="shared" si="86"/>
        <v>MSL-W1542</v>
      </c>
      <c r="Q97" s="100">
        <v>518</v>
      </c>
      <c r="R97" s="100" t="str">
        <f t="shared" si="87"/>
        <v>DGS-W1542</v>
      </c>
      <c r="S97" s="76">
        <v>1</v>
      </c>
      <c r="T97" s="76"/>
      <c r="U97" s="76"/>
      <c r="V97" s="76"/>
      <c r="W97" s="76"/>
      <c r="X97" s="76"/>
      <c r="Y97" s="76"/>
      <c r="Z97" s="76"/>
    </row>
    <row r="98" spans="1:26" ht="14.25" customHeight="1">
      <c r="A98" s="93" t="s">
        <v>228</v>
      </c>
      <c r="B98" s="101" t="s">
        <v>229</v>
      </c>
      <c r="C98" s="95">
        <v>554</v>
      </c>
      <c r="D98" s="96" t="str">
        <f t="shared" si="80"/>
        <v>ONB-W1542GD</v>
      </c>
      <c r="E98" s="97">
        <v>504</v>
      </c>
      <c r="F98" s="96" t="str">
        <f t="shared" si="81"/>
        <v>WHS-W1542GD</v>
      </c>
      <c r="G98" s="95">
        <v>554</v>
      </c>
      <c r="H98" s="96" t="str">
        <f t="shared" si="82"/>
        <v>ESS-W1542GD</v>
      </c>
      <c r="I98" s="95">
        <v>554</v>
      </c>
      <c r="J98" s="96" t="str">
        <f t="shared" si="83"/>
        <v>SIB-W1542GD</v>
      </c>
      <c r="K98" s="97">
        <v>504</v>
      </c>
      <c r="L98" s="98" t="str">
        <f t="shared" si="84"/>
        <v>GRS-W1542GD</v>
      </c>
      <c r="M98" s="99">
        <v>554</v>
      </c>
      <c r="N98" s="100" t="str">
        <f t="shared" si="85"/>
        <v>UPB-W1542GD</v>
      </c>
      <c r="O98" s="95">
        <v>554</v>
      </c>
      <c r="P98" s="100" t="str">
        <f t="shared" si="86"/>
        <v>MSL-W1542GD</v>
      </c>
      <c r="Q98" s="100">
        <v>554</v>
      </c>
      <c r="R98" s="100" t="str">
        <f t="shared" si="87"/>
        <v>DGS-W1542GD</v>
      </c>
      <c r="S98" s="76">
        <v>1</v>
      </c>
      <c r="T98" s="76"/>
      <c r="U98" s="76"/>
      <c r="V98" s="76"/>
      <c r="W98" s="76"/>
      <c r="X98" s="76"/>
      <c r="Y98" s="76"/>
      <c r="Z98" s="76"/>
    </row>
    <row r="99" spans="1:26" ht="14.25" customHeight="1">
      <c r="A99" s="93" t="s">
        <v>230</v>
      </c>
      <c r="B99" s="101" t="s">
        <v>231</v>
      </c>
      <c r="C99" s="95">
        <v>396</v>
      </c>
      <c r="D99" s="96" t="str">
        <f t="shared" si="80"/>
        <v>ONB-W1515</v>
      </c>
      <c r="E99" s="97">
        <v>360</v>
      </c>
      <c r="F99" s="96" t="str">
        <f t="shared" si="81"/>
        <v>WHS-W1515</v>
      </c>
      <c r="G99" s="95">
        <v>396</v>
      </c>
      <c r="H99" s="96" t="str">
        <f t="shared" si="82"/>
        <v>ESS-W1515</v>
      </c>
      <c r="I99" s="95">
        <v>396</v>
      </c>
      <c r="J99" s="96" t="str">
        <f t="shared" si="83"/>
        <v>SIB-W1515</v>
      </c>
      <c r="K99" s="97">
        <v>360</v>
      </c>
      <c r="L99" s="98" t="str">
        <f t="shared" si="84"/>
        <v>GRS-W1515</v>
      </c>
      <c r="M99" s="99">
        <v>396</v>
      </c>
      <c r="N99" s="100" t="str">
        <f t="shared" si="85"/>
        <v>UPB-W1515</v>
      </c>
      <c r="O99" s="95">
        <v>396</v>
      </c>
      <c r="P99" s="100" t="str">
        <f t="shared" si="86"/>
        <v>MSL-W1515</v>
      </c>
      <c r="Q99" s="100">
        <v>396</v>
      </c>
      <c r="R99" s="100" t="str">
        <f t="shared" si="87"/>
        <v>DGS-W1515</v>
      </c>
      <c r="S99" s="76">
        <v>1</v>
      </c>
      <c r="T99" s="76"/>
      <c r="U99" s="76"/>
      <c r="V99" s="76"/>
      <c r="W99" s="76"/>
      <c r="X99" s="76"/>
      <c r="Y99" s="76"/>
      <c r="Z99" s="76"/>
    </row>
    <row r="100" spans="1:26" ht="14.25" customHeight="1">
      <c r="A100" s="93" t="s">
        <v>232</v>
      </c>
      <c r="B100" s="101" t="s">
        <v>233</v>
      </c>
      <c r="C100" s="95">
        <v>484</v>
      </c>
      <c r="D100" s="96" t="str">
        <f t="shared" si="80"/>
        <v>ONB-W1515GD</v>
      </c>
      <c r="E100" s="97">
        <v>440</v>
      </c>
      <c r="F100" s="96" t="str">
        <f t="shared" si="81"/>
        <v>WHS-W1515GD</v>
      </c>
      <c r="G100" s="95">
        <v>484</v>
      </c>
      <c r="H100" s="96" t="str">
        <f t="shared" si="82"/>
        <v>ESS-W1515GD</v>
      </c>
      <c r="I100" s="95">
        <v>484</v>
      </c>
      <c r="J100" s="96" t="str">
        <f t="shared" si="83"/>
        <v>SIB-W1515GD</v>
      </c>
      <c r="K100" s="97">
        <v>440</v>
      </c>
      <c r="L100" s="98" t="str">
        <f t="shared" si="84"/>
        <v>GRS-W1515GD</v>
      </c>
      <c r="M100" s="99">
        <v>484</v>
      </c>
      <c r="N100" s="100" t="str">
        <f t="shared" si="85"/>
        <v>UPB-W1515GD</v>
      </c>
      <c r="O100" s="95">
        <v>484</v>
      </c>
      <c r="P100" s="100" t="str">
        <f t="shared" si="86"/>
        <v>MSL-W1515GD</v>
      </c>
      <c r="Q100" s="100">
        <v>484</v>
      </c>
      <c r="R100" s="100" t="str">
        <f t="shared" si="87"/>
        <v>DGS-W1515GD</v>
      </c>
      <c r="S100" s="76">
        <v>1</v>
      </c>
      <c r="T100" s="76"/>
      <c r="U100" s="76"/>
      <c r="V100" s="76"/>
      <c r="W100" s="76"/>
      <c r="X100" s="76"/>
      <c r="Y100" s="76"/>
      <c r="Z100" s="76"/>
    </row>
    <row r="101" spans="1:26" ht="14.25" customHeight="1">
      <c r="A101" s="93" t="s">
        <v>234</v>
      </c>
      <c r="B101" s="101" t="s">
        <v>235</v>
      </c>
      <c r="C101" s="95">
        <v>396</v>
      </c>
      <c r="D101" s="96" t="str">
        <f t="shared" si="80"/>
        <v>ONB-W1815</v>
      </c>
      <c r="E101" s="97">
        <v>360</v>
      </c>
      <c r="F101" s="96" t="str">
        <f t="shared" si="81"/>
        <v>WHS-W1815</v>
      </c>
      <c r="G101" s="95">
        <v>396</v>
      </c>
      <c r="H101" s="96" t="str">
        <f t="shared" si="82"/>
        <v>ESS-W1815</v>
      </c>
      <c r="I101" s="95">
        <v>396</v>
      </c>
      <c r="J101" s="96" t="str">
        <f t="shared" si="83"/>
        <v>SIB-W1815</v>
      </c>
      <c r="K101" s="97">
        <v>360</v>
      </c>
      <c r="L101" s="98" t="str">
        <f t="shared" si="84"/>
        <v>GRS-W1815</v>
      </c>
      <c r="M101" s="99">
        <v>396</v>
      </c>
      <c r="N101" s="100" t="str">
        <f t="shared" si="85"/>
        <v>UPB-W1815</v>
      </c>
      <c r="O101" s="95">
        <v>396</v>
      </c>
      <c r="P101" s="100" t="str">
        <f t="shared" si="86"/>
        <v>MSL-W1815</v>
      </c>
      <c r="Q101" s="100">
        <v>396</v>
      </c>
      <c r="R101" s="100" t="str">
        <f t="shared" si="87"/>
        <v>DGS-W1815</v>
      </c>
      <c r="S101" s="76">
        <v>1</v>
      </c>
      <c r="T101" s="76"/>
      <c r="U101" s="76"/>
      <c r="V101" s="76"/>
      <c r="W101" s="76"/>
      <c r="X101" s="76"/>
      <c r="Y101" s="76"/>
      <c r="Z101" s="76"/>
    </row>
    <row r="102" spans="1:26" ht="14.25" customHeight="1">
      <c r="A102" s="93" t="s">
        <v>236</v>
      </c>
      <c r="B102" s="101" t="s">
        <v>237</v>
      </c>
      <c r="C102" s="95">
        <v>484</v>
      </c>
      <c r="D102" s="96" t="str">
        <f t="shared" si="80"/>
        <v>ONB-W1815GD</v>
      </c>
      <c r="E102" s="97">
        <v>440</v>
      </c>
      <c r="F102" s="96" t="str">
        <f t="shared" si="81"/>
        <v>WHS-W1815GD</v>
      </c>
      <c r="G102" s="95">
        <v>484</v>
      </c>
      <c r="H102" s="96" t="str">
        <f t="shared" si="82"/>
        <v>ESS-W1815GD</v>
      </c>
      <c r="I102" s="95">
        <v>484</v>
      </c>
      <c r="J102" s="96" t="str">
        <f t="shared" si="83"/>
        <v>SIB-W1815GD</v>
      </c>
      <c r="K102" s="97">
        <v>440</v>
      </c>
      <c r="L102" s="98" t="str">
        <f t="shared" si="84"/>
        <v>GRS-W1815GD</v>
      </c>
      <c r="M102" s="99">
        <v>484</v>
      </c>
      <c r="N102" s="100" t="str">
        <f t="shared" si="85"/>
        <v>UPB-W1815GD</v>
      </c>
      <c r="O102" s="95">
        <v>484</v>
      </c>
      <c r="P102" s="100" t="str">
        <f t="shared" si="86"/>
        <v>MSL-W1815GD</v>
      </c>
      <c r="Q102" s="100">
        <v>484</v>
      </c>
      <c r="R102" s="100" t="str">
        <f t="shared" si="87"/>
        <v>DGS-W1815GD</v>
      </c>
      <c r="S102" s="76">
        <v>1</v>
      </c>
      <c r="T102" s="76"/>
      <c r="U102" s="76"/>
      <c r="V102" s="76"/>
      <c r="W102" s="76"/>
      <c r="X102" s="76"/>
      <c r="Y102" s="76"/>
      <c r="Z102" s="76"/>
    </row>
    <row r="103" spans="1:26" ht="14.25" customHeight="1">
      <c r="A103" s="93" t="s">
        <v>238</v>
      </c>
      <c r="B103" s="101" t="s">
        <v>239</v>
      </c>
      <c r="C103" s="95">
        <v>565</v>
      </c>
      <c r="D103" s="96" t="str">
        <f t="shared" si="80"/>
        <v>ONB-W1842</v>
      </c>
      <c r="E103" s="97">
        <v>514</v>
      </c>
      <c r="F103" s="96" t="str">
        <f t="shared" si="81"/>
        <v>WHS-W1842</v>
      </c>
      <c r="G103" s="95">
        <v>565</v>
      </c>
      <c r="H103" s="96" t="str">
        <f t="shared" si="82"/>
        <v>ESS-W1842</v>
      </c>
      <c r="I103" s="95">
        <v>565</v>
      </c>
      <c r="J103" s="96" t="str">
        <f t="shared" si="83"/>
        <v>SIB-W1842</v>
      </c>
      <c r="K103" s="97">
        <v>514</v>
      </c>
      <c r="L103" s="98" t="str">
        <f t="shared" si="84"/>
        <v>GRS-W1842</v>
      </c>
      <c r="M103" s="99">
        <v>565</v>
      </c>
      <c r="N103" s="100" t="str">
        <f t="shared" si="85"/>
        <v>UPB-W1842</v>
      </c>
      <c r="O103" s="95">
        <v>565</v>
      </c>
      <c r="P103" s="100" t="str">
        <f t="shared" si="86"/>
        <v>MSL-W1842</v>
      </c>
      <c r="Q103" s="100">
        <v>565</v>
      </c>
      <c r="R103" s="100" t="str">
        <f t="shared" si="87"/>
        <v>DGS-W1842</v>
      </c>
      <c r="S103" s="76">
        <v>1</v>
      </c>
      <c r="T103" s="76"/>
      <c r="U103" s="76"/>
      <c r="V103" s="76"/>
      <c r="W103" s="76"/>
      <c r="X103" s="76"/>
      <c r="Y103" s="76"/>
      <c r="Z103" s="76"/>
    </row>
    <row r="104" spans="1:26" ht="14.25" customHeight="1">
      <c r="A104" s="93" t="s">
        <v>240</v>
      </c>
      <c r="B104" s="101" t="s">
        <v>241</v>
      </c>
      <c r="C104" s="95">
        <v>605</v>
      </c>
      <c r="D104" s="96" t="str">
        <f t="shared" si="80"/>
        <v>ONB-W1842GD</v>
      </c>
      <c r="E104" s="97">
        <v>550</v>
      </c>
      <c r="F104" s="96" t="str">
        <f t="shared" si="81"/>
        <v>WHS-W1842GD</v>
      </c>
      <c r="G104" s="95">
        <v>605</v>
      </c>
      <c r="H104" s="96" t="str">
        <f t="shared" si="82"/>
        <v>ESS-W1842GD</v>
      </c>
      <c r="I104" s="95">
        <v>605</v>
      </c>
      <c r="J104" s="96" t="str">
        <f t="shared" si="83"/>
        <v>SIB-W1842GD</v>
      </c>
      <c r="K104" s="97">
        <v>550</v>
      </c>
      <c r="L104" s="98" t="str">
        <f t="shared" si="84"/>
        <v>GRS-W1842GD</v>
      </c>
      <c r="M104" s="99">
        <v>605</v>
      </c>
      <c r="N104" s="100" t="str">
        <f t="shared" si="85"/>
        <v>UPB-W1842GD</v>
      </c>
      <c r="O104" s="95">
        <v>605</v>
      </c>
      <c r="P104" s="100" t="str">
        <f t="shared" si="86"/>
        <v>MSL-W1842GD</v>
      </c>
      <c r="Q104" s="100">
        <v>605</v>
      </c>
      <c r="R104" s="100" t="str">
        <f t="shared" si="87"/>
        <v>DGS-W1842GD</v>
      </c>
      <c r="S104" s="76">
        <v>1</v>
      </c>
      <c r="T104" s="76"/>
      <c r="U104" s="76"/>
      <c r="V104" s="76"/>
      <c r="W104" s="76"/>
      <c r="X104" s="76"/>
      <c r="Y104" s="76"/>
      <c r="Z104" s="76"/>
    </row>
    <row r="105" spans="1:26" ht="14.25" customHeight="1">
      <c r="A105" s="93" t="s">
        <v>242</v>
      </c>
      <c r="B105" s="101" t="s">
        <v>243</v>
      </c>
      <c r="C105" s="95">
        <v>449</v>
      </c>
      <c r="D105" s="96" t="str">
        <f t="shared" si="80"/>
        <v>ONB-W2115</v>
      </c>
      <c r="E105" s="97">
        <v>408</v>
      </c>
      <c r="F105" s="96" t="str">
        <f t="shared" si="81"/>
        <v>WHS-W2115</v>
      </c>
      <c r="G105" s="95">
        <v>449</v>
      </c>
      <c r="H105" s="96" t="str">
        <f t="shared" si="82"/>
        <v>ESS-W2115</v>
      </c>
      <c r="I105" s="95">
        <v>449</v>
      </c>
      <c r="J105" s="96" t="str">
        <f t="shared" si="83"/>
        <v>SIB-W2115</v>
      </c>
      <c r="K105" s="97">
        <v>408</v>
      </c>
      <c r="L105" s="98" t="str">
        <f t="shared" si="84"/>
        <v>GRS-W2115</v>
      </c>
      <c r="M105" s="99">
        <v>449</v>
      </c>
      <c r="N105" s="100" t="str">
        <f t="shared" si="85"/>
        <v>UPB-W2115</v>
      </c>
      <c r="O105" s="95">
        <v>449</v>
      </c>
      <c r="P105" s="100" t="str">
        <f t="shared" si="86"/>
        <v>MSL-W2115</v>
      </c>
      <c r="Q105" s="100">
        <v>449</v>
      </c>
      <c r="R105" s="100" t="str">
        <f t="shared" si="87"/>
        <v>DGS-W2115</v>
      </c>
      <c r="S105" s="76">
        <v>1</v>
      </c>
      <c r="T105" s="76"/>
      <c r="U105" s="76"/>
      <c r="V105" s="76"/>
      <c r="W105" s="76"/>
      <c r="X105" s="76"/>
      <c r="Y105" s="76"/>
      <c r="Z105" s="76"/>
    </row>
    <row r="106" spans="1:26" ht="14.25" customHeight="1">
      <c r="A106" s="93" t="s">
        <v>244</v>
      </c>
      <c r="B106" s="101" t="s">
        <v>245</v>
      </c>
      <c r="C106" s="95">
        <v>537</v>
      </c>
      <c r="D106" s="96" t="str">
        <f t="shared" si="80"/>
        <v>ONB-W2115GD</v>
      </c>
      <c r="E106" s="97">
        <v>488</v>
      </c>
      <c r="F106" s="96" t="str">
        <f t="shared" si="81"/>
        <v>WHS-W2115GD</v>
      </c>
      <c r="G106" s="95">
        <v>537</v>
      </c>
      <c r="H106" s="96" t="str">
        <f t="shared" si="82"/>
        <v>ESS-W2115GD</v>
      </c>
      <c r="I106" s="95">
        <v>537</v>
      </c>
      <c r="J106" s="96" t="str">
        <f t="shared" si="83"/>
        <v>SIB-W2115GD</v>
      </c>
      <c r="K106" s="97">
        <v>488</v>
      </c>
      <c r="L106" s="98" t="str">
        <f t="shared" si="84"/>
        <v>GRS-W2115GD</v>
      </c>
      <c r="M106" s="99">
        <v>537</v>
      </c>
      <c r="N106" s="100" t="str">
        <f t="shared" si="85"/>
        <v>UPB-W2115GD</v>
      </c>
      <c r="O106" s="95">
        <v>537</v>
      </c>
      <c r="P106" s="100" t="str">
        <f t="shared" si="86"/>
        <v>MSL-W2115GD</v>
      </c>
      <c r="Q106" s="100">
        <v>537</v>
      </c>
      <c r="R106" s="100" t="str">
        <f t="shared" si="87"/>
        <v>DGS-W2115GD</v>
      </c>
      <c r="S106" s="76">
        <v>1</v>
      </c>
      <c r="T106" s="76"/>
      <c r="U106" s="76"/>
      <c r="V106" s="76"/>
      <c r="W106" s="76"/>
      <c r="X106" s="76"/>
      <c r="Y106" s="76"/>
      <c r="Z106" s="76"/>
    </row>
    <row r="107" spans="1:26" ht="14.25" customHeight="1">
      <c r="A107" s="93" t="s">
        <v>246</v>
      </c>
      <c r="B107" s="101" t="s">
        <v>247</v>
      </c>
      <c r="C107" s="95">
        <v>641</v>
      </c>
      <c r="D107" s="96" t="str">
        <f t="shared" si="80"/>
        <v>ONB-W2142</v>
      </c>
      <c r="E107" s="97">
        <v>583</v>
      </c>
      <c r="F107" s="96" t="str">
        <f t="shared" si="81"/>
        <v>WHS-W2142</v>
      </c>
      <c r="G107" s="95">
        <v>641</v>
      </c>
      <c r="H107" s="96" t="str">
        <f t="shared" si="82"/>
        <v>ESS-W2142</v>
      </c>
      <c r="I107" s="95">
        <v>641</v>
      </c>
      <c r="J107" s="96" t="str">
        <f t="shared" si="83"/>
        <v>SIB-W2142</v>
      </c>
      <c r="K107" s="97">
        <v>583</v>
      </c>
      <c r="L107" s="98" t="str">
        <f t="shared" si="84"/>
        <v>GRS-W2142</v>
      </c>
      <c r="M107" s="99">
        <v>641</v>
      </c>
      <c r="N107" s="100" t="str">
        <f t="shared" si="85"/>
        <v>UPB-W2142</v>
      </c>
      <c r="O107" s="95">
        <v>641</v>
      </c>
      <c r="P107" s="100" t="str">
        <f t="shared" si="86"/>
        <v>MSL-W2142</v>
      </c>
      <c r="Q107" s="100">
        <v>641</v>
      </c>
      <c r="R107" s="100" t="str">
        <f t="shared" si="87"/>
        <v>DGS-W2142</v>
      </c>
      <c r="S107" s="76">
        <v>1</v>
      </c>
      <c r="T107" s="76"/>
      <c r="U107" s="76"/>
      <c r="V107" s="76"/>
      <c r="W107" s="76"/>
      <c r="X107" s="76"/>
      <c r="Y107" s="76"/>
      <c r="Z107" s="76"/>
    </row>
    <row r="108" spans="1:26" ht="14.25" customHeight="1">
      <c r="A108" s="93" t="s">
        <v>248</v>
      </c>
      <c r="B108" s="101" t="s">
        <v>249</v>
      </c>
      <c r="C108" s="95">
        <v>479</v>
      </c>
      <c r="D108" s="96" t="str">
        <f t="shared" si="80"/>
        <v>ONB-W2415</v>
      </c>
      <c r="E108" s="97">
        <v>435</v>
      </c>
      <c r="F108" s="96" t="str">
        <f t="shared" si="81"/>
        <v>WHS-W2415</v>
      </c>
      <c r="G108" s="95">
        <v>479</v>
      </c>
      <c r="H108" s="96" t="str">
        <f t="shared" si="82"/>
        <v>ESS-W2415</v>
      </c>
      <c r="I108" s="95">
        <v>479</v>
      </c>
      <c r="J108" s="96" t="str">
        <f t="shared" si="83"/>
        <v>SIB-W2415</v>
      </c>
      <c r="K108" s="97">
        <v>435</v>
      </c>
      <c r="L108" s="98" t="str">
        <f t="shared" si="84"/>
        <v>GRS-W2415</v>
      </c>
      <c r="M108" s="99">
        <v>479</v>
      </c>
      <c r="N108" s="100" t="str">
        <f t="shared" si="85"/>
        <v>UPB-W2415</v>
      </c>
      <c r="O108" s="95">
        <v>479</v>
      </c>
      <c r="P108" s="100" t="str">
        <f t="shared" si="86"/>
        <v>MSL-W2415</v>
      </c>
      <c r="Q108" s="100">
        <v>479</v>
      </c>
      <c r="R108" s="100" t="str">
        <f t="shared" si="87"/>
        <v>DGS-W2415</v>
      </c>
      <c r="S108" s="76">
        <v>2</v>
      </c>
      <c r="T108" s="76"/>
      <c r="U108" s="76"/>
      <c r="V108" s="76"/>
      <c r="W108" s="76"/>
      <c r="X108" s="76"/>
      <c r="Y108" s="76"/>
      <c r="Z108" s="76"/>
    </row>
    <row r="109" spans="1:26" ht="14.25" customHeight="1">
      <c r="A109" s="93" t="s">
        <v>250</v>
      </c>
      <c r="B109" s="101" t="s">
        <v>251</v>
      </c>
      <c r="C109" s="95">
        <v>567</v>
      </c>
      <c r="D109" s="96" t="str">
        <f t="shared" si="80"/>
        <v>ONB-W2415GD</v>
      </c>
      <c r="E109" s="97">
        <v>515</v>
      </c>
      <c r="F109" s="96" t="str">
        <f t="shared" si="81"/>
        <v>WHS-W2415GD</v>
      </c>
      <c r="G109" s="95">
        <v>567</v>
      </c>
      <c r="H109" s="96" t="str">
        <f t="shared" si="82"/>
        <v>ESS-W2415GD</v>
      </c>
      <c r="I109" s="95">
        <v>567</v>
      </c>
      <c r="J109" s="96" t="str">
        <f t="shared" si="83"/>
        <v>SIB-W2415GD</v>
      </c>
      <c r="K109" s="97">
        <v>515</v>
      </c>
      <c r="L109" s="98" t="str">
        <f t="shared" si="84"/>
        <v>GRS-W2415GD</v>
      </c>
      <c r="M109" s="99">
        <v>567</v>
      </c>
      <c r="N109" s="100" t="str">
        <f t="shared" si="85"/>
        <v>UPB-W2415GD</v>
      </c>
      <c r="O109" s="95">
        <v>567</v>
      </c>
      <c r="P109" s="100" t="str">
        <f t="shared" si="86"/>
        <v>MSL-W2415GD</v>
      </c>
      <c r="Q109" s="100">
        <v>567</v>
      </c>
      <c r="R109" s="100" t="str">
        <f t="shared" si="87"/>
        <v>DGS-W2415GD</v>
      </c>
      <c r="S109" s="76">
        <v>2</v>
      </c>
      <c r="T109" s="76"/>
      <c r="U109" s="76"/>
      <c r="V109" s="76"/>
      <c r="W109" s="76"/>
      <c r="X109" s="76"/>
      <c r="Y109" s="76"/>
      <c r="Z109" s="76"/>
    </row>
    <row r="110" spans="1:26" ht="14.25" customHeight="1">
      <c r="A110" s="93" t="s">
        <v>252</v>
      </c>
      <c r="B110" s="101" t="s">
        <v>253</v>
      </c>
      <c r="C110" s="95">
        <v>683</v>
      </c>
      <c r="D110" s="96" t="str">
        <f t="shared" si="80"/>
        <v>ONB-W2442</v>
      </c>
      <c r="E110" s="97">
        <v>621</v>
      </c>
      <c r="F110" s="96" t="str">
        <f t="shared" si="81"/>
        <v>WHS-W2442</v>
      </c>
      <c r="G110" s="95">
        <v>683</v>
      </c>
      <c r="H110" s="96" t="str">
        <f t="shared" si="82"/>
        <v>ESS-W2442</v>
      </c>
      <c r="I110" s="95">
        <v>683</v>
      </c>
      <c r="J110" s="96" t="str">
        <f t="shared" si="83"/>
        <v>SIB-W2442</v>
      </c>
      <c r="K110" s="97">
        <v>621</v>
      </c>
      <c r="L110" s="98" t="str">
        <f t="shared" si="84"/>
        <v>GRS-W2442</v>
      </c>
      <c r="M110" s="99">
        <v>683</v>
      </c>
      <c r="N110" s="100" t="str">
        <f t="shared" si="85"/>
        <v>UPB-W2442</v>
      </c>
      <c r="O110" s="95">
        <v>683</v>
      </c>
      <c r="P110" s="100" t="str">
        <f t="shared" si="86"/>
        <v>MSL-W2442</v>
      </c>
      <c r="Q110" s="100">
        <v>683</v>
      </c>
      <c r="R110" s="100" t="str">
        <f t="shared" si="87"/>
        <v>DGS-W2442</v>
      </c>
      <c r="S110" s="76">
        <v>2</v>
      </c>
      <c r="T110" s="76"/>
      <c r="U110" s="76"/>
      <c r="V110" s="76"/>
      <c r="W110" s="76"/>
      <c r="X110" s="76"/>
      <c r="Y110" s="76"/>
      <c r="Z110" s="76"/>
    </row>
    <row r="111" spans="1:26" ht="14.25" customHeight="1">
      <c r="A111" s="93" t="s">
        <v>254</v>
      </c>
      <c r="B111" s="101" t="s">
        <v>255</v>
      </c>
      <c r="C111" s="95">
        <v>567</v>
      </c>
      <c r="D111" s="96" t="str">
        <f t="shared" si="80"/>
        <v>ONB-W2715</v>
      </c>
      <c r="E111" s="97">
        <f>E108+80</f>
        <v>515</v>
      </c>
      <c r="F111" s="96" t="str">
        <f t="shared" si="81"/>
        <v>WHS-W2715</v>
      </c>
      <c r="G111" s="95">
        <v>567</v>
      </c>
      <c r="H111" s="96" t="str">
        <f t="shared" si="82"/>
        <v>ESS-W2715</v>
      </c>
      <c r="I111" s="95">
        <v>567</v>
      </c>
      <c r="J111" s="96" t="str">
        <f t="shared" si="83"/>
        <v>SIB-W2715</v>
      </c>
      <c r="K111" s="97">
        <f>K108+80</f>
        <v>515</v>
      </c>
      <c r="L111" s="98" t="str">
        <f t="shared" si="84"/>
        <v>GRS-W2715</v>
      </c>
      <c r="M111" s="99">
        <v>567</v>
      </c>
      <c r="N111" s="100" t="str">
        <f t="shared" si="85"/>
        <v>UPB-W2715</v>
      </c>
      <c r="O111" s="95">
        <v>567</v>
      </c>
      <c r="P111" s="100" t="str">
        <f t="shared" si="86"/>
        <v>MSL-W2715</v>
      </c>
      <c r="Q111" s="100">
        <v>567</v>
      </c>
      <c r="R111" s="100" t="str">
        <f t="shared" si="87"/>
        <v>DGS-W2715</v>
      </c>
      <c r="S111" s="76">
        <v>2</v>
      </c>
      <c r="T111" s="76"/>
      <c r="U111" s="76"/>
      <c r="V111" s="76"/>
      <c r="W111" s="76"/>
      <c r="X111" s="76"/>
      <c r="Y111" s="76"/>
      <c r="Z111" s="76"/>
    </row>
    <row r="112" spans="1:26" ht="14.25" customHeight="1">
      <c r="A112" s="93" t="s">
        <v>256</v>
      </c>
      <c r="B112" s="101" t="s">
        <v>257</v>
      </c>
      <c r="C112" s="95">
        <v>677</v>
      </c>
      <c r="D112" s="96" t="str">
        <f t="shared" si="80"/>
        <v>ONB-W2715GD</v>
      </c>
      <c r="E112" s="97">
        <f>E111+100</f>
        <v>615</v>
      </c>
      <c r="F112" s="96" t="str">
        <f t="shared" si="81"/>
        <v>WHS-W2715GD</v>
      </c>
      <c r="G112" s="95">
        <v>677</v>
      </c>
      <c r="H112" s="96" t="str">
        <f t="shared" si="82"/>
        <v>ESS-W2715GD</v>
      </c>
      <c r="I112" s="95">
        <v>677</v>
      </c>
      <c r="J112" s="96" t="str">
        <f t="shared" si="83"/>
        <v>SIB-W2715GD</v>
      </c>
      <c r="K112" s="97">
        <f>K111+100</f>
        <v>615</v>
      </c>
      <c r="L112" s="98" t="str">
        <f t="shared" si="84"/>
        <v>GRS-W2715GD</v>
      </c>
      <c r="M112" s="99">
        <v>677</v>
      </c>
      <c r="N112" s="100" t="str">
        <f t="shared" si="85"/>
        <v>UPB-W2715GD</v>
      </c>
      <c r="O112" s="95">
        <v>677</v>
      </c>
      <c r="P112" s="100" t="str">
        <f t="shared" si="86"/>
        <v>MSL-W2715GD</v>
      </c>
      <c r="Q112" s="100">
        <v>677</v>
      </c>
      <c r="R112" s="100" t="str">
        <f t="shared" si="87"/>
        <v>DGS-W2715GD</v>
      </c>
      <c r="S112" s="76">
        <v>2</v>
      </c>
      <c r="T112" s="76"/>
      <c r="U112" s="76"/>
      <c r="V112" s="76"/>
      <c r="W112" s="76"/>
      <c r="X112" s="76"/>
      <c r="Y112" s="76"/>
      <c r="Z112" s="76"/>
    </row>
    <row r="113" spans="1:26" ht="14.25" customHeight="1">
      <c r="A113" s="93" t="s">
        <v>258</v>
      </c>
      <c r="B113" s="101" t="s">
        <v>259</v>
      </c>
      <c r="C113" s="95">
        <v>741</v>
      </c>
      <c r="D113" s="96" t="str">
        <f t="shared" si="80"/>
        <v>ONB-W2742</v>
      </c>
      <c r="E113" s="97">
        <v>674</v>
      </c>
      <c r="F113" s="96" t="str">
        <f t="shared" si="81"/>
        <v>WHS-W2742</v>
      </c>
      <c r="G113" s="95">
        <v>741</v>
      </c>
      <c r="H113" s="96" t="str">
        <f t="shared" si="82"/>
        <v>ESS-W2742</v>
      </c>
      <c r="I113" s="95">
        <v>741</v>
      </c>
      <c r="J113" s="96" t="str">
        <f t="shared" si="83"/>
        <v>SIB-W2742</v>
      </c>
      <c r="K113" s="97">
        <v>674</v>
      </c>
      <c r="L113" s="98" t="str">
        <f t="shared" si="84"/>
        <v>GRS-W2742</v>
      </c>
      <c r="M113" s="99">
        <v>741</v>
      </c>
      <c r="N113" s="100" t="str">
        <f t="shared" si="85"/>
        <v>UPB-W2742</v>
      </c>
      <c r="O113" s="95">
        <v>741</v>
      </c>
      <c r="P113" s="100" t="str">
        <f t="shared" si="86"/>
        <v>MSL-W2742</v>
      </c>
      <c r="Q113" s="100">
        <v>741</v>
      </c>
      <c r="R113" s="100" t="str">
        <f t="shared" si="87"/>
        <v>DGS-W2742</v>
      </c>
      <c r="S113" s="76">
        <v>2</v>
      </c>
      <c r="T113" s="76"/>
      <c r="U113" s="76"/>
      <c r="V113" s="76"/>
      <c r="W113" s="76"/>
      <c r="X113" s="76"/>
      <c r="Y113" s="76"/>
      <c r="Z113" s="76"/>
    </row>
    <row r="114" spans="1:26" ht="14.25" customHeight="1">
      <c r="A114" s="93" t="s">
        <v>260</v>
      </c>
      <c r="B114" s="101" t="s">
        <v>261</v>
      </c>
      <c r="C114" s="95">
        <v>783</v>
      </c>
      <c r="D114" s="96" t="str">
        <f t="shared" si="80"/>
        <v>ONB-W3042</v>
      </c>
      <c r="E114" s="97">
        <v>712</v>
      </c>
      <c r="F114" s="96" t="str">
        <f t="shared" si="81"/>
        <v>WHS-W3042</v>
      </c>
      <c r="G114" s="95">
        <v>783</v>
      </c>
      <c r="H114" s="96" t="str">
        <f t="shared" si="82"/>
        <v>ESS-W3042</v>
      </c>
      <c r="I114" s="95">
        <v>783</v>
      </c>
      <c r="J114" s="96" t="str">
        <f t="shared" si="83"/>
        <v>SIB-W3042</v>
      </c>
      <c r="K114" s="97">
        <v>712</v>
      </c>
      <c r="L114" s="98" t="str">
        <f t="shared" si="84"/>
        <v>GRS-W3042</v>
      </c>
      <c r="M114" s="99">
        <v>783</v>
      </c>
      <c r="N114" s="100" t="str">
        <f t="shared" si="85"/>
        <v>UPB-W3042</v>
      </c>
      <c r="O114" s="95">
        <v>783</v>
      </c>
      <c r="P114" s="100" t="str">
        <f t="shared" si="86"/>
        <v>MSL-W3042</v>
      </c>
      <c r="Q114" s="100">
        <v>783</v>
      </c>
      <c r="R114" s="100" t="str">
        <f t="shared" si="87"/>
        <v>DGS-W3042</v>
      </c>
      <c r="S114" s="76">
        <v>2</v>
      </c>
      <c r="T114" s="76"/>
      <c r="U114" s="76"/>
      <c r="V114" s="76"/>
      <c r="W114" s="76"/>
      <c r="X114" s="76"/>
      <c r="Y114" s="76"/>
      <c r="Z114" s="76"/>
    </row>
    <row r="115" spans="1:26" ht="14.25" customHeight="1">
      <c r="A115" s="93" t="s">
        <v>262</v>
      </c>
      <c r="B115" s="101" t="s">
        <v>263</v>
      </c>
      <c r="C115" s="95">
        <v>837</v>
      </c>
      <c r="D115" s="96" t="str">
        <f t="shared" si="80"/>
        <v>ONB-W3042GD</v>
      </c>
      <c r="E115" s="97">
        <v>761</v>
      </c>
      <c r="F115" s="96" t="str">
        <f t="shared" si="81"/>
        <v>WHS-W3042GD</v>
      </c>
      <c r="G115" s="95">
        <v>837</v>
      </c>
      <c r="H115" s="96" t="str">
        <f t="shared" si="82"/>
        <v>ESS-W3042GD</v>
      </c>
      <c r="I115" s="95">
        <v>837</v>
      </c>
      <c r="J115" s="96" t="str">
        <f t="shared" si="83"/>
        <v>SIB-W3042GD</v>
      </c>
      <c r="K115" s="97">
        <v>761</v>
      </c>
      <c r="L115" s="98" t="str">
        <f t="shared" si="84"/>
        <v>GRS-W3042GD</v>
      </c>
      <c r="M115" s="99">
        <v>837</v>
      </c>
      <c r="N115" s="100" t="str">
        <f t="shared" si="85"/>
        <v>UPB-W3042GD</v>
      </c>
      <c r="O115" s="95">
        <v>837</v>
      </c>
      <c r="P115" s="100" t="str">
        <f t="shared" si="86"/>
        <v>MSL-W3042GD</v>
      </c>
      <c r="Q115" s="100">
        <v>837</v>
      </c>
      <c r="R115" s="100" t="str">
        <f t="shared" si="87"/>
        <v>DGS-W3042GD</v>
      </c>
      <c r="S115" s="76">
        <v>2</v>
      </c>
      <c r="T115" s="76"/>
      <c r="U115" s="76"/>
      <c r="V115" s="76"/>
      <c r="W115" s="76"/>
      <c r="X115" s="76"/>
      <c r="Y115" s="76"/>
      <c r="Z115" s="76"/>
    </row>
    <row r="116" spans="1:26" ht="14.25" customHeight="1">
      <c r="A116" s="93" t="s">
        <v>264</v>
      </c>
      <c r="B116" s="101" t="s">
        <v>265</v>
      </c>
      <c r="C116" s="95">
        <v>847</v>
      </c>
      <c r="D116" s="96" t="str">
        <f t="shared" si="80"/>
        <v>ONB-W3342</v>
      </c>
      <c r="E116" s="97">
        <v>770</v>
      </c>
      <c r="F116" s="96" t="str">
        <f t="shared" si="81"/>
        <v>WHS-W3342</v>
      </c>
      <c r="G116" s="95">
        <v>847</v>
      </c>
      <c r="H116" s="96" t="str">
        <f t="shared" si="82"/>
        <v>ESS-W3342</v>
      </c>
      <c r="I116" s="95">
        <v>847</v>
      </c>
      <c r="J116" s="96" t="str">
        <f t="shared" si="83"/>
        <v>SIB-W3342</v>
      </c>
      <c r="K116" s="97">
        <v>770</v>
      </c>
      <c r="L116" s="98" t="str">
        <f t="shared" si="84"/>
        <v>GRS-W3342</v>
      </c>
      <c r="M116" s="99">
        <v>847</v>
      </c>
      <c r="N116" s="100" t="str">
        <f t="shared" si="85"/>
        <v>UPB-W3342</v>
      </c>
      <c r="O116" s="95">
        <v>847</v>
      </c>
      <c r="P116" s="100" t="str">
        <f t="shared" si="86"/>
        <v>MSL-W3342</v>
      </c>
      <c r="Q116" s="100">
        <v>847</v>
      </c>
      <c r="R116" s="100" t="str">
        <f t="shared" si="87"/>
        <v>DGS-W3342</v>
      </c>
      <c r="S116" s="76">
        <v>2</v>
      </c>
      <c r="T116" s="76"/>
      <c r="U116" s="76"/>
      <c r="V116" s="76"/>
      <c r="W116" s="76"/>
      <c r="X116" s="76"/>
      <c r="Y116" s="76"/>
      <c r="Z116" s="76"/>
    </row>
    <row r="117" spans="1:26" ht="13.5" customHeight="1">
      <c r="A117" s="93" t="s">
        <v>266</v>
      </c>
      <c r="B117" s="101" t="s">
        <v>267</v>
      </c>
      <c r="C117" s="95">
        <v>889</v>
      </c>
      <c r="D117" s="96" t="str">
        <f t="shared" si="80"/>
        <v>ONB-W3642</v>
      </c>
      <c r="E117" s="97">
        <v>808</v>
      </c>
      <c r="F117" s="96" t="str">
        <f t="shared" si="81"/>
        <v>WHS-W3642</v>
      </c>
      <c r="G117" s="95">
        <v>889</v>
      </c>
      <c r="H117" s="96" t="str">
        <f t="shared" si="82"/>
        <v>ESS-W3642</v>
      </c>
      <c r="I117" s="95">
        <v>889</v>
      </c>
      <c r="J117" s="96" t="str">
        <f t="shared" si="83"/>
        <v>SIB-W3642</v>
      </c>
      <c r="K117" s="97">
        <v>808</v>
      </c>
      <c r="L117" s="98" t="str">
        <f t="shared" si="84"/>
        <v>GRS-W3642</v>
      </c>
      <c r="M117" s="99">
        <v>889</v>
      </c>
      <c r="N117" s="100" t="str">
        <f t="shared" si="85"/>
        <v>UPB-W3642</v>
      </c>
      <c r="O117" s="95">
        <v>889</v>
      </c>
      <c r="P117" s="100" t="str">
        <f t="shared" si="86"/>
        <v>MSL-W3642</v>
      </c>
      <c r="Q117" s="100">
        <v>889</v>
      </c>
      <c r="R117" s="100" t="str">
        <f t="shared" si="87"/>
        <v>DGS-W3642</v>
      </c>
      <c r="S117" s="76">
        <v>2</v>
      </c>
      <c r="T117" s="76"/>
      <c r="U117" s="76"/>
      <c r="V117" s="76"/>
      <c r="W117" s="76"/>
      <c r="X117" s="76"/>
      <c r="Y117" s="76"/>
      <c r="Z117" s="76"/>
    </row>
    <row r="118" spans="1:26" ht="14.25" customHeight="1">
      <c r="A118" s="93" t="s">
        <v>268</v>
      </c>
      <c r="B118" s="101" t="s">
        <v>269</v>
      </c>
      <c r="C118" s="95">
        <v>950</v>
      </c>
      <c r="D118" s="96" t="str">
        <f t="shared" si="80"/>
        <v>ONB-W3642GD</v>
      </c>
      <c r="E118" s="97">
        <v>864</v>
      </c>
      <c r="F118" s="96" t="str">
        <f t="shared" si="81"/>
        <v>WHS-W3642GD</v>
      </c>
      <c r="G118" s="95">
        <v>950</v>
      </c>
      <c r="H118" s="96" t="str">
        <f t="shared" si="82"/>
        <v>ESS-W3642GD</v>
      </c>
      <c r="I118" s="95">
        <v>950</v>
      </c>
      <c r="J118" s="96" t="str">
        <f t="shared" si="83"/>
        <v>SIB-W3642GD</v>
      </c>
      <c r="K118" s="97">
        <v>864</v>
      </c>
      <c r="L118" s="98" t="str">
        <f t="shared" si="84"/>
        <v>GRS-W3642GD</v>
      </c>
      <c r="M118" s="99">
        <v>950</v>
      </c>
      <c r="N118" s="100" t="str">
        <f t="shared" si="85"/>
        <v>UPB-W3642GD</v>
      </c>
      <c r="O118" s="95">
        <v>950</v>
      </c>
      <c r="P118" s="100" t="str">
        <f t="shared" si="86"/>
        <v>MSL-W3642GD</v>
      </c>
      <c r="Q118" s="100">
        <v>950</v>
      </c>
      <c r="R118" s="100" t="str">
        <f t="shared" si="87"/>
        <v>DGS-W3642GD</v>
      </c>
      <c r="S118" s="76">
        <v>2</v>
      </c>
      <c r="T118" s="76"/>
      <c r="U118" s="76"/>
      <c r="V118" s="76"/>
      <c r="W118" s="76"/>
      <c r="X118" s="76"/>
      <c r="Y118" s="76"/>
      <c r="Z118" s="76"/>
    </row>
    <row r="119" spans="1:26" ht="14.25" customHeight="1">
      <c r="A119" s="93" t="s">
        <v>270</v>
      </c>
      <c r="B119" s="101" t="s">
        <v>271</v>
      </c>
      <c r="C119" s="95">
        <v>994</v>
      </c>
      <c r="D119" s="96" t="str">
        <f t="shared" si="80"/>
        <v>ONB-W4242</v>
      </c>
      <c r="E119" s="97">
        <v>904</v>
      </c>
      <c r="F119" s="96" t="str">
        <f t="shared" si="81"/>
        <v>WHS-W4242</v>
      </c>
      <c r="G119" s="95">
        <v>994</v>
      </c>
      <c r="H119" s="96" t="str">
        <f t="shared" si="82"/>
        <v>ESS-W4242</v>
      </c>
      <c r="I119" s="95">
        <v>994</v>
      </c>
      <c r="J119" s="96" t="str">
        <f t="shared" si="83"/>
        <v>SIB-W4242</v>
      </c>
      <c r="K119" s="97">
        <v>904</v>
      </c>
      <c r="L119" s="98" t="str">
        <f t="shared" si="84"/>
        <v>GRS-W4242</v>
      </c>
      <c r="M119" s="99">
        <v>994</v>
      </c>
      <c r="N119" s="100" t="str">
        <f t="shared" si="85"/>
        <v>UPB-W4242</v>
      </c>
      <c r="O119" s="95">
        <v>994</v>
      </c>
      <c r="P119" s="100" t="str">
        <f t="shared" si="86"/>
        <v>MSL-W4242</v>
      </c>
      <c r="Q119" s="100">
        <v>994</v>
      </c>
      <c r="R119" s="100" t="str">
        <f t="shared" si="87"/>
        <v>DGS-W4242</v>
      </c>
      <c r="S119" s="76">
        <v>2</v>
      </c>
      <c r="T119" s="76"/>
      <c r="U119" s="76"/>
      <c r="V119" s="76"/>
      <c r="W119" s="76"/>
      <c r="X119" s="76"/>
      <c r="Y119" s="76"/>
      <c r="Z119" s="76"/>
    </row>
    <row r="120" spans="1:26" ht="14.25" customHeight="1">
      <c r="A120" s="93" t="s">
        <v>272</v>
      </c>
      <c r="B120" s="101" t="s">
        <v>273</v>
      </c>
      <c r="C120" s="95">
        <v>383</v>
      </c>
      <c r="D120" s="96" t="str">
        <f t="shared" si="80"/>
        <v>ONB-W3012</v>
      </c>
      <c r="E120" s="97">
        <v>348</v>
      </c>
      <c r="F120" s="96" t="str">
        <f t="shared" si="81"/>
        <v>WHS-W3012</v>
      </c>
      <c r="G120" s="95">
        <v>383</v>
      </c>
      <c r="H120" s="96" t="str">
        <f t="shared" si="82"/>
        <v>ESS-W3012</v>
      </c>
      <c r="I120" s="95">
        <v>383</v>
      </c>
      <c r="J120" s="96" t="str">
        <f t="shared" si="83"/>
        <v>SIB-W3012</v>
      </c>
      <c r="K120" s="97">
        <v>348</v>
      </c>
      <c r="L120" s="98" t="str">
        <f t="shared" si="84"/>
        <v>GRS-W3012</v>
      </c>
      <c r="M120" s="99">
        <v>383</v>
      </c>
      <c r="N120" s="100" t="str">
        <f t="shared" si="85"/>
        <v>UPB-W3012</v>
      </c>
      <c r="O120" s="95">
        <v>383</v>
      </c>
      <c r="P120" s="100" t="str">
        <f t="shared" si="86"/>
        <v>MSL-W3012</v>
      </c>
      <c r="Q120" s="100">
        <v>383</v>
      </c>
      <c r="R120" s="100" t="str">
        <f t="shared" si="87"/>
        <v>DGS-W3012</v>
      </c>
      <c r="S120" s="76">
        <v>2</v>
      </c>
      <c r="T120" s="76"/>
      <c r="U120" s="76"/>
      <c r="V120" s="76"/>
      <c r="W120" s="76"/>
      <c r="X120" s="76"/>
      <c r="Y120" s="76"/>
      <c r="Z120" s="76"/>
    </row>
    <row r="121" spans="1:26" ht="14.25" customHeight="1">
      <c r="A121" s="93" t="s">
        <v>274</v>
      </c>
      <c r="B121" s="101" t="s">
        <v>275</v>
      </c>
      <c r="C121" s="95">
        <v>413</v>
      </c>
      <c r="D121" s="96" t="str">
        <f t="shared" si="80"/>
        <v>ONB-W3015</v>
      </c>
      <c r="E121" s="97">
        <v>375</v>
      </c>
      <c r="F121" s="96" t="str">
        <f t="shared" si="81"/>
        <v>WHS-W3015</v>
      </c>
      <c r="G121" s="95">
        <v>413</v>
      </c>
      <c r="H121" s="96" t="str">
        <f t="shared" si="82"/>
        <v>ESS-W3015</v>
      </c>
      <c r="I121" s="95">
        <v>413</v>
      </c>
      <c r="J121" s="96" t="str">
        <f t="shared" si="83"/>
        <v>SIB-W3015</v>
      </c>
      <c r="K121" s="97">
        <v>375</v>
      </c>
      <c r="L121" s="98" t="str">
        <f t="shared" si="84"/>
        <v>GRS-W3015</v>
      </c>
      <c r="M121" s="99">
        <v>413</v>
      </c>
      <c r="N121" s="100" t="str">
        <f t="shared" si="85"/>
        <v>UPB-W3015</v>
      </c>
      <c r="O121" s="95">
        <v>413</v>
      </c>
      <c r="P121" s="100" t="str">
        <f t="shared" si="86"/>
        <v>MSL-W3015</v>
      </c>
      <c r="Q121" s="100">
        <v>413</v>
      </c>
      <c r="R121" s="100" t="str">
        <f t="shared" si="87"/>
        <v>DGS-W3015</v>
      </c>
      <c r="S121" s="76">
        <v>2</v>
      </c>
      <c r="T121" s="76"/>
      <c r="U121" s="76"/>
      <c r="V121" s="76"/>
      <c r="W121" s="76"/>
      <c r="X121" s="76"/>
      <c r="Y121" s="76"/>
      <c r="Z121" s="76"/>
    </row>
    <row r="122" spans="1:26" ht="14.25" customHeight="1">
      <c r="A122" s="93" t="s">
        <v>276</v>
      </c>
      <c r="B122" s="101" t="s">
        <v>277</v>
      </c>
      <c r="C122" s="95">
        <v>523</v>
      </c>
      <c r="D122" s="96" t="str">
        <f t="shared" si="80"/>
        <v>ONB-W3015GD</v>
      </c>
      <c r="E122" s="97">
        <v>475</v>
      </c>
      <c r="F122" s="96" t="str">
        <f t="shared" si="81"/>
        <v>WHS-W3015GD</v>
      </c>
      <c r="G122" s="95">
        <v>523</v>
      </c>
      <c r="H122" s="96" t="str">
        <f t="shared" si="82"/>
        <v>ESS-W3015GD</v>
      </c>
      <c r="I122" s="95">
        <v>523</v>
      </c>
      <c r="J122" s="96" t="str">
        <f t="shared" si="83"/>
        <v>SIB-W3015GD</v>
      </c>
      <c r="K122" s="97">
        <v>475</v>
      </c>
      <c r="L122" s="98" t="str">
        <f t="shared" si="84"/>
        <v>GRS-W3015GD</v>
      </c>
      <c r="M122" s="99">
        <v>523</v>
      </c>
      <c r="N122" s="100" t="str">
        <f t="shared" si="85"/>
        <v>UPB-W3015GD</v>
      </c>
      <c r="O122" s="95">
        <v>523</v>
      </c>
      <c r="P122" s="100" t="str">
        <f t="shared" si="86"/>
        <v>MSL-W3015GD</v>
      </c>
      <c r="Q122" s="100">
        <v>523</v>
      </c>
      <c r="R122" s="100" t="str">
        <f t="shared" si="87"/>
        <v>DGS-W3015GD</v>
      </c>
      <c r="S122" s="76">
        <v>2</v>
      </c>
      <c r="T122" s="76"/>
      <c r="U122" s="76"/>
      <c r="V122" s="76"/>
      <c r="W122" s="76"/>
      <c r="X122" s="76"/>
      <c r="Y122" s="76"/>
      <c r="Z122" s="76"/>
    </row>
    <row r="123" spans="1:26" ht="14.25" customHeight="1">
      <c r="A123" s="93" t="s">
        <v>278</v>
      </c>
      <c r="B123" s="101" t="s">
        <v>279</v>
      </c>
      <c r="C123" s="95">
        <v>453</v>
      </c>
      <c r="D123" s="96" t="str">
        <f t="shared" si="80"/>
        <v>ONB-W3018</v>
      </c>
      <c r="E123" s="97">
        <v>412</v>
      </c>
      <c r="F123" s="96" t="str">
        <f t="shared" si="81"/>
        <v>WHS-W3018</v>
      </c>
      <c r="G123" s="95">
        <v>453</v>
      </c>
      <c r="H123" s="96" t="str">
        <f t="shared" si="82"/>
        <v>ESS-W3018</v>
      </c>
      <c r="I123" s="95">
        <v>453</v>
      </c>
      <c r="J123" s="96" t="str">
        <f t="shared" si="83"/>
        <v>SIB-W3018</v>
      </c>
      <c r="K123" s="97">
        <v>412</v>
      </c>
      <c r="L123" s="98" t="str">
        <f t="shared" si="84"/>
        <v>GRS-W3018</v>
      </c>
      <c r="M123" s="99">
        <v>453</v>
      </c>
      <c r="N123" s="100" t="str">
        <f t="shared" si="85"/>
        <v>UPB-W3018</v>
      </c>
      <c r="O123" s="95">
        <v>453</v>
      </c>
      <c r="P123" s="100" t="str">
        <f t="shared" si="86"/>
        <v>MSL-W3018</v>
      </c>
      <c r="Q123" s="100">
        <v>453</v>
      </c>
      <c r="R123" s="100" t="str">
        <f t="shared" si="87"/>
        <v>DGS-W3018</v>
      </c>
      <c r="S123" s="76">
        <v>2</v>
      </c>
      <c r="T123" s="76"/>
      <c r="U123" s="76"/>
      <c r="V123" s="76"/>
      <c r="W123" s="76"/>
      <c r="X123" s="76"/>
      <c r="Y123" s="76"/>
      <c r="Z123" s="76"/>
    </row>
    <row r="124" spans="1:26" ht="14.25" customHeight="1">
      <c r="A124" s="93" t="s">
        <v>280</v>
      </c>
      <c r="B124" s="101" t="s">
        <v>281</v>
      </c>
      <c r="C124" s="95">
        <v>488</v>
      </c>
      <c r="D124" s="96" t="str">
        <f t="shared" si="80"/>
        <v>ONB-W3021</v>
      </c>
      <c r="E124" s="97">
        <v>444</v>
      </c>
      <c r="F124" s="96" t="str">
        <f t="shared" si="81"/>
        <v>WHS-W3021</v>
      </c>
      <c r="G124" s="95">
        <v>488</v>
      </c>
      <c r="H124" s="96" t="str">
        <f t="shared" si="82"/>
        <v>ESS-W3021</v>
      </c>
      <c r="I124" s="95">
        <v>488</v>
      </c>
      <c r="J124" s="96" t="str">
        <f t="shared" si="83"/>
        <v>SIB-W3021</v>
      </c>
      <c r="K124" s="97">
        <v>444</v>
      </c>
      <c r="L124" s="98" t="str">
        <f t="shared" si="84"/>
        <v>GRS-W3021</v>
      </c>
      <c r="M124" s="99">
        <v>488</v>
      </c>
      <c r="N124" s="100" t="str">
        <f t="shared" si="85"/>
        <v>UPB-W3021</v>
      </c>
      <c r="O124" s="95">
        <v>488</v>
      </c>
      <c r="P124" s="100" t="str">
        <f t="shared" si="86"/>
        <v>MSL-W3021</v>
      </c>
      <c r="Q124" s="100">
        <v>488</v>
      </c>
      <c r="R124" s="100" t="str">
        <f t="shared" si="87"/>
        <v>DGS-W3021</v>
      </c>
      <c r="S124" s="76">
        <v>2</v>
      </c>
      <c r="T124" s="76"/>
      <c r="U124" s="76"/>
      <c r="V124" s="76"/>
      <c r="W124" s="76"/>
      <c r="X124" s="76"/>
      <c r="Y124" s="76"/>
      <c r="Z124" s="76"/>
    </row>
    <row r="125" spans="1:26" ht="14.25" customHeight="1">
      <c r="A125" s="93" t="s">
        <v>282</v>
      </c>
      <c r="B125" s="101" t="s">
        <v>283</v>
      </c>
      <c r="C125" s="95">
        <v>536</v>
      </c>
      <c r="D125" s="96" t="str">
        <f t="shared" si="80"/>
        <v>ONB-W3024</v>
      </c>
      <c r="E125" s="97">
        <v>487</v>
      </c>
      <c r="F125" s="96" t="str">
        <f t="shared" si="81"/>
        <v>WHS-W3024</v>
      </c>
      <c r="G125" s="95">
        <v>536</v>
      </c>
      <c r="H125" s="96" t="str">
        <f t="shared" si="82"/>
        <v>ESS-W3024</v>
      </c>
      <c r="I125" s="95">
        <v>536</v>
      </c>
      <c r="J125" s="96" t="str">
        <f t="shared" si="83"/>
        <v>SIB-W3024</v>
      </c>
      <c r="K125" s="97">
        <v>487</v>
      </c>
      <c r="L125" s="98" t="str">
        <f t="shared" si="84"/>
        <v>GRS-W3024</v>
      </c>
      <c r="M125" s="99">
        <v>536</v>
      </c>
      <c r="N125" s="100" t="str">
        <f t="shared" si="85"/>
        <v>UPB-W3024</v>
      </c>
      <c r="O125" s="95">
        <v>536</v>
      </c>
      <c r="P125" s="100" t="str">
        <f t="shared" si="86"/>
        <v>MSL-W3024</v>
      </c>
      <c r="Q125" s="100">
        <v>536</v>
      </c>
      <c r="R125" s="100" t="str">
        <f t="shared" si="87"/>
        <v>DGS-W3024</v>
      </c>
      <c r="S125" s="76">
        <v>2</v>
      </c>
      <c r="T125" s="76"/>
      <c r="U125" s="76"/>
      <c r="V125" s="76"/>
      <c r="W125" s="76"/>
      <c r="X125" s="76"/>
      <c r="Y125" s="76"/>
      <c r="Z125" s="76"/>
    </row>
    <row r="126" spans="1:26" ht="14.25" customHeight="1">
      <c r="A126" s="93" t="s">
        <v>284</v>
      </c>
      <c r="B126" s="101" t="s">
        <v>285</v>
      </c>
      <c r="C126" s="95">
        <v>397</v>
      </c>
      <c r="D126" s="96" t="str">
        <f t="shared" si="80"/>
        <v>ONB-W3312</v>
      </c>
      <c r="E126" s="97">
        <v>361</v>
      </c>
      <c r="F126" s="96" t="str">
        <f t="shared" si="81"/>
        <v>WHS-W3312</v>
      </c>
      <c r="G126" s="95">
        <v>397</v>
      </c>
      <c r="H126" s="96" t="str">
        <f t="shared" si="82"/>
        <v>ESS-W3312</v>
      </c>
      <c r="I126" s="95">
        <v>397</v>
      </c>
      <c r="J126" s="96" t="str">
        <f t="shared" si="83"/>
        <v>SIB-W3312</v>
      </c>
      <c r="K126" s="97">
        <v>361</v>
      </c>
      <c r="L126" s="98" t="str">
        <f t="shared" si="84"/>
        <v>GRS-W3312</v>
      </c>
      <c r="M126" s="99">
        <v>397</v>
      </c>
      <c r="N126" s="100" t="str">
        <f t="shared" si="85"/>
        <v>UPB-W3312</v>
      </c>
      <c r="O126" s="95">
        <v>397</v>
      </c>
      <c r="P126" s="100" t="str">
        <f t="shared" si="86"/>
        <v>MSL-W3312</v>
      </c>
      <c r="Q126" s="100">
        <v>397</v>
      </c>
      <c r="R126" s="100" t="str">
        <f t="shared" si="87"/>
        <v>DGS-W3312</v>
      </c>
      <c r="S126" s="76">
        <v>2</v>
      </c>
      <c r="T126" s="76"/>
      <c r="U126" s="76"/>
      <c r="V126" s="76"/>
      <c r="W126" s="76"/>
      <c r="X126" s="76"/>
      <c r="Y126" s="76"/>
      <c r="Z126" s="76"/>
    </row>
    <row r="127" spans="1:26" ht="14.25" customHeight="1">
      <c r="A127" s="93" t="s">
        <v>286</v>
      </c>
      <c r="B127" s="101" t="s">
        <v>287</v>
      </c>
      <c r="C127" s="95">
        <v>427</v>
      </c>
      <c r="D127" s="96" t="str">
        <f t="shared" si="80"/>
        <v>ONB-W3315</v>
      </c>
      <c r="E127" s="97">
        <v>388</v>
      </c>
      <c r="F127" s="96" t="str">
        <f t="shared" si="81"/>
        <v>WHS-W3315</v>
      </c>
      <c r="G127" s="95">
        <v>427</v>
      </c>
      <c r="H127" s="96" t="str">
        <f t="shared" si="82"/>
        <v>ESS-W3315</v>
      </c>
      <c r="I127" s="95">
        <v>427</v>
      </c>
      <c r="J127" s="96" t="str">
        <f t="shared" si="83"/>
        <v>SIB-W3315</v>
      </c>
      <c r="K127" s="97">
        <v>388</v>
      </c>
      <c r="L127" s="98" t="str">
        <f t="shared" si="84"/>
        <v>GRS-W3315</v>
      </c>
      <c r="M127" s="99">
        <v>427</v>
      </c>
      <c r="N127" s="100" t="str">
        <f t="shared" si="85"/>
        <v>UPB-W3315</v>
      </c>
      <c r="O127" s="95">
        <v>427</v>
      </c>
      <c r="P127" s="100" t="str">
        <f t="shared" si="86"/>
        <v>MSL-W3315</v>
      </c>
      <c r="Q127" s="100">
        <v>427</v>
      </c>
      <c r="R127" s="100" t="str">
        <f t="shared" si="87"/>
        <v>DGS-W3315</v>
      </c>
      <c r="S127" s="76">
        <v>2</v>
      </c>
      <c r="T127" s="76"/>
      <c r="U127" s="76"/>
      <c r="V127" s="76"/>
      <c r="W127" s="76"/>
      <c r="X127" s="76"/>
      <c r="Y127" s="76"/>
      <c r="Z127" s="76"/>
    </row>
    <row r="128" spans="1:26" ht="14.25" customHeight="1">
      <c r="A128" s="93" t="s">
        <v>288</v>
      </c>
      <c r="B128" s="101" t="s">
        <v>289</v>
      </c>
      <c r="C128" s="95">
        <v>537</v>
      </c>
      <c r="D128" s="96" t="str">
        <f t="shared" si="80"/>
        <v>ONB-W3315GD</v>
      </c>
      <c r="E128" s="97">
        <v>488</v>
      </c>
      <c r="F128" s="96" t="str">
        <f t="shared" si="81"/>
        <v>WHS-W3315GD</v>
      </c>
      <c r="G128" s="95">
        <v>537</v>
      </c>
      <c r="H128" s="96" t="str">
        <f t="shared" si="82"/>
        <v>ESS-W3315GD</v>
      </c>
      <c r="I128" s="95">
        <v>537</v>
      </c>
      <c r="J128" s="96" t="str">
        <f t="shared" si="83"/>
        <v>SIB-W3315GD</v>
      </c>
      <c r="K128" s="97">
        <v>488</v>
      </c>
      <c r="L128" s="98" t="str">
        <f t="shared" si="84"/>
        <v>GRS-W3315GD</v>
      </c>
      <c r="M128" s="99">
        <v>537</v>
      </c>
      <c r="N128" s="100" t="str">
        <f t="shared" si="85"/>
        <v>UPB-W3315GD</v>
      </c>
      <c r="O128" s="95">
        <v>537</v>
      </c>
      <c r="P128" s="100" t="str">
        <f t="shared" si="86"/>
        <v>MSL-W3315GD</v>
      </c>
      <c r="Q128" s="100">
        <v>537</v>
      </c>
      <c r="R128" s="100" t="str">
        <f t="shared" si="87"/>
        <v>DGS-W3315GD</v>
      </c>
      <c r="S128" s="76">
        <v>2</v>
      </c>
      <c r="T128" s="76"/>
      <c r="U128" s="76"/>
      <c r="V128" s="76"/>
      <c r="W128" s="76"/>
      <c r="X128" s="76"/>
      <c r="Y128" s="76"/>
      <c r="Z128" s="76"/>
    </row>
    <row r="129" spans="1:26" ht="14.25" customHeight="1">
      <c r="A129" s="93" t="s">
        <v>290</v>
      </c>
      <c r="B129" s="101" t="s">
        <v>291</v>
      </c>
      <c r="C129" s="95">
        <v>501</v>
      </c>
      <c r="D129" s="96" t="str">
        <f t="shared" si="80"/>
        <v>ONB-W3318</v>
      </c>
      <c r="E129" s="97">
        <v>455</v>
      </c>
      <c r="F129" s="96" t="str">
        <f t="shared" si="81"/>
        <v>WHS-W3318</v>
      </c>
      <c r="G129" s="95">
        <v>501</v>
      </c>
      <c r="H129" s="96" t="str">
        <f t="shared" si="82"/>
        <v>ESS-W3318</v>
      </c>
      <c r="I129" s="95">
        <v>501</v>
      </c>
      <c r="J129" s="96" t="str">
        <f t="shared" si="83"/>
        <v>SIB-W3318</v>
      </c>
      <c r="K129" s="97">
        <v>455</v>
      </c>
      <c r="L129" s="98" t="str">
        <f t="shared" si="84"/>
        <v>GRS-W3318</v>
      </c>
      <c r="M129" s="99">
        <v>501</v>
      </c>
      <c r="N129" s="100" t="str">
        <f t="shared" si="85"/>
        <v>UPB-W3318</v>
      </c>
      <c r="O129" s="95">
        <v>501</v>
      </c>
      <c r="P129" s="100" t="str">
        <f t="shared" si="86"/>
        <v>MSL-W3318</v>
      </c>
      <c r="Q129" s="100">
        <v>501</v>
      </c>
      <c r="R129" s="100" t="str">
        <f t="shared" si="87"/>
        <v>DGS-W3318</v>
      </c>
      <c r="S129" s="76">
        <v>2</v>
      </c>
      <c r="T129" s="76"/>
      <c r="U129" s="76"/>
      <c r="V129" s="76"/>
      <c r="W129" s="76"/>
      <c r="X129" s="76"/>
      <c r="Y129" s="76"/>
      <c r="Z129" s="76"/>
    </row>
    <row r="130" spans="1:26" ht="14.25" customHeight="1">
      <c r="A130" s="93" t="s">
        <v>292</v>
      </c>
      <c r="B130" s="101" t="s">
        <v>293</v>
      </c>
      <c r="C130" s="95">
        <v>559</v>
      </c>
      <c r="D130" s="96" t="str">
        <f t="shared" si="80"/>
        <v>ONB-W3321</v>
      </c>
      <c r="E130" s="97">
        <v>508</v>
      </c>
      <c r="F130" s="96" t="str">
        <f t="shared" si="81"/>
        <v>WHS-W3321</v>
      </c>
      <c r="G130" s="95">
        <v>559</v>
      </c>
      <c r="H130" s="96" t="str">
        <f t="shared" si="82"/>
        <v>ESS-W3321</v>
      </c>
      <c r="I130" s="95">
        <v>559</v>
      </c>
      <c r="J130" s="96" t="str">
        <f t="shared" si="83"/>
        <v>SIB-W3321</v>
      </c>
      <c r="K130" s="97">
        <v>508</v>
      </c>
      <c r="L130" s="98" t="str">
        <f t="shared" si="84"/>
        <v>GRS-W3321</v>
      </c>
      <c r="M130" s="99">
        <v>559</v>
      </c>
      <c r="N130" s="100" t="str">
        <f t="shared" si="85"/>
        <v>UPB-W3321</v>
      </c>
      <c r="O130" s="95">
        <v>559</v>
      </c>
      <c r="P130" s="100" t="str">
        <f t="shared" si="86"/>
        <v>MSL-W3321</v>
      </c>
      <c r="Q130" s="100">
        <v>559</v>
      </c>
      <c r="R130" s="100" t="str">
        <f t="shared" si="87"/>
        <v>DGS-W3321</v>
      </c>
      <c r="S130" s="76">
        <v>2</v>
      </c>
      <c r="T130" s="76"/>
      <c r="U130" s="76"/>
      <c r="V130" s="76"/>
      <c r="W130" s="76"/>
      <c r="X130" s="76"/>
      <c r="Y130" s="76"/>
      <c r="Z130" s="76"/>
    </row>
    <row r="131" spans="1:26" ht="14.25" customHeight="1">
      <c r="A131" s="93" t="s">
        <v>294</v>
      </c>
      <c r="B131" s="101" t="s">
        <v>295</v>
      </c>
      <c r="C131" s="95">
        <v>627</v>
      </c>
      <c r="D131" s="96" t="str">
        <f t="shared" si="80"/>
        <v>ONB-W3324</v>
      </c>
      <c r="E131" s="97">
        <v>570</v>
      </c>
      <c r="F131" s="96" t="str">
        <f t="shared" si="81"/>
        <v>WHS-W3324</v>
      </c>
      <c r="G131" s="95">
        <v>627</v>
      </c>
      <c r="H131" s="96" t="str">
        <f t="shared" si="82"/>
        <v>ESS-W3324</v>
      </c>
      <c r="I131" s="95">
        <v>627</v>
      </c>
      <c r="J131" s="96" t="str">
        <f t="shared" si="83"/>
        <v>SIB-W3324</v>
      </c>
      <c r="K131" s="97">
        <v>570</v>
      </c>
      <c r="L131" s="98" t="str">
        <f t="shared" si="84"/>
        <v>GRS-W3324</v>
      </c>
      <c r="M131" s="99">
        <v>627</v>
      </c>
      <c r="N131" s="100" t="str">
        <f t="shared" si="85"/>
        <v>UPB-W3324</v>
      </c>
      <c r="O131" s="95">
        <v>627</v>
      </c>
      <c r="P131" s="100" t="str">
        <f t="shared" si="86"/>
        <v>MSL-W3324</v>
      </c>
      <c r="Q131" s="100">
        <v>627</v>
      </c>
      <c r="R131" s="100" t="str">
        <f t="shared" si="87"/>
        <v>DGS-W3324</v>
      </c>
      <c r="S131" s="76">
        <v>2</v>
      </c>
      <c r="T131" s="76"/>
      <c r="U131" s="76"/>
      <c r="V131" s="76"/>
      <c r="W131" s="76"/>
      <c r="X131" s="76"/>
      <c r="Y131" s="76"/>
      <c r="Z131" s="76"/>
    </row>
    <row r="132" spans="1:26" ht="14.25" customHeight="1">
      <c r="A132" s="93" t="s">
        <v>296</v>
      </c>
      <c r="B132" s="101" t="s">
        <v>297</v>
      </c>
      <c r="C132" s="95">
        <v>413</v>
      </c>
      <c r="D132" s="96" t="str">
        <f t="shared" si="80"/>
        <v>ONB-W3612</v>
      </c>
      <c r="E132" s="97">
        <v>375</v>
      </c>
      <c r="F132" s="96" t="str">
        <f t="shared" si="81"/>
        <v>WHS-W3612</v>
      </c>
      <c r="G132" s="95">
        <v>413</v>
      </c>
      <c r="H132" s="96" t="str">
        <f t="shared" si="82"/>
        <v>ESS-W3612</v>
      </c>
      <c r="I132" s="95">
        <v>413</v>
      </c>
      <c r="J132" s="96" t="str">
        <f t="shared" si="83"/>
        <v>SIB-W3612</v>
      </c>
      <c r="K132" s="97">
        <v>375</v>
      </c>
      <c r="L132" s="98" t="str">
        <f t="shared" si="84"/>
        <v>GRS-W3612</v>
      </c>
      <c r="M132" s="99">
        <v>413</v>
      </c>
      <c r="N132" s="100" t="str">
        <f t="shared" si="85"/>
        <v>UPB-W3612</v>
      </c>
      <c r="O132" s="95">
        <v>413</v>
      </c>
      <c r="P132" s="100" t="str">
        <f t="shared" si="86"/>
        <v>MSL-W3612</v>
      </c>
      <c r="Q132" s="100">
        <v>413</v>
      </c>
      <c r="R132" s="100" t="str">
        <f t="shared" si="87"/>
        <v>DGS-W3612</v>
      </c>
      <c r="S132" s="76">
        <v>2</v>
      </c>
      <c r="T132" s="76"/>
      <c r="U132" s="76"/>
      <c r="V132" s="76"/>
      <c r="W132" s="76"/>
      <c r="X132" s="76"/>
      <c r="Y132" s="76"/>
      <c r="Z132" s="76"/>
    </row>
    <row r="133" spans="1:26" ht="14.25" customHeight="1">
      <c r="A133" s="93" t="s">
        <v>298</v>
      </c>
      <c r="B133" s="101" t="s">
        <v>299</v>
      </c>
      <c r="C133" s="95">
        <v>441</v>
      </c>
      <c r="D133" s="96" t="str">
        <f t="shared" si="80"/>
        <v>ONB-W3615</v>
      </c>
      <c r="E133" s="97">
        <v>401</v>
      </c>
      <c r="F133" s="96" t="str">
        <f t="shared" si="81"/>
        <v>WHS-W3615</v>
      </c>
      <c r="G133" s="95">
        <v>441</v>
      </c>
      <c r="H133" s="96" t="str">
        <f t="shared" si="82"/>
        <v>ESS-W3615</v>
      </c>
      <c r="I133" s="95">
        <v>441</v>
      </c>
      <c r="J133" s="96" t="str">
        <f t="shared" si="83"/>
        <v>SIB-W3615</v>
      </c>
      <c r="K133" s="97">
        <v>401</v>
      </c>
      <c r="L133" s="98" t="str">
        <f t="shared" si="84"/>
        <v>GRS-W3615</v>
      </c>
      <c r="M133" s="99">
        <v>441</v>
      </c>
      <c r="N133" s="100" t="str">
        <f t="shared" si="85"/>
        <v>UPB-W3615</v>
      </c>
      <c r="O133" s="95">
        <v>441</v>
      </c>
      <c r="P133" s="100" t="str">
        <f t="shared" si="86"/>
        <v>MSL-W3615</v>
      </c>
      <c r="Q133" s="100">
        <v>441</v>
      </c>
      <c r="R133" s="100" t="str">
        <f t="shared" si="87"/>
        <v>DGS-W3615</v>
      </c>
      <c r="S133" s="76">
        <v>2</v>
      </c>
      <c r="T133" s="76"/>
      <c r="U133" s="76"/>
      <c r="V133" s="76"/>
      <c r="W133" s="76"/>
      <c r="X133" s="76"/>
      <c r="Y133" s="76"/>
      <c r="Z133" s="76"/>
    </row>
    <row r="134" spans="1:26" ht="14.25" customHeight="1">
      <c r="A134" s="93" t="s">
        <v>300</v>
      </c>
      <c r="B134" s="101" t="s">
        <v>301</v>
      </c>
      <c r="C134" s="95">
        <v>551</v>
      </c>
      <c r="D134" s="96" t="str">
        <f t="shared" si="80"/>
        <v>ONB-W3615GD</v>
      </c>
      <c r="E134" s="97">
        <v>501</v>
      </c>
      <c r="F134" s="96" t="str">
        <f t="shared" si="81"/>
        <v>WHS-W3615GD</v>
      </c>
      <c r="G134" s="95">
        <v>551</v>
      </c>
      <c r="H134" s="96" t="str">
        <f t="shared" si="82"/>
        <v>ESS-W3615GD</v>
      </c>
      <c r="I134" s="95">
        <v>551</v>
      </c>
      <c r="J134" s="96" t="str">
        <f t="shared" si="83"/>
        <v>SIB-W3615GD</v>
      </c>
      <c r="K134" s="97">
        <v>501</v>
      </c>
      <c r="L134" s="98" t="str">
        <f t="shared" si="84"/>
        <v>GRS-W3615GD</v>
      </c>
      <c r="M134" s="99">
        <v>551</v>
      </c>
      <c r="N134" s="100" t="str">
        <f t="shared" si="85"/>
        <v>UPB-W3615GD</v>
      </c>
      <c r="O134" s="95">
        <v>551</v>
      </c>
      <c r="P134" s="100" t="str">
        <f t="shared" si="86"/>
        <v>MSL-W3615GD</v>
      </c>
      <c r="Q134" s="100">
        <v>551</v>
      </c>
      <c r="R134" s="100" t="str">
        <f t="shared" si="87"/>
        <v>DGS-W3615GD</v>
      </c>
      <c r="S134" s="76">
        <v>2</v>
      </c>
      <c r="T134" s="76"/>
      <c r="U134" s="76"/>
      <c r="V134" s="76"/>
      <c r="W134" s="76"/>
      <c r="X134" s="76"/>
      <c r="Y134" s="76"/>
      <c r="Z134" s="76"/>
    </row>
    <row r="135" spans="1:26" ht="14.25" customHeight="1">
      <c r="A135" s="93" t="s">
        <v>302</v>
      </c>
      <c r="B135" s="101" t="s">
        <v>303</v>
      </c>
      <c r="C135" s="95">
        <v>548</v>
      </c>
      <c r="D135" s="96" t="str">
        <f t="shared" si="80"/>
        <v>ONB-W3618</v>
      </c>
      <c r="E135" s="97">
        <v>498</v>
      </c>
      <c r="F135" s="96" t="str">
        <f t="shared" si="81"/>
        <v>WHS-W3618</v>
      </c>
      <c r="G135" s="95">
        <v>548</v>
      </c>
      <c r="H135" s="96" t="str">
        <f t="shared" si="82"/>
        <v>ESS-W3618</v>
      </c>
      <c r="I135" s="95">
        <v>548</v>
      </c>
      <c r="J135" s="96" t="str">
        <f t="shared" si="83"/>
        <v>SIB-W3618</v>
      </c>
      <c r="K135" s="97">
        <v>498</v>
      </c>
      <c r="L135" s="98" t="str">
        <f t="shared" si="84"/>
        <v>GRS-W3618</v>
      </c>
      <c r="M135" s="99">
        <v>548</v>
      </c>
      <c r="N135" s="100" t="str">
        <f t="shared" si="85"/>
        <v>UPB-W3618</v>
      </c>
      <c r="O135" s="95">
        <v>548</v>
      </c>
      <c r="P135" s="100" t="str">
        <f t="shared" si="86"/>
        <v>MSL-W3618</v>
      </c>
      <c r="Q135" s="100">
        <v>548</v>
      </c>
      <c r="R135" s="100" t="str">
        <f t="shared" si="87"/>
        <v>DGS-W3618</v>
      </c>
      <c r="S135" s="76">
        <v>2</v>
      </c>
      <c r="T135" s="76"/>
      <c r="U135" s="76"/>
      <c r="V135" s="76"/>
      <c r="W135" s="76"/>
      <c r="X135" s="76"/>
      <c r="Y135" s="76"/>
      <c r="Z135" s="76"/>
    </row>
    <row r="136" spans="1:26" ht="14.25" customHeight="1">
      <c r="A136" s="93" t="s">
        <v>304</v>
      </c>
      <c r="B136" s="101" t="s">
        <v>305</v>
      </c>
      <c r="C136" s="95">
        <v>629</v>
      </c>
      <c r="D136" s="96" t="str">
        <f t="shared" si="80"/>
        <v>ONB-W3621</v>
      </c>
      <c r="E136" s="97">
        <v>572</v>
      </c>
      <c r="F136" s="96" t="str">
        <f t="shared" si="81"/>
        <v>WHS-W3621</v>
      </c>
      <c r="G136" s="95">
        <v>629</v>
      </c>
      <c r="H136" s="96" t="str">
        <f t="shared" si="82"/>
        <v>ESS-W3621</v>
      </c>
      <c r="I136" s="95">
        <v>629</v>
      </c>
      <c r="J136" s="96" t="str">
        <f t="shared" si="83"/>
        <v>SIB-W3621</v>
      </c>
      <c r="K136" s="97">
        <v>572</v>
      </c>
      <c r="L136" s="98" t="str">
        <f t="shared" si="84"/>
        <v>GRS-W3621</v>
      </c>
      <c r="M136" s="99">
        <v>629</v>
      </c>
      <c r="N136" s="100" t="str">
        <f t="shared" si="85"/>
        <v>UPB-W3621</v>
      </c>
      <c r="O136" s="95">
        <v>629</v>
      </c>
      <c r="P136" s="100" t="str">
        <f t="shared" si="86"/>
        <v>MSL-W3621</v>
      </c>
      <c r="Q136" s="100">
        <v>629</v>
      </c>
      <c r="R136" s="100" t="str">
        <f t="shared" si="87"/>
        <v>DGS-W3621</v>
      </c>
      <c r="S136" s="76">
        <v>2</v>
      </c>
      <c r="T136" s="76"/>
      <c r="U136" s="76"/>
      <c r="V136" s="76"/>
      <c r="W136" s="76"/>
      <c r="X136" s="76"/>
      <c r="Y136" s="76"/>
      <c r="Z136" s="76"/>
    </row>
    <row r="137" spans="1:26" ht="14.25" customHeight="1">
      <c r="A137" s="93" t="s">
        <v>306</v>
      </c>
      <c r="B137" s="101" t="s">
        <v>307</v>
      </c>
      <c r="C137" s="95">
        <v>718</v>
      </c>
      <c r="D137" s="96" t="str">
        <f t="shared" si="80"/>
        <v>ONB-W3624</v>
      </c>
      <c r="E137" s="97">
        <v>653</v>
      </c>
      <c r="F137" s="96" t="str">
        <f t="shared" si="81"/>
        <v>WHS-W3624</v>
      </c>
      <c r="G137" s="95">
        <v>718</v>
      </c>
      <c r="H137" s="96" t="str">
        <f t="shared" si="82"/>
        <v>ESS-W3624</v>
      </c>
      <c r="I137" s="95">
        <v>718</v>
      </c>
      <c r="J137" s="96" t="str">
        <f t="shared" si="83"/>
        <v>SIB-W3624</v>
      </c>
      <c r="K137" s="97">
        <v>653</v>
      </c>
      <c r="L137" s="98" t="str">
        <f t="shared" si="84"/>
        <v>GRS-W3624</v>
      </c>
      <c r="M137" s="99">
        <v>718</v>
      </c>
      <c r="N137" s="100" t="str">
        <f t="shared" si="85"/>
        <v>UPB-W3624</v>
      </c>
      <c r="O137" s="95">
        <v>718</v>
      </c>
      <c r="P137" s="100" t="str">
        <f t="shared" si="86"/>
        <v>MSL-W3624</v>
      </c>
      <c r="Q137" s="100">
        <v>718</v>
      </c>
      <c r="R137" s="100" t="str">
        <f t="shared" si="87"/>
        <v>DGS-W3624</v>
      </c>
      <c r="S137" s="76">
        <v>2</v>
      </c>
      <c r="T137" s="76"/>
      <c r="U137" s="76"/>
      <c r="V137" s="76"/>
      <c r="W137" s="76"/>
      <c r="X137" s="76"/>
      <c r="Y137" s="76"/>
      <c r="Z137" s="76"/>
    </row>
    <row r="138" spans="1:26" ht="14.25" customHeight="1">
      <c r="A138" s="103" t="s">
        <v>308</v>
      </c>
      <c r="B138" s="101"/>
      <c r="C138" s="95"/>
      <c r="D138" s="96"/>
      <c r="E138" s="102"/>
      <c r="F138" s="96"/>
      <c r="G138" s="95"/>
      <c r="H138" s="96"/>
      <c r="I138" s="95"/>
      <c r="J138" s="96"/>
      <c r="K138" s="102"/>
      <c r="L138" s="98"/>
      <c r="M138" s="99"/>
      <c r="N138" s="100"/>
      <c r="O138" s="95"/>
      <c r="P138" s="100"/>
      <c r="Q138" s="100"/>
      <c r="R138" s="100"/>
      <c r="S138" s="76"/>
      <c r="T138" s="76"/>
      <c r="U138" s="76"/>
      <c r="V138" s="76"/>
      <c r="W138" s="76"/>
      <c r="X138" s="76"/>
      <c r="Y138" s="76"/>
      <c r="Z138" s="76"/>
    </row>
    <row r="139" spans="1:26" ht="14.25" customHeight="1">
      <c r="A139" s="93" t="s">
        <v>309</v>
      </c>
      <c r="B139" s="101" t="s">
        <v>310</v>
      </c>
      <c r="C139" s="95">
        <v>559</v>
      </c>
      <c r="D139" s="96" t="str">
        <f t="shared" ref="D139:D143" si="88">CONCATENATE("ONB-",B139)</f>
        <v>ONB-W361224</v>
      </c>
      <c r="E139" s="97">
        <v>508</v>
      </c>
      <c r="F139" s="96" t="str">
        <f t="shared" ref="F139:F143" si="89">CONCATENATE("WHS-",B139)</f>
        <v>WHS-W361224</v>
      </c>
      <c r="G139" s="95">
        <v>559</v>
      </c>
      <c r="H139" s="96" t="str">
        <f t="shared" ref="H139:H143" si="90">CONCATENATE("ESS-",B139)</f>
        <v>ESS-W361224</v>
      </c>
      <c r="I139" s="95">
        <v>559</v>
      </c>
      <c r="J139" s="96" t="str">
        <f t="shared" ref="J139:J143" si="91">CONCATENATE("SIB-",B139)</f>
        <v>SIB-W361224</v>
      </c>
      <c r="K139" s="97">
        <v>508</v>
      </c>
      <c r="L139" s="98" t="str">
        <f t="shared" ref="L139:L143" si="92">CONCATENATE("GRS-",B139)</f>
        <v>GRS-W361224</v>
      </c>
      <c r="M139" s="99">
        <v>559</v>
      </c>
      <c r="N139" s="100" t="str">
        <f t="shared" ref="N139:N143" si="93">CONCATENATE("UPB-",B139)</f>
        <v>UPB-W361224</v>
      </c>
      <c r="O139" s="95">
        <v>559</v>
      </c>
      <c r="P139" s="100" t="str">
        <f t="shared" ref="P139:P143" si="94">CONCATENATE("MSL-",B139)</f>
        <v>MSL-W361224</v>
      </c>
      <c r="Q139" s="100">
        <v>559</v>
      </c>
      <c r="R139" s="100" t="str">
        <f t="shared" ref="R139:R143" si="95">CONCATENATE("DGS-",B139)</f>
        <v>DGS-W361224</v>
      </c>
      <c r="S139" s="76">
        <v>2</v>
      </c>
      <c r="T139" s="76"/>
      <c r="U139" s="76"/>
      <c r="V139" s="76"/>
      <c r="W139" s="76"/>
      <c r="X139" s="76"/>
      <c r="Y139" s="76"/>
      <c r="Z139" s="76"/>
    </row>
    <row r="140" spans="1:26" ht="14.25" customHeight="1">
      <c r="A140" s="93" t="s">
        <v>311</v>
      </c>
      <c r="B140" s="101" t="s">
        <v>312</v>
      </c>
      <c r="C140" s="95">
        <v>620</v>
      </c>
      <c r="D140" s="96" t="str">
        <f t="shared" si="88"/>
        <v>ONB-W361524</v>
      </c>
      <c r="E140" s="97">
        <v>564</v>
      </c>
      <c r="F140" s="96" t="str">
        <f t="shared" si="89"/>
        <v>WHS-W361524</v>
      </c>
      <c r="G140" s="95">
        <v>620</v>
      </c>
      <c r="H140" s="96" t="str">
        <f t="shared" si="90"/>
        <v>ESS-W361524</v>
      </c>
      <c r="I140" s="95">
        <v>620</v>
      </c>
      <c r="J140" s="96" t="str">
        <f t="shared" si="91"/>
        <v>SIB-W361524</v>
      </c>
      <c r="K140" s="97">
        <v>564</v>
      </c>
      <c r="L140" s="98" t="str">
        <f t="shared" si="92"/>
        <v>GRS-W361524</v>
      </c>
      <c r="M140" s="99">
        <v>620</v>
      </c>
      <c r="N140" s="100" t="str">
        <f t="shared" si="93"/>
        <v>UPB-W361524</v>
      </c>
      <c r="O140" s="95">
        <v>620</v>
      </c>
      <c r="P140" s="100" t="str">
        <f t="shared" si="94"/>
        <v>MSL-W361524</v>
      </c>
      <c r="Q140" s="100">
        <v>620</v>
      </c>
      <c r="R140" s="100" t="str">
        <f t="shared" si="95"/>
        <v>DGS-W361524</v>
      </c>
      <c r="S140" s="76">
        <v>2</v>
      </c>
      <c r="T140" s="76"/>
      <c r="U140" s="76"/>
      <c r="V140" s="76"/>
      <c r="W140" s="76"/>
      <c r="X140" s="76"/>
      <c r="Y140" s="76"/>
      <c r="Z140" s="76"/>
    </row>
    <row r="141" spans="1:26" ht="14.25" customHeight="1">
      <c r="A141" s="93" t="s">
        <v>313</v>
      </c>
      <c r="B141" s="101" t="s">
        <v>314</v>
      </c>
      <c r="C141" s="95">
        <v>683</v>
      </c>
      <c r="D141" s="96" t="str">
        <f t="shared" si="88"/>
        <v>ONB-W361824</v>
      </c>
      <c r="E141" s="97">
        <v>621</v>
      </c>
      <c r="F141" s="96" t="str">
        <f t="shared" si="89"/>
        <v>WHS-W361824</v>
      </c>
      <c r="G141" s="95">
        <v>683</v>
      </c>
      <c r="H141" s="96" t="str">
        <f t="shared" si="90"/>
        <v>ESS-W361824</v>
      </c>
      <c r="I141" s="95">
        <v>683</v>
      </c>
      <c r="J141" s="96" t="str">
        <f t="shared" si="91"/>
        <v>SIB-W361824</v>
      </c>
      <c r="K141" s="97">
        <v>621</v>
      </c>
      <c r="L141" s="98" t="str">
        <f t="shared" si="92"/>
        <v>GRS-W361824</v>
      </c>
      <c r="M141" s="99">
        <v>683</v>
      </c>
      <c r="N141" s="100" t="str">
        <f t="shared" si="93"/>
        <v>UPB-W361824</v>
      </c>
      <c r="O141" s="95">
        <v>683</v>
      </c>
      <c r="P141" s="100" t="str">
        <f t="shared" si="94"/>
        <v>MSL-W361824</v>
      </c>
      <c r="Q141" s="100">
        <v>683</v>
      </c>
      <c r="R141" s="100" t="str">
        <f t="shared" si="95"/>
        <v>DGS-W361824</v>
      </c>
      <c r="S141" s="76">
        <v>2</v>
      </c>
      <c r="T141" s="76"/>
      <c r="U141" s="76"/>
      <c r="V141" s="76"/>
      <c r="W141" s="76"/>
      <c r="X141" s="76"/>
      <c r="Y141" s="76"/>
      <c r="Z141" s="76"/>
    </row>
    <row r="142" spans="1:26" ht="14.25" customHeight="1">
      <c r="A142" s="93" t="s">
        <v>315</v>
      </c>
      <c r="B142" s="101" t="s">
        <v>316</v>
      </c>
      <c r="C142" s="95">
        <v>718</v>
      </c>
      <c r="D142" s="96" t="str">
        <f t="shared" si="88"/>
        <v>ONB-W362124</v>
      </c>
      <c r="E142" s="97">
        <v>653</v>
      </c>
      <c r="F142" s="96" t="str">
        <f t="shared" si="89"/>
        <v>WHS-W362124</v>
      </c>
      <c r="G142" s="95">
        <v>718</v>
      </c>
      <c r="H142" s="96" t="str">
        <f t="shared" si="90"/>
        <v>ESS-W362124</v>
      </c>
      <c r="I142" s="95">
        <v>718</v>
      </c>
      <c r="J142" s="96" t="str">
        <f t="shared" si="91"/>
        <v>SIB-W362124</v>
      </c>
      <c r="K142" s="97">
        <v>653</v>
      </c>
      <c r="L142" s="98" t="str">
        <f t="shared" si="92"/>
        <v>GRS-W362124</v>
      </c>
      <c r="M142" s="99">
        <v>718</v>
      </c>
      <c r="N142" s="100" t="str">
        <f t="shared" si="93"/>
        <v>UPB-W362124</v>
      </c>
      <c r="O142" s="95">
        <v>718</v>
      </c>
      <c r="P142" s="100" t="str">
        <f t="shared" si="94"/>
        <v>MSL-W362124</v>
      </c>
      <c r="Q142" s="100">
        <v>718</v>
      </c>
      <c r="R142" s="100" t="str">
        <f t="shared" si="95"/>
        <v>DGS-W362124</v>
      </c>
      <c r="S142" s="76">
        <v>2</v>
      </c>
      <c r="T142" s="76"/>
      <c r="U142" s="76"/>
      <c r="V142" s="76"/>
      <c r="W142" s="76"/>
      <c r="X142" s="76"/>
      <c r="Y142" s="76"/>
      <c r="Z142" s="76"/>
    </row>
    <row r="143" spans="1:26" ht="14.25" customHeight="1">
      <c r="A143" s="93" t="s">
        <v>317</v>
      </c>
      <c r="B143" s="101" t="s">
        <v>318</v>
      </c>
      <c r="C143" s="95">
        <v>754</v>
      </c>
      <c r="D143" s="96" t="str">
        <f t="shared" si="88"/>
        <v>ONB-W362424</v>
      </c>
      <c r="E143" s="97">
        <v>685</v>
      </c>
      <c r="F143" s="96" t="str">
        <f t="shared" si="89"/>
        <v>WHS-W362424</v>
      </c>
      <c r="G143" s="95">
        <v>754</v>
      </c>
      <c r="H143" s="96" t="str">
        <f t="shared" si="90"/>
        <v>ESS-W362424</v>
      </c>
      <c r="I143" s="95">
        <v>754</v>
      </c>
      <c r="J143" s="96" t="str">
        <f t="shared" si="91"/>
        <v>SIB-W362424</v>
      </c>
      <c r="K143" s="97">
        <v>685</v>
      </c>
      <c r="L143" s="98" t="str">
        <f t="shared" si="92"/>
        <v>GRS-W362424</v>
      </c>
      <c r="M143" s="99">
        <v>754</v>
      </c>
      <c r="N143" s="100" t="str">
        <f t="shared" si="93"/>
        <v>UPB-W362424</v>
      </c>
      <c r="O143" s="95">
        <v>754</v>
      </c>
      <c r="P143" s="100" t="str">
        <f t="shared" si="94"/>
        <v>MSL-W362424</v>
      </c>
      <c r="Q143" s="100">
        <v>754</v>
      </c>
      <c r="R143" s="100" t="str">
        <f t="shared" si="95"/>
        <v>DGS-W362424</v>
      </c>
      <c r="S143" s="76">
        <v>2</v>
      </c>
      <c r="T143" s="76"/>
      <c r="U143" s="76"/>
      <c r="V143" s="76"/>
      <c r="W143" s="76"/>
      <c r="X143" s="76"/>
      <c r="Y143" s="76"/>
      <c r="Z143" s="76"/>
    </row>
    <row r="144" spans="1:26" ht="14.25" customHeight="1">
      <c r="A144" s="103" t="s">
        <v>319</v>
      </c>
      <c r="B144" s="101"/>
      <c r="C144" s="95"/>
      <c r="D144" s="96"/>
      <c r="E144" s="102"/>
      <c r="F144" s="96"/>
      <c r="G144" s="95"/>
      <c r="H144" s="96"/>
      <c r="I144" s="95"/>
      <c r="J144" s="96"/>
      <c r="K144" s="102"/>
      <c r="L144" s="98"/>
      <c r="M144" s="99"/>
      <c r="N144" s="100"/>
      <c r="O144" s="95"/>
      <c r="P144" s="100"/>
      <c r="Q144" s="100"/>
      <c r="R144" s="100"/>
      <c r="S144" s="76"/>
      <c r="T144" s="76"/>
      <c r="U144" s="76"/>
      <c r="V144" s="76"/>
      <c r="W144" s="76"/>
      <c r="X144" s="76"/>
      <c r="Y144" s="76"/>
      <c r="Z144" s="76"/>
    </row>
    <row r="145" spans="1:26" ht="14.25" customHeight="1">
      <c r="A145" s="93" t="s">
        <v>320</v>
      </c>
      <c r="B145" s="101" t="s">
        <v>321</v>
      </c>
      <c r="C145" s="95">
        <v>671</v>
      </c>
      <c r="D145" s="96" t="str">
        <f t="shared" ref="D145:D147" si="96">CONCATENATE("ONB-",B145)</f>
        <v>ONB-WBC3030</v>
      </c>
      <c r="E145" s="97">
        <v>610</v>
      </c>
      <c r="F145" s="96" t="str">
        <f t="shared" ref="F145:F147" si="97">CONCATENATE("WHS-",B145)</f>
        <v>WHS-WBC3030</v>
      </c>
      <c r="G145" s="95">
        <v>671</v>
      </c>
      <c r="H145" s="96" t="str">
        <f t="shared" ref="H145:H147" si="98">CONCATENATE("ESS-",B145)</f>
        <v>ESS-WBC3030</v>
      </c>
      <c r="I145" s="95">
        <v>671</v>
      </c>
      <c r="J145" s="96" t="str">
        <f t="shared" ref="J145:J147" si="99">CONCATENATE("SIB-",B145)</f>
        <v>SIB-WBC3030</v>
      </c>
      <c r="K145" s="97">
        <v>610</v>
      </c>
      <c r="L145" s="98" t="str">
        <f t="shared" ref="L145:L147" si="100">CONCATENATE("GRS-",B145)</f>
        <v>GRS-WBC3030</v>
      </c>
      <c r="M145" s="99">
        <v>671</v>
      </c>
      <c r="N145" s="100" t="str">
        <f t="shared" ref="N145:N147" si="101">CONCATENATE("UPB-",B145)</f>
        <v>UPB-WBC3030</v>
      </c>
      <c r="O145" s="95">
        <v>671</v>
      </c>
      <c r="P145" s="100" t="str">
        <f t="shared" ref="P145:P147" si="102">CONCATENATE("MSL-",B145)</f>
        <v>MSL-WBC3030</v>
      </c>
      <c r="Q145" s="100">
        <v>671</v>
      </c>
      <c r="R145" s="100" t="str">
        <f t="shared" ref="R145:R147" si="103">CONCATENATE("DGS-",B145)</f>
        <v>DGS-WBC3030</v>
      </c>
      <c r="S145" s="76">
        <v>1</v>
      </c>
      <c r="T145" s="76"/>
      <c r="U145" s="76"/>
      <c r="V145" s="76"/>
      <c r="W145" s="76"/>
      <c r="X145" s="76"/>
      <c r="Y145" s="76"/>
      <c r="Z145" s="76"/>
    </row>
    <row r="146" spans="1:26" ht="14.25" customHeight="1">
      <c r="A146" s="93" t="s">
        <v>322</v>
      </c>
      <c r="B146" s="101" t="s">
        <v>323</v>
      </c>
      <c r="C146" s="95">
        <v>729</v>
      </c>
      <c r="D146" s="96" t="str">
        <f t="shared" si="96"/>
        <v>ONB-WBC3036</v>
      </c>
      <c r="E146" s="97">
        <v>663</v>
      </c>
      <c r="F146" s="96" t="str">
        <f t="shared" si="97"/>
        <v>WHS-WBC3036</v>
      </c>
      <c r="G146" s="95">
        <v>729</v>
      </c>
      <c r="H146" s="96" t="str">
        <f t="shared" si="98"/>
        <v>ESS-WBC3036</v>
      </c>
      <c r="I146" s="95">
        <v>729</v>
      </c>
      <c r="J146" s="96" t="str">
        <f t="shared" si="99"/>
        <v>SIB-WBC3036</v>
      </c>
      <c r="K146" s="97">
        <v>663</v>
      </c>
      <c r="L146" s="98" t="str">
        <f t="shared" si="100"/>
        <v>GRS-WBC3036</v>
      </c>
      <c r="M146" s="99">
        <v>729</v>
      </c>
      <c r="N146" s="100" t="str">
        <f t="shared" si="101"/>
        <v>UPB-WBC3036</v>
      </c>
      <c r="O146" s="95">
        <v>729</v>
      </c>
      <c r="P146" s="100" t="str">
        <f t="shared" si="102"/>
        <v>MSL-WBC3036</v>
      </c>
      <c r="Q146" s="100">
        <v>729</v>
      </c>
      <c r="R146" s="100" t="str">
        <f t="shared" si="103"/>
        <v>DGS-WBC3036</v>
      </c>
      <c r="S146" s="76">
        <v>1</v>
      </c>
      <c r="T146" s="76"/>
      <c r="U146" s="76"/>
      <c r="V146" s="76"/>
      <c r="W146" s="76"/>
      <c r="X146" s="76"/>
      <c r="Y146" s="76"/>
      <c r="Z146" s="76"/>
    </row>
    <row r="147" spans="1:26" ht="14.25" customHeight="1">
      <c r="A147" s="93" t="s">
        <v>324</v>
      </c>
      <c r="B147" s="101" t="s">
        <v>325</v>
      </c>
      <c r="C147" s="95">
        <v>801</v>
      </c>
      <c r="D147" s="96" t="str">
        <f t="shared" si="96"/>
        <v>ONB-WBC3042</v>
      </c>
      <c r="E147" s="97">
        <v>728</v>
      </c>
      <c r="F147" s="96" t="str">
        <f t="shared" si="97"/>
        <v>WHS-WBC3042</v>
      </c>
      <c r="G147" s="95">
        <v>801</v>
      </c>
      <c r="H147" s="96" t="str">
        <f t="shared" si="98"/>
        <v>ESS-WBC3042</v>
      </c>
      <c r="I147" s="95">
        <v>801</v>
      </c>
      <c r="J147" s="96" t="str">
        <f t="shared" si="99"/>
        <v>SIB-WBC3042</v>
      </c>
      <c r="K147" s="97">
        <v>728</v>
      </c>
      <c r="L147" s="98" t="str">
        <f t="shared" si="100"/>
        <v>GRS-WBC3042</v>
      </c>
      <c r="M147" s="99">
        <v>801</v>
      </c>
      <c r="N147" s="100" t="str">
        <f t="shared" si="101"/>
        <v>UPB-WBC3042</v>
      </c>
      <c r="O147" s="95">
        <v>801</v>
      </c>
      <c r="P147" s="100" t="str">
        <f t="shared" si="102"/>
        <v>MSL-WBC3042</v>
      </c>
      <c r="Q147" s="100">
        <v>801</v>
      </c>
      <c r="R147" s="100" t="str">
        <f t="shared" si="103"/>
        <v>DGS-WBC3042</v>
      </c>
      <c r="S147" s="76">
        <v>1</v>
      </c>
      <c r="T147" s="76"/>
      <c r="U147" s="76"/>
      <c r="V147" s="76"/>
      <c r="W147" s="76"/>
      <c r="X147" s="76"/>
      <c r="Y147" s="76"/>
      <c r="Z147" s="76"/>
    </row>
    <row r="148" spans="1:26" ht="14.25" customHeight="1">
      <c r="A148" s="103" t="s">
        <v>326</v>
      </c>
      <c r="B148" s="101"/>
      <c r="C148" s="95"/>
      <c r="D148" s="96"/>
      <c r="E148" s="102"/>
      <c r="F148" s="96"/>
      <c r="G148" s="95"/>
      <c r="H148" s="96"/>
      <c r="I148" s="95"/>
      <c r="J148" s="96"/>
      <c r="K148" s="102"/>
      <c r="L148" s="98"/>
      <c r="M148" s="99"/>
      <c r="N148" s="100"/>
      <c r="O148" s="95"/>
      <c r="P148" s="100"/>
      <c r="Q148" s="100"/>
      <c r="R148" s="100"/>
      <c r="S148" s="76"/>
      <c r="T148" s="76"/>
      <c r="U148" s="76"/>
      <c r="V148" s="76"/>
      <c r="W148" s="76"/>
      <c r="X148" s="76"/>
      <c r="Y148" s="76"/>
      <c r="Z148" s="76"/>
    </row>
    <row r="149" spans="1:26" ht="14.25" customHeight="1">
      <c r="A149" s="93" t="s">
        <v>327</v>
      </c>
      <c r="B149" s="101" t="s">
        <v>328</v>
      </c>
      <c r="C149" s="95">
        <v>576</v>
      </c>
      <c r="D149" s="96" t="str">
        <f t="shared" ref="D149:D160" si="104">CONCATENATE("ONB-",B149)</f>
        <v>ONB-WDC2415</v>
      </c>
      <c r="E149" s="97">
        <v>524</v>
      </c>
      <c r="F149" s="96" t="str">
        <f t="shared" ref="F149:F160" si="105">CONCATENATE("WHS-",B149)</f>
        <v>WHS-WDC2415</v>
      </c>
      <c r="G149" s="95">
        <v>576</v>
      </c>
      <c r="H149" s="96" t="str">
        <f t="shared" ref="H149:H160" si="106">CONCATENATE("ESS-",B149)</f>
        <v>ESS-WDC2415</v>
      </c>
      <c r="I149" s="95">
        <v>576</v>
      </c>
      <c r="J149" s="96" t="str">
        <f t="shared" ref="J149:J160" si="107">CONCATENATE("SIB-",B149)</f>
        <v>SIB-WDC2415</v>
      </c>
      <c r="K149" s="97">
        <v>524</v>
      </c>
      <c r="L149" s="98" t="str">
        <f t="shared" ref="L149:L160" si="108">CONCATENATE("GRS-",B149)</f>
        <v>GRS-WDC2415</v>
      </c>
      <c r="M149" s="99">
        <v>576</v>
      </c>
      <c r="N149" s="100" t="str">
        <f t="shared" ref="N149:N160" si="109">CONCATENATE("UPB-",B149)</f>
        <v>UPB-WDC2415</v>
      </c>
      <c r="O149" s="95">
        <v>576</v>
      </c>
      <c r="P149" s="100" t="str">
        <f t="shared" ref="P149:P160" si="110">CONCATENATE("MSL-",B149)</f>
        <v>MSL-WDC2415</v>
      </c>
      <c r="Q149" s="100">
        <v>576</v>
      </c>
      <c r="R149" s="100" t="str">
        <f t="shared" ref="R149:R160" si="111">CONCATENATE("DGS-",B149)</f>
        <v>DGS-WDC2415</v>
      </c>
      <c r="S149" s="76">
        <v>1</v>
      </c>
      <c r="T149" s="76"/>
      <c r="U149" s="76"/>
      <c r="V149" s="76"/>
      <c r="W149" s="76"/>
      <c r="X149" s="76"/>
      <c r="Y149" s="76"/>
      <c r="Z149" s="76"/>
    </row>
    <row r="150" spans="1:26" ht="14.25" customHeight="1">
      <c r="A150" s="93" t="s">
        <v>329</v>
      </c>
      <c r="B150" s="101" t="s">
        <v>330</v>
      </c>
      <c r="C150" s="95">
        <v>634</v>
      </c>
      <c r="D150" s="96" t="str">
        <f t="shared" si="104"/>
        <v>ONB-WDC2415GD</v>
      </c>
      <c r="E150" s="97">
        <f>E149*1.1</f>
        <v>576.40000000000009</v>
      </c>
      <c r="F150" s="96" t="str">
        <f t="shared" si="105"/>
        <v>WHS-WDC2415GD</v>
      </c>
      <c r="G150" s="95">
        <v>634</v>
      </c>
      <c r="H150" s="96" t="str">
        <f t="shared" si="106"/>
        <v>ESS-WDC2415GD</v>
      </c>
      <c r="I150" s="95">
        <v>634</v>
      </c>
      <c r="J150" s="96" t="str">
        <f t="shared" si="107"/>
        <v>SIB-WDC2415GD</v>
      </c>
      <c r="K150" s="97">
        <f>K149*1.1</f>
        <v>576.40000000000009</v>
      </c>
      <c r="L150" s="98" t="str">
        <f t="shared" si="108"/>
        <v>GRS-WDC2415GD</v>
      </c>
      <c r="M150" s="99">
        <v>634</v>
      </c>
      <c r="N150" s="100" t="str">
        <f t="shared" si="109"/>
        <v>UPB-WDC2415GD</v>
      </c>
      <c r="O150" s="95">
        <v>634</v>
      </c>
      <c r="P150" s="100" t="str">
        <f t="shared" si="110"/>
        <v>MSL-WDC2415GD</v>
      </c>
      <c r="Q150" s="100">
        <v>634</v>
      </c>
      <c r="R150" s="100" t="str">
        <f t="shared" si="111"/>
        <v>DGS-WDC2415GD</v>
      </c>
      <c r="S150" s="76">
        <v>1</v>
      </c>
      <c r="T150" s="76"/>
      <c r="U150" s="76"/>
      <c r="V150" s="76"/>
      <c r="W150" s="76"/>
      <c r="X150" s="76"/>
      <c r="Y150" s="76"/>
      <c r="Z150" s="76"/>
    </row>
    <row r="151" spans="1:26" ht="14.25" customHeight="1">
      <c r="A151" s="93" t="s">
        <v>331</v>
      </c>
      <c r="B151" s="101" t="s">
        <v>332</v>
      </c>
      <c r="C151" s="95">
        <v>659</v>
      </c>
      <c r="D151" s="96" t="str">
        <f t="shared" si="104"/>
        <v>ONB-WDC2430</v>
      </c>
      <c r="E151" s="97">
        <v>599</v>
      </c>
      <c r="F151" s="96" t="str">
        <f t="shared" si="105"/>
        <v>WHS-WDC2430</v>
      </c>
      <c r="G151" s="95">
        <v>659</v>
      </c>
      <c r="H151" s="96" t="str">
        <f t="shared" si="106"/>
        <v>ESS-WDC2430</v>
      </c>
      <c r="I151" s="95">
        <v>659</v>
      </c>
      <c r="J151" s="96" t="str">
        <f t="shared" si="107"/>
        <v>SIB-WDC2430</v>
      </c>
      <c r="K151" s="97">
        <v>599</v>
      </c>
      <c r="L151" s="98" t="str">
        <f t="shared" si="108"/>
        <v>GRS-WDC2430</v>
      </c>
      <c r="M151" s="99">
        <v>659</v>
      </c>
      <c r="N151" s="100" t="str">
        <f t="shared" si="109"/>
        <v>UPB-WDC2430</v>
      </c>
      <c r="O151" s="95">
        <v>659</v>
      </c>
      <c r="P151" s="100" t="str">
        <f t="shared" si="110"/>
        <v>MSL-WDC2430</v>
      </c>
      <c r="Q151" s="100">
        <v>659</v>
      </c>
      <c r="R151" s="100" t="str">
        <f t="shared" si="111"/>
        <v>DGS-WDC2430</v>
      </c>
      <c r="S151" s="76">
        <v>1</v>
      </c>
      <c r="T151" s="76"/>
      <c r="U151" s="76"/>
      <c r="V151" s="76"/>
      <c r="W151" s="76"/>
      <c r="X151" s="76"/>
      <c r="Y151" s="76"/>
      <c r="Z151" s="76"/>
    </row>
    <row r="152" spans="1:26" ht="14.25" customHeight="1">
      <c r="A152" s="93" t="s">
        <v>333</v>
      </c>
      <c r="B152" s="101" t="s">
        <v>334</v>
      </c>
      <c r="C152" s="95">
        <v>704</v>
      </c>
      <c r="D152" s="96" t="str">
        <f t="shared" si="104"/>
        <v>ONB-WDC2430GD</v>
      </c>
      <c r="E152" s="97">
        <v>640</v>
      </c>
      <c r="F152" s="96" t="str">
        <f t="shared" si="105"/>
        <v>WHS-WDC2430GD</v>
      </c>
      <c r="G152" s="95">
        <v>704</v>
      </c>
      <c r="H152" s="96" t="str">
        <f t="shared" si="106"/>
        <v>ESS-WDC2430GD</v>
      </c>
      <c r="I152" s="95">
        <v>704</v>
      </c>
      <c r="J152" s="96" t="str">
        <f t="shared" si="107"/>
        <v>SIB-WDC2430GD</v>
      </c>
      <c r="K152" s="97">
        <v>640</v>
      </c>
      <c r="L152" s="98" t="str">
        <f t="shared" si="108"/>
        <v>GRS-WDC2430GD</v>
      </c>
      <c r="M152" s="99">
        <v>704</v>
      </c>
      <c r="N152" s="100" t="str">
        <f t="shared" si="109"/>
        <v>UPB-WDC2430GD</v>
      </c>
      <c r="O152" s="95">
        <v>704</v>
      </c>
      <c r="P152" s="100" t="str">
        <f t="shared" si="110"/>
        <v>MSL-WDC2430GD</v>
      </c>
      <c r="Q152" s="100">
        <v>704</v>
      </c>
      <c r="R152" s="100" t="str">
        <f t="shared" si="111"/>
        <v>DGS-WDC2430GD</v>
      </c>
      <c r="S152" s="76">
        <v>1</v>
      </c>
      <c r="T152" s="76"/>
      <c r="U152" s="76"/>
      <c r="V152" s="76"/>
      <c r="W152" s="76"/>
      <c r="X152" s="76"/>
      <c r="Y152" s="76"/>
      <c r="Z152" s="76"/>
    </row>
    <row r="153" spans="1:26" ht="14.25" customHeight="1">
      <c r="A153" s="93" t="s">
        <v>335</v>
      </c>
      <c r="B153" s="101" t="s">
        <v>336</v>
      </c>
      <c r="C153" s="95">
        <v>712</v>
      </c>
      <c r="D153" s="96" t="str">
        <f t="shared" si="104"/>
        <v>ONB-WDC2436</v>
      </c>
      <c r="E153" s="97">
        <v>647</v>
      </c>
      <c r="F153" s="96" t="str">
        <f t="shared" si="105"/>
        <v>WHS-WDC2436</v>
      </c>
      <c r="G153" s="95">
        <v>712</v>
      </c>
      <c r="H153" s="96" t="str">
        <f t="shared" si="106"/>
        <v>ESS-WDC2436</v>
      </c>
      <c r="I153" s="95">
        <v>712</v>
      </c>
      <c r="J153" s="96" t="str">
        <f t="shared" si="107"/>
        <v>SIB-WDC2436</v>
      </c>
      <c r="K153" s="97">
        <v>647</v>
      </c>
      <c r="L153" s="98" t="str">
        <f t="shared" si="108"/>
        <v>GRS-WDC2436</v>
      </c>
      <c r="M153" s="99">
        <v>712</v>
      </c>
      <c r="N153" s="100" t="str">
        <f t="shared" si="109"/>
        <v>UPB-WDC2436</v>
      </c>
      <c r="O153" s="95">
        <v>712</v>
      </c>
      <c r="P153" s="100" t="str">
        <f t="shared" si="110"/>
        <v>MSL-WDC2436</v>
      </c>
      <c r="Q153" s="100">
        <v>712</v>
      </c>
      <c r="R153" s="100" t="str">
        <f t="shared" si="111"/>
        <v>DGS-WDC2436</v>
      </c>
      <c r="S153" s="76">
        <v>1</v>
      </c>
      <c r="T153" s="76"/>
      <c r="U153" s="76"/>
      <c r="V153" s="76"/>
      <c r="W153" s="76"/>
      <c r="X153" s="76"/>
      <c r="Y153" s="76"/>
      <c r="Z153" s="76"/>
    </row>
    <row r="154" spans="1:26" ht="14.25" customHeight="1">
      <c r="A154" s="93" t="s">
        <v>337</v>
      </c>
      <c r="B154" s="101" t="s">
        <v>338</v>
      </c>
      <c r="C154" s="95">
        <v>765</v>
      </c>
      <c r="D154" s="96" t="str">
        <f t="shared" si="104"/>
        <v>ONB-WDC2436GD</v>
      </c>
      <c r="E154" s="97">
        <v>695</v>
      </c>
      <c r="F154" s="96" t="str">
        <f t="shared" si="105"/>
        <v>WHS-WDC2436GD</v>
      </c>
      <c r="G154" s="95">
        <v>765</v>
      </c>
      <c r="H154" s="96" t="str">
        <f t="shared" si="106"/>
        <v>ESS-WDC2436GD</v>
      </c>
      <c r="I154" s="95">
        <v>765</v>
      </c>
      <c r="J154" s="96" t="str">
        <f t="shared" si="107"/>
        <v>SIB-WDC2436GD</v>
      </c>
      <c r="K154" s="97">
        <v>695</v>
      </c>
      <c r="L154" s="98" t="str">
        <f t="shared" si="108"/>
        <v>GRS-WDC2436GD</v>
      </c>
      <c r="M154" s="99">
        <v>765</v>
      </c>
      <c r="N154" s="100" t="str">
        <f t="shared" si="109"/>
        <v>UPB-WDC2436GD</v>
      </c>
      <c r="O154" s="95">
        <v>765</v>
      </c>
      <c r="P154" s="100" t="str">
        <f t="shared" si="110"/>
        <v>MSL-WDC2436GD</v>
      </c>
      <c r="Q154" s="100">
        <v>765</v>
      </c>
      <c r="R154" s="100" t="str">
        <f t="shared" si="111"/>
        <v>DGS-WDC2436GD</v>
      </c>
      <c r="S154" s="76">
        <v>1</v>
      </c>
      <c r="T154" s="76"/>
      <c r="U154" s="76"/>
      <c r="V154" s="76"/>
      <c r="W154" s="76"/>
      <c r="X154" s="76"/>
      <c r="Y154" s="76"/>
      <c r="Z154" s="76"/>
    </row>
    <row r="155" spans="1:26" ht="14.25" customHeight="1">
      <c r="A155" s="93" t="s">
        <v>339</v>
      </c>
      <c r="B155" s="101" t="s">
        <v>340</v>
      </c>
      <c r="C155" s="95">
        <v>824</v>
      </c>
      <c r="D155" s="96" t="str">
        <f t="shared" si="104"/>
        <v>ONB-WDC2442</v>
      </c>
      <c r="E155" s="97">
        <v>749</v>
      </c>
      <c r="F155" s="96" t="str">
        <f t="shared" si="105"/>
        <v>WHS-WDC2442</v>
      </c>
      <c r="G155" s="95">
        <v>824</v>
      </c>
      <c r="H155" s="96" t="str">
        <f t="shared" si="106"/>
        <v>ESS-WDC2442</v>
      </c>
      <c r="I155" s="95">
        <v>824</v>
      </c>
      <c r="J155" s="96" t="str">
        <f t="shared" si="107"/>
        <v>SIB-WDC2442</v>
      </c>
      <c r="K155" s="97">
        <v>749</v>
      </c>
      <c r="L155" s="98" t="str">
        <f t="shared" si="108"/>
        <v>GRS-WDC2442</v>
      </c>
      <c r="M155" s="99">
        <v>824</v>
      </c>
      <c r="N155" s="100" t="str">
        <f t="shared" si="109"/>
        <v>UPB-WDC2442</v>
      </c>
      <c r="O155" s="95">
        <v>824</v>
      </c>
      <c r="P155" s="100" t="str">
        <f t="shared" si="110"/>
        <v>MSL-WDC2442</v>
      </c>
      <c r="Q155" s="100">
        <v>824</v>
      </c>
      <c r="R155" s="100" t="str">
        <f t="shared" si="111"/>
        <v>DGS-WDC2442</v>
      </c>
      <c r="S155" s="76">
        <v>1</v>
      </c>
      <c r="T155" s="76"/>
      <c r="U155" s="76"/>
      <c r="V155" s="76"/>
      <c r="W155" s="76"/>
      <c r="X155" s="76"/>
      <c r="Y155" s="76"/>
      <c r="Z155" s="76"/>
    </row>
    <row r="156" spans="1:26" ht="14.25" customHeight="1">
      <c r="A156" s="93" t="s">
        <v>341</v>
      </c>
      <c r="B156" s="101" t="s">
        <v>342</v>
      </c>
      <c r="C156" s="95">
        <v>880</v>
      </c>
      <c r="D156" s="96" t="str">
        <f t="shared" si="104"/>
        <v>ONB-WDC2442GD</v>
      </c>
      <c r="E156" s="97">
        <v>800</v>
      </c>
      <c r="F156" s="96" t="str">
        <f t="shared" si="105"/>
        <v>WHS-WDC2442GD</v>
      </c>
      <c r="G156" s="95">
        <v>880</v>
      </c>
      <c r="H156" s="96" t="str">
        <f t="shared" si="106"/>
        <v>ESS-WDC2442GD</v>
      </c>
      <c r="I156" s="95">
        <v>880</v>
      </c>
      <c r="J156" s="96" t="str">
        <f t="shared" si="107"/>
        <v>SIB-WDC2442GD</v>
      </c>
      <c r="K156" s="97">
        <v>800</v>
      </c>
      <c r="L156" s="98" t="str">
        <f t="shared" si="108"/>
        <v>GRS-WDC2442GD</v>
      </c>
      <c r="M156" s="99">
        <v>880</v>
      </c>
      <c r="N156" s="100" t="str">
        <f t="shared" si="109"/>
        <v>UPB-WDC2442GD</v>
      </c>
      <c r="O156" s="95">
        <v>880</v>
      </c>
      <c r="P156" s="100" t="str">
        <f t="shared" si="110"/>
        <v>MSL-WDC2442GD</v>
      </c>
      <c r="Q156" s="100">
        <v>880</v>
      </c>
      <c r="R156" s="100" t="str">
        <f t="shared" si="111"/>
        <v>DGS-WDC2442GD</v>
      </c>
      <c r="S156" s="76">
        <v>1</v>
      </c>
      <c r="T156" s="76"/>
      <c r="U156" s="76"/>
      <c r="V156" s="76"/>
      <c r="W156" s="76"/>
      <c r="X156" s="76"/>
      <c r="Y156" s="76"/>
      <c r="Z156" s="76"/>
    </row>
    <row r="157" spans="1:26" ht="14.25" customHeight="1">
      <c r="A157" s="93" t="s">
        <v>343</v>
      </c>
      <c r="B157" s="101" t="s">
        <v>344</v>
      </c>
      <c r="C157" s="95">
        <v>789</v>
      </c>
      <c r="D157" s="96" t="str">
        <f t="shared" si="104"/>
        <v>ONB-WDC273615</v>
      </c>
      <c r="E157" s="97">
        <v>717</v>
      </c>
      <c r="F157" s="96" t="str">
        <f t="shared" si="105"/>
        <v>WHS-WDC273615</v>
      </c>
      <c r="G157" s="95">
        <v>789</v>
      </c>
      <c r="H157" s="96" t="str">
        <f t="shared" si="106"/>
        <v>ESS-WDC273615</v>
      </c>
      <c r="I157" s="95">
        <v>789</v>
      </c>
      <c r="J157" s="96" t="str">
        <f t="shared" si="107"/>
        <v>SIB-WDC273615</v>
      </c>
      <c r="K157" s="97">
        <v>717</v>
      </c>
      <c r="L157" s="98" t="str">
        <f t="shared" si="108"/>
        <v>GRS-WDC273615</v>
      </c>
      <c r="M157" s="99">
        <v>789</v>
      </c>
      <c r="N157" s="100" t="str">
        <f t="shared" si="109"/>
        <v>UPB-WDC273615</v>
      </c>
      <c r="O157" s="95">
        <v>789</v>
      </c>
      <c r="P157" s="100" t="str">
        <f t="shared" si="110"/>
        <v>MSL-WDC273615</v>
      </c>
      <c r="Q157" s="100">
        <v>789</v>
      </c>
      <c r="R157" s="100" t="str">
        <f t="shared" si="111"/>
        <v>DGS-WDC273615</v>
      </c>
      <c r="S157" s="76">
        <v>1</v>
      </c>
      <c r="T157" s="76"/>
      <c r="U157" s="76"/>
      <c r="V157" s="76"/>
      <c r="W157" s="76"/>
      <c r="X157" s="76"/>
      <c r="Y157" s="76"/>
      <c r="Z157" s="76"/>
    </row>
    <row r="158" spans="1:26" ht="14.25" customHeight="1">
      <c r="A158" s="93" t="s">
        <v>345</v>
      </c>
      <c r="B158" s="101" t="s">
        <v>346</v>
      </c>
      <c r="C158" s="95">
        <v>844</v>
      </c>
      <c r="D158" s="96" t="str">
        <f t="shared" si="104"/>
        <v>ONB-WDC273615GD</v>
      </c>
      <c r="E158" s="97">
        <v>767</v>
      </c>
      <c r="F158" s="96" t="str">
        <f t="shared" si="105"/>
        <v>WHS-WDC273615GD</v>
      </c>
      <c r="G158" s="95">
        <v>844</v>
      </c>
      <c r="H158" s="96" t="str">
        <f t="shared" si="106"/>
        <v>ESS-WDC273615GD</v>
      </c>
      <c r="I158" s="95">
        <v>844</v>
      </c>
      <c r="J158" s="96" t="str">
        <f t="shared" si="107"/>
        <v>SIB-WDC273615GD</v>
      </c>
      <c r="K158" s="97">
        <v>767</v>
      </c>
      <c r="L158" s="98" t="str">
        <f t="shared" si="108"/>
        <v>GRS-WDC273615GD</v>
      </c>
      <c r="M158" s="99">
        <v>844</v>
      </c>
      <c r="N158" s="100" t="str">
        <f t="shared" si="109"/>
        <v>UPB-WDC273615GD</v>
      </c>
      <c r="O158" s="95">
        <v>844</v>
      </c>
      <c r="P158" s="100" t="str">
        <f t="shared" si="110"/>
        <v>MSL-WDC273615GD</v>
      </c>
      <c r="Q158" s="100">
        <v>844</v>
      </c>
      <c r="R158" s="100" t="str">
        <f t="shared" si="111"/>
        <v>DGS-WDC273615GD</v>
      </c>
      <c r="S158" s="76">
        <v>1</v>
      </c>
      <c r="T158" s="76"/>
      <c r="U158" s="76"/>
      <c r="V158" s="76"/>
      <c r="W158" s="76"/>
      <c r="X158" s="76"/>
      <c r="Y158" s="76"/>
      <c r="Z158" s="76"/>
    </row>
    <row r="159" spans="1:26" ht="14.25" customHeight="1">
      <c r="A159" s="93" t="s">
        <v>347</v>
      </c>
      <c r="B159" s="101" t="s">
        <v>348</v>
      </c>
      <c r="C159" s="95">
        <v>919</v>
      </c>
      <c r="D159" s="96" t="str">
        <f t="shared" si="104"/>
        <v>ONB-WDC274215</v>
      </c>
      <c r="E159" s="97">
        <v>835</v>
      </c>
      <c r="F159" s="96" t="str">
        <f t="shared" si="105"/>
        <v>WHS-WDC274215</v>
      </c>
      <c r="G159" s="95">
        <v>919</v>
      </c>
      <c r="H159" s="96" t="str">
        <f t="shared" si="106"/>
        <v>ESS-WDC274215</v>
      </c>
      <c r="I159" s="95">
        <v>919</v>
      </c>
      <c r="J159" s="96" t="str">
        <f t="shared" si="107"/>
        <v>SIB-WDC274215</v>
      </c>
      <c r="K159" s="97">
        <v>835</v>
      </c>
      <c r="L159" s="98" t="str">
        <f t="shared" si="108"/>
        <v>GRS-WDC274215</v>
      </c>
      <c r="M159" s="99">
        <v>919</v>
      </c>
      <c r="N159" s="100" t="str">
        <f t="shared" si="109"/>
        <v>UPB-WDC274215</v>
      </c>
      <c r="O159" s="95">
        <v>919</v>
      </c>
      <c r="P159" s="100" t="str">
        <f t="shared" si="110"/>
        <v>MSL-WDC274215</v>
      </c>
      <c r="Q159" s="100">
        <v>919</v>
      </c>
      <c r="R159" s="100" t="str">
        <f t="shared" si="111"/>
        <v>DGS-WDC274215</v>
      </c>
      <c r="S159" s="76">
        <v>1</v>
      </c>
      <c r="T159" s="76"/>
      <c r="U159" s="76"/>
      <c r="V159" s="76"/>
      <c r="W159" s="76"/>
      <c r="X159" s="76"/>
      <c r="Y159" s="76"/>
      <c r="Z159" s="76"/>
    </row>
    <row r="160" spans="1:26" ht="14.25" customHeight="1">
      <c r="A160" s="93" t="s">
        <v>349</v>
      </c>
      <c r="B160" s="101" t="s">
        <v>350</v>
      </c>
      <c r="C160" s="95">
        <v>979</v>
      </c>
      <c r="D160" s="96" t="str">
        <f t="shared" si="104"/>
        <v>ONB-WDC274215GD</v>
      </c>
      <c r="E160" s="97">
        <v>890</v>
      </c>
      <c r="F160" s="96" t="str">
        <f t="shared" si="105"/>
        <v>WHS-WDC274215GD</v>
      </c>
      <c r="G160" s="95">
        <v>979</v>
      </c>
      <c r="H160" s="96" t="str">
        <f t="shared" si="106"/>
        <v>ESS-WDC274215GD</v>
      </c>
      <c r="I160" s="95">
        <v>979</v>
      </c>
      <c r="J160" s="96" t="str">
        <f t="shared" si="107"/>
        <v>SIB-WDC274215GD</v>
      </c>
      <c r="K160" s="97">
        <v>890</v>
      </c>
      <c r="L160" s="98" t="str">
        <f t="shared" si="108"/>
        <v>GRS-WDC274215GD</v>
      </c>
      <c r="M160" s="99">
        <v>979</v>
      </c>
      <c r="N160" s="100" t="str">
        <f t="shared" si="109"/>
        <v>UPB-WDC274215GD</v>
      </c>
      <c r="O160" s="95">
        <v>979</v>
      </c>
      <c r="P160" s="100" t="str">
        <f t="shared" si="110"/>
        <v>MSL-WDC274215GD</v>
      </c>
      <c r="Q160" s="100">
        <v>979</v>
      </c>
      <c r="R160" s="100" t="str">
        <f t="shared" si="111"/>
        <v>DGS-WDC274215GD</v>
      </c>
      <c r="S160" s="76">
        <v>1</v>
      </c>
      <c r="T160" s="76"/>
      <c r="U160" s="76"/>
      <c r="V160" s="76"/>
      <c r="W160" s="76"/>
      <c r="X160" s="76"/>
      <c r="Y160" s="76"/>
      <c r="Z160" s="76"/>
    </row>
    <row r="161" spans="1:26" ht="14.25" customHeight="1">
      <c r="A161" s="103" t="s">
        <v>351</v>
      </c>
      <c r="B161" s="101"/>
      <c r="C161" s="95"/>
      <c r="D161" s="96"/>
      <c r="E161" s="102"/>
      <c r="F161" s="96"/>
      <c r="G161" s="95"/>
      <c r="H161" s="96"/>
      <c r="I161" s="95"/>
      <c r="J161" s="96"/>
      <c r="K161" s="102"/>
      <c r="L161" s="98"/>
      <c r="M161" s="99"/>
      <c r="N161" s="100"/>
      <c r="O161" s="95"/>
      <c r="P161" s="100"/>
      <c r="Q161" s="100"/>
      <c r="R161" s="100"/>
      <c r="S161" s="76"/>
      <c r="T161" s="76"/>
      <c r="U161" s="76"/>
      <c r="V161" s="76"/>
      <c r="W161" s="76"/>
      <c r="X161" s="76"/>
      <c r="Y161" s="76"/>
      <c r="Z161" s="76"/>
    </row>
    <row r="162" spans="1:26" ht="14.25" customHeight="1">
      <c r="A162" s="93" t="s">
        <v>352</v>
      </c>
      <c r="B162" s="107" t="s">
        <v>353</v>
      </c>
      <c r="C162" s="95">
        <v>659</v>
      </c>
      <c r="D162" s="96" t="str">
        <f t="shared" ref="D162:D164" si="112">CONCATENATE("ONB-",B162)</f>
        <v>ONB-WLS2430</v>
      </c>
      <c r="E162" s="97">
        <v>599</v>
      </c>
      <c r="F162" s="108" t="str">
        <f t="shared" ref="F162:F164" si="113">CONCATENATE("WHS-",B162)</f>
        <v>WHS-WLS2430</v>
      </c>
      <c r="G162" s="95">
        <v>659</v>
      </c>
      <c r="H162" s="108" t="str">
        <f t="shared" ref="H162:H164" si="114">CONCATENATE("ESS-",B162)</f>
        <v>ESS-WLS2430</v>
      </c>
      <c r="I162" s="95">
        <v>659</v>
      </c>
      <c r="J162" s="96" t="str">
        <f t="shared" ref="J162:J164" si="115">CONCATENATE("SIB-",B162)</f>
        <v>SIB-WLS2430</v>
      </c>
      <c r="K162" s="97">
        <v>599</v>
      </c>
      <c r="L162" s="108" t="str">
        <f t="shared" ref="L162:L164" si="116">CONCATENATE("GRS-",B162,)</f>
        <v>GRS-WLS2430</v>
      </c>
      <c r="M162" s="99">
        <v>659</v>
      </c>
      <c r="N162" s="100" t="str">
        <f t="shared" ref="N162:N164" si="117">CONCATENATE("UPB-",B162)</f>
        <v>UPB-WLS2430</v>
      </c>
      <c r="O162" s="95">
        <v>659</v>
      </c>
      <c r="P162" s="100" t="str">
        <f t="shared" ref="P162:P164" si="118">CONCATENATE("MSL-",B162)</f>
        <v>MSL-WLS2430</v>
      </c>
      <c r="Q162" s="100">
        <v>659</v>
      </c>
      <c r="R162" s="100" t="str">
        <f t="shared" ref="R162:R164" si="119">CONCATENATE("DGS-",B162)</f>
        <v>DGS-WLS2430</v>
      </c>
      <c r="S162" s="76">
        <v>1</v>
      </c>
      <c r="T162" s="76"/>
      <c r="U162" s="76"/>
      <c r="V162" s="76"/>
      <c r="W162" s="76"/>
      <c r="X162" s="76"/>
      <c r="Y162" s="76"/>
      <c r="Z162" s="76"/>
    </row>
    <row r="163" spans="1:26" ht="14.25" customHeight="1">
      <c r="A163" s="93" t="s">
        <v>354</v>
      </c>
      <c r="B163" s="107" t="s">
        <v>355</v>
      </c>
      <c r="C163" s="95">
        <v>712</v>
      </c>
      <c r="D163" s="96" t="str">
        <f t="shared" si="112"/>
        <v>ONB-WLS2436</v>
      </c>
      <c r="E163" s="97">
        <v>647</v>
      </c>
      <c r="F163" s="108" t="str">
        <f t="shared" si="113"/>
        <v>WHS-WLS2436</v>
      </c>
      <c r="G163" s="95">
        <v>712</v>
      </c>
      <c r="H163" s="108" t="str">
        <f t="shared" si="114"/>
        <v>ESS-WLS2436</v>
      </c>
      <c r="I163" s="95">
        <v>712</v>
      </c>
      <c r="J163" s="96" t="str">
        <f t="shared" si="115"/>
        <v>SIB-WLS2436</v>
      </c>
      <c r="K163" s="97">
        <v>647</v>
      </c>
      <c r="L163" s="108" t="str">
        <f t="shared" si="116"/>
        <v>GRS-WLS2436</v>
      </c>
      <c r="M163" s="99">
        <v>712</v>
      </c>
      <c r="N163" s="100" t="str">
        <f t="shared" si="117"/>
        <v>UPB-WLS2436</v>
      </c>
      <c r="O163" s="95">
        <v>712</v>
      </c>
      <c r="P163" s="108" t="str">
        <f t="shared" si="118"/>
        <v>MSL-WLS2436</v>
      </c>
      <c r="Q163" s="100">
        <v>712</v>
      </c>
      <c r="R163" s="100" t="str">
        <f t="shared" si="119"/>
        <v>DGS-WLS2436</v>
      </c>
      <c r="S163" s="76">
        <v>1</v>
      </c>
      <c r="T163" s="76"/>
      <c r="U163" s="76"/>
      <c r="V163" s="76"/>
      <c r="W163" s="76"/>
      <c r="X163" s="76"/>
      <c r="Y163" s="76"/>
      <c r="Z163" s="76"/>
    </row>
    <row r="164" spans="1:26" ht="14.25" customHeight="1">
      <c r="A164" s="93" t="s">
        <v>356</v>
      </c>
      <c r="B164" s="107" t="s">
        <v>357</v>
      </c>
      <c r="C164" s="95">
        <v>824</v>
      </c>
      <c r="D164" s="96" t="str">
        <f t="shared" si="112"/>
        <v>ONB-WLS2442</v>
      </c>
      <c r="E164" s="97">
        <v>749</v>
      </c>
      <c r="F164" s="108" t="str">
        <f t="shared" si="113"/>
        <v>WHS-WLS2442</v>
      </c>
      <c r="G164" s="95">
        <v>824</v>
      </c>
      <c r="H164" s="108" t="str">
        <f t="shared" si="114"/>
        <v>ESS-WLS2442</v>
      </c>
      <c r="I164" s="95">
        <v>824</v>
      </c>
      <c r="J164" s="96" t="str">
        <f t="shared" si="115"/>
        <v>SIB-WLS2442</v>
      </c>
      <c r="K164" s="97">
        <v>749</v>
      </c>
      <c r="L164" s="108" t="str">
        <f t="shared" si="116"/>
        <v>GRS-WLS2442</v>
      </c>
      <c r="M164" s="99">
        <v>824</v>
      </c>
      <c r="N164" s="100" t="str">
        <f t="shared" si="117"/>
        <v>UPB-WLS2442</v>
      </c>
      <c r="O164" s="95">
        <v>824</v>
      </c>
      <c r="P164" s="108" t="str">
        <f t="shared" si="118"/>
        <v>MSL-WLS2442</v>
      </c>
      <c r="Q164" s="100">
        <v>824</v>
      </c>
      <c r="R164" s="100" t="str">
        <f t="shared" si="119"/>
        <v>DGS-WLS2442</v>
      </c>
      <c r="S164" s="76">
        <v>1</v>
      </c>
      <c r="T164" s="76"/>
      <c r="U164" s="76"/>
      <c r="V164" s="76"/>
      <c r="W164" s="76"/>
      <c r="X164" s="76"/>
      <c r="Y164" s="76"/>
      <c r="Z164" s="76"/>
    </row>
    <row r="165" spans="1:26" ht="14.25" customHeight="1">
      <c r="A165" s="103" t="s">
        <v>358</v>
      </c>
      <c r="B165" s="107"/>
      <c r="C165" s="95"/>
      <c r="D165" s="96"/>
      <c r="E165" s="102"/>
      <c r="F165" s="100"/>
      <c r="G165" s="95"/>
      <c r="H165" s="100"/>
      <c r="I165" s="95"/>
      <c r="J165" s="96"/>
      <c r="K165" s="102"/>
      <c r="L165" s="109"/>
      <c r="M165" s="99"/>
      <c r="N165" s="100"/>
      <c r="O165" s="95"/>
      <c r="P165" s="100"/>
      <c r="Q165" s="100"/>
      <c r="R165" s="100"/>
      <c r="S165" s="76"/>
      <c r="T165" s="76"/>
      <c r="U165" s="76"/>
      <c r="V165" s="76"/>
      <c r="W165" s="76"/>
      <c r="X165" s="76"/>
      <c r="Y165" s="76"/>
      <c r="Z165" s="76"/>
    </row>
    <row r="166" spans="1:26" ht="14.25" customHeight="1">
      <c r="A166" s="93" t="s">
        <v>359</v>
      </c>
      <c r="B166" s="101" t="s">
        <v>360</v>
      </c>
      <c r="C166" s="95">
        <v>530</v>
      </c>
      <c r="D166" s="96" t="str">
        <f t="shared" ref="D166:D168" si="120">CONCATENATE("ONB-",B166)</f>
        <v>ONB-WEC1230</v>
      </c>
      <c r="E166" s="97">
        <v>482</v>
      </c>
      <c r="F166" s="96" t="str">
        <f t="shared" ref="F166:F168" si="121">CONCATENATE("WHS-",B166)</f>
        <v>WHS-WEC1230</v>
      </c>
      <c r="G166" s="95">
        <v>530</v>
      </c>
      <c r="H166" s="96" t="str">
        <f t="shared" ref="H166:H168" si="122">CONCATENATE("ESS-",B166)</f>
        <v>ESS-WEC1230</v>
      </c>
      <c r="I166" s="95">
        <v>530</v>
      </c>
      <c r="J166" s="96" t="str">
        <f t="shared" ref="J166:J168" si="123">CONCATENATE("SIB-",B166)</f>
        <v>SIB-WEC1230</v>
      </c>
      <c r="K166" s="97">
        <v>482</v>
      </c>
      <c r="L166" s="98" t="str">
        <f t="shared" ref="L166:L168" si="124">CONCATENATE("GRS-",B166)</f>
        <v>GRS-WEC1230</v>
      </c>
      <c r="M166" s="99">
        <v>530</v>
      </c>
      <c r="N166" s="100" t="str">
        <f t="shared" ref="N166:N168" si="125">CONCATENATE("UPB-",B166)</f>
        <v>UPB-WEC1230</v>
      </c>
      <c r="O166" s="95">
        <v>530</v>
      </c>
      <c r="P166" s="100" t="str">
        <f t="shared" ref="P166:P168" si="126">CONCATENATE("MSL-",B166)</f>
        <v>MSL-WEC1230</v>
      </c>
      <c r="Q166" s="100">
        <v>530</v>
      </c>
      <c r="R166" s="100" t="str">
        <f t="shared" ref="R166:R168" si="127">CONCATENATE("DGS-",B166)</f>
        <v>DGS-WEC1230</v>
      </c>
      <c r="S166" s="76">
        <v>2</v>
      </c>
      <c r="T166" s="76"/>
      <c r="U166" s="76"/>
      <c r="V166" s="76"/>
      <c r="W166" s="76"/>
      <c r="X166" s="76"/>
      <c r="Y166" s="76"/>
      <c r="Z166" s="76"/>
    </row>
    <row r="167" spans="1:26" ht="14.25" customHeight="1">
      <c r="A167" s="93" t="s">
        <v>361</v>
      </c>
      <c r="B167" s="101" t="s">
        <v>362</v>
      </c>
      <c r="C167" s="95">
        <v>565</v>
      </c>
      <c r="D167" s="96" t="str">
        <f t="shared" si="120"/>
        <v>ONB-WEC1236</v>
      </c>
      <c r="E167" s="97">
        <v>514</v>
      </c>
      <c r="F167" s="96" t="str">
        <f t="shared" si="121"/>
        <v>WHS-WEC1236</v>
      </c>
      <c r="G167" s="95">
        <v>565</v>
      </c>
      <c r="H167" s="96" t="str">
        <f t="shared" si="122"/>
        <v>ESS-WEC1236</v>
      </c>
      <c r="I167" s="95">
        <v>565</v>
      </c>
      <c r="J167" s="96" t="str">
        <f t="shared" si="123"/>
        <v>SIB-WEC1236</v>
      </c>
      <c r="K167" s="97">
        <v>514</v>
      </c>
      <c r="L167" s="98" t="str">
        <f t="shared" si="124"/>
        <v>GRS-WEC1236</v>
      </c>
      <c r="M167" s="99">
        <v>565</v>
      </c>
      <c r="N167" s="100" t="str">
        <f t="shared" si="125"/>
        <v>UPB-WEC1236</v>
      </c>
      <c r="O167" s="95">
        <v>565</v>
      </c>
      <c r="P167" s="100" t="str">
        <f t="shared" si="126"/>
        <v>MSL-WEC1236</v>
      </c>
      <c r="Q167" s="100">
        <v>565</v>
      </c>
      <c r="R167" s="100" t="str">
        <f t="shared" si="127"/>
        <v>DGS-WEC1236</v>
      </c>
      <c r="S167" s="76">
        <v>2</v>
      </c>
      <c r="T167" s="76"/>
      <c r="U167" s="76"/>
      <c r="V167" s="76"/>
      <c r="W167" s="76"/>
      <c r="X167" s="76"/>
      <c r="Y167" s="76"/>
      <c r="Z167" s="76"/>
    </row>
    <row r="168" spans="1:26" ht="14.25" customHeight="1">
      <c r="A168" s="93" t="s">
        <v>363</v>
      </c>
      <c r="B168" s="101" t="s">
        <v>364</v>
      </c>
      <c r="C168" s="95">
        <v>601</v>
      </c>
      <c r="D168" s="96" t="str">
        <f t="shared" si="120"/>
        <v>ONB-WEC1242</v>
      </c>
      <c r="E168" s="97">
        <v>546</v>
      </c>
      <c r="F168" s="96" t="str">
        <f t="shared" si="121"/>
        <v>WHS-WEC1242</v>
      </c>
      <c r="G168" s="95">
        <v>601</v>
      </c>
      <c r="H168" s="96" t="str">
        <f t="shared" si="122"/>
        <v>ESS-WEC1242</v>
      </c>
      <c r="I168" s="95">
        <v>601</v>
      </c>
      <c r="J168" s="96" t="str">
        <f t="shared" si="123"/>
        <v>SIB-WEC1242</v>
      </c>
      <c r="K168" s="97">
        <v>546</v>
      </c>
      <c r="L168" s="98" t="str">
        <f t="shared" si="124"/>
        <v>GRS-WEC1242</v>
      </c>
      <c r="M168" s="99">
        <v>601</v>
      </c>
      <c r="N168" s="100" t="str">
        <f t="shared" si="125"/>
        <v>UPB-WEC1242</v>
      </c>
      <c r="O168" s="95">
        <v>601</v>
      </c>
      <c r="P168" s="100" t="str">
        <f t="shared" si="126"/>
        <v>MSL-WEC1242</v>
      </c>
      <c r="Q168" s="100">
        <v>601</v>
      </c>
      <c r="R168" s="100" t="str">
        <f t="shared" si="127"/>
        <v>DGS-WEC1242</v>
      </c>
      <c r="S168" s="76">
        <v>2</v>
      </c>
      <c r="T168" s="76"/>
      <c r="U168" s="76"/>
      <c r="V168" s="76"/>
      <c r="W168" s="76"/>
      <c r="X168" s="76"/>
      <c r="Y168" s="76"/>
      <c r="Z168" s="76"/>
    </row>
    <row r="169" spans="1:26" ht="14.25" customHeight="1">
      <c r="A169" s="103" t="s">
        <v>365</v>
      </c>
      <c r="B169" s="101"/>
      <c r="C169" s="95"/>
      <c r="D169" s="96"/>
      <c r="E169" s="102"/>
      <c r="F169" s="96"/>
      <c r="G169" s="95"/>
      <c r="H169" s="96"/>
      <c r="I169" s="95"/>
      <c r="J169" s="96"/>
      <c r="K169" s="102"/>
      <c r="L169" s="98"/>
      <c r="M169" s="99"/>
      <c r="N169" s="100"/>
      <c r="O169" s="95"/>
      <c r="P169" s="100"/>
      <c r="Q169" s="100"/>
      <c r="R169" s="100"/>
      <c r="S169" s="76"/>
      <c r="T169" s="76"/>
      <c r="U169" s="76"/>
      <c r="V169" s="76"/>
      <c r="W169" s="76"/>
      <c r="X169" s="76"/>
      <c r="Y169" s="76"/>
      <c r="Z169" s="76"/>
    </row>
    <row r="170" spans="1:26" ht="14.25" customHeight="1">
      <c r="A170" s="93" t="s">
        <v>366</v>
      </c>
      <c r="B170" s="101" t="s">
        <v>367</v>
      </c>
      <c r="C170" s="95">
        <v>459</v>
      </c>
      <c r="D170" s="96" t="str">
        <f t="shared" ref="D170:D172" si="128">CONCATENATE("ONB-",B170)</f>
        <v>ONB-WES930</v>
      </c>
      <c r="E170" s="97">
        <v>417</v>
      </c>
      <c r="F170" s="96" t="str">
        <f t="shared" ref="F170:F172" si="129">CONCATENATE("WHS-",B170)</f>
        <v>WHS-WES930</v>
      </c>
      <c r="G170" s="95">
        <v>459</v>
      </c>
      <c r="H170" s="96" t="str">
        <f t="shared" ref="H170:H172" si="130">CONCATENATE("ESS-",B170)</f>
        <v>ESS-WES930</v>
      </c>
      <c r="I170" s="95">
        <v>459</v>
      </c>
      <c r="J170" s="96" t="str">
        <f t="shared" ref="J170:J172" si="131">CONCATENATE("SIB-",B170)</f>
        <v>SIB-WES930</v>
      </c>
      <c r="K170" s="97">
        <v>417</v>
      </c>
      <c r="L170" s="98" t="str">
        <f t="shared" ref="L170:L172" si="132">CONCATENATE("GRS-",B170)</f>
        <v>GRS-WES930</v>
      </c>
      <c r="M170" s="99">
        <v>459</v>
      </c>
      <c r="N170" s="100" t="str">
        <f t="shared" ref="N170:N172" si="133">CONCATENATE("UPB-",B170)</f>
        <v>UPB-WES930</v>
      </c>
      <c r="O170" s="95">
        <v>459</v>
      </c>
      <c r="P170" s="100" t="str">
        <f t="shared" ref="P170:P172" si="134">CONCATENATE("MSL-",B170)</f>
        <v>MSL-WES930</v>
      </c>
      <c r="Q170" s="100">
        <v>459</v>
      </c>
      <c r="R170" s="100" t="str">
        <f t="shared" ref="R170:R172" si="135">CONCATENATE("DGS-",B170)</f>
        <v>DGS-WES930</v>
      </c>
      <c r="S170" s="76">
        <v>0</v>
      </c>
      <c r="T170" s="76"/>
      <c r="U170" s="76"/>
      <c r="V170" s="76"/>
      <c r="W170" s="76"/>
      <c r="X170" s="76"/>
      <c r="Y170" s="76"/>
      <c r="Z170" s="76"/>
    </row>
    <row r="171" spans="1:26" ht="14.25" customHeight="1">
      <c r="A171" s="93" t="s">
        <v>368</v>
      </c>
      <c r="B171" s="101" t="s">
        <v>369</v>
      </c>
      <c r="C171" s="95">
        <v>518</v>
      </c>
      <c r="D171" s="96" t="str">
        <f t="shared" si="128"/>
        <v>ONB-WES936</v>
      </c>
      <c r="E171" s="97">
        <v>471</v>
      </c>
      <c r="F171" s="96" t="str">
        <f t="shared" si="129"/>
        <v>WHS-WES936</v>
      </c>
      <c r="G171" s="95">
        <v>518</v>
      </c>
      <c r="H171" s="96" t="str">
        <f t="shared" si="130"/>
        <v>ESS-WES936</v>
      </c>
      <c r="I171" s="95">
        <v>518</v>
      </c>
      <c r="J171" s="96" t="str">
        <f t="shared" si="131"/>
        <v>SIB-WES936</v>
      </c>
      <c r="K171" s="97">
        <v>471</v>
      </c>
      <c r="L171" s="98" t="str">
        <f t="shared" si="132"/>
        <v>GRS-WES936</v>
      </c>
      <c r="M171" s="99">
        <v>518</v>
      </c>
      <c r="N171" s="100" t="str">
        <f t="shared" si="133"/>
        <v>UPB-WES936</v>
      </c>
      <c r="O171" s="95">
        <v>518</v>
      </c>
      <c r="P171" s="100" t="str">
        <f t="shared" si="134"/>
        <v>MSL-WES936</v>
      </c>
      <c r="Q171" s="100">
        <v>518</v>
      </c>
      <c r="R171" s="100" t="str">
        <f t="shared" si="135"/>
        <v>DGS-WES936</v>
      </c>
      <c r="S171" s="76">
        <v>0</v>
      </c>
      <c r="T171" s="76"/>
      <c r="U171" s="76"/>
      <c r="V171" s="76"/>
      <c r="W171" s="76"/>
      <c r="X171" s="76"/>
      <c r="Y171" s="76"/>
      <c r="Z171" s="76"/>
    </row>
    <row r="172" spans="1:26" ht="14.25" customHeight="1">
      <c r="A172" s="93" t="s">
        <v>370</v>
      </c>
      <c r="B172" s="101" t="s">
        <v>371</v>
      </c>
      <c r="C172" s="95">
        <v>618</v>
      </c>
      <c r="D172" s="96" t="str">
        <f t="shared" si="128"/>
        <v>ONB-WES942</v>
      </c>
      <c r="E172" s="97">
        <v>562</v>
      </c>
      <c r="F172" s="96" t="str">
        <f t="shared" si="129"/>
        <v>WHS-WES942</v>
      </c>
      <c r="G172" s="95">
        <v>618</v>
      </c>
      <c r="H172" s="96" t="str">
        <f t="shared" si="130"/>
        <v>ESS-WES942</v>
      </c>
      <c r="I172" s="95">
        <v>618</v>
      </c>
      <c r="J172" s="96" t="str">
        <f t="shared" si="131"/>
        <v>SIB-WES942</v>
      </c>
      <c r="K172" s="97">
        <v>562</v>
      </c>
      <c r="L172" s="98" t="str">
        <f t="shared" si="132"/>
        <v>GRS-WES942</v>
      </c>
      <c r="M172" s="99">
        <v>618</v>
      </c>
      <c r="N172" s="100" t="str">
        <f t="shared" si="133"/>
        <v>UPB-WES942</v>
      </c>
      <c r="O172" s="95">
        <v>618</v>
      </c>
      <c r="P172" s="100" t="str">
        <f t="shared" si="134"/>
        <v>MSL-WES942</v>
      </c>
      <c r="Q172" s="100">
        <v>618</v>
      </c>
      <c r="R172" s="100" t="str">
        <f t="shared" si="135"/>
        <v>DGS-WES942</v>
      </c>
      <c r="S172" s="76">
        <v>0</v>
      </c>
      <c r="T172" s="76"/>
      <c r="U172" s="76"/>
      <c r="V172" s="76"/>
      <c r="W172" s="76"/>
      <c r="X172" s="76"/>
      <c r="Y172" s="76"/>
      <c r="Z172" s="76"/>
    </row>
    <row r="173" spans="1:26" ht="14.25" customHeight="1">
      <c r="A173" s="103" t="s">
        <v>372</v>
      </c>
      <c r="B173" s="101"/>
      <c r="C173" s="95"/>
      <c r="D173" s="96"/>
      <c r="E173" s="102"/>
      <c r="F173" s="96"/>
      <c r="G173" s="95"/>
      <c r="H173" s="96"/>
      <c r="I173" s="95"/>
      <c r="J173" s="96"/>
      <c r="K173" s="102"/>
      <c r="L173" s="98"/>
      <c r="M173" s="99"/>
      <c r="N173" s="100"/>
      <c r="O173" s="95"/>
      <c r="P173" s="100"/>
      <c r="Q173" s="100"/>
      <c r="R173" s="100"/>
      <c r="S173" s="76"/>
      <c r="T173" s="76"/>
      <c r="U173" s="76"/>
      <c r="V173" s="76"/>
      <c r="W173" s="76"/>
      <c r="X173" s="76"/>
      <c r="Y173" s="76"/>
      <c r="Z173" s="76"/>
    </row>
    <row r="174" spans="1:26" ht="14.25" customHeight="1">
      <c r="A174" s="93" t="s">
        <v>178</v>
      </c>
      <c r="B174" s="101" t="s">
        <v>373</v>
      </c>
      <c r="C174" s="95">
        <v>777</v>
      </c>
      <c r="D174" s="96" t="str">
        <f t="shared" ref="D174:D176" si="136">CONCATENATE("ONB-",B174)</f>
        <v>ONB-WMC2730</v>
      </c>
      <c r="E174" s="97">
        <v>706</v>
      </c>
      <c r="F174" s="96" t="str">
        <f t="shared" ref="F174:F176" si="137">CONCATENATE("WHS-",B174)</f>
        <v>WHS-WMC2730</v>
      </c>
      <c r="G174" s="95">
        <v>777</v>
      </c>
      <c r="H174" s="96" t="str">
        <f t="shared" ref="H174:H176" si="138">CONCATENATE("ESS-",B174)</f>
        <v>ESS-WMC2730</v>
      </c>
      <c r="I174" s="95">
        <v>777</v>
      </c>
      <c r="J174" s="96" t="str">
        <f t="shared" ref="J174:J176" si="139">CONCATENATE("SIB-",B174)</f>
        <v>SIB-WMC2730</v>
      </c>
      <c r="K174" s="97">
        <v>706</v>
      </c>
      <c r="L174" s="98" t="str">
        <f t="shared" ref="L174:L176" si="140">CONCATENATE("GRS-",B174)</f>
        <v>GRS-WMC2730</v>
      </c>
      <c r="M174" s="99">
        <v>777</v>
      </c>
      <c r="N174" s="100" t="str">
        <f t="shared" ref="N174:N176" si="141">CONCATENATE("UPB-",B174)</f>
        <v>UPB-WMC2730</v>
      </c>
      <c r="O174" s="95">
        <v>777</v>
      </c>
      <c r="P174" s="100" t="str">
        <f t="shared" ref="P174:P176" si="142">CONCATENATE("MSL-",B174)</f>
        <v>MSL-WMC2730</v>
      </c>
      <c r="Q174" s="100">
        <v>777</v>
      </c>
      <c r="R174" s="100" t="str">
        <f t="shared" ref="R174:R176" si="143">CONCATENATE("DGS-",B174)</f>
        <v>DGS-WMC2730</v>
      </c>
      <c r="S174" s="76">
        <v>2</v>
      </c>
      <c r="T174" s="76"/>
      <c r="U174" s="76"/>
      <c r="V174" s="76"/>
      <c r="W174" s="76"/>
      <c r="X174" s="76"/>
      <c r="Y174" s="76"/>
      <c r="Z174" s="76"/>
    </row>
    <row r="175" spans="1:26" ht="14.25" customHeight="1">
      <c r="A175" s="93" t="s">
        <v>208</v>
      </c>
      <c r="B175" s="101" t="s">
        <v>374</v>
      </c>
      <c r="C175" s="95">
        <v>812</v>
      </c>
      <c r="D175" s="96" t="str">
        <f t="shared" si="136"/>
        <v>ONB-WMC2736</v>
      </c>
      <c r="E175" s="97">
        <v>738</v>
      </c>
      <c r="F175" s="96" t="str">
        <f t="shared" si="137"/>
        <v>WHS-WMC2736</v>
      </c>
      <c r="G175" s="95">
        <v>812</v>
      </c>
      <c r="H175" s="96" t="str">
        <f t="shared" si="138"/>
        <v>ESS-WMC2736</v>
      </c>
      <c r="I175" s="95">
        <v>812</v>
      </c>
      <c r="J175" s="96" t="str">
        <f t="shared" si="139"/>
        <v>SIB-WMC2736</v>
      </c>
      <c r="K175" s="97">
        <v>738</v>
      </c>
      <c r="L175" s="98" t="str">
        <f t="shared" si="140"/>
        <v>GRS-WMC2736</v>
      </c>
      <c r="M175" s="99">
        <v>812</v>
      </c>
      <c r="N175" s="100" t="str">
        <f t="shared" si="141"/>
        <v>UPB-WMC2736</v>
      </c>
      <c r="O175" s="95">
        <v>812</v>
      </c>
      <c r="P175" s="100" t="str">
        <f t="shared" si="142"/>
        <v>MSL-WMC2736</v>
      </c>
      <c r="Q175" s="100">
        <v>812</v>
      </c>
      <c r="R175" s="100" t="str">
        <f t="shared" si="143"/>
        <v>DGS-WMC2736</v>
      </c>
      <c r="S175" s="76">
        <v>2</v>
      </c>
      <c r="T175" s="76"/>
      <c r="U175" s="76"/>
      <c r="V175" s="76"/>
      <c r="W175" s="76"/>
      <c r="X175" s="76"/>
      <c r="Y175" s="76"/>
      <c r="Z175" s="76"/>
    </row>
    <row r="176" spans="1:26" ht="14.25" customHeight="1">
      <c r="A176" s="93" t="s">
        <v>258</v>
      </c>
      <c r="B176" s="101" t="s">
        <v>375</v>
      </c>
      <c r="C176" s="95">
        <v>847</v>
      </c>
      <c r="D176" s="96" t="str">
        <f t="shared" si="136"/>
        <v>ONB-WMC2742</v>
      </c>
      <c r="E176" s="97">
        <v>770</v>
      </c>
      <c r="F176" s="96" t="str">
        <f t="shared" si="137"/>
        <v>WHS-WMC2742</v>
      </c>
      <c r="G176" s="95">
        <v>847</v>
      </c>
      <c r="H176" s="96" t="str">
        <f t="shared" si="138"/>
        <v>ESS-WMC2742</v>
      </c>
      <c r="I176" s="95">
        <v>847</v>
      </c>
      <c r="J176" s="96" t="str">
        <f t="shared" si="139"/>
        <v>SIB-WMC2742</v>
      </c>
      <c r="K176" s="97">
        <v>770</v>
      </c>
      <c r="L176" s="98" t="str">
        <f t="shared" si="140"/>
        <v>GRS-WMC2742</v>
      </c>
      <c r="M176" s="99">
        <v>847</v>
      </c>
      <c r="N176" s="100" t="str">
        <f t="shared" si="141"/>
        <v>UPB-WMC2742</v>
      </c>
      <c r="O176" s="95">
        <v>847</v>
      </c>
      <c r="P176" s="100" t="str">
        <f t="shared" si="142"/>
        <v>MSL-WMC2742</v>
      </c>
      <c r="Q176" s="100">
        <v>847</v>
      </c>
      <c r="R176" s="100" t="str">
        <f t="shared" si="143"/>
        <v>DGS-WMC2742</v>
      </c>
      <c r="S176" s="76">
        <v>2</v>
      </c>
      <c r="T176" s="76"/>
      <c r="U176" s="76"/>
      <c r="V176" s="76"/>
      <c r="W176" s="76"/>
      <c r="X176" s="76"/>
      <c r="Y176" s="76"/>
      <c r="Z176" s="76"/>
    </row>
    <row r="177" spans="1:26" ht="14.25" customHeight="1">
      <c r="A177" s="110" t="s">
        <v>376</v>
      </c>
      <c r="B177" s="101"/>
      <c r="C177" s="95"/>
      <c r="D177" s="96"/>
      <c r="E177" s="102"/>
      <c r="F177" s="96"/>
      <c r="G177" s="95"/>
      <c r="H177" s="96"/>
      <c r="I177" s="95"/>
      <c r="J177" s="96"/>
      <c r="K177" s="102"/>
      <c r="L177" s="98"/>
      <c r="M177" s="99"/>
      <c r="N177" s="100"/>
      <c r="O177" s="95"/>
      <c r="P177" s="100"/>
      <c r="Q177" s="100"/>
      <c r="R177" s="100"/>
      <c r="S177" s="76"/>
      <c r="T177" s="76"/>
      <c r="U177" s="76"/>
      <c r="V177" s="76"/>
      <c r="W177" s="76"/>
      <c r="X177" s="76"/>
      <c r="Y177" s="76"/>
      <c r="Z177" s="76"/>
    </row>
    <row r="178" spans="1:26" ht="14.25" customHeight="1">
      <c r="A178" s="93" t="s">
        <v>377</v>
      </c>
      <c r="B178" s="101" t="s">
        <v>378</v>
      </c>
      <c r="C178" s="95">
        <v>766</v>
      </c>
      <c r="D178" s="96" t="str">
        <f t="shared" ref="D178:D179" si="144">CONCATENATE("ONB-",B178)</f>
        <v>ONB-WRC3015</v>
      </c>
      <c r="E178" s="97">
        <v>696</v>
      </c>
      <c r="F178" s="96" t="str">
        <f t="shared" ref="F178:F179" si="145">CONCATENATE("WHS-",B178)</f>
        <v>WHS-WRC3015</v>
      </c>
      <c r="G178" s="95">
        <v>766</v>
      </c>
      <c r="H178" s="96" t="str">
        <f t="shared" ref="H178:H179" si="146">CONCATENATE("ESS-",B178)</f>
        <v>ESS-WRC3015</v>
      </c>
      <c r="I178" s="95">
        <v>766</v>
      </c>
      <c r="J178" s="96" t="str">
        <f t="shared" ref="J178:J179" si="147">CONCATENATE("SIB-",B178)</f>
        <v>SIB-WRC3015</v>
      </c>
      <c r="K178" s="97">
        <v>696</v>
      </c>
      <c r="L178" s="98" t="str">
        <f t="shared" ref="L178:L179" si="148">CONCATENATE("GRS-",B178)</f>
        <v>GRS-WRC3015</v>
      </c>
      <c r="M178" s="99">
        <v>766</v>
      </c>
      <c r="N178" s="100" t="str">
        <f t="shared" ref="N178:N179" si="149">CONCATENATE("UPB-",B178)</f>
        <v>UPB-WRC3015</v>
      </c>
      <c r="O178" s="95">
        <v>766</v>
      </c>
      <c r="P178" s="100" t="str">
        <f t="shared" ref="P178:P179" si="150">CONCATENATE("MSL-",B178)</f>
        <v>MSL-WRC3015</v>
      </c>
      <c r="Q178" s="100">
        <v>766</v>
      </c>
      <c r="R178" s="100" t="str">
        <f t="shared" ref="R178:R179" si="151">CONCATENATE("DGS-",B178)</f>
        <v>DGS-WRC3015</v>
      </c>
      <c r="S178" s="76">
        <v>0</v>
      </c>
      <c r="T178" s="76"/>
      <c r="U178" s="76"/>
      <c r="V178" s="76"/>
      <c r="W178" s="76"/>
      <c r="X178" s="76"/>
      <c r="Y178" s="76"/>
      <c r="Z178" s="76"/>
    </row>
    <row r="179" spans="1:26" ht="14.25" customHeight="1">
      <c r="A179" s="93" t="s">
        <v>379</v>
      </c>
      <c r="B179" s="101" t="s">
        <v>380</v>
      </c>
      <c r="C179" s="95">
        <v>801</v>
      </c>
      <c r="D179" s="96" t="str">
        <f t="shared" si="144"/>
        <v>ONB-WRC3615</v>
      </c>
      <c r="E179" s="97">
        <v>728</v>
      </c>
      <c r="F179" s="96" t="str">
        <f t="shared" si="145"/>
        <v>WHS-WRC3615</v>
      </c>
      <c r="G179" s="95">
        <v>801</v>
      </c>
      <c r="H179" s="96" t="str">
        <f t="shared" si="146"/>
        <v>ESS-WRC3615</v>
      </c>
      <c r="I179" s="95">
        <v>801</v>
      </c>
      <c r="J179" s="96" t="str">
        <f t="shared" si="147"/>
        <v>SIB-WRC3615</v>
      </c>
      <c r="K179" s="97">
        <v>728</v>
      </c>
      <c r="L179" s="98" t="str">
        <f t="shared" si="148"/>
        <v>GRS-WRC3615</v>
      </c>
      <c r="M179" s="99">
        <v>801</v>
      </c>
      <c r="N179" s="100" t="str">
        <f t="shared" si="149"/>
        <v>UPB-WRC3615</v>
      </c>
      <c r="O179" s="95">
        <v>801</v>
      </c>
      <c r="P179" s="100" t="str">
        <f t="shared" si="150"/>
        <v>MSL-WRC3615</v>
      </c>
      <c r="Q179" s="100">
        <v>801</v>
      </c>
      <c r="R179" s="100" t="str">
        <f t="shared" si="151"/>
        <v>DGS-WRC3615</v>
      </c>
      <c r="S179" s="76">
        <v>0</v>
      </c>
      <c r="T179" s="76"/>
      <c r="U179" s="76"/>
      <c r="V179" s="76"/>
      <c r="W179" s="76"/>
      <c r="X179" s="76"/>
      <c r="Y179" s="76"/>
      <c r="Z179" s="76"/>
    </row>
    <row r="180" spans="1:26" ht="14.25" customHeight="1">
      <c r="A180" s="110" t="s">
        <v>381</v>
      </c>
      <c r="B180" s="101"/>
      <c r="C180" s="95"/>
      <c r="D180" s="96"/>
      <c r="E180" s="102"/>
      <c r="F180" s="96"/>
      <c r="G180" s="95"/>
      <c r="H180" s="96"/>
      <c r="I180" s="95"/>
      <c r="J180" s="96"/>
      <c r="K180" s="102"/>
      <c r="L180" s="98"/>
      <c r="M180" s="99"/>
      <c r="N180" s="100"/>
      <c r="O180" s="95"/>
      <c r="P180" s="100"/>
      <c r="Q180" s="100"/>
      <c r="R180" s="100"/>
      <c r="S180" s="76"/>
      <c r="T180" s="76"/>
      <c r="U180" s="76"/>
      <c r="V180" s="76"/>
      <c r="W180" s="76"/>
      <c r="X180" s="76"/>
      <c r="Y180" s="76"/>
      <c r="Z180" s="76"/>
    </row>
    <row r="181" spans="1:26" ht="14.25" customHeight="1">
      <c r="A181" s="93" t="s">
        <v>382</v>
      </c>
      <c r="B181" s="101" t="s">
        <v>383</v>
      </c>
      <c r="C181" s="95">
        <v>353</v>
      </c>
      <c r="D181" s="96" t="str">
        <f t="shared" ref="D181:D182" si="152">CONCATENATE("ONB-",B181)</f>
        <v>ONB-30GR-glass rack</v>
      </c>
      <c r="E181" s="97">
        <v>321</v>
      </c>
      <c r="F181" s="96" t="str">
        <f t="shared" ref="F181:F182" si="153">CONCATENATE("WHS-",B181)</f>
        <v>WHS-30GR-glass rack</v>
      </c>
      <c r="G181" s="95">
        <v>353</v>
      </c>
      <c r="H181" s="96" t="str">
        <f t="shared" ref="H181:H182" si="154">CONCATENATE("ESS-",B181)</f>
        <v>ESS-30GR-glass rack</v>
      </c>
      <c r="I181" s="95">
        <v>353</v>
      </c>
      <c r="J181" s="96" t="str">
        <f t="shared" ref="J181:J182" si="155">CONCATENATE("SIB-",B181)</f>
        <v>SIB-30GR-glass rack</v>
      </c>
      <c r="K181" s="97">
        <v>321</v>
      </c>
      <c r="L181" s="98" t="str">
        <f t="shared" ref="L181:L182" si="156">CONCATENATE("GRS-",B181)</f>
        <v>GRS-30GR-glass rack</v>
      </c>
      <c r="M181" s="99">
        <v>353</v>
      </c>
      <c r="N181" s="100" t="str">
        <f t="shared" ref="N181:N182" si="157">CONCATENATE("UPB-",B181)</f>
        <v>UPB-30GR-glass rack</v>
      </c>
      <c r="O181" s="95">
        <v>353</v>
      </c>
      <c r="P181" s="100" t="str">
        <f t="shared" ref="P181:P182" si="158">CONCATENATE("MSL-",B181)</f>
        <v>MSL-30GR-glass rack</v>
      </c>
      <c r="Q181" s="100">
        <v>353</v>
      </c>
      <c r="R181" s="100" t="str">
        <f t="shared" ref="R181:R182" si="159">CONCATENATE("DGS-",B181)</f>
        <v>DGS-30GR-glass rack</v>
      </c>
      <c r="S181" s="76">
        <v>0</v>
      </c>
      <c r="T181" s="76"/>
      <c r="U181" s="76"/>
      <c r="V181" s="76"/>
      <c r="W181" s="76"/>
      <c r="X181" s="76"/>
      <c r="Y181" s="76"/>
      <c r="Z181" s="76"/>
    </row>
    <row r="182" spans="1:26" ht="14.25" customHeight="1">
      <c r="A182" s="93" t="s">
        <v>384</v>
      </c>
      <c r="B182" s="101" t="s">
        <v>385</v>
      </c>
      <c r="C182" s="95">
        <v>413</v>
      </c>
      <c r="D182" s="96" t="str">
        <f t="shared" si="152"/>
        <v>ONB-36GR-glass rack</v>
      </c>
      <c r="E182" s="97">
        <v>375</v>
      </c>
      <c r="F182" s="96" t="str">
        <f t="shared" si="153"/>
        <v>WHS-36GR-glass rack</v>
      </c>
      <c r="G182" s="95">
        <v>413</v>
      </c>
      <c r="H182" s="96" t="str">
        <f t="shared" si="154"/>
        <v>ESS-36GR-glass rack</v>
      </c>
      <c r="I182" s="95">
        <v>413</v>
      </c>
      <c r="J182" s="96" t="str">
        <f t="shared" si="155"/>
        <v>SIB-36GR-glass rack</v>
      </c>
      <c r="K182" s="97">
        <v>375</v>
      </c>
      <c r="L182" s="98" t="str">
        <f t="shared" si="156"/>
        <v>GRS-36GR-glass rack</v>
      </c>
      <c r="M182" s="99">
        <v>413</v>
      </c>
      <c r="N182" s="100" t="str">
        <f t="shared" si="157"/>
        <v>UPB-36GR-glass rack</v>
      </c>
      <c r="O182" s="95">
        <v>413</v>
      </c>
      <c r="P182" s="100" t="str">
        <f t="shared" si="158"/>
        <v>MSL-36GR-glass rack</v>
      </c>
      <c r="Q182" s="100">
        <v>413</v>
      </c>
      <c r="R182" s="100" t="str">
        <f t="shared" si="159"/>
        <v>DGS-36GR-glass rack</v>
      </c>
      <c r="S182" s="76">
        <v>0</v>
      </c>
      <c r="T182" s="76"/>
      <c r="U182" s="76"/>
      <c r="V182" s="76"/>
      <c r="W182" s="76"/>
      <c r="X182" s="76"/>
      <c r="Y182" s="76"/>
      <c r="Z182" s="76"/>
    </row>
    <row r="183" spans="1:26" ht="14.25" customHeight="1">
      <c r="A183" s="110" t="s">
        <v>386</v>
      </c>
      <c r="B183" s="101"/>
      <c r="C183" s="95"/>
      <c r="D183" s="96"/>
      <c r="E183" s="102"/>
      <c r="F183" s="96"/>
      <c r="G183" s="95"/>
      <c r="H183" s="96"/>
      <c r="I183" s="95"/>
      <c r="J183" s="96"/>
      <c r="K183" s="102"/>
      <c r="L183" s="98"/>
      <c r="M183" s="99"/>
      <c r="N183" s="100"/>
      <c r="O183" s="95"/>
      <c r="P183" s="100"/>
      <c r="Q183" s="100"/>
      <c r="R183" s="100"/>
      <c r="S183" s="76"/>
      <c r="T183" s="76"/>
      <c r="U183" s="76"/>
      <c r="V183" s="76"/>
      <c r="W183" s="76"/>
      <c r="X183" s="76"/>
      <c r="Y183" s="76"/>
      <c r="Z183" s="76"/>
    </row>
    <row r="184" spans="1:26" ht="14.25" customHeight="1">
      <c r="A184" s="93" t="s">
        <v>56</v>
      </c>
      <c r="B184" s="105" t="s">
        <v>387</v>
      </c>
      <c r="C184" s="95">
        <v>563</v>
      </c>
      <c r="D184" s="96" t="str">
        <f t="shared" ref="D184:D187" si="160">CONCATENATE("ONB-",B184)</f>
        <v>ONB-VB09</v>
      </c>
      <c r="E184" s="97">
        <v>512</v>
      </c>
      <c r="F184" s="96" t="str">
        <f t="shared" ref="F184:F187" si="161">CONCATENATE("WHS-",B184)</f>
        <v>WHS-VB09</v>
      </c>
      <c r="G184" s="95">
        <v>563</v>
      </c>
      <c r="H184" s="96" t="str">
        <f t="shared" ref="H184:H187" si="162">CONCATENATE("ESS-",B184)</f>
        <v>ESS-VB09</v>
      </c>
      <c r="I184" s="95">
        <v>563</v>
      </c>
      <c r="J184" s="96" t="str">
        <f t="shared" ref="J184:J187" si="163">CONCATENATE("SIB-",B184)</f>
        <v>SIB-VB09</v>
      </c>
      <c r="K184" s="97">
        <v>512</v>
      </c>
      <c r="L184" s="98" t="str">
        <f t="shared" ref="L184:L187" si="164">CONCATENATE("GRS-",B184)</f>
        <v>GRS-VB09</v>
      </c>
      <c r="M184" s="99">
        <v>563</v>
      </c>
      <c r="N184" s="100" t="str">
        <f t="shared" ref="N184:N187" si="165">CONCATENATE("UPB-",B184)</f>
        <v>UPB-VB09</v>
      </c>
      <c r="O184" s="95">
        <v>563</v>
      </c>
      <c r="P184" s="100" t="str">
        <f t="shared" ref="P184:P187" si="166">CONCATENATE("MSL-",B184)</f>
        <v>MSL-VB09</v>
      </c>
      <c r="Q184" s="100">
        <v>563</v>
      </c>
      <c r="R184" s="100" t="str">
        <f t="shared" ref="R184:R187" si="167">CONCATENATE("DGS-",B184)</f>
        <v>DGS-VB09</v>
      </c>
      <c r="S184" s="76">
        <v>2</v>
      </c>
      <c r="T184" s="76"/>
      <c r="U184" s="76"/>
      <c r="V184" s="76"/>
      <c r="W184" s="76"/>
      <c r="X184" s="76"/>
      <c r="Y184" s="76"/>
      <c r="Z184" s="76"/>
    </row>
    <row r="185" spans="1:26" ht="14.25" customHeight="1">
      <c r="A185" s="93" t="s">
        <v>58</v>
      </c>
      <c r="B185" s="105" t="s">
        <v>388</v>
      </c>
      <c r="C185" s="95">
        <v>618</v>
      </c>
      <c r="D185" s="96" t="str">
        <f t="shared" si="160"/>
        <v>ONB-VB12</v>
      </c>
      <c r="E185" s="97">
        <v>562</v>
      </c>
      <c r="F185" s="96" t="str">
        <f t="shared" si="161"/>
        <v>WHS-VB12</v>
      </c>
      <c r="G185" s="95">
        <v>618</v>
      </c>
      <c r="H185" s="96" t="str">
        <f t="shared" si="162"/>
        <v>ESS-VB12</v>
      </c>
      <c r="I185" s="95">
        <v>618</v>
      </c>
      <c r="J185" s="96" t="str">
        <f t="shared" si="163"/>
        <v>SIB-VB12</v>
      </c>
      <c r="K185" s="97">
        <v>562</v>
      </c>
      <c r="L185" s="98" t="str">
        <f t="shared" si="164"/>
        <v>GRS-VB12</v>
      </c>
      <c r="M185" s="99">
        <v>618</v>
      </c>
      <c r="N185" s="100" t="str">
        <f t="shared" si="165"/>
        <v>UPB-VB12</v>
      </c>
      <c r="O185" s="95">
        <v>618</v>
      </c>
      <c r="P185" s="100" t="str">
        <f t="shared" si="166"/>
        <v>MSL-VB12</v>
      </c>
      <c r="Q185" s="100">
        <v>618</v>
      </c>
      <c r="R185" s="100" t="str">
        <f t="shared" si="167"/>
        <v>DGS-VB12</v>
      </c>
      <c r="S185" s="76">
        <v>2</v>
      </c>
      <c r="T185" s="76"/>
      <c r="U185" s="76"/>
      <c r="V185" s="76"/>
      <c r="W185" s="76"/>
      <c r="X185" s="76"/>
      <c r="Y185" s="76"/>
      <c r="Z185" s="76"/>
    </row>
    <row r="186" spans="1:26" ht="14.25" customHeight="1">
      <c r="A186" s="93" t="s">
        <v>60</v>
      </c>
      <c r="B186" s="105" t="s">
        <v>389</v>
      </c>
      <c r="C186" s="95">
        <v>677</v>
      </c>
      <c r="D186" s="96" t="str">
        <f t="shared" si="160"/>
        <v>ONB-VB15</v>
      </c>
      <c r="E186" s="97">
        <v>615</v>
      </c>
      <c r="F186" s="96" t="str">
        <f t="shared" si="161"/>
        <v>WHS-VB15</v>
      </c>
      <c r="G186" s="95">
        <v>677</v>
      </c>
      <c r="H186" s="96" t="str">
        <f t="shared" si="162"/>
        <v>ESS-VB15</v>
      </c>
      <c r="I186" s="95">
        <v>677</v>
      </c>
      <c r="J186" s="96" t="str">
        <f t="shared" si="163"/>
        <v>SIB-VB15</v>
      </c>
      <c r="K186" s="97">
        <v>615</v>
      </c>
      <c r="L186" s="98" t="str">
        <f t="shared" si="164"/>
        <v>GRS-VB15</v>
      </c>
      <c r="M186" s="99">
        <v>677</v>
      </c>
      <c r="N186" s="100" t="str">
        <f t="shared" si="165"/>
        <v>UPB-VB15</v>
      </c>
      <c r="O186" s="95">
        <v>677</v>
      </c>
      <c r="P186" s="100" t="str">
        <f t="shared" si="166"/>
        <v>MSL-VB15</v>
      </c>
      <c r="Q186" s="100">
        <v>677</v>
      </c>
      <c r="R186" s="100" t="str">
        <f t="shared" si="167"/>
        <v>DGS-VB15</v>
      </c>
      <c r="S186" s="76">
        <v>2</v>
      </c>
      <c r="T186" s="76"/>
      <c r="U186" s="76"/>
      <c r="V186" s="76"/>
      <c r="W186" s="76"/>
      <c r="X186" s="76"/>
      <c r="Y186" s="76"/>
      <c r="Z186" s="76"/>
    </row>
    <row r="187" spans="1:26" ht="14.25" customHeight="1">
      <c r="A187" s="93" t="s">
        <v>62</v>
      </c>
      <c r="B187" s="105" t="s">
        <v>390</v>
      </c>
      <c r="C187" s="95">
        <v>743</v>
      </c>
      <c r="D187" s="96" t="str">
        <f t="shared" si="160"/>
        <v>ONB-VB18</v>
      </c>
      <c r="E187" s="97">
        <v>675</v>
      </c>
      <c r="F187" s="96" t="str">
        <f t="shared" si="161"/>
        <v>WHS-VB18</v>
      </c>
      <c r="G187" s="95">
        <v>743</v>
      </c>
      <c r="H187" s="96" t="str">
        <f t="shared" si="162"/>
        <v>ESS-VB18</v>
      </c>
      <c r="I187" s="95">
        <v>743</v>
      </c>
      <c r="J187" s="96" t="str">
        <f t="shared" si="163"/>
        <v>SIB-VB18</v>
      </c>
      <c r="K187" s="97">
        <v>675</v>
      </c>
      <c r="L187" s="98" t="str">
        <f t="shared" si="164"/>
        <v>GRS-VB18</v>
      </c>
      <c r="M187" s="99">
        <v>743</v>
      </c>
      <c r="N187" s="100" t="str">
        <f t="shared" si="165"/>
        <v>UPB-VB18</v>
      </c>
      <c r="O187" s="95">
        <v>743</v>
      </c>
      <c r="P187" s="100" t="str">
        <f t="shared" si="166"/>
        <v>MSL-VB18</v>
      </c>
      <c r="Q187" s="100">
        <v>743</v>
      </c>
      <c r="R187" s="100" t="str">
        <f t="shared" si="167"/>
        <v>DGS-VB18</v>
      </c>
      <c r="S187" s="76">
        <v>2</v>
      </c>
      <c r="T187" s="76"/>
      <c r="U187" s="76"/>
      <c r="V187" s="76"/>
      <c r="W187" s="76"/>
      <c r="X187" s="76"/>
      <c r="Y187" s="76"/>
      <c r="Z187" s="76"/>
    </row>
    <row r="188" spans="1:26" ht="14.25" customHeight="1">
      <c r="A188" s="110" t="s">
        <v>391</v>
      </c>
      <c r="B188" s="105"/>
      <c r="C188" s="95"/>
      <c r="D188" s="96"/>
      <c r="E188" s="102"/>
      <c r="F188" s="96"/>
      <c r="G188" s="95"/>
      <c r="H188" s="96"/>
      <c r="I188" s="95"/>
      <c r="J188" s="96"/>
      <c r="K188" s="102"/>
      <c r="L188" s="98"/>
      <c r="M188" s="99"/>
      <c r="N188" s="100"/>
      <c r="O188" s="95"/>
      <c r="P188" s="100"/>
      <c r="Q188" s="100"/>
      <c r="R188" s="100"/>
      <c r="S188" s="76"/>
      <c r="T188" s="76"/>
      <c r="U188" s="76"/>
      <c r="V188" s="76"/>
      <c r="W188" s="76"/>
      <c r="X188" s="76"/>
      <c r="Y188" s="76"/>
      <c r="Z188" s="76"/>
    </row>
    <row r="189" spans="1:26" ht="14.25" customHeight="1">
      <c r="A189" s="93" t="s">
        <v>86</v>
      </c>
      <c r="B189" s="101" t="s">
        <v>392</v>
      </c>
      <c r="C189" s="95">
        <v>901</v>
      </c>
      <c r="D189" s="96" t="str">
        <f t="shared" ref="D189:D193" si="168">CONCATENATE("ONB-",B189)</f>
        <v>ONB-VDB12</v>
      </c>
      <c r="E189" s="97">
        <v>819</v>
      </c>
      <c r="F189" s="96" t="str">
        <f t="shared" ref="F189:F193" si="169">CONCATENATE("WHS-",B189)</f>
        <v>WHS-VDB12</v>
      </c>
      <c r="G189" s="95">
        <v>901</v>
      </c>
      <c r="H189" s="96" t="str">
        <f t="shared" ref="H189:H192" si="170">CONCATENATE("ESS-",B189)</f>
        <v>ESS-VDB12</v>
      </c>
      <c r="I189" s="95">
        <v>901</v>
      </c>
      <c r="J189" s="96" t="str">
        <f t="shared" ref="J189:J193" si="171">CONCATENATE("SIB-",B189)</f>
        <v>SIB-VDB12</v>
      </c>
      <c r="K189" s="97">
        <v>819</v>
      </c>
      <c r="L189" s="98" t="str">
        <f t="shared" ref="L189:L192" si="172">CONCATENATE("GRS-",B189)</f>
        <v>GRS-VDB12</v>
      </c>
      <c r="M189" s="99">
        <v>901</v>
      </c>
      <c r="N189" s="100" t="str">
        <f t="shared" ref="N189:N193" si="173">CONCATENATE("UPB-",B189)</f>
        <v>UPB-VDB12</v>
      </c>
      <c r="O189" s="95">
        <v>901</v>
      </c>
      <c r="P189" s="100" t="str">
        <f t="shared" ref="P189:P193" si="174">CONCATENATE("MSL-",B189)</f>
        <v>MSL-VDB12</v>
      </c>
      <c r="Q189" s="100">
        <v>901</v>
      </c>
      <c r="R189" s="100" t="str">
        <f t="shared" ref="R189:R193" si="175">CONCATENATE("DGS-",B189)</f>
        <v>DGS-VDB12</v>
      </c>
      <c r="S189" s="76">
        <v>3</v>
      </c>
      <c r="T189" s="76"/>
      <c r="U189" s="76"/>
      <c r="V189" s="76"/>
      <c r="W189" s="76"/>
      <c r="X189" s="76"/>
      <c r="Y189" s="76"/>
      <c r="Z189" s="76"/>
    </row>
    <row r="190" spans="1:26" ht="14.25" customHeight="1">
      <c r="A190" s="93" t="s">
        <v>88</v>
      </c>
      <c r="B190" s="101" t="s">
        <v>393</v>
      </c>
      <c r="C190" s="95">
        <v>936</v>
      </c>
      <c r="D190" s="96" t="str">
        <f t="shared" si="168"/>
        <v>ONB-VDB15</v>
      </c>
      <c r="E190" s="97">
        <v>851</v>
      </c>
      <c r="F190" s="96" t="str">
        <f t="shared" si="169"/>
        <v>WHS-VDB15</v>
      </c>
      <c r="G190" s="95">
        <v>936</v>
      </c>
      <c r="H190" s="96" t="str">
        <f t="shared" si="170"/>
        <v>ESS-VDB15</v>
      </c>
      <c r="I190" s="95">
        <v>936</v>
      </c>
      <c r="J190" s="96" t="str">
        <f t="shared" si="171"/>
        <v>SIB-VDB15</v>
      </c>
      <c r="K190" s="97">
        <v>851</v>
      </c>
      <c r="L190" s="98" t="str">
        <f t="shared" si="172"/>
        <v>GRS-VDB15</v>
      </c>
      <c r="M190" s="99">
        <v>936</v>
      </c>
      <c r="N190" s="100" t="str">
        <f t="shared" si="173"/>
        <v>UPB-VDB15</v>
      </c>
      <c r="O190" s="95">
        <v>936</v>
      </c>
      <c r="P190" s="100" t="str">
        <f t="shared" si="174"/>
        <v>MSL-VDB15</v>
      </c>
      <c r="Q190" s="100">
        <v>936</v>
      </c>
      <c r="R190" s="100" t="str">
        <f t="shared" si="175"/>
        <v>DGS-VDB15</v>
      </c>
      <c r="S190" s="76">
        <v>3</v>
      </c>
      <c r="T190" s="76"/>
      <c r="U190" s="76"/>
      <c r="V190" s="76"/>
      <c r="W190" s="76"/>
      <c r="X190" s="76"/>
      <c r="Y190" s="76"/>
      <c r="Z190" s="76"/>
    </row>
    <row r="191" spans="1:26" ht="14.25" customHeight="1">
      <c r="A191" s="93" t="s">
        <v>90</v>
      </c>
      <c r="B191" s="101" t="s">
        <v>394</v>
      </c>
      <c r="C191" s="95">
        <v>947</v>
      </c>
      <c r="D191" s="96" t="str">
        <f t="shared" si="168"/>
        <v>ONB-VDB18</v>
      </c>
      <c r="E191" s="97">
        <v>861</v>
      </c>
      <c r="F191" s="96" t="str">
        <f t="shared" si="169"/>
        <v>WHS-VDB18</v>
      </c>
      <c r="G191" s="95">
        <v>947</v>
      </c>
      <c r="H191" s="96" t="str">
        <f t="shared" si="170"/>
        <v>ESS-VDB18</v>
      </c>
      <c r="I191" s="95">
        <v>947</v>
      </c>
      <c r="J191" s="96" t="str">
        <f t="shared" si="171"/>
        <v>SIB-VDB18</v>
      </c>
      <c r="K191" s="97">
        <v>861</v>
      </c>
      <c r="L191" s="98" t="str">
        <f t="shared" si="172"/>
        <v>GRS-VDB18</v>
      </c>
      <c r="M191" s="99">
        <v>947</v>
      </c>
      <c r="N191" s="100" t="str">
        <f t="shared" si="173"/>
        <v>UPB-VDB18</v>
      </c>
      <c r="O191" s="95">
        <v>947</v>
      </c>
      <c r="P191" s="100" t="str">
        <f t="shared" si="174"/>
        <v>MSL-VDB18</v>
      </c>
      <c r="Q191" s="100">
        <v>947</v>
      </c>
      <c r="R191" s="100" t="str">
        <f t="shared" si="175"/>
        <v>DGS-VDB18</v>
      </c>
      <c r="S191" s="76">
        <v>3</v>
      </c>
      <c r="T191" s="76"/>
      <c r="U191" s="76"/>
      <c r="V191" s="76"/>
      <c r="W191" s="76"/>
      <c r="X191" s="76"/>
      <c r="Y191" s="76"/>
      <c r="Z191" s="76"/>
    </row>
    <row r="192" spans="1:26" ht="14.25" customHeight="1">
      <c r="A192" s="93" t="s">
        <v>92</v>
      </c>
      <c r="B192" s="101" t="s">
        <v>395</v>
      </c>
      <c r="C192" s="95">
        <v>969</v>
      </c>
      <c r="D192" s="96" t="str">
        <f t="shared" si="168"/>
        <v>ONB-VDB21</v>
      </c>
      <c r="E192" s="97">
        <v>881</v>
      </c>
      <c r="F192" s="96" t="str">
        <f t="shared" si="169"/>
        <v>WHS-VDB21</v>
      </c>
      <c r="G192" s="95">
        <v>969</v>
      </c>
      <c r="H192" s="96" t="str">
        <f t="shared" si="170"/>
        <v>ESS-VDB21</v>
      </c>
      <c r="I192" s="95">
        <v>969</v>
      </c>
      <c r="J192" s="96" t="str">
        <f t="shared" si="171"/>
        <v>SIB-VDB21</v>
      </c>
      <c r="K192" s="97">
        <v>881</v>
      </c>
      <c r="L192" s="98" t="str">
        <f t="shared" si="172"/>
        <v>GRS-VDB21</v>
      </c>
      <c r="M192" s="99">
        <v>969</v>
      </c>
      <c r="N192" s="100" t="str">
        <f t="shared" si="173"/>
        <v>UPB-VDB21</v>
      </c>
      <c r="O192" s="95">
        <v>969</v>
      </c>
      <c r="P192" s="100" t="str">
        <f t="shared" si="174"/>
        <v>MSL-VDB21</v>
      </c>
      <c r="Q192" s="100">
        <v>969</v>
      </c>
      <c r="R192" s="100" t="str">
        <f t="shared" si="175"/>
        <v>DGS-VDB21</v>
      </c>
      <c r="S192" s="76">
        <v>3</v>
      </c>
      <c r="T192" s="76"/>
      <c r="U192" s="76"/>
      <c r="V192" s="76"/>
      <c r="W192" s="76"/>
      <c r="X192" s="76"/>
      <c r="Y192" s="76"/>
      <c r="Z192" s="76"/>
    </row>
    <row r="193" spans="1:26" ht="14.25" customHeight="1">
      <c r="A193" s="93" t="s">
        <v>94</v>
      </c>
      <c r="B193" s="101" t="s">
        <v>396</v>
      </c>
      <c r="C193" s="95">
        <v>990</v>
      </c>
      <c r="D193" s="96" t="str">
        <f t="shared" si="168"/>
        <v>ONB-VDB24</v>
      </c>
      <c r="E193" s="97">
        <v>900</v>
      </c>
      <c r="F193" s="96" t="str">
        <f t="shared" si="169"/>
        <v>WHS-VDB24</v>
      </c>
      <c r="G193" s="95">
        <v>990</v>
      </c>
      <c r="H193" s="96" t="s">
        <v>397</v>
      </c>
      <c r="I193" s="95">
        <v>990</v>
      </c>
      <c r="J193" s="96" t="str">
        <f t="shared" si="171"/>
        <v>SIB-VDB24</v>
      </c>
      <c r="K193" s="97">
        <v>900</v>
      </c>
      <c r="L193" s="98" t="s">
        <v>397</v>
      </c>
      <c r="M193" s="99">
        <v>990</v>
      </c>
      <c r="N193" s="100" t="str">
        <f t="shared" si="173"/>
        <v>UPB-VDB24</v>
      </c>
      <c r="O193" s="95">
        <v>990</v>
      </c>
      <c r="P193" s="100" t="str">
        <f t="shared" si="174"/>
        <v>MSL-VDB24</v>
      </c>
      <c r="Q193" s="100">
        <v>990</v>
      </c>
      <c r="R193" s="100" t="str">
        <f t="shared" si="175"/>
        <v>DGS-VDB24</v>
      </c>
      <c r="S193" s="76">
        <v>3</v>
      </c>
      <c r="T193" s="76"/>
      <c r="U193" s="76"/>
      <c r="V193" s="76"/>
      <c r="W193" s="76"/>
      <c r="X193" s="76"/>
      <c r="Y193" s="76"/>
      <c r="Z193" s="76"/>
    </row>
    <row r="194" spans="1:26" ht="14.25" customHeight="1">
      <c r="A194" s="110" t="s">
        <v>398</v>
      </c>
      <c r="B194" s="101"/>
      <c r="C194" s="95"/>
      <c r="D194" s="96"/>
      <c r="E194" s="102"/>
      <c r="F194" s="96"/>
      <c r="G194" s="95"/>
      <c r="H194" s="96"/>
      <c r="I194" s="95"/>
      <c r="J194" s="96"/>
      <c r="K194" s="102"/>
      <c r="L194" s="98"/>
      <c r="M194" s="99"/>
      <c r="N194" s="100"/>
      <c r="O194" s="95"/>
      <c r="P194" s="100"/>
      <c r="Q194" s="100"/>
      <c r="R194" s="100"/>
      <c r="S194" s="76"/>
      <c r="T194" s="76"/>
      <c r="U194" s="76"/>
      <c r="V194" s="76"/>
      <c r="W194" s="76"/>
      <c r="X194" s="76"/>
      <c r="Y194" s="76"/>
      <c r="Z194" s="76"/>
    </row>
    <row r="195" spans="1:26" ht="14.25" customHeight="1">
      <c r="A195" s="93" t="s">
        <v>399</v>
      </c>
      <c r="B195" s="106" t="s">
        <v>400</v>
      </c>
      <c r="C195" s="95">
        <v>553</v>
      </c>
      <c r="D195" s="96" t="str">
        <f t="shared" ref="D195:D198" si="176">CONCATENATE("ONB-",B195)</f>
        <v>ONB-VSB24</v>
      </c>
      <c r="E195" s="97">
        <v>503</v>
      </c>
      <c r="F195" s="96" t="str">
        <f t="shared" ref="F195:F198" si="177">CONCATENATE("WHS-",B195)</f>
        <v>WHS-VSB24</v>
      </c>
      <c r="G195" s="95">
        <v>553</v>
      </c>
      <c r="H195" s="96" t="str">
        <f t="shared" ref="H195:H198" si="178">CONCATENATE("ESS-",B195)</f>
        <v>ESS-VSB24</v>
      </c>
      <c r="I195" s="95">
        <v>553</v>
      </c>
      <c r="J195" s="96" t="str">
        <f t="shared" ref="J195:J198" si="179">CONCATENATE("SIB-",B195)</f>
        <v>SIB-VSB24</v>
      </c>
      <c r="K195" s="97">
        <v>503</v>
      </c>
      <c r="L195" s="98" t="str">
        <f t="shared" ref="L195:L198" si="180">CONCATENATE("GRS-",B195)</f>
        <v>GRS-VSB24</v>
      </c>
      <c r="M195" s="99">
        <v>553</v>
      </c>
      <c r="N195" s="100" t="str">
        <f t="shared" ref="N195:N198" si="181">CONCATENATE("UPB-",B195)</f>
        <v>UPB-VSB24</v>
      </c>
      <c r="O195" s="95">
        <v>553</v>
      </c>
      <c r="P195" s="100" t="str">
        <f t="shared" ref="P195:P198" si="182">CONCATENATE("MSL-",B195)</f>
        <v>MSL-VSB24</v>
      </c>
      <c r="Q195" s="100">
        <v>553</v>
      </c>
      <c r="R195" s="100" t="str">
        <f t="shared" ref="R195:R198" si="183">CONCATENATE("DGS-",B195)</f>
        <v>DGS-VSB24</v>
      </c>
      <c r="S195" s="76">
        <v>2</v>
      </c>
      <c r="T195" s="76"/>
      <c r="U195" s="76"/>
      <c r="V195" s="76"/>
      <c r="W195" s="76"/>
      <c r="X195" s="76"/>
      <c r="Y195" s="76"/>
      <c r="Z195" s="76"/>
    </row>
    <row r="196" spans="1:26" ht="14.25" customHeight="1">
      <c r="A196" s="93" t="s">
        <v>401</v>
      </c>
      <c r="B196" s="106" t="s">
        <v>402</v>
      </c>
      <c r="C196" s="95">
        <v>583</v>
      </c>
      <c r="D196" s="96" t="str">
        <f t="shared" si="176"/>
        <v>ONB-VSB27</v>
      </c>
      <c r="E196" s="97">
        <v>530</v>
      </c>
      <c r="F196" s="96" t="str">
        <f t="shared" si="177"/>
        <v>WHS-VSB27</v>
      </c>
      <c r="G196" s="95">
        <v>583</v>
      </c>
      <c r="H196" s="96" t="str">
        <f t="shared" si="178"/>
        <v>ESS-VSB27</v>
      </c>
      <c r="I196" s="95">
        <v>583</v>
      </c>
      <c r="J196" s="96" t="str">
        <f t="shared" si="179"/>
        <v>SIB-VSB27</v>
      </c>
      <c r="K196" s="97">
        <v>530</v>
      </c>
      <c r="L196" s="98" t="str">
        <f t="shared" si="180"/>
        <v>GRS-VSB27</v>
      </c>
      <c r="M196" s="99">
        <v>583</v>
      </c>
      <c r="N196" s="100" t="str">
        <f t="shared" si="181"/>
        <v>UPB-VSB27</v>
      </c>
      <c r="O196" s="95">
        <v>583</v>
      </c>
      <c r="P196" s="100" t="str">
        <f t="shared" si="182"/>
        <v>MSL-VSB27</v>
      </c>
      <c r="Q196" s="100">
        <v>583</v>
      </c>
      <c r="R196" s="100" t="str">
        <f t="shared" si="183"/>
        <v>DGS-VSB27</v>
      </c>
      <c r="S196" s="76">
        <v>2</v>
      </c>
      <c r="T196" s="76"/>
      <c r="U196" s="76"/>
      <c r="V196" s="76"/>
      <c r="W196" s="76"/>
      <c r="X196" s="76"/>
      <c r="Y196" s="76"/>
      <c r="Z196" s="76"/>
    </row>
    <row r="197" spans="1:26" ht="14.25" customHeight="1">
      <c r="A197" s="93" t="s">
        <v>108</v>
      </c>
      <c r="B197" s="101" t="s">
        <v>403</v>
      </c>
      <c r="C197" s="95">
        <v>606</v>
      </c>
      <c r="D197" s="96" t="str">
        <f t="shared" si="176"/>
        <v>ONB-VSB30</v>
      </c>
      <c r="E197" s="97">
        <v>551</v>
      </c>
      <c r="F197" s="96" t="str">
        <f t="shared" si="177"/>
        <v>WHS-VSB30</v>
      </c>
      <c r="G197" s="95">
        <v>606</v>
      </c>
      <c r="H197" s="96" t="str">
        <f t="shared" si="178"/>
        <v>ESS-VSB30</v>
      </c>
      <c r="I197" s="95">
        <v>606</v>
      </c>
      <c r="J197" s="96" t="str">
        <f t="shared" si="179"/>
        <v>SIB-VSB30</v>
      </c>
      <c r="K197" s="97">
        <v>551</v>
      </c>
      <c r="L197" s="98" t="str">
        <f t="shared" si="180"/>
        <v>GRS-VSB30</v>
      </c>
      <c r="M197" s="99">
        <v>606</v>
      </c>
      <c r="N197" s="100" t="str">
        <f t="shared" si="181"/>
        <v>UPB-VSB30</v>
      </c>
      <c r="O197" s="95">
        <v>606</v>
      </c>
      <c r="P197" s="100" t="str">
        <f t="shared" si="182"/>
        <v>MSL-VSB30</v>
      </c>
      <c r="Q197" s="100">
        <v>606</v>
      </c>
      <c r="R197" s="100" t="str">
        <f t="shared" si="183"/>
        <v>DGS-VSB30</v>
      </c>
      <c r="S197" s="76">
        <v>2</v>
      </c>
      <c r="T197" s="76"/>
      <c r="U197" s="76"/>
      <c r="V197" s="76"/>
      <c r="W197" s="76"/>
      <c r="X197" s="76"/>
      <c r="Y197" s="76"/>
      <c r="Z197" s="76"/>
    </row>
    <row r="198" spans="1:26" ht="14.25" customHeight="1">
      <c r="A198" s="93" t="s">
        <v>404</v>
      </c>
      <c r="B198" s="101" t="s">
        <v>405</v>
      </c>
      <c r="C198" s="95">
        <v>641</v>
      </c>
      <c r="D198" s="96" t="str">
        <f t="shared" si="176"/>
        <v>ONB-VSB36</v>
      </c>
      <c r="E198" s="97">
        <v>583</v>
      </c>
      <c r="F198" s="96" t="str">
        <f t="shared" si="177"/>
        <v>WHS-VSB36</v>
      </c>
      <c r="G198" s="95">
        <v>641</v>
      </c>
      <c r="H198" s="96" t="str">
        <f t="shared" si="178"/>
        <v>ESS-VSB36</v>
      </c>
      <c r="I198" s="95">
        <v>641</v>
      </c>
      <c r="J198" s="96" t="str">
        <f t="shared" si="179"/>
        <v>SIB-VSB36</v>
      </c>
      <c r="K198" s="97">
        <v>583</v>
      </c>
      <c r="L198" s="98" t="str">
        <f t="shared" si="180"/>
        <v>GRS-VSB36</v>
      </c>
      <c r="M198" s="99">
        <v>641</v>
      </c>
      <c r="N198" s="100" t="str">
        <f t="shared" si="181"/>
        <v>UPB-VSB36</v>
      </c>
      <c r="O198" s="95">
        <v>641</v>
      </c>
      <c r="P198" s="100" t="str">
        <f t="shared" si="182"/>
        <v>MSL-VSB36</v>
      </c>
      <c r="Q198" s="100">
        <v>641</v>
      </c>
      <c r="R198" s="100" t="str">
        <f t="shared" si="183"/>
        <v>DGS-VSB36</v>
      </c>
      <c r="S198" s="76">
        <v>2</v>
      </c>
      <c r="T198" s="76"/>
      <c r="U198" s="76"/>
      <c r="V198" s="76"/>
      <c r="W198" s="76"/>
      <c r="X198" s="76"/>
      <c r="Y198" s="76"/>
      <c r="Z198" s="76"/>
    </row>
    <row r="199" spans="1:26" ht="14.25" customHeight="1">
      <c r="A199" s="110" t="s">
        <v>406</v>
      </c>
      <c r="B199" s="101"/>
      <c r="C199" s="95"/>
      <c r="D199" s="96"/>
      <c r="E199" s="102"/>
      <c r="F199" s="96"/>
      <c r="G199" s="95"/>
      <c r="H199" s="96"/>
      <c r="I199" s="95"/>
      <c r="J199" s="96"/>
      <c r="K199" s="102"/>
      <c r="L199" s="98"/>
      <c r="M199" s="99"/>
      <c r="N199" s="100"/>
      <c r="O199" s="95"/>
      <c r="P199" s="100"/>
      <c r="Q199" s="100"/>
      <c r="R199" s="100"/>
      <c r="S199" s="76"/>
      <c r="T199" s="76"/>
      <c r="U199" s="76"/>
      <c r="V199" s="76"/>
      <c r="W199" s="76"/>
      <c r="X199" s="76"/>
      <c r="Y199" s="76"/>
      <c r="Z199" s="76"/>
    </row>
    <row r="200" spans="1:26" ht="14.25" customHeight="1">
      <c r="A200" s="93" t="s">
        <v>407</v>
      </c>
      <c r="B200" s="105" t="s">
        <v>408</v>
      </c>
      <c r="C200" s="95">
        <v>1119</v>
      </c>
      <c r="D200" s="96" t="str">
        <f t="shared" ref="D200:D207" si="184">CONCATENATE("ONB-",B200)</f>
        <v>ONB-VSD3021DL</v>
      </c>
      <c r="E200" s="97">
        <v>1017</v>
      </c>
      <c r="F200" s="96" t="str">
        <f t="shared" ref="F200:F207" si="185">CONCATENATE("WHS-",B200)</f>
        <v>WHS-VSD3021DL</v>
      </c>
      <c r="G200" s="95">
        <v>1119</v>
      </c>
      <c r="H200" s="96" t="str">
        <f t="shared" ref="H200:H207" si="186">CONCATENATE("ESS-",B200)</f>
        <v>ESS-VSD3021DL</v>
      </c>
      <c r="I200" s="95">
        <v>1119</v>
      </c>
      <c r="J200" s="96" t="str">
        <f t="shared" ref="J200:J207" si="187">CONCATENATE("SIB-",B200)</f>
        <v>SIB-VSD3021DL</v>
      </c>
      <c r="K200" s="97">
        <v>1017</v>
      </c>
      <c r="L200" s="98" t="str">
        <f t="shared" ref="L200:L207" si="188">CONCATENATE("GRS-",B200)</f>
        <v>GRS-VSD3021DL</v>
      </c>
      <c r="M200" s="99">
        <v>1119</v>
      </c>
      <c r="N200" s="100" t="str">
        <f t="shared" ref="N200:N207" si="189">CONCATENATE("UPB-",B200)</f>
        <v>UPB-VSD3021DL</v>
      </c>
      <c r="O200" s="95">
        <v>1119</v>
      </c>
      <c r="P200" s="100" t="str">
        <f t="shared" ref="P200:P207" si="190">CONCATENATE("MSL-",B200)</f>
        <v>MSL-VSD3021DL</v>
      </c>
      <c r="Q200" s="100">
        <v>1119</v>
      </c>
      <c r="R200" s="100" t="str">
        <f t="shared" ref="R200:R207" si="191">CONCATENATE("DGS-",B200)</f>
        <v>DGS-VSD3021DL</v>
      </c>
      <c r="S200" s="76">
        <v>3</v>
      </c>
      <c r="T200" s="76"/>
      <c r="U200" s="76"/>
      <c r="V200" s="76"/>
      <c r="W200" s="76"/>
      <c r="X200" s="76"/>
      <c r="Y200" s="76"/>
      <c r="Z200" s="76"/>
    </row>
    <row r="201" spans="1:26" ht="14.25" customHeight="1">
      <c r="A201" s="93" t="s">
        <v>409</v>
      </c>
      <c r="B201" s="105" t="s">
        <v>410</v>
      </c>
      <c r="C201" s="95">
        <v>1119</v>
      </c>
      <c r="D201" s="96" t="str">
        <f t="shared" si="184"/>
        <v>ONB-VSD3021DR</v>
      </c>
      <c r="E201" s="97">
        <v>1017</v>
      </c>
      <c r="F201" s="96" t="str">
        <f t="shared" si="185"/>
        <v>WHS-VSD3021DR</v>
      </c>
      <c r="G201" s="95">
        <v>1119</v>
      </c>
      <c r="H201" s="96" t="str">
        <f t="shared" si="186"/>
        <v>ESS-VSD3021DR</v>
      </c>
      <c r="I201" s="95">
        <v>1119</v>
      </c>
      <c r="J201" s="96" t="str">
        <f t="shared" si="187"/>
        <v>SIB-VSD3021DR</v>
      </c>
      <c r="K201" s="97">
        <v>1017</v>
      </c>
      <c r="L201" s="98" t="str">
        <f t="shared" si="188"/>
        <v>GRS-VSD3021DR</v>
      </c>
      <c r="M201" s="99">
        <v>1119</v>
      </c>
      <c r="N201" s="100" t="str">
        <f t="shared" si="189"/>
        <v>UPB-VSD3021DR</v>
      </c>
      <c r="O201" s="95">
        <v>1119</v>
      </c>
      <c r="P201" s="100" t="str">
        <f t="shared" si="190"/>
        <v>MSL-VSD3021DR</v>
      </c>
      <c r="Q201" s="100">
        <v>1119</v>
      </c>
      <c r="R201" s="100" t="str">
        <f t="shared" si="191"/>
        <v>DGS-VSD3021DR</v>
      </c>
      <c r="S201" s="76">
        <v>3</v>
      </c>
      <c r="T201" s="76"/>
      <c r="U201" s="76"/>
      <c r="V201" s="76"/>
      <c r="W201" s="76"/>
      <c r="X201" s="76"/>
      <c r="Y201" s="76"/>
      <c r="Z201" s="76"/>
    </row>
    <row r="202" spans="1:26" ht="14.25" customHeight="1">
      <c r="A202" s="93" t="s">
        <v>411</v>
      </c>
      <c r="B202" s="105" t="s">
        <v>412</v>
      </c>
      <c r="C202" s="95">
        <v>1236</v>
      </c>
      <c r="D202" s="96" t="str">
        <f t="shared" si="184"/>
        <v>ONB-VSD3621DL</v>
      </c>
      <c r="E202" s="97">
        <v>1124</v>
      </c>
      <c r="F202" s="96" t="str">
        <f t="shared" si="185"/>
        <v>WHS-VSD3621DL</v>
      </c>
      <c r="G202" s="95">
        <v>1236</v>
      </c>
      <c r="H202" s="96" t="str">
        <f t="shared" si="186"/>
        <v>ESS-VSD3621DL</v>
      </c>
      <c r="I202" s="95">
        <v>1236</v>
      </c>
      <c r="J202" s="96" t="str">
        <f t="shared" si="187"/>
        <v>SIB-VSD3621DL</v>
      </c>
      <c r="K202" s="97">
        <v>1124</v>
      </c>
      <c r="L202" s="98" t="str">
        <f t="shared" si="188"/>
        <v>GRS-VSD3621DL</v>
      </c>
      <c r="M202" s="99">
        <v>1236</v>
      </c>
      <c r="N202" s="100" t="str">
        <f t="shared" si="189"/>
        <v>UPB-VSD3621DL</v>
      </c>
      <c r="O202" s="95">
        <v>1236</v>
      </c>
      <c r="P202" s="100" t="str">
        <f t="shared" si="190"/>
        <v>MSL-VSD3621DL</v>
      </c>
      <c r="Q202" s="100">
        <v>1236</v>
      </c>
      <c r="R202" s="100" t="str">
        <f t="shared" si="191"/>
        <v>DGS-VSD3621DL</v>
      </c>
      <c r="S202" s="76">
        <v>4</v>
      </c>
      <c r="T202" s="76"/>
      <c r="U202" s="76"/>
      <c r="V202" s="76"/>
      <c r="W202" s="76"/>
      <c r="X202" s="76"/>
      <c r="Y202" s="76"/>
      <c r="Z202" s="76"/>
    </row>
    <row r="203" spans="1:26" ht="14.25" customHeight="1">
      <c r="A203" s="93" t="s">
        <v>413</v>
      </c>
      <c r="B203" s="105" t="s">
        <v>414</v>
      </c>
      <c r="C203" s="95">
        <v>1236</v>
      </c>
      <c r="D203" s="96" t="str">
        <f t="shared" si="184"/>
        <v>ONB-VSD3621DR</v>
      </c>
      <c r="E203" s="97">
        <v>1124</v>
      </c>
      <c r="F203" s="96" t="str">
        <f t="shared" si="185"/>
        <v>WHS-VSD3621DR</v>
      </c>
      <c r="G203" s="95">
        <v>1236</v>
      </c>
      <c r="H203" s="96" t="str">
        <f t="shared" si="186"/>
        <v>ESS-VSD3621DR</v>
      </c>
      <c r="I203" s="95">
        <v>1236</v>
      </c>
      <c r="J203" s="96" t="str">
        <f t="shared" si="187"/>
        <v>SIB-VSD3621DR</v>
      </c>
      <c r="K203" s="97">
        <v>1124</v>
      </c>
      <c r="L203" s="98" t="str">
        <f t="shared" si="188"/>
        <v>GRS-VSD3621DR</v>
      </c>
      <c r="M203" s="99">
        <v>1236</v>
      </c>
      <c r="N203" s="100" t="str">
        <f t="shared" si="189"/>
        <v>UPB-VSD3621DR</v>
      </c>
      <c r="O203" s="95">
        <v>1236</v>
      </c>
      <c r="P203" s="100" t="str">
        <f t="shared" si="190"/>
        <v>MSL-VSD3621DR</v>
      </c>
      <c r="Q203" s="100">
        <v>1236</v>
      </c>
      <c r="R203" s="100" t="str">
        <f t="shared" si="191"/>
        <v>DGS-VSD3621DR</v>
      </c>
      <c r="S203" s="76">
        <v>4</v>
      </c>
      <c r="T203" s="76"/>
      <c r="U203" s="76"/>
      <c r="V203" s="76"/>
      <c r="W203" s="76"/>
      <c r="X203" s="76"/>
      <c r="Y203" s="76"/>
      <c r="Z203" s="76"/>
    </row>
    <row r="204" spans="1:26" ht="14.25" customHeight="1">
      <c r="A204" s="93" t="s">
        <v>415</v>
      </c>
      <c r="B204" s="105" t="s">
        <v>416</v>
      </c>
      <c r="C204" s="95">
        <v>1707</v>
      </c>
      <c r="D204" s="96" t="str">
        <f t="shared" si="184"/>
        <v>ONB-VSD4221</v>
      </c>
      <c r="E204" s="97">
        <v>1552</v>
      </c>
      <c r="F204" s="96" t="str">
        <f t="shared" si="185"/>
        <v>WHS-VSD4221</v>
      </c>
      <c r="G204" s="95">
        <v>1707</v>
      </c>
      <c r="H204" s="96" t="str">
        <f t="shared" si="186"/>
        <v>ESS-VSD4221</v>
      </c>
      <c r="I204" s="95">
        <v>1707</v>
      </c>
      <c r="J204" s="96" t="str">
        <f t="shared" si="187"/>
        <v>SIB-VSD4221</v>
      </c>
      <c r="K204" s="97">
        <v>1552</v>
      </c>
      <c r="L204" s="98" t="str">
        <f t="shared" si="188"/>
        <v>GRS-VSD4221</v>
      </c>
      <c r="M204" s="99">
        <v>1707</v>
      </c>
      <c r="N204" s="100" t="str">
        <f t="shared" si="189"/>
        <v>UPB-VSD4221</v>
      </c>
      <c r="O204" s="95">
        <v>1707</v>
      </c>
      <c r="P204" s="100" t="str">
        <f t="shared" si="190"/>
        <v>MSL-VSD4221</v>
      </c>
      <c r="Q204" s="100">
        <v>1707</v>
      </c>
      <c r="R204" s="100" t="str">
        <f t="shared" si="191"/>
        <v>DGS-VSD4221</v>
      </c>
      <c r="S204" s="76">
        <v>4</v>
      </c>
      <c r="T204" s="76"/>
      <c r="U204" s="76"/>
      <c r="V204" s="76"/>
      <c r="W204" s="76"/>
      <c r="X204" s="76"/>
      <c r="Y204" s="76"/>
      <c r="Z204" s="76"/>
    </row>
    <row r="205" spans="1:26" ht="14.25" customHeight="1">
      <c r="A205" s="93" t="s">
        <v>417</v>
      </c>
      <c r="B205" s="105" t="s">
        <v>418</v>
      </c>
      <c r="C205" s="95">
        <v>2096</v>
      </c>
      <c r="D205" s="96" t="str">
        <f t="shared" si="184"/>
        <v>ONB-VSD4821D</v>
      </c>
      <c r="E205" s="97">
        <v>1905</v>
      </c>
      <c r="F205" s="96" t="str">
        <f t="shared" si="185"/>
        <v>WHS-VSD4821D</v>
      </c>
      <c r="G205" s="95">
        <v>2096</v>
      </c>
      <c r="H205" s="96" t="str">
        <f t="shared" si="186"/>
        <v>ESS-VSD4821D</v>
      </c>
      <c r="I205" s="95">
        <v>2096</v>
      </c>
      <c r="J205" s="96" t="str">
        <f t="shared" si="187"/>
        <v>SIB-VSD4821D</v>
      </c>
      <c r="K205" s="97">
        <v>1905</v>
      </c>
      <c r="L205" s="98" t="str">
        <f t="shared" si="188"/>
        <v>GRS-VSD4821D</v>
      </c>
      <c r="M205" s="99">
        <v>2096</v>
      </c>
      <c r="N205" s="100" t="str">
        <f t="shared" si="189"/>
        <v>UPB-VSD4821D</v>
      </c>
      <c r="O205" s="95">
        <v>2096</v>
      </c>
      <c r="P205" s="100" t="str">
        <f t="shared" si="190"/>
        <v>MSL-VSD4821D</v>
      </c>
      <c r="Q205" s="100">
        <v>2096</v>
      </c>
      <c r="R205" s="100" t="str">
        <f t="shared" si="191"/>
        <v>DGS-VSD4821D</v>
      </c>
      <c r="S205" s="76">
        <v>8</v>
      </c>
      <c r="T205" s="76"/>
      <c r="U205" s="76"/>
      <c r="V205" s="76"/>
      <c r="W205" s="76"/>
      <c r="X205" s="76"/>
      <c r="Y205" s="76"/>
      <c r="Z205" s="76"/>
    </row>
    <row r="206" spans="1:26" ht="14.25" customHeight="1">
      <c r="A206" s="93" t="s">
        <v>419</v>
      </c>
      <c r="B206" s="105" t="s">
        <v>420</v>
      </c>
      <c r="C206" s="95">
        <v>2389</v>
      </c>
      <c r="D206" s="96" t="str">
        <f t="shared" si="184"/>
        <v>ONB-VSD6021D</v>
      </c>
      <c r="E206" s="97">
        <v>2172</v>
      </c>
      <c r="F206" s="96" t="str">
        <f t="shared" si="185"/>
        <v>WHS-VSD6021D</v>
      </c>
      <c r="G206" s="95">
        <v>2389</v>
      </c>
      <c r="H206" s="96" t="str">
        <f t="shared" si="186"/>
        <v>ESS-VSD6021D</v>
      </c>
      <c r="I206" s="95">
        <v>2389</v>
      </c>
      <c r="J206" s="96" t="str">
        <f t="shared" si="187"/>
        <v>SIB-VSD6021D</v>
      </c>
      <c r="K206" s="97">
        <v>2172</v>
      </c>
      <c r="L206" s="98" t="str">
        <f t="shared" si="188"/>
        <v>GRS-VSD6021D</v>
      </c>
      <c r="M206" s="99">
        <v>2389</v>
      </c>
      <c r="N206" s="100" t="str">
        <f t="shared" si="189"/>
        <v>UPB-VSD6021D</v>
      </c>
      <c r="O206" s="95">
        <v>2389</v>
      </c>
      <c r="P206" s="100" t="str">
        <f t="shared" si="190"/>
        <v>MSL-VSD6021D</v>
      </c>
      <c r="Q206" s="100">
        <v>2389</v>
      </c>
      <c r="R206" s="100" t="str">
        <f t="shared" si="191"/>
        <v>DGS-VSD6021D</v>
      </c>
      <c r="S206" s="76">
        <v>8</v>
      </c>
      <c r="T206" s="76"/>
      <c r="U206" s="76"/>
      <c r="V206" s="76"/>
      <c r="W206" s="76"/>
      <c r="X206" s="76"/>
      <c r="Y206" s="76"/>
      <c r="Z206" s="76"/>
    </row>
    <row r="207" spans="1:26" ht="14.25" customHeight="1">
      <c r="A207" s="93" t="s">
        <v>421</v>
      </c>
      <c r="B207" s="105" t="s">
        <v>422</v>
      </c>
      <c r="C207" s="95">
        <v>2178</v>
      </c>
      <c r="D207" s="96" t="str">
        <f t="shared" si="184"/>
        <v>ONB-VSD6021DD</v>
      </c>
      <c r="E207" s="97">
        <v>1980</v>
      </c>
      <c r="F207" s="96" t="str">
        <f t="shared" si="185"/>
        <v>WHS-VSD6021DD</v>
      </c>
      <c r="G207" s="95">
        <v>2178</v>
      </c>
      <c r="H207" s="96" t="str">
        <f t="shared" si="186"/>
        <v>ESS-VSD6021DD</v>
      </c>
      <c r="I207" s="95">
        <v>2178</v>
      </c>
      <c r="J207" s="96" t="str">
        <f t="shared" si="187"/>
        <v>SIB-VSD6021DD</v>
      </c>
      <c r="K207" s="97">
        <v>1980</v>
      </c>
      <c r="L207" s="98" t="str">
        <f t="shared" si="188"/>
        <v>GRS-VSD6021DD</v>
      </c>
      <c r="M207" s="99">
        <v>2178</v>
      </c>
      <c r="N207" s="100" t="str">
        <f t="shared" si="189"/>
        <v>UPB-VSD6021DD</v>
      </c>
      <c r="O207" s="95">
        <v>2178</v>
      </c>
      <c r="P207" s="100" t="str">
        <f t="shared" si="190"/>
        <v>MSL-VSD6021DD</v>
      </c>
      <c r="Q207" s="100">
        <v>2178</v>
      </c>
      <c r="R207" s="100" t="str">
        <f t="shared" si="191"/>
        <v>DGS-VSD6021DD</v>
      </c>
      <c r="S207" s="76">
        <v>7</v>
      </c>
      <c r="T207" s="76"/>
      <c r="U207" s="76"/>
      <c r="V207" s="76"/>
      <c r="W207" s="76"/>
      <c r="X207" s="76"/>
      <c r="Y207" s="76"/>
      <c r="Z207" s="76"/>
    </row>
    <row r="208" spans="1:26" ht="14.25" customHeight="1">
      <c r="A208" s="110" t="s">
        <v>423</v>
      </c>
      <c r="B208" s="105"/>
      <c r="C208" s="95"/>
      <c r="D208" s="96"/>
      <c r="E208" s="102"/>
      <c r="F208" s="96"/>
      <c r="G208" s="95"/>
      <c r="H208" s="96"/>
      <c r="I208" s="95"/>
      <c r="J208" s="96"/>
      <c r="K208" s="102"/>
      <c r="L208" s="98"/>
      <c r="M208" s="99"/>
      <c r="N208" s="100"/>
      <c r="O208" s="95"/>
      <c r="P208" s="100"/>
      <c r="Q208" s="100"/>
      <c r="R208" s="100"/>
      <c r="S208" s="76"/>
      <c r="T208" s="76"/>
      <c r="U208" s="76"/>
      <c r="V208" s="76"/>
      <c r="W208" s="76"/>
      <c r="X208" s="76"/>
      <c r="Y208" s="76"/>
      <c r="Z208" s="76"/>
    </row>
    <row r="209" spans="1:26" ht="14.25" customHeight="1">
      <c r="A209" s="93" t="s">
        <v>424</v>
      </c>
      <c r="B209" s="111" t="s">
        <v>425</v>
      </c>
      <c r="C209" s="95">
        <v>212</v>
      </c>
      <c r="D209" s="96" t="str">
        <f t="shared" ref="D209:D211" si="192">CONCATENATE("ONB-",B209)</f>
        <v>ONB-KD24</v>
      </c>
      <c r="E209" s="97">
        <v>193</v>
      </c>
      <c r="F209" s="96" t="str">
        <f t="shared" ref="F209:F211" si="193">CONCATENATE("WHS-",B209)</f>
        <v>WHS-KD24</v>
      </c>
      <c r="G209" s="95">
        <v>212</v>
      </c>
      <c r="H209" s="96" t="str">
        <f t="shared" ref="H209:H211" si="194">CONCATENATE("ESS-",B209)</f>
        <v>ESS-KD24</v>
      </c>
      <c r="I209" s="95">
        <v>212</v>
      </c>
      <c r="J209" s="96" t="str">
        <f t="shared" ref="J209:J211" si="195">CONCATENATE("SIB-",B209)</f>
        <v>SIB-KD24</v>
      </c>
      <c r="K209" s="97">
        <v>193</v>
      </c>
      <c r="L209" s="98" t="str">
        <f t="shared" ref="L209:L211" si="196">CONCATENATE("GRS-",B209)</f>
        <v>GRS-KD24</v>
      </c>
      <c r="M209" s="99">
        <v>212</v>
      </c>
      <c r="N209" s="100" t="str">
        <f t="shared" ref="N209:N211" si="197">CONCATENATE("UPB-",B209)</f>
        <v>UPB-KD24</v>
      </c>
      <c r="O209" s="95">
        <v>212</v>
      </c>
      <c r="P209" s="100" t="str">
        <f t="shared" ref="P209:P211" si="198">CONCATENATE("MSL-",B209)</f>
        <v>MSL-KD24</v>
      </c>
      <c r="Q209" s="100">
        <v>212</v>
      </c>
      <c r="R209" s="100" t="str">
        <f t="shared" ref="R209:R211" si="199">CONCATENATE("DGS-",B209)</f>
        <v>DGS-KD24</v>
      </c>
      <c r="S209" s="76">
        <v>1</v>
      </c>
      <c r="T209" s="76"/>
      <c r="U209" s="76"/>
      <c r="V209" s="76"/>
      <c r="W209" s="76"/>
      <c r="X209" s="76"/>
      <c r="Y209" s="76"/>
      <c r="Z209" s="76"/>
    </row>
    <row r="210" spans="1:26" ht="14.25" customHeight="1">
      <c r="A210" s="93" t="s">
        <v>426</v>
      </c>
      <c r="B210" s="111" t="s">
        <v>427</v>
      </c>
      <c r="C210" s="95">
        <v>235</v>
      </c>
      <c r="D210" s="96" t="str">
        <f t="shared" si="192"/>
        <v>ONB-KD30</v>
      </c>
      <c r="E210" s="97">
        <v>214</v>
      </c>
      <c r="F210" s="96" t="str">
        <f t="shared" si="193"/>
        <v>WHS-KD30</v>
      </c>
      <c r="G210" s="95">
        <v>235</v>
      </c>
      <c r="H210" s="96" t="str">
        <f t="shared" si="194"/>
        <v>ESS-KD30</v>
      </c>
      <c r="I210" s="95">
        <v>235</v>
      </c>
      <c r="J210" s="96" t="str">
        <f t="shared" si="195"/>
        <v>SIB-KD30</v>
      </c>
      <c r="K210" s="97">
        <v>214</v>
      </c>
      <c r="L210" s="98" t="str">
        <f t="shared" si="196"/>
        <v>GRS-KD30</v>
      </c>
      <c r="M210" s="99">
        <v>235</v>
      </c>
      <c r="N210" s="100" t="str">
        <f t="shared" si="197"/>
        <v>UPB-KD30</v>
      </c>
      <c r="O210" s="95">
        <v>235</v>
      </c>
      <c r="P210" s="100" t="str">
        <f t="shared" si="198"/>
        <v>MSL-KD30</v>
      </c>
      <c r="Q210" s="100">
        <v>235</v>
      </c>
      <c r="R210" s="100" t="str">
        <f t="shared" si="199"/>
        <v>DGS-KD30</v>
      </c>
      <c r="S210" s="76">
        <v>1</v>
      </c>
      <c r="T210" s="76"/>
      <c r="U210" s="76"/>
      <c r="V210" s="76"/>
      <c r="W210" s="76"/>
      <c r="X210" s="76"/>
      <c r="Y210" s="76"/>
      <c r="Z210" s="76"/>
    </row>
    <row r="211" spans="1:26" ht="14.25" customHeight="1">
      <c r="A211" s="93" t="s">
        <v>428</v>
      </c>
      <c r="B211" s="101" t="s">
        <v>429</v>
      </c>
      <c r="C211" s="95">
        <v>283</v>
      </c>
      <c r="D211" s="96" t="str">
        <f t="shared" si="192"/>
        <v>ONB-KD36</v>
      </c>
      <c r="E211" s="97">
        <v>257</v>
      </c>
      <c r="F211" s="96" t="str">
        <f t="shared" si="193"/>
        <v>WHS-KD36</v>
      </c>
      <c r="G211" s="95">
        <v>283</v>
      </c>
      <c r="H211" s="96" t="str">
        <f t="shared" si="194"/>
        <v>ESS-KD36</v>
      </c>
      <c r="I211" s="95">
        <v>283</v>
      </c>
      <c r="J211" s="96" t="str">
        <f t="shared" si="195"/>
        <v>SIB-KD36</v>
      </c>
      <c r="K211" s="97">
        <v>257</v>
      </c>
      <c r="L211" s="98" t="str">
        <f t="shared" si="196"/>
        <v>GRS-KD36</v>
      </c>
      <c r="M211" s="99">
        <v>283</v>
      </c>
      <c r="N211" s="100" t="str">
        <f t="shared" si="197"/>
        <v>UPB-KD36</v>
      </c>
      <c r="O211" s="95">
        <v>283</v>
      </c>
      <c r="P211" s="100" t="str">
        <f t="shared" si="198"/>
        <v>MSL-KD36</v>
      </c>
      <c r="Q211" s="100">
        <v>283</v>
      </c>
      <c r="R211" s="100" t="str">
        <f t="shared" si="199"/>
        <v>DGS-KD36</v>
      </c>
      <c r="S211" s="76">
        <v>1</v>
      </c>
      <c r="T211" s="76"/>
      <c r="U211" s="76"/>
      <c r="V211" s="76"/>
      <c r="W211" s="76"/>
      <c r="X211" s="76"/>
      <c r="Y211" s="76"/>
      <c r="Z211" s="76"/>
    </row>
    <row r="212" spans="1:26" ht="14.25" customHeight="1">
      <c r="A212" s="110" t="s">
        <v>430</v>
      </c>
      <c r="B212" s="101"/>
      <c r="C212" s="95"/>
      <c r="D212" s="96"/>
      <c r="E212" s="102"/>
      <c r="F212" s="96"/>
      <c r="G212" s="95"/>
      <c r="H212" s="96"/>
      <c r="I212" s="95"/>
      <c r="J212" s="96"/>
      <c r="K212" s="102"/>
      <c r="L212" s="98"/>
      <c r="M212" s="99"/>
      <c r="N212" s="100"/>
      <c r="O212" s="95"/>
      <c r="P212" s="100"/>
      <c r="Q212" s="100"/>
      <c r="R212" s="100"/>
      <c r="S212" s="76"/>
      <c r="T212" s="76"/>
      <c r="U212" s="76"/>
      <c r="V212" s="76"/>
      <c r="W212" s="76"/>
      <c r="X212" s="76"/>
      <c r="Y212" s="76"/>
      <c r="Z212" s="76"/>
    </row>
    <row r="213" spans="1:26" ht="14.25" customHeight="1">
      <c r="A213" s="112" t="s">
        <v>431</v>
      </c>
      <c r="B213" s="105" t="s">
        <v>432</v>
      </c>
      <c r="C213" s="95">
        <v>724</v>
      </c>
      <c r="D213" s="96" t="str">
        <f t="shared" ref="D213:D214" si="200">CONCATENATE("ONB-",B213)</f>
        <v>ONB-DV1248</v>
      </c>
      <c r="E213" s="97">
        <v>658</v>
      </c>
      <c r="F213" s="96" t="str">
        <f t="shared" ref="F213:F214" si="201">CONCATENATE("WHS-",B213)</f>
        <v>WHS-DV1248</v>
      </c>
      <c r="G213" s="95">
        <v>724</v>
      </c>
      <c r="H213" s="96" t="str">
        <f t="shared" ref="H213:H214" si="202">CONCATENATE("ESS-",B213)</f>
        <v>ESS-DV1248</v>
      </c>
      <c r="I213" s="95">
        <v>724</v>
      </c>
      <c r="J213" s="96" t="str">
        <f t="shared" ref="J213:J214" si="203">CONCATENATE("SIB-",B213)</f>
        <v>SIB-DV1248</v>
      </c>
      <c r="K213" s="97">
        <v>658</v>
      </c>
      <c r="L213" s="98" t="str">
        <f t="shared" ref="L213:L214" si="204">CONCATENATE("GRS-",B213)</f>
        <v>GRS-DV1248</v>
      </c>
      <c r="M213" s="99">
        <v>724</v>
      </c>
      <c r="N213" s="100" t="str">
        <f t="shared" ref="N213:N214" si="205">CONCATENATE("UPB-",B213)</f>
        <v>UPB-DV1248</v>
      </c>
      <c r="O213" s="95">
        <v>724</v>
      </c>
      <c r="P213" s="100" t="str">
        <f t="shared" ref="P213:P214" si="206">CONCATENATE("MSL-",B213)</f>
        <v>MSL-DV1248</v>
      </c>
      <c r="Q213" s="100">
        <v>724</v>
      </c>
      <c r="R213" s="100" t="str">
        <f t="shared" ref="R213:R214" si="207">CONCATENATE("DGS-",B213)</f>
        <v>DGS-DV1248</v>
      </c>
      <c r="S213" s="76">
        <v>3</v>
      </c>
      <c r="T213" s="76"/>
      <c r="U213" s="76"/>
      <c r="V213" s="76"/>
      <c r="W213" s="76"/>
      <c r="X213" s="76"/>
      <c r="Y213" s="76"/>
      <c r="Z213" s="76"/>
    </row>
    <row r="214" spans="1:26" ht="14.25" customHeight="1">
      <c r="A214" s="93" t="s">
        <v>433</v>
      </c>
      <c r="B214" s="105" t="s">
        <v>434</v>
      </c>
      <c r="C214" s="95">
        <v>2048</v>
      </c>
      <c r="D214" s="96" t="str">
        <f t="shared" si="200"/>
        <v>ONB-SVA188421</v>
      </c>
      <c r="E214" s="97">
        <v>1862</v>
      </c>
      <c r="F214" s="96" t="str">
        <f t="shared" si="201"/>
        <v>WHS-SVA188421</v>
      </c>
      <c r="G214" s="95">
        <v>2048</v>
      </c>
      <c r="H214" s="96" t="str">
        <f t="shared" si="202"/>
        <v>ESS-SVA188421</v>
      </c>
      <c r="I214" s="95">
        <v>2048</v>
      </c>
      <c r="J214" s="96" t="str">
        <f t="shared" si="203"/>
        <v>SIB-SVA188421</v>
      </c>
      <c r="K214" s="97">
        <v>1862</v>
      </c>
      <c r="L214" s="98" t="str">
        <f t="shared" si="204"/>
        <v>GRS-SVA188421</v>
      </c>
      <c r="M214" s="99">
        <v>2048</v>
      </c>
      <c r="N214" s="100" t="str">
        <f t="shared" si="205"/>
        <v>UPB-SVA188421</v>
      </c>
      <c r="O214" s="95">
        <v>2048</v>
      </c>
      <c r="P214" s="100" t="str">
        <f t="shared" si="206"/>
        <v>MSL-SVA188421</v>
      </c>
      <c r="Q214" s="100">
        <v>2048</v>
      </c>
      <c r="R214" s="100" t="str">
        <f t="shared" si="207"/>
        <v>DGS-SVA188421</v>
      </c>
      <c r="S214" s="76">
        <v>4</v>
      </c>
      <c r="T214" s="76"/>
      <c r="U214" s="76"/>
      <c r="V214" s="76"/>
      <c r="W214" s="76"/>
      <c r="X214" s="76"/>
      <c r="Y214" s="76"/>
      <c r="Z214" s="76"/>
    </row>
    <row r="215" spans="1:26" ht="14.25" customHeight="1">
      <c r="A215" s="110" t="s">
        <v>435</v>
      </c>
      <c r="B215" s="105"/>
      <c r="C215" s="95"/>
      <c r="D215" s="96"/>
      <c r="E215" s="102"/>
      <c r="F215" s="96"/>
      <c r="G215" s="95"/>
      <c r="H215" s="96"/>
      <c r="I215" s="95"/>
      <c r="J215" s="96"/>
      <c r="K215" s="102"/>
      <c r="L215" s="98"/>
      <c r="M215" s="99"/>
      <c r="N215" s="100"/>
      <c r="O215" s="95"/>
      <c r="P215" s="100"/>
      <c r="Q215" s="100"/>
      <c r="R215" s="100"/>
      <c r="S215" s="76"/>
      <c r="T215" s="76"/>
      <c r="U215" s="76"/>
      <c r="V215" s="76"/>
      <c r="W215" s="76"/>
      <c r="X215" s="76"/>
      <c r="Y215" s="76"/>
      <c r="Z215" s="76"/>
    </row>
    <row r="216" spans="1:26" ht="14.25" customHeight="1">
      <c r="A216" s="93" t="s">
        <v>436</v>
      </c>
      <c r="B216" s="113" t="s">
        <v>437</v>
      </c>
      <c r="C216" s="99">
        <v>118</v>
      </c>
      <c r="D216" s="113" t="s">
        <v>437</v>
      </c>
      <c r="E216" s="114">
        <v>117.7</v>
      </c>
      <c r="F216" s="113" t="s">
        <v>437</v>
      </c>
      <c r="G216" s="99">
        <v>118</v>
      </c>
      <c r="H216" s="113" t="s">
        <v>437</v>
      </c>
      <c r="I216" s="99">
        <v>118</v>
      </c>
      <c r="J216" s="113" t="s">
        <v>437</v>
      </c>
      <c r="K216" s="114">
        <v>117.7</v>
      </c>
      <c r="L216" s="113" t="s">
        <v>437</v>
      </c>
      <c r="M216" s="99">
        <v>118</v>
      </c>
      <c r="N216" s="113" t="s">
        <v>437</v>
      </c>
      <c r="O216" s="99">
        <v>118</v>
      </c>
      <c r="P216" s="113" t="s">
        <v>437</v>
      </c>
      <c r="Q216" s="99">
        <v>118</v>
      </c>
      <c r="R216" s="113" t="s">
        <v>437</v>
      </c>
      <c r="S216" s="76"/>
      <c r="T216" s="76"/>
      <c r="U216" s="76"/>
      <c r="V216" s="76"/>
      <c r="W216" s="76"/>
      <c r="X216" s="76"/>
      <c r="Y216" s="76"/>
      <c r="Z216" s="76"/>
    </row>
    <row r="217" spans="1:26" ht="14.25" customHeight="1">
      <c r="A217" s="93" t="s">
        <v>438</v>
      </c>
      <c r="B217" s="113" t="s">
        <v>439</v>
      </c>
      <c r="C217" s="99">
        <v>120</v>
      </c>
      <c r="D217" s="113" t="s">
        <v>439</v>
      </c>
      <c r="E217" s="114">
        <v>120</v>
      </c>
      <c r="F217" s="113" t="s">
        <v>439</v>
      </c>
      <c r="G217" s="99">
        <v>120</v>
      </c>
      <c r="H217" s="113" t="s">
        <v>439</v>
      </c>
      <c r="I217" s="99">
        <v>120</v>
      </c>
      <c r="J217" s="113" t="s">
        <v>439</v>
      </c>
      <c r="K217" s="114">
        <v>120</v>
      </c>
      <c r="L217" s="113" t="s">
        <v>439</v>
      </c>
      <c r="M217" s="99">
        <v>120</v>
      </c>
      <c r="N217" s="113" t="s">
        <v>439</v>
      </c>
      <c r="O217" s="99">
        <v>120</v>
      </c>
      <c r="P217" s="113" t="s">
        <v>439</v>
      </c>
      <c r="Q217" s="99">
        <v>120</v>
      </c>
      <c r="R217" s="113" t="s">
        <v>439</v>
      </c>
      <c r="S217" s="76"/>
      <c r="T217" s="76"/>
      <c r="U217" s="76"/>
      <c r="V217" s="76"/>
      <c r="W217" s="76"/>
      <c r="X217" s="76"/>
      <c r="Y217" s="76"/>
      <c r="Z217" s="76"/>
    </row>
    <row r="218" spans="1:26" ht="14.25" customHeight="1">
      <c r="A218" s="93" t="s">
        <v>440</v>
      </c>
      <c r="B218" s="113" t="s">
        <v>441</v>
      </c>
      <c r="C218" s="99">
        <v>130</v>
      </c>
      <c r="D218" s="113" t="s">
        <v>441</v>
      </c>
      <c r="E218" s="114">
        <v>130</v>
      </c>
      <c r="F218" s="113" t="s">
        <v>441</v>
      </c>
      <c r="G218" s="99">
        <v>130</v>
      </c>
      <c r="H218" s="113" t="s">
        <v>441</v>
      </c>
      <c r="I218" s="99">
        <v>130</v>
      </c>
      <c r="J218" s="113" t="s">
        <v>441</v>
      </c>
      <c r="K218" s="114">
        <v>130</v>
      </c>
      <c r="L218" s="113" t="s">
        <v>441</v>
      </c>
      <c r="M218" s="99">
        <v>130</v>
      </c>
      <c r="N218" s="113" t="s">
        <v>441</v>
      </c>
      <c r="O218" s="99">
        <v>130</v>
      </c>
      <c r="P218" s="113" t="s">
        <v>441</v>
      </c>
      <c r="Q218" s="99">
        <v>130</v>
      </c>
      <c r="R218" s="113" t="s">
        <v>441</v>
      </c>
      <c r="S218" s="76"/>
      <c r="T218" s="76"/>
      <c r="U218" s="76"/>
      <c r="V218" s="76"/>
      <c r="W218" s="76"/>
      <c r="X218" s="76"/>
      <c r="Y218" s="76"/>
      <c r="Z218" s="76"/>
    </row>
    <row r="219" spans="1:26" ht="14.25" customHeight="1">
      <c r="A219" s="93" t="s">
        <v>442</v>
      </c>
      <c r="B219" s="113" t="s">
        <v>443</v>
      </c>
      <c r="C219" s="99">
        <v>140</v>
      </c>
      <c r="D219" s="113" t="s">
        <v>443</v>
      </c>
      <c r="E219" s="114">
        <v>140</v>
      </c>
      <c r="F219" s="113" t="s">
        <v>443</v>
      </c>
      <c r="G219" s="99">
        <v>140</v>
      </c>
      <c r="H219" s="113" t="s">
        <v>443</v>
      </c>
      <c r="I219" s="99">
        <v>140</v>
      </c>
      <c r="J219" s="113" t="s">
        <v>443</v>
      </c>
      <c r="K219" s="114">
        <v>140</v>
      </c>
      <c r="L219" s="113" t="s">
        <v>443</v>
      </c>
      <c r="M219" s="99">
        <v>140</v>
      </c>
      <c r="N219" s="113" t="s">
        <v>443</v>
      </c>
      <c r="O219" s="99">
        <v>140</v>
      </c>
      <c r="P219" s="113" t="s">
        <v>443</v>
      </c>
      <c r="Q219" s="99">
        <v>140</v>
      </c>
      <c r="R219" s="113" t="s">
        <v>443</v>
      </c>
      <c r="S219" s="76"/>
      <c r="T219" s="76"/>
      <c r="U219" s="76"/>
      <c r="V219" s="76"/>
      <c r="W219" s="76"/>
      <c r="X219" s="76"/>
      <c r="Y219" s="76"/>
      <c r="Z219" s="76"/>
    </row>
    <row r="220" spans="1:26" ht="14.25" customHeight="1">
      <c r="A220" s="93" t="s">
        <v>444</v>
      </c>
      <c r="B220" s="113" t="s">
        <v>445</v>
      </c>
      <c r="C220" s="99">
        <v>150</v>
      </c>
      <c r="D220" s="113" t="s">
        <v>445</v>
      </c>
      <c r="E220" s="114">
        <v>150</v>
      </c>
      <c r="F220" s="113" t="s">
        <v>445</v>
      </c>
      <c r="G220" s="99">
        <v>150</v>
      </c>
      <c r="H220" s="113" t="s">
        <v>445</v>
      </c>
      <c r="I220" s="99">
        <v>150</v>
      </c>
      <c r="J220" s="113" t="s">
        <v>445</v>
      </c>
      <c r="K220" s="114">
        <v>150</v>
      </c>
      <c r="L220" s="113" t="s">
        <v>445</v>
      </c>
      <c r="M220" s="99">
        <v>150</v>
      </c>
      <c r="N220" s="113" t="s">
        <v>445</v>
      </c>
      <c r="O220" s="99">
        <v>150</v>
      </c>
      <c r="P220" s="113" t="s">
        <v>445</v>
      </c>
      <c r="Q220" s="99">
        <v>150</v>
      </c>
      <c r="R220" s="113" t="s">
        <v>445</v>
      </c>
      <c r="S220" s="76"/>
      <c r="T220" s="76"/>
      <c r="U220" s="76"/>
      <c r="V220" s="76"/>
      <c r="W220" s="76"/>
      <c r="X220" s="76"/>
      <c r="Y220" s="76"/>
      <c r="Z220" s="76"/>
    </row>
    <row r="221" spans="1:26" ht="14.25" customHeight="1">
      <c r="A221" s="93" t="s">
        <v>446</v>
      </c>
      <c r="B221" s="113" t="s">
        <v>447</v>
      </c>
      <c r="C221" s="99">
        <v>160</v>
      </c>
      <c r="D221" s="113" t="s">
        <v>447</v>
      </c>
      <c r="E221" s="114">
        <v>160</v>
      </c>
      <c r="F221" s="113" t="s">
        <v>447</v>
      </c>
      <c r="G221" s="99">
        <v>160</v>
      </c>
      <c r="H221" s="113" t="s">
        <v>447</v>
      </c>
      <c r="I221" s="99">
        <v>160</v>
      </c>
      <c r="J221" s="113" t="s">
        <v>447</v>
      </c>
      <c r="K221" s="114">
        <v>160</v>
      </c>
      <c r="L221" s="113" t="s">
        <v>447</v>
      </c>
      <c r="M221" s="99">
        <v>160</v>
      </c>
      <c r="N221" s="113" t="s">
        <v>447</v>
      </c>
      <c r="O221" s="99">
        <v>160</v>
      </c>
      <c r="P221" s="113" t="s">
        <v>447</v>
      </c>
      <c r="Q221" s="99">
        <v>160</v>
      </c>
      <c r="R221" s="113" t="s">
        <v>447</v>
      </c>
      <c r="S221" s="76"/>
      <c r="T221" s="76"/>
      <c r="U221" s="76"/>
      <c r="V221" s="76"/>
      <c r="W221" s="76"/>
      <c r="X221" s="76"/>
      <c r="Y221" s="76"/>
      <c r="Z221" s="76"/>
    </row>
    <row r="222" spans="1:26" ht="14.25" customHeight="1">
      <c r="A222" s="93" t="s">
        <v>448</v>
      </c>
      <c r="B222" s="113" t="s">
        <v>449</v>
      </c>
      <c r="C222" s="99">
        <v>180</v>
      </c>
      <c r="D222" s="113" t="s">
        <v>449</v>
      </c>
      <c r="E222" s="114">
        <v>180</v>
      </c>
      <c r="F222" s="113" t="s">
        <v>449</v>
      </c>
      <c r="G222" s="99">
        <v>180</v>
      </c>
      <c r="H222" s="113" t="s">
        <v>449</v>
      </c>
      <c r="I222" s="99">
        <v>180</v>
      </c>
      <c r="J222" s="113" t="s">
        <v>449</v>
      </c>
      <c r="K222" s="114">
        <v>180</v>
      </c>
      <c r="L222" s="113" t="s">
        <v>449</v>
      </c>
      <c r="M222" s="99">
        <v>180</v>
      </c>
      <c r="N222" s="113" t="s">
        <v>449</v>
      </c>
      <c r="O222" s="99">
        <v>180</v>
      </c>
      <c r="P222" s="113" t="s">
        <v>449</v>
      </c>
      <c r="Q222" s="99">
        <v>180</v>
      </c>
      <c r="R222" s="113" t="s">
        <v>449</v>
      </c>
      <c r="S222" s="76"/>
      <c r="T222" s="76"/>
      <c r="U222" s="76"/>
      <c r="V222" s="76"/>
      <c r="W222" s="76"/>
      <c r="X222" s="76"/>
      <c r="Y222" s="76"/>
      <c r="Z222" s="76"/>
    </row>
    <row r="223" spans="1:26" ht="14.25" customHeight="1">
      <c r="A223" s="93" t="s">
        <v>450</v>
      </c>
      <c r="B223" s="113" t="s">
        <v>451</v>
      </c>
      <c r="C223" s="99">
        <v>200</v>
      </c>
      <c r="D223" s="113" t="s">
        <v>451</v>
      </c>
      <c r="E223" s="114">
        <v>200</v>
      </c>
      <c r="F223" s="113" t="s">
        <v>451</v>
      </c>
      <c r="G223" s="99">
        <v>200</v>
      </c>
      <c r="H223" s="113" t="s">
        <v>451</v>
      </c>
      <c r="I223" s="99">
        <v>200</v>
      </c>
      <c r="J223" s="113" t="s">
        <v>451</v>
      </c>
      <c r="K223" s="114">
        <v>200</v>
      </c>
      <c r="L223" s="113" t="s">
        <v>451</v>
      </c>
      <c r="M223" s="99">
        <v>200</v>
      </c>
      <c r="N223" s="113" t="s">
        <v>451</v>
      </c>
      <c r="O223" s="99">
        <v>200</v>
      </c>
      <c r="P223" s="113" t="s">
        <v>451</v>
      </c>
      <c r="Q223" s="99">
        <v>200</v>
      </c>
      <c r="R223" s="113" t="s">
        <v>451</v>
      </c>
      <c r="S223" s="76"/>
      <c r="T223" s="76"/>
      <c r="U223" s="76"/>
      <c r="V223" s="76"/>
      <c r="W223" s="76"/>
      <c r="X223" s="76"/>
      <c r="Y223" s="76"/>
      <c r="Z223" s="76"/>
    </row>
    <row r="224" spans="1:26" ht="14.25" customHeight="1">
      <c r="A224" s="93"/>
      <c r="B224" s="107"/>
      <c r="C224" s="108"/>
      <c r="D224" s="108"/>
      <c r="E224" s="92"/>
      <c r="F224" s="108"/>
      <c r="G224" s="108"/>
      <c r="H224" s="108"/>
      <c r="I224" s="108"/>
      <c r="J224" s="108"/>
      <c r="K224" s="108"/>
      <c r="L224" s="108"/>
      <c r="M224" s="108"/>
      <c r="N224" s="108"/>
      <c r="O224" s="108"/>
      <c r="P224" s="108"/>
      <c r="Q224" s="76"/>
      <c r="R224" s="76"/>
      <c r="S224" s="76"/>
      <c r="T224" s="76"/>
      <c r="U224" s="76"/>
      <c r="V224" s="76"/>
      <c r="W224" s="76"/>
      <c r="X224" s="76"/>
      <c r="Y224" s="76"/>
      <c r="Z224" s="76"/>
    </row>
    <row r="225" spans="1:26" ht="14.25" customHeight="1">
      <c r="A225" s="93"/>
      <c r="B225" s="107"/>
      <c r="C225" s="108"/>
      <c r="D225" s="108"/>
      <c r="E225" s="92"/>
      <c r="F225" s="108"/>
      <c r="G225" s="108"/>
      <c r="H225" s="108"/>
      <c r="I225" s="108"/>
      <c r="J225" s="108"/>
      <c r="K225" s="108"/>
      <c r="L225" s="108"/>
      <c r="M225" s="108"/>
      <c r="N225" s="108"/>
      <c r="O225" s="108"/>
      <c r="P225" s="108"/>
      <c r="Q225" s="76"/>
      <c r="R225" s="76"/>
      <c r="S225" s="76"/>
      <c r="T225" s="76"/>
      <c r="U225" s="76"/>
      <c r="V225" s="76"/>
      <c r="W225" s="76"/>
      <c r="X225" s="76"/>
      <c r="Y225" s="76"/>
      <c r="Z225" s="76"/>
    </row>
    <row r="226" spans="1:26" ht="14.25" customHeight="1">
      <c r="A226" s="93"/>
      <c r="B226" s="107"/>
      <c r="C226" s="108"/>
      <c r="D226" s="108"/>
      <c r="E226" s="92"/>
      <c r="F226" s="108"/>
      <c r="G226" s="108"/>
      <c r="H226" s="108"/>
      <c r="I226" s="108"/>
      <c r="J226" s="108"/>
      <c r="K226" s="108"/>
      <c r="L226" s="108"/>
      <c r="M226" s="108"/>
      <c r="N226" s="108"/>
      <c r="O226" s="108"/>
      <c r="P226" s="108"/>
      <c r="Q226" s="76"/>
      <c r="R226" s="76"/>
      <c r="S226" s="76"/>
      <c r="T226" s="76"/>
      <c r="U226" s="76"/>
      <c r="V226" s="76"/>
      <c r="W226" s="76"/>
      <c r="X226" s="76"/>
      <c r="Y226" s="76"/>
      <c r="Z226" s="76"/>
    </row>
    <row r="227" spans="1:26" ht="14.25" customHeight="1">
      <c r="A227" s="93"/>
      <c r="B227" s="107"/>
      <c r="C227" s="108"/>
      <c r="D227" s="108"/>
      <c r="E227" s="92"/>
      <c r="F227" s="108"/>
      <c r="G227" s="108"/>
      <c r="H227" s="108"/>
      <c r="I227" s="108"/>
      <c r="J227" s="108"/>
      <c r="K227" s="108"/>
      <c r="L227" s="108"/>
      <c r="M227" s="108"/>
      <c r="N227" s="108"/>
      <c r="O227" s="108"/>
      <c r="P227" s="108"/>
      <c r="Q227" s="76"/>
      <c r="R227" s="76"/>
      <c r="S227" s="76"/>
      <c r="T227" s="76"/>
      <c r="U227" s="76"/>
      <c r="V227" s="76"/>
      <c r="W227" s="76"/>
      <c r="X227" s="76"/>
      <c r="Y227" s="76"/>
      <c r="Z227" s="76"/>
    </row>
    <row r="228" spans="1:26" ht="14.25" customHeight="1">
      <c r="A228" s="93"/>
      <c r="B228" s="107"/>
      <c r="C228" s="108"/>
      <c r="D228" s="108"/>
      <c r="E228" s="92"/>
      <c r="F228" s="108"/>
      <c r="G228" s="108"/>
      <c r="H228" s="108"/>
      <c r="I228" s="108"/>
      <c r="J228" s="108"/>
      <c r="K228" s="108"/>
      <c r="L228" s="108"/>
      <c r="M228" s="108"/>
      <c r="N228" s="108"/>
      <c r="O228" s="108"/>
      <c r="P228" s="108"/>
      <c r="Q228" s="76"/>
      <c r="R228" s="76"/>
      <c r="S228" s="76"/>
      <c r="T228" s="76"/>
      <c r="U228" s="76"/>
      <c r="V228" s="76"/>
      <c r="W228" s="76"/>
      <c r="X228" s="76"/>
      <c r="Y228" s="76"/>
      <c r="Z228" s="76"/>
    </row>
    <row r="229" spans="1:26" ht="14.25" customHeight="1">
      <c r="A229" s="93"/>
      <c r="B229" s="107"/>
      <c r="C229" s="115"/>
      <c r="D229" s="108"/>
      <c r="E229" s="92"/>
      <c r="F229" s="108"/>
      <c r="G229" s="108"/>
      <c r="H229" s="108"/>
      <c r="I229" s="108"/>
      <c r="J229" s="108"/>
      <c r="K229" s="108"/>
      <c r="L229" s="108"/>
      <c r="M229" s="108"/>
      <c r="N229" s="108"/>
      <c r="O229" s="108"/>
      <c r="P229" s="108"/>
      <c r="Q229" s="76"/>
      <c r="R229" s="76"/>
      <c r="S229" s="76"/>
      <c r="T229" s="76"/>
      <c r="U229" s="76"/>
      <c r="V229" s="76"/>
      <c r="W229" s="76"/>
      <c r="X229" s="76"/>
      <c r="Y229" s="76"/>
      <c r="Z229" s="76"/>
    </row>
    <row r="230" spans="1:26" ht="14.25" customHeight="1">
      <c r="A230" s="93"/>
      <c r="B230" s="107"/>
      <c r="C230" s="108"/>
      <c r="D230" s="108"/>
      <c r="E230" s="92"/>
      <c r="F230" s="108"/>
      <c r="G230" s="108"/>
      <c r="H230" s="108"/>
      <c r="I230" s="108"/>
      <c r="J230" s="108"/>
      <c r="K230" s="108"/>
      <c r="L230" s="108"/>
      <c r="M230" s="108"/>
      <c r="N230" s="108"/>
      <c r="O230" s="108"/>
      <c r="P230" s="108"/>
      <c r="Q230" s="76"/>
      <c r="R230" s="76"/>
      <c r="S230" s="76"/>
      <c r="T230" s="76"/>
      <c r="U230" s="76"/>
      <c r="V230" s="76"/>
      <c r="W230" s="76"/>
      <c r="X230" s="76"/>
      <c r="Y230" s="76"/>
      <c r="Z230" s="76"/>
    </row>
    <row r="231" spans="1:26" ht="14.25" customHeight="1">
      <c r="A231" s="93"/>
      <c r="B231" s="107"/>
      <c r="C231" s="108"/>
      <c r="D231" s="108"/>
      <c r="E231" s="92"/>
      <c r="F231" s="108"/>
      <c r="G231" s="108"/>
      <c r="H231" s="108"/>
      <c r="I231" s="108"/>
      <c r="J231" s="108"/>
      <c r="K231" s="108"/>
      <c r="L231" s="108"/>
      <c r="M231" s="108"/>
      <c r="N231" s="108"/>
      <c r="O231" s="108"/>
      <c r="P231" s="108"/>
      <c r="Q231" s="76"/>
      <c r="R231" s="76"/>
      <c r="S231" s="76"/>
      <c r="T231" s="76"/>
      <c r="U231" s="76"/>
      <c r="V231" s="76"/>
      <c r="W231" s="76"/>
      <c r="X231" s="76"/>
      <c r="Y231" s="76"/>
      <c r="Z231" s="76"/>
    </row>
    <row r="232" spans="1:26" ht="14.25" customHeight="1">
      <c r="A232" s="93"/>
      <c r="B232" s="107"/>
      <c r="C232" s="108"/>
      <c r="D232" s="108"/>
      <c r="E232" s="92"/>
      <c r="F232" s="108"/>
      <c r="G232" s="108"/>
      <c r="H232" s="108"/>
      <c r="I232" s="108"/>
      <c r="J232" s="108"/>
      <c r="K232" s="108"/>
      <c r="L232" s="108"/>
      <c r="M232" s="108"/>
      <c r="N232" s="108"/>
      <c r="O232" s="108"/>
      <c r="P232" s="108"/>
      <c r="Q232" s="76"/>
      <c r="R232" s="76"/>
      <c r="S232" s="76"/>
      <c r="T232" s="76"/>
      <c r="U232" s="76"/>
      <c r="V232" s="76"/>
      <c r="W232" s="76"/>
      <c r="X232" s="76"/>
      <c r="Y232" s="76"/>
      <c r="Z232" s="76"/>
    </row>
    <row r="233" spans="1:26" ht="14.25" customHeight="1">
      <c r="A233" s="93"/>
      <c r="B233" s="107"/>
      <c r="C233" s="108"/>
      <c r="D233" s="108"/>
      <c r="E233" s="92"/>
      <c r="F233" s="108"/>
      <c r="G233" s="108"/>
      <c r="H233" s="108"/>
      <c r="I233" s="108"/>
      <c r="J233" s="108"/>
      <c r="K233" s="108"/>
      <c r="L233" s="108"/>
      <c r="M233" s="108"/>
      <c r="N233" s="108"/>
      <c r="O233" s="108"/>
      <c r="P233" s="108"/>
      <c r="Q233" s="76"/>
      <c r="R233" s="76"/>
      <c r="S233" s="76"/>
      <c r="T233" s="76"/>
      <c r="U233" s="76"/>
      <c r="V233" s="76"/>
      <c r="W233" s="76"/>
      <c r="X233" s="76"/>
      <c r="Y233" s="76"/>
      <c r="Z233" s="76"/>
    </row>
    <row r="234" spans="1:26" ht="14.25" customHeight="1">
      <c r="A234" s="93"/>
      <c r="B234" s="107"/>
      <c r="C234" s="108"/>
      <c r="D234" s="108"/>
      <c r="E234" s="92"/>
      <c r="F234" s="108"/>
      <c r="G234" s="108"/>
      <c r="H234" s="108"/>
      <c r="I234" s="108"/>
      <c r="J234" s="108"/>
      <c r="K234" s="108"/>
      <c r="L234" s="108"/>
      <c r="M234" s="108"/>
      <c r="N234" s="108"/>
      <c r="O234" s="108"/>
      <c r="P234" s="108"/>
      <c r="Q234" s="76"/>
      <c r="R234" s="76"/>
      <c r="S234" s="76"/>
      <c r="T234" s="76"/>
      <c r="U234" s="76"/>
      <c r="V234" s="76"/>
      <c r="W234" s="76"/>
      <c r="X234" s="76"/>
      <c r="Y234" s="76"/>
      <c r="Z234" s="76"/>
    </row>
    <row r="235" spans="1:26" ht="14.25" customHeight="1">
      <c r="A235" s="93"/>
      <c r="B235" s="107"/>
      <c r="C235" s="108"/>
      <c r="D235" s="108"/>
      <c r="E235" s="92"/>
      <c r="F235" s="108"/>
      <c r="G235" s="108"/>
      <c r="H235" s="108"/>
      <c r="I235" s="108"/>
      <c r="J235" s="108"/>
      <c r="K235" s="108"/>
      <c r="L235" s="108"/>
      <c r="M235" s="108"/>
      <c r="N235" s="108"/>
      <c r="O235" s="108"/>
      <c r="P235" s="108"/>
      <c r="Q235" s="76"/>
      <c r="R235" s="76"/>
      <c r="S235" s="76"/>
      <c r="T235" s="76"/>
      <c r="U235" s="76"/>
      <c r="V235" s="76"/>
      <c r="W235" s="76"/>
      <c r="X235" s="76"/>
      <c r="Y235" s="76"/>
      <c r="Z235" s="76"/>
    </row>
    <row r="236" spans="1:26" ht="14.25" customHeight="1">
      <c r="A236" s="93"/>
      <c r="B236" s="107"/>
      <c r="C236" s="108"/>
      <c r="D236" s="108"/>
      <c r="E236" s="92"/>
      <c r="F236" s="108"/>
      <c r="G236" s="108"/>
      <c r="H236" s="108"/>
      <c r="I236" s="108"/>
      <c r="J236" s="108"/>
      <c r="K236" s="108"/>
      <c r="L236" s="108"/>
      <c r="M236" s="108"/>
      <c r="N236" s="108"/>
      <c r="O236" s="108"/>
      <c r="P236" s="108"/>
      <c r="Q236" s="76"/>
      <c r="R236" s="76"/>
      <c r="S236" s="76"/>
      <c r="T236" s="76"/>
      <c r="U236" s="76"/>
      <c r="V236" s="76"/>
      <c r="W236" s="76"/>
      <c r="X236" s="76"/>
      <c r="Y236" s="76"/>
      <c r="Z236" s="76"/>
    </row>
    <row r="237" spans="1:26" ht="14.25" customHeight="1">
      <c r="A237" s="93"/>
      <c r="B237" s="107"/>
      <c r="C237" s="108"/>
      <c r="D237" s="108"/>
      <c r="E237" s="92"/>
      <c r="F237" s="108"/>
      <c r="G237" s="108"/>
      <c r="H237" s="108"/>
      <c r="I237" s="108"/>
      <c r="J237" s="108"/>
      <c r="K237" s="108"/>
      <c r="L237" s="108"/>
      <c r="M237" s="108"/>
      <c r="N237" s="108"/>
      <c r="O237" s="108"/>
      <c r="P237" s="108"/>
      <c r="Q237" s="76"/>
      <c r="R237" s="76"/>
      <c r="S237" s="76"/>
      <c r="T237" s="76"/>
      <c r="U237" s="76"/>
      <c r="V237" s="76"/>
      <c r="W237" s="76"/>
      <c r="X237" s="76"/>
      <c r="Y237" s="76"/>
      <c r="Z237" s="76"/>
    </row>
    <row r="238" spans="1:26" ht="14.25" customHeight="1">
      <c r="A238" s="93"/>
      <c r="B238" s="107"/>
      <c r="C238" s="108"/>
      <c r="D238" s="108"/>
      <c r="E238" s="92"/>
      <c r="F238" s="108"/>
      <c r="G238" s="108"/>
      <c r="H238" s="108"/>
      <c r="I238" s="108"/>
      <c r="J238" s="108"/>
      <c r="K238" s="108"/>
      <c r="L238" s="108"/>
      <c r="M238" s="108"/>
      <c r="N238" s="108"/>
      <c r="O238" s="108"/>
      <c r="P238" s="108"/>
      <c r="Q238" s="76"/>
      <c r="R238" s="76"/>
      <c r="S238" s="76"/>
      <c r="T238" s="76"/>
      <c r="U238" s="76"/>
      <c r="V238" s="76"/>
      <c r="W238" s="76"/>
      <c r="X238" s="76"/>
      <c r="Y238" s="76"/>
      <c r="Z238" s="76"/>
    </row>
    <row r="239" spans="1:26" ht="14.25" customHeight="1">
      <c r="A239" s="93"/>
      <c r="B239" s="107"/>
      <c r="C239" s="108"/>
      <c r="D239" s="108"/>
      <c r="E239" s="92"/>
      <c r="F239" s="108"/>
      <c r="G239" s="108"/>
      <c r="H239" s="108"/>
      <c r="I239" s="108"/>
      <c r="J239" s="108"/>
      <c r="K239" s="108"/>
      <c r="L239" s="108"/>
      <c r="M239" s="108"/>
      <c r="N239" s="108"/>
      <c r="O239" s="108"/>
      <c r="P239" s="108"/>
      <c r="Q239" s="76"/>
      <c r="R239" s="76"/>
      <c r="S239" s="76"/>
      <c r="T239" s="76"/>
      <c r="U239" s="76"/>
      <c r="V239" s="76"/>
      <c r="W239" s="76"/>
      <c r="X239" s="76"/>
      <c r="Y239" s="76"/>
      <c r="Z239" s="76"/>
    </row>
    <row r="240" spans="1:26" ht="14.25" customHeight="1">
      <c r="A240" s="93"/>
      <c r="B240" s="107"/>
      <c r="C240" s="108"/>
      <c r="D240" s="108"/>
      <c r="E240" s="92"/>
      <c r="F240" s="108"/>
      <c r="G240" s="108"/>
      <c r="H240" s="108"/>
      <c r="I240" s="108"/>
      <c r="J240" s="108"/>
      <c r="K240" s="108"/>
      <c r="L240" s="108"/>
      <c r="M240" s="108"/>
      <c r="N240" s="108"/>
      <c r="O240" s="108"/>
      <c r="P240" s="108"/>
      <c r="Q240" s="76"/>
      <c r="R240" s="76"/>
      <c r="S240" s="76"/>
      <c r="T240" s="76"/>
      <c r="U240" s="76"/>
      <c r="V240" s="76"/>
      <c r="W240" s="76"/>
      <c r="X240" s="76"/>
      <c r="Y240" s="76"/>
      <c r="Z240" s="76"/>
    </row>
    <row r="241" spans="1:26" ht="14.25" customHeight="1">
      <c r="A241" s="93"/>
      <c r="B241" s="107"/>
      <c r="C241" s="108"/>
      <c r="D241" s="108"/>
      <c r="E241" s="92"/>
      <c r="F241" s="108"/>
      <c r="G241" s="108"/>
      <c r="H241" s="108"/>
      <c r="I241" s="108"/>
      <c r="J241" s="108"/>
      <c r="K241" s="108"/>
      <c r="L241" s="108"/>
      <c r="M241" s="108"/>
      <c r="N241" s="108"/>
      <c r="O241" s="108"/>
      <c r="P241" s="108"/>
      <c r="Q241" s="76"/>
      <c r="R241" s="76"/>
      <c r="S241" s="76"/>
      <c r="T241" s="76"/>
      <c r="U241" s="76"/>
      <c r="V241" s="76"/>
      <c r="W241" s="76"/>
      <c r="X241" s="76"/>
      <c r="Y241" s="76"/>
      <c r="Z241" s="76"/>
    </row>
    <row r="242" spans="1:26" ht="14.25" customHeight="1">
      <c r="A242" s="93"/>
      <c r="B242" s="107"/>
      <c r="C242" s="108"/>
      <c r="D242" s="108"/>
      <c r="E242" s="92"/>
      <c r="F242" s="108"/>
      <c r="G242" s="108"/>
      <c r="H242" s="108"/>
      <c r="I242" s="108"/>
      <c r="J242" s="108"/>
      <c r="K242" s="108"/>
      <c r="L242" s="108"/>
      <c r="M242" s="108"/>
      <c r="N242" s="108"/>
      <c r="O242" s="108"/>
      <c r="P242" s="108"/>
      <c r="Q242" s="76"/>
      <c r="R242" s="76"/>
      <c r="S242" s="76"/>
      <c r="T242" s="76"/>
      <c r="U242" s="76"/>
      <c r="V242" s="76"/>
      <c r="W242" s="76"/>
      <c r="X242" s="76"/>
      <c r="Y242" s="76"/>
      <c r="Z242" s="76"/>
    </row>
    <row r="243" spans="1:26" ht="14.25" customHeight="1">
      <c r="A243" s="93"/>
      <c r="B243" s="107"/>
      <c r="C243" s="108"/>
      <c r="D243" s="108"/>
      <c r="E243" s="92"/>
      <c r="F243" s="108"/>
      <c r="G243" s="108"/>
      <c r="H243" s="108"/>
      <c r="I243" s="108"/>
      <c r="J243" s="108"/>
      <c r="K243" s="108"/>
      <c r="L243" s="108"/>
      <c r="M243" s="108"/>
      <c r="N243" s="108"/>
      <c r="O243" s="108"/>
      <c r="P243" s="108"/>
      <c r="Q243" s="76"/>
      <c r="R243" s="76"/>
      <c r="S243" s="76"/>
      <c r="T243" s="76"/>
      <c r="U243" s="76"/>
      <c r="V243" s="76"/>
      <c r="W243" s="76"/>
      <c r="X243" s="76"/>
      <c r="Y243" s="76"/>
      <c r="Z243" s="76"/>
    </row>
    <row r="244" spans="1:26" ht="14.25" customHeight="1">
      <c r="A244" s="93"/>
      <c r="B244" s="107"/>
      <c r="C244" s="108"/>
      <c r="D244" s="108"/>
      <c r="E244" s="92"/>
      <c r="F244" s="108"/>
      <c r="G244" s="108"/>
      <c r="H244" s="108"/>
      <c r="I244" s="108"/>
      <c r="J244" s="108"/>
      <c r="K244" s="108"/>
      <c r="L244" s="108"/>
      <c r="M244" s="108"/>
      <c r="N244" s="108"/>
      <c r="O244" s="108"/>
      <c r="P244" s="108"/>
      <c r="Q244" s="76"/>
      <c r="R244" s="76"/>
      <c r="S244" s="76"/>
      <c r="T244" s="76"/>
      <c r="U244" s="76"/>
      <c r="V244" s="76"/>
      <c r="W244" s="76"/>
      <c r="X244" s="76"/>
      <c r="Y244" s="76"/>
      <c r="Z244" s="76"/>
    </row>
    <row r="245" spans="1:26" ht="14.25" customHeight="1">
      <c r="A245" s="93"/>
      <c r="B245" s="107"/>
      <c r="C245" s="108"/>
      <c r="D245" s="108"/>
      <c r="E245" s="92"/>
      <c r="F245" s="108"/>
      <c r="G245" s="108"/>
      <c r="H245" s="108"/>
      <c r="I245" s="108"/>
      <c r="J245" s="108"/>
      <c r="K245" s="108"/>
      <c r="L245" s="108"/>
      <c r="M245" s="108"/>
      <c r="N245" s="108"/>
      <c r="O245" s="108"/>
      <c r="P245" s="108"/>
      <c r="Q245" s="76"/>
      <c r="R245" s="76"/>
      <c r="S245" s="76"/>
      <c r="T245" s="76"/>
      <c r="U245" s="76"/>
      <c r="V245" s="76"/>
      <c r="W245" s="76"/>
      <c r="X245" s="76"/>
      <c r="Y245" s="76"/>
      <c r="Z245" s="76"/>
    </row>
    <row r="246" spans="1:26" ht="14.25" customHeight="1">
      <c r="A246" s="93"/>
      <c r="B246" s="107"/>
      <c r="C246" s="108"/>
      <c r="D246" s="108"/>
      <c r="E246" s="92"/>
      <c r="F246" s="108"/>
      <c r="G246" s="108"/>
      <c r="H246" s="108"/>
      <c r="I246" s="108"/>
      <c r="J246" s="108"/>
      <c r="K246" s="108"/>
      <c r="L246" s="108"/>
      <c r="M246" s="108"/>
      <c r="N246" s="108"/>
      <c r="O246" s="108"/>
      <c r="P246" s="108"/>
      <c r="Q246" s="76"/>
      <c r="R246" s="76"/>
      <c r="S246" s="76"/>
      <c r="T246" s="76"/>
      <c r="U246" s="76"/>
      <c r="V246" s="76"/>
      <c r="W246" s="76"/>
      <c r="X246" s="76"/>
      <c r="Y246" s="76"/>
      <c r="Z246" s="76"/>
    </row>
    <row r="247" spans="1:26" ht="14.25" customHeight="1">
      <c r="A247" s="93"/>
      <c r="B247" s="107"/>
      <c r="C247" s="108"/>
      <c r="D247" s="108"/>
      <c r="E247" s="92"/>
      <c r="F247" s="108"/>
      <c r="G247" s="108"/>
      <c r="H247" s="108"/>
      <c r="I247" s="108"/>
      <c r="J247" s="108"/>
      <c r="K247" s="108"/>
      <c r="L247" s="108"/>
      <c r="M247" s="108"/>
      <c r="N247" s="108"/>
      <c r="O247" s="108"/>
      <c r="P247" s="108"/>
      <c r="Q247" s="76"/>
      <c r="R247" s="76"/>
      <c r="S247" s="76"/>
      <c r="T247" s="76"/>
      <c r="U247" s="76"/>
      <c r="V247" s="76"/>
      <c r="W247" s="76"/>
      <c r="X247" s="76"/>
      <c r="Y247" s="76"/>
      <c r="Z247" s="76"/>
    </row>
    <row r="248" spans="1:26" ht="14.25" customHeight="1">
      <c r="A248" s="93"/>
      <c r="B248" s="107"/>
      <c r="C248" s="108"/>
      <c r="D248" s="108"/>
      <c r="E248" s="92"/>
      <c r="F248" s="108"/>
      <c r="G248" s="108"/>
      <c r="H248" s="108"/>
      <c r="I248" s="108"/>
      <c r="J248" s="108"/>
      <c r="K248" s="108"/>
      <c r="L248" s="108"/>
      <c r="M248" s="108"/>
      <c r="N248" s="108"/>
      <c r="O248" s="108"/>
      <c r="P248" s="108"/>
      <c r="Q248" s="76"/>
      <c r="R248" s="76"/>
      <c r="S248" s="76"/>
      <c r="T248" s="76"/>
      <c r="U248" s="76"/>
      <c r="V248" s="76"/>
      <c r="W248" s="76"/>
      <c r="X248" s="76"/>
      <c r="Y248" s="76"/>
      <c r="Z248" s="76"/>
    </row>
    <row r="249" spans="1:26" ht="14.25" customHeight="1">
      <c r="A249" s="93"/>
      <c r="B249" s="107"/>
      <c r="C249" s="108"/>
      <c r="D249" s="108"/>
      <c r="E249" s="92"/>
      <c r="F249" s="108"/>
      <c r="G249" s="108"/>
      <c r="H249" s="108"/>
      <c r="I249" s="108"/>
      <c r="J249" s="108"/>
      <c r="K249" s="108"/>
      <c r="L249" s="108"/>
      <c r="M249" s="108"/>
      <c r="N249" s="108"/>
      <c r="O249" s="108"/>
      <c r="P249" s="108"/>
      <c r="Q249" s="76"/>
      <c r="R249" s="76"/>
      <c r="S249" s="76"/>
      <c r="T249" s="76"/>
      <c r="U249" s="76"/>
      <c r="V249" s="76"/>
      <c r="W249" s="76"/>
      <c r="X249" s="76"/>
      <c r="Y249" s="76"/>
      <c r="Z249" s="76"/>
    </row>
    <row r="250" spans="1:26" ht="14.25" customHeight="1">
      <c r="A250" s="93"/>
      <c r="B250" s="107"/>
      <c r="C250" s="108"/>
      <c r="D250" s="108"/>
      <c r="E250" s="92"/>
      <c r="F250" s="108"/>
      <c r="G250" s="108"/>
      <c r="H250" s="108"/>
      <c r="I250" s="108"/>
      <c r="J250" s="108"/>
      <c r="K250" s="108"/>
      <c r="L250" s="108"/>
      <c r="M250" s="108"/>
      <c r="N250" s="108"/>
      <c r="O250" s="108"/>
      <c r="P250" s="108"/>
      <c r="Q250" s="76"/>
      <c r="R250" s="76"/>
      <c r="S250" s="76"/>
      <c r="T250" s="76"/>
      <c r="U250" s="76"/>
      <c r="V250" s="76"/>
      <c r="W250" s="76"/>
      <c r="X250" s="76"/>
      <c r="Y250" s="76"/>
      <c r="Z250" s="76"/>
    </row>
    <row r="251" spans="1:26" ht="14.25" customHeight="1">
      <c r="A251" s="93"/>
      <c r="B251" s="107"/>
      <c r="C251" s="108"/>
      <c r="D251" s="108"/>
      <c r="E251" s="92"/>
      <c r="F251" s="108"/>
      <c r="G251" s="108"/>
      <c r="H251" s="108"/>
      <c r="I251" s="108"/>
      <c r="J251" s="108"/>
      <c r="K251" s="108"/>
      <c r="L251" s="108"/>
      <c r="M251" s="108"/>
      <c r="N251" s="108"/>
      <c r="O251" s="108"/>
      <c r="P251" s="108"/>
      <c r="Q251" s="76"/>
      <c r="R251" s="76"/>
      <c r="S251" s="76"/>
      <c r="T251" s="76"/>
      <c r="U251" s="76"/>
      <c r="V251" s="76"/>
      <c r="W251" s="76"/>
      <c r="X251" s="76"/>
      <c r="Y251" s="76"/>
      <c r="Z251" s="76"/>
    </row>
    <row r="252" spans="1:26" ht="14.25" customHeight="1">
      <c r="A252" s="93"/>
      <c r="B252" s="107"/>
      <c r="C252" s="108"/>
      <c r="D252" s="108"/>
      <c r="E252" s="92"/>
      <c r="F252" s="108"/>
      <c r="G252" s="108"/>
      <c r="H252" s="108"/>
      <c r="I252" s="108"/>
      <c r="J252" s="108"/>
      <c r="K252" s="108"/>
      <c r="L252" s="108"/>
      <c r="M252" s="108"/>
      <c r="N252" s="108"/>
      <c r="O252" s="108"/>
      <c r="P252" s="108"/>
      <c r="Q252" s="76"/>
      <c r="R252" s="76"/>
      <c r="S252" s="76"/>
      <c r="T252" s="76"/>
      <c r="U252" s="76"/>
      <c r="V252" s="76"/>
      <c r="W252" s="76"/>
      <c r="X252" s="76"/>
      <c r="Y252" s="76"/>
      <c r="Z252" s="76"/>
    </row>
    <row r="253" spans="1:26" ht="14.25" customHeight="1">
      <c r="A253" s="93"/>
      <c r="B253" s="107"/>
      <c r="C253" s="108"/>
      <c r="D253" s="108"/>
      <c r="E253" s="92"/>
      <c r="F253" s="108"/>
      <c r="G253" s="108"/>
      <c r="H253" s="108"/>
      <c r="I253" s="108"/>
      <c r="J253" s="108"/>
      <c r="K253" s="108"/>
      <c r="L253" s="108"/>
      <c r="M253" s="108"/>
      <c r="N253" s="108"/>
      <c r="O253" s="108"/>
      <c r="P253" s="108"/>
      <c r="Q253" s="76"/>
      <c r="R253" s="76"/>
      <c r="S253" s="76"/>
      <c r="T253" s="76"/>
      <c r="U253" s="76"/>
      <c r="V253" s="76"/>
      <c r="W253" s="76"/>
      <c r="X253" s="76"/>
      <c r="Y253" s="76"/>
      <c r="Z253" s="76"/>
    </row>
    <row r="254" spans="1:26" ht="14.25" customHeight="1">
      <c r="A254" s="93"/>
      <c r="B254" s="107"/>
      <c r="C254" s="108"/>
      <c r="D254" s="108"/>
      <c r="E254" s="92"/>
      <c r="F254" s="108"/>
      <c r="G254" s="108"/>
      <c r="H254" s="108"/>
      <c r="I254" s="108"/>
      <c r="J254" s="108"/>
      <c r="K254" s="108"/>
      <c r="L254" s="108"/>
      <c r="M254" s="108"/>
      <c r="N254" s="108"/>
      <c r="O254" s="108"/>
      <c r="P254" s="108"/>
      <c r="Q254" s="76"/>
      <c r="R254" s="76"/>
      <c r="S254" s="76"/>
      <c r="T254" s="76"/>
      <c r="U254" s="76"/>
      <c r="V254" s="76"/>
      <c r="W254" s="76"/>
      <c r="X254" s="76"/>
      <c r="Y254" s="76"/>
      <c r="Z254" s="76"/>
    </row>
    <row r="255" spans="1:26" ht="14.25" customHeight="1">
      <c r="A255" s="93"/>
      <c r="B255" s="107"/>
      <c r="C255" s="108"/>
      <c r="D255" s="108"/>
      <c r="E255" s="92"/>
      <c r="F255" s="108"/>
      <c r="G255" s="108"/>
      <c r="H255" s="108"/>
      <c r="I255" s="108"/>
      <c r="J255" s="108"/>
      <c r="K255" s="108"/>
      <c r="L255" s="108"/>
      <c r="M255" s="108"/>
      <c r="N255" s="108"/>
      <c r="O255" s="108"/>
      <c r="P255" s="108"/>
      <c r="Q255" s="76"/>
      <c r="R255" s="76"/>
      <c r="S255" s="76"/>
      <c r="T255" s="76"/>
      <c r="U255" s="76"/>
      <c r="V255" s="76"/>
      <c r="W255" s="76"/>
      <c r="X255" s="76"/>
      <c r="Y255" s="76"/>
      <c r="Z255" s="76"/>
    </row>
    <row r="256" spans="1:26" ht="14.25" customHeight="1">
      <c r="A256" s="93"/>
      <c r="B256" s="107"/>
      <c r="C256" s="108"/>
      <c r="D256" s="108"/>
      <c r="E256" s="92"/>
      <c r="F256" s="108"/>
      <c r="G256" s="108"/>
      <c r="H256" s="108"/>
      <c r="I256" s="108"/>
      <c r="J256" s="108"/>
      <c r="K256" s="108"/>
      <c r="L256" s="108"/>
      <c r="M256" s="108"/>
      <c r="N256" s="108"/>
      <c r="O256" s="108"/>
      <c r="P256" s="108"/>
      <c r="Q256" s="76"/>
      <c r="R256" s="76"/>
      <c r="S256" s="76"/>
      <c r="T256" s="76"/>
      <c r="U256" s="76"/>
      <c r="V256" s="76"/>
      <c r="W256" s="76"/>
      <c r="X256" s="76"/>
      <c r="Y256" s="76"/>
      <c r="Z256" s="76"/>
    </row>
    <row r="257" spans="1:26" ht="14.25" customHeight="1">
      <c r="A257" s="93"/>
      <c r="B257" s="107"/>
      <c r="C257" s="108"/>
      <c r="D257" s="108"/>
      <c r="E257" s="92"/>
      <c r="F257" s="108"/>
      <c r="G257" s="108"/>
      <c r="H257" s="108"/>
      <c r="I257" s="108"/>
      <c r="J257" s="108"/>
      <c r="K257" s="108"/>
      <c r="L257" s="108"/>
      <c r="M257" s="108"/>
      <c r="N257" s="108"/>
      <c r="O257" s="108"/>
      <c r="P257" s="108"/>
      <c r="Q257" s="76"/>
      <c r="R257" s="76"/>
      <c r="S257" s="76"/>
      <c r="T257" s="76"/>
      <c r="U257" s="76"/>
      <c r="V257" s="76"/>
      <c r="W257" s="76"/>
      <c r="X257" s="76"/>
      <c r="Y257" s="76"/>
      <c r="Z257" s="76"/>
    </row>
    <row r="258" spans="1:26" ht="14.25" customHeight="1">
      <c r="A258" s="93"/>
      <c r="B258" s="107"/>
      <c r="C258" s="108"/>
      <c r="D258" s="108"/>
      <c r="E258" s="92"/>
      <c r="F258" s="108"/>
      <c r="G258" s="108"/>
      <c r="H258" s="108"/>
      <c r="I258" s="108"/>
      <c r="J258" s="108"/>
      <c r="K258" s="108"/>
      <c r="L258" s="108"/>
      <c r="M258" s="108"/>
      <c r="N258" s="108"/>
      <c r="O258" s="108"/>
      <c r="P258" s="108"/>
      <c r="Q258" s="76"/>
      <c r="R258" s="76"/>
      <c r="S258" s="76"/>
      <c r="T258" s="76"/>
      <c r="U258" s="76"/>
      <c r="V258" s="76"/>
      <c r="W258" s="76"/>
      <c r="X258" s="76"/>
      <c r="Y258" s="76"/>
      <c r="Z258" s="76"/>
    </row>
    <row r="259" spans="1:26" ht="14.25" customHeight="1">
      <c r="A259" s="93"/>
      <c r="B259" s="107"/>
      <c r="C259" s="108"/>
      <c r="D259" s="108"/>
      <c r="E259" s="92"/>
      <c r="F259" s="108"/>
      <c r="G259" s="108"/>
      <c r="H259" s="108"/>
      <c r="I259" s="108"/>
      <c r="J259" s="108"/>
      <c r="K259" s="108"/>
      <c r="L259" s="108"/>
      <c r="M259" s="108"/>
      <c r="N259" s="108"/>
      <c r="O259" s="108"/>
      <c r="P259" s="108"/>
      <c r="Q259" s="76"/>
      <c r="R259" s="76"/>
      <c r="S259" s="76"/>
      <c r="T259" s="76"/>
      <c r="U259" s="76"/>
      <c r="V259" s="76"/>
      <c r="W259" s="76"/>
      <c r="X259" s="76"/>
      <c r="Y259" s="76"/>
      <c r="Z259" s="76"/>
    </row>
    <row r="260" spans="1:26" ht="14.25" customHeight="1">
      <c r="A260" s="93"/>
      <c r="B260" s="107"/>
      <c r="C260" s="108"/>
      <c r="D260" s="108"/>
      <c r="E260" s="92"/>
      <c r="F260" s="108"/>
      <c r="G260" s="108"/>
      <c r="H260" s="108"/>
      <c r="I260" s="108"/>
      <c r="J260" s="108"/>
      <c r="K260" s="108"/>
      <c r="L260" s="108"/>
      <c r="M260" s="108"/>
      <c r="N260" s="108"/>
      <c r="O260" s="108"/>
      <c r="P260" s="108"/>
      <c r="Q260" s="76"/>
      <c r="R260" s="76"/>
      <c r="S260" s="76"/>
      <c r="T260" s="76"/>
      <c r="U260" s="76"/>
      <c r="V260" s="76"/>
      <c r="W260" s="76"/>
      <c r="X260" s="76"/>
      <c r="Y260" s="76"/>
      <c r="Z260" s="76"/>
    </row>
    <row r="261" spans="1:26" ht="14.25" customHeight="1">
      <c r="A261" s="93"/>
      <c r="B261" s="107"/>
      <c r="C261" s="108"/>
      <c r="D261" s="108"/>
      <c r="E261" s="92"/>
      <c r="F261" s="108"/>
      <c r="G261" s="108"/>
      <c r="H261" s="108"/>
      <c r="I261" s="108"/>
      <c r="J261" s="108"/>
      <c r="K261" s="108"/>
      <c r="L261" s="108"/>
      <c r="M261" s="108"/>
      <c r="N261" s="108"/>
      <c r="O261" s="108"/>
      <c r="P261" s="108"/>
      <c r="Q261" s="76"/>
      <c r="R261" s="76"/>
      <c r="S261" s="76"/>
      <c r="T261" s="76"/>
      <c r="U261" s="76"/>
      <c r="V261" s="76"/>
      <c r="W261" s="76"/>
      <c r="X261" s="76"/>
      <c r="Y261" s="76"/>
      <c r="Z261" s="76"/>
    </row>
    <row r="262" spans="1:26" ht="14.25" customHeight="1">
      <c r="A262" s="93"/>
      <c r="B262" s="107"/>
      <c r="C262" s="108"/>
      <c r="D262" s="108"/>
      <c r="E262" s="92"/>
      <c r="F262" s="108"/>
      <c r="G262" s="108"/>
      <c r="H262" s="108"/>
      <c r="I262" s="108"/>
      <c r="J262" s="108"/>
      <c r="K262" s="108"/>
      <c r="L262" s="108"/>
      <c r="M262" s="108"/>
      <c r="N262" s="108"/>
      <c r="O262" s="108"/>
      <c r="P262" s="108"/>
      <c r="Q262" s="76"/>
      <c r="R262" s="76"/>
      <c r="S262" s="76"/>
      <c r="T262" s="76"/>
      <c r="U262" s="76"/>
      <c r="V262" s="76"/>
      <c r="W262" s="76"/>
      <c r="X262" s="76"/>
      <c r="Y262" s="76"/>
      <c r="Z262" s="76"/>
    </row>
    <row r="263" spans="1:26" ht="14.25" customHeight="1">
      <c r="A263" s="93"/>
      <c r="B263" s="107"/>
      <c r="C263" s="108"/>
      <c r="D263" s="108"/>
      <c r="E263" s="92"/>
      <c r="F263" s="108"/>
      <c r="G263" s="108"/>
      <c r="H263" s="108"/>
      <c r="I263" s="108"/>
      <c r="J263" s="108"/>
      <c r="K263" s="108"/>
      <c r="L263" s="108"/>
      <c r="M263" s="108"/>
      <c r="N263" s="108"/>
      <c r="O263" s="108"/>
      <c r="P263" s="108"/>
      <c r="Q263" s="76"/>
      <c r="R263" s="76"/>
      <c r="S263" s="76"/>
      <c r="T263" s="76"/>
      <c r="U263" s="76"/>
      <c r="V263" s="76"/>
      <c r="W263" s="76"/>
      <c r="X263" s="76"/>
      <c r="Y263" s="76"/>
      <c r="Z263" s="76"/>
    </row>
    <row r="264" spans="1:26" ht="14.25" customHeight="1">
      <c r="A264" s="93"/>
      <c r="B264" s="107"/>
      <c r="C264" s="108"/>
      <c r="D264" s="108"/>
      <c r="E264" s="92"/>
      <c r="F264" s="108"/>
      <c r="G264" s="108"/>
      <c r="H264" s="108"/>
      <c r="I264" s="108"/>
      <c r="J264" s="108"/>
      <c r="K264" s="108"/>
      <c r="L264" s="108"/>
      <c r="M264" s="108"/>
      <c r="N264" s="108"/>
      <c r="O264" s="108"/>
      <c r="P264" s="108"/>
      <c r="Q264" s="76"/>
      <c r="R264" s="76"/>
      <c r="S264" s="76"/>
      <c r="T264" s="76"/>
      <c r="U264" s="76"/>
      <c r="V264" s="76"/>
      <c r="W264" s="76"/>
      <c r="X264" s="76"/>
      <c r="Y264" s="76"/>
      <c r="Z264" s="76"/>
    </row>
    <row r="265" spans="1:26" ht="14.25" customHeight="1">
      <c r="A265" s="93"/>
      <c r="B265" s="107"/>
      <c r="C265" s="108"/>
      <c r="D265" s="108"/>
      <c r="E265" s="92"/>
      <c r="F265" s="108"/>
      <c r="G265" s="108"/>
      <c r="H265" s="108"/>
      <c r="I265" s="108"/>
      <c r="J265" s="108"/>
      <c r="K265" s="108"/>
      <c r="L265" s="108"/>
      <c r="M265" s="108"/>
      <c r="N265" s="108"/>
      <c r="O265" s="108"/>
      <c r="P265" s="108"/>
      <c r="Q265" s="76"/>
      <c r="R265" s="76"/>
      <c r="S265" s="76"/>
      <c r="T265" s="76"/>
      <c r="U265" s="76"/>
      <c r="V265" s="76"/>
      <c r="W265" s="76"/>
      <c r="X265" s="76"/>
      <c r="Y265" s="76"/>
      <c r="Z265" s="76"/>
    </row>
    <row r="266" spans="1:26" ht="14.25" customHeight="1">
      <c r="A266" s="93"/>
      <c r="B266" s="107"/>
      <c r="C266" s="108"/>
      <c r="D266" s="108"/>
      <c r="E266" s="92"/>
      <c r="F266" s="108"/>
      <c r="G266" s="108"/>
      <c r="H266" s="108"/>
      <c r="I266" s="108"/>
      <c r="J266" s="108"/>
      <c r="K266" s="108"/>
      <c r="L266" s="108"/>
      <c r="M266" s="108"/>
      <c r="N266" s="108"/>
      <c r="O266" s="108"/>
      <c r="P266" s="108"/>
      <c r="Q266" s="76"/>
      <c r="R266" s="76"/>
      <c r="S266" s="76"/>
      <c r="T266" s="76"/>
      <c r="U266" s="76"/>
      <c r="V266" s="76"/>
      <c r="W266" s="76"/>
      <c r="X266" s="76"/>
      <c r="Y266" s="76"/>
      <c r="Z266" s="76"/>
    </row>
    <row r="267" spans="1:26" ht="14.25" customHeight="1">
      <c r="A267" s="93"/>
      <c r="B267" s="107"/>
      <c r="C267" s="108"/>
      <c r="D267" s="108"/>
      <c r="E267" s="92"/>
      <c r="F267" s="108"/>
      <c r="G267" s="108"/>
      <c r="H267" s="108"/>
      <c r="I267" s="108"/>
      <c r="J267" s="108"/>
      <c r="K267" s="108"/>
      <c r="L267" s="108"/>
      <c r="M267" s="108"/>
      <c r="N267" s="108"/>
      <c r="O267" s="108"/>
      <c r="P267" s="108"/>
      <c r="Q267" s="76"/>
      <c r="R267" s="76"/>
      <c r="S267" s="76"/>
      <c r="T267" s="76"/>
      <c r="U267" s="76"/>
      <c r="V267" s="76"/>
      <c r="W267" s="76"/>
      <c r="X267" s="76"/>
      <c r="Y267" s="76"/>
      <c r="Z267" s="76"/>
    </row>
    <row r="268" spans="1:26" ht="14.25" customHeight="1">
      <c r="A268" s="93"/>
      <c r="B268" s="107"/>
      <c r="C268" s="108"/>
      <c r="D268" s="108"/>
      <c r="E268" s="92"/>
      <c r="F268" s="108"/>
      <c r="G268" s="108"/>
      <c r="H268" s="108"/>
      <c r="I268" s="108"/>
      <c r="J268" s="108"/>
      <c r="K268" s="108"/>
      <c r="L268" s="108"/>
      <c r="M268" s="108"/>
      <c r="N268" s="108"/>
      <c r="O268" s="108"/>
      <c r="P268" s="108"/>
      <c r="Q268" s="76"/>
      <c r="R268" s="76"/>
      <c r="S268" s="76"/>
      <c r="T268" s="76"/>
      <c r="U268" s="76"/>
      <c r="V268" s="76"/>
      <c r="W268" s="76"/>
      <c r="X268" s="76"/>
      <c r="Y268" s="76"/>
      <c r="Z268" s="76"/>
    </row>
    <row r="269" spans="1:26" ht="14.25" customHeight="1">
      <c r="A269" s="93"/>
      <c r="B269" s="107"/>
      <c r="C269" s="108"/>
      <c r="D269" s="108"/>
      <c r="E269" s="92"/>
      <c r="F269" s="108"/>
      <c r="G269" s="108"/>
      <c r="H269" s="108"/>
      <c r="I269" s="108"/>
      <c r="J269" s="108"/>
      <c r="K269" s="108"/>
      <c r="L269" s="108"/>
      <c r="M269" s="108"/>
      <c r="N269" s="108"/>
      <c r="O269" s="108"/>
      <c r="P269" s="108"/>
      <c r="Q269" s="76"/>
      <c r="R269" s="76"/>
      <c r="S269" s="76"/>
      <c r="T269" s="76"/>
      <c r="U269" s="76"/>
      <c r="V269" s="76"/>
      <c r="W269" s="76"/>
      <c r="X269" s="76"/>
      <c r="Y269" s="76"/>
      <c r="Z269" s="76"/>
    </row>
    <row r="270" spans="1:26" ht="14.25" customHeight="1">
      <c r="A270" s="93"/>
      <c r="B270" s="107"/>
      <c r="C270" s="108"/>
      <c r="D270" s="108"/>
      <c r="E270" s="92"/>
      <c r="F270" s="108"/>
      <c r="G270" s="108"/>
      <c r="H270" s="108"/>
      <c r="I270" s="108"/>
      <c r="J270" s="108"/>
      <c r="K270" s="108"/>
      <c r="L270" s="108"/>
      <c r="M270" s="108"/>
      <c r="N270" s="108"/>
      <c r="O270" s="108"/>
      <c r="P270" s="108"/>
      <c r="Q270" s="76"/>
      <c r="R270" s="76"/>
      <c r="S270" s="76"/>
      <c r="T270" s="76"/>
      <c r="U270" s="76"/>
      <c r="V270" s="76"/>
      <c r="W270" s="76"/>
      <c r="X270" s="76"/>
      <c r="Y270" s="76"/>
      <c r="Z270" s="76"/>
    </row>
    <row r="271" spans="1:26" ht="14.25" customHeight="1">
      <c r="A271" s="93"/>
      <c r="B271" s="107"/>
      <c r="C271" s="108"/>
      <c r="D271" s="108"/>
      <c r="E271" s="92"/>
      <c r="F271" s="108"/>
      <c r="G271" s="108"/>
      <c r="H271" s="108"/>
      <c r="I271" s="108"/>
      <c r="J271" s="108"/>
      <c r="K271" s="108"/>
      <c r="L271" s="108"/>
      <c r="M271" s="108"/>
      <c r="N271" s="108"/>
      <c r="O271" s="108"/>
      <c r="P271" s="108"/>
      <c r="Q271" s="76"/>
      <c r="R271" s="76"/>
      <c r="S271" s="76"/>
      <c r="T271" s="76"/>
      <c r="U271" s="76"/>
      <c r="V271" s="76"/>
      <c r="W271" s="76"/>
      <c r="X271" s="76"/>
      <c r="Y271" s="76"/>
      <c r="Z271" s="76"/>
    </row>
    <row r="272" spans="1:26" ht="14.25" customHeight="1">
      <c r="A272" s="93"/>
      <c r="B272" s="107"/>
      <c r="C272" s="108"/>
      <c r="D272" s="108"/>
      <c r="E272" s="92"/>
      <c r="F272" s="108"/>
      <c r="G272" s="108"/>
      <c r="H272" s="108"/>
      <c r="I272" s="108"/>
      <c r="J272" s="108"/>
      <c r="K272" s="108"/>
      <c r="L272" s="108"/>
      <c r="M272" s="108"/>
      <c r="N272" s="108"/>
      <c r="O272" s="108"/>
      <c r="P272" s="108"/>
      <c r="Q272" s="76"/>
      <c r="R272" s="76"/>
      <c r="S272" s="76"/>
      <c r="T272" s="76"/>
      <c r="U272" s="76"/>
      <c r="V272" s="76"/>
      <c r="W272" s="76"/>
      <c r="X272" s="76"/>
      <c r="Y272" s="76"/>
      <c r="Z272" s="76"/>
    </row>
    <row r="273" spans="1:26" ht="14.25" customHeight="1">
      <c r="A273" s="93"/>
      <c r="B273" s="107"/>
      <c r="C273" s="108"/>
      <c r="D273" s="108"/>
      <c r="E273" s="92"/>
      <c r="F273" s="108"/>
      <c r="G273" s="108"/>
      <c r="H273" s="108"/>
      <c r="I273" s="108"/>
      <c r="J273" s="108"/>
      <c r="K273" s="108"/>
      <c r="L273" s="108"/>
      <c r="M273" s="108"/>
      <c r="N273" s="108"/>
      <c r="O273" s="108"/>
      <c r="P273" s="108"/>
      <c r="Q273" s="76"/>
      <c r="R273" s="76"/>
      <c r="S273" s="76"/>
      <c r="T273" s="76"/>
      <c r="U273" s="76"/>
      <c r="V273" s="76"/>
      <c r="W273" s="76"/>
      <c r="X273" s="76"/>
      <c r="Y273" s="76"/>
      <c r="Z273" s="76"/>
    </row>
    <row r="274" spans="1:26" ht="14.25" customHeight="1">
      <c r="A274" s="93"/>
      <c r="B274" s="107"/>
      <c r="C274" s="108"/>
      <c r="D274" s="108"/>
      <c r="E274" s="92"/>
      <c r="F274" s="108"/>
      <c r="G274" s="108"/>
      <c r="H274" s="108"/>
      <c r="I274" s="108"/>
      <c r="J274" s="108"/>
      <c r="K274" s="108"/>
      <c r="L274" s="108"/>
      <c r="M274" s="108"/>
      <c r="N274" s="108"/>
      <c r="O274" s="108"/>
      <c r="P274" s="108"/>
      <c r="Q274" s="76"/>
      <c r="R274" s="76"/>
      <c r="S274" s="76"/>
      <c r="T274" s="76"/>
      <c r="U274" s="76"/>
      <c r="V274" s="76"/>
      <c r="W274" s="76"/>
      <c r="X274" s="76"/>
      <c r="Y274" s="76"/>
      <c r="Z274" s="76"/>
    </row>
    <row r="275" spans="1:26" ht="14.25" customHeight="1">
      <c r="A275" s="93"/>
      <c r="B275" s="107"/>
      <c r="C275" s="108"/>
      <c r="D275" s="108"/>
      <c r="E275" s="92"/>
      <c r="F275" s="108"/>
      <c r="G275" s="108"/>
      <c r="H275" s="108"/>
      <c r="I275" s="108"/>
      <c r="J275" s="108"/>
      <c r="K275" s="108"/>
      <c r="L275" s="108"/>
      <c r="M275" s="108"/>
      <c r="N275" s="108"/>
      <c r="O275" s="108"/>
      <c r="P275" s="108"/>
      <c r="Q275" s="76"/>
      <c r="R275" s="76"/>
      <c r="S275" s="76"/>
      <c r="T275" s="76"/>
      <c r="U275" s="76"/>
      <c r="V275" s="76"/>
      <c r="W275" s="76"/>
      <c r="X275" s="76"/>
      <c r="Y275" s="76"/>
      <c r="Z275" s="76"/>
    </row>
    <row r="276" spans="1:26" ht="14.25" customHeight="1">
      <c r="A276" s="93"/>
      <c r="B276" s="107"/>
      <c r="C276" s="108"/>
      <c r="D276" s="108"/>
      <c r="E276" s="92"/>
      <c r="F276" s="108"/>
      <c r="G276" s="108"/>
      <c r="H276" s="108"/>
      <c r="I276" s="108"/>
      <c r="J276" s="108"/>
      <c r="K276" s="108"/>
      <c r="L276" s="108"/>
      <c r="M276" s="108"/>
      <c r="N276" s="108"/>
      <c r="O276" s="108"/>
      <c r="P276" s="108"/>
      <c r="Q276" s="76"/>
      <c r="R276" s="76"/>
      <c r="S276" s="76"/>
      <c r="T276" s="76"/>
      <c r="U276" s="76"/>
      <c r="V276" s="76"/>
      <c r="W276" s="76"/>
      <c r="X276" s="76"/>
      <c r="Y276" s="76"/>
      <c r="Z276" s="76"/>
    </row>
    <row r="277" spans="1:26" ht="14.25" customHeight="1">
      <c r="A277" s="93"/>
      <c r="B277" s="107"/>
      <c r="C277" s="108"/>
      <c r="D277" s="108"/>
      <c r="E277" s="92"/>
      <c r="F277" s="108"/>
      <c r="G277" s="108"/>
      <c r="H277" s="108"/>
      <c r="I277" s="108"/>
      <c r="J277" s="108"/>
      <c r="K277" s="108"/>
      <c r="L277" s="108"/>
      <c r="M277" s="108"/>
      <c r="N277" s="108"/>
      <c r="O277" s="108"/>
      <c r="P277" s="108"/>
      <c r="Q277" s="76"/>
      <c r="R277" s="76"/>
      <c r="S277" s="76"/>
      <c r="T277" s="76"/>
      <c r="U277" s="76"/>
      <c r="V277" s="76"/>
      <c r="W277" s="76"/>
      <c r="X277" s="76"/>
      <c r="Y277" s="76"/>
      <c r="Z277" s="76"/>
    </row>
    <row r="278" spans="1:26" ht="14.25" customHeight="1">
      <c r="A278" s="93"/>
      <c r="B278" s="107"/>
      <c r="C278" s="108"/>
      <c r="D278" s="108"/>
      <c r="E278" s="92"/>
      <c r="F278" s="108"/>
      <c r="G278" s="108"/>
      <c r="H278" s="108"/>
      <c r="I278" s="108"/>
      <c r="J278" s="108"/>
      <c r="K278" s="108"/>
      <c r="L278" s="108"/>
      <c r="M278" s="108"/>
      <c r="N278" s="108"/>
      <c r="O278" s="108"/>
      <c r="P278" s="108"/>
      <c r="Q278" s="76"/>
      <c r="R278" s="76"/>
      <c r="S278" s="76"/>
      <c r="T278" s="76"/>
      <c r="U278" s="76"/>
      <c r="V278" s="76"/>
      <c r="W278" s="76"/>
      <c r="X278" s="76"/>
      <c r="Y278" s="76"/>
      <c r="Z278" s="76"/>
    </row>
    <row r="279" spans="1:26" ht="14.25" customHeight="1">
      <c r="A279" s="93"/>
      <c r="B279" s="107"/>
      <c r="C279" s="108"/>
      <c r="D279" s="108"/>
      <c r="E279" s="92"/>
      <c r="F279" s="108"/>
      <c r="G279" s="108"/>
      <c r="H279" s="108"/>
      <c r="I279" s="108"/>
      <c r="J279" s="108"/>
      <c r="K279" s="108"/>
      <c r="L279" s="108"/>
      <c r="M279" s="108"/>
      <c r="N279" s="108"/>
      <c r="O279" s="108"/>
      <c r="P279" s="108"/>
      <c r="Q279" s="76"/>
      <c r="R279" s="76"/>
      <c r="S279" s="76"/>
      <c r="T279" s="76"/>
      <c r="U279" s="76"/>
      <c r="V279" s="76"/>
      <c r="W279" s="76"/>
      <c r="X279" s="76"/>
      <c r="Y279" s="76"/>
      <c r="Z279" s="76"/>
    </row>
    <row r="280" spans="1:26" ht="14.25" customHeight="1">
      <c r="A280" s="93"/>
      <c r="B280" s="107"/>
      <c r="C280" s="108"/>
      <c r="D280" s="108"/>
      <c r="E280" s="92"/>
      <c r="F280" s="108"/>
      <c r="G280" s="108"/>
      <c r="H280" s="108"/>
      <c r="I280" s="108"/>
      <c r="J280" s="108"/>
      <c r="K280" s="108"/>
      <c r="L280" s="108"/>
      <c r="M280" s="108"/>
      <c r="N280" s="108"/>
      <c r="O280" s="108"/>
      <c r="P280" s="108"/>
      <c r="Q280" s="76"/>
      <c r="R280" s="76"/>
      <c r="S280" s="76"/>
      <c r="T280" s="76"/>
      <c r="U280" s="76"/>
      <c r="V280" s="76"/>
      <c r="W280" s="76"/>
      <c r="X280" s="76"/>
      <c r="Y280" s="76"/>
      <c r="Z280" s="76"/>
    </row>
    <row r="281" spans="1:26" ht="14.25" customHeight="1">
      <c r="A281" s="93"/>
      <c r="B281" s="107"/>
      <c r="C281" s="108"/>
      <c r="D281" s="108"/>
      <c r="E281" s="92"/>
      <c r="F281" s="108"/>
      <c r="G281" s="108"/>
      <c r="H281" s="108"/>
      <c r="I281" s="108"/>
      <c r="J281" s="108"/>
      <c r="K281" s="108"/>
      <c r="L281" s="108"/>
      <c r="M281" s="108"/>
      <c r="N281" s="108"/>
      <c r="O281" s="108"/>
      <c r="P281" s="108"/>
      <c r="Q281" s="76"/>
      <c r="R281" s="76"/>
      <c r="S281" s="76"/>
      <c r="T281" s="76"/>
      <c r="U281" s="76"/>
      <c r="V281" s="76"/>
      <c r="W281" s="76"/>
      <c r="X281" s="76"/>
      <c r="Y281" s="76"/>
      <c r="Z281" s="76"/>
    </row>
    <row r="282" spans="1:26" ht="14.25" customHeight="1">
      <c r="A282" s="93"/>
      <c r="B282" s="107"/>
      <c r="C282" s="108"/>
      <c r="D282" s="108"/>
      <c r="E282" s="92"/>
      <c r="F282" s="108"/>
      <c r="G282" s="108"/>
      <c r="H282" s="108"/>
      <c r="I282" s="108"/>
      <c r="J282" s="108"/>
      <c r="K282" s="108"/>
      <c r="L282" s="108"/>
      <c r="M282" s="108"/>
      <c r="N282" s="108"/>
      <c r="O282" s="108"/>
      <c r="P282" s="108"/>
      <c r="Q282" s="76"/>
      <c r="R282" s="76"/>
      <c r="S282" s="76"/>
      <c r="T282" s="76"/>
      <c r="U282" s="76"/>
      <c r="V282" s="76"/>
      <c r="W282" s="76"/>
      <c r="X282" s="76"/>
      <c r="Y282" s="76"/>
      <c r="Z282" s="76"/>
    </row>
    <row r="283" spans="1:26" ht="14.25" customHeight="1">
      <c r="A283" s="93"/>
      <c r="B283" s="107"/>
      <c r="C283" s="108"/>
      <c r="D283" s="108"/>
      <c r="E283" s="92"/>
      <c r="F283" s="108"/>
      <c r="G283" s="108"/>
      <c r="H283" s="108"/>
      <c r="I283" s="108"/>
      <c r="J283" s="108"/>
      <c r="K283" s="108"/>
      <c r="L283" s="108"/>
      <c r="M283" s="108"/>
      <c r="N283" s="108"/>
      <c r="O283" s="108"/>
      <c r="P283" s="108"/>
      <c r="Q283" s="76"/>
      <c r="R283" s="76"/>
      <c r="S283" s="76"/>
      <c r="T283" s="76"/>
      <c r="U283" s="76"/>
      <c r="V283" s="76"/>
      <c r="W283" s="76"/>
      <c r="X283" s="76"/>
      <c r="Y283" s="76"/>
      <c r="Z283" s="76"/>
    </row>
    <row r="284" spans="1:26" ht="14.25" customHeight="1">
      <c r="A284" s="93"/>
      <c r="B284" s="107"/>
      <c r="C284" s="108"/>
      <c r="D284" s="108"/>
      <c r="E284" s="92"/>
      <c r="F284" s="108"/>
      <c r="G284" s="108"/>
      <c r="H284" s="108"/>
      <c r="I284" s="108"/>
      <c r="J284" s="108"/>
      <c r="K284" s="108"/>
      <c r="L284" s="108"/>
      <c r="M284" s="108"/>
      <c r="N284" s="108"/>
      <c r="O284" s="108"/>
      <c r="P284" s="108"/>
      <c r="Q284" s="76"/>
      <c r="R284" s="76"/>
      <c r="S284" s="76"/>
      <c r="T284" s="76"/>
      <c r="U284" s="76"/>
      <c r="V284" s="76"/>
      <c r="W284" s="76"/>
      <c r="X284" s="76"/>
      <c r="Y284" s="76"/>
      <c r="Z284" s="76"/>
    </row>
    <row r="285" spans="1:26" ht="14.25" customHeight="1">
      <c r="A285" s="93"/>
      <c r="B285" s="107"/>
      <c r="C285" s="108"/>
      <c r="D285" s="108"/>
      <c r="E285" s="92"/>
      <c r="F285" s="108"/>
      <c r="G285" s="108"/>
      <c r="H285" s="108"/>
      <c r="I285" s="108"/>
      <c r="J285" s="108"/>
      <c r="K285" s="108"/>
      <c r="L285" s="108"/>
      <c r="M285" s="108"/>
      <c r="N285" s="108"/>
      <c r="O285" s="108"/>
      <c r="P285" s="108"/>
      <c r="Q285" s="76"/>
      <c r="R285" s="76"/>
      <c r="S285" s="76"/>
      <c r="T285" s="76"/>
      <c r="U285" s="76"/>
      <c r="V285" s="76"/>
      <c r="W285" s="76"/>
      <c r="X285" s="76"/>
      <c r="Y285" s="76"/>
      <c r="Z285" s="76"/>
    </row>
    <row r="286" spans="1:26" ht="14.25" customHeight="1">
      <c r="A286" s="93"/>
      <c r="B286" s="107"/>
      <c r="C286" s="108"/>
      <c r="D286" s="108"/>
      <c r="E286" s="92"/>
      <c r="F286" s="108"/>
      <c r="G286" s="108"/>
      <c r="H286" s="108"/>
      <c r="I286" s="108"/>
      <c r="J286" s="108"/>
      <c r="K286" s="108"/>
      <c r="L286" s="108"/>
      <c r="M286" s="108"/>
      <c r="N286" s="108"/>
      <c r="O286" s="108"/>
      <c r="P286" s="108"/>
      <c r="Q286" s="76"/>
      <c r="R286" s="76"/>
      <c r="S286" s="76"/>
      <c r="T286" s="76"/>
      <c r="U286" s="76"/>
      <c r="V286" s="76"/>
      <c r="W286" s="76"/>
      <c r="X286" s="76"/>
      <c r="Y286" s="76"/>
      <c r="Z286" s="76"/>
    </row>
    <row r="287" spans="1:26" ht="14.25" customHeight="1">
      <c r="A287" s="93"/>
      <c r="B287" s="107"/>
      <c r="C287" s="108"/>
      <c r="D287" s="108"/>
      <c r="E287" s="92"/>
      <c r="F287" s="108"/>
      <c r="G287" s="108"/>
      <c r="H287" s="108"/>
      <c r="I287" s="108"/>
      <c r="J287" s="108"/>
      <c r="K287" s="108"/>
      <c r="L287" s="108"/>
      <c r="M287" s="108"/>
      <c r="N287" s="108"/>
      <c r="O287" s="108"/>
      <c r="P287" s="108"/>
      <c r="Q287" s="76"/>
      <c r="R287" s="76"/>
      <c r="S287" s="76"/>
      <c r="T287" s="76"/>
      <c r="U287" s="76"/>
      <c r="V287" s="76"/>
      <c r="W287" s="76"/>
      <c r="X287" s="76"/>
      <c r="Y287" s="76"/>
      <c r="Z287" s="76"/>
    </row>
    <row r="288" spans="1:26" ht="14.25" customHeight="1">
      <c r="A288" s="93"/>
      <c r="B288" s="107"/>
      <c r="C288" s="108"/>
      <c r="D288" s="108"/>
      <c r="E288" s="92"/>
      <c r="F288" s="108"/>
      <c r="G288" s="108"/>
      <c r="H288" s="108"/>
      <c r="I288" s="108"/>
      <c r="J288" s="108"/>
      <c r="K288" s="108"/>
      <c r="L288" s="108"/>
      <c r="M288" s="108"/>
      <c r="N288" s="108"/>
      <c r="O288" s="108"/>
      <c r="P288" s="108"/>
      <c r="Q288" s="76"/>
      <c r="R288" s="76"/>
      <c r="S288" s="76"/>
      <c r="T288" s="76"/>
      <c r="U288" s="76"/>
      <c r="V288" s="76"/>
      <c r="W288" s="76"/>
      <c r="X288" s="76"/>
      <c r="Y288" s="76"/>
      <c r="Z288" s="76"/>
    </row>
    <row r="289" spans="1:26" ht="14.25" customHeight="1">
      <c r="A289" s="93"/>
      <c r="B289" s="107"/>
      <c r="C289" s="108"/>
      <c r="D289" s="108"/>
      <c r="E289" s="92"/>
      <c r="F289" s="108"/>
      <c r="G289" s="108"/>
      <c r="H289" s="108"/>
      <c r="I289" s="108"/>
      <c r="J289" s="108"/>
      <c r="K289" s="108"/>
      <c r="L289" s="108"/>
      <c r="M289" s="108"/>
      <c r="N289" s="108"/>
      <c r="O289" s="108"/>
      <c r="P289" s="108"/>
      <c r="Q289" s="76"/>
      <c r="R289" s="76"/>
      <c r="S289" s="76"/>
      <c r="T289" s="76"/>
      <c r="U289" s="76"/>
      <c r="V289" s="76"/>
      <c r="W289" s="76"/>
      <c r="X289" s="76"/>
      <c r="Y289" s="76"/>
      <c r="Z289" s="76"/>
    </row>
    <row r="290" spans="1:26" ht="14.25" customHeight="1">
      <c r="A290" s="93"/>
      <c r="B290" s="107"/>
      <c r="C290" s="108"/>
      <c r="D290" s="108"/>
      <c r="E290" s="92"/>
      <c r="F290" s="108"/>
      <c r="G290" s="108"/>
      <c r="H290" s="108"/>
      <c r="I290" s="108"/>
      <c r="J290" s="108"/>
      <c r="K290" s="108"/>
      <c r="L290" s="108"/>
      <c r="M290" s="108"/>
      <c r="N290" s="108"/>
      <c r="O290" s="108"/>
      <c r="P290" s="108"/>
      <c r="Q290" s="76"/>
      <c r="R290" s="76"/>
      <c r="S290" s="76"/>
      <c r="T290" s="76"/>
      <c r="U290" s="76"/>
      <c r="V290" s="76"/>
      <c r="W290" s="76"/>
      <c r="X290" s="76"/>
      <c r="Y290" s="76"/>
      <c r="Z290" s="76"/>
    </row>
    <row r="291" spans="1:26" ht="14.25" customHeight="1">
      <c r="A291" s="93"/>
      <c r="B291" s="107"/>
      <c r="C291" s="108"/>
      <c r="D291" s="108"/>
      <c r="E291" s="92"/>
      <c r="F291" s="108"/>
      <c r="G291" s="108"/>
      <c r="H291" s="108"/>
      <c r="I291" s="108"/>
      <c r="J291" s="108"/>
      <c r="K291" s="108"/>
      <c r="L291" s="108"/>
      <c r="M291" s="108"/>
      <c r="N291" s="108"/>
      <c r="O291" s="108"/>
      <c r="P291" s="108"/>
      <c r="Q291" s="76"/>
      <c r="R291" s="76"/>
      <c r="S291" s="76"/>
      <c r="T291" s="76"/>
      <c r="U291" s="76"/>
      <c r="V291" s="76"/>
      <c r="W291" s="76"/>
      <c r="X291" s="76"/>
      <c r="Y291" s="76"/>
      <c r="Z291" s="76"/>
    </row>
    <row r="292" spans="1:26" ht="14.25" customHeight="1">
      <c r="A292" s="93"/>
      <c r="B292" s="107"/>
      <c r="C292" s="108"/>
      <c r="D292" s="108"/>
      <c r="E292" s="92"/>
      <c r="F292" s="108"/>
      <c r="G292" s="108"/>
      <c r="H292" s="108"/>
      <c r="I292" s="108"/>
      <c r="J292" s="108"/>
      <c r="K292" s="108"/>
      <c r="L292" s="108"/>
      <c r="M292" s="108"/>
      <c r="N292" s="108"/>
      <c r="O292" s="108"/>
      <c r="P292" s="108"/>
      <c r="Q292" s="76"/>
      <c r="R292" s="76"/>
      <c r="S292" s="76"/>
      <c r="T292" s="76"/>
      <c r="U292" s="76"/>
      <c r="V292" s="76"/>
      <c r="W292" s="76"/>
      <c r="X292" s="76"/>
      <c r="Y292" s="76"/>
      <c r="Z292" s="76"/>
    </row>
    <row r="293" spans="1:26" ht="14.25" customHeight="1">
      <c r="A293" s="93"/>
      <c r="B293" s="107"/>
      <c r="C293" s="108"/>
      <c r="D293" s="108"/>
      <c r="E293" s="92"/>
      <c r="F293" s="108"/>
      <c r="G293" s="108"/>
      <c r="H293" s="108"/>
      <c r="I293" s="108"/>
      <c r="J293" s="108"/>
      <c r="K293" s="108"/>
      <c r="L293" s="108"/>
      <c r="M293" s="108"/>
      <c r="N293" s="108"/>
      <c r="O293" s="108"/>
      <c r="P293" s="108"/>
      <c r="Q293" s="76"/>
      <c r="R293" s="76"/>
      <c r="S293" s="76"/>
      <c r="T293" s="76"/>
      <c r="U293" s="76"/>
      <c r="V293" s="76"/>
      <c r="W293" s="76"/>
      <c r="X293" s="76"/>
      <c r="Y293" s="76"/>
      <c r="Z293" s="76"/>
    </row>
    <row r="294" spans="1:26" ht="14.25" customHeight="1">
      <c r="A294" s="93"/>
      <c r="B294" s="107"/>
      <c r="C294" s="108"/>
      <c r="D294" s="108"/>
      <c r="E294" s="92"/>
      <c r="F294" s="108"/>
      <c r="G294" s="108"/>
      <c r="H294" s="108"/>
      <c r="I294" s="108"/>
      <c r="J294" s="108"/>
      <c r="K294" s="108"/>
      <c r="L294" s="108"/>
      <c r="M294" s="108"/>
      <c r="N294" s="108"/>
      <c r="O294" s="108"/>
      <c r="P294" s="108"/>
      <c r="Q294" s="76"/>
      <c r="R294" s="76"/>
      <c r="S294" s="76"/>
      <c r="T294" s="76"/>
      <c r="U294" s="76"/>
      <c r="V294" s="76"/>
      <c r="W294" s="76"/>
      <c r="X294" s="76"/>
      <c r="Y294" s="76"/>
      <c r="Z294" s="76"/>
    </row>
    <row r="295" spans="1:26" ht="14.25" customHeight="1">
      <c r="A295" s="93"/>
      <c r="B295" s="107"/>
      <c r="C295" s="108"/>
      <c r="D295" s="108"/>
      <c r="E295" s="92"/>
      <c r="F295" s="108"/>
      <c r="G295" s="108"/>
      <c r="H295" s="108"/>
      <c r="I295" s="108"/>
      <c r="J295" s="108"/>
      <c r="K295" s="108"/>
      <c r="L295" s="108"/>
      <c r="M295" s="108"/>
      <c r="N295" s="108"/>
      <c r="O295" s="108"/>
      <c r="P295" s="108"/>
      <c r="Q295" s="76"/>
      <c r="R295" s="76"/>
      <c r="S295" s="76"/>
      <c r="T295" s="76"/>
      <c r="U295" s="76"/>
      <c r="V295" s="76"/>
      <c r="W295" s="76"/>
      <c r="X295" s="76"/>
      <c r="Y295" s="76"/>
      <c r="Z295" s="76"/>
    </row>
    <row r="296" spans="1:26" ht="14.25" customHeight="1">
      <c r="A296" s="93"/>
      <c r="B296" s="107"/>
      <c r="C296" s="108"/>
      <c r="D296" s="108"/>
      <c r="E296" s="92"/>
      <c r="F296" s="108"/>
      <c r="G296" s="108"/>
      <c r="H296" s="108"/>
      <c r="I296" s="108"/>
      <c r="J296" s="108"/>
      <c r="K296" s="108"/>
      <c r="L296" s="108"/>
      <c r="M296" s="108"/>
      <c r="N296" s="108"/>
      <c r="O296" s="108"/>
      <c r="P296" s="108"/>
      <c r="Q296" s="76"/>
      <c r="R296" s="76"/>
      <c r="S296" s="76"/>
      <c r="T296" s="76"/>
      <c r="U296" s="76"/>
      <c r="V296" s="76"/>
      <c r="W296" s="76"/>
      <c r="X296" s="76"/>
      <c r="Y296" s="76"/>
      <c r="Z296" s="76"/>
    </row>
    <row r="297" spans="1:26" ht="14.25" customHeight="1">
      <c r="A297" s="93"/>
      <c r="B297" s="107"/>
      <c r="C297" s="108"/>
      <c r="D297" s="108"/>
      <c r="E297" s="92"/>
      <c r="F297" s="108"/>
      <c r="G297" s="108"/>
      <c r="H297" s="108"/>
      <c r="I297" s="108"/>
      <c r="J297" s="108"/>
      <c r="K297" s="108"/>
      <c r="L297" s="108"/>
      <c r="M297" s="108"/>
      <c r="N297" s="108"/>
      <c r="O297" s="108"/>
      <c r="P297" s="108"/>
      <c r="Q297" s="76"/>
      <c r="R297" s="76"/>
      <c r="S297" s="76"/>
      <c r="T297" s="76"/>
      <c r="U297" s="76"/>
      <c r="V297" s="76"/>
      <c r="W297" s="76"/>
      <c r="X297" s="76"/>
      <c r="Y297" s="76"/>
      <c r="Z297" s="76"/>
    </row>
    <row r="298" spans="1:26" ht="14.25" customHeight="1">
      <c r="A298" s="93"/>
      <c r="B298" s="107"/>
      <c r="C298" s="108"/>
      <c r="D298" s="108"/>
      <c r="E298" s="92"/>
      <c r="F298" s="108"/>
      <c r="G298" s="108"/>
      <c r="H298" s="108"/>
      <c r="I298" s="108"/>
      <c r="J298" s="108"/>
      <c r="K298" s="108"/>
      <c r="L298" s="108"/>
      <c r="M298" s="108"/>
      <c r="N298" s="108"/>
      <c r="O298" s="108"/>
      <c r="P298" s="108"/>
      <c r="Q298" s="76"/>
      <c r="R298" s="76"/>
      <c r="S298" s="76"/>
      <c r="T298" s="76"/>
      <c r="U298" s="76"/>
      <c r="V298" s="76"/>
      <c r="W298" s="76"/>
      <c r="X298" s="76"/>
      <c r="Y298" s="76"/>
      <c r="Z298" s="76"/>
    </row>
    <row r="299" spans="1:26" ht="14.25" customHeight="1">
      <c r="A299" s="93"/>
      <c r="B299" s="107"/>
      <c r="C299" s="108"/>
      <c r="D299" s="108"/>
      <c r="E299" s="92"/>
      <c r="F299" s="108"/>
      <c r="G299" s="108"/>
      <c r="H299" s="108"/>
      <c r="I299" s="108"/>
      <c r="J299" s="108"/>
      <c r="K299" s="108"/>
      <c r="L299" s="108"/>
      <c r="M299" s="108"/>
      <c r="N299" s="108"/>
      <c r="O299" s="108"/>
      <c r="P299" s="108"/>
      <c r="Q299" s="76"/>
      <c r="R299" s="76"/>
      <c r="S299" s="76"/>
      <c r="T299" s="76"/>
      <c r="U299" s="76"/>
      <c r="V299" s="76"/>
      <c r="W299" s="76"/>
      <c r="X299" s="76"/>
      <c r="Y299" s="76"/>
      <c r="Z299" s="76"/>
    </row>
    <row r="300" spans="1:26" ht="14.25" customHeight="1">
      <c r="A300" s="93"/>
      <c r="B300" s="107"/>
      <c r="C300" s="108"/>
      <c r="D300" s="108"/>
      <c r="E300" s="92"/>
      <c r="F300" s="108"/>
      <c r="G300" s="108"/>
      <c r="H300" s="108"/>
      <c r="I300" s="108"/>
      <c r="J300" s="108"/>
      <c r="K300" s="108"/>
      <c r="L300" s="108"/>
      <c r="M300" s="108"/>
      <c r="N300" s="108"/>
      <c r="O300" s="108"/>
      <c r="P300" s="108"/>
      <c r="Q300" s="76"/>
      <c r="R300" s="76"/>
      <c r="S300" s="76"/>
      <c r="T300" s="76"/>
      <c r="U300" s="76"/>
      <c r="V300" s="76"/>
      <c r="W300" s="76"/>
      <c r="X300" s="76"/>
      <c r="Y300" s="76"/>
      <c r="Z300" s="76"/>
    </row>
    <row r="301" spans="1:26" ht="14.25" customHeight="1">
      <c r="A301" s="93"/>
      <c r="B301" s="107"/>
      <c r="C301" s="108"/>
      <c r="D301" s="108"/>
      <c r="E301" s="92"/>
      <c r="F301" s="108"/>
      <c r="G301" s="108"/>
      <c r="H301" s="108"/>
      <c r="I301" s="108"/>
      <c r="J301" s="108"/>
      <c r="K301" s="108"/>
      <c r="L301" s="108"/>
      <c r="M301" s="108"/>
      <c r="N301" s="108"/>
      <c r="O301" s="108"/>
      <c r="P301" s="108"/>
      <c r="Q301" s="76"/>
      <c r="R301" s="76"/>
      <c r="S301" s="76"/>
      <c r="T301" s="76"/>
      <c r="U301" s="76"/>
      <c r="V301" s="76"/>
      <c r="W301" s="76"/>
      <c r="X301" s="76"/>
      <c r="Y301" s="76"/>
      <c r="Z301" s="76"/>
    </row>
    <row r="302" spans="1:26" ht="14.25" customHeight="1">
      <c r="A302" s="93"/>
      <c r="B302" s="107"/>
      <c r="C302" s="108"/>
      <c r="D302" s="108"/>
      <c r="E302" s="92"/>
      <c r="F302" s="108"/>
      <c r="G302" s="108"/>
      <c r="H302" s="108"/>
      <c r="I302" s="108"/>
      <c r="J302" s="108"/>
      <c r="K302" s="108"/>
      <c r="L302" s="108"/>
      <c r="M302" s="108"/>
      <c r="N302" s="108"/>
      <c r="O302" s="108"/>
      <c r="P302" s="108"/>
      <c r="Q302" s="76"/>
      <c r="R302" s="76"/>
      <c r="S302" s="76"/>
      <c r="T302" s="76"/>
      <c r="U302" s="76"/>
      <c r="V302" s="76"/>
      <c r="W302" s="76"/>
      <c r="X302" s="76"/>
      <c r="Y302" s="76"/>
      <c r="Z302" s="76"/>
    </row>
    <row r="303" spans="1:26" ht="14.25" customHeight="1">
      <c r="A303" s="93"/>
      <c r="B303" s="107"/>
      <c r="C303" s="108"/>
      <c r="D303" s="108"/>
      <c r="E303" s="92"/>
      <c r="F303" s="108"/>
      <c r="G303" s="108"/>
      <c r="H303" s="108"/>
      <c r="I303" s="108"/>
      <c r="J303" s="108"/>
      <c r="K303" s="108"/>
      <c r="L303" s="108"/>
      <c r="M303" s="108"/>
      <c r="N303" s="108"/>
      <c r="O303" s="108"/>
      <c r="P303" s="108"/>
      <c r="Q303" s="76"/>
      <c r="R303" s="76"/>
      <c r="S303" s="76"/>
      <c r="T303" s="76"/>
      <c r="U303" s="76"/>
      <c r="V303" s="76"/>
      <c r="W303" s="76"/>
      <c r="X303" s="76"/>
      <c r="Y303" s="76"/>
      <c r="Z303" s="76"/>
    </row>
    <row r="304" spans="1:26" ht="14.25" customHeight="1">
      <c r="A304" s="93"/>
      <c r="B304" s="107"/>
      <c r="C304" s="108"/>
      <c r="D304" s="108"/>
      <c r="E304" s="92"/>
      <c r="F304" s="108"/>
      <c r="G304" s="108"/>
      <c r="H304" s="108"/>
      <c r="I304" s="108"/>
      <c r="J304" s="108"/>
      <c r="K304" s="108"/>
      <c r="L304" s="108"/>
      <c r="M304" s="108"/>
      <c r="N304" s="108"/>
      <c r="O304" s="108"/>
      <c r="P304" s="108"/>
      <c r="Q304" s="76"/>
      <c r="R304" s="76"/>
      <c r="S304" s="76"/>
      <c r="T304" s="76"/>
      <c r="U304" s="76"/>
      <c r="V304" s="76"/>
      <c r="W304" s="76"/>
      <c r="X304" s="76"/>
      <c r="Y304" s="76"/>
      <c r="Z304" s="76"/>
    </row>
    <row r="305" spans="1:26" ht="14.25" customHeight="1">
      <c r="A305" s="93"/>
      <c r="B305" s="107"/>
      <c r="C305" s="108"/>
      <c r="D305" s="108"/>
      <c r="E305" s="92"/>
      <c r="F305" s="108"/>
      <c r="G305" s="108"/>
      <c r="H305" s="108"/>
      <c r="I305" s="108"/>
      <c r="J305" s="108"/>
      <c r="K305" s="108"/>
      <c r="L305" s="108"/>
      <c r="M305" s="108"/>
      <c r="N305" s="108"/>
      <c r="O305" s="108"/>
      <c r="P305" s="108"/>
      <c r="Q305" s="76"/>
      <c r="R305" s="76"/>
      <c r="S305" s="76"/>
      <c r="T305" s="76"/>
      <c r="U305" s="76"/>
      <c r="V305" s="76"/>
      <c r="W305" s="76"/>
      <c r="X305" s="76"/>
      <c r="Y305" s="76"/>
      <c r="Z305" s="76"/>
    </row>
    <row r="306" spans="1:26" ht="14.25" customHeight="1">
      <c r="A306" s="93"/>
      <c r="B306" s="107"/>
      <c r="C306" s="108"/>
      <c r="D306" s="108"/>
      <c r="E306" s="92"/>
      <c r="F306" s="108"/>
      <c r="G306" s="108"/>
      <c r="H306" s="108"/>
      <c r="I306" s="108"/>
      <c r="J306" s="108"/>
      <c r="K306" s="108"/>
      <c r="L306" s="108"/>
      <c r="M306" s="108"/>
      <c r="N306" s="108"/>
      <c r="O306" s="108"/>
      <c r="P306" s="108"/>
      <c r="Q306" s="76"/>
      <c r="R306" s="76"/>
      <c r="S306" s="76"/>
      <c r="T306" s="76"/>
      <c r="U306" s="76"/>
      <c r="V306" s="76"/>
      <c r="W306" s="76"/>
      <c r="X306" s="76"/>
      <c r="Y306" s="76"/>
      <c r="Z306" s="76"/>
    </row>
    <row r="307" spans="1:26" ht="14.25" customHeight="1">
      <c r="A307" s="93"/>
      <c r="B307" s="107"/>
      <c r="C307" s="108"/>
      <c r="D307" s="108"/>
      <c r="E307" s="92"/>
      <c r="F307" s="108"/>
      <c r="G307" s="108"/>
      <c r="H307" s="108"/>
      <c r="I307" s="108"/>
      <c r="J307" s="108"/>
      <c r="K307" s="108"/>
      <c r="L307" s="108"/>
      <c r="M307" s="108"/>
      <c r="N307" s="108"/>
      <c r="O307" s="108"/>
      <c r="P307" s="108"/>
      <c r="Q307" s="76"/>
      <c r="R307" s="76"/>
      <c r="S307" s="76"/>
      <c r="T307" s="76"/>
      <c r="U307" s="76"/>
      <c r="V307" s="76"/>
      <c r="W307" s="76"/>
      <c r="X307" s="76"/>
      <c r="Y307" s="76"/>
      <c r="Z307" s="76"/>
    </row>
    <row r="308" spans="1:26" ht="14.25" customHeight="1">
      <c r="A308" s="93"/>
      <c r="B308" s="107"/>
      <c r="C308" s="108"/>
      <c r="D308" s="108"/>
      <c r="E308" s="92"/>
      <c r="F308" s="108"/>
      <c r="G308" s="108"/>
      <c r="H308" s="108"/>
      <c r="I308" s="108"/>
      <c r="J308" s="108"/>
      <c r="K308" s="108"/>
      <c r="L308" s="108"/>
      <c r="M308" s="108"/>
      <c r="N308" s="108"/>
      <c r="O308" s="108"/>
      <c r="P308" s="108"/>
      <c r="Q308" s="76"/>
      <c r="R308" s="76"/>
      <c r="S308" s="76"/>
      <c r="T308" s="76"/>
      <c r="U308" s="76"/>
      <c r="V308" s="76"/>
      <c r="W308" s="76"/>
      <c r="X308" s="76"/>
      <c r="Y308" s="76"/>
      <c r="Z308" s="76"/>
    </row>
    <row r="309" spans="1:26" ht="14.25" customHeight="1">
      <c r="A309" s="93"/>
      <c r="B309" s="107"/>
      <c r="C309" s="108"/>
      <c r="D309" s="108"/>
      <c r="E309" s="92"/>
      <c r="F309" s="108"/>
      <c r="G309" s="108"/>
      <c r="H309" s="108"/>
      <c r="I309" s="108"/>
      <c r="J309" s="108"/>
      <c r="K309" s="108"/>
      <c r="L309" s="108"/>
      <c r="M309" s="108"/>
      <c r="N309" s="108"/>
      <c r="O309" s="108"/>
      <c r="P309" s="108"/>
      <c r="Q309" s="76"/>
      <c r="R309" s="76"/>
      <c r="S309" s="76"/>
      <c r="T309" s="76"/>
      <c r="U309" s="76"/>
      <c r="V309" s="76"/>
      <c r="W309" s="76"/>
      <c r="X309" s="76"/>
      <c r="Y309" s="76"/>
      <c r="Z309" s="76"/>
    </row>
    <row r="310" spans="1:26" ht="14.25" customHeight="1">
      <c r="A310" s="93"/>
      <c r="B310" s="107"/>
      <c r="C310" s="108"/>
      <c r="D310" s="108"/>
      <c r="E310" s="92"/>
      <c r="F310" s="108"/>
      <c r="G310" s="108"/>
      <c r="H310" s="108"/>
      <c r="I310" s="108"/>
      <c r="J310" s="108"/>
      <c r="K310" s="108"/>
      <c r="L310" s="108"/>
      <c r="M310" s="108"/>
      <c r="N310" s="108"/>
      <c r="O310" s="108"/>
      <c r="P310" s="108"/>
      <c r="Q310" s="76"/>
      <c r="R310" s="76"/>
      <c r="S310" s="76"/>
      <c r="T310" s="76"/>
      <c r="U310" s="76"/>
      <c r="V310" s="76"/>
      <c r="W310" s="76"/>
      <c r="X310" s="76"/>
      <c r="Y310" s="76"/>
      <c r="Z310" s="76"/>
    </row>
    <row r="311" spans="1:26" ht="14.25" customHeight="1">
      <c r="A311" s="93"/>
      <c r="B311" s="107"/>
      <c r="C311" s="108"/>
      <c r="D311" s="108"/>
      <c r="E311" s="92"/>
      <c r="F311" s="108"/>
      <c r="G311" s="108"/>
      <c r="H311" s="108"/>
      <c r="I311" s="108"/>
      <c r="J311" s="108"/>
      <c r="K311" s="108"/>
      <c r="L311" s="108"/>
      <c r="M311" s="108"/>
      <c r="N311" s="108"/>
      <c r="O311" s="108"/>
      <c r="P311" s="108"/>
      <c r="Q311" s="76"/>
      <c r="R311" s="76"/>
      <c r="S311" s="76"/>
      <c r="T311" s="76"/>
      <c r="U311" s="76"/>
      <c r="V311" s="76"/>
      <c r="W311" s="76"/>
      <c r="X311" s="76"/>
      <c r="Y311" s="76"/>
      <c r="Z311" s="76"/>
    </row>
    <row r="312" spans="1:26" ht="14.25" customHeight="1">
      <c r="A312" s="93"/>
      <c r="B312" s="107"/>
      <c r="C312" s="108"/>
      <c r="D312" s="108"/>
      <c r="E312" s="92"/>
      <c r="F312" s="108"/>
      <c r="G312" s="108"/>
      <c r="H312" s="108"/>
      <c r="I312" s="108"/>
      <c r="J312" s="108"/>
      <c r="K312" s="108"/>
      <c r="L312" s="108"/>
      <c r="M312" s="108"/>
      <c r="N312" s="108"/>
      <c r="O312" s="108"/>
      <c r="P312" s="108"/>
      <c r="Q312" s="76"/>
      <c r="R312" s="76"/>
      <c r="S312" s="76"/>
      <c r="T312" s="76"/>
      <c r="U312" s="76"/>
      <c r="V312" s="76"/>
      <c r="W312" s="76"/>
      <c r="X312" s="76"/>
      <c r="Y312" s="76"/>
      <c r="Z312" s="76"/>
    </row>
    <row r="313" spans="1:26" ht="14.25" customHeight="1">
      <c r="A313" s="93"/>
      <c r="B313" s="107"/>
      <c r="C313" s="108"/>
      <c r="D313" s="108"/>
      <c r="E313" s="92"/>
      <c r="F313" s="108"/>
      <c r="G313" s="108"/>
      <c r="H313" s="108"/>
      <c r="I313" s="108"/>
      <c r="J313" s="108"/>
      <c r="K313" s="108"/>
      <c r="L313" s="108"/>
      <c r="M313" s="108"/>
      <c r="N313" s="108"/>
      <c r="O313" s="108"/>
      <c r="P313" s="108"/>
      <c r="Q313" s="76"/>
      <c r="R313" s="76"/>
      <c r="S313" s="76"/>
      <c r="T313" s="76"/>
      <c r="U313" s="76"/>
      <c r="V313" s="76"/>
      <c r="W313" s="76"/>
      <c r="X313" s="76"/>
      <c r="Y313" s="76"/>
      <c r="Z313" s="76"/>
    </row>
    <row r="314" spans="1:26" ht="14.25" customHeight="1">
      <c r="A314" s="93"/>
      <c r="B314" s="107"/>
      <c r="C314" s="108"/>
      <c r="D314" s="108"/>
      <c r="E314" s="92"/>
      <c r="F314" s="108"/>
      <c r="G314" s="108"/>
      <c r="H314" s="108"/>
      <c r="I314" s="108"/>
      <c r="J314" s="108"/>
      <c r="K314" s="108"/>
      <c r="L314" s="108"/>
      <c r="M314" s="108"/>
      <c r="N314" s="108"/>
      <c r="O314" s="108"/>
      <c r="P314" s="108"/>
      <c r="Q314" s="76"/>
      <c r="R314" s="76"/>
      <c r="S314" s="76"/>
      <c r="T314" s="76"/>
      <c r="U314" s="76"/>
      <c r="V314" s="76"/>
      <c r="W314" s="76"/>
      <c r="X314" s="76"/>
      <c r="Y314" s="76"/>
      <c r="Z314" s="76"/>
    </row>
    <row r="315" spans="1:26" ht="14.25" customHeight="1">
      <c r="A315" s="93"/>
      <c r="B315" s="107"/>
      <c r="C315" s="108"/>
      <c r="D315" s="108"/>
      <c r="E315" s="92"/>
      <c r="F315" s="108"/>
      <c r="G315" s="108"/>
      <c r="H315" s="108"/>
      <c r="I315" s="108"/>
      <c r="J315" s="108"/>
      <c r="K315" s="108"/>
      <c r="L315" s="108"/>
      <c r="M315" s="108"/>
      <c r="N315" s="108"/>
      <c r="O315" s="108"/>
      <c r="P315" s="108"/>
      <c r="Q315" s="76"/>
      <c r="R315" s="76"/>
      <c r="S315" s="76"/>
      <c r="T315" s="76"/>
      <c r="U315" s="76"/>
      <c r="V315" s="76"/>
      <c r="W315" s="76"/>
      <c r="X315" s="76"/>
      <c r="Y315" s="76"/>
      <c r="Z315" s="76"/>
    </row>
    <row r="316" spans="1:26" ht="14.25" customHeight="1">
      <c r="A316" s="93"/>
      <c r="B316" s="107"/>
      <c r="C316" s="108"/>
      <c r="D316" s="108"/>
      <c r="E316" s="92"/>
      <c r="F316" s="108"/>
      <c r="G316" s="108"/>
      <c r="H316" s="108"/>
      <c r="I316" s="108"/>
      <c r="J316" s="108"/>
      <c r="K316" s="108"/>
      <c r="L316" s="108"/>
      <c r="M316" s="108"/>
      <c r="N316" s="108"/>
      <c r="O316" s="108"/>
      <c r="P316" s="108"/>
      <c r="Q316" s="76"/>
      <c r="R316" s="76"/>
      <c r="S316" s="76"/>
      <c r="T316" s="76"/>
      <c r="U316" s="76"/>
      <c r="V316" s="76"/>
      <c r="W316" s="76"/>
      <c r="X316" s="76"/>
      <c r="Y316" s="76"/>
      <c r="Z316" s="76"/>
    </row>
    <row r="317" spans="1:26" ht="14.25" customHeight="1">
      <c r="A317" s="93"/>
      <c r="B317" s="107"/>
      <c r="C317" s="108"/>
      <c r="D317" s="108"/>
      <c r="E317" s="92"/>
      <c r="F317" s="108"/>
      <c r="G317" s="108"/>
      <c r="H317" s="108"/>
      <c r="I317" s="108"/>
      <c r="J317" s="108"/>
      <c r="K317" s="108"/>
      <c r="L317" s="108"/>
      <c r="M317" s="108"/>
      <c r="N317" s="108"/>
      <c r="O317" s="108"/>
      <c r="P317" s="108"/>
      <c r="Q317" s="76"/>
      <c r="R317" s="76"/>
      <c r="S317" s="76"/>
      <c r="T317" s="76"/>
      <c r="U317" s="76"/>
      <c r="V317" s="76"/>
      <c r="W317" s="76"/>
      <c r="X317" s="76"/>
      <c r="Y317" s="76"/>
      <c r="Z317" s="76"/>
    </row>
    <row r="318" spans="1:26" ht="14.25" customHeight="1">
      <c r="A318" s="93"/>
      <c r="B318" s="107"/>
      <c r="C318" s="108"/>
      <c r="D318" s="108"/>
      <c r="E318" s="92"/>
      <c r="F318" s="108"/>
      <c r="G318" s="108"/>
      <c r="H318" s="108"/>
      <c r="I318" s="108"/>
      <c r="J318" s="108"/>
      <c r="K318" s="108"/>
      <c r="L318" s="108"/>
      <c r="M318" s="108"/>
      <c r="N318" s="108"/>
      <c r="O318" s="108"/>
      <c r="P318" s="108"/>
      <c r="Q318" s="76"/>
      <c r="R318" s="76"/>
      <c r="S318" s="76"/>
      <c r="T318" s="76"/>
      <c r="U318" s="76"/>
      <c r="V318" s="76"/>
      <c r="W318" s="76"/>
      <c r="X318" s="76"/>
      <c r="Y318" s="76"/>
      <c r="Z318" s="76"/>
    </row>
    <row r="319" spans="1:26" ht="14.25" customHeight="1">
      <c r="A319" s="93"/>
      <c r="B319" s="107"/>
      <c r="C319" s="108"/>
      <c r="D319" s="108"/>
      <c r="E319" s="92"/>
      <c r="F319" s="108"/>
      <c r="G319" s="108"/>
      <c r="H319" s="108"/>
      <c r="I319" s="108"/>
      <c r="J319" s="108"/>
      <c r="K319" s="108"/>
      <c r="L319" s="108"/>
      <c r="M319" s="108"/>
      <c r="N319" s="108"/>
      <c r="O319" s="108"/>
      <c r="P319" s="108"/>
      <c r="Q319" s="76"/>
      <c r="R319" s="76"/>
      <c r="S319" s="76"/>
      <c r="T319" s="76"/>
      <c r="U319" s="76"/>
      <c r="V319" s="76"/>
      <c r="W319" s="76"/>
      <c r="X319" s="76"/>
      <c r="Y319" s="76"/>
      <c r="Z319" s="76"/>
    </row>
    <row r="320" spans="1:26" ht="14.25" customHeight="1">
      <c r="A320" s="93"/>
      <c r="B320" s="107"/>
      <c r="C320" s="108"/>
      <c r="D320" s="108"/>
      <c r="E320" s="92"/>
      <c r="F320" s="108"/>
      <c r="G320" s="108"/>
      <c r="H320" s="108"/>
      <c r="I320" s="108"/>
      <c r="J320" s="108"/>
      <c r="K320" s="108"/>
      <c r="L320" s="108"/>
      <c r="M320" s="108"/>
      <c r="N320" s="108"/>
      <c r="O320" s="108"/>
      <c r="P320" s="108"/>
      <c r="Q320" s="76"/>
      <c r="R320" s="76"/>
      <c r="S320" s="76"/>
      <c r="T320" s="76"/>
      <c r="U320" s="76"/>
      <c r="V320" s="76"/>
      <c r="W320" s="76"/>
      <c r="X320" s="76"/>
      <c r="Y320" s="76"/>
      <c r="Z320" s="76"/>
    </row>
    <row r="321" spans="1:26" ht="14.25" customHeight="1">
      <c r="A321" s="93"/>
      <c r="B321" s="107"/>
      <c r="C321" s="108"/>
      <c r="D321" s="108"/>
      <c r="E321" s="92"/>
      <c r="F321" s="108"/>
      <c r="G321" s="108"/>
      <c r="H321" s="108"/>
      <c r="I321" s="108"/>
      <c r="J321" s="108"/>
      <c r="K321" s="108"/>
      <c r="L321" s="108"/>
      <c r="M321" s="108"/>
      <c r="N321" s="108"/>
      <c r="O321" s="108"/>
      <c r="P321" s="108"/>
      <c r="Q321" s="76"/>
      <c r="R321" s="76"/>
      <c r="S321" s="76"/>
      <c r="T321" s="76"/>
      <c r="U321" s="76"/>
      <c r="V321" s="76"/>
      <c r="W321" s="76"/>
      <c r="X321" s="76"/>
      <c r="Y321" s="76"/>
      <c r="Z321" s="76"/>
    </row>
    <row r="322" spans="1:26" ht="14.25" customHeight="1">
      <c r="A322" s="93"/>
      <c r="B322" s="107"/>
      <c r="C322" s="108"/>
      <c r="D322" s="108"/>
      <c r="E322" s="92"/>
      <c r="F322" s="108"/>
      <c r="G322" s="108"/>
      <c r="H322" s="108"/>
      <c r="I322" s="108"/>
      <c r="J322" s="108"/>
      <c r="K322" s="108"/>
      <c r="L322" s="108"/>
      <c r="M322" s="108"/>
      <c r="N322" s="108"/>
      <c r="O322" s="108"/>
      <c r="P322" s="108"/>
      <c r="Q322" s="76"/>
      <c r="R322" s="76"/>
      <c r="S322" s="76"/>
      <c r="T322" s="76"/>
      <c r="U322" s="76"/>
      <c r="V322" s="76"/>
      <c r="W322" s="76"/>
      <c r="X322" s="76"/>
      <c r="Y322" s="76"/>
      <c r="Z322" s="76"/>
    </row>
    <row r="323" spans="1:26" ht="14.25" customHeight="1">
      <c r="A323" s="93"/>
      <c r="B323" s="107"/>
      <c r="C323" s="108"/>
      <c r="D323" s="108"/>
      <c r="E323" s="92"/>
      <c r="F323" s="108"/>
      <c r="G323" s="108"/>
      <c r="H323" s="108"/>
      <c r="I323" s="108"/>
      <c r="J323" s="108"/>
      <c r="K323" s="108"/>
      <c r="L323" s="108"/>
      <c r="M323" s="108"/>
      <c r="N323" s="108"/>
      <c r="O323" s="108"/>
      <c r="P323" s="108"/>
      <c r="Q323" s="76"/>
      <c r="R323" s="76"/>
      <c r="S323" s="76"/>
      <c r="T323" s="76"/>
      <c r="U323" s="76"/>
      <c r="V323" s="76"/>
      <c r="W323" s="76"/>
      <c r="X323" s="76"/>
      <c r="Y323" s="76"/>
      <c r="Z323" s="76"/>
    </row>
    <row r="324" spans="1:26" ht="14.25" customHeight="1">
      <c r="A324" s="93"/>
      <c r="B324" s="107"/>
      <c r="C324" s="108"/>
      <c r="D324" s="108"/>
      <c r="E324" s="92"/>
      <c r="F324" s="108"/>
      <c r="G324" s="108"/>
      <c r="H324" s="108"/>
      <c r="I324" s="108"/>
      <c r="J324" s="108"/>
      <c r="K324" s="108"/>
      <c r="L324" s="108"/>
      <c r="M324" s="108"/>
      <c r="N324" s="108"/>
      <c r="O324" s="108"/>
      <c r="P324" s="108"/>
      <c r="Q324" s="76"/>
      <c r="R324" s="76"/>
      <c r="S324" s="76"/>
      <c r="T324" s="76"/>
      <c r="U324" s="76"/>
      <c r="V324" s="76"/>
      <c r="W324" s="76"/>
      <c r="X324" s="76"/>
      <c r="Y324" s="76"/>
      <c r="Z324" s="76"/>
    </row>
    <row r="325" spans="1:26" ht="14.25" customHeight="1">
      <c r="A325" s="93"/>
      <c r="B325" s="107"/>
      <c r="C325" s="108"/>
      <c r="D325" s="108"/>
      <c r="E325" s="92"/>
      <c r="F325" s="108"/>
      <c r="G325" s="108"/>
      <c r="H325" s="108"/>
      <c r="I325" s="108"/>
      <c r="J325" s="108"/>
      <c r="K325" s="108"/>
      <c r="L325" s="108"/>
      <c r="M325" s="108"/>
      <c r="N325" s="108"/>
      <c r="O325" s="108"/>
      <c r="P325" s="108"/>
      <c r="Q325" s="76"/>
      <c r="R325" s="76"/>
      <c r="S325" s="76"/>
      <c r="T325" s="76"/>
      <c r="U325" s="76"/>
      <c r="V325" s="76"/>
      <c r="W325" s="76"/>
      <c r="X325" s="76"/>
      <c r="Y325" s="76"/>
      <c r="Z325" s="76"/>
    </row>
    <row r="326" spans="1:26" ht="14.25" customHeight="1">
      <c r="A326" s="93"/>
      <c r="B326" s="107"/>
      <c r="C326" s="108"/>
      <c r="D326" s="108"/>
      <c r="E326" s="92"/>
      <c r="F326" s="108"/>
      <c r="G326" s="108"/>
      <c r="H326" s="108"/>
      <c r="I326" s="108"/>
      <c r="J326" s="108"/>
      <c r="K326" s="108"/>
      <c r="L326" s="108"/>
      <c r="M326" s="108"/>
      <c r="N326" s="108"/>
      <c r="O326" s="108"/>
      <c r="P326" s="108"/>
      <c r="Q326" s="76"/>
      <c r="R326" s="76"/>
      <c r="S326" s="76"/>
      <c r="T326" s="76"/>
      <c r="U326" s="76"/>
      <c r="V326" s="76"/>
      <c r="W326" s="76"/>
      <c r="X326" s="76"/>
      <c r="Y326" s="76"/>
      <c r="Z326" s="76"/>
    </row>
    <row r="327" spans="1:26" ht="14.25" customHeight="1">
      <c r="A327" s="93"/>
      <c r="B327" s="107"/>
      <c r="C327" s="108"/>
      <c r="D327" s="108"/>
      <c r="E327" s="92"/>
      <c r="F327" s="108"/>
      <c r="G327" s="108"/>
      <c r="H327" s="108"/>
      <c r="I327" s="108"/>
      <c r="J327" s="108"/>
      <c r="K327" s="108"/>
      <c r="L327" s="108"/>
      <c r="M327" s="108"/>
      <c r="N327" s="108"/>
      <c r="O327" s="108"/>
      <c r="P327" s="108"/>
      <c r="Q327" s="76"/>
      <c r="R327" s="76"/>
      <c r="S327" s="76"/>
      <c r="T327" s="76"/>
      <c r="U327" s="76"/>
      <c r="V327" s="76"/>
      <c r="W327" s="76"/>
      <c r="X327" s="76"/>
      <c r="Y327" s="76"/>
      <c r="Z327" s="76"/>
    </row>
    <row r="328" spans="1:26" ht="14.25" customHeight="1">
      <c r="A328" s="93"/>
      <c r="B328" s="107"/>
      <c r="C328" s="108"/>
      <c r="D328" s="108"/>
      <c r="E328" s="92"/>
      <c r="F328" s="108"/>
      <c r="G328" s="108"/>
      <c r="H328" s="108"/>
      <c r="I328" s="108"/>
      <c r="J328" s="108"/>
      <c r="K328" s="108"/>
      <c r="L328" s="108"/>
      <c r="M328" s="108"/>
      <c r="N328" s="108"/>
      <c r="O328" s="108"/>
      <c r="P328" s="108"/>
      <c r="Q328" s="76"/>
      <c r="R328" s="76"/>
      <c r="S328" s="76"/>
      <c r="T328" s="76"/>
      <c r="U328" s="76"/>
      <c r="V328" s="76"/>
      <c r="W328" s="76"/>
      <c r="X328" s="76"/>
      <c r="Y328" s="76"/>
      <c r="Z328" s="76"/>
    </row>
    <row r="329" spans="1:26" ht="14.25" customHeight="1">
      <c r="A329" s="93"/>
      <c r="B329" s="107"/>
      <c r="C329" s="108"/>
      <c r="D329" s="108"/>
      <c r="E329" s="92"/>
      <c r="F329" s="108"/>
      <c r="G329" s="108"/>
      <c r="H329" s="108"/>
      <c r="I329" s="108"/>
      <c r="J329" s="108"/>
      <c r="K329" s="108"/>
      <c r="L329" s="108"/>
      <c r="M329" s="108"/>
      <c r="N329" s="108"/>
      <c r="O329" s="108"/>
      <c r="P329" s="108"/>
      <c r="Q329" s="76"/>
      <c r="R329" s="76"/>
      <c r="S329" s="76"/>
      <c r="T329" s="76"/>
      <c r="U329" s="76"/>
      <c r="V329" s="76"/>
      <c r="W329" s="76"/>
      <c r="X329" s="76"/>
      <c r="Y329" s="76"/>
      <c r="Z329" s="76"/>
    </row>
    <row r="330" spans="1:26" ht="14.25" customHeight="1">
      <c r="A330" s="93"/>
      <c r="B330" s="107"/>
      <c r="C330" s="108"/>
      <c r="D330" s="108"/>
      <c r="E330" s="92"/>
      <c r="F330" s="108"/>
      <c r="G330" s="108"/>
      <c r="H330" s="108"/>
      <c r="I330" s="108"/>
      <c r="J330" s="108"/>
      <c r="K330" s="108"/>
      <c r="L330" s="108"/>
      <c r="M330" s="108"/>
      <c r="N330" s="108"/>
      <c r="O330" s="108"/>
      <c r="P330" s="108"/>
      <c r="Q330" s="76"/>
      <c r="R330" s="76"/>
      <c r="S330" s="76"/>
      <c r="T330" s="76"/>
      <c r="U330" s="76"/>
      <c r="V330" s="76"/>
      <c r="W330" s="76"/>
      <c r="X330" s="76"/>
      <c r="Y330" s="76"/>
      <c r="Z330" s="76"/>
    </row>
    <row r="331" spans="1:26" ht="14.25" customHeight="1">
      <c r="A331" s="93"/>
      <c r="B331" s="107"/>
      <c r="C331" s="108"/>
      <c r="D331" s="108"/>
      <c r="E331" s="92"/>
      <c r="F331" s="108"/>
      <c r="G331" s="108"/>
      <c r="H331" s="108"/>
      <c r="I331" s="108"/>
      <c r="J331" s="108"/>
      <c r="K331" s="108"/>
      <c r="L331" s="108"/>
      <c r="M331" s="108"/>
      <c r="N331" s="108"/>
      <c r="O331" s="108"/>
      <c r="P331" s="108"/>
      <c r="Q331" s="76"/>
      <c r="R331" s="76"/>
      <c r="S331" s="76"/>
      <c r="T331" s="76"/>
      <c r="U331" s="76"/>
      <c r="V331" s="76"/>
      <c r="W331" s="76"/>
      <c r="X331" s="76"/>
      <c r="Y331" s="76"/>
      <c r="Z331" s="76"/>
    </row>
    <row r="332" spans="1:26" ht="14.25" customHeight="1">
      <c r="A332" s="93"/>
      <c r="B332" s="107"/>
      <c r="C332" s="108"/>
      <c r="D332" s="108"/>
      <c r="E332" s="92"/>
      <c r="F332" s="108"/>
      <c r="G332" s="108"/>
      <c r="H332" s="108"/>
      <c r="I332" s="108"/>
      <c r="J332" s="108"/>
      <c r="K332" s="108"/>
      <c r="L332" s="108"/>
      <c r="M332" s="108"/>
      <c r="N332" s="108"/>
      <c r="O332" s="108"/>
      <c r="P332" s="108"/>
      <c r="Q332" s="76"/>
      <c r="R332" s="76"/>
      <c r="S332" s="76"/>
      <c r="T332" s="76"/>
      <c r="U332" s="76"/>
      <c r="V332" s="76"/>
      <c r="W332" s="76"/>
      <c r="X332" s="76"/>
      <c r="Y332" s="76"/>
      <c r="Z332" s="76"/>
    </row>
    <row r="333" spans="1:26" ht="14.25" customHeight="1">
      <c r="A333" s="93"/>
      <c r="B333" s="107"/>
      <c r="C333" s="108"/>
      <c r="D333" s="108"/>
      <c r="E333" s="92"/>
      <c r="F333" s="108"/>
      <c r="G333" s="108"/>
      <c r="H333" s="108"/>
      <c r="I333" s="108"/>
      <c r="J333" s="108"/>
      <c r="K333" s="108"/>
      <c r="L333" s="108"/>
      <c r="M333" s="108"/>
      <c r="N333" s="108"/>
      <c r="O333" s="108"/>
      <c r="P333" s="108"/>
      <c r="Q333" s="76"/>
      <c r="R333" s="76"/>
      <c r="S333" s="76"/>
      <c r="T333" s="76"/>
      <c r="U333" s="76"/>
      <c r="V333" s="76"/>
      <c r="W333" s="76"/>
      <c r="X333" s="76"/>
      <c r="Y333" s="76"/>
      <c r="Z333" s="76"/>
    </row>
    <row r="334" spans="1:26" ht="14.25" customHeight="1">
      <c r="A334" s="93"/>
      <c r="B334" s="107"/>
      <c r="C334" s="108"/>
      <c r="D334" s="108"/>
      <c r="E334" s="92"/>
      <c r="F334" s="108"/>
      <c r="G334" s="108"/>
      <c r="H334" s="108"/>
      <c r="I334" s="108"/>
      <c r="J334" s="108"/>
      <c r="K334" s="108"/>
      <c r="L334" s="108"/>
      <c r="M334" s="108"/>
      <c r="N334" s="108"/>
      <c r="O334" s="108"/>
      <c r="P334" s="108"/>
      <c r="Q334" s="76"/>
      <c r="R334" s="76"/>
      <c r="S334" s="76"/>
      <c r="T334" s="76"/>
      <c r="U334" s="76"/>
      <c r="V334" s="76"/>
      <c r="W334" s="76"/>
      <c r="X334" s="76"/>
      <c r="Y334" s="76"/>
      <c r="Z334" s="76"/>
    </row>
    <row r="335" spans="1:26" ht="14.25" customHeight="1">
      <c r="A335" s="93"/>
      <c r="B335" s="107"/>
      <c r="C335" s="108"/>
      <c r="D335" s="108"/>
      <c r="E335" s="92"/>
      <c r="F335" s="108"/>
      <c r="G335" s="108"/>
      <c r="H335" s="108"/>
      <c r="I335" s="108"/>
      <c r="J335" s="108"/>
      <c r="K335" s="108"/>
      <c r="L335" s="108"/>
      <c r="M335" s="108"/>
      <c r="N335" s="108"/>
      <c r="O335" s="108"/>
      <c r="P335" s="108"/>
      <c r="Q335" s="76"/>
      <c r="R335" s="76"/>
      <c r="S335" s="76"/>
      <c r="T335" s="76"/>
      <c r="U335" s="76"/>
      <c r="V335" s="76"/>
      <c r="W335" s="76"/>
      <c r="X335" s="76"/>
      <c r="Y335" s="76"/>
      <c r="Z335" s="76"/>
    </row>
    <row r="336" spans="1:26" ht="14.25" customHeight="1">
      <c r="A336" s="93"/>
      <c r="B336" s="107"/>
      <c r="C336" s="108"/>
      <c r="D336" s="108"/>
      <c r="E336" s="92"/>
      <c r="F336" s="108"/>
      <c r="G336" s="108"/>
      <c r="H336" s="108"/>
      <c r="I336" s="108"/>
      <c r="J336" s="108"/>
      <c r="K336" s="108"/>
      <c r="L336" s="108"/>
      <c r="M336" s="108"/>
      <c r="N336" s="108"/>
      <c r="O336" s="108"/>
      <c r="P336" s="108"/>
      <c r="Q336" s="76"/>
      <c r="R336" s="76"/>
      <c r="S336" s="76"/>
      <c r="T336" s="76"/>
      <c r="U336" s="76"/>
      <c r="V336" s="76"/>
      <c r="W336" s="76"/>
      <c r="X336" s="76"/>
      <c r="Y336" s="76"/>
      <c r="Z336" s="76"/>
    </row>
    <row r="337" spans="1:26" ht="14.25" customHeight="1">
      <c r="A337" s="93"/>
      <c r="B337" s="107"/>
      <c r="C337" s="108"/>
      <c r="D337" s="108"/>
      <c r="E337" s="92"/>
      <c r="F337" s="108"/>
      <c r="G337" s="108"/>
      <c r="H337" s="108"/>
      <c r="I337" s="108"/>
      <c r="J337" s="108"/>
      <c r="K337" s="108"/>
      <c r="L337" s="108"/>
      <c r="M337" s="108"/>
      <c r="N337" s="108"/>
      <c r="O337" s="108"/>
      <c r="P337" s="108"/>
      <c r="Q337" s="76"/>
      <c r="R337" s="76"/>
      <c r="S337" s="76"/>
      <c r="T337" s="76"/>
      <c r="U337" s="76"/>
      <c r="V337" s="76"/>
      <c r="W337" s="76"/>
      <c r="X337" s="76"/>
      <c r="Y337" s="76"/>
      <c r="Z337" s="76"/>
    </row>
    <row r="338" spans="1:26" ht="14.25" customHeight="1">
      <c r="A338" s="116"/>
      <c r="B338" s="76"/>
      <c r="C338" s="76"/>
      <c r="D338" s="76"/>
      <c r="E338" s="77"/>
      <c r="F338" s="76"/>
      <c r="G338" s="76"/>
      <c r="H338" s="76"/>
      <c r="I338" s="76"/>
      <c r="J338" s="76"/>
      <c r="K338" s="76"/>
      <c r="L338" s="76"/>
      <c r="M338" s="76"/>
      <c r="N338" s="76"/>
      <c r="O338" s="76"/>
      <c r="P338" s="76"/>
      <c r="Q338" s="76"/>
      <c r="R338" s="76"/>
      <c r="S338" s="76"/>
      <c r="T338" s="76"/>
      <c r="U338" s="76"/>
      <c r="V338" s="76"/>
      <c r="W338" s="76"/>
      <c r="X338" s="76"/>
      <c r="Y338" s="76"/>
      <c r="Z338" s="76"/>
    </row>
    <row r="339" spans="1:26" ht="14.25" customHeight="1">
      <c r="A339" s="116"/>
      <c r="B339" s="76"/>
      <c r="C339" s="76"/>
      <c r="D339" s="76"/>
      <c r="E339" s="77"/>
      <c r="F339" s="76"/>
      <c r="G339" s="76"/>
      <c r="H339" s="76"/>
      <c r="I339" s="76"/>
      <c r="J339" s="76"/>
      <c r="K339" s="76"/>
      <c r="L339" s="76"/>
      <c r="M339" s="76"/>
      <c r="N339" s="76"/>
      <c r="O339" s="76"/>
      <c r="P339" s="76"/>
      <c r="Q339" s="76"/>
      <c r="R339" s="76"/>
      <c r="S339" s="76"/>
      <c r="T339" s="76"/>
      <c r="U339" s="76"/>
      <c r="V339" s="76"/>
      <c r="W339" s="76"/>
      <c r="X339" s="76"/>
      <c r="Y339" s="76"/>
      <c r="Z339" s="76"/>
    </row>
    <row r="340" spans="1:26" ht="14.25" customHeight="1">
      <c r="A340" s="116"/>
      <c r="B340" s="76"/>
      <c r="C340" s="76"/>
      <c r="D340" s="76"/>
      <c r="E340" s="77"/>
      <c r="F340" s="76"/>
      <c r="G340" s="76"/>
      <c r="H340" s="76"/>
      <c r="I340" s="76"/>
      <c r="J340" s="76"/>
      <c r="K340" s="76"/>
      <c r="L340" s="76"/>
      <c r="M340" s="76"/>
      <c r="N340" s="76"/>
      <c r="O340" s="76"/>
      <c r="P340" s="76"/>
      <c r="Q340" s="76"/>
      <c r="R340" s="76"/>
      <c r="S340" s="76"/>
      <c r="T340" s="76"/>
      <c r="U340" s="76"/>
      <c r="V340" s="76"/>
      <c r="W340" s="76"/>
      <c r="X340" s="76"/>
      <c r="Y340" s="76"/>
      <c r="Z340" s="76"/>
    </row>
    <row r="341" spans="1:26" ht="14.25" customHeight="1">
      <c r="A341" s="116"/>
      <c r="B341" s="76"/>
      <c r="C341" s="76"/>
      <c r="D341" s="76"/>
      <c r="E341" s="77"/>
      <c r="F341" s="76"/>
      <c r="G341" s="76"/>
      <c r="H341" s="76"/>
      <c r="I341" s="76"/>
      <c r="J341" s="76"/>
      <c r="K341" s="76"/>
      <c r="L341" s="76"/>
      <c r="M341" s="76"/>
      <c r="N341" s="76"/>
      <c r="O341" s="76"/>
      <c r="P341" s="76"/>
      <c r="Q341" s="76"/>
      <c r="R341" s="76"/>
      <c r="S341" s="76"/>
      <c r="T341" s="76"/>
      <c r="U341" s="76"/>
      <c r="V341" s="76"/>
      <c r="W341" s="76"/>
      <c r="X341" s="76"/>
      <c r="Y341" s="76"/>
      <c r="Z341" s="76"/>
    </row>
    <row r="342" spans="1:26" ht="14.25" customHeight="1">
      <c r="A342" s="116"/>
      <c r="B342" s="76"/>
      <c r="C342" s="76"/>
      <c r="D342" s="76"/>
      <c r="E342" s="77"/>
      <c r="F342" s="76"/>
      <c r="G342" s="76"/>
      <c r="H342" s="76"/>
      <c r="I342" s="76"/>
      <c r="J342" s="76"/>
      <c r="K342" s="76"/>
      <c r="L342" s="76"/>
      <c r="M342" s="76"/>
      <c r="N342" s="76"/>
      <c r="O342" s="76"/>
      <c r="P342" s="76"/>
      <c r="Q342" s="76"/>
      <c r="R342" s="76"/>
      <c r="S342" s="76"/>
      <c r="T342" s="76"/>
      <c r="U342" s="76"/>
      <c r="V342" s="76"/>
      <c r="W342" s="76"/>
      <c r="X342" s="76"/>
      <c r="Y342" s="76"/>
      <c r="Z342" s="76"/>
    </row>
    <row r="343" spans="1:26" ht="14.25" customHeight="1">
      <c r="A343" s="116"/>
      <c r="B343" s="76"/>
      <c r="C343" s="76"/>
      <c r="D343" s="76"/>
      <c r="E343" s="77"/>
      <c r="F343" s="76"/>
      <c r="G343" s="76"/>
      <c r="H343" s="76"/>
      <c r="I343" s="76"/>
      <c r="J343" s="76"/>
      <c r="K343" s="76"/>
      <c r="L343" s="76"/>
      <c r="M343" s="76"/>
      <c r="N343" s="76"/>
      <c r="O343" s="76"/>
      <c r="P343" s="76"/>
      <c r="Q343" s="76"/>
      <c r="R343" s="76"/>
      <c r="S343" s="76"/>
      <c r="T343" s="76"/>
      <c r="U343" s="76"/>
      <c r="V343" s="76"/>
      <c r="W343" s="76"/>
      <c r="X343" s="76"/>
      <c r="Y343" s="76"/>
      <c r="Z343" s="76"/>
    </row>
    <row r="344" spans="1:26" ht="14.25" customHeight="1">
      <c r="A344" s="116"/>
      <c r="B344" s="76"/>
      <c r="C344" s="76"/>
      <c r="D344" s="76"/>
      <c r="E344" s="77"/>
      <c r="F344" s="76"/>
      <c r="G344" s="76"/>
      <c r="H344" s="76"/>
      <c r="I344" s="76"/>
      <c r="J344" s="76"/>
      <c r="K344" s="76"/>
      <c r="L344" s="76"/>
      <c r="M344" s="76"/>
      <c r="N344" s="76"/>
      <c r="O344" s="76"/>
      <c r="P344" s="76"/>
      <c r="Q344" s="76"/>
      <c r="R344" s="76"/>
      <c r="S344" s="76"/>
      <c r="T344" s="76"/>
      <c r="U344" s="76"/>
      <c r="V344" s="76"/>
      <c r="W344" s="76"/>
      <c r="X344" s="76"/>
      <c r="Y344" s="76"/>
      <c r="Z344" s="76"/>
    </row>
    <row r="345" spans="1:26" ht="14.25" customHeight="1">
      <c r="A345" s="116"/>
      <c r="B345" s="76"/>
      <c r="C345" s="76"/>
      <c r="D345" s="76"/>
      <c r="E345" s="77"/>
      <c r="F345" s="76"/>
      <c r="G345" s="76"/>
      <c r="H345" s="76"/>
      <c r="I345" s="76"/>
      <c r="J345" s="76"/>
      <c r="K345" s="76"/>
      <c r="L345" s="76"/>
      <c r="M345" s="76"/>
      <c r="N345" s="76"/>
      <c r="O345" s="76"/>
      <c r="P345" s="76"/>
      <c r="Q345" s="76"/>
      <c r="R345" s="76"/>
      <c r="S345" s="76"/>
      <c r="T345" s="76"/>
      <c r="U345" s="76"/>
      <c r="V345" s="76"/>
      <c r="W345" s="76"/>
      <c r="X345" s="76"/>
      <c r="Y345" s="76"/>
      <c r="Z345" s="76"/>
    </row>
    <row r="346" spans="1:26" ht="14.25" customHeight="1">
      <c r="A346" s="116"/>
      <c r="B346" s="76"/>
      <c r="C346" s="76"/>
      <c r="D346" s="76"/>
      <c r="E346" s="77"/>
      <c r="F346" s="76"/>
      <c r="G346" s="76"/>
      <c r="H346" s="76"/>
      <c r="I346" s="76"/>
      <c r="J346" s="76"/>
      <c r="K346" s="76"/>
      <c r="L346" s="76"/>
      <c r="M346" s="76"/>
      <c r="N346" s="76"/>
      <c r="O346" s="76"/>
      <c r="P346" s="76"/>
      <c r="Q346" s="76"/>
      <c r="R346" s="76"/>
      <c r="S346" s="76"/>
      <c r="T346" s="76"/>
      <c r="U346" s="76"/>
      <c r="V346" s="76"/>
      <c r="W346" s="76"/>
      <c r="X346" s="76"/>
      <c r="Y346" s="76"/>
      <c r="Z346" s="76"/>
    </row>
    <row r="347" spans="1:26" ht="14.25" customHeight="1">
      <c r="A347" s="116"/>
      <c r="B347" s="76"/>
      <c r="C347" s="76"/>
      <c r="D347" s="76"/>
      <c r="E347" s="77"/>
      <c r="F347" s="76"/>
      <c r="G347" s="76"/>
      <c r="H347" s="76"/>
      <c r="I347" s="76"/>
      <c r="J347" s="76"/>
      <c r="K347" s="76"/>
      <c r="L347" s="76"/>
      <c r="M347" s="76"/>
      <c r="N347" s="76"/>
      <c r="O347" s="76"/>
      <c r="P347" s="76"/>
      <c r="Q347" s="76"/>
      <c r="R347" s="76"/>
      <c r="S347" s="76"/>
      <c r="T347" s="76"/>
      <c r="U347" s="76"/>
      <c r="V347" s="76"/>
      <c r="W347" s="76"/>
      <c r="X347" s="76"/>
      <c r="Y347" s="76"/>
      <c r="Z347" s="76"/>
    </row>
    <row r="348" spans="1:26" ht="14.25" customHeight="1">
      <c r="A348" s="116"/>
      <c r="B348" s="76"/>
      <c r="C348" s="76"/>
      <c r="D348" s="76"/>
      <c r="E348" s="77"/>
      <c r="F348" s="76"/>
      <c r="G348" s="76"/>
      <c r="H348" s="76"/>
      <c r="I348" s="76"/>
      <c r="J348" s="76"/>
      <c r="K348" s="76"/>
      <c r="L348" s="76"/>
      <c r="M348" s="76"/>
      <c r="N348" s="76"/>
      <c r="O348" s="76"/>
      <c r="P348" s="76"/>
      <c r="Q348" s="76"/>
      <c r="R348" s="76"/>
      <c r="S348" s="76"/>
      <c r="T348" s="76"/>
      <c r="U348" s="76"/>
      <c r="V348" s="76"/>
      <c r="W348" s="76"/>
      <c r="X348" s="76"/>
      <c r="Y348" s="76"/>
      <c r="Z348" s="76"/>
    </row>
    <row r="349" spans="1:26" ht="14.25" customHeight="1">
      <c r="A349" s="116"/>
      <c r="B349" s="76"/>
      <c r="C349" s="76"/>
      <c r="D349" s="76"/>
      <c r="E349" s="77"/>
      <c r="F349" s="76"/>
      <c r="G349" s="76"/>
      <c r="H349" s="76"/>
      <c r="I349" s="76"/>
      <c r="J349" s="76"/>
      <c r="K349" s="76"/>
      <c r="L349" s="76"/>
      <c r="M349" s="76"/>
      <c r="N349" s="76"/>
      <c r="O349" s="76"/>
      <c r="P349" s="76"/>
      <c r="Q349" s="76"/>
      <c r="R349" s="76"/>
      <c r="S349" s="76"/>
      <c r="T349" s="76"/>
      <c r="U349" s="76"/>
      <c r="V349" s="76"/>
      <c r="W349" s="76"/>
      <c r="X349" s="76"/>
      <c r="Y349" s="76"/>
      <c r="Z349" s="76"/>
    </row>
    <row r="350" spans="1:26" ht="14.25" customHeight="1">
      <c r="A350" s="116"/>
      <c r="B350" s="76"/>
      <c r="C350" s="76"/>
      <c r="D350" s="76"/>
      <c r="E350" s="77"/>
      <c r="F350" s="76"/>
      <c r="G350" s="76"/>
      <c r="H350" s="76"/>
      <c r="I350" s="76"/>
      <c r="J350" s="76"/>
      <c r="K350" s="76"/>
      <c r="L350" s="76"/>
      <c r="M350" s="76"/>
      <c r="N350" s="76"/>
      <c r="O350" s="76"/>
      <c r="P350" s="76"/>
      <c r="Q350" s="76"/>
      <c r="R350" s="76"/>
      <c r="S350" s="76"/>
      <c r="T350" s="76"/>
      <c r="U350" s="76"/>
      <c r="V350" s="76"/>
      <c r="W350" s="76"/>
      <c r="X350" s="76"/>
      <c r="Y350" s="76"/>
      <c r="Z350" s="76"/>
    </row>
    <row r="351" spans="1:26" ht="14.25" customHeight="1">
      <c r="A351" s="116"/>
      <c r="B351" s="76"/>
      <c r="C351" s="76"/>
      <c r="D351" s="76"/>
      <c r="E351" s="77"/>
      <c r="F351" s="76"/>
      <c r="G351" s="76"/>
      <c r="H351" s="76"/>
      <c r="I351" s="76"/>
      <c r="J351" s="76"/>
      <c r="K351" s="76"/>
      <c r="L351" s="76"/>
      <c r="M351" s="76"/>
      <c r="N351" s="76"/>
      <c r="O351" s="76"/>
      <c r="P351" s="76"/>
      <c r="Q351" s="76"/>
      <c r="R351" s="76"/>
      <c r="S351" s="76"/>
      <c r="T351" s="76"/>
      <c r="U351" s="76"/>
      <c r="V351" s="76"/>
      <c r="W351" s="76"/>
      <c r="X351" s="76"/>
      <c r="Y351" s="76"/>
      <c r="Z351" s="76"/>
    </row>
    <row r="352" spans="1:26" ht="14.25" customHeight="1">
      <c r="A352" s="116"/>
      <c r="B352" s="76"/>
      <c r="C352" s="76"/>
      <c r="D352" s="76"/>
      <c r="E352" s="77"/>
      <c r="F352" s="76"/>
      <c r="G352" s="76"/>
      <c r="H352" s="76"/>
      <c r="I352" s="76"/>
      <c r="J352" s="76"/>
      <c r="K352" s="76"/>
      <c r="L352" s="76"/>
      <c r="M352" s="76"/>
      <c r="N352" s="76"/>
      <c r="O352" s="76"/>
      <c r="P352" s="76"/>
      <c r="Q352" s="76"/>
      <c r="R352" s="76"/>
      <c r="S352" s="76"/>
      <c r="T352" s="76"/>
      <c r="U352" s="76"/>
      <c r="V352" s="76"/>
      <c r="W352" s="76"/>
      <c r="X352" s="76"/>
      <c r="Y352" s="76"/>
      <c r="Z352" s="76"/>
    </row>
    <row r="353" spans="1:26" ht="14.25" customHeight="1">
      <c r="A353" s="116"/>
      <c r="B353" s="76"/>
      <c r="C353" s="76"/>
      <c r="D353" s="76"/>
      <c r="E353" s="77"/>
      <c r="F353" s="76"/>
      <c r="G353" s="76"/>
      <c r="H353" s="76"/>
      <c r="I353" s="76"/>
      <c r="J353" s="76"/>
      <c r="K353" s="76"/>
      <c r="L353" s="76"/>
      <c r="M353" s="76"/>
      <c r="N353" s="76"/>
      <c r="O353" s="76"/>
      <c r="P353" s="76"/>
      <c r="Q353" s="76"/>
      <c r="R353" s="76"/>
      <c r="S353" s="76"/>
      <c r="T353" s="76"/>
      <c r="U353" s="76"/>
      <c r="V353" s="76"/>
      <c r="W353" s="76"/>
      <c r="X353" s="76"/>
      <c r="Y353" s="76"/>
      <c r="Z353" s="76"/>
    </row>
    <row r="354" spans="1:26" ht="14.25" customHeight="1">
      <c r="A354" s="116"/>
      <c r="B354" s="76"/>
      <c r="C354" s="76"/>
      <c r="D354" s="76"/>
      <c r="E354" s="77"/>
      <c r="F354" s="76"/>
      <c r="G354" s="76"/>
      <c r="H354" s="76"/>
      <c r="I354" s="76"/>
      <c r="J354" s="76"/>
      <c r="K354" s="76"/>
      <c r="L354" s="76"/>
      <c r="M354" s="76"/>
      <c r="N354" s="76"/>
      <c r="O354" s="76"/>
      <c r="P354" s="76"/>
      <c r="Q354" s="76"/>
      <c r="R354" s="76"/>
      <c r="S354" s="76"/>
      <c r="T354" s="76"/>
      <c r="U354" s="76"/>
      <c r="V354" s="76"/>
      <c r="W354" s="76"/>
      <c r="X354" s="76"/>
      <c r="Y354" s="76"/>
      <c r="Z354" s="76"/>
    </row>
    <row r="355" spans="1:26" ht="14.25" customHeight="1">
      <c r="A355" s="116"/>
      <c r="B355" s="76"/>
      <c r="C355" s="76"/>
      <c r="D355" s="76"/>
      <c r="E355" s="77"/>
      <c r="F355" s="76"/>
      <c r="G355" s="76"/>
      <c r="H355" s="76"/>
      <c r="I355" s="76"/>
      <c r="J355" s="76"/>
      <c r="K355" s="76"/>
      <c r="L355" s="76"/>
      <c r="M355" s="76"/>
      <c r="N355" s="76"/>
      <c r="O355" s="76"/>
      <c r="P355" s="76"/>
      <c r="Q355" s="76"/>
      <c r="R355" s="76"/>
      <c r="S355" s="76"/>
      <c r="T355" s="76"/>
      <c r="U355" s="76"/>
      <c r="V355" s="76"/>
      <c r="W355" s="76"/>
      <c r="X355" s="76"/>
      <c r="Y355" s="76"/>
      <c r="Z355" s="76"/>
    </row>
    <row r="356" spans="1:26" ht="14.25" customHeight="1">
      <c r="A356" s="116"/>
      <c r="B356" s="76"/>
      <c r="C356" s="76"/>
      <c r="D356" s="76"/>
      <c r="E356" s="77"/>
      <c r="F356" s="76"/>
      <c r="G356" s="76"/>
      <c r="H356" s="76"/>
      <c r="I356" s="76"/>
      <c r="J356" s="76"/>
      <c r="K356" s="76"/>
      <c r="L356" s="76"/>
      <c r="M356" s="76"/>
      <c r="N356" s="76"/>
      <c r="O356" s="76"/>
      <c r="P356" s="76"/>
      <c r="Q356" s="76"/>
      <c r="R356" s="76"/>
      <c r="S356" s="76"/>
      <c r="T356" s="76"/>
      <c r="U356" s="76"/>
      <c r="V356" s="76"/>
      <c r="W356" s="76"/>
      <c r="X356" s="76"/>
      <c r="Y356" s="76"/>
      <c r="Z356" s="76"/>
    </row>
    <row r="357" spans="1:26" ht="14.25" customHeight="1">
      <c r="A357" s="116"/>
      <c r="B357" s="76"/>
      <c r="C357" s="76"/>
      <c r="D357" s="76"/>
      <c r="E357" s="77"/>
      <c r="F357" s="76"/>
      <c r="G357" s="76"/>
      <c r="H357" s="76"/>
      <c r="I357" s="76"/>
      <c r="J357" s="76"/>
      <c r="K357" s="76"/>
      <c r="L357" s="76"/>
      <c r="M357" s="76"/>
      <c r="N357" s="76"/>
      <c r="O357" s="76"/>
      <c r="P357" s="76"/>
      <c r="Q357" s="76"/>
      <c r="R357" s="76"/>
      <c r="S357" s="76"/>
      <c r="T357" s="76"/>
      <c r="U357" s="76"/>
      <c r="V357" s="76"/>
      <c r="W357" s="76"/>
      <c r="X357" s="76"/>
      <c r="Y357" s="76"/>
      <c r="Z357" s="76"/>
    </row>
    <row r="358" spans="1:26" ht="14.25" customHeight="1">
      <c r="A358" s="116"/>
      <c r="B358" s="76"/>
      <c r="C358" s="76"/>
      <c r="D358" s="76"/>
      <c r="E358" s="77"/>
      <c r="F358" s="76"/>
      <c r="G358" s="76"/>
      <c r="H358" s="76"/>
      <c r="I358" s="76"/>
      <c r="J358" s="76"/>
      <c r="K358" s="76"/>
      <c r="L358" s="76"/>
      <c r="M358" s="76"/>
      <c r="N358" s="76"/>
      <c r="O358" s="76"/>
      <c r="P358" s="76"/>
      <c r="Q358" s="76"/>
      <c r="R358" s="76"/>
      <c r="S358" s="76"/>
      <c r="T358" s="76"/>
      <c r="U358" s="76"/>
      <c r="V358" s="76"/>
      <c r="W358" s="76"/>
      <c r="X358" s="76"/>
      <c r="Y358" s="76"/>
      <c r="Z358" s="76"/>
    </row>
    <row r="359" spans="1:26" ht="14.25" customHeight="1">
      <c r="A359" s="116"/>
      <c r="B359" s="76"/>
      <c r="C359" s="76"/>
      <c r="D359" s="76"/>
      <c r="E359" s="77"/>
      <c r="F359" s="76"/>
      <c r="G359" s="76"/>
      <c r="H359" s="76"/>
      <c r="I359" s="76"/>
      <c r="J359" s="76"/>
      <c r="K359" s="76"/>
      <c r="L359" s="76"/>
      <c r="M359" s="76"/>
      <c r="N359" s="76"/>
      <c r="O359" s="76"/>
      <c r="P359" s="76"/>
      <c r="Q359" s="76"/>
      <c r="R359" s="76"/>
      <c r="S359" s="76"/>
      <c r="T359" s="76"/>
      <c r="U359" s="76"/>
      <c r="V359" s="76"/>
      <c r="W359" s="76"/>
      <c r="X359" s="76"/>
      <c r="Y359" s="76"/>
      <c r="Z359" s="76"/>
    </row>
    <row r="360" spans="1:26" ht="14.25" customHeight="1">
      <c r="A360" s="116"/>
      <c r="B360" s="76"/>
      <c r="C360" s="76"/>
      <c r="D360" s="76"/>
      <c r="E360" s="77"/>
      <c r="F360" s="76"/>
      <c r="G360" s="76"/>
      <c r="H360" s="76"/>
      <c r="I360" s="76"/>
      <c r="J360" s="76"/>
      <c r="K360" s="76"/>
      <c r="L360" s="76"/>
      <c r="M360" s="76"/>
      <c r="N360" s="76"/>
      <c r="O360" s="76"/>
      <c r="P360" s="76"/>
      <c r="Q360" s="76"/>
      <c r="R360" s="76"/>
      <c r="S360" s="76"/>
      <c r="T360" s="76"/>
      <c r="U360" s="76"/>
      <c r="V360" s="76"/>
      <c r="W360" s="76"/>
      <c r="X360" s="76"/>
      <c r="Y360" s="76"/>
      <c r="Z360" s="76"/>
    </row>
    <row r="361" spans="1:26" ht="14.25" customHeight="1">
      <c r="A361" s="116"/>
      <c r="B361" s="76"/>
      <c r="C361" s="76"/>
      <c r="D361" s="76"/>
      <c r="E361" s="77"/>
      <c r="F361" s="76"/>
      <c r="G361" s="76"/>
      <c r="H361" s="76"/>
      <c r="I361" s="76"/>
      <c r="J361" s="76"/>
      <c r="K361" s="76"/>
      <c r="L361" s="76"/>
      <c r="M361" s="76"/>
      <c r="N361" s="76"/>
      <c r="O361" s="76"/>
      <c r="P361" s="76"/>
      <c r="Q361" s="76"/>
      <c r="R361" s="76"/>
      <c r="S361" s="76"/>
      <c r="T361" s="76"/>
      <c r="U361" s="76"/>
      <c r="V361" s="76"/>
      <c r="W361" s="76"/>
      <c r="X361" s="76"/>
      <c r="Y361" s="76"/>
      <c r="Z361" s="76"/>
    </row>
    <row r="362" spans="1:26" ht="14.25" customHeight="1">
      <c r="A362" s="116"/>
      <c r="B362" s="76"/>
      <c r="C362" s="76"/>
      <c r="D362" s="76"/>
      <c r="E362" s="77"/>
      <c r="F362" s="76"/>
      <c r="G362" s="76"/>
      <c r="H362" s="76"/>
      <c r="I362" s="76"/>
      <c r="J362" s="76"/>
      <c r="K362" s="76"/>
      <c r="L362" s="76"/>
      <c r="M362" s="76"/>
      <c r="N362" s="76"/>
      <c r="O362" s="76"/>
      <c r="P362" s="76"/>
      <c r="Q362" s="76"/>
      <c r="R362" s="76"/>
      <c r="S362" s="76"/>
      <c r="T362" s="76"/>
      <c r="U362" s="76"/>
      <c r="V362" s="76"/>
      <c r="W362" s="76"/>
      <c r="X362" s="76"/>
      <c r="Y362" s="76"/>
      <c r="Z362" s="76"/>
    </row>
    <row r="363" spans="1:26" ht="14.25" customHeight="1">
      <c r="A363" s="116"/>
      <c r="B363" s="76"/>
      <c r="C363" s="76"/>
      <c r="D363" s="76"/>
      <c r="E363" s="77"/>
      <c r="F363" s="76"/>
      <c r="G363" s="76"/>
      <c r="H363" s="76"/>
      <c r="I363" s="76"/>
      <c r="J363" s="76"/>
      <c r="K363" s="76"/>
      <c r="L363" s="76"/>
      <c r="M363" s="76"/>
      <c r="N363" s="76"/>
      <c r="O363" s="76"/>
      <c r="P363" s="76"/>
      <c r="Q363" s="76"/>
      <c r="R363" s="76"/>
      <c r="S363" s="76"/>
      <c r="T363" s="76"/>
      <c r="U363" s="76"/>
      <c r="V363" s="76"/>
      <c r="W363" s="76"/>
      <c r="X363" s="76"/>
      <c r="Y363" s="76"/>
      <c r="Z363" s="76"/>
    </row>
    <row r="364" spans="1:26" ht="14.25" customHeight="1">
      <c r="A364" s="116"/>
      <c r="B364" s="76"/>
      <c r="C364" s="76"/>
      <c r="D364" s="76"/>
      <c r="E364" s="77"/>
      <c r="F364" s="76"/>
      <c r="G364" s="76"/>
      <c r="H364" s="76"/>
      <c r="I364" s="76"/>
      <c r="J364" s="76"/>
      <c r="K364" s="76"/>
      <c r="L364" s="76"/>
      <c r="M364" s="76"/>
      <c r="N364" s="76"/>
      <c r="O364" s="76"/>
      <c r="P364" s="76"/>
      <c r="Q364" s="76"/>
      <c r="R364" s="76"/>
      <c r="S364" s="76"/>
      <c r="T364" s="76"/>
      <c r="U364" s="76"/>
      <c r="V364" s="76"/>
      <c r="W364" s="76"/>
      <c r="X364" s="76"/>
      <c r="Y364" s="76"/>
      <c r="Z364" s="76"/>
    </row>
    <row r="365" spans="1:26" ht="14.25" customHeight="1">
      <c r="A365" s="116"/>
      <c r="B365" s="76"/>
      <c r="C365" s="76"/>
      <c r="D365" s="76"/>
      <c r="E365" s="77"/>
      <c r="F365" s="76"/>
      <c r="G365" s="76"/>
      <c r="H365" s="76"/>
      <c r="I365" s="76"/>
      <c r="J365" s="76"/>
      <c r="K365" s="76"/>
      <c r="L365" s="76"/>
      <c r="M365" s="76"/>
      <c r="N365" s="76"/>
      <c r="O365" s="76"/>
      <c r="P365" s="76"/>
      <c r="Q365" s="76"/>
      <c r="R365" s="76"/>
      <c r="S365" s="76"/>
      <c r="T365" s="76"/>
      <c r="U365" s="76"/>
      <c r="V365" s="76"/>
      <c r="W365" s="76"/>
      <c r="X365" s="76"/>
      <c r="Y365" s="76"/>
      <c r="Z365" s="76"/>
    </row>
    <row r="366" spans="1:26" ht="14.25" customHeight="1">
      <c r="A366" s="116"/>
      <c r="B366" s="76"/>
      <c r="C366" s="76"/>
      <c r="D366" s="76"/>
      <c r="E366" s="77"/>
      <c r="F366" s="76"/>
      <c r="G366" s="76"/>
      <c r="H366" s="76"/>
      <c r="I366" s="76"/>
      <c r="J366" s="76"/>
      <c r="K366" s="76"/>
      <c r="L366" s="76"/>
      <c r="M366" s="76"/>
      <c r="N366" s="76"/>
      <c r="O366" s="76"/>
      <c r="P366" s="76"/>
      <c r="Q366" s="76"/>
      <c r="R366" s="76"/>
      <c r="S366" s="76"/>
      <c r="T366" s="76"/>
      <c r="U366" s="76"/>
      <c r="V366" s="76"/>
      <c r="W366" s="76"/>
      <c r="X366" s="76"/>
      <c r="Y366" s="76"/>
      <c r="Z366" s="76"/>
    </row>
    <row r="367" spans="1:26" ht="14.25" customHeight="1">
      <c r="A367" s="116"/>
      <c r="B367" s="76"/>
      <c r="C367" s="76"/>
      <c r="D367" s="76"/>
      <c r="E367" s="77"/>
      <c r="F367" s="76"/>
      <c r="G367" s="76"/>
      <c r="H367" s="76"/>
      <c r="I367" s="76"/>
      <c r="J367" s="76"/>
      <c r="K367" s="76"/>
      <c r="L367" s="76"/>
      <c r="M367" s="76"/>
      <c r="N367" s="76"/>
      <c r="O367" s="76"/>
      <c r="P367" s="76"/>
      <c r="Q367" s="76"/>
      <c r="R367" s="76"/>
      <c r="S367" s="76"/>
      <c r="T367" s="76"/>
      <c r="U367" s="76"/>
      <c r="V367" s="76"/>
      <c r="W367" s="76"/>
      <c r="X367" s="76"/>
      <c r="Y367" s="76"/>
      <c r="Z367" s="76"/>
    </row>
    <row r="368" spans="1:26" ht="14.25" customHeight="1">
      <c r="A368" s="116"/>
      <c r="B368" s="76"/>
      <c r="C368" s="76"/>
      <c r="D368" s="76"/>
      <c r="E368" s="77"/>
      <c r="F368" s="76"/>
      <c r="G368" s="76"/>
      <c r="H368" s="76"/>
      <c r="I368" s="76"/>
      <c r="J368" s="76"/>
      <c r="K368" s="76"/>
      <c r="L368" s="76"/>
      <c r="M368" s="76"/>
      <c r="N368" s="76"/>
      <c r="O368" s="76"/>
      <c r="P368" s="76"/>
      <c r="Q368" s="76"/>
      <c r="R368" s="76"/>
      <c r="S368" s="76"/>
      <c r="T368" s="76"/>
      <c r="U368" s="76"/>
      <c r="V368" s="76"/>
      <c r="W368" s="76"/>
      <c r="X368" s="76"/>
      <c r="Y368" s="76"/>
      <c r="Z368" s="76"/>
    </row>
    <row r="369" spans="1:26" ht="14.25" customHeight="1">
      <c r="A369" s="116"/>
      <c r="B369" s="76"/>
      <c r="C369" s="76"/>
      <c r="D369" s="76"/>
      <c r="E369" s="77"/>
      <c r="F369" s="76"/>
      <c r="G369" s="76"/>
      <c r="H369" s="76"/>
      <c r="I369" s="76"/>
      <c r="J369" s="76"/>
      <c r="K369" s="76"/>
      <c r="L369" s="76"/>
      <c r="M369" s="76"/>
      <c r="N369" s="76"/>
      <c r="O369" s="76"/>
      <c r="P369" s="76"/>
      <c r="Q369" s="76"/>
      <c r="R369" s="76"/>
      <c r="S369" s="76"/>
      <c r="T369" s="76"/>
      <c r="U369" s="76"/>
      <c r="V369" s="76"/>
      <c r="W369" s="76"/>
      <c r="X369" s="76"/>
      <c r="Y369" s="76"/>
      <c r="Z369" s="76"/>
    </row>
    <row r="370" spans="1:26" ht="14.25" customHeight="1">
      <c r="A370" s="116"/>
      <c r="B370" s="76"/>
      <c r="C370" s="76"/>
      <c r="D370" s="76"/>
      <c r="E370" s="77"/>
      <c r="F370" s="76"/>
      <c r="G370" s="76"/>
      <c r="H370" s="76"/>
      <c r="I370" s="76"/>
      <c r="J370" s="76"/>
      <c r="K370" s="76"/>
      <c r="L370" s="76"/>
      <c r="M370" s="76"/>
      <c r="N370" s="76"/>
      <c r="O370" s="76"/>
      <c r="P370" s="76"/>
      <c r="Q370" s="76"/>
      <c r="R370" s="76"/>
      <c r="S370" s="76"/>
      <c r="T370" s="76"/>
      <c r="U370" s="76"/>
      <c r="V370" s="76"/>
      <c r="W370" s="76"/>
      <c r="X370" s="76"/>
      <c r="Y370" s="76"/>
      <c r="Z370" s="76"/>
    </row>
    <row r="371" spans="1:26" ht="14.25" customHeight="1">
      <c r="A371" s="116"/>
      <c r="B371" s="76"/>
      <c r="C371" s="76"/>
      <c r="D371" s="76"/>
      <c r="E371" s="77"/>
      <c r="F371" s="76"/>
      <c r="G371" s="76"/>
      <c r="H371" s="76"/>
      <c r="I371" s="76"/>
      <c r="J371" s="76"/>
      <c r="K371" s="76"/>
      <c r="L371" s="76"/>
      <c r="M371" s="76"/>
      <c r="N371" s="76"/>
      <c r="O371" s="76"/>
      <c r="P371" s="76"/>
      <c r="Q371" s="76"/>
      <c r="R371" s="76"/>
      <c r="S371" s="76"/>
      <c r="T371" s="76"/>
      <c r="U371" s="76"/>
      <c r="V371" s="76"/>
      <c r="W371" s="76"/>
      <c r="X371" s="76"/>
      <c r="Y371" s="76"/>
      <c r="Z371" s="76"/>
    </row>
    <row r="372" spans="1:26" ht="14.25" customHeight="1">
      <c r="A372" s="116"/>
      <c r="B372" s="76"/>
      <c r="C372" s="76"/>
      <c r="D372" s="76"/>
      <c r="E372" s="77"/>
      <c r="F372" s="76"/>
      <c r="G372" s="76"/>
      <c r="H372" s="76"/>
      <c r="I372" s="76"/>
      <c r="J372" s="76"/>
      <c r="K372" s="76"/>
      <c r="L372" s="76"/>
      <c r="M372" s="76"/>
      <c r="N372" s="76"/>
      <c r="O372" s="76"/>
      <c r="P372" s="76"/>
      <c r="Q372" s="76"/>
      <c r="R372" s="76"/>
      <c r="S372" s="76"/>
      <c r="T372" s="76"/>
      <c r="U372" s="76"/>
      <c r="V372" s="76"/>
      <c r="W372" s="76"/>
      <c r="X372" s="76"/>
      <c r="Y372" s="76"/>
      <c r="Z372" s="76"/>
    </row>
    <row r="373" spans="1:26" ht="14.25" customHeight="1">
      <c r="A373" s="116"/>
      <c r="B373" s="76"/>
      <c r="C373" s="76"/>
      <c r="D373" s="76"/>
      <c r="E373" s="77"/>
      <c r="F373" s="76"/>
      <c r="G373" s="76"/>
      <c r="H373" s="76"/>
      <c r="I373" s="76"/>
      <c r="J373" s="76"/>
      <c r="K373" s="76"/>
      <c r="L373" s="76"/>
      <c r="M373" s="76"/>
      <c r="N373" s="76"/>
      <c r="O373" s="76"/>
      <c r="P373" s="76"/>
      <c r="Q373" s="76"/>
      <c r="R373" s="76"/>
      <c r="S373" s="76"/>
      <c r="T373" s="76"/>
      <c r="U373" s="76"/>
      <c r="V373" s="76"/>
      <c r="W373" s="76"/>
      <c r="X373" s="76"/>
      <c r="Y373" s="76"/>
      <c r="Z373" s="76"/>
    </row>
    <row r="374" spans="1:26" ht="14.25" customHeight="1">
      <c r="A374" s="116"/>
      <c r="B374" s="76"/>
      <c r="C374" s="76"/>
      <c r="D374" s="76"/>
      <c r="E374" s="77"/>
      <c r="F374" s="76"/>
      <c r="G374" s="76"/>
      <c r="H374" s="76"/>
      <c r="I374" s="76"/>
      <c r="J374" s="76"/>
      <c r="K374" s="76"/>
      <c r="L374" s="76"/>
      <c r="M374" s="76"/>
      <c r="N374" s="76"/>
      <c r="O374" s="76"/>
      <c r="P374" s="76"/>
      <c r="Q374" s="76"/>
      <c r="R374" s="76"/>
      <c r="S374" s="76"/>
      <c r="T374" s="76"/>
      <c r="U374" s="76"/>
      <c r="V374" s="76"/>
      <c r="W374" s="76"/>
      <c r="X374" s="76"/>
      <c r="Y374" s="76"/>
      <c r="Z374" s="76"/>
    </row>
    <row r="375" spans="1:26" ht="14.25" customHeight="1">
      <c r="A375" s="116"/>
      <c r="B375" s="76"/>
      <c r="C375" s="76"/>
      <c r="D375" s="76"/>
      <c r="E375" s="77"/>
      <c r="F375" s="76"/>
      <c r="G375" s="76"/>
      <c r="H375" s="76"/>
      <c r="I375" s="76"/>
      <c r="J375" s="76"/>
      <c r="K375" s="76"/>
      <c r="L375" s="76"/>
      <c r="M375" s="76"/>
      <c r="N375" s="76"/>
      <c r="O375" s="76"/>
      <c r="P375" s="76"/>
      <c r="Q375" s="76"/>
      <c r="R375" s="76"/>
      <c r="S375" s="76"/>
      <c r="T375" s="76"/>
      <c r="U375" s="76"/>
      <c r="V375" s="76"/>
      <c r="W375" s="76"/>
      <c r="X375" s="76"/>
      <c r="Y375" s="76"/>
      <c r="Z375" s="76"/>
    </row>
    <row r="376" spans="1:26" ht="14.25" customHeight="1">
      <c r="A376" s="116"/>
      <c r="B376" s="76"/>
      <c r="C376" s="76"/>
      <c r="D376" s="76"/>
      <c r="E376" s="77"/>
      <c r="F376" s="76"/>
      <c r="G376" s="76"/>
      <c r="H376" s="76"/>
      <c r="I376" s="76"/>
      <c r="J376" s="76"/>
      <c r="K376" s="76"/>
      <c r="L376" s="76"/>
      <c r="M376" s="76"/>
      <c r="N376" s="76"/>
      <c r="O376" s="76"/>
      <c r="P376" s="76"/>
      <c r="Q376" s="76"/>
      <c r="R376" s="76"/>
      <c r="S376" s="76"/>
      <c r="T376" s="76"/>
      <c r="U376" s="76"/>
      <c r="V376" s="76"/>
      <c r="W376" s="76"/>
      <c r="X376" s="76"/>
      <c r="Y376" s="76"/>
      <c r="Z376" s="76"/>
    </row>
    <row r="377" spans="1:26" ht="14.25" customHeight="1">
      <c r="A377" s="116"/>
      <c r="B377" s="76"/>
      <c r="C377" s="76"/>
      <c r="D377" s="76"/>
      <c r="E377" s="77"/>
      <c r="F377" s="76"/>
      <c r="G377" s="76"/>
      <c r="H377" s="76"/>
      <c r="I377" s="76"/>
      <c r="J377" s="76"/>
      <c r="K377" s="76"/>
      <c r="L377" s="76"/>
      <c r="M377" s="76"/>
      <c r="N377" s="76"/>
      <c r="O377" s="76"/>
      <c r="P377" s="76"/>
      <c r="Q377" s="76"/>
      <c r="R377" s="76"/>
      <c r="S377" s="76"/>
      <c r="T377" s="76"/>
      <c r="U377" s="76"/>
      <c r="V377" s="76"/>
      <c r="W377" s="76"/>
      <c r="X377" s="76"/>
      <c r="Y377" s="76"/>
      <c r="Z377" s="76"/>
    </row>
    <row r="378" spans="1:26" ht="14.25" customHeight="1">
      <c r="A378" s="116"/>
      <c r="B378" s="76"/>
      <c r="C378" s="76"/>
      <c r="D378" s="76"/>
      <c r="E378" s="77"/>
      <c r="F378" s="76"/>
      <c r="G378" s="76"/>
      <c r="H378" s="76"/>
      <c r="I378" s="76"/>
      <c r="J378" s="76"/>
      <c r="K378" s="76"/>
      <c r="L378" s="76"/>
      <c r="M378" s="76"/>
      <c r="N378" s="76"/>
      <c r="O378" s="76"/>
      <c r="P378" s="76"/>
      <c r="Q378" s="76"/>
      <c r="R378" s="76"/>
      <c r="S378" s="76"/>
      <c r="T378" s="76"/>
      <c r="U378" s="76"/>
      <c r="V378" s="76"/>
      <c r="W378" s="76"/>
      <c r="X378" s="76"/>
      <c r="Y378" s="76"/>
      <c r="Z378" s="76"/>
    </row>
    <row r="379" spans="1:26" ht="14.25" customHeight="1">
      <c r="A379" s="116"/>
      <c r="B379" s="76"/>
      <c r="C379" s="76"/>
      <c r="D379" s="76"/>
      <c r="E379" s="77"/>
      <c r="F379" s="76"/>
      <c r="G379" s="76"/>
      <c r="H379" s="76"/>
      <c r="I379" s="76"/>
      <c r="J379" s="76"/>
      <c r="K379" s="76"/>
      <c r="L379" s="76"/>
      <c r="M379" s="76"/>
      <c r="N379" s="76"/>
      <c r="O379" s="76"/>
      <c r="P379" s="76"/>
      <c r="Q379" s="76"/>
      <c r="R379" s="76"/>
      <c r="S379" s="76"/>
      <c r="T379" s="76"/>
      <c r="U379" s="76"/>
      <c r="V379" s="76"/>
      <c r="W379" s="76"/>
      <c r="X379" s="76"/>
      <c r="Y379" s="76"/>
      <c r="Z379" s="76"/>
    </row>
    <row r="380" spans="1:26" ht="14.25" customHeight="1">
      <c r="A380" s="116"/>
      <c r="B380" s="76"/>
      <c r="C380" s="76"/>
      <c r="D380" s="76"/>
      <c r="E380" s="77"/>
      <c r="F380" s="76"/>
      <c r="G380" s="76"/>
      <c r="H380" s="76"/>
      <c r="I380" s="76"/>
      <c r="J380" s="76"/>
      <c r="K380" s="76"/>
      <c r="L380" s="76"/>
      <c r="M380" s="76"/>
      <c r="N380" s="76"/>
      <c r="O380" s="76"/>
      <c r="P380" s="76"/>
      <c r="Q380" s="76"/>
      <c r="R380" s="76"/>
      <c r="S380" s="76"/>
      <c r="T380" s="76"/>
      <c r="U380" s="76"/>
      <c r="V380" s="76"/>
      <c r="W380" s="76"/>
      <c r="X380" s="76"/>
      <c r="Y380" s="76"/>
      <c r="Z380" s="76"/>
    </row>
    <row r="381" spans="1:26" ht="14.25" customHeight="1">
      <c r="A381" s="116"/>
      <c r="B381" s="76"/>
      <c r="C381" s="76"/>
      <c r="D381" s="76"/>
      <c r="E381" s="77"/>
      <c r="F381" s="76"/>
      <c r="G381" s="76"/>
      <c r="H381" s="76"/>
      <c r="I381" s="76"/>
      <c r="J381" s="76"/>
      <c r="K381" s="76"/>
      <c r="L381" s="76"/>
      <c r="M381" s="76"/>
      <c r="N381" s="76"/>
      <c r="O381" s="76"/>
      <c r="P381" s="76"/>
      <c r="Q381" s="76"/>
      <c r="R381" s="76"/>
      <c r="S381" s="76"/>
      <c r="T381" s="76"/>
      <c r="U381" s="76"/>
      <c r="V381" s="76"/>
      <c r="W381" s="76"/>
      <c r="X381" s="76"/>
      <c r="Y381" s="76"/>
      <c r="Z381" s="76"/>
    </row>
    <row r="382" spans="1:26" ht="14.25" customHeight="1">
      <c r="A382" s="116"/>
      <c r="B382" s="76"/>
      <c r="C382" s="76"/>
      <c r="D382" s="76"/>
      <c r="E382" s="77"/>
      <c r="F382" s="76"/>
      <c r="G382" s="76"/>
      <c r="H382" s="76"/>
      <c r="I382" s="76"/>
      <c r="J382" s="76"/>
      <c r="K382" s="76"/>
      <c r="L382" s="76"/>
      <c r="M382" s="76"/>
      <c r="N382" s="76"/>
      <c r="O382" s="76"/>
      <c r="P382" s="76"/>
      <c r="Q382" s="76"/>
      <c r="R382" s="76"/>
      <c r="S382" s="76"/>
      <c r="T382" s="76"/>
      <c r="U382" s="76"/>
      <c r="V382" s="76"/>
      <c r="W382" s="76"/>
      <c r="X382" s="76"/>
      <c r="Y382" s="76"/>
      <c r="Z382" s="76"/>
    </row>
    <row r="383" spans="1:26" ht="14.25" customHeight="1">
      <c r="A383" s="116"/>
      <c r="B383" s="76"/>
      <c r="C383" s="76"/>
      <c r="D383" s="76"/>
      <c r="E383" s="77"/>
      <c r="F383" s="76"/>
      <c r="G383" s="76"/>
      <c r="H383" s="76"/>
      <c r="I383" s="76"/>
      <c r="J383" s="76"/>
      <c r="K383" s="76"/>
      <c r="L383" s="76"/>
      <c r="M383" s="76"/>
      <c r="N383" s="76"/>
      <c r="O383" s="76"/>
      <c r="P383" s="76"/>
      <c r="Q383" s="76"/>
      <c r="R383" s="76"/>
      <c r="S383" s="76"/>
      <c r="T383" s="76"/>
      <c r="U383" s="76"/>
      <c r="V383" s="76"/>
      <c r="W383" s="76"/>
      <c r="X383" s="76"/>
      <c r="Y383" s="76"/>
      <c r="Z383" s="76"/>
    </row>
    <row r="384" spans="1:26" ht="14.25" customHeight="1">
      <c r="A384" s="116"/>
      <c r="B384" s="76"/>
      <c r="C384" s="76"/>
      <c r="D384" s="76"/>
      <c r="E384" s="77"/>
      <c r="F384" s="76"/>
      <c r="G384" s="76"/>
      <c r="H384" s="76"/>
      <c r="I384" s="76"/>
      <c r="J384" s="76"/>
      <c r="K384" s="76"/>
      <c r="L384" s="76"/>
      <c r="M384" s="76"/>
      <c r="N384" s="76"/>
      <c r="O384" s="76"/>
      <c r="P384" s="76"/>
      <c r="Q384" s="76"/>
      <c r="R384" s="76"/>
      <c r="S384" s="76"/>
      <c r="T384" s="76"/>
      <c r="U384" s="76"/>
      <c r="V384" s="76"/>
      <c r="W384" s="76"/>
      <c r="X384" s="76"/>
      <c r="Y384" s="76"/>
      <c r="Z384" s="76"/>
    </row>
    <row r="385" spans="1:26" ht="14.25" customHeight="1">
      <c r="A385" s="116"/>
      <c r="B385" s="76"/>
      <c r="C385" s="76"/>
      <c r="D385" s="76"/>
      <c r="E385" s="77"/>
      <c r="F385" s="76"/>
      <c r="G385" s="76"/>
      <c r="H385" s="76"/>
      <c r="I385" s="76"/>
      <c r="J385" s="76"/>
      <c r="K385" s="76"/>
      <c r="L385" s="76"/>
      <c r="M385" s="76"/>
      <c r="N385" s="76"/>
      <c r="O385" s="76"/>
      <c r="P385" s="76"/>
      <c r="Q385" s="76"/>
      <c r="R385" s="76"/>
      <c r="S385" s="76"/>
      <c r="T385" s="76"/>
      <c r="U385" s="76"/>
      <c r="V385" s="76"/>
      <c r="W385" s="76"/>
      <c r="X385" s="76"/>
      <c r="Y385" s="76"/>
      <c r="Z385" s="76"/>
    </row>
    <row r="386" spans="1:26" ht="14.25" customHeight="1">
      <c r="A386" s="116"/>
      <c r="B386" s="76"/>
      <c r="C386" s="76"/>
      <c r="D386" s="76"/>
      <c r="E386" s="77"/>
      <c r="F386" s="76"/>
      <c r="G386" s="76"/>
      <c r="H386" s="76"/>
      <c r="I386" s="76"/>
      <c r="J386" s="76"/>
      <c r="K386" s="76"/>
      <c r="L386" s="76"/>
      <c r="M386" s="76"/>
      <c r="N386" s="76"/>
      <c r="O386" s="76"/>
      <c r="P386" s="76"/>
      <c r="Q386" s="76"/>
      <c r="R386" s="76"/>
      <c r="S386" s="76"/>
      <c r="T386" s="76"/>
      <c r="U386" s="76"/>
      <c r="V386" s="76"/>
      <c r="W386" s="76"/>
      <c r="X386" s="76"/>
      <c r="Y386" s="76"/>
      <c r="Z386" s="76"/>
    </row>
    <row r="387" spans="1:26" ht="14.25" customHeight="1">
      <c r="A387" s="116"/>
      <c r="B387" s="76"/>
      <c r="C387" s="76"/>
      <c r="D387" s="76"/>
      <c r="E387" s="77"/>
      <c r="F387" s="76"/>
      <c r="G387" s="76"/>
      <c r="H387" s="76"/>
      <c r="I387" s="76"/>
      <c r="J387" s="76"/>
      <c r="K387" s="76"/>
      <c r="L387" s="76"/>
      <c r="M387" s="76"/>
      <c r="N387" s="76"/>
      <c r="O387" s="76"/>
      <c r="P387" s="76"/>
      <c r="Q387" s="76"/>
      <c r="R387" s="76"/>
      <c r="S387" s="76"/>
      <c r="T387" s="76"/>
      <c r="U387" s="76"/>
      <c r="V387" s="76"/>
      <c r="W387" s="76"/>
      <c r="X387" s="76"/>
      <c r="Y387" s="76"/>
      <c r="Z387" s="76"/>
    </row>
    <row r="388" spans="1:26" ht="14.25" customHeight="1">
      <c r="A388" s="116"/>
      <c r="B388" s="76"/>
      <c r="C388" s="76"/>
      <c r="D388" s="76"/>
      <c r="E388" s="77"/>
      <c r="F388" s="76"/>
      <c r="G388" s="76"/>
      <c r="H388" s="76"/>
      <c r="I388" s="76"/>
      <c r="J388" s="76"/>
      <c r="K388" s="76"/>
      <c r="L388" s="76"/>
      <c r="M388" s="76"/>
      <c r="N388" s="76"/>
      <c r="O388" s="76"/>
      <c r="P388" s="76"/>
      <c r="Q388" s="76"/>
      <c r="R388" s="76"/>
      <c r="S388" s="76"/>
      <c r="T388" s="76"/>
      <c r="U388" s="76"/>
      <c r="V388" s="76"/>
      <c r="W388" s="76"/>
      <c r="X388" s="76"/>
      <c r="Y388" s="76"/>
      <c r="Z388" s="76"/>
    </row>
    <row r="389" spans="1:26" ht="14.25" customHeight="1">
      <c r="A389" s="116"/>
      <c r="B389" s="76"/>
      <c r="C389" s="76"/>
      <c r="D389" s="76"/>
      <c r="E389" s="77"/>
      <c r="F389" s="76"/>
      <c r="G389" s="76"/>
      <c r="H389" s="76"/>
      <c r="I389" s="76"/>
      <c r="J389" s="76"/>
      <c r="K389" s="76"/>
      <c r="L389" s="76"/>
      <c r="M389" s="76"/>
      <c r="N389" s="76"/>
      <c r="O389" s="76"/>
      <c r="P389" s="76"/>
      <c r="Q389" s="76"/>
      <c r="R389" s="76"/>
      <c r="S389" s="76"/>
      <c r="T389" s="76"/>
      <c r="U389" s="76"/>
      <c r="V389" s="76"/>
      <c r="W389" s="76"/>
      <c r="X389" s="76"/>
      <c r="Y389" s="76"/>
      <c r="Z389" s="76"/>
    </row>
    <row r="390" spans="1:26" ht="14.25" customHeight="1">
      <c r="A390" s="116"/>
      <c r="B390" s="76"/>
      <c r="C390" s="76"/>
      <c r="D390" s="76"/>
      <c r="E390" s="77"/>
      <c r="F390" s="76"/>
      <c r="G390" s="76"/>
      <c r="H390" s="76"/>
      <c r="I390" s="76"/>
      <c r="J390" s="76"/>
      <c r="K390" s="76"/>
      <c r="L390" s="76"/>
      <c r="M390" s="76"/>
      <c r="N390" s="76"/>
      <c r="O390" s="76"/>
      <c r="P390" s="76"/>
      <c r="Q390" s="76"/>
      <c r="R390" s="76"/>
      <c r="S390" s="76"/>
      <c r="T390" s="76"/>
      <c r="U390" s="76"/>
      <c r="V390" s="76"/>
      <c r="W390" s="76"/>
      <c r="X390" s="76"/>
      <c r="Y390" s="76"/>
      <c r="Z390" s="76"/>
    </row>
    <row r="391" spans="1:26" ht="14.25" customHeight="1">
      <c r="A391" s="116"/>
      <c r="B391" s="76"/>
      <c r="C391" s="76"/>
      <c r="D391" s="76"/>
      <c r="E391" s="77"/>
      <c r="F391" s="76"/>
      <c r="G391" s="76"/>
      <c r="H391" s="76"/>
      <c r="I391" s="76"/>
      <c r="J391" s="76"/>
      <c r="K391" s="76"/>
      <c r="L391" s="76"/>
      <c r="M391" s="76"/>
      <c r="N391" s="76"/>
      <c r="O391" s="76"/>
      <c r="P391" s="76"/>
      <c r="Q391" s="76"/>
      <c r="R391" s="76"/>
      <c r="S391" s="76"/>
      <c r="T391" s="76"/>
      <c r="U391" s="76"/>
      <c r="V391" s="76"/>
      <c r="W391" s="76"/>
      <c r="X391" s="76"/>
      <c r="Y391" s="76"/>
      <c r="Z391" s="76"/>
    </row>
    <row r="392" spans="1:26" ht="14.25" customHeight="1">
      <c r="A392" s="116"/>
      <c r="B392" s="76"/>
      <c r="C392" s="76"/>
      <c r="D392" s="76"/>
      <c r="E392" s="77"/>
      <c r="F392" s="76"/>
      <c r="G392" s="76"/>
      <c r="H392" s="76"/>
      <c r="I392" s="76"/>
      <c r="J392" s="76"/>
      <c r="K392" s="76"/>
      <c r="L392" s="76"/>
      <c r="M392" s="76"/>
      <c r="N392" s="76"/>
      <c r="O392" s="76"/>
      <c r="P392" s="76"/>
      <c r="Q392" s="76"/>
      <c r="R392" s="76"/>
      <c r="S392" s="76"/>
      <c r="T392" s="76"/>
      <c r="U392" s="76"/>
      <c r="V392" s="76"/>
      <c r="W392" s="76"/>
      <c r="X392" s="76"/>
      <c r="Y392" s="76"/>
      <c r="Z392" s="76"/>
    </row>
    <row r="393" spans="1:26" ht="14.25" customHeight="1">
      <c r="A393" s="116"/>
      <c r="B393" s="76"/>
      <c r="C393" s="76"/>
      <c r="D393" s="76"/>
      <c r="E393" s="77"/>
      <c r="F393" s="76"/>
      <c r="G393" s="76"/>
      <c r="H393" s="76"/>
      <c r="I393" s="76"/>
      <c r="J393" s="76"/>
      <c r="K393" s="76"/>
      <c r="L393" s="76"/>
      <c r="M393" s="76"/>
      <c r="N393" s="76"/>
      <c r="O393" s="76"/>
      <c r="P393" s="76"/>
      <c r="Q393" s="76"/>
      <c r="R393" s="76"/>
      <c r="S393" s="76"/>
      <c r="T393" s="76"/>
      <c r="U393" s="76"/>
      <c r="V393" s="76"/>
      <c r="W393" s="76"/>
      <c r="X393" s="76"/>
      <c r="Y393" s="76"/>
      <c r="Z393" s="76"/>
    </row>
    <row r="394" spans="1:26" ht="14.25" customHeight="1">
      <c r="A394" s="116"/>
      <c r="B394" s="76"/>
      <c r="C394" s="76"/>
      <c r="D394" s="76"/>
      <c r="E394" s="77"/>
      <c r="F394" s="76"/>
      <c r="G394" s="76"/>
      <c r="H394" s="76"/>
      <c r="I394" s="76"/>
      <c r="J394" s="76"/>
      <c r="K394" s="76"/>
      <c r="L394" s="76"/>
      <c r="M394" s="76"/>
      <c r="N394" s="76"/>
      <c r="O394" s="76"/>
      <c r="P394" s="76"/>
      <c r="Q394" s="76"/>
      <c r="R394" s="76"/>
      <c r="S394" s="76"/>
      <c r="T394" s="76"/>
      <c r="U394" s="76"/>
      <c r="V394" s="76"/>
      <c r="W394" s="76"/>
      <c r="X394" s="76"/>
      <c r="Y394" s="76"/>
      <c r="Z394" s="76"/>
    </row>
    <row r="395" spans="1:26" ht="14.25" customHeight="1">
      <c r="A395" s="116"/>
      <c r="B395" s="76"/>
      <c r="C395" s="76"/>
      <c r="D395" s="76"/>
      <c r="E395" s="77"/>
      <c r="F395" s="76"/>
      <c r="G395" s="76"/>
      <c r="H395" s="76"/>
      <c r="I395" s="76"/>
      <c r="J395" s="76"/>
      <c r="K395" s="76"/>
      <c r="L395" s="76"/>
      <c r="M395" s="76"/>
      <c r="N395" s="76"/>
      <c r="O395" s="76"/>
      <c r="P395" s="76"/>
      <c r="Q395" s="76"/>
      <c r="R395" s="76"/>
      <c r="S395" s="76"/>
      <c r="T395" s="76"/>
      <c r="U395" s="76"/>
      <c r="V395" s="76"/>
      <c r="W395" s="76"/>
      <c r="X395" s="76"/>
      <c r="Y395" s="76"/>
      <c r="Z395" s="76"/>
    </row>
    <row r="396" spans="1:26" ht="14.25" customHeight="1">
      <c r="A396" s="116"/>
      <c r="B396" s="76"/>
      <c r="C396" s="76"/>
      <c r="D396" s="76"/>
      <c r="E396" s="77"/>
      <c r="F396" s="76"/>
      <c r="G396" s="76"/>
      <c r="H396" s="76"/>
      <c r="I396" s="76"/>
      <c r="J396" s="76"/>
      <c r="K396" s="76"/>
      <c r="L396" s="76"/>
      <c r="M396" s="76"/>
      <c r="N396" s="76"/>
      <c r="O396" s="76"/>
      <c r="P396" s="76"/>
      <c r="Q396" s="76"/>
      <c r="R396" s="76"/>
      <c r="S396" s="76"/>
      <c r="T396" s="76"/>
      <c r="U396" s="76"/>
      <c r="V396" s="76"/>
      <c r="W396" s="76"/>
      <c r="X396" s="76"/>
      <c r="Y396" s="76"/>
      <c r="Z396" s="76"/>
    </row>
    <row r="397" spans="1:26" ht="14.25" customHeight="1">
      <c r="A397" s="116"/>
      <c r="B397" s="76"/>
      <c r="C397" s="76"/>
      <c r="D397" s="76"/>
      <c r="E397" s="77"/>
      <c r="F397" s="76"/>
      <c r="G397" s="76"/>
      <c r="H397" s="76"/>
      <c r="I397" s="76"/>
      <c r="J397" s="76"/>
      <c r="K397" s="76"/>
      <c r="L397" s="76"/>
      <c r="M397" s="76"/>
      <c r="N397" s="76"/>
      <c r="O397" s="76"/>
      <c r="P397" s="76"/>
      <c r="Q397" s="76"/>
      <c r="R397" s="76"/>
      <c r="S397" s="76"/>
      <c r="T397" s="76"/>
      <c r="U397" s="76"/>
      <c r="V397" s="76"/>
      <c r="W397" s="76"/>
      <c r="X397" s="76"/>
      <c r="Y397" s="76"/>
      <c r="Z397" s="76"/>
    </row>
    <row r="398" spans="1:26" ht="14.25" customHeight="1">
      <c r="A398" s="116"/>
      <c r="B398" s="76"/>
      <c r="C398" s="76"/>
      <c r="D398" s="76"/>
      <c r="E398" s="77"/>
      <c r="F398" s="76"/>
      <c r="G398" s="76"/>
      <c r="H398" s="76"/>
      <c r="I398" s="76"/>
      <c r="J398" s="76"/>
      <c r="K398" s="76"/>
      <c r="L398" s="76"/>
      <c r="M398" s="76"/>
      <c r="N398" s="76"/>
      <c r="O398" s="76"/>
      <c r="P398" s="76"/>
      <c r="Q398" s="76"/>
      <c r="R398" s="76"/>
      <c r="S398" s="76"/>
      <c r="T398" s="76"/>
      <c r="U398" s="76"/>
      <c r="V398" s="76"/>
      <c r="W398" s="76"/>
      <c r="X398" s="76"/>
      <c r="Y398" s="76"/>
      <c r="Z398" s="76"/>
    </row>
    <row r="399" spans="1:26" ht="14.25" customHeight="1">
      <c r="A399" s="116"/>
      <c r="B399" s="76"/>
      <c r="C399" s="76"/>
      <c r="D399" s="76"/>
      <c r="E399" s="77"/>
      <c r="F399" s="76"/>
      <c r="G399" s="76"/>
      <c r="H399" s="76"/>
      <c r="I399" s="76"/>
      <c r="J399" s="76"/>
      <c r="K399" s="76"/>
      <c r="L399" s="76"/>
      <c r="M399" s="76"/>
      <c r="N399" s="76"/>
      <c r="O399" s="76"/>
      <c r="P399" s="76"/>
      <c r="Q399" s="76"/>
      <c r="R399" s="76"/>
      <c r="S399" s="76"/>
      <c r="T399" s="76"/>
      <c r="U399" s="76"/>
      <c r="V399" s="76"/>
      <c r="W399" s="76"/>
      <c r="X399" s="76"/>
      <c r="Y399" s="76"/>
      <c r="Z399" s="76"/>
    </row>
    <row r="400" spans="1:26" ht="14.25" customHeight="1">
      <c r="A400" s="116"/>
      <c r="B400" s="76"/>
      <c r="C400" s="76"/>
      <c r="D400" s="76"/>
      <c r="E400" s="77"/>
      <c r="F400" s="76"/>
      <c r="G400" s="76"/>
      <c r="H400" s="76"/>
      <c r="I400" s="76"/>
      <c r="J400" s="76"/>
      <c r="K400" s="76"/>
      <c r="L400" s="76"/>
      <c r="M400" s="76"/>
      <c r="N400" s="76"/>
      <c r="O400" s="76"/>
      <c r="P400" s="76"/>
      <c r="Q400" s="76"/>
      <c r="R400" s="76"/>
      <c r="S400" s="76"/>
      <c r="T400" s="76"/>
      <c r="U400" s="76"/>
      <c r="V400" s="76"/>
      <c r="W400" s="76"/>
      <c r="X400" s="76"/>
      <c r="Y400" s="76"/>
      <c r="Z400" s="76"/>
    </row>
    <row r="401" spans="1:26" ht="14.25" customHeight="1">
      <c r="A401" s="116"/>
      <c r="B401" s="76"/>
      <c r="C401" s="76"/>
      <c r="D401" s="76"/>
      <c r="E401" s="77"/>
      <c r="F401" s="76"/>
      <c r="G401" s="76"/>
      <c r="H401" s="76"/>
      <c r="I401" s="76"/>
      <c r="J401" s="76"/>
      <c r="K401" s="76"/>
      <c r="L401" s="76"/>
      <c r="M401" s="76"/>
      <c r="N401" s="76"/>
      <c r="O401" s="76"/>
      <c r="P401" s="76"/>
      <c r="Q401" s="76"/>
      <c r="R401" s="76"/>
      <c r="S401" s="76"/>
      <c r="T401" s="76"/>
      <c r="U401" s="76"/>
      <c r="V401" s="76"/>
      <c r="W401" s="76"/>
      <c r="X401" s="76"/>
      <c r="Y401" s="76"/>
      <c r="Z401" s="76"/>
    </row>
    <row r="402" spans="1:26" ht="14.25" customHeight="1">
      <c r="A402" s="116"/>
      <c r="B402" s="76"/>
      <c r="C402" s="76"/>
      <c r="D402" s="76"/>
      <c r="E402" s="77"/>
      <c r="F402" s="76"/>
      <c r="G402" s="76"/>
      <c r="H402" s="76"/>
      <c r="I402" s="76"/>
      <c r="J402" s="76"/>
      <c r="K402" s="76"/>
      <c r="L402" s="76"/>
      <c r="M402" s="76"/>
      <c r="N402" s="76"/>
      <c r="O402" s="76"/>
      <c r="P402" s="76"/>
      <c r="Q402" s="76"/>
      <c r="R402" s="76"/>
      <c r="S402" s="76"/>
      <c r="T402" s="76"/>
      <c r="U402" s="76"/>
      <c r="V402" s="76"/>
      <c r="W402" s="76"/>
      <c r="X402" s="76"/>
      <c r="Y402" s="76"/>
      <c r="Z402" s="76"/>
    </row>
    <row r="403" spans="1:26" ht="14.25" customHeight="1">
      <c r="A403" s="116"/>
      <c r="B403" s="76"/>
      <c r="C403" s="76"/>
      <c r="D403" s="76"/>
      <c r="E403" s="77"/>
      <c r="F403" s="76"/>
      <c r="G403" s="76"/>
      <c r="H403" s="76"/>
      <c r="I403" s="76"/>
      <c r="J403" s="76"/>
      <c r="K403" s="76"/>
      <c r="L403" s="76"/>
      <c r="M403" s="76"/>
      <c r="N403" s="76"/>
      <c r="O403" s="76"/>
      <c r="P403" s="76"/>
      <c r="Q403" s="76"/>
      <c r="R403" s="76"/>
      <c r="S403" s="76"/>
      <c r="T403" s="76"/>
      <c r="U403" s="76"/>
      <c r="V403" s="76"/>
      <c r="W403" s="76"/>
      <c r="X403" s="76"/>
      <c r="Y403" s="76"/>
      <c r="Z403" s="76"/>
    </row>
    <row r="404" spans="1:26" ht="14.25" customHeight="1">
      <c r="A404" s="116"/>
      <c r="B404" s="76"/>
      <c r="C404" s="76"/>
      <c r="D404" s="76"/>
      <c r="E404" s="77"/>
      <c r="F404" s="76"/>
      <c r="G404" s="76"/>
      <c r="H404" s="76"/>
      <c r="I404" s="76"/>
      <c r="J404" s="76"/>
      <c r="K404" s="76"/>
      <c r="L404" s="76"/>
      <c r="M404" s="76"/>
      <c r="N404" s="76"/>
      <c r="O404" s="76"/>
      <c r="P404" s="76"/>
      <c r="Q404" s="76"/>
      <c r="R404" s="76"/>
      <c r="S404" s="76"/>
      <c r="T404" s="76"/>
      <c r="U404" s="76"/>
      <c r="V404" s="76"/>
      <c r="W404" s="76"/>
      <c r="X404" s="76"/>
      <c r="Y404" s="76"/>
      <c r="Z404" s="76"/>
    </row>
    <row r="405" spans="1:26" ht="14.25" customHeight="1">
      <c r="A405" s="116"/>
      <c r="B405" s="76"/>
      <c r="C405" s="76"/>
      <c r="D405" s="76"/>
      <c r="E405" s="77"/>
      <c r="F405" s="76"/>
      <c r="G405" s="76"/>
      <c r="H405" s="76"/>
      <c r="I405" s="76"/>
      <c r="J405" s="76"/>
      <c r="K405" s="76"/>
      <c r="L405" s="76"/>
      <c r="M405" s="76"/>
      <c r="N405" s="76"/>
      <c r="O405" s="76"/>
      <c r="P405" s="76"/>
      <c r="Q405" s="76"/>
      <c r="R405" s="76"/>
      <c r="S405" s="76"/>
      <c r="T405" s="76"/>
      <c r="U405" s="76"/>
      <c r="V405" s="76"/>
      <c r="W405" s="76"/>
      <c r="X405" s="76"/>
      <c r="Y405" s="76"/>
      <c r="Z405" s="76"/>
    </row>
    <row r="406" spans="1:26" ht="14.25" customHeight="1">
      <c r="A406" s="116"/>
      <c r="B406" s="76"/>
      <c r="C406" s="76"/>
      <c r="D406" s="76"/>
      <c r="E406" s="77"/>
      <c r="F406" s="76"/>
      <c r="G406" s="76"/>
      <c r="H406" s="76"/>
      <c r="I406" s="76"/>
      <c r="J406" s="76"/>
      <c r="K406" s="76"/>
      <c r="L406" s="76"/>
      <c r="M406" s="76"/>
      <c r="N406" s="76"/>
      <c r="O406" s="76"/>
      <c r="P406" s="76"/>
      <c r="Q406" s="76"/>
      <c r="R406" s="76"/>
      <c r="S406" s="76"/>
      <c r="T406" s="76"/>
      <c r="U406" s="76"/>
      <c r="V406" s="76"/>
      <c r="W406" s="76"/>
      <c r="X406" s="76"/>
      <c r="Y406" s="76"/>
      <c r="Z406" s="76"/>
    </row>
    <row r="407" spans="1:26" ht="14.25" customHeight="1">
      <c r="A407" s="116"/>
      <c r="B407" s="76"/>
      <c r="C407" s="76"/>
      <c r="D407" s="76"/>
      <c r="E407" s="77"/>
      <c r="F407" s="76"/>
      <c r="G407" s="76"/>
      <c r="H407" s="76"/>
      <c r="I407" s="76"/>
      <c r="J407" s="76"/>
      <c r="K407" s="76"/>
      <c r="L407" s="76"/>
      <c r="M407" s="76"/>
      <c r="N407" s="76"/>
      <c r="O407" s="76"/>
      <c r="P407" s="76"/>
      <c r="Q407" s="76"/>
      <c r="R407" s="76"/>
      <c r="S407" s="76"/>
      <c r="T407" s="76"/>
      <c r="U407" s="76"/>
      <c r="V407" s="76"/>
      <c r="W407" s="76"/>
      <c r="X407" s="76"/>
      <c r="Y407" s="76"/>
      <c r="Z407" s="76"/>
    </row>
    <row r="408" spans="1:26" ht="14.25" customHeight="1">
      <c r="A408" s="116"/>
      <c r="B408" s="76"/>
      <c r="C408" s="76"/>
      <c r="D408" s="76"/>
      <c r="E408" s="77"/>
      <c r="F408" s="76"/>
      <c r="G408" s="76"/>
      <c r="H408" s="76"/>
      <c r="I408" s="76"/>
      <c r="J408" s="76"/>
      <c r="K408" s="76"/>
      <c r="L408" s="76"/>
      <c r="M408" s="76"/>
      <c r="N408" s="76"/>
      <c r="O408" s="76"/>
      <c r="P408" s="76"/>
      <c r="Q408" s="76"/>
      <c r="R408" s="76"/>
      <c r="S408" s="76"/>
      <c r="T408" s="76"/>
      <c r="U408" s="76"/>
      <c r="V408" s="76"/>
      <c r="W408" s="76"/>
      <c r="X408" s="76"/>
      <c r="Y408" s="76"/>
      <c r="Z408" s="76"/>
    </row>
    <row r="409" spans="1:26" ht="14.25" customHeight="1">
      <c r="A409" s="116"/>
      <c r="B409" s="76"/>
      <c r="C409" s="76"/>
      <c r="D409" s="76"/>
      <c r="E409" s="77"/>
      <c r="F409" s="76"/>
      <c r="G409" s="76"/>
      <c r="H409" s="76"/>
      <c r="I409" s="76"/>
      <c r="J409" s="76"/>
      <c r="K409" s="76"/>
      <c r="L409" s="76"/>
      <c r="M409" s="76"/>
      <c r="N409" s="76"/>
      <c r="O409" s="76"/>
      <c r="P409" s="76"/>
      <c r="Q409" s="76"/>
      <c r="R409" s="76"/>
      <c r="S409" s="76"/>
      <c r="T409" s="76"/>
      <c r="U409" s="76"/>
      <c r="V409" s="76"/>
      <c r="W409" s="76"/>
      <c r="X409" s="76"/>
      <c r="Y409" s="76"/>
      <c r="Z409" s="76"/>
    </row>
    <row r="410" spans="1:26" ht="14.25" customHeight="1">
      <c r="A410" s="116"/>
      <c r="B410" s="76"/>
      <c r="C410" s="76"/>
      <c r="D410" s="76"/>
      <c r="E410" s="77"/>
      <c r="F410" s="76"/>
      <c r="G410" s="76"/>
      <c r="H410" s="76"/>
      <c r="I410" s="76"/>
      <c r="J410" s="76"/>
      <c r="K410" s="76"/>
      <c r="L410" s="76"/>
      <c r="M410" s="76"/>
      <c r="N410" s="76"/>
      <c r="O410" s="76"/>
      <c r="P410" s="76"/>
      <c r="Q410" s="76"/>
      <c r="R410" s="76"/>
      <c r="S410" s="76"/>
      <c r="T410" s="76"/>
      <c r="U410" s="76"/>
      <c r="V410" s="76"/>
      <c r="W410" s="76"/>
      <c r="X410" s="76"/>
      <c r="Y410" s="76"/>
      <c r="Z410" s="76"/>
    </row>
    <row r="411" spans="1:26" ht="14.25" customHeight="1">
      <c r="A411" s="116"/>
      <c r="B411" s="76"/>
      <c r="C411" s="76"/>
      <c r="D411" s="76"/>
      <c r="E411" s="77"/>
      <c r="F411" s="76"/>
      <c r="G411" s="76"/>
      <c r="H411" s="76"/>
      <c r="I411" s="76"/>
      <c r="J411" s="76"/>
      <c r="K411" s="76"/>
      <c r="L411" s="76"/>
      <c r="M411" s="76"/>
      <c r="N411" s="76"/>
      <c r="O411" s="76"/>
      <c r="P411" s="76"/>
      <c r="Q411" s="76"/>
      <c r="R411" s="76"/>
      <c r="S411" s="76"/>
      <c r="T411" s="76"/>
      <c r="U411" s="76"/>
      <c r="V411" s="76"/>
      <c r="W411" s="76"/>
      <c r="X411" s="76"/>
      <c r="Y411" s="76"/>
      <c r="Z411" s="76"/>
    </row>
    <row r="412" spans="1:26" ht="14.25" customHeight="1">
      <c r="A412" s="116"/>
      <c r="B412" s="76"/>
      <c r="C412" s="76"/>
      <c r="D412" s="76"/>
      <c r="E412" s="77"/>
      <c r="F412" s="76"/>
      <c r="G412" s="76"/>
      <c r="H412" s="76"/>
      <c r="I412" s="76"/>
      <c r="J412" s="76"/>
      <c r="K412" s="76"/>
      <c r="L412" s="76"/>
      <c r="M412" s="76"/>
      <c r="N412" s="76"/>
      <c r="O412" s="76"/>
      <c r="P412" s="76"/>
      <c r="Q412" s="76"/>
      <c r="R412" s="76"/>
      <c r="S412" s="76"/>
      <c r="T412" s="76"/>
      <c r="U412" s="76"/>
      <c r="V412" s="76"/>
      <c r="W412" s="76"/>
      <c r="X412" s="76"/>
      <c r="Y412" s="76"/>
      <c r="Z412" s="76"/>
    </row>
    <row r="413" spans="1:26" ht="14.25" customHeight="1">
      <c r="A413" s="116"/>
      <c r="B413" s="76"/>
      <c r="C413" s="76"/>
      <c r="D413" s="76"/>
      <c r="E413" s="77"/>
      <c r="F413" s="76"/>
      <c r="G413" s="76"/>
      <c r="H413" s="76"/>
      <c r="I413" s="76"/>
      <c r="J413" s="76"/>
      <c r="K413" s="76"/>
      <c r="L413" s="76"/>
      <c r="M413" s="76"/>
      <c r="N413" s="76"/>
      <c r="O413" s="76"/>
      <c r="P413" s="76"/>
      <c r="Q413" s="76"/>
      <c r="R413" s="76"/>
      <c r="S413" s="76"/>
      <c r="T413" s="76"/>
      <c r="U413" s="76"/>
      <c r="V413" s="76"/>
      <c r="W413" s="76"/>
      <c r="X413" s="76"/>
      <c r="Y413" s="76"/>
      <c r="Z413" s="76"/>
    </row>
    <row r="414" spans="1:26" ht="14.25" customHeight="1">
      <c r="A414" s="116"/>
      <c r="B414" s="76"/>
      <c r="C414" s="76"/>
      <c r="D414" s="76"/>
      <c r="E414" s="77"/>
      <c r="F414" s="76"/>
      <c r="G414" s="76"/>
      <c r="H414" s="76"/>
      <c r="I414" s="76"/>
      <c r="J414" s="76"/>
      <c r="K414" s="76"/>
      <c r="L414" s="76"/>
      <c r="M414" s="76"/>
      <c r="N414" s="76"/>
      <c r="O414" s="76"/>
      <c r="P414" s="76"/>
      <c r="Q414" s="76"/>
      <c r="R414" s="76"/>
      <c r="S414" s="76"/>
      <c r="T414" s="76"/>
      <c r="U414" s="76"/>
      <c r="V414" s="76"/>
      <c r="W414" s="76"/>
      <c r="X414" s="76"/>
      <c r="Y414" s="76"/>
      <c r="Z414" s="76"/>
    </row>
    <row r="415" spans="1:26" ht="14.25" customHeight="1">
      <c r="A415" s="116"/>
      <c r="B415" s="76"/>
      <c r="C415" s="76"/>
      <c r="D415" s="76"/>
      <c r="E415" s="77"/>
      <c r="F415" s="76"/>
      <c r="G415" s="76"/>
      <c r="H415" s="76"/>
      <c r="I415" s="76"/>
      <c r="J415" s="76"/>
      <c r="K415" s="76"/>
      <c r="L415" s="76"/>
      <c r="M415" s="76"/>
      <c r="N415" s="76"/>
      <c r="O415" s="76"/>
      <c r="P415" s="76"/>
      <c r="Q415" s="76"/>
      <c r="R415" s="76"/>
      <c r="S415" s="76"/>
      <c r="T415" s="76"/>
      <c r="U415" s="76"/>
      <c r="V415" s="76"/>
      <c r="W415" s="76"/>
      <c r="X415" s="76"/>
      <c r="Y415" s="76"/>
      <c r="Z415" s="76"/>
    </row>
    <row r="416" spans="1:26" ht="14.25" customHeight="1">
      <c r="A416" s="116"/>
      <c r="B416" s="76"/>
      <c r="C416" s="76"/>
      <c r="D416" s="76"/>
      <c r="E416" s="77"/>
      <c r="F416" s="76"/>
      <c r="G416" s="76"/>
      <c r="H416" s="76"/>
      <c r="I416" s="76"/>
      <c r="J416" s="76"/>
      <c r="K416" s="76"/>
      <c r="L416" s="76"/>
      <c r="M416" s="76"/>
      <c r="N416" s="76"/>
      <c r="O416" s="76"/>
      <c r="P416" s="76"/>
      <c r="Q416" s="76"/>
      <c r="R416" s="76"/>
      <c r="S416" s="76"/>
      <c r="T416" s="76"/>
      <c r="U416" s="76"/>
      <c r="V416" s="76"/>
      <c r="W416" s="76"/>
      <c r="X416" s="76"/>
      <c r="Y416" s="76"/>
      <c r="Z416" s="76"/>
    </row>
    <row r="417" spans="1:26" ht="14.25" customHeight="1">
      <c r="A417" s="116"/>
      <c r="B417" s="76"/>
      <c r="C417" s="76"/>
      <c r="D417" s="76"/>
      <c r="E417" s="77"/>
      <c r="F417" s="76"/>
      <c r="G417" s="76"/>
      <c r="H417" s="76"/>
      <c r="I417" s="76"/>
      <c r="J417" s="76"/>
      <c r="K417" s="76"/>
      <c r="L417" s="76"/>
      <c r="M417" s="76"/>
      <c r="N417" s="76"/>
      <c r="O417" s="76"/>
      <c r="P417" s="76"/>
      <c r="Q417" s="76"/>
      <c r="R417" s="76"/>
      <c r="S417" s="76"/>
      <c r="T417" s="76"/>
      <c r="U417" s="76"/>
      <c r="V417" s="76"/>
      <c r="W417" s="76"/>
      <c r="X417" s="76"/>
      <c r="Y417" s="76"/>
      <c r="Z417" s="76"/>
    </row>
    <row r="418" spans="1:26" ht="14.25" customHeight="1">
      <c r="A418" s="116"/>
      <c r="B418" s="76"/>
      <c r="C418" s="76"/>
      <c r="D418" s="76"/>
      <c r="E418" s="77"/>
      <c r="F418" s="76"/>
      <c r="G418" s="76"/>
      <c r="H418" s="76"/>
      <c r="I418" s="76"/>
      <c r="J418" s="76"/>
      <c r="K418" s="76"/>
      <c r="L418" s="76"/>
      <c r="M418" s="76"/>
      <c r="N418" s="76"/>
      <c r="O418" s="76"/>
      <c r="P418" s="76"/>
      <c r="Q418" s="76"/>
      <c r="R418" s="76"/>
      <c r="S418" s="76"/>
      <c r="T418" s="76"/>
      <c r="U418" s="76"/>
      <c r="V418" s="76"/>
      <c r="W418" s="76"/>
      <c r="X418" s="76"/>
      <c r="Y418" s="76"/>
      <c r="Z418" s="76"/>
    </row>
    <row r="419" spans="1:26" ht="14.25" customHeight="1">
      <c r="A419" s="116"/>
      <c r="B419" s="76"/>
      <c r="C419" s="76"/>
      <c r="D419" s="76"/>
      <c r="E419" s="77"/>
      <c r="F419" s="76"/>
      <c r="G419" s="76"/>
      <c r="H419" s="76"/>
      <c r="I419" s="76"/>
      <c r="J419" s="76"/>
      <c r="K419" s="76"/>
      <c r="L419" s="76"/>
      <c r="M419" s="76"/>
      <c r="N419" s="76"/>
      <c r="O419" s="76"/>
      <c r="P419" s="76"/>
      <c r="Q419" s="76"/>
      <c r="R419" s="76"/>
      <c r="S419" s="76"/>
      <c r="T419" s="76"/>
      <c r="U419" s="76"/>
      <c r="V419" s="76"/>
      <c r="W419" s="76"/>
      <c r="X419" s="76"/>
      <c r="Y419" s="76"/>
      <c r="Z419" s="76"/>
    </row>
    <row r="420" spans="1:26" ht="14.25" customHeight="1">
      <c r="A420" s="116"/>
      <c r="B420" s="76"/>
      <c r="C420" s="76"/>
      <c r="D420" s="76"/>
      <c r="E420" s="77"/>
      <c r="F420" s="76"/>
      <c r="G420" s="76"/>
      <c r="H420" s="76"/>
      <c r="I420" s="76"/>
      <c r="J420" s="76"/>
      <c r="K420" s="76"/>
      <c r="L420" s="76"/>
      <c r="M420" s="76"/>
      <c r="N420" s="76"/>
      <c r="O420" s="76"/>
      <c r="P420" s="76"/>
      <c r="Q420" s="76"/>
      <c r="R420" s="76"/>
      <c r="S420" s="76"/>
      <c r="T420" s="76"/>
      <c r="U420" s="76"/>
      <c r="V420" s="76"/>
      <c r="W420" s="76"/>
      <c r="X420" s="76"/>
      <c r="Y420" s="76"/>
      <c r="Z420" s="76"/>
    </row>
    <row r="421" spans="1:26" ht="14.25" customHeight="1">
      <c r="A421" s="116"/>
      <c r="B421" s="76"/>
      <c r="C421" s="76"/>
      <c r="D421" s="76"/>
      <c r="E421" s="77"/>
      <c r="F421" s="76"/>
      <c r="G421" s="76"/>
      <c r="H421" s="76"/>
      <c r="I421" s="76"/>
      <c r="J421" s="76"/>
      <c r="K421" s="76"/>
      <c r="L421" s="76"/>
      <c r="M421" s="76"/>
      <c r="N421" s="76"/>
      <c r="O421" s="76"/>
      <c r="P421" s="76"/>
      <c r="Q421" s="76"/>
      <c r="R421" s="76"/>
      <c r="S421" s="76"/>
      <c r="T421" s="76"/>
      <c r="U421" s="76"/>
      <c r="V421" s="76"/>
      <c r="W421" s="76"/>
      <c r="X421" s="76"/>
      <c r="Y421" s="76"/>
      <c r="Z421" s="76"/>
    </row>
    <row r="422" spans="1:26" ht="14.25" customHeight="1">
      <c r="A422" s="116"/>
      <c r="B422" s="76"/>
      <c r="C422" s="76"/>
      <c r="D422" s="76"/>
      <c r="E422" s="77"/>
      <c r="F422" s="76"/>
      <c r="G422" s="76"/>
      <c r="H422" s="76"/>
      <c r="I422" s="76"/>
      <c r="J422" s="76"/>
      <c r="K422" s="76"/>
      <c r="L422" s="76"/>
      <c r="M422" s="76"/>
      <c r="N422" s="76"/>
      <c r="O422" s="76"/>
      <c r="P422" s="76"/>
      <c r="Q422" s="76"/>
      <c r="R422" s="76"/>
      <c r="S422" s="76"/>
      <c r="T422" s="76"/>
      <c r="U422" s="76"/>
      <c r="V422" s="76"/>
      <c r="W422" s="76"/>
      <c r="X422" s="76"/>
      <c r="Y422" s="76"/>
      <c r="Z422" s="76"/>
    </row>
    <row r="423" spans="1:26" ht="14.25" customHeight="1">
      <c r="A423" s="116"/>
      <c r="B423" s="76"/>
      <c r="C423" s="76"/>
      <c r="D423" s="76"/>
      <c r="E423" s="77"/>
      <c r="F423" s="76"/>
      <c r="G423" s="76"/>
      <c r="H423" s="76"/>
      <c r="I423" s="76"/>
      <c r="J423" s="76"/>
      <c r="K423" s="76"/>
      <c r="L423" s="76"/>
      <c r="M423" s="76"/>
      <c r="N423" s="76"/>
      <c r="O423" s="76"/>
      <c r="P423" s="76"/>
      <c r="Q423" s="76"/>
      <c r="R423" s="76"/>
      <c r="S423" s="76"/>
      <c r="T423" s="76"/>
      <c r="U423" s="76"/>
      <c r="V423" s="76"/>
      <c r="W423" s="76"/>
      <c r="X423" s="76"/>
      <c r="Y423" s="76"/>
      <c r="Z423" s="76"/>
    </row>
    <row r="424" spans="1:26" ht="15.75" customHeight="1">
      <c r="A424" s="117"/>
      <c r="B424" s="117"/>
      <c r="C424" s="117"/>
      <c r="D424" s="117"/>
      <c r="E424" s="118"/>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5.75" customHeight="1">
      <c r="A425" s="117"/>
      <c r="B425" s="117"/>
      <c r="C425" s="117"/>
      <c r="D425" s="117"/>
      <c r="E425" s="118"/>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5.75" customHeight="1">
      <c r="A426" s="117"/>
      <c r="B426" s="117"/>
      <c r="C426" s="117"/>
      <c r="D426" s="117"/>
      <c r="E426" s="118"/>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5.75" customHeight="1">
      <c r="A427" s="117"/>
      <c r="B427" s="117"/>
      <c r="C427" s="117"/>
      <c r="D427" s="117"/>
      <c r="E427" s="118"/>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5.75" customHeight="1">
      <c r="A428" s="117"/>
      <c r="B428" s="117"/>
      <c r="C428" s="117"/>
      <c r="D428" s="117"/>
      <c r="E428" s="118"/>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5.75" customHeight="1">
      <c r="A429" s="117"/>
      <c r="B429" s="117"/>
      <c r="C429" s="117"/>
      <c r="D429" s="117"/>
      <c r="E429" s="118"/>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5.75" customHeight="1">
      <c r="A430" s="117"/>
      <c r="B430" s="117"/>
      <c r="C430" s="117"/>
      <c r="D430" s="117"/>
      <c r="E430" s="118"/>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5.75" customHeight="1">
      <c r="A431" s="117"/>
      <c r="B431" s="117"/>
      <c r="C431" s="117"/>
      <c r="D431" s="117"/>
      <c r="E431" s="118"/>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5.75" customHeight="1">
      <c r="A432" s="117"/>
      <c r="B432" s="117"/>
      <c r="C432" s="117"/>
      <c r="D432" s="117"/>
      <c r="E432" s="118"/>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5.75" customHeight="1">
      <c r="A433" s="117"/>
      <c r="B433" s="117"/>
      <c r="C433" s="117"/>
      <c r="D433" s="117"/>
      <c r="E433" s="118"/>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5.75" customHeight="1">
      <c r="A434" s="117"/>
      <c r="B434" s="117"/>
      <c r="C434" s="117"/>
      <c r="D434" s="117"/>
      <c r="E434" s="118"/>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5.75" customHeight="1">
      <c r="A435" s="117"/>
      <c r="B435" s="117"/>
      <c r="C435" s="117"/>
      <c r="D435" s="117"/>
      <c r="E435" s="118"/>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5.75" customHeight="1">
      <c r="A436" s="117"/>
      <c r="B436" s="117"/>
      <c r="C436" s="117"/>
      <c r="D436" s="117"/>
      <c r="E436" s="118"/>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5.75" customHeight="1">
      <c r="A437" s="117"/>
      <c r="B437" s="117"/>
      <c r="C437" s="117"/>
      <c r="D437" s="117"/>
      <c r="E437" s="118"/>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5.75" customHeight="1">
      <c r="A438" s="117"/>
      <c r="B438" s="117"/>
      <c r="C438" s="117"/>
      <c r="D438" s="117"/>
      <c r="E438" s="118"/>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5.75" customHeight="1">
      <c r="A439" s="117"/>
      <c r="B439" s="117"/>
      <c r="C439" s="117"/>
      <c r="D439" s="117"/>
      <c r="E439" s="118"/>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5.75" customHeight="1">
      <c r="A440" s="117"/>
      <c r="B440" s="117"/>
      <c r="C440" s="117"/>
      <c r="D440" s="117"/>
      <c r="E440" s="118"/>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5.75" customHeight="1">
      <c r="A441" s="117"/>
      <c r="B441" s="117"/>
      <c r="C441" s="117"/>
      <c r="D441" s="117"/>
      <c r="E441" s="118"/>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5.75" customHeight="1">
      <c r="A442" s="117"/>
      <c r="B442" s="117"/>
      <c r="C442" s="117"/>
      <c r="D442" s="117"/>
      <c r="E442" s="118"/>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5.75" customHeight="1">
      <c r="A443" s="117"/>
      <c r="B443" s="117"/>
      <c r="C443" s="117"/>
      <c r="D443" s="117"/>
      <c r="E443" s="118"/>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5.75" customHeight="1">
      <c r="A444" s="117"/>
      <c r="B444" s="117"/>
      <c r="C444" s="117"/>
      <c r="D444" s="117"/>
      <c r="E444" s="118"/>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5.75" customHeight="1">
      <c r="A445" s="117"/>
      <c r="B445" s="117"/>
      <c r="C445" s="117"/>
      <c r="D445" s="117"/>
      <c r="E445" s="118"/>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5.75" customHeight="1">
      <c r="A446" s="117"/>
      <c r="B446" s="117"/>
      <c r="C446" s="117"/>
      <c r="D446" s="117"/>
      <c r="E446" s="118"/>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5.75" customHeight="1">
      <c r="A447" s="117"/>
      <c r="B447" s="117"/>
      <c r="C447" s="117"/>
      <c r="D447" s="117"/>
      <c r="E447" s="118"/>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5.75" customHeight="1">
      <c r="A448" s="117"/>
      <c r="B448" s="117"/>
      <c r="C448" s="117"/>
      <c r="D448" s="117"/>
      <c r="E448" s="118"/>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5.75" customHeight="1">
      <c r="A449" s="117"/>
      <c r="B449" s="117"/>
      <c r="C449" s="117"/>
      <c r="D449" s="117"/>
      <c r="E449" s="118"/>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5.75" customHeight="1">
      <c r="A450" s="117"/>
      <c r="B450" s="117"/>
      <c r="C450" s="117"/>
      <c r="D450" s="117"/>
      <c r="E450" s="118"/>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5.75" customHeight="1">
      <c r="A451" s="117"/>
      <c r="B451" s="117"/>
      <c r="C451" s="117"/>
      <c r="D451" s="117"/>
      <c r="E451" s="118"/>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5.75" customHeight="1">
      <c r="A452" s="117"/>
      <c r="B452" s="117"/>
      <c r="C452" s="117"/>
      <c r="D452" s="117"/>
      <c r="E452" s="118"/>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5.75" customHeight="1">
      <c r="A453" s="117"/>
      <c r="B453" s="117"/>
      <c r="C453" s="117"/>
      <c r="D453" s="117"/>
      <c r="E453" s="118"/>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5.75" customHeight="1">
      <c r="A454" s="117"/>
      <c r="B454" s="117"/>
      <c r="C454" s="117"/>
      <c r="D454" s="117"/>
      <c r="E454" s="118"/>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5.75" customHeight="1">
      <c r="A455" s="117"/>
      <c r="B455" s="117"/>
      <c r="C455" s="117"/>
      <c r="D455" s="117"/>
      <c r="E455" s="118"/>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5.75" customHeight="1">
      <c r="A456" s="117"/>
      <c r="B456" s="117"/>
      <c r="C456" s="117"/>
      <c r="D456" s="117"/>
      <c r="E456" s="118"/>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5.75" customHeight="1">
      <c r="A457" s="117"/>
      <c r="B457" s="117"/>
      <c r="C457" s="117"/>
      <c r="D457" s="117"/>
      <c r="E457" s="118"/>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5.75" customHeight="1">
      <c r="A458" s="117"/>
      <c r="B458" s="117"/>
      <c r="C458" s="117"/>
      <c r="D458" s="117"/>
      <c r="E458" s="118"/>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5.75" customHeight="1">
      <c r="A459" s="117"/>
      <c r="B459" s="117"/>
      <c r="C459" s="117"/>
      <c r="D459" s="117"/>
      <c r="E459" s="118"/>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5.75" customHeight="1">
      <c r="A460" s="117"/>
      <c r="B460" s="117"/>
      <c r="C460" s="117"/>
      <c r="D460" s="117"/>
      <c r="E460" s="118"/>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5.75" customHeight="1">
      <c r="A461" s="117"/>
      <c r="B461" s="117"/>
      <c r="C461" s="117"/>
      <c r="D461" s="117"/>
      <c r="E461" s="118"/>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5.75" customHeight="1">
      <c r="A462" s="117"/>
      <c r="B462" s="117"/>
      <c r="C462" s="117"/>
      <c r="D462" s="117"/>
      <c r="E462" s="118"/>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5.75" customHeight="1">
      <c r="A463" s="117"/>
      <c r="B463" s="117"/>
      <c r="C463" s="117"/>
      <c r="D463" s="117"/>
      <c r="E463" s="118"/>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5.75" customHeight="1">
      <c r="A464" s="117"/>
      <c r="B464" s="117"/>
      <c r="C464" s="117"/>
      <c r="D464" s="117"/>
      <c r="E464" s="118"/>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5.75" customHeight="1">
      <c r="A465" s="117"/>
      <c r="B465" s="117"/>
      <c r="C465" s="117"/>
      <c r="D465" s="117"/>
      <c r="E465" s="118"/>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5.75" customHeight="1">
      <c r="A466" s="117"/>
      <c r="B466" s="117"/>
      <c r="C466" s="117"/>
      <c r="D466" s="117"/>
      <c r="E466" s="118"/>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5.75" customHeight="1">
      <c r="A467" s="117"/>
      <c r="B467" s="117"/>
      <c r="C467" s="117"/>
      <c r="D467" s="117"/>
      <c r="E467" s="118"/>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5.75" customHeight="1">
      <c r="A468" s="117"/>
      <c r="B468" s="117"/>
      <c r="C468" s="117"/>
      <c r="D468" s="117"/>
      <c r="E468" s="118"/>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5.75" customHeight="1">
      <c r="A469" s="117"/>
      <c r="B469" s="117"/>
      <c r="C469" s="117"/>
      <c r="D469" s="117"/>
      <c r="E469" s="118"/>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5.75" customHeight="1">
      <c r="A470" s="117"/>
      <c r="B470" s="117"/>
      <c r="C470" s="117"/>
      <c r="D470" s="117"/>
      <c r="E470" s="118"/>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5.75" customHeight="1">
      <c r="A471" s="117"/>
      <c r="B471" s="117"/>
      <c r="C471" s="117"/>
      <c r="D471" s="117"/>
      <c r="E471" s="118"/>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5.75" customHeight="1">
      <c r="A472" s="117"/>
      <c r="B472" s="117"/>
      <c r="C472" s="117"/>
      <c r="D472" s="117"/>
      <c r="E472" s="118"/>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5.75" customHeight="1">
      <c r="A473" s="117"/>
      <c r="B473" s="117"/>
      <c r="C473" s="117"/>
      <c r="D473" s="117"/>
      <c r="E473" s="118"/>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5.75" customHeight="1">
      <c r="A474" s="117"/>
      <c r="B474" s="117"/>
      <c r="C474" s="117"/>
      <c r="D474" s="117"/>
      <c r="E474" s="118"/>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5.75" customHeight="1">
      <c r="A475" s="117"/>
      <c r="B475" s="117"/>
      <c r="C475" s="117"/>
      <c r="D475" s="117"/>
      <c r="E475" s="118"/>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5.75" customHeight="1">
      <c r="A476" s="117"/>
      <c r="B476" s="117"/>
      <c r="C476" s="117"/>
      <c r="D476" s="117"/>
      <c r="E476" s="118"/>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5.75" customHeight="1">
      <c r="A477" s="117"/>
      <c r="B477" s="117"/>
      <c r="C477" s="117"/>
      <c r="D477" s="117"/>
      <c r="E477" s="118"/>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5.75" customHeight="1">
      <c r="A478" s="117"/>
      <c r="B478" s="117"/>
      <c r="C478" s="117"/>
      <c r="D478" s="117"/>
      <c r="E478" s="118"/>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5.75" customHeight="1">
      <c r="A479" s="117"/>
      <c r="B479" s="117"/>
      <c r="C479" s="117"/>
      <c r="D479" s="117"/>
      <c r="E479" s="118"/>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5.75" customHeight="1">
      <c r="A480" s="117"/>
      <c r="B480" s="117"/>
      <c r="C480" s="117"/>
      <c r="D480" s="117"/>
      <c r="E480" s="118"/>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5.75" customHeight="1">
      <c r="A481" s="117"/>
      <c r="B481" s="117"/>
      <c r="C481" s="117"/>
      <c r="D481" s="117"/>
      <c r="E481" s="118"/>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5.75" customHeight="1">
      <c r="A482" s="117"/>
      <c r="B482" s="117"/>
      <c r="C482" s="117"/>
      <c r="D482" s="117"/>
      <c r="E482" s="118"/>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5.75" customHeight="1">
      <c r="A483" s="117"/>
      <c r="B483" s="117"/>
      <c r="C483" s="117"/>
      <c r="D483" s="117"/>
      <c r="E483" s="118"/>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5.75" customHeight="1">
      <c r="A484" s="117"/>
      <c r="B484" s="117"/>
      <c r="C484" s="117"/>
      <c r="D484" s="117"/>
      <c r="E484" s="118"/>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5.75" customHeight="1">
      <c r="A485" s="117"/>
      <c r="B485" s="117"/>
      <c r="C485" s="117"/>
      <c r="D485" s="117"/>
      <c r="E485" s="118"/>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5.75" customHeight="1">
      <c r="A486" s="117"/>
      <c r="B486" s="117"/>
      <c r="C486" s="117"/>
      <c r="D486" s="117"/>
      <c r="E486" s="118"/>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5.75" customHeight="1">
      <c r="A487" s="117"/>
      <c r="B487" s="117"/>
      <c r="C487" s="117"/>
      <c r="D487" s="117"/>
      <c r="E487" s="118"/>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5.75" customHeight="1">
      <c r="A488" s="117"/>
      <c r="B488" s="117"/>
      <c r="C488" s="117"/>
      <c r="D488" s="117"/>
      <c r="E488" s="118"/>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5.75" customHeight="1">
      <c r="A489" s="117"/>
      <c r="B489" s="117"/>
      <c r="C489" s="117"/>
      <c r="D489" s="117"/>
      <c r="E489" s="118"/>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5.75" customHeight="1">
      <c r="A490" s="117"/>
      <c r="B490" s="117"/>
      <c r="C490" s="117"/>
      <c r="D490" s="117"/>
      <c r="E490" s="118"/>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5.75" customHeight="1">
      <c r="A491" s="117"/>
      <c r="B491" s="117"/>
      <c r="C491" s="117"/>
      <c r="D491" s="117"/>
      <c r="E491" s="118"/>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5.75" customHeight="1">
      <c r="A492" s="117"/>
      <c r="B492" s="117"/>
      <c r="C492" s="117"/>
      <c r="D492" s="117"/>
      <c r="E492" s="118"/>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5.75" customHeight="1">
      <c r="A493" s="117"/>
      <c r="B493" s="117"/>
      <c r="C493" s="117"/>
      <c r="D493" s="117"/>
      <c r="E493" s="118"/>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5.75" customHeight="1">
      <c r="A494" s="117"/>
      <c r="B494" s="117"/>
      <c r="C494" s="117"/>
      <c r="D494" s="117"/>
      <c r="E494" s="118"/>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5.75" customHeight="1">
      <c r="A495" s="117"/>
      <c r="B495" s="117"/>
      <c r="C495" s="117"/>
      <c r="D495" s="117"/>
      <c r="E495" s="118"/>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5.75" customHeight="1">
      <c r="A496" s="117"/>
      <c r="B496" s="117"/>
      <c r="C496" s="117"/>
      <c r="D496" s="117"/>
      <c r="E496" s="118"/>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5.75" customHeight="1">
      <c r="A497" s="117"/>
      <c r="B497" s="117"/>
      <c r="C497" s="117"/>
      <c r="D497" s="117"/>
      <c r="E497" s="118"/>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5.75" customHeight="1">
      <c r="A498" s="117"/>
      <c r="B498" s="117"/>
      <c r="C498" s="117"/>
      <c r="D498" s="117"/>
      <c r="E498" s="118"/>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5.75" customHeight="1">
      <c r="A499" s="117"/>
      <c r="B499" s="117"/>
      <c r="C499" s="117"/>
      <c r="D499" s="117"/>
      <c r="E499" s="118"/>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5.75" customHeight="1">
      <c r="A500" s="117"/>
      <c r="B500" s="117"/>
      <c r="C500" s="117"/>
      <c r="D500" s="117"/>
      <c r="E500" s="118"/>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5.75" customHeight="1">
      <c r="A501" s="117"/>
      <c r="B501" s="117"/>
      <c r="C501" s="117"/>
      <c r="D501" s="117"/>
      <c r="E501" s="118"/>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5.75" customHeight="1">
      <c r="A502" s="117"/>
      <c r="B502" s="117"/>
      <c r="C502" s="117"/>
      <c r="D502" s="117"/>
      <c r="E502" s="118"/>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5.75" customHeight="1">
      <c r="A503" s="117"/>
      <c r="B503" s="117"/>
      <c r="C503" s="117"/>
      <c r="D503" s="117"/>
      <c r="E503" s="118"/>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5.75" customHeight="1">
      <c r="A504" s="117"/>
      <c r="B504" s="117"/>
      <c r="C504" s="117"/>
      <c r="D504" s="117"/>
      <c r="E504" s="118"/>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5.75" customHeight="1">
      <c r="A505" s="117"/>
      <c r="B505" s="117"/>
      <c r="C505" s="117"/>
      <c r="D505" s="117"/>
      <c r="E505" s="118"/>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5.75" customHeight="1">
      <c r="A506" s="117"/>
      <c r="B506" s="117"/>
      <c r="C506" s="117"/>
      <c r="D506" s="117"/>
      <c r="E506" s="118"/>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5.75" customHeight="1">
      <c r="A507" s="117"/>
      <c r="B507" s="117"/>
      <c r="C507" s="117"/>
      <c r="D507" s="117"/>
      <c r="E507" s="118"/>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5.75" customHeight="1">
      <c r="A508" s="117"/>
      <c r="B508" s="117"/>
      <c r="C508" s="117"/>
      <c r="D508" s="117"/>
      <c r="E508" s="118"/>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5.75" customHeight="1">
      <c r="A509" s="117"/>
      <c r="B509" s="117"/>
      <c r="C509" s="117"/>
      <c r="D509" s="117"/>
      <c r="E509" s="118"/>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5.75" customHeight="1">
      <c r="A510" s="117"/>
      <c r="B510" s="117"/>
      <c r="C510" s="117"/>
      <c r="D510" s="117"/>
      <c r="E510" s="118"/>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5.75" customHeight="1">
      <c r="A511" s="117"/>
      <c r="B511" s="117"/>
      <c r="C511" s="117"/>
      <c r="D511" s="117"/>
      <c r="E511" s="118"/>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5.75" customHeight="1">
      <c r="A512" s="117"/>
      <c r="B512" s="117"/>
      <c r="C512" s="117"/>
      <c r="D512" s="117"/>
      <c r="E512" s="118"/>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5.75" customHeight="1">
      <c r="A513" s="117"/>
      <c r="B513" s="117"/>
      <c r="C513" s="117"/>
      <c r="D513" s="117"/>
      <c r="E513" s="118"/>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5.75" customHeight="1">
      <c r="A514" s="117"/>
      <c r="B514" s="117"/>
      <c r="C514" s="117"/>
      <c r="D514" s="117"/>
      <c r="E514" s="118"/>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5.75" customHeight="1">
      <c r="A515" s="117"/>
      <c r="B515" s="117"/>
      <c r="C515" s="117"/>
      <c r="D515" s="117"/>
      <c r="E515" s="118"/>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5.75" customHeight="1">
      <c r="A516" s="117"/>
      <c r="B516" s="117"/>
      <c r="C516" s="117"/>
      <c r="D516" s="117"/>
      <c r="E516" s="118"/>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5.75" customHeight="1">
      <c r="A517" s="117"/>
      <c r="B517" s="117"/>
      <c r="C517" s="117"/>
      <c r="D517" s="117"/>
      <c r="E517" s="118"/>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5.75" customHeight="1">
      <c r="A518" s="117"/>
      <c r="B518" s="117"/>
      <c r="C518" s="117"/>
      <c r="D518" s="117"/>
      <c r="E518" s="118"/>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5.75" customHeight="1">
      <c r="A519" s="117"/>
      <c r="B519" s="117"/>
      <c r="C519" s="117"/>
      <c r="D519" s="117"/>
      <c r="E519" s="118"/>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5.75" customHeight="1">
      <c r="A520" s="117"/>
      <c r="B520" s="117"/>
      <c r="C520" s="117"/>
      <c r="D520" s="117"/>
      <c r="E520" s="118"/>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5.75" customHeight="1">
      <c r="A521" s="117"/>
      <c r="B521" s="117"/>
      <c r="C521" s="117"/>
      <c r="D521" s="117"/>
      <c r="E521" s="118"/>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5.75" customHeight="1">
      <c r="A522" s="117"/>
      <c r="B522" s="117"/>
      <c r="C522" s="117"/>
      <c r="D522" s="117"/>
      <c r="E522" s="118"/>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5.75" customHeight="1">
      <c r="A523" s="117"/>
      <c r="B523" s="117"/>
      <c r="C523" s="117"/>
      <c r="D523" s="117"/>
      <c r="E523" s="118"/>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5.75" customHeight="1">
      <c r="A524" s="117"/>
      <c r="B524" s="117"/>
      <c r="C524" s="117"/>
      <c r="D524" s="117"/>
      <c r="E524" s="118"/>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5.75" customHeight="1">
      <c r="A525" s="117"/>
      <c r="B525" s="117"/>
      <c r="C525" s="117"/>
      <c r="D525" s="117"/>
      <c r="E525" s="118"/>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5.75" customHeight="1">
      <c r="A526" s="117"/>
      <c r="B526" s="117"/>
      <c r="C526" s="117"/>
      <c r="D526" s="117"/>
      <c r="E526" s="118"/>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5.75" customHeight="1">
      <c r="A527" s="117"/>
      <c r="B527" s="117"/>
      <c r="C527" s="117"/>
      <c r="D527" s="117"/>
      <c r="E527" s="118"/>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5.75" customHeight="1">
      <c r="A528" s="117"/>
      <c r="B528" s="117"/>
      <c r="C528" s="117"/>
      <c r="D528" s="117"/>
      <c r="E528" s="118"/>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5.75" customHeight="1">
      <c r="A529" s="117"/>
      <c r="B529" s="117"/>
      <c r="C529" s="117"/>
      <c r="D529" s="117"/>
      <c r="E529" s="118"/>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5.75" customHeight="1">
      <c r="A530" s="117"/>
      <c r="B530" s="117"/>
      <c r="C530" s="117"/>
      <c r="D530" s="117"/>
      <c r="E530" s="118"/>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5.75" customHeight="1">
      <c r="A531" s="117"/>
      <c r="B531" s="117"/>
      <c r="C531" s="117"/>
      <c r="D531" s="117"/>
      <c r="E531" s="118"/>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5.75" customHeight="1">
      <c r="A532" s="117"/>
      <c r="B532" s="117"/>
      <c r="C532" s="117"/>
      <c r="D532" s="117"/>
      <c r="E532" s="118"/>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5.75" customHeight="1">
      <c r="A533" s="117"/>
      <c r="B533" s="117"/>
      <c r="C533" s="117"/>
      <c r="D533" s="117"/>
      <c r="E533" s="118"/>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5.75" customHeight="1">
      <c r="A534" s="117"/>
      <c r="B534" s="117"/>
      <c r="C534" s="117"/>
      <c r="D534" s="117"/>
      <c r="E534" s="118"/>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5.75" customHeight="1">
      <c r="A535" s="117"/>
      <c r="B535" s="117"/>
      <c r="C535" s="117"/>
      <c r="D535" s="117"/>
      <c r="E535" s="118"/>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5.75" customHeight="1">
      <c r="A536" s="117"/>
      <c r="B536" s="117"/>
      <c r="C536" s="117"/>
      <c r="D536" s="117"/>
      <c r="E536" s="118"/>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5.75" customHeight="1">
      <c r="A537" s="117"/>
      <c r="B537" s="117"/>
      <c r="C537" s="117"/>
      <c r="D537" s="117"/>
      <c r="E537" s="118"/>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5.75" customHeight="1">
      <c r="A538" s="117"/>
      <c r="B538" s="117"/>
      <c r="C538" s="117"/>
      <c r="D538" s="117"/>
      <c r="E538" s="118"/>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5.75" customHeight="1">
      <c r="A539" s="117"/>
      <c r="B539" s="117"/>
      <c r="C539" s="117"/>
      <c r="D539" s="117"/>
      <c r="E539" s="118"/>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5.75" customHeight="1">
      <c r="A540" s="117"/>
      <c r="B540" s="117"/>
      <c r="C540" s="117"/>
      <c r="D540" s="117"/>
      <c r="E540" s="118"/>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5.75" customHeight="1">
      <c r="A541" s="117"/>
      <c r="B541" s="117"/>
      <c r="C541" s="117"/>
      <c r="D541" s="117"/>
      <c r="E541" s="118"/>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5.75" customHeight="1">
      <c r="A542" s="117"/>
      <c r="B542" s="117"/>
      <c r="C542" s="117"/>
      <c r="D542" s="117"/>
      <c r="E542" s="118"/>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5.75" customHeight="1">
      <c r="A543" s="117"/>
      <c r="B543" s="117"/>
      <c r="C543" s="117"/>
      <c r="D543" s="117"/>
      <c r="E543" s="118"/>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5.75" customHeight="1">
      <c r="A544" s="117"/>
      <c r="B544" s="117"/>
      <c r="C544" s="117"/>
      <c r="D544" s="117"/>
      <c r="E544" s="118"/>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5.75" customHeight="1">
      <c r="A545" s="117"/>
      <c r="B545" s="117"/>
      <c r="C545" s="117"/>
      <c r="D545" s="117"/>
      <c r="E545" s="118"/>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5.75" customHeight="1">
      <c r="A546" s="117"/>
      <c r="B546" s="117"/>
      <c r="C546" s="117"/>
      <c r="D546" s="117"/>
      <c r="E546" s="118"/>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5.75" customHeight="1">
      <c r="A547" s="117"/>
      <c r="B547" s="117"/>
      <c r="C547" s="117"/>
      <c r="D547" s="117"/>
      <c r="E547" s="118"/>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5.75" customHeight="1">
      <c r="A548" s="117"/>
      <c r="B548" s="117"/>
      <c r="C548" s="117"/>
      <c r="D548" s="117"/>
      <c r="E548" s="118"/>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5.75" customHeight="1">
      <c r="A549" s="117"/>
      <c r="B549" s="117"/>
      <c r="C549" s="117"/>
      <c r="D549" s="117"/>
      <c r="E549" s="118"/>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5.75" customHeight="1">
      <c r="A550" s="117"/>
      <c r="B550" s="117"/>
      <c r="C550" s="117"/>
      <c r="D550" s="117"/>
      <c r="E550" s="118"/>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5.75" customHeight="1">
      <c r="A551" s="117"/>
      <c r="B551" s="117"/>
      <c r="C551" s="117"/>
      <c r="D551" s="117"/>
      <c r="E551" s="118"/>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5.75" customHeight="1">
      <c r="A552" s="117"/>
      <c r="B552" s="117"/>
      <c r="C552" s="117"/>
      <c r="D552" s="117"/>
      <c r="E552" s="118"/>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5.75" customHeight="1">
      <c r="A553" s="117"/>
      <c r="B553" s="117"/>
      <c r="C553" s="117"/>
      <c r="D553" s="117"/>
      <c r="E553" s="118"/>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5.75" customHeight="1">
      <c r="A554" s="117"/>
      <c r="B554" s="117"/>
      <c r="C554" s="117"/>
      <c r="D554" s="117"/>
      <c r="E554" s="118"/>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5.75" customHeight="1">
      <c r="A555" s="117"/>
      <c r="B555" s="117"/>
      <c r="C555" s="117"/>
      <c r="D555" s="117"/>
      <c r="E555" s="118"/>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5.75" customHeight="1">
      <c r="A556" s="117"/>
      <c r="B556" s="117"/>
      <c r="C556" s="117"/>
      <c r="D556" s="117"/>
      <c r="E556" s="118"/>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5.75" customHeight="1">
      <c r="A557" s="117"/>
      <c r="B557" s="117"/>
      <c r="C557" s="117"/>
      <c r="D557" s="117"/>
      <c r="E557" s="118"/>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5.75" customHeight="1">
      <c r="A558" s="117"/>
      <c r="B558" s="117"/>
      <c r="C558" s="117"/>
      <c r="D558" s="117"/>
      <c r="E558" s="118"/>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5.75" customHeight="1">
      <c r="A559" s="117"/>
      <c r="B559" s="117"/>
      <c r="C559" s="117"/>
      <c r="D559" s="117"/>
      <c r="E559" s="118"/>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5.75" customHeight="1">
      <c r="A560" s="117"/>
      <c r="B560" s="117"/>
      <c r="C560" s="117"/>
      <c r="D560" s="117"/>
      <c r="E560" s="118"/>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5.75" customHeight="1">
      <c r="A561" s="117"/>
      <c r="B561" s="117"/>
      <c r="C561" s="117"/>
      <c r="D561" s="117"/>
      <c r="E561" s="118"/>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5.75" customHeight="1">
      <c r="A562" s="117"/>
      <c r="B562" s="117"/>
      <c r="C562" s="117"/>
      <c r="D562" s="117"/>
      <c r="E562" s="118"/>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5.75" customHeight="1">
      <c r="A563" s="117"/>
      <c r="B563" s="117"/>
      <c r="C563" s="117"/>
      <c r="D563" s="117"/>
      <c r="E563" s="118"/>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5.75" customHeight="1">
      <c r="A564" s="117"/>
      <c r="B564" s="117"/>
      <c r="C564" s="117"/>
      <c r="D564" s="117"/>
      <c r="E564" s="118"/>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5.75" customHeight="1">
      <c r="A565" s="117"/>
      <c r="B565" s="117"/>
      <c r="C565" s="117"/>
      <c r="D565" s="117"/>
      <c r="E565" s="118"/>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5.75" customHeight="1">
      <c r="A566" s="117"/>
      <c r="B566" s="117"/>
      <c r="C566" s="117"/>
      <c r="D566" s="117"/>
      <c r="E566" s="118"/>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5.75" customHeight="1">
      <c r="A567" s="117"/>
      <c r="B567" s="117"/>
      <c r="C567" s="117"/>
      <c r="D567" s="117"/>
      <c r="E567" s="118"/>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5.75" customHeight="1">
      <c r="A568" s="117"/>
      <c r="B568" s="117"/>
      <c r="C568" s="117"/>
      <c r="D568" s="117"/>
      <c r="E568" s="118"/>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5.75" customHeight="1">
      <c r="A569" s="117"/>
      <c r="B569" s="117"/>
      <c r="C569" s="117"/>
      <c r="D569" s="117"/>
      <c r="E569" s="118"/>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5.75" customHeight="1">
      <c r="A570" s="117"/>
      <c r="B570" s="117"/>
      <c r="C570" s="117"/>
      <c r="D570" s="117"/>
      <c r="E570" s="118"/>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5.75" customHeight="1">
      <c r="A571" s="117"/>
      <c r="B571" s="117"/>
      <c r="C571" s="117"/>
      <c r="D571" s="117"/>
      <c r="E571" s="118"/>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5.75" customHeight="1">
      <c r="A572" s="117"/>
      <c r="B572" s="117"/>
      <c r="C572" s="117"/>
      <c r="D572" s="117"/>
      <c r="E572" s="118"/>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5.75" customHeight="1">
      <c r="A573" s="117"/>
      <c r="B573" s="117"/>
      <c r="C573" s="117"/>
      <c r="D573" s="117"/>
      <c r="E573" s="118"/>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5.75" customHeight="1">
      <c r="A574" s="117"/>
      <c r="B574" s="117"/>
      <c r="C574" s="117"/>
      <c r="D574" s="117"/>
      <c r="E574" s="118"/>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5.75" customHeight="1">
      <c r="A575" s="117"/>
      <c r="B575" s="117"/>
      <c r="C575" s="117"/>
      <c r="D575" s="117"/>
      <c r="E575" s="118"/>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5.75" customHeight="1">
      <c r="A576" s="117"/>
      <c r="B576" s="117"/>
      <c r="C576" s="117"/>
      <c r="D576" s="117"/>
      <c r="E576" s="118"/>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5.75" customHeight="1">
      <c r="A577" s="117"/>
      <c r="B577" s="117"/>
      <c r="C577" s="117"/>
      <c r="D577" s="117"/>
      <c r="E577" s="118"/>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5.75" customHeight="1">
      <c r="A578" s="117"/>
      <c r="B578" s="117"/>
      <c r="C578" s="117"/>
      <c r="D578" s="117"/>
      <c r="E578" s="118"/>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5.75" customHeight="1">
      <c r="A579" s="117"/>
      <c r="B579" s="117"/>
      <c r="C579" s="117"/>
      <c r="D579" s="117"/>
      <c r="E579" s="118"/>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5.75" customHeight="1">
      <c r="A580" s="117"/>
      <c r="B580" s="117"/>
      <c r="C580" s="117"/>
      <c r="D580" s="117"/>
      <c r="E580" s="118"/>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5.75" customHeight="1">
      <c r="A581" s="117"/>
      <c r="B581" s="117"/>
      <c r="C581" s="117"/>
      <c r="D581" s="117"/>
      <c r="E581" s="118"/>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5.75" customHeight="1">
      <c r="A582" s="117"/>
      <c r="B582" s="117"/>
      <c r="C582" s="117"/>
      <c r="D582" s="117"/>
      <c r="E582" s="118"/>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5.75" customHeight="1">
      <c r="A583" s="117"/>
      <c r="B583" s="117"/>
      <c r="C583" s="117"/>
      <c r="D583" s="117"/>
      <c r="E583" s="118"/>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5.75" customHeight="1">
      <c r="A584" s="117"/>
      <c r="B584" s="117"/>
      <c r="C584" s="117"/>
      <c r="D584" s="117"/>
      <c r="E584" s="118"/>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5.75" customHeight="1">
      <c r="A585" s="117"/>
      <c r="B585" s="117"/>
      <c r="C585" s="117"/>
      <c r="D585" s="117"/>
      <c r="E585" s="118"/>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5.75" customHeight="1">
      <c r="A586" s="117"/>
      <c r="B586" s="117"/>
      <c r="C586" s="117"/>
      <c r="D586" s="117"/>
      <c r="E586" s="118"/>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5.75" customHeight="1">
      <c r="A587" s="117"/>
      <c r="B587" s="117"/>
      <c r="C587" s="117"/>
      <c r="D587" s="117"/>
      <c r="E587" s="118"/>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5.75" customHeight="1">
      <c r="A588" s="117"/>
      <c r="B588" s="117"/>
      <c r="C588" s="117"/>
      <c r="D588" s="117"/>
      <c r="E588" s="118"/>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5.75" customHeight="1">
      <c r="A589" s="117"/>
      <c r="B589" s="117"/>
      <c r="C589" s="117"/>
      <c r="D589" s="117"/>
      <c r="E589" s="118"/>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5.75" customHeight="1">
      <c r="A590" s="117"/>
      <c r="B590" s="117"/>
      <c r="C590" s="117"/>
      <c r="D590" s="117"/>
      <c r="E590" s="118"/>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5.75" customHeight="1">
      <c r="A591" s="117"/>
      <c r="B591" s="117"/>
      <c r="C591" s="117"/>
      <c r="D591" s="117"/>
      <c r="E591" s="118"/>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5.75" customHeight="1">
      <c r="A592" s="117"/>
      <c r="B592" s="117"/>
      <c r="C592" s="117"/>
      <c r="D592" s="117"/>
      <c r="E592" s="118"/>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5.75" customHeight="1">
      <c r="A593" s="117"/>
      <c r="B593" s="117"/>
      <c r="C593" s="117"/>
      <c r="D593" s="117"/>
      <c r="E593" s="118"/>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5.75" customHeight="1">
      <c r="A594" s="117"/>
      <c r="B594" s="117"/>
      <c r="C594" s="117"/>
      <c r="D594" s="117"/>
      <c r="E594" s="118"/>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5.75" customHeight="1">
      <c r="A595" s="117"/>
      <c r="B595" s="117"/>
      <c r="C595" s="117"/>
      <c r="D595" s="117"/>
      <c r="E595" s="118"/>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5.75" customHeight="1">
      <c r="A596" s="117"/>
      <c r="B596" s="117"/>
      <c r="C596" s="117"/>
      <c r="D596" s="117"/>
      <c r="E596" s="118"/>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5.75" customHeight="1">
      <c r="A597" s="117"/>
      <c r="B597" s="117"/>
      <c r="C597" s="117"/>
      <c r="D597" s="117"/>
      <c r="E597" s="118"/>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5.75" customHeight="1">
      <c r="A598" s="117"/>
      <c r="B598" s="117"/>
      <c r="C598" s="117"/>
      <c r="D598" s="117"/>
      <c r="E598" s="118"/>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5.75" customHeight="1">
      <c r="A599" s="117"/>
      <c r="B599" s="117"/>
      <c r="C599" s="117"/>
      <c r="D599" s="117"/>
      <c r="E599" s="118"/>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5.75" customHeight="1">
      <c r="A600" s="117"/>
      <c r="B600" s="117"/>
      <c r="C600" s="117"/>
      <c r="D600" s="117"/>
      <c r="E600" s="118"/>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5.75" customHeight="1">
      <c r="A601" s="117"/>
      <c r="B601" s="117"/>
      <c r="C601" s="117"/>
      <c r="D601" s="117"/>
      <c r="E601" s="118"/>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5.75" customHeight="1">
      <c r="A602" s="117"/>
      <c r="B602" s="117"/>
      <c r="C602" s="117"/>
      <c r="D602" s="117"/>
      <c r="E602" s="118"/>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5.75" customHeight="1">
      <c r="A603" s="117"/>
      <c r="B603" s="117"/>
      <c r="C603" s="117"/>
      <c r="D603" s="117"/>
      <c r="E603" s="118"/>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5.75" customHeight="1">
      <c r="A604" s="117"/>
      <c r="B604" s="117"/>
      <c r="C604" s="117"/>
      <c r="D604" s="117"/>
      <c r="E604" s="118"/>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5.75" customHeight="1">
      <c r="A605" s="117"/>
      <c r="B605" s="117"/>
      <c r="C605" s="117"/>
      <c r="D605" s="117"/>
      <c r="E605" s="118"/>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5.75" customHeight="1">
      <c r="A606" s="117"/>
      <c r="B606" s="117"/>
      <c r="C606" s="117"/>
      <c r="D606" s="117"/>
      <c r="E606" s="118"/>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5.75" customHeight="1">
      <c r="A607" s="117"/>
      <c r="B607" s="117"/>
      <c r="C607" s="117"/>
      <c r="D607" s="117"/>
      <c r="E607" s="118"/>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5.75" customHeight="1">
      <c r="A608" s="117"/>
      <c r="B608" s="117"/>
      <c r="C608" s="117"/>
      <c r="D608" s="117"/>
      <c r="E608" s="118"/>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5.75" customHeight="1">
      <c r="A609" s="117"/>
      <c r="B609" s="117"/>
      <c r="C609" s="117"/>
      <c r="D609" s="117"/>
      <c r="E609" s="118"/>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5.75" customHeight="1">
      <c r="A610" s="117"/>
      <c r="B610" s="117"/>
      <c r="C610" s="117"/>
      <c r="D610" s="117"/>
      <c r="E610" s="118"/>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5.75" customHeight="1">
      <c r="A611" s="117"/>
      <c r="B611" s="117"/>
      <c r="C611" s="117"/>
      <c r="D611" s="117"/>
      <c r="E611" s="118"/>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5.75" customHeight="1">
      <c r="A612" s="117"/>
      <c r="B612" s="117"/>
      <c r="C612" s="117"/>
      <c r="D612" s="117"/>
      <c r="E612" s="118"/>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5.75" customHeight="1">
      <c r="A613" s="117"/>
      <c r="B613" s="117"/>
      <c r="C613" s="117"/>
      <c r="D613" s="117"/>
      <c r="E613" s="118"/>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5.75" customHeight="1">
      <c r="A614" s="117"/>
      <c r="B614" s="117"/>
      <c r="C614" s="117"/>
      <c r="D614" s="117"/>
      <c r="E614" s="118"/>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5.75" customHeight="1">
      <c r="A615" s="117"/>
      <c r="B615" s="117"/>
      <c r="C615" s="117"/>
      <c r="D615" s="117"/>
      <c r="E615" s="118"/>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5.75" customHeight="1">
      <c r="A616" s="117"/>
      <c r="B616" s="117"/>
      <c r="C616" s="117"/>
      <c r="D616" s="117"/>
      <c r="E616" s="118"/>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5.75" customHeight="1">
      <c r="A617" s="117"/>
      <c r="B617" s="117"/>
      <c r="C617" s="117"/>
      <c r="D617" s="117"/>
      <c r="E617" s="118"/>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5.75" customHeight="1">
      <c r="A618" s="117"/>
      <c r="B618" s="117"/>
      <c r="C618" s="117"/>
      <c r="D618" s="117"/>
      <c r="E618" s="118"/>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5.75" customHeight="1">
      <c r="A619" s="117"/>
      <c r="B619" s="117"/>
      <c r="C619" s="117"/>
      <c r="D619" s="117"/>
      <c r="E619" s="118"/>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5.75" customHeight="1">
      <c r="A620" s="117"/>
      <c r="B620" s="117"/>
      <c r="C620" s="117"/>
      <c r="D620" s="117"/>
      <c r="E620" s="118"/>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5.75" customHeight="1">
      <c r="A621" s="117"/>
      <c r="B621" s="117"/>
      <c r="C621" s="117"/>
      <c r="D621" s="117"/>
      <c r="E621" s="118"/>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5.75" customHeight="1">
      <c r="A622" s="117"/>
      <c r="B622" s="117"/>
      <c r="C622" s="117"/>
      <c r="D622" s="117"/>
      <c r="E622" s="118"/>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5.75" customHeight="1">
      <c r="A623" s="117"/>
      <c r="B623" s="117"/>
      <c r="C623" s="117"/>
      <c r="D623" s="117"/>
      <c r="E623" s="118"/>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5.75" customHeight="1">
      <c r="A624" s="117"/>
      <c r="B624" s="117"/>
      <c r="C624" s="117"/>
      <c r="D624" s="117"/>
      <c r="E624" s="118"/>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5.75" customHeight="1">
      <c r="A625" s="117"/>
      <c r="B625" s="117"/>
      <c r="C625" s="117"/>
      <c r="D625" s="117"/>
      <c r="E625" s="118"/>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5.75" customHeight="1">
      <c r="A626" s="117"/>
      <c r="B626" s="117"/>
      <c r="C626" s="117"/>
      <c r="D626" s="117"/>
      <c r="E626" s="118"/>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5.75" customHeight="1">
      <c r="A627" s="117"/>
      <c r="B627" s="117"/>
      <c r="C627" s="117"/>
      <c r="D627" s="117"/>
      <c r="E627" s="118"/>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5.75" customHeight="1">
      <c r="A628" s="117"/>
      <c r="B628" s="117"/>
      <c r="C628" s="117"/>
      <c r="D628" s="117"/>
      <c r="E628" s="118"/>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5.75" customHeight="1">
      <c r="A629" s="117"/>
      <c r="B629" s="117"/>
      <c r="C629" s="117"/>
      <c r="D629" s="117"/>
      <c r="E629" s="118"/>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5.75" customHeight="1">
      <c r="A630" s="117"/>
      <c r="B630" s="117"/>
      <c r="C630" s="117"/>
      <c r="D630" s="117"/>
      <c r="E630" s="118"/>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5.75" customHeight="1">
      <c r="A631" s="117"/>
      <c r="B631" s="117"/>
      <c r="C631" s="117"/>
      <c r="D631" s="117"/>
      <c r="E631" s="118"/>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5.75" customHeight="1">
      <c r="A632" s="117"/>
      <c r="B632" s="117"/>
      <c r="C632" s="117"/>
      <c r="D632" s="117"/>
      <c r="E632" s="118"/>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5.75" customHeight="1">
      <c r="A633" s="117"/>
      <c r="B633" s="117"/>
      <c r="C633" s="117"/>
      <c r="D633" s="117"/>
      <c r="E633" s="118"/>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5.75" customHeight="1">
      <c r="A634" s="117"/>
      <c r="B634" s="117"/>
      <c r="C634" s="117"/>
      <c r="D634" s="117"/>
      <c r="E634" s="118"/>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5.75" customHeight="1">
      <c r="A635" s="117"/>
      <c r="B635" s="117"/>
      <c r="C635" s="117"/>
      <c r="D635" s="117"/>
      <c r="E635" s="118"/>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5.75" customHeight="1">
      <c r="A636" s="117"/>
      <c r="B636" s="117"/>
      <c r="C636" s="117"/>
      <c r="D636" s="117"/>
      <c r="E636" s="118"/>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5.75" customHeight="1">
      <c r="A637" s="117"/>
      <c r="B637" s="117"/>
      <c r="C637" s="117"/>
      <c r="D637" s="117"/>
      <c r="E637" s="118"/>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5.75" customHeight="1">
      <c r="A638" s="117"/>
      <c r="B638" s="117"/>
      <c r="C638" s="117"/>
      <c r="D638" s="117"/>
      <c r="E638" s="118"/>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5.75" customHeight="1">
      <c r="A639" s="117"/>
      <c r="B639" s="117"/>
      <c r="C639" s="117"/>
      <c r="D639" s="117"/>
      <c r="E639" s="118"/>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5.75" customHeight="1">
      <c r="A640" s="117"/>
      <c r="B640" s="117"/>
      <c r="C640" s="117"/>
      <c r="D640" s="117"/>
      <c r="E640" s="118"/>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5.75" customHeight="1">
      <c r="A641" s="117"/>
      <c r="B641" s="117"/>
      <c r="C641" s="117"/>
      <c r="D641" s="117"/>
      <c r="E641" s="118"/>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5.75" customHeight="1">
      <c r="A642" s="117"/>
      <c r="B642" s="117"/>
      <c r="C642" s="117"/>
      <c r="D642" s="117"/>
      <c r="E642" s="118"/>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5.75" customHeight="1">
      <c r="A643" s="117"/>
      <c r="B643" s="117"/>
      <c r="C643" s="117"/>
      <c r="D643" s="117"/>
      <c r="E643" s="118"/>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5.75" customHeight="1">
      <c r="A644" s="117"/>
      <c r="B644" s="117"/>
      <c r="C644" s="117"/>
      <c r="D644" s="117"/>
      <c r="E644" s="118"/>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5.75" customHeight="1">
      <c r="A645" s="117"/>
      <c r="B645" s="117"/>
      <c r="C645" s="117"/>
      <c r="D645" s="117"/>
      <c r="E645" s="118"/>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5.75" customHeight="1">
      <c r="A646" s="117"/>
      <c r="B646" s="117"/>
      <c r="C646" s="117"/>
      <c r="D646" s="117"/>
      <c r="E646" s="118"/>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5.75" customHeight="1">
      <c r="A647" s="117"/>
      <c r="B647" s="117"/>
      <c r="C647" s="117"/>
      <c r="D647" s="117"/>
      <c r="E647" s="118"/>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5.75" customHeight="1">
      <c r="A648" s="117"/>
      <c r="B648" s="117"/>
      <c r="C648" s="117"/>
      <c r="D648" s="117"/>
      <c r="E648" s="118"/>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5.75" customHeight="1">
      <c r="A649" s="117"/>
      <c r="B649" s="117"/>
      <c r="C649" s="117"/>
      <c r="D649" s="117"/>
      <c r="E649" s="118"/>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5.75" customHeight="1">
      <c r="A650" s="117"/>
      <c r="B650" s="117"/>
      <c r="C650" s="117"/>
      <c r="D650" s="117"/>
      <c r="E650" s="118"/>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5.75" customHeight="1">
      <c r="A651" s="117"/>
      <c r="B651" s="117"/>
      <c r="C651" s="117"/>
      <c r="D651" s="117"/>
      <c r="E651" s="118"/>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5.75" customHeight="1">
      <c r="A652" s="117"/>
      <c r="B652" s="117"/>
      <c r="C652" s="117"/>
      <c r="D652" s="117"/>
      <c r="E652" s="118"/>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5.75" customHeight="1">
      <c r="A653" s="117"/>
      <c r="B653" s="117"/>
      <c r="C653" s="117"/>
      <c r="D653" s="117"/>
      <c r="E653" s="118"/>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5.75" customHeight="1">
      <c r="A654" s="117"/>
      <c r="B654" s="117"/>
      <c r="C654" s="117"/>
      <c r="D654" s="117"/>
      <c r="E654" s="118"/>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5.75" customHeight="1">
      <c r="A655" s="117"/>
      <c r="B655" s="117"/>
      <c r="C655" s="117"/>
      <c r="D655" s="117"/>
      <c r="E655" s="118"/>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5.75" customHeight="1">
      <c r="A656" s="117"/>
      <c r="B656" s="117"/>
      <c r="C656" s="117"/>
      <c r="D656" s="117"/>
      <c r="E656" s="118"/>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5.75" customHeight="1">
      <c r="A657" s="117"/>
      <c r="B657" s="117"/>
      <c r="C657" s="117"/>
      <c r="D657" s="117"/>
      <c r="E657" s="118"/>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5.75" customHeight="1">
      <c r="A658" s="117"/>
      <c r="B658" s="117"/>
      <c r="C658" s="117"/>
      <c r="D658" s="117"/>
      <c r="E658" s="118"/>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5.75" customHeight="1">
      <c r="A659" s="117"/>
      <c r="B659" s="117"/>
      <c r="C659" s="117"/>
      <c r="D659" s="117"/>
      <c r="E659" s="118"/>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5.75" customHeight="1">
      <c r="A660" s="117"/>
      <c r="B660" s="117"/>
      <c r="C660" s="117"/>
      <c r="D660" s="117"/>
      <c r="E660" s="118"/>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5.75" customHeight="1">
      <c r="A661" s="117"/>
      <c r="B661" s="117"/>
      <c r="C661" s="117"/>
      <c r="D661" s="117"/>
      <c r="E661" s="118"/>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5.75" customHeight="1">
      <c r="A662" s="117"/>
      <c r="B662" s="117"/>
      <c r="C662" s="117"/>
      <c r="D662" s="117"/>
      <c r="E662" s="118"/>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5.75" customHeight="1">
      <c r="A663" s="117"/>
      <c r="B663" s="117"/>
      <c r="C663" s="117"/>
      <c r="D663" s="117"/>
      <c r="E663" s="118"/>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5.75" customHeight="1">
      <c r="A664" s="117"/>
      <c r="B664" s="117"/>
      <c r="C664" s="117"/>
      <c r="D664" s="117"/>
      <c r="E664" s="118"/>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5.75" customHeight="1">
      <c r="A665" s="117"/>
      <c r="B665" s="117"/>
      <c r="C665" s="117"/>
      <c r="D665" s="117"/>
      <c r="E665" s="118"/>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5.75" customHeight="1">
      <c r="A666" s="117"/>
      <c r="B666" s="117"/>
      <c r="C666" s="117"/>
      <c r="D666" s="117"/>
      <c r="E666" s="118"/>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5.75" customHeight="1">
      <c r="A667" s="117"/>
      <c r="B667" s="117"/>
      <c r="C667" s="117"/>
      <c r="D667" s="117"/>
      <c r="E667" s="118"/>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5.75" customHeight="1">
      <c r="A668" s="117"/>
      <c r="B668" s="117"/>
      <c r="C668" s="117"/>
      <c r="D668" s="117"/>
      <c r="E668" s="118"/>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5.75" customHeight="1">
      <c r="A669" s="117"/>
      <c r="B669" s="117"/>
      <c r="C669" s="117"/>
      <c r="D669" s="117"/>
      <c r="E669" s="118"/>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5.75" customHeight="1">
      <c r="A670" s="117"/>
      <c r="B670" s="117"/>
      <c r="C670" s="117"/>
      <c r="D670" s="117"/>
      <c r="E670" s="118"/>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5.75" customHeight="1">
      <c r="A671" s="117"/>
      <c r="B671" s="117"/>
      <c r="C671" s="117"/>
      <c r="D671" s="117"/>
      <c r="E671" s="118"/>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5.75" customHeight="1">
      <c r="A672" s="117"/>
      <c r="B672" s="117"/>
      <c r="C672" s="117"/>
      <c r="D672" s="117"/>
      <c r="E672" s="118"/>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5.75" customHeight="1">
      <c r="A673" s="117"/>
      <c r="B673" s="117"/>
      <c r="C673" s="117"/>
      <c r="D673" s="117"/>
      <c r="E673" s="118"/>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5.75" customHeight="1">
      <c r="A674" s="117"/>
      <c r="B674" s="117"/>
      <c r="C674" s="117"/>
      <c r="D674" s="117"/>
      <c r="E674" s="118"/>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5.75" customHeight="1">
      <c r="A675" s="117"/>
      <c r="B675" s="117"/>
      <c r="C675" s="117"/>
      <c r="D675" s="117"/>
      <c r="E675" s="118"/>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5.75" customHeight="1">
      <c r="A676" s="117"/>
      <c r="B676" s="117"/>
      <c r="C676" s="117"/>
      <c r="D676" s="117"/>
      <c r="E676" s="118"/>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5.75" customHeight="1">
      <c r="A677" s="117"/>
      <c r="B677" s="117"/>
      <c r="C677" s="117"/>
      <c r="D677" s="117"/>
      <c r="E677" s="118"/>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5.75" customHeight="1">
      <c r="A678" s="117"/>
      <c r="B678" s="117"/>
      <c r="C678" s="117"/>
      <c r="D678" s="117"/>
      <c r="E678" s="118"/>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5.75" customHeight="1">
      <c r="A679" s="117"/>
      <c r="B679" s="117"/>
      <c r="C679" s="117"/>
      <c r="D679" s="117"/>
      <c r="E679" s="118"/>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5.75" customHeight="1">
      <c r="A680" s="117"/>
      <c r="B680" s="117"/>
      <c r="C680" s="117"/>
      <c r="D680" s="117"/>
      <c r="E680" s="118"/>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5.75" customHeight="1">
      <c r="A681" s="117"/>
      <c r="B681" s="117"/>
      <c r="C681" s="117"/>
      <c r="D681" s="117"/>
      <c r="E681" s="118"/>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5.75" customHeight="1">
      <c r="A682" s="117"/>
      <c r="B682" s="117"/>
      <c r="C682" s="117"/>
      <c r="D682" s="117"/>
      <c r="E682" s="118"/>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5.75" customHeight="1">
      <c r="A683" s="117"/>
      <c r="B683" s="117"/>
      <c r="C683" s="117"/>
      <c r="D683" s="117"/>
      <c r="E683" s="118"/>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5.75" customHeight="1">
      <c r="A684" s="117"/>
      <c r="B684" s="117"/>
      <c r="C684" s="117"/>
      <c r="D684" s="117"/>
      <c r="E684" s="118"/>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5.75" customHeight="1">
      <c r="A685" s="117"/>
      <c r="B685" s="117"/>
      <c r="C685" s="117"/>
      <c r="D685" s="117"/>
      <c r="E685" s="118"/>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5.75" customHeight="1">
      <c r="A686" s="117"/>
      <c r="B686" s="117"/>
      <c r="C686" s="117"/>
      <c r="D686" s="117"/>
      <c r="E686" s="118"/>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5.75" customHeight="1">
      <c r="A687" s="117"/>
      <c r="B687" s="117"/>
      <c r="C687" s="117"/>
      <c r="D687" s="117"/>
      <c r="E687" s="118"/>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5.75" customHeight="1">
      <c r="A688" s="117"/>
      <c r="B688" s="117"/>
      <c r="C688" s="117"/>
      <c r="D688" s="117"/>
      <c r="E688" s="118"/>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5.75" customHeight="1">
      <c r="A689" s="117"/>
      <c r="B689" s="117"/>
      <c r="C689" s="117"/>
      <c r="D689" s="117"/>
      <c r="E689" s="118"/>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5.75" customHeight="1">
      <c r="A690" s="117"/>
      <c r="B690" s="117"/>
      <c r="C690" s="117"/>
      <c r="D690" s="117"/>
      <c r="E690" s="118"/>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5.75" customHeight="1">
      <c r="A691" s="117"/>
      <c r="B691" s="117"/>
      <c r="C691" s="117"/>
      <c r="D691" s="117"/>
      <c r="E691" s="118"/>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5.75" customHeight="1">
      <c r="A692" s="117"/>
      <c r="B692" s="117"/>
      <c r="C692" s="117"/>
      <c r="D692" s="117"/>
      <c r="E692" s="118"/>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5.75" customHeight="1">
      <c r="A693" s="117"/>
      <c r="B693" s="117"/>
      <c r="C693" s="117"/>
      <c r="D693" s="117"/>
      <c r="E693" s="118"/>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5.75" customHeight="1">
      <c r="A694" s="117"/>
      <c r="B694" s="117"/>
      <c r="C694" s="117"/>
      <c r="D694" s="117"/>
      <c r="E694" s="118"/>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5.75" customHeight="1">
      <c r="A695" s="117"/>
      <c r="B695" s="117"/>
      <c r="C695" s="117"/>
      <c r="D695" s="117"/>
      <c r="E695" s="118"/>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5.75" customHeight="1">
      <c r="A696" s="117"/>
      <c r="B696" s="117"/>
      <c r="C696" s="117"/>
      <c r="D696" s="117"/>
      <c r="E696" s="118"/>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5.75" customHeight="1">
      <c r="A697" s="117"/>
      <c r="B697" s="117"/>
      <c r="C697" s="117"/>
      <c r="D697" s="117"/>
      <c r="E697" s="118"/>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5.75" customHeight="1">
      <c r="A698" s="117"/>
      <c r="B698" s="117"/>
      <c r="C698" s="117"/>
      <c r="D698" s="117"/>
      <c r="E698" s="118"/>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5.75" customHeight="1">
      <c r="A699" s="117"/>
      <c r="B699" s="117"/>
      <c r="C699" s="117"/>
      <c r="D699" s="117"/>
      <c r="E699" s="118"/>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5.75" customHeight="1">
      <c r="A700" s="117"/>
      <c r="B700" s="117"/>
      <c r="C700" s="117"/>
      <c r="D700" s="117"/>
      <c r="E700" s="118"/>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5.75" customHeight="1">
      <c r="A701" s="117"/>
      <c r="B701" s="117"/>
      <c r="C701" s="117"/>
      <c r="D701" s="117"/>
      <c r="E701" s="118"/>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5.75" customHeight="1">
      <c r="A702" s="117"/>
      <c r="B702" s="117"/>
      <c r="C702" s="117"/>
      <c r="D702" s="117"/>
      <c r="E702" s="118"/>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5.75" customHeight="1">
      <c r="A703" s="117"/>
      <c r="B703" s="117"/>
      <c r="C703" s="117"/>
      <c r="D703" s="117"/>
      <c r="E703" s="118"/>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5.75" customHeight="1">
      <c r="A704" s="117"/>
      <c r="B704" s="117"/>
      <c r="C704" s="117"/>
      <c r="D704" s="117"/>
      <c r="E704" s="118"/>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5.75" customHeight="1">
      <c r="A705" s="117"/>
      <c r="B705" s="117"/>
      <c r="C705" s="117"/>
      <c r="D705" s="117"/>
      <c r="E705" s="118"/>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5.75" customHeight="1">
      <c r="A706" s="117"/>
      <c r="B706" s="117"/>
      <c r="C706" s="117"/>
      <c r="D706" s="117"/>
      <c r="E706" s="118"/>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5.75" customHeight="1">
      <c r="A707" s="117"/>
      <c r="B707" s="117"/>
      <c r="C707" s="117"/>
      <c r="D707" s="117"/>
      <c r="E707" s="118"/>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5.75" customHeight="1">
      <c r="A708" s="117"/>
      <c r="B708" s="117"/>
      <c r="C708" s="117"/>
      <c r="D708" s="117"/>
      <c r="E708" s="118"/>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5.75" customHeight="1">
      <c r="A709" s="117"/>
      <c r="B709" s="117"/>
      <c r="C709" s="117"/>
      <c r="D709" s="117"/>
      <c r="E709" s="118"/>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5.75" customHeight="1">
      <c r="A710" s="117"/>
      <c r="B710" s="117"/>
      <c r="C710" s="117"/>
      <c r="D710" s="117"/>
      <c r="E710" s="118"/>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5.75" customHeight="1">
      <c r="A711" s="117"/>
      <c r="B711" s="117"/>
      <c r="C711" s="117"/>
      <c r="D711" s="117"/>
      <c r="E711" s="118"/>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5.75" customHeight="1">
      <c r="A712" s="117"/>
      <c r="B712" s="117"/>
      <c r="C712" s="117"/>
      <c r="D712" s="117"/>
      <c r="E712" s="118"/>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5.75" customHeight="1">
      <c r="A713" s="117"/>
      <c r="B713" s="117"/>
      <c r="C713" s="117"/>
      <c r="D713" s="117"/>
      <c r="E713" s="118"/>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5.75" customHeight="1">
      <c r="A714" s="117"/>
      <c r="B714" s="117"/>
      <c r="C714" s="117"/>
      <c r="D714" s="117"/>
      <c r="E714" s="118"/>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5.75" customHeight="1">
      <c r="A715" s="117"/>
      <c r="B715" s="117"/>
      <c r="C715" s="117"/>
      <c r="D715" s="117"/>
      <c r="E715" s="118"/>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5.75" customHeight="1">
      <c r="A716" s="117"/>
      <c r="B716" s="117"/>
      <c r="C716" s="117"/>
      <c r="D716" s="117"/>
      <c r="E716" s="118"/>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5.75" customHeight="1">
      <c r="A717" s="117"/>
      <c r="B717" s="117"/>
      <c r="C717" s="117"/>
      <c r="D717" s="117"/>
      <c r="E717" s="118"/>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5.75" customHeight="1">
      <c r="A718" s="117"/>
      <c r="B718" s="117"/>
      <c r="C718" s="117"/>
      <c r="D718" s="117"/>
      <c r="E718" s="118"/>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5.75" customHeight="1">
      <c r="A719" s="117"/>
      <c r="B719" s="117"/>
      <c r="C719" s="117"/>
      <c r="D719" s="117"/>
      <c r="E719" s="118"/>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5.75" customHeight="1">
      <c r="A720" s="117"/>
      <c r="B720" s="117"/>
      <c r="C720" s="117"/>
      <c r="D720" s="117"/>
      <c r="E720" s="118"/>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5.75" customHeight="1">
      <c r="A721" s="117"/>
      <c r="B721" s="117"/>
      <c r="C721" s="117"/>
      <c r="D721" s="117"/>
      <c r="E721" s="118"/>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5.75" customHeight="1">
      <c r="A722" s="117"/>
      <c r="B722" s="117"/>
      <c r="C722" s="117"/>
      <c r="D722" s="117"/>
      <c r="E722" s="118"/>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5.75" customHeight="1">
      <c r="A723" s="117"/>
      <c r="B723" s="117"/>
      <c r="C723" s="117"/>
      <c r="D723" s="117"/>
      <c r="E723" s="118"/>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5.75" customHeight="1">
      <c r="A724" s="117"/>
      <c r="B724" s="117"/>
      <c r="C724" s="117"/>
      <c r="D724" s="117"/>
      <c r="E724" s="118"/>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5.75" customHeight="1">
      <c r="A725" s="117"/>
      <c r="B725" s="117"/>
      <c r="C725" s="117"/>
      <c r="D725" s="117"/>
      <c r="E725" s="118"/>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5.75" customHeight="1">
      <c r="A726" s="117"/>
      <c r="B726" s="117"/>
      <c r="C726" s="117"/>
      <c r="D726" s="117"/>
      <c r="E726" s="118"/>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5.75" customHeight="1">
      <c r="A727" s="117"/>
      <c r="B727" s="117"/>
      <c r="C727" s="117"/>
      <c r="D727" s="117"/>
      <c r="E727" s="118"/>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5.75" customHeight="1">
      <c r="A728" s="117"/>
      <c r="B728" s="117"/>
      <c r="C728" s="117"/>
      <c r="D728" s="117"/>
      <c r="E728" s="118"/>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5.75" customHeight="1">
      <c r="A729" s="117"/>
      <c r="B729" s="117"/>
      <c r="C729" s="117"/>
      <c r="D729" s="117"/>
      <c r="E729" s="118"/>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5.75" customHeight="1">
      <c r="A730" s="117"/>
      <c r="B730" s="117"/>
      <c r="C730" s="117"/>
      <c r="D730" s="117"/>
      <c r="E730" s="118"/>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5.75" customHeight="1">
      <c r="A731" s="117"/>
      <c r="B731" s="117"/>
      <c r="C731" s="117"/>
      <c r="D731" s="117"/>
      <c r="E731" s="118"/>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5.75" customHeight="1">
      <c r="A732" s="117"/>
      <c r="B732" s="117"/>
      <c r="C732" s="117"/>
      <c r="D732" s="117"/>
      <c r="E732" s="118"/>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5.75" customHeight="1">
      <c r="A733" s="117"/>
      <c r="B733" s="117"/>
      <c r="C733" s="117"/>
      <c r="D733" s="117"/>
      <c r="E733" s="118"/>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5.75" customHeight="1">
      <c r="A734" s="117"/>
      <c r="B734" s="117"/>
      <c r="C734" s="117"/>
      <c r="D734" s="117"/>
      <c r="E734" s="118"/>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5.75" customHeight="1">
      <c r="A735" s="117"/>
      <c r="B735" s="117"/>
      <c r="C735" s="117"/>
      <c r="D735" s="117"/>
      <c r="E735" s="118"/>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5.75" customHeight="1">
      <c r="A736" s="117"/>
      <c r="B736" s="117"/>
      <c r="C736" s="117"/>
      <c r="D736" s="117"/>
      <c r="E736" s="118"/>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5.75" customHeight="1">
      <c r="A737" s="117"/>
      <c r="B737" s="117"/>
      <c r="C737" s="117"/>
      <c r="D737" s="117"/>
      <c r="E737" s="118"/>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5.75" customHeight="1">
      <c r="A738" s="117"/>
      <c r="B738" s="117"/>
      <c r="C738" s="117"/>
      <c r="D738" s="117"/>
      <c r="E738" s="118"/>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5.75" customHeight="1">
      <c r="A739" s="117"/>
      <c r="B739" s="117"/>
      <c r="C739" s="117"/>
      <c r="D739" s="117"/>
      <c r="E739" s="118"/>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5.75" customHeight="1">
      <c r="A740" s="117"/>
      <c r="B740" s="117"/>
      <c r="C740" s="117"/>
      <c r="D740" s="117"/>
      <c r="E740" s="118"/>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5.75" customHeight="1">
      <c r="A741" s="117"/>
      <c r="B741" s="117"/>
      <c r="C741" s="117"/>
      <c r="D741" s="117"/>
      <c r="E741" s="118"/>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5.75" customHeight="1">
      <c r="A742" s="117"/>
      <c r="B742" s="117"/>
      <c r="C742" s="117"/>
      <c r="D742" s="117"/>
      <c r="E742" s="118"/>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5.75" customHeight="1">
      <c r="A743" s="117"/>
      <c r="B743" s="117"/>
      <c r="C743" s="117"/>
      <c r="D743" s="117"/>
      <c r="E743" s="118"/>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5.75" customHeight="1">
      <c r="A744" s="117"/>
      <c r="B744" s="117"/>
      <c r="C744" s="117"/>
      <c r="D744" s="117"/>
      <c r="E744" s="118"/>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5.75" customHeight="1">
      <c r="A745" s="117"/>
      <c r="B745" s="117"/>
      <c r="C745" s="117"/>
      <c r="D745" s="117"/>
      <c r="E745" s="118"/>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5.75" customHeight="1">
      <c r="A746" s="117"/>
      <c r="B746" s="117"/>
      <c r="C746" s="117"/>
      <c r="D746" s="117"/>
      <c r="E746" s="118"/>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5.75" customHeight="1">
      <c r="A747" s="117"/>
      <c r="B747" s="117"/>
      <c r="C747" s="117"/>
      <c r="D747" s="117"/>
      <c r="E747" s="118"/>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5.75" customHeight="1">
      <c r="A748" s="117"/>
      <c r="B748" s="117"/>
      <c r="C748" s="117"/>
      <c r="D748" s="117"/>
      <c r="E748" s="118"/>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5.75" customHeight="1">
      <c r="A749" s="117"/>
      <c r="B749" s="117"/>
      <c r="C749" s="117"/>
      <c r="D749" s="117"/>
      <c r="E749" s="118"/>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ht="15.75" customHeight="1">
      <c r="A750" s="117"/>
      <c r="B750" s="117"/>
      <c r="C750" s="117"/>
      <c r="D750" s="117"/>
      <c r="E750" s="118"/>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ht="15.75" customHeight="1">
      <c r="A751" s="117"/>
      <c r="B751" s="117"/>
      <c r="C751" s="117"/>
      <c r="D751" s="117"/>
      <c r="E751" s="118"/>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ht="15.75" customHeight="1">
      <c r="A752" s="117"/>
      <c r="B752" s="117"/>
      <c r="C752" s="117"/>
      <c r="D752" s="117"/>
      <c r="E752" s="118"/>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ht="15.75" customHeight="1">
      <c r="A753" s="117"/>
      <c r="B753" s="117"/>
      <c r="C753" s="117"/>
      <c r="D753" s="117"/>
      <c r="E753" s="118"/>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ht="15.75" customHeight="1">
      <c r="A754" s="117"/>
      <c r="B754" s="117"/>
      <c r="C754" s="117"/>
      <c r="D754" s="117"/>
      <c r="E754" s="118"/>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ht="15.75" customHeight="1">
      <c r="A755" s="117"/>
      <c r="B755" s="117"/>
      <c r="C755" s="117"/>
      <c r="D755" s="117"/>
      <c r="E755" s="118"/>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ht="15.75" customHeight="1">
      <c r="A756" s="117"/>
      <c r="B756" s="117"/>
      <c r="C756" s="117"/>
      <c r="D756" s="117"/>
      <c r="E756" s="118"/>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ht="15.75" customHeight="1">
      <c r="A757" s="117"/>
      <c r="B757" s="117"/>
      <c r="C757" s="117"/>
      <c r="D757" s="117"/>
      <c r="E757" s="118"/>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ht="15.75" customHeight="1">
      <c r="A758" s="117"/>
      <c r="B758" s="117"/>
      <c r="C758" s="117"/>
      <c r="D758" s="117"/>
      <c r="E758" s="118"/>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ht="15.75" customHeight="1">
      <c r="A759" s="117"/>
      <c r="B759" s="117"/>
      <c r="C759" s="117"/>
      <c r="D759" s="117"/>
      <c r="E759" s="118"/>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ht="15.75" customHeight="1">
      <c r="A760" s="117"/>
      <c r="B760" s="117"/>
      <c r="C760" s="117"/>
      <c r="D760" s="117"/>
      <c r="E760" s="118"/>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ht="15.75" customHeight="1">
      <c r="A761" s="117"/>
      <c r="B761" s="117"/>
      <c r="C761" s="117"/>
      <c r="D761" s="117"/>
      <c r="E761" s="118"/>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ht="15.75" customHeight="1">
      <c r="A762" s="117"/>
      <c r="B762" s="117"/>
      <c r="C762" s="117"/>
      <c r="D762" s="117"/>
      <c r="E762" s="118"/>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ht="15.75" customHeight="1">
      <c r="A763" s="117"/>
      <c r="B763" s="117"/>
      <c r="C763" s="117"/>
      <c r="D763" s="117"/>
      <c r="E763" s="118"/>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ht="15.75" customHeight="1">
      <c r="A764" s="117"/>
      <c r="B764" s="117"/>
      <c r="C764" s="117"/>
      <c r="D764" s="117"/>
      <c r="E764" s="118"/>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ht="15.75" customHeight="1">
      <c r="A765" s="117"/>
      <c r="B765" s="117"/>
      <c r="C765" s="117"/>
      <c r="D765" s="117"/>
      <c r="E765" s="118"/>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ht="15.75" customHeight="1">
      <c r="A766" s="117"/>
      <c r="B766" s="117"/>
      <c r="C766" s="117"/>
      <c r="D766" s="117"/>
      <c r="E766" s="118"/>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ht="15.75" customHeight="1">
      <c r="A767" s="117"/>
      <c r="B767" s="117"/>
      <c r="C767" s="117"/>
      <c r="D767" s="117"/>
      <c r="E767" s="118"/>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ht="15.75" customHeight="1">
      <c r="A768" s="117"/>
      <c r="B768" s="117"/>
      <c r="C768" s="117"/>
      <c r="D768" s="117"/>
      <c r="E768" s="118"/>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ht="15.75" customHeight="1">
      <c r="A769" s="117"/>
      <c r="B769" s="117"/>
      <c r="C769" s="117"/>
      <c r="D769" s="117"/>
      <c r="E769" s="118"/>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ht="15.75" customHeight="1">
      <c r="A770" s="117"/>
      <c r="B770" s="117"/>
      <c r="C770" s="117"/>
      <c r="D770" s="117"/>
      <c r="E770" s="118"/>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ht="15.75" customHeight="1">
      <c r="A771" s="117"/>
      <c r="B771" s="117"/>
      <c r="C771" s="117"/>
      <c r="D771" s="117"/>
      <c r="E771" s="118"/>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ht="15.75" customHeight="1">
      <c r="A772" s="117"/>
      <c r="B772" s="117"/>
      <c r="C772" s="117"/>
      <c r="D772" s="117"/>
      <c r="E772" s="118"/>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ht="15.75" customHeight="1">
      <c r="A773" s="117"/>
      <c r="B773" s="117"/>
      <c r="C773" s="117"/>
      <c r="D773" s="117"/>
      <c r="E773" s="118"/>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ht="15.75" customHeight="1">
      <c r="A774" s="117"/>
      <c r="B774" s="117"/>
      <c r="C774" s="117"/>
      <c r="D774" s="117"/>
      <c r="E774" s="118"/>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ht="15.75" customHeight="1">
      <c r="A775" s="117"/>
      <c r="B775" s="117"/>
      <c r="C775" s="117"/>
      <c r="D775" s="117"/>
      <c r="E775" s="118"/>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ht="15.75" customHeight="1">
      <c r="A776" s="117"/>
      <c r="B776" s="117"/>
      <c r="C776" s="117"/>
      <c r="D776" s="117"/>
      <c r="E776" s="118"/>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ht="15.75" customHeight="1">
      <c r="A777" s="117"/>
      <c r="B777" s="117"/>
      <c r="C777" s="117"/>
      <c r="D777" s="117"/>
      <c r="E777" s="118"/>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ht="15.75" customHeight="1">
      <c r="A778" s="117"/>
      <c r="B778" s="117"/>
      <c r="C778" s="117"/>
      <c r="D778" s="117"/>
      <c r="E778" s="118"/>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ht="15.75" customHeight="1">
      <c r="A779" s="117"/>
      <c r="B779" s="117"/>
      <c r="C779" s="117"/>
      <c r="D779" s="117"/>
      <c r="E779" s="118"/>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ht="15.75" customHeight="1">
      <c r="A780" s="117"/>
      <c r="B780" s="117"/>
      <c r="C780" s="117"/>
      <c r="D780" s="117"/>
      <c r="E780" s="118"/>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ht="15.75" customHeight="1">
      <c r="A781" s="117"/>
      <c r="B781" s="117"/>
      <c r="C781" s="117"/>
      <c r="D781" s="117"/>
      <c r="E781" s="118"/>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ht="15.75" customHeight="1">
      <c r="A782" s="117"/>
      <c r="B782" s="117"/>
      <c r="C782" s="117"/>
      <c r="D782" s="117"/>
      <c r="E782" s="118"/>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ht="15.75" customHeight="1">
      <c r="A783" s="117"/>
      <c r="B783" s="117"/>
      <c r="C783" s="117"/>
      <c r="D783" s="117"/>
      <c r="E783" s="118"/>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ht="15.75" customHeight="1">
      <c r="A784" s="117"/>
      <c r="B784" s="117"/>
      <c r="C784" s="117"/>
      <c r="D784" s="117"/>
      <c r="E784" s="118"/>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ht="15.75" customHeight="1">
      <c r="A785" s="117"/>
      <c r="B785" s="117"/>
      <c r="C785" s="117"/>
      <c r="D785" s="117"/>
      <c r="E785" s="118"/>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ht="15.75" customHeight="1">
      <c r="A786" s="117"/>
      <c r="B786" s="117"/>
      <c r="C786" s="117"/>
      <c r="D786" s="117"/>
      <c r="E786" s="118"/>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ht="15.75" customHeight="1">
      <c r="A787" s="117"/>
      <c r="B787" s="117"/>
      <c r="C787" s="117"/>
      <c r="D787" s="117"/>
      <c r="E787" s="118"/>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ht="15.75" customHeight="1">
      <c r="A788" s="117"/>
      <c r="B788" s="117"/>
      <c r="C788" s="117"/>
      <c r="D788" s="117"/>
      <c r="E788" s="118"/>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ht="15.75" customHeight="1">
      <c r="A789" s="117"/>
      <c r="B789" s="117"/>
      <c r="C789" s="117"/>
      <c r="D789" s="117"/>
      <c r="E789" s="118"/>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ht="15.75" customHeight="1">
      <c r="A790" s="117"/>
      <c r="B790" s="117"/>
      <c r="C790" s="117"/>
      <c r="D790" s="117"/>
      <c r="E790" s="118"/>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ht="15.75" customHeight="1">
      <c r="A791" s="117"/>
      <c r="B791" s="117"/>
      <c r="C791" s="117"/>
      <c r="D791" s="117"/>
      <c r="E791" s="118"/>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ht="15.75" customHeight="1">
      <c r="A792" s="117"/>
      <c r="B792" s="117"/>
      <c r="C792" s="117"/>
      <c r="D792" s="117"/>
      <c r="E792" s="118"/>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ht="15.75" customHeight="1">
      <c r="A793" s="117"/>
      <c r="B793" s="117"/>
      <c r="C793" s="117"/>
      <c r="D793" s="117"/>
      <c r="E793" s="118"/>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ht="15.75" customHeight="1">
      <c r="A794" s="117"/>
      <c r="B794" s="117"/>
      <c r="C794" s="117"/>
      <c r="D794" s="117"/>
      <c r="E794" s="118"/>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ht="15.75" customHeight="1">
      <c r="A795" s="117"/>
      <c r="B795" s="117"/>
      <c r="C795" s="117"/>
      <c r="D795" s="117"/>
      <c r="E795" s="118"/>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ht="15.75" customHeight="1">
      <c r="A796" s="117"/>
      <c r="B796" s="117"/>
      <c r="C796" s="117"/>
      <c r="D796" s="117"/>
      <c r="E796" s="118"/>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ht="15.75" customHeight="1">
      <c r="A797" s="117"/>
      <c r="B797" s="117"/>
      <c r="C797" s="117"/>
      <c r="D797" s="117"/>
      <c r="E797" s="118"/>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ht="15.75" customHeight="1">
      <c r="A798" s="117"/>
      <c r="B798" s="117"/>
      <c r="C798" s="117"/>
      <c r="D798" s="117"/>
      <c r="E798" s="118"/>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ht="15.75" customHeight="1">
      <c r="A799" s="117"/>
      <c r="B799" s="117"/>
      <c r="C799" s="117"/>
      <c r="D799" s="117"/>
      <c r="E799" s="118"/>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ht="15.75" customHeight="1">
      <c r="A800" s="117"/>
      <c r="B800" s="117"/>
      <c r="C800" s="117"/>
      <c r="D800" s="117"/>
      <c r="E800" s="118"/>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ht="15.75" customHeight="1">
      <c r="A801" s="117"/>
      <c r="B801" s="117"/>
      <c r="C801" s="117"/>
      <c r="D801" s="117"/>
      <c r="E801" s="118"/>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ht="15.75" customHeight="1">
      <c r="A802" s="117"/>
      <c r="B802" s="117"/>
      <c r="C802" s="117"/>
      <c r="D802" s="117"/>
      <c r="E802" s="118"/>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ht="15.75" customHeight="1">
      <c r="A803" s="117"/>
      <c r="B803" s="117"/>
      <c r="C803" s="117"/>
      <c r="D803" s="117"/>
      <c r="E803" s="118"/>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ht="15.75" customHeight="1">
      <c r="A804" s="117"/>
      <c r="B804" s="117"/>
      <c r="C804" s="117"/>
      <c r="D804" s="117"/>
      <c r="E804" s="118"/>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ht="15.75" customHeight="1">
      <c r="A805" s="117"/>
      <c r="B805" s="117"/>
      <c r="C805" s="117"/>
      <c r="D805" s="117"/>
      <c r="E805" s="118"/>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ht="15.75" customHeight="1">
      <c r="A806" s="117"/>
      <c r="B806" s="117"/>
      <c r="C806" s="117"/>
      <c r="D806" s="117"/>
      <c r="E806" s="118"/>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ht="15.75" customHeight="1">
      <c r="A807" s="117"/>
      <c r="B807" s="117"/>
      <c r="C807" s="117"/>
      <c r="D807" s="117"/>
      <c r="E807" s="118"/>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ht="15.75" customHeight="1">
      <c r="A808" s="117"/>
      <c r="B808" s="117"/>
      <c r="C808" s="117"/>
      <c r="D808" s="117"/>
      <c r="E808" s="118"/>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ht="15.75" customHeight="1">
      <c r="A809" s="117"/>
      <c r="B809" s="117"/>
      <c r="C809" s="117"/>
      <c r="D809" s="117"/>
      <c r="E809" s="118"/>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ht="15.75" customHeight="1">
      <c r="A810" s="117"/>
      <c r="B810" s="117"/>
      <c r="C810" s="117"/>
      <c r="D810" s="117"/>
      <c r="E810" s="118"/>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ht="15.75" customHeight="1">
      <c r="A811" s="117"/>
      <c r="B811" s="117"/>
      <c r="C811" s="117"/>
      <c r="D811" s="117"/>
      <c r="E811" s="118"/>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ht="15.75" customHeight="1">
      <c r="A812" s="117"/>
      <c r="B812" s="117"/>
      <c r="C812" s="117"/>
      <c r="D812" s="117"/>
      <c r="E812" s="118"/>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ht="15.75" customHeight="1">
      <c r="A813" s="117"/>
      <c r="B813" s="117"/>
      <c r="C813" s="117"/>
      <c r="D813" s="117"/>
      <c r="E813" s="118"/>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ht="15.75" customHeight="1">
      <c r="A814" s="117"/>
      <c r="B814" s="117"/>
      <c r="C814" s="117"/>
      <c r="D814" s="117"/>
      <c r="E814" s="118"/>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ht="15.75" customHeight="1">
      <c r="A815" s="117"/>
      <c r="B815" s="117"/>
      <c r="C815" s="117"/>
      <c r="D815" s="117"/>
      <c r="E815" s="118"/>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ht="15.75" customHeight="1">
      <c r="A816" s="117"/>
      <c r="B816" s="117"/>
      <c r="C816" s="117"/>
      <c r="D816" s="117"/>
      <c r="E816" s="118"/>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ht="15.75" customHeight="1">
      <c r="A817" s="117"/>
      <c r="B817" s="117"/>
      <c r="C817" s="117"/>
      <c r="D817" s="117"/>
      <c r="E817" s="118"/>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ht="15.75" customHeight="1">
      <c r="A818" s="117"/>
      <c r="B818" s="117"/>
      <c r="C818" s="117"/>
      <c r="D818" s="117"/>
      <c r="E818" s="118"/>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ht="15.75" customHeight="1">
      <c r="A819" s="117"/>
      <c r="B819" s="117"/>
      <c r="C819" s="117"/>
      <c r="D819" s="117"/>
      <c r="E819" s="118"/>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ht="15.75" customHeight="1">
      <c r="A820" s="117"/>
      <c r="B820" s="117"/>
      <c r="C820" s="117"/>
      <c r="D820" s="117"/>
      <c r="E820" s="118"/>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ht="15.75" customHeight="1">
      <c r="A821" s="117"/>
      <c r="B821" s="117"/>
      <c r="C821" s="117"/>
      <c r="D821" s="117"/>
      <c r="E821" s="118"/>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ht="15.75" customHeight="1">
      <c r="A822" s="117"/>
      <c r="B822" s="117"/>
      <c r="C822" s="117"/>
      <c r="D822" s="117"/>
      <c r="E822" s="118"/>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ht="15.75" customHeight="1">
      <c r="A823" s="117"/>
      <c r="B823" s="117"/>
      <c r="C823" s="117"/>
      <c r="D823" s="117"/>
      <c r="E823" s="118"/>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ht="15.75" customHeight="1">
      <c r="A824" s="117"/>
      <c r="B824" s="117"/>
      <c r="C824" s="117"/>
      <c r="D824" s="117"/>
      <c r="E824" s="118"/>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ht="15.75" customHeight="1">
      <c r="A825" s="117"/>
      <c r="B825" s="117"/>
      <c r="C825" s="117"/>
      <c r="D825" s="117"/>
      <c r="E825" s="118"/>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ht="15.75" customHeight="1">
      <c r="A826" s="117"/>
      <c r="B826" s="117"/>
      <c r="C826" s="117"/>
      <c r="D826" s="117"/>
      <c r="E826" s="118"/>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ht="15.75" customHeight="1">
      <c r="A827" s="117"/>
      <c r="B827" s="117"/>
      <c r="C827" s="117"/>
      <c r="D827" s="117"/>
      <c r="E827" s="118"/>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ht="15.75" customHeight="1">
      <c r="A828" s="117"/>
      <c r="B828" s="117"/>
      <c r="C828" s="117"/>
      <c r="D828" s="117"/>
      <c r="E828" s="118"/>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ht="15.75" customHeight="1">
      <c r="A829" s="117"/>
      <c r="B829" s="117"/>
      <c r="C829" s="117"/>
      <c r="D829" s="117"/>
      <c r="E829" s="118"/>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ht="15.75" customHeight="1">
      <c r="A830" s="117"/>
      <c r="B830" s="117"/>
      <c r="C830" s="117"/>
      <c r="D830" s="117"/>
      <c r="E830" s="118"/>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ht="15.75" customHeight="1">
      <c r="A831" s="117"/>
      <c r="B831" s="117"/>
      <c r="C831" s="117"/>
      <c r="D831" s="117"/>
      <c r="E831" s="118"/>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ht="15.75" customHeight="1">
      <c r="A832" s="117"/>
      <c r="B832" s="117"/>
      <c r="C832" s="117"/>
      <c r="D832" s="117"/>
      <c r="E832" s="118"/>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ht="15.75" customHeight="1">
      <c r="A833" s="117"/>
      <c r="B833" s="117"/>
      <c r="C833" s="117"/>
      <c r="D833" s="117"/>
      <c r="E833" s="118"/>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ht="15.75" customHeight="1">
      <c r="A834" s="117"/>
      <c r="B834" s="117"/>
      <c r="C834" s="117"/>
      <c r="D834" s="117"/>
      <c r="E834" s="118"/>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ht="15.75" customHeight="1">
      <c r="A835" s="117"/>
      <c r="B835" s="117"/>
      <c r="C835" s="117"/>
      <c r="D835" s="117"/>
      <c r="E835" s="118"/>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ht="15.75" customHeight="1">
      <c r="A836" s="117"/>
      <c r="B836" s="117"/>
      <c r="C836" s="117"/>
      <c r="D836" s="117"/>
      <c r="E836" s="118"/>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ht="15.75" customHeight="1">
      <c r="A837" s="117"/>
      <c r="B837" s="117"/>
      <c r="C837" s="117"/>
      <c r="D837" s="117"/>
      <c r="E837" s="118"/>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ht="15.75" customHeight="1">
      <c r="A838" s="117"/>
      <c r="B838" s="117"/>
      <c r="C838" s="117"/>
      <c r="D838" s="117"/>
      <c r="E838" s="118"/>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ht="15.75" customHeight="1">
      <c r="A839" s="117"/>
      <c r="B839" s="117"/>
      <c r="C839" s="117"/>
      <c r="D839" s="117"/>
      <c r="E839" s="118"/>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ht="15.75" customHeight="1">
      <c r="A840" s="117"/>
      <c r="B840" s="117"/>
      <c r="C840" s="117"/>
      <c r="D840" s="117"/>
      <c r="E840" s="118"/>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ht="15.75" customHeight="1">
      <c r="A841" s="117"/>
      <c r="B841" s="117"/>
      <c r="C841" s="117"/>
      <c r="D841" s="117"/>
      <c r="E841" s="118"/>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ht="15.75" customHeight="1">
      <c r="A842" s="117"/>
      <c r="B842" s="117"/>
      <c r="C842" s="117"/>
      <c r="D842" s="117"/>
      <c r="E842" s="118"/>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ht="15.75" customHeight="1">
      <c r="A843" s="117"/>
      <c r="B843" s="117"/>
      <c r="C843" s="117"/>
      <c r="D843" s="117"/>
      <c r="E843" s="118"/>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ht="15.75" customHeight="1">
      <c r="A844" s="117"/>
      <c r="B844" s="117"/>
      <c r="C844" s="117"/>
      <c r="D844" s="117"/>
      <c r="E844" s="118"/>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ht="15.75" customHeight="1">
      <c r="A845" s="117"/>
      <c r="B845" s="117"/>
      <c r="C845" s="117"/>
      <c r="D845" s="117"/>
      <c r="E845" s="118"/>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ht="15.75" customHeight="1">
      <c r="A846" s="117"/>
      <c r="B846" s="117"/>
      <c r="C846" s="117"/>
      <c r="D846" s="117"/>
      <c r="E846" s="118"/>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ht="15.75" customHeight="1">
      <c r="A847" s="117"/>
      <c r="B847" s="117"/>
      <c r="C847" s="117"/>
      <c r="D847" s="117"/>
      <c r="E847" s="118"/>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ht="15.75" customHeight="1">
      <c r="A848" s="117"/>
      <c r="B848" s="117"/>
      <c r="C848" s="117"/>
      <c r="D848" s="117"/>
      <c r="E848" s="118"/>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ht="15.75" customHeight="1">
      <c r="A849" s="117"/>
      <c r="B849" s="117"/>
      <c r="C849" s="117"/>
      <c r="D849" s="117"/>
      <c r="E849" s="118"/>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ht="15.75" customHeight="1">
      <c r="A850" s="117"/>
      <c r="B850" s="117"/>
      <c r="C850" s="117"/>
      <c r="D850" s="117"/>
      <c r="E850" s="118"/>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ht="15.75" customHeight="1">
      <c r="A851" s="117"/>
      <c r="B851" s="117"/>
      <c r="C851" s="117"/>
      <c r="D851" s="117"/>
      <c r="E851" s="118"/>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ht="15.75" customHeight="1">
      <c r="A852" s="117"/>
      <c r="B852" s="117"/>
      <c r="C852" s="117"/>
      <c r="D852" s="117"/>
      <c r="E852" s="118"/>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ht="15.75" customHeight="1">
      <c r="A853" s="117"/>
      <c r="B853" s="117"/>
      <c r="C853" s="117"/>
      <c r="D853" s="117"/>
      <c r="E853" s="118"/>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ht="15.75" customHeight="1">
      <c r="A854" s="117"/>
      <c r="B854" s="117"/>
      <c r="C854" s="117"/>
      <c r="D854" s="117"/>
      <c r="E854" s="118"/>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ht="15.75" customHeight="1">
      <c r="A855" s="117"/>
      <c r="B855" s="117"/>
      <c r="C855" s="117"/>
      <c r="D855" s="117"/>
      <c r="E855" s="118"/>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ht="15.75" customHeight="1">
      <c r="A856" s="117"/>
      <c r="B856" s="117"/>
      <c r="C856" s="117"/>
      <c r="D856" s="117"/>
      <c r="E856" s="118"/>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ht="15.75" customHeight="1">
      <c r="A857" s="117"/>
      <c r="B857" s="117"/>
      <c r="C857" s="117"/>
      <c r="D857" s="117"/>
      <c r="E857" s="118"/>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ht="15.75" customHeight="1">
      <c r="A858" s="117"/>
      <c r="B858" s="117"/>
      <c r="C858" s="117"/>
      <c r="D858" s="117"/>
      <c r="E858" s="118"/>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ht="15.75" customHeight="1">
      <c r="A859" s="117"/>
      <c r="B859" s="117"/>
      <c r="C859" s="117"/>
      <c r="D859" s="117"/>
      <c r="E859" s="118"/>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ht="15.75" customHeight="1">
      <c r="A860" s="117"/>
      <c r="B860" s="117"/>
      <c r="C860" s="117"/>
      <c r="D860" s="117"/>
      <c r="E860" s="118"/>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ht="15.75" customHeight="1">
      <c r="A861" s="117"/>
      <c r="B861" s="117"/>
      <c r="C861" s="117"/>
      <c r="D861" s="117"/>
      <c r="E861" s="118"/>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ht="15.75" customHeight="1">
      <c r="A862" s="117"/>
      <c r="B862" s="117"/>
      <c r="C862" s="117"/>
      <c r="D862" s="117"/>
      <c r="E862" s="118"/>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ht="15.75" customHeight="1">
      <c r="A863" s="117"/>
      <c r="B863" s="117"/>
      <c r="C863" s="117"/>
      <c r="D863" s="117"/>
      <c r="E863" s="118"/>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ht="15.75" customHeight="1">
      <c r="A864" s="117"/>
      <c r="B864" s="117"/>
      <c r="C864" s="117"/>
      <c r="D864" s="117"/>
      <c r="E864" s="118"/>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ht="15.75" customHeight="1">
      <c r="A865" s="117"/>
      <c r="B865" s="117"/>
      <c r="C865" s="117"/>
      <c r="D865" s="117"/>
      <c r="E865" s="118"/>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ht="15.75" customHeight="1">
      <c r="A866" s="117"/>
      <c r="B866" s="117"/>
      <c r="C866" s="117"/>
      <c r="D866" s="117"/>
      <c r="E866" s="118"/>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ht="15.75" customHeight="1">
      <c r="A867" s="117"/>
      <c r="B867" s="117"/>
      <c r="C867" s="117"/>
      <c r="D867" s="117"/>
      <c r="E867" s="118"/>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ht="15.75" customHeight="1">
      <c r="A868" s="117"/>
      <c r="B868" s="117"/>
      <c r="C868" s="117"/>
      <c r="D868" s="117"/>
      <c r="E868" s="118"/>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ht="15.75" customHeight="1">
      <c r="A869" s="117"/>
      <c r="B869" s="117"/>
      <c r="C869" s="117"/>
      <c r="D869" s="117"/>
      <c r="E869" s="118"/>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ht="15.75" customHeight="1">
      <c r="A870" s="117"/>
      <c r="B870" s="117"/>
      <c r="C870" s="117"/>
      <c r="D870" s="117"/>
      <c r="E870" s="118"/>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ht="15.75" customHeight="1">
      <c r="A871" s="117"/>
      <c r="B871" s="117"/>
      <c r="C871" s="117"/>
      <c r="D871" s="117"/>
      <c r="E871" s="118"/>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ht="15.75" customHeight="1">
      <c r="A872" s="117"/>
      <c r="B872" s="117"/>
      <c r="C872" s="117"/>
      <c r="D872" s="117"/>
      <c r="E872" s="118"/>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ht="15.75" customHeight="1">
      <c r="A873" s="117"/>
      <c r="B873" s="117"/>
      <c r="C873" s="117"/>
      <c r="D873" s="117"/>
      <c r="E873" s="118"/>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ht="15.75" customHeight="1">
      <c r="A874" s="117"/>
      <c r="B874" s="117"/>
      <c r="C874" s="117"/>
      <c r="D874" s="117"/>
      <c r="E874" s="118"/>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ht="15.75" customHeight="1">
      <c r="A875" s="117"/>
      <c r="B875" s="117"/>
      <c r="C875" s="117"/>
      <c r="D875" s="117"/>
      <c r="E875" s="118"/>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ht="15.75" customHeight="1">
      <c r="A876" s="117"/>
      <c r="B876" s="117"/>
      <c r="C876" s="117"/>
      <c r="D876" s="117"/>
      <c r="E876" s="118"/>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ht="15.75" customHeight="1">
      <c r="A877" s="117"/>
      <c r="B877" s="117"/>
      <c r="C877" s="117"/>
      <c r="D877" s="117"/>
      <c r="E877" s="118"/>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ht="15.75" customHeight="1">
      <c r="A878" s="117"/>
      <c r="B878" s="117"/>
      <c r="C878" s="117"/>
      <c r="D878" s="117"/>
      <c r="E878" s="118"/>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ht="15.75" customHeight="1">
      <c r="A879" s="117"/>
      <c r="B879" s="117"/>
      <c r="C879" s="117"/>
      <c r="D879" s="117"/>
      <c r="E879" s="118"/>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ht="15.75" customHeight="1">
      <c r="A880" s="117"/>
      <c r="B880" s="117"/>
      <c r="C880" s="117"/>
      <c r="D880" s="117"/>
      <c r="E880" s="118"/>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ht="15.75" customHeight="1">
      <c r="A881" s="117"/>
      <c r="B881" s="117"/>
      <c r="C881" s="117"/>
      <c r="D881" s="117"/>
      <c r="E881" s="118"/>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ht="15.75" customHeight="1">
      <c r="A882" s="117"/>
      <c r="B882" s="117"/>
      <c r="C882" s="117"/>
      <c r="D882" s="117"/>
      <c r="E882" s="118"/>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ht="15.75" customHeight="1">
      <c r="A883" s="117"/>
      <c r="B883" s="117"/>
      <c r="C883" s="117"/>
      <c r="D883" s="117"/>
      <c r="E883" s="118"/>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ht="15.75" customHeight="1">
      <c r="A884" s="117"/>
      <c r="B884" s="117"/>
      <c r="C884" s="117"/>
      <c r="D884" s="117"/>
      <c r="E884" s="118"/>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ht="15.75" customHeight="1">
      <c r="A885" s="117"/>
      <c r="B885" s="117"/>
      <c r="C885" s="117"/>
      <c r="D885" s="117"/>
      <c r="E885" s="118"/>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ht="15.75" customHeight="1">
      <c r="A886" s="117"/>
      <c r="B886" s="117"/>
      <c r="C886" s="117"/>
      <c r="D886" s="117"/>
      <c r="E886" s="118"/>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ht="15.75" customHeight="1">
      <c r="A887" s="117"/>
      <c r="B887" s="117"/>
      <c r="C887" s="117"/>
      <c r="D887" s="117"/>
      <c r="E887" s="118"/>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ht="15.75" customHeight="1">
      <c r="A888" s="117"/>
      <c r="B888" s="117"/>
      <c r="C888" s="117"/>
      <c r="D888" s="117"/>
      <c r="E888" s="118"/>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ht="15.75" customHeight="1">
      <c r="A889" s="117"/>
      <c r="B889" s="117"/>
      <c r="C889" s="117"/>
      <c r="D889" s="117"/>
      <c r="E889" s="118"/>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ht="15.75" customHeight="1">
      <c r="A890" s="117"/>
      <c r="B890" s="117"/>
      <c r="C890" s="117"/>
      <c r="D890" s="117"/>
      <c r="E890" s="118"/>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ht="15.75" customHeight="1">
      <c r="A891" s="117"/>
      <c r="B891" s="117"/>
      <c r="C891" s="117"/>
      <c r="D891" s="117"/>
      <c r="E891" s="118"/>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ht="15.75" customHeight="1">
      <c r="A892" s="117"/>
      <c r="B892" s="117"/>
      <c r="C892" s="117"/>
      <c r="D892" s="117"/>
      <c r="E892" s="118"/>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ht="15.75" customHeight="1">
      <c r="A893" s="117"/>
      <c r="B893" s="117"/>
      <c r="C893" s="117"/>
      <c r="D893" s="117"/>
      <c r="E893" s="118"/>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ht="15.75" customHeight="1">
      <c r="A894" s="117"/>
      <c r="B894" s="117"/>
      <c r="C894" s="117"/>
      <c r="D894" s="117"/>
      <c r="E894" s="118"/>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ht="15.75" customHeight="1">
      <c r="A895" s="117"/>
      <c r="B895" s="117"/>
      <c r="C895" s="117"/>
      <c r="D895" s="117"/>
      <c r="E895" s="118"/>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ht="15.75" customHeight="1">
      <c r="A896" s="117"/>
      <c r="B896" s="117"/>
      <c r="C896" s="117"/>
      <c r="D896" s="117"/>
      <c r="E896" s="118"/>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ht="15.75" customHeight="1">
      <c r="A897" s="117"/>
      <c r="B897" s="117"/>
      <c r="C897" s="117"/>
      <c r="D897" s="117"/>
      <c r="E897" s="118"/>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ht="15.75" customHeight="1">
      <c r="A898" s="117"/>
      <c r="B898" s="117"/>
      <c r="C898" s="117"/>
      <c r="D898" s="117"/>
      <c r="E898" s="118"/>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ht="15.75" customHeight="1">
      <c r="A899" s="117"/>
      <c r="B899" s="117"/>
      <c r="C899" s="117"/>
      <c r="D899" s="117"/>
      <c r="E899" s="118"/>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ht="15.75" customHeight="1">
      <c r="A900" s="117"/>
      <c r="B900" s="117"/>
      <c r="C900" s="117"/>
      <c r="D900" s="117"/>
      <c r="E900" s="118"/>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ht="15.75" customHeight="1">
      <c r="A901" s="117"/>
      <c r="B901" s="117"/>
      <c r="C901" s="117"/>
      <c r="D901" s="117"/>
      <c r="E901" s="118"/>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ht="15.75" customHeight="1">
      <c r="A902" s="117"/>
      <c r="B902" s="117"/>
      <c r="C902" s="117"/>
      <c r="D902" s="117"/>
      <c r="E902" s="118"/>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ht="15.75" customHeight="1">
      <c r="A903" s="117"/>
      <c r="B903" s="117"/>
      <c r="C903" s="117"/>
      <c r="D903" s="117"/>
      <c r="E903" s="118"/>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ht="15.75" customHeight="1">
      <c r="A904" s="117"/>
      <c r="B904" s="117"/>
      <c r="C904" s="117"/>
      <c r="D904" s="117"/>
      <c r="E904" s="118"/>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ht="15.75" customHeight="1">
      <c r="A905" s="117"/>
      <c r="B905" s="117"/>
      <c r="C905" s="117"/>
      <c r="D905" s="117"/>
      <c r="E905" s="118"/>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ht="15.75" customHeight="1">
      <c r="A906" s="117"/>
      <c r="B906" s="117"/>
      <c r="C906" s="117"/>
      <c r="D906" s="117"/>
      <c r="E906" s="118"/>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ht="15.75" customHeight="1">
      <c r="A907" s="117"/>
      <c r="B907" s="117"/>
      <c r="C907" s="117"/>
      <c r="D907" s="117"/>
      <c r="E907" s="118"/>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ht="15.75" customHeight="1">
      <c r="A908" s="117"/>
      <c r="B908" s="117"/>
      <c r="C908" s="117"/>
      <c r="D908" s="117"/>
      <c r="E908" s="118"/>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ht="15.75" customHeight="1">
      <c r="A909" s="117"/>
      <c r="B909" s="117"/>
      <c r="C909" s="117"/>
      <c r="D909" s="117"/>
      <c r="E909" s="118"/>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ht="15.75" customHeight="1">
      <c r="A910" s="117"/>
      <c r="B910" s="117"/>
      <c r="C910" s="117"/>
      <c r="D910" s="117"/>
      <c r="E910" s="118"/>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ht="15.75" customHeight="1">
      <c r="A911" s="117"/>
      <c r="B911" s="117"/>
      <c r="C911" s="117"/>
      <c r="D911" s="117"/>
      <c r="E911" s="118"/>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ht="15.75" customHeight="1">
      <c r="A912" s="117"/>
      <c r="B912" s="117"/>
      <c r="C912" s="117"/>
      <c r="D912" s="117"/>
      <c r="E912" s="118"/>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ht="15.75" customHeight="1">
      <c r="A913" s="117"/>
      <c r="B913" s="117"/>
      <c r="C913" s="117"/>
      <c r="D913" s="117"/>
      <c r="E913" s="118"/>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ht="15.75" customHeight="1">
      <c r="A914" s="117"/>
      <c r="B914" s="117"/>
      <c r="C914" s="117"/>
      <c r="D914" s="117"/>
      <c r="E914" s="118"/>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ht="15.75" customHeight="1">
      <c r="A915" s="117"/>
      <c r="B915" s="117"/>
      <c r="C915" s="117"/>
      <c r="D915" s="117"/>
      <c r="E915" s="118"/>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ht="15.75" customHeight="1">
      <c r="A916" s="117"/>
      <c r="B916" s="117"/>
      <c r="C916" s="117"/>
      <c r="D916" s="117"/>
      <c r="E916" s="118"/>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ht="15.75" customHeight="1">
      <c r="A917" s="117"/>
      <c r="B917" s="117"/>
      <c r="C917" s="117"/>
      <c r="D917" s="117"/>
      <c r="E917" s="118"/>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ht="15.75" customHeight="1">
      <c r="A918" s="117"/>
      <c r="B918" s="117"/>
      <c r="C918" s="117"/>
      <c r="D918" s="117"/>
      <c r="E918" s="118"/>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ht="15.75" customHeight="1">
      <c r="A919" s="117"/>
      <c r="B919" s="117"/>
      <c r="C919" s="117"/>
      <c r="D919" s="117"/>
      <c r="E919" s="118"/>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ht="15.75" customHeight="1">
      <c r="A920" s="117"/>
      <c r="B920" s="117"/>
      <c r="C920" s="117"/>
      <c r="D920" s="117"/>
      <c r="E920" s="118"/>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ht="15.75" customHeight="1">
      <c r="A921" s="117"/>
      <c r="B921" s="117"/>
      <c r="C921" s="117"/>
      <c r="D921" s="117"/>
      <c r="E921" s="118"/>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ht="15.75" customHeight="1">
      <c r="A922" s="117"/>
      <c r="B922" s="117"/>
      <c r="C922" s="117"/>
      <c r="D922" s="117"/>
      <c r="E922" s="118"/>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ht="15.75" customHeight="1">
      <c r="A923" s="117"/>
      <c r="B923" s="117"/>
      <c r="C923" s="117"/>
      <c r="D923" s="117"/>
      <c r="E923" s="118"/>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ht="15.75" customHeight="1">
      <c r="A924" s="117"/>
      <c r="B924" s="117"/>
      <c r="C924" s="117"/>
      <c r="D924" s="117"/>
      <c r="E924" s="118"/>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ht="15.75" customHeight="1">
      <c r="A925" s="117"/>
      <c r="B925" s="117"/>
      <c r="C925" s="117"/>
      <c r="D925" s="117"/>
      <c r="E925" s="118"/>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ht="15.75" customHeight="1">
      <c r="A926" s="117"/>
      <c r="B926" s="117"/>
      <c r="C926" s="117"/>
      <c r="D926" s="117"/>
      <c r="E926" s="118"/>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ht="15.75" customHeight="1">
      <c r="A927" s="117"/>
      <c r="B927" s="117"/>
      <c r="C927" s="117"/>
      <c r="D927" s="117"/>
      <c r="E927" s="118"/>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ht="15.75" customHeight="1">
      <c r="A928" s="117"/>
      <c r="B928" s="117"/>
      <c r="C928" s="117"/>
      <c r="D928" s="117"/>
      <c r="E928" s="118"/>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ht="15.75" customHeight="1">
      <c r="A929" s="117"/>
      <c r="B929" s="117"/>
      <c r="C929" s="117"/>
      <c r="D929" s="117"/>
      <c r="E929" s="118"/>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ht="15.75" customHeight="1">
      <c r="A930" s="117"/>
      <c r="B930" s="117"/>
      <c r="C930" s="117"/>
      <c r="D930" s="117"/>
      <c r="E930" s="118"/>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ht="15.75" customHeight="1">
      <c r="A931" s="117"/>
      <c r="B931" s="117"/>
      <c r="C931" s="117"/>
      <c r="D931" s="117"/>
      <c r="E931" s="118"/>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ht="15.75" customHeight="1">
      <c r="A932" s="117"/>
      <c r="B932" s="117"/>
      <c r="C932" s="117"/>
      <c r="D932" s="117"/>
      <c r="E932" s="118"/>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ht="15.75" customHeight="1">
      <c r="A933" s="117"/>
      <c r="B933" s="117"/>
      <c r="C933" s="117"/>
      <c r="D933" s="117"/>
      <c r="E933" s="118"/>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ht="15.75" customHeight="1">
      <c r="A934" s="117"/>
      <c r="B934" s="117"/>
      <c r="C934" s="117"/>
      <c r="D934" s="117"/>
      <c r="E934" s="118"/>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ht="15.75" customHeight="1">
      <c r="A935" s="117"/>
      <c r="B935" s="117"/>
      <c r="C935" s="117"/>
      <c r="D935" s="117"/>
      <c r="E935" s="118"/>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ht="15.75" customHeight="1">
      <c r="A936" s="117"/>
      <c r="B936" s="117"/>
      <c r="C936" s="117"/>
      <c r="D936" s="117"/>
      <c r="E936" s="118"/>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ht="15.75" customHeight="1">
      <c r="A937" s="117"/>
      <c r="B937" s="117"/>
      <c r="C937" s="117"/>
      <c r="D937" s="117"/>
      <c r="E937" s="118"/>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ht="15.75" customHeight="1">
      <c r="A938" s="117"/>
      <c r="B938" s="117"/>
      <c r="C938" s="117"/>
      <c r="D938" s="117"/>
      <c r="E938" s="118"/>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ht="15.75" customHeight="1">
      <c r="A939" s="117"/>
      <c r="B939" s="117"/>
      <c r="C939" s="117"/>
      <c r="D939" s="117"/>
      <c r="E939" s="118"/>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ht="15.75" customHeight="1">
      <c r="A940" s="117"/>
      <c r="B940" s="117"/>
      <c r="C940" s="117"/>
      <c r="D940" s="117"/>
      <c r="E940" s="118"/>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ht="15.75" customHeight="1">
      <c r="A941" s="117"/>
      <c r="B941" s="117"/>
      <c r="C941" s="117"/>
      <c r="D941" s="117"/>
      <c r="E941" s="118"/>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ht="15.75" customHeight="1">
      <c r="A942" s="117"/>
      <c r="B942" s="117"/>
      <c r="C942" s="117"/>
      <c r="D942" s="117"/>
      <c r="E942" s="118"/>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ht="15.75" customHeight="1">
      <c r="A943" s="117"/>
      <c r="B943" s="117"/>
      <c r="C943" s="117"/>
      <c r="D943" s="117"/>
      <c r="E943" s="118"/>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ht="15.75" customHeight="1">
      <c r="A944" s="117"/>
      <c r="B944" s="117"/>
      <c r="C944" s="117"/>
      <c r="D944" s="117"/>
      <c r="E944" s="118"/>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ht="15.75" customHeight="1">
      <c r="A945" s="117"/>
      <c r="B945" s="117"/>
      <c r="C945" s="117"/>
      <c r="D945" s="117"/>
      <c r="E945" s="118"/>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ht="15.75" customHeight="1">
      <c r="A946" s="117"/>
      <c r="B946" s="117"/>
      <c r="C946" s="117"/>
      <c r="D946" s="117"/>
      <c r="E946" s="118"/>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ht="15.75" customHeight="1">
      <c r="A947" s="117"/>
      <c r="B947" s="117"/>
      <c r="C947" s="117"/>
      <c r="D947" s="117"/>
      <c r="E947" s="118"/>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ht="15.75" customHeight="1">
      <c r="A948" s="117"/>
      <c r="B948" s="117"/>
      <c r="C948" s="117"/>
      <c r="D948" s="117"/>
      <c r="E948" s="118"/>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ht="15.75" customHeight="1">
      <c r="A949" s="117"/>
      <c r="B949" s="117"/>
      <c r="C949" s="117"/>
      <c r="D949" s="117"/>
      <c r="E949" s="118"/>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ht="15.75" customHeight="1">
      <c r="A950" s="117"/>
      <c r="B950" s="117"/>
      <c r="C950" s="117"/>
      <c r="D950" s="117"/>
      <c r="E950" s="118"/>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ht="15.75" customHeight="1">
      <c r="A951" s="117"/>
      <c r="B951" s="117"/>
      <c r="C951" s="117"/>
      <c r="D951" s="117"/>
      <c r="E951" s="118"/>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ht="15.75" customHeight="1">
      <c r="A952" s="117"/>
      <c r="B952" s="117"/>
      <c r="C952" s="117"/>
      <c r="D952" s="117"/>
      <c r="E952" s="118"/>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ht="15.75" customHeight="1">
      <c r="A953" s="117"/>
      <c r="B953" s="117"/>
      <c r="C953" s="117"/>
      <c r="D953" s="117"/>
      <c r="E953" s="118"/>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ht="15.75" customHeight="1">
      <c r="A954" s="117"/>
      <c r="B954" s="117"/>
      <c r="C954" s="117"/>
      <c r="D954" s="117"/>
      <c r="E954" s="118"/>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ht="15.75" customHeight="1">
      <c r="A955" s="117"/>
      <c r="B955" s="117"/>
      <c r="C955" s="117"/>
      <c r="D955" s="117"/>
      <c r="E955" s="118"/>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ht="15.75" customHeight="1">
      <c r="A956" s="117"/>
      <c r="B956" s="117"/>
      <c r="C956" s="117"/>
      <c r="D956" s="117"/>
      <c r="E956" s="118"/>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ht="15.75" customHeight="1">
      <c r="A957" s="117"/>
      <c r="B957" s="117"/>
      <c r="C957" s="117"/>
      <c r="D957" s="117"/>
      <c r="E957" s="118"/>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ht="15.75" customHeight="1">
      <c r="A958" s="117"/>
      <c r="B958" s="117"/>
      <c r="C958" s="117"/>
      <c r="D958" s="117"/>
      <c r="E958" s="118"/>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ht="15.75" customHeight="1">
      <c r="A959" s="117"/>
      <c r="B959" s="117"/>
      <c r="C959" s="117"/>
      <c r="D959" s="117"/>
      <c r="E959" s="118"/>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ht="15.75" customHeight="1">
      <c r="A960" s="117"/>
      <c r="B960" s="117"/>
      <c r="C960" s="117"/>
      <c r="D960" s="117"/>
      <c r="E960" s="118"/>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ht="15.75" customHeight="1">
      <c r="A961" s="117"/>
      <c r="B961" s="117"/>
      <c r="C961" s="117"/>
      <c r="D961" s="117"/>
      <c r="E961" s="118"/>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ht="15.75" customHeight="1">
      <c r="A962" s="117"/>
      <c r="B962" s="117"/>
      <c r="C962" s="117"/>
      <c r="D962" s="117"/>
      <c r="E962" s="118"/>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ht="15.75" customHeight="1">
      <c r="A963" s="117"/>
      <c r="B963" s="117"/>
      <c r="C963" s="117"/>
      <c r="D963" s="117"/>
      <c r="E963" s="118"/>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ht="15.75" customHeight="1">
      <c r="A964" s="117"/>
      <c r="B964" s="117"/>
      <c r="C964" s="117"/>
      <c r="D964" s="117"/>
      <c r="E964" s="118"/>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ht="15.75" customHeight="1">
      <c r="A965" s="117"/>
      <c r="B965" s="117"/>
      <c r="C965" s="117"/>
      <c r="D965" s="117"/>
      <c r="E965" s="118"/>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ht="15.75" customHeight="1">
      <c r="A966" s="117"/>
      <c r="B966" s="117"/>
      <c r="C966" s="117"/>
      <c r="D966" s="117"/>
      <c r="E966" s="118"/>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ht="15.75" customHeight="1">
      <c r="A967" s="117"/>
      <c r="B967" s="117"/>
      <c r="C967" s="117"/>
      <c r="D967" s="117"/>
      <c r="E967" s="118"/>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ht="15.75" customHeight="1">
      <c r="A968" s="117"/>
      <c r="B968" s="117"/>
      <c r="C968" s="117"/>
      <c r="D968" s="117"/>
      <c r="E968" s="118"/>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ht="15.75" customHeight="1">
      <c r="A969" s="117"/>
      <c r="B969" s="117"/>
      <c r="C969" s="117"/>
      <c r="D969" s="117"/>
      <c r="E969" s="118"/>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ht="15.75" customHeight="1">
      <c r="A970" s="117"/>
      <c r="B970" s="117"/>
      <c r="C970" s="117"/>
      <c r="D970" s="117"/>
      <c r="E970" s="118"/>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ht="15.75" customHeight="1">
      <c r="A971" s="117"/>
      <c r="B971" s="117"/>
      <c r="C971" s="117"/>
      <c r="D971" s="117"/>
      <c r="E971" s="118"/>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ht="15.75" customHeight="1">
      <c r="A972" s="117"/>
      <c r="B972" s="117"/>
      <c r="C972" s="117"/>
      <c r="D972" s="117"/>
      <c r="E972" s="118"/>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ht="15.75" customHeight="1">
      <c r="A973" s="117"/>
      <c r="B973" s="117"/>
      <c r="C973" s="117"/>
      <c r="D973" s="117"/>
      <c r="E973" s="118"/>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ht="15.75" customHeight="1">
      <c r="A974" s="117"/>
      <c r="B974" s="117"/>
      <c r="C974" s="117"/>
      <c r="D974" s="117"/>
      <c r="E974" s="118"/>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ht="15.75" customHeight="1">
      <c r="A975" s="117"/>
      <c r="B975" s="117"/>
      <c r="C975" s="117"/>
      <c r="D975" s="117"/>
      <c r="E975" s="118"/>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ht="15.75" customHeight="1">
      <c r="A976" s="117"/>
      <c r="B976" s="117"/>
      <c r="C976" s="117"/>
      <c r="D976" s="117"/>
      <c r="E976" s="118"/>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ht="15.75" customHeight="1">
      <c r="A977" s="117"/>
      <c r="B977" s="117"/>
      <c r="C977" s="117"/>
      <c r="D977" s="117"/>
      <c r="E977" s="118"/>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ht="15.75" customHeight="1">
      <c r="A978" s="117"/>
      <c r="B978" s="117"/>
      <c r="C978" s="117"/>
      <c r="D978" s="117"/>
      <c r="E978" s="118"/>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ht="15.75" customHeight="1">
      <c r="A979" s="117"/>
      <c r="B979" s="117"/>
      <c r="C979" s="117"/>
      <c r="D979" s="117"/>
      <c r="E979" s="118"/>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ht="15.75" customHeight="1">
      <c r="A980" s="117"/>
      <c r="B980" s="117"/>
      <c r="C980" s="117"/>
      <c r="D980" s="117"/>
      <c r="E980" s="118"/>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ht="15.75" customHeight="1">
      <c r="A981" s="117"/>
      <c r="B981" s="117"/>
      <c r="C981" s="117"/>
      <c r="D981" s="117"/>
      <c r="E981" s="118"/>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ht="15.75" customHeight="1">
      <c r="A982" s="117"/>
      <c r="B982" s="117"/>
      <c r="C982" s="117"/>
      <c r="D982" s="117"/>
      <c r="E982" s="118"/>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ht="15.75" customHeight="1">
      <c r="A983" s="117"/>
      <c r="B983" s="117"/>
      <c r="C983" s="117"/>
      <c r="D983" s="117"/>
      <c r="E983" s="118"/>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ht="15.75" customHeight="1">
      <c r="A984" s="117"/>
      <c r="B984" s="117"/>
      <c r="C984" s="117"/>
      <c r="D984" s="117"/>
      <c r="E984" s="118"/>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ht="15.75" customHeight="1">
      <c r="A985" s="117"/>
      <c r="B985" s="117"/>
      <c r="C985" s="117"/>
      <c r="D985" s="117"/>
      <c r="E985" s="118"/>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ht="15.75" customHeight="1">
      <c r="A986" s="117"/>
      <c r="B986" s="117"/>
      <c r="C986" s="117"/>
      <c r="D986" s="117"/>
      <c r="E986" s="118"/>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ht="15.75" customHeight="1">
      <c r="A987" s="117"/>
      <c r="B987" s="117"/>
      <c r="C987" s="117"/>
      <c r="D987" s="117"/>
      <c r="E987" s="118"/>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ht="15.75" customHeight="1">
      <c r="A988" s="117"/>
      <c r="B988" s="117"/>
      <c r="C988" s="117"/>
      <c r="D988" s="117"/>
      <c r="E988" s="118"/>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ht="15.75" customHeight="1">
      <c r="A989" s="117"/>
      <c r="B989" s="117"/>
      <c r="C989" s="117"/>
      <c r="D989" s="117"/>
      <c r="E989" s="118"/>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ht="15.75" customHeight="1">
      <c r="A990" s="117"/>
      <c r="B990" s="117"/>
      <c r="C990" s="117"/>
      <c r="D990" s="117"/>
      <c r="E990" s="118"/>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ht="15.75" customHeight="1">
      <c r="A991" s="117"/>
      <c r="B991" s="117"/>
      <c r="C991" s="117"/>
      <c r="D991" s="117"/>
      <c r="E991" s="118"/>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ht="15.75" customHeight="1">
      <c r="A992" s="117"/>
      <c r="B992" s="117"/>
      <c r="C992" s="117"/>
      <c r="D992" s="117"/>
      <c r="E992" s="118"/>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ht="15.75" customHeight="1">
      <c r="A993" s="117"/>
      <c r="B993" s="117"/>
      <c r="C993" s="117"/>
      <c r="D993" s="117"/>
      <c r="E993" s="118"/>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ht="15.75" customHeight="1">
      <c r="A994" s="117"/>
      <c r="B994" s="117"/>
      <c r="C994" s="117"/>
      <c r="D994" s="117"/>
      <c r="E994" s="118"/>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ht="15.75" customHeight="1">
      <c r="A995" s="117"/>
      <c r="B995" s="117"/>
      <c r="C995" s="117"/>
      <c r="D995" s="117"/>
      <c r="E995" s="118"/>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ht="15.75" customHeight="1">
      <c r="A996" s="117"/>
      <c r="B996" s="117"/>
      <c r="C996" s="117"/>
      <c r="D996" s="117"/>
      <c r="E996" s="118"/>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ht="15.75" customHeight="1">
      <c r="A997" s="117"/>
      <c r="B997" s="117"/>
      <c r="C997" s="117"/>
      <c r="D997" s="117"/>
      <c r="E997" s="118"/>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ht="15.75" customHeight="1">
      <c r="A998" s="117"/>
      <c r="B998" s="117"/>
      <c r="C998" s="117"/>
      <c r="D998" s="117"/>
      <c r="E998" s="118"/>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ht="15.3">
      <c r="E999" s="119"/>
    </row>
    <row r="1000" spans="1:26" ht="15.3">
      <c r="E1000" s="119"/>
    </row>
  </sheetData>
  <mergeCells count="9">
    <mergeCell ref="O2:P2"/>
    <mergeCell ref="Q2:R2"/>
    <mergeCell ref="A1:B2"/>
    <mergeCell ref="C2:D2"/>
    <mergeCell ref="E2:F2"/>
    <mergeCell ref="G2:H2"/>
    <mergeCell ref="I2:J2"/>
    <mergeCell ref="K2:L2"/>
    <mergeCell ref="M2:N2"/>
  </mergeCells>
  <pageMargins left="0.7" right="0.7" top="0.75" bottom="0.75"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000"/>
  <sheetViews>
    <sheetView workbookViewId="0"/>
  </sheetViews>
  <sheetFormatPr defaultColWidth="11.19921875" defaultRowHeight="15" customHeight="1"/>
  <cols>
    <col min="1" max="1" width="53.44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1.8984375" customWidth="1"/>
    <col min="13" max="13" width="14.546875" customWidth="1"/>
    <col min="14" max="14" width="31.44921875" customWidth="1"/>
    <col min="15" max="15" width="17" customWidth="1"/>
    <col min="16" max="16" width="31.796875" customWidth="1"/>
    <col min="17" max="17" width="14.546875" customWidth="1"/>
    <col min="18" max="18" width="25.09765625" customWidth="1"/>
    <col min="19" max="26" width="14.546875" customWidth="1"/>
    <col min="27" max="38" width="12.546875" customWidth="1"/>
  </cols>
  <sheetData>
    <row r="1" spans="1:38" ht="14.25" customHeight="1">
      <c r="A1" s="421" t="s">
        <v>452</v>
      </c>
      <c r="B1" s="390"/>
      <c r="C1" s="116"/>
      <c r="D1" s="116"/>
      <c r="E1" s="120"/>
      <c r="F1" s="116"/>
      <c r="G1" s="116"/>
      <c r="H1" s="116"/>
      <c r="I1" s="116"/>
      <c r="J1" s="116"/>
      <c r="K1" s="116"/>
      <c r="L1" s="116"/>
      <c r="M1" s="116"/>
      <c r="N1" s="116"/>
      <c r="O1" s="120"/>
      <c r="P1" s="116"/>
      <c r="Q1" s="116"/>
      <c r="R1" s="116"/>
      <c r="S1" s="116"/>
      <c r="T1" s="116"/>
      <c r="U1" s="116"/>
      <c r="V1" s="116"/>
      <c r="W1" s="116"/>
      <c r="X1" s="116"/>
      <c r="Y1" s="116"/>
      <c r="Z1" s="116"/>
      <c r="AA1" s="117"/>
      <c r="AB1" s="117"/>
      <c r="AC1" s="117"/>
      <c r="AD1" s="117"/>
      <c r="AE1" s="117"/>
      <c r="AF1" s="117"/>
      <c r="AG1" s="117"/>
      <c r="AH1" s="117"/>
      <c r="AI1" s="117"/>
      <c r="AJ1" s="117"/>
      <c r="AK1" s="117"/>
      <c r="AL1" s="117"/>
    </row>
    <row r="2" spans="1:38" ht="15" customHeight="1">
      <c r="A2" s="390"/>
      <c r="B2" s="390"/>
      <c r="C2" s="434" t="s">
        <v>43</v>
      </c>
      <c r="D2" s="419"/>
      <c r="E2" s="429" t="s">
        <v>453</v>
      </c>
      <c r="F2" s="426"/>
      <c r="G2" s="429" t="s">
        <v>45</v>
      </c>
      <c r="H2" s="426"/>
      <c r="I2" s="433" t="s">
        <v>46</v>
      </c>
      <c r="J2" s="419"/>
      <c r="K2" s="433" t="s">
        <v>454</v>
      </c>
      <c r="L2" s="419"/>
      <c r="M2" s="429" t="s">
        <v>48</v>
      </c>
      <c r="N2" s="426"/>
      <c r="O2" s="429" t="s">
        <v>455</v>
      </c>
      <c r="P2" s="426"/>
      <c r="Q2" s="429" t="s">
        <v>50</v>
      </c>
      <c r="R2" s="426"/>
      <c r="S2" s="116"/>
      <c r="T2" s="116"/>
      <c r="U2" s="116"/>
      <c r="V2" s="116"/>
      <c r="W2" s="116"/>
      <c r="X2" s="116"/>
      <c r="Y2" s="116"/>
      <c r="Z2" s="116"/>
      <c r="AA2" s="117"/>
      <c r="AB2" s="117"/>
      <c r="AC2" s="117"/>
      <c r="AD2" s="117"/>
      <c r="AE2" s="117"/>
      <c r="AF2" s="117"/>
      <c r="AG2" s="117"/>
      <c r="AH2" s="117"/>
      <c r="AI2" s="117"/>
      <c r="AJ2" s="117"/>
      <c r="AK2" s="117"/>
      <c r="AL2" s="117"/>
    </row>
    <row r="3" spans="1:38" ht="14.25" customHeight="1">
      <c r="A3" s="390"/>
      <c r="B3" s="390"/>
      <c r="C3" s="430" t="s">
        <v>456</v>
      </c>
      <c r="D3" s="431"/>
      <c r="E3" s="432" t="s">
        <v>457</v>
      </c>
      <c r="F3" s="419"/>
      <c r="G3" s="432" t="s">
        <v>458</v>
      </c>
      <c r="H3" s="419"/>
      <c r="I3" s="432" t="s">
        <v>459</v>
      </c>
      <c r="J3" s="419"/>
      <c r="K3" s="432" t="s">
        <v>460</v>
      </c>
      <c r="L3" s="419"/>
      <c r="M3" s="432" t="s">
        <v>461</v>
      </c>
      <c r="N3" s="419"/>
      <c r="O3" s="432" t="s">
        <v>462</v>
      </c>
      <c r="P3" s="419"/>
      <c r="Q3" s="432" t="s">
        <v>463</v>
      </c>
      <c r="R3" s="419"/>
      <c r="S3" s="116"/>
      <c r="T3" s="116"/>
      <c r="U3" s="116"/>
      <c r="V3" s="116"/>
      <c r="W3" s="116"/>
      <c r="X3" s="116"/>
      <c r="Y3" s="116"/>
      <c r="Z3" s="116"/>
      <c r="AA3" s="117"/>
      <c r="AB3" s="117"/>
      <c r="AC3" s="117"/>
      <c r="AD3" s="117"/>
      <c r="AE3" s="117"/>
      <c r="AF3" s="117"/>
      <c r="AG3" s="117"/>
      <c r="AH3" s="117"/>
      <c r="AI3" s="117"/>
      <c r="AJ3" s="117"/>
      <c r="AK3" s="117"/>
      <c r="AL3" s="117"/>
    </row>
    <row r="4" spans="1:38" ht="14.25" customHeight="1">
      <c r="A4" s="78" t="s">
        <v>51</v>
      </c>
      <c r="B4" s="78" t="s">
        <v>464</v>
      </c>
      <c r="C4" s="78" t="s">
        <v>53</v>
      </c>
      <c r="D4" s="78" t="s">
        <v>54</v>
      </c>
      <c r="E4" s="78" t="s">
        <v>53</v>
      </c>
      <c r="F4" s="78" t="s">
        <v>54</v>
      </c>
      <c r="G4" s="78" t="s">
        <v>53</v>
      </c>
      <c r="H4" s="78" t="s">
        <v>54</v>
      </c>
      <c r="I4" s="78" t="s">
        <v>53</v>
      </c>
      <c r="J4" s="78" t="s">
        <v>54</v>
      </c>
      <c r="K4" s="78" t="s">
        <v>53</v>
      </c>
      <c r="L4" s="78" t="s">
        <v>54</v>
      </c>
      <c r="M4" s="78" t="s">
        <v>53</v>
      </c>
      <c r="N4" s="78" t="s">
        <v>54</v>
      </c>
      <c r="O4" s="78" t="s">
        <v>53</v>
      </c>
      <c r="P4" s="78" t="s">
        <v>54</v>
      </c>
      <c r="Q4" s="78" t="s">
        <v>53</v>
      </c>
      <c r="R4" s="78" t="s">
        <v>54</v>
      </c>
      <c r="S4" s="121"/>
      <c r="T4" s="121"/>
      <c r="U4" s="121"/>
      <c r="V4" s="121"/>
      <c r="W4" s="121"/>
      <c r="X4" s="121"/>
      <c r="Y4" s="121"/>
      <c r="Z4" s="121"/>
      <c r="AA4" s="121"/>
      <c r="AB4" s="121"/>
      <c r="AC4" s="121"/>
      <c r="AD4" s="121"/>
      <c r="AE4" s="121"/>
      <c r="AF4" s="121"/>
      <c r="AG4" s="121"/>
      <c r="AH4" s="121"/>
      <c r="AI4" s="121"/>
      <c r="AJ4" s="121"/>
      <c r="AK4" s="121"/>
      <c r="AL4" s="121"/>
    </row>
    <row r="5" spans="1:38" ht="14.25" customHeight="1">
      <c r="A5" s="122" t="s">
        <v>465</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row>
    <row r="6" spans="1:38" ht="14.25" customHeight="1">
      <c r="A6" s="93" t="s">
        <v>466</v>
      </c>
      <c r="B6" s="93" t="s">
        <v>467</v>
      </c>
      <c r="C6" s="123">
        <v>47</v>
      </c>
      <c r="D6" s="108" t="str">
        <f t="shared" ref="D6:D12" si="0">CONCATENATE("ONB-",B6,)</f>
        <v>ONB-DEP12*30*1/4</v>
      </c>
      <c r="E6" s="123">
        <v>45</v>
      </c>
      <c r="F6" s="108" t="str">
        <f t="shared" ref="F6:F12" si="1">CONCATENATE("WHS-",B6,)</f>
        <v>WHS-DEP12*30*1/4</v>
      </c>
      <c r="G6" s="123">
        <v>47</v>
      </c>
      <c r="H6" s="108" t="str">
        <f t="shared" ref="H6:H12" si="2">CONCATENATE("ESS-",B6,)</f>
        <v>ESS-DEP12*30*1/4</v>
      </c>
      <c r="I6" s="123">
        <v>47</v>
      </c>
      <c r="J6" s="108" t="str">
        <f t="shared" ref="J6:J12" si="3">CONCATENATE("SIB-",B6)</f>
        <v>SIB-DEP12*30*1/4</v>
      </c>
      <c r="K6" s="123">
        <v>45</v>
      </c>
      <c r="L6" s="108" t="str">
        <f t="shared" ref="L6:L12" si="4">CONCATENATE("GRS-",B6,)</f>
        <v>GRS-DEP12*30*1/4</v>
      </c>
      <c r="M6" s="123">
        <v>47</v>
      </c>
      <c r="N6" s="108" t="str">
        <f t="shared" ref="N6:N12" si="5">CONCATENATE("UPB-",B6,)</f>
        <v>UPB-DEP12*30*1/4</v>
      </c>
      <c r="O6" s="123">
        <v>47</v>
      </c>
      <c r="P6" s="108" t="str">
        <f t="shared" ref="P6:P12" si="6">CONCATENATE("MSL-",B6,)</f>
        <v>MSL-DEP12*30*1/4</v>
      </c>
      <c r="Q6" s="123">
        <v>47</v>
      </c>
      <c r="R6" s="108" t="str">
        <f t="shared" ref="R6:R12" si="7">CONCATENATE("DGS-",B6,)</f>
        <v>DGS-DEP12*30*1/4</v>
      </c>
      <c r="S6" s="116"/>
      <c r="T6" s="116"/>
      <c r="U6" s="116"/>
      <c r="V6" s="116"/>
      <c r="W6" s="116"/>
      <c r="X6" s="116"/>
      <c r="Y6" s="116"/>
      <c r="Z6" s="116"/>
      <c r="AA6" s="117"/>
      <c r="AB6" s="117"/>
      <c r="AC6" s="117"/>
      <c r="AD6" s="117"/>
      <c r="AE6" s="117"/>
      <c r="AF6" s="117"/>
      <c r="AG6" s="117"/>
      <c r="AH6" s="117"/>
      <c r="AI6" s="117"/>
      <c r="AJ6" s="117"/>
      <c r="AK6" s="117"/>
      <c r="AL6" s="117"/>
    </row>
    <row r="7" spans="1:38" ht="14.25" customHeight="1">
      <c r="A7" s="104" t="s">
        <v>468</v>
      </c>
      <c r="B7" s="124" t="s">
        <v>469</v>
      </c>
      <c r="C7" s="123">
        <v>53</v>
      </c>
      <c r="D7" s="100" t="str">
        <f t="shared" si="0"/>
        <v>ONB-DEP12*36*1/4</v>
      </c>
      <c r="E7" s="123">
        <v>50</v>
      </c>
      <c r="F7" s="100" t="str">
        <f t="shared" si="1"/>
        <v>WHS-DEP12*36*1/4</v>
      </c>
      <c r="G7" s="123">
        <v>53</v>
      </c>
      <c r="H7" s="100" t="str">
        <f t="shared" si="2"/>
        <v>ESS-DEP12*36*1/4</v>
      </c>
      <c r="I7" s="123">
        <v>53</v>
      </c>
      <c r="J7" s="100" t="str">
        <f t="shared" si="3"/>
        <v>SIB-DEP12*36*1/4</v>
      </c>
      <c r="K7" s="123">
        <v>50</v>
      </c>
      <c r="L7" s="100" t="str">
        <f t="shared" si="4"/>
        <v>GRS-DEP12*36*1/4</v>
      </c>
      <c r="M7" s="123">
        <v>53</v>
      </c>
      <c r="N7" s="100" t="str">
        <f t="shared" si="5"/>
        <v>UPB-DEP12*36*1/4</v>
      </c>
      <c r="O7" s="123">
        <v>53</v>
      </c>
      <c r="P7" s="100" t="str">
        <f t="shared" si="6"/>
        <v>MSL-DEP12*36*1/4</v>
      </c>
      <c r="Q7" s="123">
        <v>53</v>
      </c>
      <c r="R7" s="108" t="str">
        <f t="shared" si="7"/>
        <v>DGS-DEP12*36*1/4</v>
      </c>
      <c r="S7" s="116"/>
      <c r="T7" s="116"/>
      <c r="U7" s="116"/>
      <c r="V7" s="116"/>
      <c r="W7" s="116"/>
      <c r="X7" s="116"/>
      <c r="Y7" s="116"/>
      <c r="Z7" s="116"/>
      <c r="AA7" s="117"/>
      <c r="AB7" s="117"/>
      <c r="AC7" s="117"/>
      <c r="AD7" s="117"/>
      <c r="AE7" s="117"/>
      <c r="AF7" s="117"/>
      <c r="AG7" s="117"/>
      <c r="AH7" s="117"/>
      <c r="AI7" s="117"/>
      <c r="AJ7" s="117"/>
      <c r="AK7" s="117"/>
      <c r="AL7" s="117"/>
    </row>
    <row r="8" spans="1:38" ht="14.25" customHeight="1">
      <c r="A8" s="93" t="s">
        <v>470</v>
      </c>
      <c r="B8" s="125" t="s">
        <v>471</v>
      </c>
      <c r="C8" s="123">
        <v>58</v>
      </c>
      <c r="D8" s="100" t="str">
        <f t="shared" si="0"/>
        <v>ONB-DEP12*42*1/4</v>
      </c>
      <c r="E8" s="123">
        <v>55</v>
      </c>
      <c r="F8" s="100" t="str">
        <f t="shared" si="1"/>
        <v>WHS-DEP12*42*1/4</v>
      </c>
      <c r="G8" s="123">
        <v>58</v>
      </c>
      <c r="H8" s="100" t="str">
        <f t="shared" si="2"/>
        <v>ESS-DEP12*42*1/4</v>
      </c>
      <c r="I8" s="123">
        <v>58</v>
      </c>
      <c r="J8" s="100" t="str">
        <f t="shared" si="3"/>
        <v>SIB-DEP12*42*1/4</v>
      </c>
      <c r="K8" s="123">
        <v>55</v>
      </c>
      <c r="L8" s="100" t="str">
        <f t="shared" si="4"/>
        <v>GRS-DEP12*42*1/4</v>
      </c>
      <c r="M8" s="123">
        <v>58</v>
      </c>
      <c r="N8" s="100" t="str">
        <f t="shared" si="5"/>
        <v>UPB-DEP12*42*1/4</v>
      </c>
      <c r="O8" s="123">
        <v>58</v>
      </c>
      <c r="P8" s="108" t="str">
        <f t="shared" si="6"/>
        <v>MSL-DEP12*42*1/4</v>
      </c>
      <c r="Q8" s="123">
        <v>58</v>
      </c>
      <c r="R8" s="108" t="str">
        <f t="shared" si="7"/>
        <v>DGS-DEP12*42*1/4</v>
      </c>
      <c r="S8" s="116"/>
      <c r="T8" s="116"/>
      <c r="U8" s="116"/>
      <c r="V8" s="116"/>
      <c r="W8" s="116"/>
      <c r="X8" s="116"/>
      <c r="Y8" s="116"/>
      <c r="Z8" s="116"/>
      <c r="AA8" s="117"/>
      <c r="AB8" s="117"/>
      <c r="AC8" s="117"/>
      <c r="AD8" s="117"/>
      <c r="AE8" s="117"/>
      <c r="AF8" s="117"/>
      <c r="AG8" s="117"/>
      <c r="AH8" s="117"/>
      <c r="AI8" s="117"/>
      <c r="AJ8" s="117"/>
      <c r="AK8" s="117"/>
      <c r="AL8" s="117"/>
    </row>
    <row r="9" spans="1:38" ht="14.25" customHeight="1">
      <c r="A9" s="93" t="s">
        <v>472</v>
      </c>
      <c r="B9" s="125" t="s">
        <v>473</v>
      </c>
      <c r="C9" s="123">
        <v>79</v>
      </c>
      <c r="D9" s="100" t="str">
        <f t="shared" si="0"/>
        <v>ONB-DEP21*34.5*1/4</v>
      </c>
      <c r="E9" s="123">
        <v>75</v>
      </c>
      <c r="F9" s="100" t="str">
        <f t="shared" si="1"/>
        <v>WHS-DEP21*34.5*1/4</v>
      </c>
      <c r="G9" s="123">
        <v>79</v>
      </c>
      <c r="H9" s="100" t="str">
        <f t="shared" si="2"/>
        <v>ESS-DEP21*34.5*1/4</v>
      </c>
      <c r="I9" s="123">
        <v>79</v>
      </c>
      <c r="J9" s="100" t="str">
        <f t="shared" si="3"/>
        <v>SIB-DEP21*34.5*1/4</v>
      </c>
      <c r="K9" s="123">
        <v>75</v>
      </c>
      <c r="L9" s="100" t="str">
        <f t="shared" si="4"/>
        <v>GRS-DEP21*34.5*1/4</v>
      </c>
      <c r="M9" s="123">
        <v>79</v>
      </c>
      <c r="N9" s="100" t="str">
        <f t="shared" si="5"/>
        <v>UPB-DEP21*34.5*1/4</v>
      </c>
      <c r="O9" s="123">
        <v>79</v>
      </c>
      <c r="P9" s="108" t="str">
        <f t="shared" si="6"/>
        <v>MSL-DEP21*34.5*1/4</v>
      </c>
      <c r="Q9" s="123">
        <v>79</v>
      </c>
      <c r="R9" s="108" t="str">
        <f t="shared" si="7"/>
        <v>DGS-DEP21*34.5*1/4</v>
      </c>
      <c r="S9" s="116"/>
      <c r="T9" s="116"/>
      <c r="U9" s="116"/>
      <c r="V9" s="116"/>
      <c r="W9" s="116"/>
      <c r="X9" s="116"/>
      <c r="Y9" s="116"/>
      <c r="Z9" s="116"/>
      <c r="AA9" s="117"/>
      <c r="AB9" s="117"/>
      <c r="AC9" s="117"/>
      <c r="AD9" s="117"/>
      <c r="AE9" s="117"/>
      <c r="AF9" s="117"/>
      <c r="AG9" s="117"/>
      <c r="AH9" s="117"/>
      <c r="AI9" s="117"/>
      <c r="AJ9" s="117"/>
      <c r="AK9" s="117"/>
      <c r="AL9" s="117"/>
    </row>
    <row r="10" spans="1:38" ht="14.25" customHeight="1">
      <c r="A10" s="93" t="s">
        <v>474</v>
      </c>
      <c r="B10" s="125" t="s">
        <v>475</v>
      </c>
      <c r="C10" s="123">
        <v>89</v>
      </c>
      <c r="D10" s="100" t="str">
        <f t="shared" si="0"/>
        <v>ONB-DEP24*34.5*1/4</v>
      </c>
      <c r="E10" s="123">
        <v>85</v>
      </c>
      <c r="F10" s="100" t="str">
        <f t="shared" si="1"/>
        <v>WHS-DEP24*34.5*1/4</v>
      </c>
      <c r="G10" s="123">
        <v>89</v>
      </c>
      <c r="H10" s="100" t="str">
        <f t="shared" si="2"/>
        <v>ESS-DEP24*34.5*1/4</v>
      </c>
      <c r="I10" s="123">
        <v>89</v>
      </c>
      <c r="J10" s="100" t="str">
        <f t="shared" si="3"/>
        <v>SIB-DEP24*34.5*1/4</v>
      </c>
      <c r="K10" s="123">
        <v>85</v>
      </c>
      <c r="L10" s="100" t="str">
        <f t="shared" si="4"/>
        <v>GRS-DEP24*34.5*1/4</v>
      </c>
      <c r="M10" s="123">
        <v>89</v>
      </c>
      <c r="N10" s="100" t="str">
        <f t="shared" si="5"/>
        <v>UPB-DEP24*34.5*1/4</v>
      </c>
      <c r="O10" s="123">
        <v>89</v>
      </c>
      <c r="P10" s="108" t="str">
        <f t="shared" si="6"/>
        <v>MSL-DEP24*34.5*1/4</v>
      </c>
      <c r="Q10" s="123">
        <v>89</v>
      </c>
      <c r="R10" s="108" t="str">
        <f t="shared" si="7"/>
        <v>DGS-DEP24*34.5*1/4</v>
      </c>
      <c r="S10" s="116"/>
      <c r="T10" s="116"/>
      <c r="U10" s="116"/>
      <c r="V10" s="116"/>
      <c r="W10" s="116"/>
      <c r="X10" s="116"/>
      <c r="Y10" s="116"/>
      <c r="Z10" s="116"/>
      <c r="AA10" s="117"/>
      <c r="AB10" s="117"/>
      <c r="AC10" s="117"/>
      <c r="AD10" s="117"/>
      <c r="AE10" s="117"/>
      <c r="AF10" s="117"/>
      <c r="AG10" s="117"/>
      <c r="AH10" s="117"/>
      <c r="AI10" s="117"/>
      <c r="AJ10" s="117"/>
      <c r="AK10" s="117"/>
      <c r="AL10" s="117"/>
    </row>
    <row r="11" spans="1:38" ht="14.25" customHeight="1">
      <c r="A11" s="93" t="s">
        <v>476</v>
      </c>
      <c r="B11" s="125" t="s">
        <v>477</v>
      </c>
      <c r="C11" s="123">
        <v>184</v>
      </c>
      <c r="D11" s="100" t="str">
        <f t="shared" si="0"/>
        <v>ONB-DEP24*96*1/4</v>
      </c>
      <c r="E11" s="123">
        <v>175</v>
      </c>
      <c r="F11" s="100" t="str">
        <f t="shared" si="1"/>
        <v>WHS-DEP24*96*1/4</v>
      </c>
      <c r="G11" s="123">
        <v>184</v>
      </c>
      <c r="H11" s="100" t="str">
        <f t="shared" si="2"/>
        <v>ESS-DEP24*96*1/4</v>
      </c>
      <c r="I11" s="123">
        <v>184</v>
      </c>
      <c r="J11" s="100" t="str">
        <f t="shared" si="3"/>
        <v>SIB-DEP24*96*1/4</v>
      </c>
      <c r="K11" s="123">
        <v>175</v>
      </c>
      <c r="L11" s="100" t="str">
        <f t="shared" si="4"/>
        <v>GRS-DEP24*96*1/4</v>
      </c>
      <c r="M11" s="123">
        <v>184</v>
      </c>
      <c r="N11" s="100" t="str">
        <f t="shared" si="5"/>
        <v>UPB-DEP24*96*1/4</v>
      </c>
      <c r="O11" s="123">
        <v>184</v>
      </c>
      <c r="P11" s="108" t="str">
        <f t="shared" si="6"/>
        <v>MSL-DEP24*96*1/4</v>
      </c>
      <c r="Q11" s="123">
        <v>184</v>
      </c>
      <c r="R11" s="108" t="str">
        <f t="shared" si="7"/>
        <v>DGS-DEP24*96*1/4</v>
      </c>
      <c r="S11" s="116"/>
      <c r="T11" s="116"/>
      <c r="U11" s="116"/>
      <c r="V11" s="116"/>
      <c r="W11" s="116"/>
      <c r="X11" s="116"/>
      <c r="Y11" s="116"/>
      <c r="Z11" s="116"/>
      <c r="AA11" s="117"/>
      <c r="AB11" s="117"/>
      <c r="AC11" s="117"/>
      <c r="AD11" s="117"/>
      <c r="AE11" s="117"/>
      <c r="AF11" s="117"/>
      <c r="AG11" s="117"/>
      <c r="AH11" s="117"/>
      <c r="AI11" s="117"/>
      <c r="AJ11" s="117"/>
      <c r="AK11" s="117"/>
      <c r="AL11" s="117"/>
    </row>
    <row r="12" spans="1:38" ht="14.25" customHeight="1">
      <c r="A12" s="122" t="s">
        <v>478</v>
      </c>
      <c r="B12" s="126" t="s">
        <v>479</v>
      </c>
      <c r="C12" s="123">
        <v>336</v>
      </c>
      <c r="D12" s="100" t="str">
        <f t="shared" si="0"/>
        <v>ONB-PNL 34.5*96*1/4</v>
      </c>
      <c r="E12" s="123">
        <v>321</v>
      </c>
      <c r="F12" s="100" t="str">
        <f t="shared" si="1"/>
        <v>WHS-PNL 34.5*96*1/4</v>
      </c>
      <c r="G12" s="123">
        <v>336</v>
      </c>
      <c r="H12" s="100" t="str">
        <f t="shared" si="2"/>
        <v>ESS-PNL 34.5*96*1/4</v>
      </c>
      <c r="I12" s="123">
        <v>336</v>
      </c>
      <c r="J12" s="100" t="str">
        <f t="shared" si="3"/>
        <v>SIB-PNL 34.5*96*1/4</v>
      </c>
      <c r="K12" s="123">
        <v>321</v>
      </c>
      <c r="L12" s="100" t="str">
        <f t="shared" si="4"/>
        <v>GRS-PNL 34.5*96*1/4</v>
      </c>
      <c r="M12" s="123">
        <v>336</v>
      </c>
      <c r="N12" s="100" t="str">
        <f t="shared" si="5"/>
        <v>UPB-PNL 34.5*96*1/4</v>
      </c>
      <c r="O12" s="123">
        <v>336</v>
      </c>
      <c r="P12" s="108" t="str">
        <f t="shared" si="6"/>
        <v>MSL-PNL 34.5*96*1/4</v>
      </c>
      <c r="Q12" s="123">
        <v>336</v>
      </c>
      <c r="R12" s="108" t="str">
        <f t="shared" si="7"/>
        <v>DGS-PNL 34.5*96*1/4</v>
      </c>
      <c r="S12" s="116"/>
      <c r="T12" s="116"/>
      <c r="U12" s="116"/>
      <c r="V12" s="116"/>
      <c r="W12" s="116"/>
      <c r="X12" s="116"/>
      <c r="Y12" s="116"/>
      <c r="Z12" s="116"/>
      <c r="AA12" s="117"/>
      <c r="AB12" s="117"/>
      <c r="AC12" s="117"/>
      <c r="AD12" s="117"/>
      <c r="AE12" s="117"/>
      <c r="AF12" s="117"/>
      <c r="AG12" s="117"/>
      <c r="AH12" s="117"/>
      <c r="AI12" s="117"/>
      <c r="AJ12" s="117"/>
      <c r="AK12" s="117"/>
      <c r="AL12" s="117"/>
    </row>
    <row r="13" spans="1:38" ht="14.25" customHeight="1">
      <c r="A13" s="110" t="s">
        <v>480</v>
      </c>
      <c r="B13" s="126"/>
      <c r="C13" s="123"/>
      <c r="D13" s="100"/>
      <c r="E13" s="127"/>
      <c r="F13" s="100"/>
      <c r="G13" s="123"/>
      <c r="H13" s="100"/>
      <c r="I13" s="123"/>
      <c r="J13" s="100"/>
      <c r="K13" s="127"/>
      <c r="L13" s="100"/>
      <c r="M13" s="123"/>
      <c r="N13" s="100"/>
      <c r="O13" s="123"/>
      <c r="P13" s="108"/>
      <c r="Q13" s="123"/>
      <c r="R13" s="108"/>
      <c r="S13" s="116"/>
      <c r="T13" s="116"/>
      <c r="U13" s="116"/>
      <c r="V13" s="116"/>
      <c r="W13" s="116"/>
      <c r="X13" s="116"/>
      <c r="Y13" s="116"/>
      <c r="Z13" s="116"/>
      <c r="AA13" s="117"/>
      <c r="AB13" s="117"/>
      <c r="AC13" s="117"/>
      <c r="AD13" s="117"/>
      <c r="AE13" s="117"/>
      <c r="AF13" s="117"/>
      <c r="AG13" s="117"/>
      <c r="AH13" s="117"/>
      <c r="AI13" s="117"/>
      <c r="AJ13" s="117"/>
      <c r="AK13" s="117"/>
      <c r="AL13" s="117"/>
    </row>
    <row r="14" spans="1:38" ht="14.25" customHeight="1">
      <c r="A14" s="93" t="s">
        <v>481</v>
      </c>
      <c r="B14" s="126" t="s">
        <v>482</v>
      </c>
      <c r="C14" s="123">
        <v>375</v>
      </c>
      <c r="D14" s="100" t="str">
        <f t="shared" ref="D14:D17" si="8">CONCATENATE("ONB-",B14,)</f>
        <v>ONB-PNL34.5*96*1/2-VERTICAL</v>
      </c>
      <c r="E14" s="123">
        <v>350</v>
      </c>
      <c r="F14" s="100" t="str">
        <f>CONCATENATE("WHS-",B14,)</f>
        <v>WHS-PNL34.5*96*1/2-VERTICAL</v>
      </c>
      <c r="G14" s="123">
        <v>375</v>
      </c>
      <c r="H14" s="100" t="str">
        <f>CONCATENATE("ESS-",B14,)</f>
        <v>ESS-PNL34.5*96*1/2-VERTICAL</v>
      </c>
      <c r="I14" s="123">
        <v>375</v>
      </c>
      <c r="J14" s="100" t="str">
        <f t="shared" ref="J14:J17" si="9">CONCATENATE("SIB-",B14)</f>
        <v>SIB-PNL34.5*96*1/2-VERTICAL</v>
      </c>
      <c r="K14" s="123">
        <v>350</v>
      </c>
      <c r="L14" s="100" t="str">
        <f t="shared" ref="L14:L17" si="10">CONCATENATE("GRS-",B14,)</f>
        <v>GRS-PNL34.5*96*1/2-VERTICAL</v>
      </c>
      <c r="M14" s="123">
        <v>375</v>
      </c>
      <c r="N14" s="100" t="str">
        <f t="shared" ref="N14:N17" si="11">CONCATENATE("UPB-",B14,)</f>
        <v>UPB-PNL34.5*96*1/2-VERTICAL</v>
      </c>
      <c r="O14" s="123">
        <v>375</v>
      </c>
      <c r="P14" s="108" t="str">
        <f t="shared" ref="P14:P17" si="12">CONCATENATE("MSL-",B14,)</f>
        <v>MSL-PNL34.5*96*1/2-VERTICAL</v>
      </c>
      <c r="Q14" s="123">
        <v>375</v>
      </c>
      <c r="R14" s="108" t="str">
        <f t="shared" ref="R14:R17" si="13">CONCATENATE("DGS-",B14,)</f>
        <v>DGS-PNL34.5*96*1/2-VERTICAL</v>
      </c>
      <c r="S14" s="116"/>
      <c r="T14" s="116"/>
      <c r="U14" s="116"/>
      <c r="V14" s="116"/>
      <c r="W14" s="116"/>
      <c r="X14" s="116"/>
      <c r="Y14" s="116"/>
      <c r="Z14" s="116"/>
      <c r="AA14" s="117"/>
      <c r="AB14" s="117"/>
      <c r="AC14" s="117"/>
      <c r="AD14" s="117"/>
      <c r="AE14" s="117"/>
      <c r="AF14" s="117"/>
      <c r="AG14" s="117"/>
      <c r="AH14" s="117"/>
      <c r="AI14" s="117"/>
      <c r="AJ14" s="117"/>
      <c r="AK14" s="117"/>
      <c r="AL14" s="117"/>
    </row>
    <row r="15" spans="1:38" ht="14.25" customHeight="1">
      <c r="A15" s="93" t="s">
        <v>483</v>
      </c>
      <c r="B15" s="126" t="s">
        <v>484</v>
      </c>
      <c r="C15" s="114">
        <v>130</v>
      </c>
      <c r="D15" s="100" t="str">
        <f t="shared" si="8"/>
        <v>ONB-DWR3</v>
      </c>
      <c r="E15" s="114">
        <v>123</v>
      </c>
      <c r="F15" s="100" t="str">
        <f t="shared" ref="F15:F17" si="14">CONCATENATE("WHS-",B15)</f>
        <v>WHS-DWR3</v>
      </c>
      <c r="G15" s="114">
        <v>130</v>
      </c>
      <c r="H15" s="100" t="str">
        <f t="shared" ref="H15:H17" si="15">CONCATENATE("ESS-",B15)</f>
        <v>ESS-DWR3</v>
      </c>
      <c r="I15" s="114">
        <v>130</v>
      </c>
      <c r="J15" s="100" t="str">
        <f t="shared" si="9"/>
        <v>SIB-DWR3</v>
      </c>
      <c r="K15" s="114">
        <v>123.05000000000001</v>
      </c>
      <c r="L15" s="100" t="str">
        <f t="shared" si="10"/>
        <v>GRS-DWR3</v>
      </c>
      <c r="M15" s="114">
        <v>130</v>
      </c>
      <c r="N15" s="100" t="str">
        <f t="shared" si="11"/>
        <v>UPB-DWR3</v>
      </c>
      <c r="O15" s="114">
        <v>130</v>
      </c>
      <c r="P15" s="108" t="str">
        <f t="shared" si="12"/>
        <v>MSL-DWR3</v>
      </c>
      <c r="Q15" s="114">
        <v>130</v>
      </c>
      <c r="R15" s="108" t="str">
        <f t="shared" si="13"/>
        <v>DGS-DWR3</v>
      </c>
      <c r="S15" s="116"/>
      <c r="T15" s="116"/>
      <c r="U15" s="116"/>
      <c r="V15" s="116"/>
      <c r="W15" s="116"/>
      <c r="X15" s="116"/>
      <c r="Y15" s="116"/>
      <c r="Z15" s="116"/>
      <c r="AA15" s="117"/>
      <c r="AB15" s="117"/>
      <c r="AC15" s="117"/>
      <c r="AD15" s="117"/>
      <c r="AE15" s="117"/>
      <c r="AF15" s="117"/>
      <c r="AG15" s="117"/>
      <c r="AH15" s="117"/>
      <c r="AI15" s="117"/>
      <c r="AJ15" s="117"/>
      <c r="AK15" s="117"/>
      <c r="AL15" s="117"/>
    </row>
    <row r="16" spans="1:38" ht="14.25" customHeight="1">
      <c r="A16" s="93" t="s">
        <v>485</v>
      </c>
      <c r="B16" s="126" t="s">
        <v>486</v>
      </c>
      <c r="C16" s="114">
        <v>435</v>
      </c>
      <c r="D16" s="100" t="str">
        <f t="shared" si="8"/>
        <v>ONB-REP1.5x96</v>
      </c>
      <c r="E16" s="114">
        <v>425</v>
      </c>
      <c r="F16" s="100" t="str">
        <f t="shared" si="14"/>
        <v>WHS-REP1.5x96</v>
      </c>
      <c r="G16" s="114">
        <v>435</v>
      </c>
      <c r="H16" s="100" t="str">
        <f t="shared" si="15"/>
        <v>ESS-REP1.5x96</v>
      </c>
      <c r="I16" s="114">
        <v>435</v>
      </c>
      <c r="J16" s="100" t="str">
        <f t="shared" si="9"/>
        <v>SIB-REP1.5x96</v>
      </c>
      <c r="K16" s="114">
        <v>425</v>
      </c>
      <c r="L16" s="100" t="str">
        <f t="shared" si="10"/>
        <v>GRS-REP1.5x96</v>
      </c>
      <c r="M16" s="114">
        <v>435</v>
      </c>
      <c r="N16" s="100" t="str">
        <f t="shared" si="11"/>
        <v>UPB-REP1.5x96</v>
      </c>
      <c r="O16" s="114">
        <v>435</v>
      </c>
      <c r="P16" s="108" t="str">
        <f t="shared" si="12"/>
        <v>MSL-REP1.5x96</v>
      </c>
      <c r="Q16" s="114">
        <v>435</v>
      </c>
      <c r="R16" s="108" t="str">
        <f t="shared" si="13"/>
        <v>DGS-REP1.5x96</v>
      </c>
      <c r="S16" s="116"/>
      <c r="T16" s="116"/>
      <c r="U16" s="116"/>
      <c r="V16" s="116"/>
      <c r="W16" s="116"/>
      <c r="X16" s="116"/>
      <c r="Y16" s="116"/>
      <c r="Z16" s="116"/>
      <c r="AA16" s="117"/>
      <c r="AB16" s="117"/>
      <c r="AC16" s="117"/>
      <c r="AD16" s="117"/>
      <c r="AE16" s="117"/>
      <c r="AF16" s="117"/>
      <c r="AG16" s="117"/>
      <c r="AH16" s="117"/>
      <c r="AI16" s="117"/>
      <c r="AJ16" s="117"/>
      <c r="AK16" s="117"/>
      <c r="AL16" s="117"/>
    </row>
    <row r="17" spans="1:38" ht="14.25" customHeight="1">
      <c r="A17" s="93" t="s">
        <v>487</v>
      </c>
      <c r="B17" s="128" t="s">
        <v>488</v>
      </c>
      <c r="C17" s="114">
        <v>480</v>
      </c>
      <c r="D17" s="100" t="str">
        <f t="shared" si="8"/>
        <v>ONB-REP3x96</v>
      </c>
      <c r="E17" s="114">
        <v>467</v>
      </c>
      <c r="F17" s="100" t="str">
        <f t="shared" si="14"/>
        <v>WHS-REP3x96</v>
      </c>
      <c r="G17" s="114">
        <v>480</v>
      </c>
      <c r="H17" s="100" t="str">
        <f t="shared" si="15"/>
        <v>ESS-REP3x96</v>
      </c>
      <c r="I17" s="114">
        <v>480</v>
      </c>
      <c r="J17" s="100" t="str">
        <f t="shared" si="9"/>
        <v>SIB-REP3x96</v>
      </c>
      <c r="K17" s="114">
        <v>467</v>
      </c>
      <c r="L17" s="100" t="str">
        <f t="shared" si="10"/>
        <v>GRS-REP3x96</v>
      </c>
      <c r="M17" s="114">
        <v>480</v>
      </c>
      <c r="N17" s="100" t="str">
        <f t="shared" si="11"/>
        <v>UPB-REP3x96</v>
      </c>
      <c r="O17" s="114">
        <v>480</v>
      </c>
      <c r="P17" s="108" t="str">
        <f t="shared" si="12"/>
        <v>MSL-REP3x96</v>
      </c>
      <c r="Q17" s="114">
        <v>480</v>
      </c>
      <c r="R17" s="108" t="str">
        <f t="shared" si="13"/>
        <v>DGS-REP3x96</v>
      </c>
      <c r="S17" s="116"/>
      <c r="T17" s="116"/>
      <c r="U17" s="116"/>
      <c r="V17" s="116"/>
      <c r="W17" s="116"/>
      <c r="X17" s="116"/>
      <c r="Y17" s="116"/>
      <c r="Z17" s="116"/>
      <c r="AA17" s="117"/>
      <c r="AB17" s="117"/>
      <c r="AC17" s="117"/>
      <c r="AD17" s="117"/>
      <c r="AE17" s="117"/>
      <c r="AF17" s="117"/>
      <c r="AG17" s="117"/>
      <c r="AH17" s="117"/>
      <c r="AI17" s="117"/>
      <c r="AJ17" s="117"/>
      <c r="AK17" s="117"/>
      <c r="AL17" s="117"/>
    </row>
    <row r="18" spans="1:38" ht="14.25" customHeight="1">
      <c r="A18" s="110" t="s">
        <v>489</v>
      </c>
      <c r="B18" s="129"/>
      <c r="C18" s="130"/>
      <c r="D18" s="76"/>
      <c r="E18" s="130"/>
      <c r="F18" s="76"/>
      <c r="G18" s="130"/>
      <c r="H18" s="76"/>
      <c r="I18" s="130"/>
      <c r="J18" s="76"/>
      <c r="K18" s="130"/>
      <c r="L18" s="76"/>
      <c r="M18" s="130"/>
      <c r="N18" s="76"/>
      <c r="O18" s="130"/>
      <c r="P18" s="76"/>
      <c r="Q18" s="130"/>
      <c r="R18" s="108"/>
      <c r="S18" s="116"/>
      <c r="T18" s="116"/>
      <c r="U18" s="116"/>
      <c r="V18" s="116"/>
      <c r="W18" s="116"/>
      <c r="X18" s="116"/>
      <c r="Y18" s="116"/>
      <c r="Z18" s="116"/>
      <c r="AA18" s="117"/>
      <c r="AB18" s="117"/>
      <c r="AC18" s="117"/>
      <c r="AD18" s="117"/>
      <c r="AE18" s="117"/>
      <c r="AF18" s="117"/>
      <c r="AG18" s="117"/>
      <c r="AH18" s="117"/>
      <c r="AI18" s="117"/>
      <c r="AJ18" s="117"/>
      <c r="AK18" s="117"/>
      <c r="AL18" s="117"/>
    </row>
    <row r="19" spans="1:38" ht="14.25" customHeight="1">
      <c r="A19" s="93" t="s">
        <v>490</v>
      </c>
      <c r="B19" s="93" t="s">
        <v>491</v>
      </c>
      <c r="C19" s="123">
        <v>67</v>
      </c>
      <c r="D19" s="108" t="str">
        <f t="shared" ref="D19:D31" si="16">CONCATENATE("ONB-",B19,)</f>
        <v>ONB-BF3</v>
      </c>
      <c r="E19" s="123">
        <v>64</v>
      </c>
      <c r="F19" s="108" t="str">
        <f t="shared" ref="F19:F31" si="17">CONCATENATE("WHS-",B19,)</f>
        <v>WHS-BF3</v>
      </c>
      <c r="G19" s="123">
        <v>67</v>
      </c>
      <c r="H19" s="108" t="str">
        <f t="shared" ref="H19:H31" si="18">CONCATENATE("ESS-",B19,)</f>
        <v>ESS-BF3</v>
      </c>
      <c r="I19" s="123">
        <v>67</v>
      </c>
      <c r="J19" s="108" t="str">
        <f t="shared" ref="J19:J31" si="19">CONCATENATE("SIB-",B19)</f>
        <v>SIB-BF3</v>
      </c>
      <c r="K19" s="123">
        <v>64.2</v>
      </c>
      <c r="L19" s="108" t="str">
        <f t="shared" ref="L19:L31" si="20">CONCATENATE("GRS-",B19,)</f>
        <v>GRS-BF3</v>
      </c>
      <c r="M19" s="123">
        <v>67</v>
      </c>
      <c r="N19" s="108" t="str">
        <f t="shared" ref="N19:N31" si="21">CONCATENATE("UPB-",B19,)</f>
        <v>UPB-BF3</v>
      </c>
      <c r="O19" s="123">
        <v>67</v>
      </c>
      <c r="P19" s="108" t="str">
        <f t="shared" ref="P19:P31" si="22">CONCATENATE("MSL-",B19,)</f>
        <v>MSL-BF3</v>
      </c>
      <c r="Q19" s="123">
        <v>67</v>
      </c>
      <c r="R19" s="108" t="str">
        <f t="shared" ref="R19:R31" si="23">CONCATENATE("DGS-",B19,)</f>
        <v>DGS-BF3</v>
      </c>
      <c r="S19" s="116"/>
      <c r="T19" s="116"/>
      <c r="U19" s="116"/>
      <c r="V19" s="116"/>
      <c r="W19" s="116"/>
      <c r="X19" s="116"/>
      <c r="Y19" s="116"/>
      <c r="Z19" s="116"/>
      <c r="AA19" s="116"/>
      <c r="AB19" s="116"/>
      <c r="AC19" s="116"/>
      <c r="AD19" s="116"/>
      <c r="AE19" s="116"/>
      <c r="AF19" s="116"/>
      <c r="AG19" s="116"/>
      <c r="AH19" s="116"/>
      <c r="AI19" s="116"/>
      <c r="AJ19" s="116"/>
      <c r="AK19" s="116"/>
      <c r="AL19" s="116"/>
    </row>
    <row r="20" spans="1:38" ht="14.25" customHeight="1">
      <c r="A20" s="93" t="s">
        <v>492</v>
      </c>
      <c r="B20" s="124" t="s">
        <v>493</v>
      </c>
      <c r="C20" s="123">
        <v>123</v>
      </c>
      <c r="D20" s="100" t="str">
        <f t="shared" si="16"/>
        <v>ONB-BF6</v>
      </c>
      <c r="E20" s="123">
        <v>118</v>
      </c>
      <c r="F20" s="100" t="str">
        <f t="shared" si="17"/>
        <v>WHS-BF6</v>
      </c>
      <c r="G20" s="123">
        <v>123</v>
      </c>
      <c r="H20" s="100" t="str">
        <f t="shared" si="18"/>
        <v>ESS-BF6</v>
      </c>
      <c r="I20" s="123">
        <v>123</v>
      </c>
      <c r="J20" s="100" t="str">
        <f t="shared" si="19"/>
        <v>SIB-BF6</v>
      </c>
      <c r="K20" s="123">
        <v>117.7</v>
      </c>
      <c r="L20" s="100" t="str">
        <f t="shared" si="20"/>
        <v>GRS-BF6</v>
      </c>
      <c r="M20" s="123">
        <v>123</v>
      </c>
      <c r="N20" s="100" t="str">
        <f t="shared" si="21"/>
        <v>UPB-BF6</v>
      </c>
      <c r="O20" s="123">
        <v>123</v>
      </c>
      <c r="P20" s="100" t="str">
        <f t="shared" si="22"/>
        <v>MSL-BF6</v>
      </c>
      <c r="Q20" s="123">
        <v>123</v>
      </c>
      <c r="R20" s="108" t="str">
        <f t="shared" si="23"/>
        <v>DGS-BF6</v>
      </c>
      <c r="S20" s="116"/>
      <c r="T20" s="116"/>
      <c r="U20" s="116"/>
      <c r="V20" s="116"/>
      <c r="W20" s="116"/>
      <c r="X20" s="116"/>
      <c r="Y20" s="116"/>
      <c r="Z20" s="116"/>
      <c r="AA20" s="116"/>
      <c r="AB20" s="116"/>
      <c r="AC20" s="116"/>
      <c r="AD20" s="116"/>
      <c r="AE20" s="116"/>
      <c r="AF20" s="116"/>
      <c r="AG20" s="116"/>
      <c r="AH20" s="116"/>
      <c r="AI20" s="116"/>
      <c r="AJ20" s="116"/>
      <c r="AK20" s="116"/>
      <c r="AL20" s="116"/>
    </row>
    <row r="21" spans="1:38" ht="14.25" customHeight="1">
      <c r="A21" s="93" t="s">
        <v>494</v>
      </c>
      <c r="B21" s="125" t="s">
        <v>495</v>
      </c>
      <c r="C21" s="123">
        <v>45</v>
      </c>
      <c r="D21" s="100" t="str">
        <f t="shared" si="16"/>
        <v>ONB-WF330</v>
      </c>
      <c r="E21" s="123">
        <v>43</v>
      </c>
      <c r="F21" s="108" t="str">
        <f t="shared" si="17"/>
        <v>WHS-WF330</v>
      </c>
      <c r="G21" s="123">
        <v>45</v>
      </c>
      <c r="H21" s="108" t="str">
        <f t="shared" si="18"/>
        <v>ESS-WF330</v>
      </c>
      <c r="I21" s="123">
        <v>45</v>
      </c>
      <c r="J21" s="100" t="str">
        <f t="shared" si="19"/>
        <v>SIB-WF330</v>
      </c>
      <c r="K21" s="123">
        <v>42.8</v>
      </c>
      <c r="L21" s="100" t="str">
        <f t="shared" si="20"/>
        <v>GRS-WF330</v>
      </c>
      <c r="M21" s="123">
        <v>45</v>
      </c>
      <c r="N21" s="100" t="str">
        <f t="shared" si="21"/>
        <v>UPB-WF330</v>
      </c>
      <c r="O21" s="123">
        <v>45</v>
      </c>
      <c r="P21" s="108" t="str">
        <f t="shared" si="22"/>
        <v>MSL-WF330</v>
      </c>
      <c r="Q21" s="123">
        <v>45</v>
      </c>
      <c r="R21" s="108" t="str">
        <f t="shared" si="23"/>
        <v>DGS-WF330</v>
      </c>
      <c r="S21" s="116"/>
      <c r="T21" s="116"/>
      <c r="U21" s="116"/>
      <c r="V21" s="116"/>
      <c r="W21" s="116"/>
      <c r="X21" s="116"/>
      <c r="Y21" s="116"/>
      <c r="Z21" s="116"/>
      <c r="AA21" s="117"/>
      <c r="AB21" s="117"/>
      <c r="AC21" s="117"/>
      <c r="AD21" s="117"/>
      <c r="AE21" s="117"/>
      <c r="AF21" s="117"/>
      <c r="AG21" s="117"/>
      <c r="AH21" s="117"/>
      <c r="AI21" s="117"/>
      <c r="AJ21" s="117"/>
      <c r="AK21" s="117"/>
      <c r="AL21" s="117"/>
    </row>
    <row r="22" spans="1:38" ht="14.25" customHeight="1">
      <c r="A22" s="93" t="s">
        <v>496</v>
      </c>
      <c r="B22" s="125" t="s">
        <v>497</v>
      </c>
      <c r="C22" s="123">
        <v>50</v>
      </c>
      <c r="D22" s="100" t="str">
        <f t="shared" si="16"/>
        <v>ONB-WF336</v>
      </c>
      <c r="E22" s="123">
        <v>48</v>
      </c>
      <c r="F22" s="108" t="str">
        <f t="shared" si="17"/>
        <v>WHS-WF336</v>
      </c>
      <c r="G22" s="123">
        <v>50</v>
      </c>
      <c r="H22" s="108" t="str">
        <f t="shared" si="18"/>
        <v>ESS-WF336</v>
      </c>
      <c r="I22" s="123">
        <v>50</v>
      </c>
      <c r="J22" s="100" t="str">
        <f t="shared" si="19"/>
        <v>SIB-WF336</v>
      </c>
      <c r="K22" s="123">
        <v>48.150000000000006</v>
      </c>
      <c r="L22" s="100" t="str">
        <f t="shared" si="20"/>
        <v>GRS-WF336</v>
      </c>
      <c r="M22" s="123">
        <v>50</v>
      </c>
      <c r="N22" s="100" t="str">
        <f t="shared" si="21"/>
        <v>UPB-WF336</v>
      </c>
      <c r="O22" s="123">
        <v>50</v>
      </c>
      <c r="P22" s="108" t="str">
        <f t="shared" si="22"/>
        <v>MSL-WF336</v>
      </c>
      <c r="Q22" s="123">
        <v>50</v>
      </c>
      <c r="R22" s="108" t="str">
        <f t="shared" si="23"/>
        <v>DGS-WF336</v>
      </c>
      <c r="S22" s="116"/>
      <c r="T22" s="116"/>
      <c r="U22" s="116"/>
      <c r="V22" s="116"/>
      <c r="W22" s="116"/>
      <c r="X22" s="116"/>
      <c r="Y22" s="116"/>
      <c r="Z22" s="116"/>
      <c r="AA22" s="117"/>
      <c r="AB22" s="117"/>
      <c r="AC22" s="117"/>
      <c r="AD22" s="117"/>
      <c r="AE22" s="117"/>
      <c r="AF22" s="117"/>
      <c r="AG22" s="117"/>
      <c r="AH22" s="117"/>
      <c r="AI22" s="117"/>
      <c r="AJ22" s="117"/>
      <c r="AK22" s="117"/>
      <c r="AL22" s="117"/>
    </row>
    <row r="23" spans="1:38" ht="14.25" customHeight="1">
      <c r="A23" s="93" t="s">
        <v>498</v>
      </c>
      <c r="B23" s="126" t="s">
        <v>499</v>
      </c>
      <c r="C23" s="123">
        <v>59</v>
      </c>
      <c r="D23" s="100" t="str">
        <f t="shared" si="16"/>
        <v>ONB-WF342</v>
      </c>
      <c r="E23" s="123">
        <v>57</v>
      </c>
      <c r="F23" s="108" t="str">
        <f t="shared" si="17"/>
        <v>WHS-WF342</v>
      </c>
      <c r="G23" s="123">
        <v>59</v>
      </c>
      <c r="H23" s="108" t="str">
        <f t="shared" si="18"/>
        <v>ESS-WF342</v>
      </c>
      <c r="I23" s="123">
        <v>59</v>
      </c>
      <c r="J23" s="100" t="str">
        <f t="shared" si="19"/>
        <v>SIB-WF342</v>
      </c>
      <c r="K23" s="123">
        <v>56.71</v>
      </c>
      <c r="L23" s="100" t="str">
        <f t="shared" si="20"/>
        <v>GRS-WF342</v>
      </c>
      <c r="M23" s="123">
        <v>59</v>
      </c>
      <c r="N23" s="100" t="str">
        <f t="shared" si="21"/>
        <v>UPB-WF342</v>
      </c>
      <c r="O23" s="123">
        <v>59</v>
      </c>
      <c r="P23" s="108" t="str">
        <f t="shared" si="22"/>
        <v>MSL-WF342</v>
      </c>
      <c r="Q23" s="123">
        <v>59</v>
      </c>
      <c r="R23" s="108" t="str">
        <f t="shared" si="23"/>
        <v>DGS-WF342</v>
      </c>
      <c r="S23" s="116"/>
      <c r="T23" s="116"/>
      <c r="U23" s="116"/>
      <c r="V23" s="116"/>
      <c r="W23" s="116"/>
      <c r="X23" s="116"/>
      <c r="Y23" s="116"/>
      <c r="Z23" s="116"/>
      <c r="AA23" s="117"/>
      <c r="AB23" s="117"/>
      <c r="AC23" s="117"/>
      <c r="AD23" s="117"/>
      <c r="AE23" s="117"/>
      <c r="AF23" s="117"/>
      <c r="AG23" s="117"/>
      <c r="AH23" s="117"/>
      <c r="AI23" s="117"/>
      <c r="AJ23" s="117"/>
      <c r="AK23" s="117"/>
      <c r="AL23" s="117"/>
    </row>
    <row r="24" spans="1:38" ht="14.25" customHeight="1">
      <c r="A24" s="93" t="s">
        <v>500</v>
      </c>
      <c r="B24" s="126" t="s">
        <v>501</v>
      </c>
      <c r="C24" s="123">
        <v>136</v>
      </c>
      <c r="D24" s="100" t="str">
        <f t="shared" si="16"/>
        <v>ONB-WF396</v>
      </c>
      <c r="E24" s="123">
        <v>130</v>
      </c>
      <c r="F24" s="108" t="str">
        <f t="shared" si="17"/>
        <v>WHS-WF396</v>
      </c>
      <c r="G24" s="123">
        <v>136</v>
      </c>
      <c r="H24" s="108" t="str">
        <f t="shared" si="18"/>
        <v>ESS-WF396</v>
      </c>
      <c r="I24" s="123">
        <v>136</v>
      </c>
      <c r="J24" s="100" t="str">
        <f t="shared" si="19"/>
        <v>SIB-WF396</v>
      </c>
      <c r="K24" s="123">
        <v>129.47</v>
      </c>
      <c r="L24" s="100" t="str">
        <f t="shared" si="20"/>
        <v>GRS-WF396</v>
      </c>
      <c r="M24" s="123">
        <v>136</v>
      </c>
      <c r="N24" s="100" t="str">
        <f t="shared" si="21"/>
        <v>UPB-WF396</v>
      </c>
      <c r="O24" s="123">
        <v>136</v>
      </c>
      <c r="P24" s="108" t="str">
        <f t="shared" si="22"/>
        <v>MSL-WF396</v>
      </c>
      <c r="Q24" s="123">
        <v>136</v>
      </c>
      <c r="R24" s="108" t="str">
        <f t="shared" si="23"/>
        <v>DGS-WF396</v>
      </c>
      <c r="S24" s="116"/>
      <c r="T24" s="116"/>
      <c r="U24" s="116"/>
      <c r="V24" s="116"/>
      <c r="W24" s="116"/>
      <c r="X24" s="116"/>
      <c r="Y24" s="116"/>
      <c r="Z24" s="116"/>
      <c r="AA24" s="117"/>
      <c r="AB24" s="117"/>
      <c r="AC24" s="117"/>
      <c r="AD24" s="117"/>
      <c r="AE24" s="117"/>
      <c r="AF24" s="117"/>
      <c r="AG24" s="117"/>
      <c r="AH24" s="117"/>
      <c r="AI24" s="117"/>
      <c r="AJ24" s="117"/>
      <c r="AK24" s="117"/>
      <c r="AL24" s="117"/>
    </row>
    <row r="25" spans="1:38" ht="14.25" customHeight="1">
      <c r="A25" s="93" t="s">
        <v>502</v>
      </c>
      <c r="B25" s="126" t="s">
        <v>503</v>
      </c>
      <c r="C25" s="123">
        <v>78</v>
      </c>
      <c r="D25" s="100" t="str">
        <f t="shared" si="16"/>
        <v>ONB-WF630</v>
      </c>
      <c r="E25" s="123">
        <v>75</v>
      </c>
      <c r="F25" s="108" t="str">
        <f t="shared" si="17"/>
        <v>WHS-WF630</v>
      </c>
      <c r="G25" s="123">
        <v>78</v>
      </c>
      <c r="H25" s="108" t="str">
        <f t="shared" si="18"/>
        <v>ESS-WF630</v>
      </c>
      <c r="I25" s="123">
        <v>78</v>
      </c>
      <c r="J25" s="100" t="str">
        <f t="shared" si="19"/>
        <v>SIB-WF630</v>
      </c>
      <c r="K25" s="123">
        <v>74.900000000000006</v>
      </c>
      <c r="L25" s="100" t="str">
        <f t="shared" si="20"/>
        <v>GRS-WF630</v>
      </c>
      <c r="M25" s="123">
        <v>78</v>
      </c>
      <c r="N25" s="100" t="str">
        <f t="shared" si="21"/>
        <v>UPB-WF630</v>
      </c>
      <c r="O25" s="123">
        <v>78</v>
      </c>
      <c r="P25" s="108" t="str">
        <f t="shared" si="22"/>
        <v>MSL-WF630</v>
      </c>
      <c r="Q25" s="123">
        <v>78</v>
      </c>
      <c r="R25" s="108" t="str">
        <f t="shared" si="23"/>
        <v>DGS-WF630</v>
      </c>
      <c r="S25" s="116"/>
      <c r="T25" s="116"/>
      <c r="U25" s="116"/>
      <c r="V25" s="116"/>
      <c r="W25" s="116"/>
      <c r="X25" s="116"/>
      <c r="Y25" s="116"/>
      <c r="Z25" s="116"/>
      <c r="AA25" s="117"/>
      <c r="AB25" s="117"/>
      <c r="AC25" s="117"/>
      <c r="AD25" s="117"/>
      <c r="AE25" s="117"/>
      <c r="AF25" s="117"/>
      <c r="AG25" s="117"/>
      <c r="AH25" s="117"/>
      <c r="AI25" s="117"/>
      <c r="AJ25" s="117"/>
      <c r="AK25" s="117"/>
      <c r="AL25" s="117"/>
    </row>
    <row r="26" spans="1:38" ht="14.25" customHeight="1">
      <c r="A26" s="93" t="s">
        <v>504</v>
      </c>
      <c r="B26" s="126" t="s">
        <v>505</v>
      </c>
      <c r="C26" s="123">
        <v>90</v>
      </c>
      <c r="D26" s="100" t="str">
        <f t="shared" si="16"/>
        <v>ONB-WF636</v>
      </c>
      <c r="E26" s="123">
        <v>86</v>
      </c>
      <c r="F26" s="108" t="str">
        <f t="shared" si="17"/>
        <v>WHS-WF636</v>
      </c>
      <c r="G26" s="123">
        <v>90</v>
      </c>
      <c r="H26" s="108" t="str">
        <f t="shared" si="18"/>
        <v>ESS-WF636</v>
      </c>
      <c r="I26" s="123">
        <v>90</v>
      </c>
      <c r="J26" s="100" t="str">
        <f t="shared" si="19"/>
        <v>SIB-WF636</v>
      </c>
      <c r="K26" s="123">
        <v>85.6</v>
      </c>
      <c r="L26" s="100" t="str">
        <f t="shared" si="20"/>
        <v>GRS-WF636</v>
      </c>
      <c r="M26" s="123">
        <v>90</v>
      </c>
      <c r="N26" s="100" t="str">
        <f t="shared" si="21"/>
        <v>UPB-WF636</v>
      </c>
      <c r="O26" s="123">
        <v>90</v>
      </c>
      <c r="P26" s="108" t="str">
        <f t="shared" si="22"/>
        <v>MSL-WF636</v>
      </c>
      <c r="Q26" s="123">
        <v>90</v>
      </c>
      <c r="R26" s="108" t="str">
        <f t="shared" si="23"/>
        <v>DGS-WF636</v>
      </c>
      <c r="S26" s="116"/>
      <c r="T26" s="116"/>
      <c r="U26" s="116"/>
      <c r="V26" s="116"/>
      <c r="W26" s="116"/>
      <c r="X26" s="116"/>
      <c r="Y26" s="116"/>
      <c r="Z26" s="116"/>
      <c r="AA26" s="117"/>
      <c r="AB26" s="117"/>
      <c r="AC26" s="117"/>
      <c r="AD26" s="117"/>
      <c r="AE26" s="117"/>
      <c r="AF26" s="117"/>
      <c r="AG26" s="117"/>
      <c r="AH26" s="117"/>
      <c r="AI26" s="117"/>
      <c r="AJ26" s="117"/>
      <c r="AK26" s="117"/>
      <c r="AL26" s="117"/>
    </row>
    <row r="27" spans="1:38" ht="14.25" customHeight="1">
      <c r="A27" s="93" t="s">
        <v>506</v>
      </c>
      <c r="B27" s="126" t="s">
        <v>507</v>
      </c>
      <c r="C27" s="123">
        <v>118</v>
      </c>
      <c r="D27" s="100" t="str">
        <f t="shared" si="16"/>
        <v>ONB-WF642</v>
      </c>
      <c r="E27" s="123">
        <v>112</v>
      </c>
      <c r="F27" s="108" t="str">
        <f t="shared" si="17"/>
        <v>WHS-WF642</v>
      </c>
      <c r="G27" s="123">
        <v>118</v>
      </c>
      <c r="H27" s="108" t="str">
        <f t="shared" si="18"/>
        <v>ESS-WF642</v>
      </c>
      <c r="I27" s="123">
        <v>118</v>
      </c>
      <c r="J27" s="100" t="str">
        <f t="shared" si="19"/>
        <v>SIB-WF642</v>
      </c>
      <c r="K27" s="123">
        <v>112.35</v>
      </c>
      <c r="L27" s="100" t="str">
        <f t="shared" si="20"/>
        <v>GRS-WF642</v>
      </c>
      <c r="M27" s="123">
        <v>118</v>
      </c>
      <c r="N27" s="100" t="str">
        <f t="shared" si="21"/>
        <v>UPB-WF642</v>
      </c>
      <c r="O27" s="123">
        <v>118</v>
      </c>
      <c r="P27" s="108" t="str">
        <f t="shared" si="22"/>
        <v>MSL-WF642</v>
      </c>
      <c r="Q27" s="123">
        <v>118</v>
      </c>
      <c r="R27" s="108" t="str">
        <f t="shared" si="23"/>
        <v>DGS-WF642</v>
      </c>
      <c r="S27" s="116"/>
      <c r="T27" s="116"/>
      <c r="U27" s="116"/>
      <c r="V27" s="116"/>
      <c r="W27" s="116"/>
      <c r="X27" s="116"/>
      <c r="Y27" s="116"/>
      <c r="Z27" s="116"/>
      <c r="AA27" s="117"/>
      <c r="AB27" s="117"/>
      <c r="AC27" s="117"/>
      <c r="AD27" s="117"/>
      <c r="AE27" s="117"/>
      <c r="AF27" s="117"/>
      <c r="AG27" s="117"/>
      <c r="AH27" s="117"/>
      <c r="AI27" s="117"/>
      <c r="AJ27" s="117"/>
      <c r="AK27" s="117"/>
      <c r="AL27" s="117"/>
    </row>
    <row r="28" spans="1:38" ht="14.25" customHeight="1">
      <c r="A28" s="93" t="s">
        <v>508</v>
      </c>
      <c r="B28" s="126" t="s">
        <v>509</v>
      </c>
      <c r="C28" s="123">
        <v>272</v>
      </c>
      <c r="D28" s="100" t="str">
        <f t="shared" si="16"/>
        <v>ONB-WF696</v>
      </c>
      <c r="E28" s="123">
        <v>260</v>
      </c>
      <c r="F28" s="108" t="str">
        <f t="shared" si="17"/>
        <v>WHS-WF696</v>
      </c>
      <c r="G28" s="123">
        <v>272</v>
      </c>
      <c r="H28" s="108" t="str">
        <f t="shared" si="18"/>
        <v>ESS-WF696</v>
      </c>
      <c r="I28" s="123">
        <v>272</v>
      </c>
      <c r="J28" s="100" t="str">
        <f t="shared" si="19"/>
        <v>SIB-WF696</v>
      </c>
      <c r="K28" s="123">
        <v>260.01</v>
      </c>
      <c r="L28" s="100" t="str">
        <f t="shared" si="20"/>
        <v>GRS-WF696</v>
      </c>
      <c r="M28" s="123">
        <v>272</v>
      </c>
      <c r="N28" s="100" t="str">
        <f t="shared" si="21"/>
        <v>UPB-WF696</v>
      </c>
      <c r="O28" s="123">
        <v>272</v>
      </c>
      <c r="P28" s="108" t="str">
        <f t="shared" si="22"/>
        <v>MSL-WF696</v>
      </c>
      <c r="Q28" s="123">
        <v>272</v>
      </c>
      <c r="R28" s="108" t="str">
        <f t="shared" si="23"/>
        <v>DGS-WF696</v>
      </c>
      <c r="S28" s="116"/>
      <c r="T28" s="116"/>
      <c r="U28" s="116"/>
      <c r="V28" s="116"/>
      <c r="W28" s="116"/>
      <c r="X28" s="116"/>
      <c r="Y28" s="116"/>
      <c r="Z28" s="116"/>
      <c r="AA28" s="117"/>
      <c r="AB28" s="117"/>
      <c r="AC28" s="117"/>
      <c r="AD28" s="117"/>
      <c r="AE28" s="117"/>
      <c r="AF28" s="117"/>
      <c r="AG28" s="117"/>
      <c r="AH28" s="117"/>
      <c r="AI28" s="117"/>
      <c r="AJ28" s="117"/>
      <c r="AK28" s="117"/>
      <c r="AL28" s="117"/>
    </row>
    <row r="29" spans="1:38" ht="14.25" customHeight="1">
      <c r="A29" s="93" t="s">
        <v>510</v>
      </c>
      <c r="B29" s="125" t="s">
        <v>511</v>
      </c>
      <c r="C29" s="123">
        <v>67</v>
      </c>
      <c r="D29" s="100" t="str">
        <f t="shared" si="16"/>
        <v>ONB-TF1.5*96</v>
      </c>
      <c r="E29" s="123">
        <v>64</v>
      </c>
      <c r="F29" s="100" t="str">
        <f t="shared" si="17"/>
        <v>WHS-TF1.5*96</v>
      </c>
      <c r="G29" s="123">
        <v>67</v>
      </c>
      <c r="H29" s="100" t="str">
        <f t="shared" si="18"/>
        <v>ESS-TF1.5*96</v>
      </c>
      <c r="I29" s="123">
        <v>67</v>
      </c>
      <c r="J29" s="100" t="str">
        <f t="shared" si="19"/>
        <v>SIB-TF1.5*96</v>
      </c>
      <c r="K29" s="123">
        <v>64.2</v>
      </c>
      <c r="L29" s="100" t="str">
        <f t="shared" si="20"/>
        <v>GRS-TF1.5*96</v>
      </c>
      <c r="M29" s="123">
        <v>67</v>
      </c>
      <c r="N29" s="100" t="str">
        <f t="shared" si="21"/>
        <v>UPB-TF1.5*96</v>
      </c>
      <c r="O29" s="123">
        <v>67</v>
      </c>
      <c r="P29" s="108" t="str">
        <f t="shared" si="22"/>
        <v>MSL-TF1.5*96</v>
      </c>
      <c r="Q29" s="123">
        <v>67</v>
      </c>
      <c r="R29" s="108" t="str">
        <f t="shared" si="23"/>
        <v>DGS-TF1.5*96</v>
      </c>
      <c r="S29" s="116"/>
      <c r="T29" s="116"/>
      <c r="U29" s="116"/>
      <c r="V29" s="116"/>
      <c r="W29" s="116"/>
      <c r="X29" s="116"/>
      <c r="Y29" s="116"/>
      <c r="Z29" s="116"/>
      <c r="AA29" s="117"/>
      <c r="AB29" s="117"/>
      <c r="AC29" s="117"/>
      <c r="AD29" s="117"/>
      <c r="AE29" s="117"/>
      <c r="AF29" s="117"/>
      <c r="AG29" s="117"/>
      <c r="AH29" s="117"/>
      <c r="AI29" s="117"/>
      <c r="AJ29" s="117"/>
      <c r="AK29" s="117"/>
      <c r="AL29" s="117"/>
    </row>
    <row r="30" spans="1:38" ht="14.25" customHeight="1">
      <c r="A30" s="93" t="s">
        <v>512</v>
      </c>
      <c r="B30" s="125" t="s">
        <v>513</v>
      </c>
      <c r="C30" s="123">
        <v>134</v>
      </c>
      <c r="D30" s="100" t="str">
        <f t="shared" si="16"/>
        <v>ONB-TF396</v>
      </c>
      <c r="E30" s="123">
        <v>129</v>
      </c>
      <c r="F30" s="100" t="str">
        <f t="shared" si="17"/>
        <v>WHS-TF396</v>
      </c>
      <c r="G30" s="123">
        <v>134</v>
      </c>
      <c r="H30" s="100" t="str">
        <f t="shared" si="18"/>
        <v>ESS-TF396</v>
      </c>
      <c r="I30" s="123">
        <v>134</v>
      </c>
      <c r="J30" s="100" t="str">
        <f t="shared" si="19"/>
        <v>SIB-TF396</v>
      </c>
      <c r="K30" s="123">
        <v>128.4</v>
      </c>
      <c r="L30" s="100" t="str">
        <f t="shared" si="20"/>
        <v>GRS-TF396</v>
      </c>
      <c r="M30" s="123">
        <v>134</v>
      </c>
      <c r="N30" s="100" t="str">
        <f t="shared" si="21"/>
        <v>UPB-TF396</v>
      </c>
      <c r="O30" s="123">
        <v>134</v>
      </c>
      <c r="P30" s="108" t="str">
        <f t="shared" si="22"/>
        <v>MSL-TF396</v>
      </c>
      <c r="Q30" s="123">
        <v>134</v>
      </c>
      <c r="R30" s="108" t="str">
        <f t="shared" si="23"/>
        <v>DGS-TF396</v>
      </c>
      <c r="S30" s="116"/>
      <c r="T30" s="116"/>
      <c r="U30" s="116"/>
      <c r="V30" s="116"/>
      <c r="W30" s="116"/>
      <c r="X30" s="116"/>
      <c r="Y30" s="116"/>
      <c r="Z30" s="116"/>
      <c r="AA30" s="117"/>
      <c r="AB30" s="117"/>
      <c r="AC30" s="117"/>
      <c r="AD30" s="117"/>
      <c r="AE30" s="117"/>
      <c r="AF30" s="117"/>
      <c r="AG30" s="117"/>
      <c r="AH30" s="117"/>
      <c r="AI30" s="117"/>
      <c r="AJ30" s="117"/>
      <c r="AK30" s="117"/>
      <c r="AL30" s="117"/>
    </row>
    <row r="31" spans="1:38" ht="14.25" customHeight="1">
      <c r="A31" s="93" t="s">
        <v>514</v>
      </c>
      <c r="B31" s="125" t="s">
        <v>515</v>
      </c>
      <c r="C31" s="123">
        <v>224</v>
      </c>
      <c r="D31" s="100" t="str">
        <f t="shared" si="16"/>
        <v>ONB-TF696</v>
      </c>
      <c r="E31" s="123">
        <v>214</v>
      </c>
      <c r="F31" s="100" t="str">
        <f t="shared" si="17"/>
        <v>WHS-TF696</v>
      </c>
      <c r="G31" s="123">
        <v>224</v>
      </c>
      <c r="H31" s="100" t="str">
        <f t="shared" si="18"/>
        <v>ESS-TF696</v>
      </c>
      <c r="I31" s="123">
        <v>224</v>
      </c>
      <c r="J31" s="100" t="str">
        <f t="shared" si="19"/>
        <v>SIB-TF696</v>
      </c>
      <c r="K31" s="123">
        <v>214</v>
      </c>
      <c r="L31" s="100" t="str">
        <f t="shared" si="20"/>
        <v>GRS-TF696</v>
      </c>
      <c r="M31" s="123">
        <v>224</v>
      </c>
      <c r="N31" s="100" t="str">
        <f t="shared" si="21"/>
        <v>UPB-TF696</v>
      </c>
      <c r="O31" s="123">
        <v>224</v>
      </c>
      <c r="P31" s="108" t="str">
        <f t="shared" si="22"/>
        <v>MSL-TF696</v>
      </c>
      <c r="Q31" s="123">
        <v>224</v>
      </c>
      <c r="R31" s="108" t="str">
        <f t="shared" si="23"/>
        <v>DGS-TF696</v>
      </c>
      <c r="S31" s="116"/>
      <c r="T31" s="116"/>
      <c r="U31" s="116"/>
      <c r="V31" s="116"/>
      <c r="W31" s="116"/>
      <c r="X31" s="116"/>
      <c r="Y31" s="116"/>
      <c r="Z31" s="116"/>
      <c r="AA31" s="117"/>
      <c r="AB31" s="117"/>
      <c r="AC31" s="117"/>
      <c r="AD31" s="117"/>
      <c r="AE31" s="117"/>
      <c r="AF31" s="117"/>
      <c r="AG31" s="117"/>
      <c r="AH31" s="117"/>
      <c r="AI31" s="117"/>
      <c r="AJ31" s="117"/>
      <c r="AK31" s="117"/>
      <c r="AL31" s="117"/>
    </row>
    <row r="32" spans="1:38" ht="14.25" customHeight="1">
      <c r="A32" s="110" t="s">
        <v>516</v>
      </c>
      <c r="B32" s="125"/>
      <c r="C32" s="127"/>
      <c r="D32" s="100"/>
      <c r="E32" s="127"/>
      <c r="F32" s="100"/>
      <c r="G32" s="127"/>
      <c r="H32" s="100"/>
      <c r="I32" s="127"/>
      <c r="J32" s="100"/>
      <c r="K32" s="127"/>
      <c r="L32" s="100"/>
      <c r="M32" s="127"/>
      <c r="N32" s="100"/>
      <c r="O32" s="127"/>
      <c r="P32" s="108"/>
      <c r="Q32" s="127"/>
      <c r="R32" s="108"/>
      <c r="S32" s="116"/>
      <c r="T32" s="116"/>
      <c r="U32" s="116"/>
      <c r="V32" s="116"/>
      <c r="W32" s="116"/>
      <c r="X32" s="116"/>
      <c r="Y32" s="116"/>
      <c r="Z32" s="116"/>
      <c r="AA32" s="117"/>
      <c r="AB32" s="117"/>
      <c r="AC32" s="117"/>
      <c r="AD32" s="117"/>
      <c r="AE32" s="117"/>
      <c r="AF32" s="117"/>
      <c r="AG32" s="117"/>
      <c r="AH32" s="117"/>
      <c r="AI32" s="117"/>
      <c r="AJ32" s="117"/>
      <c r="AK32" s="117"/>
      <c r="AL32" s="117"/>
    </row>
    <row r="33" spans="1:38" ht="14.25" customHeight="1">
      <c r="A33" s="93" t="s">
        <v>517</v>
      </c>
      <c r="B33" s="126" t="s">
        <v>518</v>
      </c>
      <c r="C33" s="123">
        <v>37</v>
      </c>
      <c r="D33" s="100" t="str">
        <f t="shared" ref="D33:D44" si="24">CONCATENATE("ONB-",B33,)</f>
        <v>ONB-SM8</v>
      </c>
      <c r="E33" s="123">
        <v>35</v>
      </c>
      <c r="F33" s="100" t="str">
        <f t="shared" ref="F33:F44" si="25">CONCATENATE("WHS-",B33,)</f>
        <v>WHS-SM8</v>
      </c>
      <c r="G33" s="123">
        <v>37</v>
      </c>
      <c r="H33" s="100" t="str">
        <f t="shared" ref="H33:H44" si="26">CONCATENATE("ESS-",B33,)</f>
        <v>ESS-SM8</v>
      </c>
      <c r="I33" s="123">
        <v>37</v>
      </c>
      <c r="J33" s="100" t="str">
        <f t="shared" ref="J33:J44" si="27">CONCATENATE("SIB-",B33)</f>
        <v>SIB-SM8</v>
      </c>
      <c r="K33" s="123">
        <v>35.31</v>
      </c>
      <c r="L33" s="100" t="str">
        <f t="shared" ref="L33:L44" si="28">CONCATENATE("GRS-",B33,)</f>
        <v>GRS-SM8</v>
      </c>
      <c r="M33" s="123">
        <v>37</v>
      </c>
      <c r="N33" s="100" t="str">
        <f t="shared" ref="N33:N44" si="29">CONCATENATE("UPB-",B33,)</f>
        <v>UPB-SM8</v>
      </c>
      <c r="O33" s="123">
        <v>37</v>
      </c>
      <c r="P33" s="108" t="str">
        <f t="shared" ref="P33:P44" si="30">CONCATENATE("MSL-",B33,)</f>
        <v>MSL-SM8</v>
      </c>
      <c r="Q33" s="123">
        <v>37</v>
      </c>
      <c r="R33" s="108" t="str">
        <f t="shared" ref="R33:R44" si="31">CONCATENATE("DGS-",B33,)</f>
        <v>DGS-SM8</v>
      </c>
      <c r="S33" s="116"/>
      <c r="T33" s="116"/>
      <c r="U33" s="116"/>
      <c r="V33" s="116"/>
      <c r="W33" s="116"/>
      <c r="X33" s="116"/>
      <c r="Y33" s="116"/>
      <c r="Z33" s="116"/>
      <c r="AA33" s="117"/>
      <c r="AB33" s="117"/>
      <c r="AC33" s="117"/>
      <c r="AD33" s="117"/>
      <c r="AE33" s="117"/>
      <c r="AF33" s="117"/>
      <c r="AG33" s="117"/>
      <c r="AH33" s="117"/>
      <c r="AI33" s="117"/>
      <c r="AJ33" s="117"/>
      <c r="AK33" s="117"/>
      <c r="AL33" s="117"/>
    </row>
    <row r="34" spans="1:38" ht="14.25" customHeight="1">
      <c r="A34" s="93" t="s">
        <v>519</v>
      </c>
      <c r="B34" s="126" t="s">
        <v>520</v>
      </c>
      <c r="C34" s="123">
        <v>44</v>
      </c>
      <c r="D34" s="100" t="str">
        <f t="shared" si="24"/>
        <v>ONB-SDM8</v>
      </c>
      <c r="E34" s="123">
        <v>42</v>
      </c>
      <c r="F34" s="100" t="str">
        <f t="shared" si="25"/>
        <v>WHS-SDM8</v>
      </c>
      <c r="G34" s="123">
        <v>44</v>
      </c>
      <c r="H34" s="100" t="str">
        <f t="shared" si="26"/>
        <v>ESS-SDM8</v>
      </c>
      <c r="I34" s="123">
        <v>44</v>
      </c>
      <c r="J34" s="100" t="str">
        <f t="shared" si="27"/>
        <v>SIB-SDM8</v>
      </c>
      <c r="K34" s="123">
        <v>42</v>
      </c>
      <c r="L34" s="100" t="str">
        <f t="shared" si="28"/>
        <v>GRS-SDM8</v>
      </c>
      <c r="M34" s="123">
        <v>44</v>
      </c>
      <c r="N34" s="100" t="str">
        <f t="shared" si="29"/>
        <v>UPB-SDM8</v>
      </c>
      <c r="O34" s="123">
        <v>44</v>
      </c>
      <c r="P34" s="108" t="str">
        <f t="shared" si="30"/>
        <v>MSL-SDM8</v>
      </c>
      <c r="Q34" s="123">
        <v>44</v>
      </c>
      <c r="R34" s="108" t="str">
        <f t="shared" si="31"/>
        <v>DGS-SDM8</v>
      </c>
      <c r="S34" s="116"/>
      <c r="T34" s="116"/>
      <c r="U34" s="116"/>
      <c r="V34" s="116"/>
      <c r="W34" s="116"/>
      <c r="X34" s="116"/>
      <c r="Y34" s="116"/>
      <c r="Z34" s="116"/>
      <c r="AA34" s="117"/>
      <c r="AB34" s="117"/>
      <c r="AC34" s="117"/>
      <c r="AD34" s="117"/>
      <c r="AE34" s="117"/>
      <c r="AF34" s="117"/>
      <c r="AG34" s="117"/>
      <c r="AH34" s="117"/>
      <c r="AI34" s="117"/>
      <c r="AJ34" s="117"/>
      <c r="AK34" s="117"/>
      <c r="AL34" s="117"/>
    </row>
    <row r="35" spans="1:38" ht="14.25" customHeight="1">
      <c r="A35" s="93" t="s">
        <v>521</v>
      </c>
      <c r="B35" s="126" t="s">
        <v>522</v>
      </c>
      <c r="C35" s="127">
        <v>112</v>
      </c>
      <c r="D35" s="100" t="str">
        <f t="shared" si="24"/>
        <v>ONB-Cove Molding</v>
      </c>
      <c r="E35" s="123">
        <v>107</v>
      </c>
      <c r="F35" s="100" t="str">
        <f t="shared" si="25"/>
        <v>WHS-Cove Molding</v>
      </c>
      <c r="G35" s="127">
        <v>112</v>
      </c>
      <c r="H35" s="100" t="str">
        <f t="shared" si="26"/>
        <v>ESS-Cove Molding</v>
      </c>
      <c r="I35" s="127">
        <v>112</v>
      </c>
      <c r="J35" s="100" t="str">
        <f t="shared" si="27"/>
        <v>SIB-Cove Molding</v>
      </c>
      <c r="K35" s="123">
        <v>107</v>
      </c>
      <c r="L35" s="100" t="str">
        <f t="shared" si="28"/>
        <v>GRS-Cove Molding</v>
      </c>
      <c r="M35" s="127">
        <v>112</v>
      </c>
      <c r="N35" s="100" t="str">
        <f t="shared" si="29"/>
        <v>UPB-Cove Molding</v>
      </c>
      <c r="O35" s="127">
        <v>112</v>
      </c>
      <c r="P35" s="108" t="str">
        <f t="shared" si="30"/>
        <v>MSL-Cove Molding</v>
      </c>
      <c r="Q35" s="127">
        <v>112</v>
      </c>
      <c r="R35" s="108" t="str">
        <f t="shared" si="31"/>
        <v>DGS-Cove Molding</v>
      </c>
      <c r="S35" s="116"/>
      <c r="T35" s="116"/>
      <c r="U35" s="116"/>
      <c r="V35" s="116"/>
      <c r="W35" s="116"/>
      <c r="X35" s="116"/>
      <c r="Y35" s="116"/>
      <c r="Z35" s="116"/>
      <c r="AA35" s="117"/>
      <c r="AB35" s="117"/>
      <c r="AC35" s="117"/>
      <c r="AD35" s="117"/>
      <c r="AE35" s="117"/>
      <c r="AF35" s="117"/>
      <c r="AG35" s="117"/>
      <c r="AH35" s="117"/>
      <c r="AI35" s="117"/>
      <c r="AJ35" s="117"/>
      <c r="AK35" s="117"/>
      <c r="AL35" s="117"/>
    </row>
    <row r="36" spans="1:38" ht="14.25" customHeight="1">
      <c r="A36" s="93" t="s">
        <v>523</v>
      </c>
      <c r="B36" s="126" t="s">
        <v>524</v>
      </c>
      <c r="C36" s="123">
        <v>75</v>
      </c>
      <c r="D36" s="100" t="str">
        <f t="shared" si="24"/>
        <v>ONB-OCM8</v>
      </c>
      <c r="E36" s="123">
        <v>72</v>
      </c>
      <c r="F36" s="100" t="str">
        <f t="shared" si="25"/>
        <v>WHS-OCM8</v>
      </c>
      <c r="G36" s="123">
        <v>75</v>
      </c>
      <c r="H36" s="100" t="str">
        <f t="shared" si="26"/>
        <v>ESS-OCM8</v>
      </c>
      <c r="I36" s="123">
        <v>75</v>
      </c>
      <c r="J36" s="100" t="str">
        <f t="shared" si="27"/>
        <v>SIB-OCM8</v>
      </c>
      <c r="K36" s="123">
        <v>71.69</v>
      </c>
      <c r="L36" s="100" t="str">
        <f t="shared" si="28"/>
        <v>GRS-OCM8</v>
      </c>
      <c r="M36" s="123">
        <v>75</v>
      </c>
      <c r="N36" s="100" t="str">
        <f t="shared" si="29"/>
        <v>UPB-OCM8</v>
      </c>
      <c r="O36" s="123">
        <v>75</v>
      </c>
      <c r="P36" s="108" t="str">
        <f t="shared" si="30"/>
        <v>MSL-OCM8</v>
      </c>
      <c r="Q36" s="123">
        <v>75</v>
      </c>
      <c r="R36" s="108" t="str">
        <f t="shared" si="31"/>
        <v>DGS-OCM8</v>
      </c>
      <c r="S36" s="116"/>
      <c r="T36" s="116"/>
      <c r="U36" s="116"/>
      <c r="V36" s="116"/>
      <c r="W36" s="116"/>
      <c r="X36" s="116"/>
      <c r="Y36" s="116"/>
      <c r="Z36" s="116"/>
      <c r="AA36" s="117"/>
      <c r="AB36" s="117"/>
      <c r="AC36" s="117"/>
      <c r="AD36" s="117"/>
      <c r="AE36" s="117"/>
      <c r="AF36" s="117"/>
      <c r="AG36" s="117"/>
      <c r="AH36" s="117"/>
      <c r="AI36" s="117"/>
      <c r="AJ36" s="117"/>
      <c r="AK36" s="117"/>
      <c r="AL36" s="117"/>
    </row>
    <row r="37" spans="1:38" ht="14.25" customHeight="1">
      <c r="A37" s="93" t="s">
        <v>525</v>
      </c>
      <c r="B37" s="125" t="s">
        <v>526</v>
      </c>
      <c r="C37" s="123">
        <v>106</v>
      </c>
      <c r="D37" s="100" t="str">
        <f t="shared" si="24"/>
        <v>ONB-LM8</v>
      </c>
      <c r="E37" s="123">
        <v>102</v>
      </c>
      <c r="F37" s="100" t="str">
        <f t="shared" si="25"/>
        <v>WHS-LM8</v>
      </c>
      <c r="G37" s="123">
        <v>106</v>
      </c>
      <c r="H37" s="100" t="str">
        <f t="shared" si="26"/>
        <v>ESS-LM8</v>
      </c>
      <c r="I37" s="123">
        <v>106</v>
      </c>
      <c r="J37" s="100" t="str">
        <f t="shared" si="27"/>
        <v>SIB-LM8</v>
      </c>
      <c r="K37" s="123">
        <v>101.65</v>
      </c>
      <c r="L37" s="100" t="str">
        <f t="shared" si="28"/>
        <v>GRS-LM8</v>
      </c>
      <c r="M37" s="123">
        <v>106</v>
      </c>
      <c r="N37" s="100" t="str">
        <f t="shared" si="29"/>
        <v>UPB-LM8</v>
      </c>
      <c r="O37" s="123">
        <v>106</v>
      </c>
      <c r="P37" s="108" t="str">
        <f t="shared" si="30"/>
        <v>MSL-LM8</v>
      </c>
      <c r="Q37" s="123">
        <v>106</v>
      </c>
      <c r="R37" s="108" t="str">
        <f t="shared" si="31"/>
        <v>DGS-LM8</v>
      </c>
      <c r="S37" s="116"/>
      <c r="T37" s="116"/>
      <c r="U37" s="116"/>
      <c r="V37" s="116"/>
      <c r="W37" s="116"/>
      <c r="X37" s="116"/>
      <c r="Y37" s="116"/>
      <c r="Z37" s="116"/>
      <c r="AA37" s="117"/>
      <c r="AB37" s="117"/>
      <c r="AC37" s="117"/>
      <c r="AD37" s="117"/>
      <c r="AE37" s="117"/>
      <c r="AF37" s="117"/>
      <c r="AG37" s="117"/>
      <c r="AH37" s="117"/>
      <c r="AI37" s="117"/>
      <c r="AJ37" s="117"/>
      <c r="AK37" s="117"/>
      <c r="AL37" s="117"/>
    </row>
    <row r="38" spans="1:38" ht="14.25" customHeight="1">
      <c r="A38" s="93" t="s">
        <v>527</v>
      </c>
      <c r="B38" s="125" t="s">
        <v>528</v>
      </c>
      <c r="C38" s="123">
        <v>67</v>
      </c>
      <c r="D38" s="100" t="str">
        <f t="shared" si="24"/>
        <v>ONB-QRM8</v>
      </c>
      <c r="E38" s="123">
        <v>64</v>
      </c>
      <c r="F38" s="100" t="str">
        <f t="shared" si="25"/>
        <v>WHS-QRM8</v>
      </c>
      <c r="G38" s="123">
        <v>67</v>
      </c>
      <c r="H38" s="100" t="str">
        <f t="shared" si="26"/>
        <v>ESS-QRM8</v>
      </c>
      <c r="I38" s="123">
        <v>67</v>
      </c>
      <c r="J38" s="100" t="str">
        <f t="shared" si="27"/>
        <v>SIB-QRM8</v>
      </c>
      <c r="K38" s="123">
        <v>64.2</v>
      </c>
      <c r="L38" s="100" t="str">
        <f t="shared" si="28"/>
        <v>GRS-QRM8</v>
      </c>
      <c r="M38" s="123">
        <v>67</v>
      </c>
      <c r="N38" s="100" t="str">
        <f t="shared" si="29"/>
        <v>UPB-QRM8</v>
      </c>
      <c r="O38" s="123">
        <v>67</v>
      </c>
      <c r="P38" s="108" t="str">
        <f t="shared" si="30"/>
        <v>MSL-QRM8</v>
      </c>
      <c r="Q38" s="123">
        <v>67</v>
      </c>
      <c r="R38" s="108" t="str">
        <f t="shared" si="31"/>
        <v>DGS-QRM8</v>
      </c>
      <c r="S38" s="116"/>
      <c r="T38" s="116"/>
      <c r="U38" s="116"/>
      <c r="V38" s="116"/>
      <c r="W38" s="116"/>
      <c r="X38" s="116"/>
      <c r="Y38" s="116"/>
      <c r="Z38" s="116"/>
      <c r="AA38" s="117"/>
      <c r="AB38" s="117"/>
      <c r="AC38" s="117"/>
      <c r="AD38" s="117"/>
      <c r="AE38" s="117"/>
      <c r="AF38" s="117"/>
      <c r="AG38" s="117"/>
      <c r="AH38" s="117"/>
      <c r="AI38" s="117"/>
      <c r="AJ38" s="117"/>
      <c r="AK38" s="117"/>
      <c r="AL38" s="117"/>
    </row>
    <row r="39" spans="1:38" ht="14.25" customHeight="1">
      <c r="A39" s="93" t="s">
        <v>529</v>
      </c>
      <c r="B39" s="126" t="s">
        <v>530</v>
      </c>
      <c r="C39" s="123">
        <v>171</v>
      </c>
      <c r="D39" s="100" t="str">
        <f t="shared" si="24"/>
        <v>ONB-SCM2 1/4</v>
      </c>
      <c r="E39" s="123">
        <v>107</v>
      </c>
      <c r="F39" s="100" t="str">
        <f t="shared" si="25"/>
        <v>WHS-SCM2 1/4</v>
      </c>
      <c r="G39" s="123">
        <v>171</v>
      </c>
      <c r="H39" s="100" t="str">
        <f t="shared" si="26"/>
        <v>ESS-SCM2 1/4</v>
      </c>
      <c r="I39" s="123">
        <v>171</v>
      </c>
      <c r="J39" s="100" t="str">
        <f t="shared" si="27"/>
        <v>SIB-SCM2 1/4</v>
      </c>
      <c r="K39" s="123">
        <v>107</v>
      </c>
      <c r="L39" s="100" t="str">
        <f t="shared" si="28"/>
        <v>GRS-SCM2 1/4</v>
      </c>
      <c r="M39" s="123">
        <v>171</v>
      </c>
      <c r="N39" s="100" t="str">
        <f t="shared" si="29"/>
        <v>UPB-SCM2 1/4</v>
      </c>
      <c r="O39" s="123">
        <v>171</v>
      </c>
      <c r="P39" s="108" t="str">
        <f t="shared" si="30"/>
        <v>MSL-SCM2 1/4</v>
      </c>
      <c r="Q39" s="123">
        <v>171</v>
      </c>
      <c r="R39" s="108" t="str">
        <f t="shared" si="31"/>
        <v>DGS-SCM2 1/4</v>
      </c>
      <c r="S39" s="116"/>
      <c r="T39" s="116"/>
      <c r="U39" s="116"/>
      <c r="V39" s="116"/>
      <c r="W39" s="116"/>
      <c r="X39" s="116"/>
      <c r="Y39" s="116"/>
      <c r="Z39" s="116"/>
      <c r="AA39" s="117"/>
      <c r="AB39" s="117"/>
      <c r="AC39" s="117"/>
      <c r="AD39" s="117"/>
      <c r="AE39" s="117"/>
      <c r="AF39" s="117"/>
      <c r="AG39" s="117"/>
      <c r="AH39" s="117"/>
      <c r="AI39" s="117"/>
      <c r="AJ39" s="117"/>
      <c r="AK39" s="117"/>
      <c r="AL39" s="117"/>
    </row>
    <row r="40" spans="1:38" ht="14.25" customHeight="1">
      <c r="A40" s="93" t="s">
        <v>529</v>
      </c>
      <c r="B40" s="126" t="s">
        <v>531</v>
      </c>
      <c r="C40" s="123" t="s">
        <v>532</v>
      </c>
      <c r="D40" s="100" t="str">
        <f t="shared" si="24"/>
        <v>ONB-SCM2 1/4-HEEL</v>
      </c>
      <c r="E40" s="123">
        <v>144</v>
      </c>
      <c r="F40" s="100" t="str">
        <f t="shared" si="25"/>
        <v>WHS-SCM2 1/4-HEEL</v>
      </c>
      <c r="G40" s="123" t="s">
        <v>532</v>
      </c>
      <c r="H40" s="100" t="str">
        <f t="shared" si="26"/>
        <v>ESS-SCM2 1/4-HEEL</v>
      </c>
      <c r="I40" s="123" t="s">
        <v>532</v>
      </c>
      <c r="J40" s="100" t="str">
        <f t="shared" si="27"/>
        <v>SIB-SCM2 1/4-HEEL</v>
      </c>
      <c r="K40" s="123" t="s">
        <v>532</v>
      </c>
      <c r="L40" s="100" t="str">
        <f t="shared" si="28"/>
        <v>GRS-SCM2 1/4-HEEL</v>
      </c>
      <c r="M40" s="123">
        <v>214</v>
      </c>
      <c r="N40" s="100" t="str">
        <f t="shared" si="29"/>
        <v>UPB-SCM2 1/4-HEEL</v>
      </c>
      <c r="O40" s="123" t="s">
        <v>532</v>
      </c>
      <c r="P40" s="108" t="str">
        <f t="shared" si="30"/>
        <v>MSL-SCM2 1/4-HEEL</v>
      </c>
      <c r="Q40" s="123" t="s">
        <v>532</v>
      </c>
      <c r="R40" s="108" t="str">
        <f t="shared" si="31"/>
        <v>DGS-SCM2 1/4-HEEL</v>
      </c>
      <c r="S40" s="116"/>
      <c r="T40" s="116"/>
      <c r="U40" s="116"/>
      <c r="V40" s="116"/>
      <c r="W40" s="116"/>
      <c r="X40" s="116"/>
      <c r="Y40" s="116"/>
      <c r="Z40" s="116"/>
      <c r="AA40" s="117"/>
      <c r="AB40" s="117"/>
      <c r="AC40" s="117"/>
      <c r="AD40" s="117"/>
      <c r="AE40" s="117"/>
      <c r="AF40" s="117"/>
      <c r="AG40" s="117"/>
      <c r="AH40" s="117"/>
      <c r="AI40" s="117"/>
      <c r="AJ40" s="117"/>
      <c r="AK40" s="117"/>
      <c r="AL40" s="117"/>
    </row>
    <row r="41" spans="1:38" ht="14.25" customHeight="1">
      <c r="A41" s="93" t="s">
        <v>533</v>
      </c>
      <c r="B41" s="126" t="s">
        <v>534</v>
      </c>
      <c r="C41" s="127">
        <v>198</v>
      </c>
      <c r="D41" s="100" t="str">
        <f t="shared" si="24"/>
        <v>ONB-SCM3 5/8</v>
      </c>
      <c r="E41" s="127">
        <v>127</v>
      </c>
      <c r="F41" s="100" t="str">
        <f t="shared" si="25"/>
        <v>WHS-SCM3 5/8</v>
      </c>
      <c r="G41" s="127">
        <v>198</v>
      </c>
      <c r="H41" s="100" t="str">
        <f t="shared" si="26"/>
        <v>ESS-SCM3 5/8</v>
      </c>
      <c r="I41" s="127">
        <v>198</v>
      </c>
      <c r="J41" s="100" t="str">
        <f t="shared" si="27"/>
        <v>SIB-SCM3 5/8</v>
      </c>
      <c r="K41" s="127">
        <v>127</v>
      </c>
      <c r="L41" s="100" t="str">
        <f t="shared" si="28"/>
        <v>GRS-SCM3 5/8</v>
      </c>
      <c r="M41" s="127">
        <v>198</v>
      </c>
      <c r="N41" s="100" t="str">
        <f t="shared" si="29"/>
        <v>UPB-SCM3 5/8</v>
      </c>
      <c r="O41" s="127">
        <v>198</v>
      </c>
      <c r="P41" s="108" t="str">
        <f t="shared" si="30"/>
        <v>MSL-SCM3 5/8</v>
      </c>
      <c r="Q41" s="127">
        <v>198</v>
      </c>
      <c r="R41" s="108" t="str">
        <f t="shared" si="31"/>
        <v>DGS-SCM3 5/8</v>
      </c>
      <c r="S41" s="116"/>
      <c r="T41" s="116"/>
      <c r="U41" s="116"/>
      <c r="V41" s="116"/>
      <c r="W41" s="116"/>
      <c r="X41" s="116"/>
      <c r="Y41" s="116"/>
      <c r="Z41" s="116"/>
      <c r="AA41" s="117"/>
      <c r="AB41" s="117"/>
      <c r="AC41" s="117"/>
      <c r="AD41" s="117"/>
      <c r="AE41" s="117"/>
      <c r="AF41" s="117"/>
      <c r="AG41" s="117"/>
      <c r="AH41" s="117"/>
      <c r="AI41" s="117"/>
      <c r="AJ41" s="117"/>
      <c r="AK41" s="117"/>
      <c r="AL41" s="117"/>
    </row>
    <row r="42" spans="1:38" ht="14.25" customHeight="1">
      <c r="A42" s="93" t="s">
        <v>533</v>
      </c>
      <c r="B42" s="126" t="s">
        <v>535</v>
      </c>
      <c r="C42" s="123" t="s">
        <v>532</v>
      </c>
      <c r="D42" s="100" t="str">
        <f t="shared" si="24"/>
        <v>ONB-SCM3 5/8-HEEL</v>
      </c>
      <c r="E42" s="123">
        <v>171</v>
      </c>
      <c r="F42" s="100" t="str">
        <f t="shared" si="25"/>
        <v>WHS-SCM3 5/8-HEEL</v>
      </c>
      <c r="G42" s="123" t="s">
        <v>532</v>
      </c>
      <c r="H42" s="100" t="str">
        <f t="shared" si="26"/>
        <v>ESS-SCM3 5/8-HEEL</v>
      </c>
      <c r="I42" s="123" t="s">
        <v>532</v>
      </c>
      <c r="J42" s="100" t="str">
        <f t="shared" si="27"/>
        <v>SIB-SCM3 5/8-HEEL</v>
      </c>
      <c r="K42" s="123" t="s">
        <v>532</v>
      </c>
      <c r="L42" s="100" t="str">
        <f t="shared" si="28"/>
        <v>GRS-SCM3 5/8-HEEL</v>
      </c>
      <c r="M42" s="123">
        <v>249</v>
      </c>
      <c r="N42" s="100" t="str">
        <f t="shared" si="29"/>
        <v>UPB-SCM3 5/8-HEEL</v>
      </c>
      <c r="O42" s="123" t="s">
        <v>532</v>
      </c>
      <c r="P42" s="108" t="str">
        <f t="shared" si="30"/>
        <v>MSL-SCM3 5/8-HEEL</v>
      </c>
      <c r="Q42" s="123" t="s">
        <v>532</v>
      </c>
      <c r="R42" s="108" t="str">
        <f t="shared" si="31"/>
        <v>DGS-SCM3 5/8-HEEL</v>
      </c>
      <c r="S42" s="116"/>
      <c r="T42" s="116"/>
      <c r="U42" s="116"/>
      <c r="V42" s="116"/>
      <c r="W42" s="116"/>
      <c r="X42" s="116"/>
      <c r="Y42" s="116"/>
      <c r="Z42" s="116"/>
      <c r="AA42" s="117"/>
      <c r="AB42" s="117"/>
      <c r="AC42" s="117"/>
      <c r="AD42" s="117"/>
      <c r="AE42" s="117"/>
      <c r="AF42" s="117"/>
      <c r="AG42" s="117"/>
      <c r="AH42" s="117"/>
      <c r="AI42" s="117"/>
      <c r="AJ42" s="117"/>
      <c r="AK42" s="117"/>
      <c r="AL42" s="117"/>
    </row>
    <row r="43" spans="1:38" ht="14.25" customHeight="1">
      <c r="A43" s="93" t="s">
        <v>536</v>
      </c>
      <c r="B43" s="125" t="s">
        <v>537</v>
      </c>
      <c r="C43" s="127">
        <v>168</v>
      </c>
      <c r="D43" s="100" t="str">
        <f t="shared" si="24"/>
        <v>ONB-BM8</v>
      </c>
      <c r="E43" s="123">
        <v>161</v>
      </c>
      <c r="F43" s="100" t="str">
        <f t="shared" si="25"/>
        <v>WHS-BM8</v>
      </c>
      <c r="G43" s="127">
        <v>168</v>
      </c>
      <c r="H43" s="100" t="str">
        <f t="shared" si="26"/>
        <v>ESS-BM8</v>
      </c>
      <c r="I43" s="127">
        <v>168</v>
      </c>
      <c r="J43" s="100" t="str">
        <f t="shared" si="27"/>
        <v>SIB-BM8</v>
      </c>
      <c r="K43" s="123">
        <v>160.5</v>
      </c>
      <c r="L43" s="100" t="str">
        <f t="shared" si="28"/>
        <v>GRS-BM8</v>
      </c>
      <c r="M43" s="127">
        <v>168</v>
      </c>
      <c r="N43" s="100" t="str">
        <f t="shared" si="29"/>
        <v>UPB-BM8</v>
      </c>
      <c r="O43" s="127">
        <v>168</v>
      </c>
      <c r="P43" s="108" t="str">
        <f t="shared" si="30"/>
        <v>MSL-BM8</v>
      </c>
      <c r="Q43" s="127">
        <v>168</v>
      </c>
      <c r="R43" s="108" t="str">
        <f t="shared" si="31"/>
        <v>DGS-BM8</v>
      </c>
      <c r="S43" s="116"/>
      <c r="T43" s="116"/>
      <c r="U43" s="116"/>
      <c r="V43" s="116"/>
      <c r="W43" s="116"/>
      <c r="X43" s="116"/>
      <c r="Y43" s="116"/>
      <c r="Z43" s="116"/>
      <c r="AA43" s="117"/>
      <c r="AB43" s="117"/>
      <c r="AC43" s="117"/>
      <c r="AD43" s="117"/>
      <c r="AE43" s="117"/>
      <c r="AF43" s="117"/>
      <c r="AG43" s="117"/>
      <c r="AH43" s="117"/>
      <c r="AI43" s="117"/>
      <c r="AJ43" s="117"/>
      <c r="AK43" s="117"/>
      <c r="AL43" s="117"/>
    </row>
    <row r="44" spans="1:38" ht="14.25" customHeight="1">
      <c r="A44" s="110" t="s">
        <v>538</v>
      </c>
      <c r="B44" s="126" t="s">
        <v>539</v>
      </c>
      <c r="C44" s="123">
        <v>49</v>
      </c>
      <c r="D44" s="100" t="str">
        <f t="shared" si="24"/>
        <v>ONB-TK8</v>
      </c>
      <c r="E44" s="123">
        <v>47</v>
      </c>
      <c r="F44" s="100" t="str">
        <f t="shared" si="25"/>
        <v>WHS-TK8</v>
      </c>
      <c r="G44" s="123">
        <v>49</v>
      </c>
      <c r="H44" s="100" t="str">
        <f t="shared" si="26"/>
        <v>ESS-TK8</v>
      </c>
      <c r="I44" s="123">
        <v>49</v>
      </c>
      <c r="J44" s="100" t="str">
        <f t="shared" si="27"/>
        <v>SIB-TK8</v>
      </c>
      <c r="K44" s="123">
        <v>47.080000000000005</v>
      </c>
      <c r="L44" s="100" t="str">
        <f t="shared" si="28"/>
        <v>GRS-TK8</v>
      </c>
      <c r="M44" s="123">
        <v>49</v>
      </c>
      <c r="N44" s="100" t="str">
        <f t="shared" si="29"/>
        <v>UPB-TK8</v>
      </c>
      <c r="O44" s="123">
        <v>49</v>
      </c>
      <c r="P44" s="108" t="str">
        <f t="shared" si="30"/>
        <v>MSL-TK8</v>
      </c>
      <c r="Q44" s="123">
        <v>49</v>
      </c>
      <c r="R44" s="108" t="str">
        <f t="shared" si="31"/>
        <v>DGS-TK8</v>
      </c>
      <c r="S44" s="116"/>
      <c r="T44" s="116"/>
      <c r="U44" s="116"/>
      <c r="V44" s="116"/>
      <c r="W44" s="116"/>
      <c r="X44" s="116"/>
      <c r="Y44" s="116"/>
      <c r="Z44" s="116"/>
      <c r="AA44" s="117"/>
      <c r="AB44" s="117"/>
      <c r="AC44" s="117"/>
      <c r="AD44" s="117"/>
      <c r="AE44" s="117"/>
      <c r="AF44" s="117"/>
      <c r="AG44" s="117"/>
      <c r="AH44" s="117"/>
      <c r="AI44" s="117"/>
      <c r="AJ44" s="117"/>
      <c r="AK44" s="117"/>
      <c r="AL44" s="117"/>
    </row>
    <row r="45" spans="1:38" ht="14.25" customHeight="1">
      <c r="A45" s="110" t="s">
        <v>540</v>
      </c>
      <c r="B45" s="125"/>
      <c r="C45" s="127"/>
      <c r="D45" s="100"/>
      <c r="E45" s="127"/>
      <c r="F45" s="100"/>
      <c r="G45" s="127"/>
      <c r="H45" s="100"/>
      <c r="I45" s="127"/>
      <c r="J45" s="100"/>
      <c r="K45" s="127"/>
      <c r="L45" s="100"/>
      <c r="M45" s="127"/>
      <c r="N45" s="100"/>
      <c r="O45" s="127"/>
      <c r="P45" s="108"/>
      <c r="Q45" s="127"/>
      <c r="R45" s="108"/>
      <c r="S45" s="116"/>
      <c r="T45" s="116"/>
      <c r="U45" s="116"/>
      <c r="V45" s="116"/>
      <c r="W45" s="116"/>
      <c r="X45" s="116"/>
      <c r="Y45" s="116"/>
      <c r="Z45" s="116"/>
      <c r="AA45" s="117"/>
      <c r="AB45" s="117"/>
      <c r="AC45" s="117"/>
      <c r="AD45" s="117"/>
      <c r="AE45" s="117"/>
      <c r="AF45" s="117"/>
      <c r="AG45" s="117"/>
      <c r="AH45" s="117"/>
      <c r="AI45" s="117"/>
      <c r="AJ45" s="117"/>
      <c r="AK45" s="117"/>
      <c r="AL45" s="117"/>
    </row>
    <row r="46" spans="1:38" ht="14.25" customHeight="1">
      <c r="A46" s="93" t="s">
        <v>541</v>
      </c>
      <c r="B46" s="125" t="s">
        <v>542</v>
      </c>
      <c r="C46" s="127">
        <v>231</v>
      </c>
      <c r="D46" s="100" t="str">
        <f t="shared" ref="D46:D50" si="32">CONCATENATE("ONB-",B46,)</f>
        <v>ONB-BFD21</v>
      </c>
      <c r="E46" s="127">
        <v>210</v>
      </c>
      <c r="F46" s="100" t="str">
        <f t="shared" ref="F46:F50" si="33">CONCATENATE("WHS-",B46,)</f>
        <v>WHS-BFD21</v>
      </c>
      <c r="G46" s="127">
        <v>231</v>
      </c>
      <c r="H46" s="100" t="str">
        <f t="shared" ref="H46:H50" si="34">CONCATENATE("ESS-",B46,)</f>
        <v>ESS-BFD21</v>
      </c>
      <c r="I46" s="127">
        <v>231</v>
      </c>
      <c r="J46" s="100" t="str">
        <f t="shared" ref="J46:J50" si="35">CONCATENATE("SIB-",B46)</f>
        <v>SIB-BFD21</v>
      </c>
      <c r="K46" s="127">
        <v>210</v>
      </c>
      <c r="L46" s="100" t="str">
        <f t="shared" ref="L46:L50" si="36">CONCATENATE("GRS-",B46,)</f>
        <v>GRS-BFD21</v>
      </c>
      <c r="M46" s="127">
        <v>231</v>
      </c>
      <c r="N46" s="100" t="str">
        <f t="shared" ref="N46:N50" si="37">CONCATENATE("UPB-",B46,)</f>
        <v>UPB-BFD21</v>
      </c>
      <c r="O46" s="127">
        <v>231</v>
      </c>
      <c r="P46" s="108" t="str">
        <f t="shared" ref="P46:P50" si="38">CONCATENATE("MSL-",B46,)</f>
        <v>MSL-BFD21</v>
      </c>
      <c r="Q46" s="127">
        <v>231</v>
      </c>
      <c r="R46" s="108" t="str">
        <f t="shared" ref="R46:R50" si="39">CONCATENATE("DGS-",B46,)</f>
        <v>DGS-BFD21</v>
      </c>
      <c r="S46" s="116"/>
      <c r="T46" s="116"/>
      <c r="U46" s="116"/>
      <c r="V46" s="116"/>
      <c r="W46" s="116"/>
      <c r="X46" s="116"/>
      <c r="Y46" s="116"/>
      <c r="Z46" s="116"/>
      <c r="AA46" s="117"/>
      <c r="AB46" s="117"/>
      <c r="AC46" s="117"/>
      <c r="AD46" s="117"/>
      <c r="AE46" s="117"/>
      <c r="AF46" s="117"/>
      <c r="AG46" s="117"/>
      <c r="AH46" s="117"/>
      <c r="AI46" s="117"/>
      <c r="AJ46" s="117"/>
      <c r="AK46" s="117"/>
      <c r="AL46" s="117"/>
    </row>
    <row r="47" spans="1:38" ht="14.25" customHeight="1">
      <c r="A47" s="93" t="s">
        <v>543</v>
      </c>
      <c r="B47" s="125" t="s">
        <v>544</v>
      </c>
      <c r="C47" s="127">
        <v>290</v>
      </c>
      <c r="D47" s="100" t="str">
        <f t="shared" si="32"/>
        <v>ONB-BFD24</v>
      </c>
      <c r="E47" s="123">
        <v>235</v>
      </c>
      <c r="F47" s="100" t="str">
        <f t="shared" si="33"/>
        <v>WHS-BFD24</v>
      </c>
      <c r="G47" s="127">
        <v>290</v>
      </c>
      <c r="H47" s="100" t="str">
        <f t="shared" si="34"/>
        <v>ESS-BFD24</v>
      </c>
      <c r="I47" s="127">
        <v>290</v>
      </c>
      <c r="J47" s="100" t="str">
        <f t="shared" si="35"/>
        <v>SIB-BFD24</v>
      </c>
      <c r="K47" s="123">
        <v>235.4</v>
      </c>
      <c r="L47" s="100" t="str">
        <f t="shared" si="36"/>
        <v>GRS-BFD24</v>
      </c>
      <c r="M47" s="127">
        <v>290</v>
      </c>
      <c r="N47" s="100" t="str">
        <f t="shared" si="37"/>
        <v>UPB-BFD24</v>
      </c>
      <c r="O47" s="127">
        <v>290</v>
      </c>
      <c r="P47" s="108" t="str">
        <f t="shared" si="38"/>
        <v>MSL-BFD24</v>
      </c>
      <c r="Q47" s="127">
        <v>290</v>
      </c>
      <c r="R47" s="108" t="str">
        <f t="shared" si="39"/>
        <v>DGS-BFD24</v>
      </c>
      <c r="S47" s="116"/>
      <c r="T47" s="116"/>
      <c r="U47" s="116"/>
      <c r="V47" s="116"/>
      <c r="W47" s="116"/>
      <c r="X47" s="116"/>
      <c r="Y47" s="116"/>
      <c r="Z47" s="116"/>
      <c r="AA47" s="117"/>
      <c r="AB47" s="117"/>
      <c r="AC47" s="117"/>
      <c r="AD47" s="117"/>
      <c r="AE47" s="117"/>
      <c r="AF47" s="117"/>
      <c r="AG47" s="117"/>
      <c r="AH47" s="117"/>
      <c r="AI47" s="117"/>
      <c r="AJ47" s="117"/>
      <c r="AK47" s="117"/>
      <c r="AL47" s="117"/>
    </row>
    <row r="48" spans="1:38" ht="14.25" customHeight="1">
      <c r="A48" s="93" t="s">
        <v>545</v>
      </c>
      <c r="B48" s="129" t="s">
        <v>546</v>
      </c>
      <c r="C48" s="123">
        <v>146</v>
      </c>
      <c r="D48" s="100" t="str">
        <f t="shared" si="32"/>
        <v>ONB-FD1230</v>
      </c>
      <c r="E48" s="123">
        <v>139</v>
      </c>
      <c r="F48" s="100" t="str">
        <f t="shared" si="33"/>
        <v>WHS-FD1230</v>
      </c>
      <c r="G48" s="123">
        <v>146</v>
      </c>
      <c r="H48" s="100" t="str">
        <f t="shared" si="34"/>
        <v>ESS-FD1230</v>
      </c>
      <c r="I48" s="123">
        <v>146</v>
      </c>
      <c r="J48" s="100" t="str">
        <f t="shared" si="35"/>
        <v>SIB-FD1230</v>
      </c>
      <c r="K48" s="123">
        <v>139.1</v>
      </c>
      <c r="L48" s="100" t="str">
        <f t="shared" si="36"/>
        <v>GRS-FD1230</v>
      </c>
      <c r="M48" s="123">
        <v>146</v>
      </c>
      <c r="N48" s="100" t="str">
        <f t="shared" si="37"/>
        <v>UPB-FD1230</v>
      </c>
      <c r="O48" s="123">
        <v>146</v>
      </c>
      <c r="P48" s="108" t="str">
        <f t="shared" si="38"/>
        <v>MSL-FD1230</v>
      </c>
      <c r="Q48" s="123">
        <v>146</v>
      </c>
      <c r="R48" s="108" t="str">
        <f t="shared" si="39"/>
        <v>DGS-FD1230</v>
      </c>
      <c r="S48" s="116"/>
      <c r="T48" s="116"/>
      <c r="U48" s="116"/>
      <c r="V48" s="116"/>
      <c r="W48" s="116"/>
      <c r="X48" s="116"/>
      <c r="Y48" s="116"/>
      <c r="Z48" s="116"/>
      <c r="AA48" s="117"/>
      <c r="AB48" s="117"/>
      <c r="AC48" s="117"/>
      <c r="AD48" s="117"/>
      <c r="AE48" s="117"/>
      <c r="AF48" s="117"/>
      <c r="AG48" s="117"/>
      <c r="AH48" s="117"/>
      <c r="AI48" s="117"/>
      <c r="AJ48" s="117"/>
      <c r="AK48" s="117"/>
      <c r="AL48" s="117"/>
    </row>
    <row r="49" spans="1:38" ht="14.25" customHeight="1">
      <c r="A49" s="93" t="s">
        <v>547</v>
      </c>
      <c r="B49" s="126" t="s">
        <v>548</v>
      </c>
      <c r="C49" s="123">
        <v>162</v>
      </c>
      <c r="D49" s="100" t="str">
        <f t="shared" si="32"/>
        <v>ONB-FD1236</v>
      </c>
      <c r="E49" s="123">
        <v>155</v>
      </c>
      <c r="F49" s="100" t="str">
        <f t="shared" si="33"/>
        <v>WHS-FD1236</v>
      </c>
      <c r="G49" s="123">
        <v>162</v>
      </c>
      <c r="H49" s="100" t="str">
        <f t="shared" si="34"/>
        <v>ESS-FD1236</v>
      </c>
      <c r="I49" s="123">
        <v>162</v>
      </c>
      <c r="J49" s="100" t="str">
        <f t="shared" si="35"/>
        <v>SIB-FD1236</v>
      </c>
      <c r="K49" s="123">
        <v>155.15</v>
      </c>
      <c r="L49" s="100" t="str">
        <f t="shared" si="36"/>
        <v>GRS-FD1236</v>
      </c>
      <c r="M49" s="123">
        <v>162</v>
      </c>
      <c r="N49" s="100" t="str">
        <f t="shared" si="37"/>
        <v>UPB-FD1236</v>
      </c>
      <c r="O49" s="123">
        <v>162</v>
      </c>
      <c r="P49" s="108" t="str">
        <f t="shared" si="38"/>
        <v>MSL-FD1236</v>
      </c>
      <c r="Q49" s="123">
        <v>162</v>
      </c>
      <c r="R49" s="108" t="str">
        <f t="shared" si="39"/>
        <v>DGS-FD1236</v>
      </c>
      <c r="S49" s="116"/>
      <c r="T49" s="116"/>
      <c r="U49" s="116"/>
      <c r="V49" s="116"/>
      <c r="W49" s="116"/>
      <c r="X49" s="116"/>
      <c r="Y49" s="116"/>
      <c r="Z49" s="116"/>
      <c r="AA49" s="117"/>
      <c r="AB49" s="117"/>
      <c r="AC49" s="117"/>
      <c r="AD49" s="117"/>
      <c r="AE49" s="117"/>
      <c r="AF49" s="117"/>
      <c r="AG49" s="117"/>
      <c r="AH49" s="117"/>
      <c r="AI49" s="117"/>
      <c r="AJ49" s="117"/>
      <c r="AK49" s="117"/>
      <c r="AL49" s="117"/>
    </row>
    <row r="50" spans="1:38" ht="14.25" customHeight="1">
      <c r="A50" s="93" t="s">
        <v>549</v>
      </c>
      <c r="B50" s="126" t="s">
        <v>550</v>
      </c>
      <c r="C50" s="123">
        <v>168</v>
      </c>
      <c r="D50" s="100" t="str">
        <f t="shared" si="32"/>
        <v>ONB-FD1242</v>
      </c>
      <c r="E50" s="123">
        <v>161</v>
      </c>
      <c r="F50" s="100" t="str">
        <f t="shared" si="33"/>
        <v>WHS-FD1242</v>
      </c>
      <c r="G50" s="123">
        <v>168</v>
      </c>
      <c r="H50" s="100" t="str">
        <f t="shared" si="34"/>
        <v>ESS-FD1242</v>
      </c>
      <c r="I50" s="123">
        <v>168</v>
      </c>
      <c r="J50" s="100" t="str">
        <f t="shared" si="35"/>
        <v>SIB-FD1242</v>
      </c>
      <c r="K50" s="123">
        <v>160.5</v>
      </c>
      <c r="L50" s="100" t="str">
        <f t="shared" si="36"/>
        <v>GRS-FD1242</v>
      </c>
      <c r="M50" s="123">
        <v>168</v>
      </c>
      <c r="N50" s="100" t="str">
        <f t="shared" si="37"/>
        <v>UPB-FD1242</v>
      </c>
      <c r="O50" s="123">
        <v>168</v>
      </c>
      <c r="P50" s="108" t="str">
        <f t="shared" si="38"/>
        <v>MSL-FD1242</v>
      </c>
      <c r="Q50" s="123">
        <v>168</v>
      </c>
      <c r="R50" s="108" t="str">
        <f t="shared" si="39"/>
        <v>DGS-FD1242</v>
      </c>
      <c r="S50" s="116"/>
      <c r="T50" s="116"/>
      <c r="U50" s="116"/>
      <c r="V50" s="116"/>
      <c r="W50" s="116"/>
      <c r="X50" s="116"/>
      <c r="Y50" s="116"/>
      <c r="Z50" s="116"/>
      <c r="AA50" s="117"/>
      <c r="AB50" s="117"/>
      <c r="AC50" s="117"/>
      <c r="AD50" s="117"/>
      <c r="AE50" s="117"/>
      <c r="AF50" s="117"/>
      <c r="AG50" s="117"/>
      <c r="AH50" s="117"/>
      <c r="AI50" s="117"/>
      <c r="AJ50" s="117"/>
      <c r="AK50" s="117"/>
      <c r="AL50" s="117"/>
    </row>
    <row r="51" spans="1:38" ht="14.25" customHeight="1">
      <c r="A51" s="110" t="s">
        <v>551</v>
      </c>
      <c r="B51" s="126"/>
      <c r="C51" s="127"/>
      <c r="D51" s="100"/>
      <c r="E51" s="127"/>
      <c r="F51" s="100"/>
      <c r="G51" s="127"/>
      <c r="H51" s="100"/>
      <c r="I51" s="127"/>
      <c r="J51" s="100"/>
      <c r="K51" s="127"/>
      <c r="L51" s="100"/>
      <c r="M51" s="127"/>
      <c r="N51" s="100"/>
      <c r="O51" s="127"/>
      <c r="P51" s="108"/>
      <c r="Q51" s="127"/>
      <c r="R51" s="108"/>
      <c r="S51" s="116"/>
      <c r="T51" s="116"/>
      <c r="U51" s="116"/>
      <c r="V51" s="116"/>
      <c r="W51" s="116"/>
      <c r="X51" s="116"/>
      <c r="Y51" s="116"/>
      <c r="Z51" s="116"/>
      <c r="AA51" s="117"/>
      <c r="AB51" s="117"/>
      <c r="AC51" s="117"/>
      <c r="AD51" s="117"/>
      <c r="AE51" s="117"/>
      <c r="AF51" s="117"/>
      <c r="AG51" s="117"/>
      <c r="AH51" s="117"/>
      <c r="AI51" s="117"/>
      <c r="AJ51" s="117"/>
      <c r="AK51" s="117"/>
      <c r="AL51" s="117"/>
    </row>
    <row r="52" spans="1:38" ht="14.25" customHeight="1">
      <c r="A52" s="93" t="s">
        <v>552</v>
      </c>
      <c r="B52" s="131" t="s">
        <v>553</v>
      </c>
      <c r="C52" s="92">
        <v>213</v>
      </c>
      <c r="D52" s="100" t="str">
        <f t="shared" ref="D52:D54" si="40">CONCATENATE("ONB-",B52,)</f>
        <v>ONB-MIRROR2430</v>
      </c>
      <c r="E52" s="114">
        <v>200</v>
      </c>
      <c r="F52" s="100" t="str">
        <f t="shared" ref="F52:F53" si="41">CONCATENATE("WHS-",B52)</f>
        <v>WHS-MIRROR2430</v>
      </c>
      <c r="G52" s="92">
        <v>213</v>
      </c>
      <c r="H52" s="100" t="str">
        <f t="shared" ref="H52:H53" si="42">CONCATENATE("ESS-",B52)</f>
        <v>ESS-MIRROR2430</v>
      </c>
      <c r="I52" s="92">
        <v>213</v>
      </c>
      <c r="J52" s="100" t="str">
        <f t="shared" ref="J52:J54" si="43">CONCATENATE("SIB-",B52)</f>
        <v>SIB-MIRROR2430</v>
      </c>
      <c r="K52" s="114">
        <v>200</v>
      </c>
      <c r="L52" s="100" t="str">
        <f t="shared" ref="L52:L54" si="44">CONCATENATE("GRS-",B52,)</f>
        <v>GRS-MIRROR2430</v>
      </c>
      <c r="M52" s="92">
        <v>213</v>
      </c>
      <c r="N52" s="100" t="str">
        <f t="shared" ref="N52:N54" si="45">CONCATENATE("UPB-",B52,)</f>
        <v>UPB-MIRROR2430</v>
      </c>
      <c r="O52" s="92">
        <v>213</v>
      </c>
      <c r="P52" s="108" t="str">
        <f t="shared" ref="P52:P54" si="46">CONCATENATE("MSL-",B52,)</f>
        <v>MSL-MIRROR2430</v>
      </c>
      <c r="Q52" s="92">
        <v>213</v>
      </c>
      <c r="R52" s="108" t="str">
        <f t="shared" ref="R52:R55" si="47">CONCATENATE("DGS-",B52,)</f>
        <v>DGS-MIRROR2430</v>
      </c>
      <c r="S52" s="116"/>
      <c r="T52" s="116"/>
      <c r="U52" s="116"/>
      <c r="V52" s="116"/>
      <c r="W52" s="116"/>
      <c r="X52" s="116"/>
      <c r="Y52" s="116"/>
      <c r="Z52" s="116"/>
      <c r="AA52" s="117"/>
      <c r="AB52" s="117"/>
      <c r="AC52" s="117"/>
      <c r="AD52" s="117"/>
      <c r="AE52" s="117"/>
      <c r="AF52" s="117"/>
      <c r="AG52" s="117"/>
      <c r="AH52" s="117"/>
      <c r="AI52" s="117"/>
      <c r="AJ52" s="117"/>
      <c r="AK52" s="117"/>
      <c r="AL52" s="117"/>
    </row>
    <row r="53" spans="1:38" ht="14.25" customHeight="1">
      <c r="A53" s="93" t="s">
        <v>554</v>
      </c>
      <c r="B53" s="131" t="s">
        <v>555</v>
      </c>
      <c r="C53" s="92">
        <v>266</v>
      </c>
      <c r="D53" s="100" t="str">
        <f t="shared" si="40"/>
        <v>ONB-MIRROR3030</v>
      </c>
      <c r="E53" s="114">
        <v>250</v>
      </c>
      <c r="F53" s="100" t="str">
        <f t="shared" si="41"/>
        <v>WHS-MIRROR3030</v>
      </c>
      <c r="G53" s="92">
        <v>266</v>
      </c>
      <c r="H53" s="100" t="str">
        <f t="shared" si="42"/>
        <v>ESS-MIRROR3030</v>
      </c>
      <c r="I53" s="92">
        <v>266</v>
      </c>
      <c r="J53" s="100" t="str">
        <f t="shared" si="43"/>
        <v>SIB-MIRROR3030</v>
      </c>
      <c r="K53" s="114">
        <v>250</v>
      </c>
      <c r="L53" s="100" t="str">
        <f t="shared" si="44"/>
        <v>GRS-MIRROR3030</v>
      </c>
      <c r="M53" s="92">
        <v>266</v>
      </c>
      <c r="N53" s="100" t="str">
        <f t="shared" si="45"/>
        <v>UPB-MIRROR3030</v>
      </c>
      <c r="O53" s="92">
        <v>266</v>
      </c>
      <c r="P53" s="108" t="str">
        <f t="shared" si="46"/>
        <v>MSL-MIRROR3030</v>
      </c>
      <c r="Q53" s="92">
        <v>266</v>
      </c>
      <c r="R53" s="108" t="str">
        <f t="shared" si="47"/>
        <v>DGS-MIRROR3030</v>
      </c>
      <c r="S53" s="116"/>
      <c r="T53" s="116"/>
      <c r="U53" s="116"/>
      <c r="V53" s="116"/>
      <c r="W53" s="116"/>
      <c r="X53" s="116"/>
      <c r="Y53" s="116"/>
      <c r="Z53" s="116"/>
      <c r="AA53" s="117"/>
      <c r="AB53" s="117"/>
      <c r="AC53" s="117"/>
      <c r="AD53" s="117"/>
      <c r="AE53" s="117"/>
      <c r="AF53" s="117"/>
      <c r="AG53" s="117"/>
      <c r="AH53" s="117"/>
      <c r="AI53" s="117"/>
      <c r="AJ53" s="117"/>
      <c r="AK53" s="117"/>
      <c r="AL53" s="117"/>
    </row>
    <row r="54" spans="1:38" ht="14.25" customHeight="1">
      <c r="A54" s="110" t="s">
        <v>556</v>
      </c>
      <c r="B54" s="125" t="s">
        <v>557</v>
      </c>
      <c r="C54" s="123">
        <v>392</v>
      </c>
      <c r="D54" s="100" t="str">
        <f t="shared" si="40"/>
        <v>ONB-POST</v>
      </c>
      <c r="E54" s="123">
        <v>375</v>
      </c>
      <c r="F54" s="100" t="str">
        <f>CONCATENATE("WHS-",B54,)</f>
        <v>WHS-POST</v>
      </c>
      <c r="G54" s="123">
        <v>392</v>
      </c>
      <c r="H54" s="100" t="str">
        <f>CONCATENATE("ESS-",B54,)</f>
        <v>ESS-POST</v>
      </c>
      <c r="I54" s="123">
        <v>392</v>
      </c>
      <c r="J54" s="100" t="str">
        <f t="shared" si="43"/>
        <v>SIB-POST</v>
      </c>
      <c r="K54" s="123">
        <v>374.5</v>
      </c>
      <c r="L54" s="100" t="str">
        <f t="shared" si="44"/>
        <v>GRS-POST</v>
      </c>
      <c r="M54" s="123">
        <v>392</v>
      </c>
      <c r="N54" s="100" t="str">
        <f t="shared" si="45"/>
        <v>UPB-POST</v>
      </c>
      <c r="O54" s="123">
        <v>392</v>
      </c>
      <c r="P54" s="108" t="str">
        <f t="shared" si="46"/>
        <v>MSL-POST</v>
      </c>
      <c r="Q54" s="123">
        <v>392</v>
      </c>
      <c r="R54" s="108" t="str">
        <f t="shared" si="47"/>
        <v>DGS-POST</v>
      </c>
      <c r="S54" s="116"/>
      <c r="T54" s="116"/>
      <c r="U54" s="116"/>
      <c r="V54" s="116"/>
      <c r="W54" s="116"/>
      <c r="X54" s="116"/>
      <c r="Y54" s="116"/>
      <c r="Z54" s="116"/>
      <c r="AA54" s="117"/>
      <c r="AB54" s="117"/>
      <c r="AC54" s="117"/>
      <c r="AD54" s="117"/>
      <c r="AE54" s="117"/>
      <c r="AF54" s="117"/>
      <c r="AG54" s="117"/>
      <c r="AH54" s="117"/>
      <c r="AI54" s="117"/>
      <c r="AJ54" s="117"/>
      <c r="AK54" s="117"/>
      <c r="AL54" s="117"/>
    </row>
    <row r="55" spans="1:38" ht="14.25" customHeight="1">
      <c r="A55" s="110" t="s">
        <v>558</v>
      </c>
      <c r="B55" s="132" t="s">
        <v>559</v>
      </c>
      <c r="C55" s="114">
        <v>550</v>
      </c>
      <c r="D55" s="113" t="s">
        <v>559</v>
      </c>
      <c r="E55" s="114">
        <v>550</v>
      </c>
      <c r="F55" s="113" t="s">
        <v>559</v>
      </c>
      <c r="G55" s="114">
        <v>550</v>
      </c>
      <c r="H55" s="113" t="s">
        <v>559</v>
      </c>
      <c r="I55" s="114">
        <v>550</v>
      </c>
      <c r="J55" s="113" t="s">
        <v>559</v>
      </c>
      <c r="K55" s="114">
        <v>550</v>
      </c>
      <c r="L55" s="113" t="s">
        <v>559</v>
      </c>
      <c r="M55" s="114">
        <v>550</v>
      </c>
      <c r="N55" s="113" t="s">
        <v>559</v>
      </c>
      <c r="O55" s="114">
        <v>550</v>
      </c>
      <c r="P55" s="113" t="s">
        <v>559</v>
      </c>
      <c r="Q55" s="114">
        <v>550</v>
      </c>
      <c r="R55" s="108" t="str">
        <f t="shared" si="47"/>
        <v>DGS-TRASH KIT-18</v>
      </c>
      <c r="S55" s="116"/>
      <c r="T55" s="116"/>
      <c r="U55" s="116"/>
      <c r="V55" s="116"/>
      <c r="W55" s="116"/>
      <c r="X55" s="116"/>
      <c r="Y55" s="116"/>
      <c r="Z55" s="116"/>
      <c r="AA55" s="117"/>
      <c r="AB55" s="117"/>
      <c r="AC55" s="117"/>
      <c r="AD55" s="117"/>
      <c r="AE55" s="117"/>
      <c r="AF55" s="117"/>
      <c r="AG55" s="117"/>
      <c r="AH55" s="117"/>
      <c r="AI55" s="117"/>
      <c r="AJ55" s="117"/>
      <c r="AK55" s="117"/>
      <c r="AL55" s="117"/>
    </row>
    <row r="56" spans="1:38" ht="14.25" customHeight="1">
      <c r="A56" s="110" t="s">
        <v>560</v>
      </c>
      <c r="B56" s="132"/>
      <c r="C56" s="127"/>
      <c r="D56" s="133"/>
      <c r="E56" s="127"/>
      <c r="F56" s="113"/>
      <c r="G56" s="127"/>
      <c r="H56" s="113"/>
      <c r="I56" s="127"/>
      <c r="J56" s="133"/>
      <c r="K56" s="127"/>
      <c r="L56" s="133"/>
      <c r="M56" s="127"/>
      <c r="N56" s="133"/>
      <c r="O56" s="127"/>
      <c r="P56" s="113"/>
      <c r="Q56" s="127"/>
      <c r="R56" s="108"/>
      <c r="S56" s="116"/>
      <c r="T56" s="116"/>
      <c r="U56" s="116"/>
      <c r="V56" s="116"/>
      <c r="W56" s="116"/>
      <c r="X56" s="116"/>
      <c r="Y56" s="116"/>
      <c r="Z56" s="116"/>
      <c r="AA56" s="117"/>
      <c r="AB56" s="117"/>
      <c r="AC56" s="117"/>
      <c r="AD56" s="117"/>
      <c r="AE56" s="117"/>
      <c r="AF56" s="117"/>
      <c r="AG56" s="117"/>
      <c r="AH56" s="117"/>
      <c r="AI56" s="117"/>
      <c r="AJ56" s="117"/>
      <c r="AK56" s="117"/>
      <c r="AL56" s="117"/>
    </row>
    <row r="57" spans="1:38" ht="14.25" customHeight="1">
      <c r="A57" s="93" t="s">
        <v>561</v>
      </c>
      <c r="B57" s="126" t="s">
        <v>562</v>
      </c>
      <c r="C57" s="123">
        <v>96</v>
      </c>
      <c r="D57" s="100" t="str">
        <f t="shared" ref="D57:D59" si="48">CONCATENATE("ONB-",B57,)</f>
        <v>ONB-TOUCH UP</v>
      </c>
      <c r="E57" s="123">
        <v>96</v>
      </c>
      <c r="F57" s="108" t="str">
        <f t="shared" ref="F57:F59" si="49">CONCATENATE("WHS-",B57,)</f>
        <v>WHS-TOUCH UP</v>
      </c>
      <c r="G57" s="123">
        <v>96</v>
      </c>
      <c r="H57" s="108" t="str">
        <f t="shared" ref="H57:H59" si="50">CONCATENATE("ESS-",B57,)</f>
        <v>ESS-TOUCH UP</v>
      </c>
      <c r="I57" s="123">
        <v>96</v>
      </c>
      <c r="J57" s="100" t="str">
        <f t="shared" ref="J57:J59" si="51">CONCATENATE("SIB-",B57)</f>
        <v>SIB-TOUCH UP</v>
      </c>
      <c r="K57" s="123">
        <v>96</v>
      </c>
      <c r="L57" s="100" t="str">
        <f t="shared" ref="L57:L59" si="52">CONCATENATE("GRS-",B57,)</f>
        <v>GRS-TOUCH UP</v>
      </c>
      <c r="M57" s="123">
        <v>96</v>
      </c>
      <c r="N57" s="100" t="str">
        <f t="shared" ref="N57:N59" si="53">CONCATENATE("UPB-",B57,)</f>
        <v>UPB-TOUCH UP</v>
      </c>
      <c r="O57" s="123">
        <v>96</v>
      </c>
      <c r="P57" s="108" t="str">
        <f t="shared" ref="P57:P59" si="54">CONCATENATE("MSL-",B57,)</f>
        <v>MSL-TOUCH UP</v>
      </c>
      <c r="Q57" s="123">
        <v>96</v>
      </c>
      <c r="R57" s="108" t="str">
        <f t="shared" ref="R57:R59" si="55">CONCATENATE("DGS-",B57,)</f>
        <v>DGS-TOUCH UP</v>
      </c>
      <c r="S57" s="116"/>
      <c r="T57" s="116"/>
      <c r="U57" s="116"/>
      <c r="V57" s="116"/>
      <c r="W57" s="116"/>
      <c r="X57" s="116"/>
      <c r="Y57" s="116"/>
      <c r="Z57" s="116"/>
      <c r="AA57" s="117"/>
      <c r="AB57" s="117"/>
      <c r="AC57" s="117"/>
      <c r="AD57" s="117"/>
      <c r="AE57" s="117"/>
      <c r="AF57" s="117"/>
      <c r="AG57" s="117"/>
      <c r="AH57" s="117"/>
      <c r="AI57" s="117"/>
      <c r="AJ57" s="117"/>
      <c r="AK57" s="117"/>
      <c r="AL57" s="117"/>
    </row>
    <row r="58" spans="1:38" ht="14.25" customHeight="1">
      <c r="A58" s="93" t="s">
        <v>563</v>
      </c>
      <c r="B58" s="125" t="s">
        <v>564</v>
      </c>
      <c r="C58" s="92">
        <v>373</v>
      </c>
      <c r="D58" s="108" t="str">
        <f t="shared" si="48"/>
        <v>ONB-Gallon Paint</v>
      </c>
      <c r="E58" s="92">
        <v>350</v>
      </c>
      <c r="F58" s="108" t="str">
        <f t="shared" si="49"/>
        <v>WHS-Gallon Paint</v>
      </c>
      <c r="G58" s="92" t="s">
        <v>532</v>
      </c>
      <c r="H58" s="108" t="str">
        <f t="shared" si="50"/>
        <v>ESS-Gallon Paint</v>
      </c>
      <c r="I58" s="92">
        <v>373</v>
      </c>
      <c r="J58" s="108" t="str">
        <f t="shared" si="51"/>
        <v>SIB-Gallon Paint</v>
      </c>
      <c r="K58" s="92">
        <v>350</v>
      </c>
      <c r="L58" s="108" t="str">
        <f t="shared" si="52"/>
        <v>GRS-Gallon Paint</v>
      </c>
      <c r="M58" s="92">
        <v>373</v>
      </c>
      <c r="N58" s="108" t="str">
        <f t="shared" si="53"/>
        <v>UPB-Gallon Paint</v>
      </c>
      <c r="O58" s="123" t="s">
        <v>532</v>
      </c>
      <c r="P58" s="108" t="str">
        <f t="shared" si="54"/>
        <v>MSL-Gallon Paint</v>
      </c>
      <c r="Q58" s="92">
        <v>373</v>
      </c>
      <c r="R58" s="108" t="str">
        <f t="shared" si="55"/>
        <v>DGS-Gallon Paint</v>
      </c>
      <c r="S58" s="116"/>
      <c r="T58" s="116"/>
      <c r="U58" s="116"/>
      <c r="V58" s="116"/>
      <c r="W58" s="116"/>
      <c r="X58" s="116"/>
      <c r="Y58" s="116"/>
      <c r="Z58" s="116"/>
      <c r="AA58" s="117"/>
      <c r="AB58" s="117"/>
      <c r="AC58" s="117"/>
      <c r="AD58" s="117"/>
      <c r="AE58" s="117"/>
      <c r="AF58" s="117"/>
      <c r="AG58" s="117"/>
      <c r="AH58" s="117"/>
      <c r="AI58" s="117"/>
      <c r="AJ58" s="117"/>
      <c r="AK58" s="117"/>
      <c r="AL58" s="117"/>
    </row>
    <row r="59" spans="1:38" ht="14.25" customHeight="1">
      <c r="A59" s="93" t="s">
        <v>565</v>
      </c>
      <c r="B59" s="125" t="s">
        <v>566</v>
      </c>
      <c r="C59" s="92">
        <v>106</v>
      </c>
      <c r="D59" s="108" t="str">
        <f t="shared" si="48"/>
        <v>ONB-Rattle Can</v>
      </c>
      <c r="E59" s="114">
        <v>100</v>
      </c>
      <c r="F59" s="108" t="str">
        <f t="shared" si="49"/>
        <v>WHS-Rattle Can</v>
      </c>
      <c r="G59" s="92" t="s">
        <v>532</v>
      </c>
      <c r="H59" s="108" t="str">
        <f t="shared" si="50"/>
        <v>ESS-Rattle Can</v>
      </c>
      <c r="I59" s="92">
        <v>106</v>
      </c>
      <c r="J59" s="108" t="str">
        <f t="shared" si="51"/>
        <v>SIB-Rattle Can</v>
      </c>
      <c r="K59" s="114">
        <v>100</v>
      </c>
      <c r="L59" s="108" t="str">
        <f t="shared" si="52"/>
        <v>GRS-Rattle Can</v>
      </c>
      <c r="M59" s="92">
        <v>106</v>
      </c>
      <c r="N59" s="108" t="str">
        <f t="shared" si="53"/>
        <v>UPB-Rattle Can</v>
      </c>
      <c r="O59" s="123" t="s">
        <v>532</v>
      </c>
      <c r="P59" s="108" t="str">
        <f t="shared" si="54"/>
        <v>MSL-Rattle Can</v>
      </c>
      <c r="Q59" s="92">
        <v>106</v>
      </c>
      <c r="R59" s="108" t="str">
        <f t="shared" si="55"/>
        <v>DGS-Rattle Can</v>
      </c>
      <c r="S59" s="116"/>
      <c r="T59" s="116"/>
      <c r="U59" s="116"/>
      <c r="V59" s="116"/>
      <c r="W59" s="116"/>
      <c r="X59" s="116"/>
      <c r="Y59" s="116"/>
      <c r="Z59" s="116"/>
      <c r="AA59" s="117"/>
      <c r="AB59" s="117"/>
      <c r="AC59" s="117"/>
      <c r="AD59" s="117"/>
      <c r="AE59" s="117"/>
      <c r="AF59" s="117"/>
      <c r="AG59" s="117"/>
      <c r="AH59" s="117"/>
      <c r="AI59" s="117"/>
      <c r="AJ59" s="117"/>
      <c r="AK59" s="117"/>
      <c r="AL59" s="117"/>
    </row>
    <row r="60" spans="1:38" ht="14.25" customHeight="1">
      <c r="A60" s="117"/>
      <c r="B60" s="116"/>
      <c r="C60" s="116"/>
      <c r="D60" s="116"/>
      <c r="E60" s="120"/>
      <c r="F60" s="116"/>
      <c r="G60" s="116"/>
      <c r="H60" s="116"/>
      <c r="I60" s="116"/>
      <c r="J60" s="116"/>
      <c r="K60" s="116"/>
      <c r="L60" s="116"/>
      <c r="M60" s="116"/>
      <c r="N60" s="116"/>
      <c r="O60" s="120"/>
      <c r="P60" s="116"/>
      <c r="Q60" s="116"/>
      <c r="R60" s="116"/>
      <c r="S60" s="116"/>
      <c r="T60" s="116"/>
      <c r="U60" s="116"/>
      <c r="V60" s="116"/>
      <c r="W60" s="116"/>
      <c r="X60" s="116"/>
      <c r="Y60" s="116"/>
      <c r="Z60" s="116"/>
      <c r="AA60" s="117"/>
      <c r="AB60" s="117"/>
      <c r="AC60" s="117"/>
      <c r="AD60" s="117"/>
      <c r="AE60" s="117"/>
      <c r="AF60" s="117"/>
      <c r="AG60" s="117"/>
      <c r="AH60" s="117"/>
      <c r="AI60" s="117"/>
      <c r="AJ60" s="117"/>
      <c r="AK60" s="117"/>
      <c r="AL60" s="117"/>
    </row>
    <row r="61" spans="1:38" ht="14.25" customHeight="1">
      <c r="A61" s="117"/>
      <c r="B61" s="116"/>
      <c r="C61" s="116"/>
      <c r="D61" s="116"/>
      <c r="E61" s="120"/>
      <c r="F61" s="116"/>
      <c r="G61" s="116"/>
      <c r="H61" s="116"/>
      <c r="I61" s="116"/>
      <c r="J61" s="116"/>
      <c r="K61" s="116"/>
      <c r="L61" s="116"/>
      <c r="M61" s="116"/>
      <c r="N61" s="116"/>
      <c r="O61" s="120"/>
      <c r="P61" s="116"/>
      <c r="Q61" s="116"/>
      <c r="R61" s="116"/>
      <c r="S61" s="116"/>
      <c r="T61" s="116"/>
      <c r="U61" s="116"/>
      <c r="V61" s="116"/>
      <c r="W61" s="116"/>
      <c r="X61" s="116"/>
      <c r="Y61" s="116"/>
      <c r="Z61" s="116"/>
      <c r="AA61" s="117"/>
      <c r="AB61" s="117"/>
      <c r="AC61" s="117"/>
      <c r="AD61" s="117"/>
      <c r="AE61" s="117"/>
      <c r="AF61" s="117"/>
      <c r="AG61" s="117"/>
      <c r="AH61" s="117"/>
      <c r="AI61" s="117"/>
      <c r="AJ61" s="117"/>
      <c r="AK61" s="117"/>
      <c r="AL61" s="117"/>
    </row>
    <row r="62" spans="1:38" ht="14.25" customHeight="1">
      <c r="A62" s="117"/>
      <c r="B62" s="116"/>
      <c r="C62" s="116"/>
      <c r="D62" s="116"/>
      <c r="E62" s="120"/>
      <c r="F62" s="116"/>
      <c r="G62" s="116"/>
      <c r="H62" s="116"/>
      <c r="I62" s="116"/>
      <c r="J62" s="116"/>
      <c r="K62" s="116"/>
      <c r="L62" s="116"/>
      <c r="M62" s="116"/>
      <c r="N62" s="116"/>
      <c r="O62" s="120"/>
      <c r="P62" s="116"/>
      <c r="Q62" s="116"/>
      <c r="R62" s="116"/>
      <c r="S62" s="116"/>
      <c r="T62" s="116"/>
      <c r="U62" s="116"/>
      <c r="V62" s="116"/>
      <c r="W62" s="116"/>
      <c r="X62" s="116"/>
      <c r="Y62" s="116"/>
      <c r="Z62" s="116"/>
      <c r="AA62" s="117"/>
      <c r="AB62" s="117"/>
      <c r="AC62" s="117"/>
      <c r="AD62" s="117"/>
      <c r="AE62" s="117"/>
      <c r="AF62" s="117"/>
      <c r="AG62" s="117"/>
      <c r="AH62" s="117"/>
      <c r="AI62" s="117"/>
      <c r="AJ62" s="117"/>
      <c r="AK62" s="117"/>
      <c r="AL62" s="117"/>
    </row>
    <row r="63" spans="1:38" ht="14.25" customHeight="1">
      <c r="A63" s="117"/>
      <c r="B63" s="116"/>
      <c r="C63" s="116"/>
      <c r="D63" s="116"/>
      <c r="E63" s="120"/>
      <c r="F63" s="116"/>
      <c r="G63" s="116"/>
      <c r="H63" s="116"/>
      <c r="I63" s="116"/>
      <c r="J63" s="116"/>
      <c r="K63" s="116"/>
      <c r="L63" s="116"/>
      <c r="M63" s="116"/>
      <c r="N63" s="116"/>
      <c r="O63" s="120"/>
      <c r="P63" s="116"/>
      <c r="Q63" s="116"/>
      <c r="R63" s="116"/>
      <c r="S63" s="116"/>
      <c r="T63" s="116"/>
      <c r="U63" s="116"/>
      <c r="V63" s="116"/>
      <c r="W63" s="116"/>
      <c r="X63" s="116"/>
      <c r="Y63" s="116"/>
      <c r="Z63" s="116"/>
      <c r="AA63" s="117"/>
      <c r="AB63" s="117"/>
      <c r="AC63" s="117"/>
      <c r="AD63" s="117"/>
      <c r="AE63" s="117"/>
      <c r="AF63" s="117"/>
      <c r="AG63" s="117"/>
      <c r="AH63" s="117"/>
      <c r="AI63" s="117"/>
      <c r="AJ63" s="117"/>
      <c r="AK63" s="117"/>
      <c r="AL63" s="117"/>
    </row>
    <row r="64" spans="1:38" ht="14.25" customHeight="1">
      <c r="A64" s="117"/>
      <c r="B64" s="116"/>
      <c r="C64" s="116"/>
      <c r="D64" s="116"/>
      <c r="E64" s="120"/>
      <c r="F64" s="116"/>
      <c r="G64" s="116"/>
      <c r="H64" s="116"/>
      <c r="I64" s="116"/>
      <c r="J64" s="116"/>
      <c r="K64" s="116"/>
      <c r="L64" s="116"/>
      <c r="M64" s="116"/>
      <c r="N64" s="116"/>
      <c r="O64" s="120"/>
      <c r="P64" s="116"/>
      <c r="Q64" s="116"/>
      <c r="R64" s="116"/>
      <c r="S64" s="116"/>
      <c r="T64" s="116"/>
      <c r="U64" s="116"/>
      <c r="V64" s="116"/>
      <c r="W64" s="116"/>
      <c r="X64" s="116"/>
      <c r="Y64" s="116"/>
      <c r="Z64" s="116"/>
      <c r="AA64" s="117"/>
      <c r="AB64" s="117"/>
      <c r="AC64" s="117"/>
      <c r="AD64" s="117"/>
      <c r="AE64" s="117"/>
      <c r="AF64" s="117"/>
      <c r="AG64" s="117"/>
      <c r="AH64" s="117"/>
      <c r="AI64" s="117"/>
      <c r="AJ64" s="117"/>
      <c r="AK64" s="117"/>
      <c r="AL64" s="117"/>
    </row>
    <row r="65" spans="1:38" ht="14.25" customHeight="1">
      <c r="A65" s="117"/>
      <c r="B65" s="116"/>
      <c r="C65" s="116"/>
      <c r="D65" s="116"/>
      <c r="E65" s="120"/>
      <c r="F65" s="116"/>
      <c r="G65" s="116"/>
      <c r="H65" s="116"/>
      <c r="I65" s="116"/>
      <c r="J65" s="116"/>
      <c r="K65" s="116"/>
      <c r="L65" s="116"/>
      <c r="M65" s="116"/>
      <c r="N65" s="116"/>
      <c r="O65" s="120"/>
      <c r="P65" s="116"/>
      <c r="Q65" s="116"/>
      <c r="R65" s="116"/>
      <c r="S65" s="116"/>
      <c r="T65" s="116"/>
      <c r="U65" s="116"/>
      <c r="V65" s="116"/>
      <c r="W65" s="116"/>
      <c r="X65" s="116"/>
      <c r="Y65" s="116"/>
      <c r="Z65" s="116"/>
      <c r="AA65" s="117"/>
      <c r="AB65" s="117"/>
      <c r="AC65" s="117"/>
      <c r="AD65" s="117"/>
      <c r="AE65" s="117"/>
      <c r="AF65" s="117"/>
      <c r="AG65" s="117"/>
      <c r="AH65" s="117"/>
      <c r="AI65" s="117"/>
      <c r="AJ65" s="117"/>
      <c r="AK65" s="117"/>
      <c r="AL65" s="117"/>
    </row>
    <row r="66" spans="1:38" ht="14.25" customHeight="1">
      <c r="A66" s="117"/>
      <c r="B66" s="116"/>
      <c r="C66" s="116"/>
      <c r="D66" s="116"/>
      <c r="E66" s="120"/>
      <c r="F66" s="116"/>
      <c r="G66" s="116"/>
      <c r="H66" s="116"/>
      <c r="I66" s="116"/>
      <c r="J66" s="116"/>
      <c r="K66" s="116"/>
      <c r="L66" s="116"/>
      <c r="M66" s="116"/>
      <c r="N66" s="116"/>
      <c r="O66" s="120"/>
      <c r="P66" s="116"/>
      <c r="Q66" s="116"/>
      <c r="R66" s="116"/>
      <c r="S66" s="116"/>
      <c r="T66" s="116"/>
      <c r="U66" s="116"/>
      <c r="V66" s="116"/>
      <c r="W66" s="116"/>
      <c r="X66" s="116"/>
      <c r="Y66" s="116"/>
      <c r="Z66" s="116"/>
      <c r="AA66" s="117"/>
      <c r="AB66" s="117"/>
      <c r="AC66" s="117"/>
      <c r="AD66" s="117"/>
      <c r="AE66" s="117"/>
      <c r="AF66" s="117"/>
      <c r="AG66" s="117"/>
      <c r="AH66" s="117"/>
      <c r="AI66" s="117"/>
      <c r="AJ66" s="117"/>
      <c r="AK66" s="117"/>
      <c r="AL66" s="117"/>
    </row>
    <row r="67" spans="1:38" ht="14.25" customHeight="1">
      <c r="A67" s="117"/>
      <c r="B67" s="116"/>
      <c r="C67" s="116"/>
      <c r="D67" s="116"/>
      <c r="E67" s="120"/>
      <c r="F67" s="116"/>
      <c r="G67" s="116"/>
      <c r="H67" s="116"/>
      <c r="I67" s="116"/>
      <c r="J67" s="116"/>
      <c r="K67" s="116"/>
      <c r="L67" s="116"/>
      <c r="M67" s="116"/>
      <c r="N67" s="116"/>
      <c r="O67" s="120"/>
      <c r="P67" s="116"/>
      <c r="Q67" s="116"/>
      <c r="R67" s="116"/>
      <c r="S67" s="116"/>
      <c r="T67" s="116"/>
      <c r="U67" s="116"/>
      <c r="V67" s="116"/>
      <c r="W67" s="116"/>
      <c r="X67" s="116"/>
      <c r="Y67" s="116"/>
      <c r="Z67" s="116"/>
      <c r="AA67" s="117"/>
      <c r="AB67" s="117"/>
      <c r="AC67" s="117"/>
      <c r="AD67" s="117"/>
      <c r="AE67" s="117"/>
      <c r="AF67" s="117"/>
      <c r="AG67" s="117"/>
      <c r="AH67" s="117"/>
      <c r="AI67" s="117"/>
      <c r="AJ67" s="117"/>
      <c r="AK67" s="117"/>
      <c r="AL67" s="117"/>
    </row>
    <row r="68" spans="1:38" ht="14.25" customHeight="1">
      <c r="A68" s="117"/>
      <c r="B68" s="116"/>
      <c r="C68" s="116"/>
      <c r="D68" s="116"/>
      <c r="E68" s="120"/>
      <c r="F68" s="116"/>
      <c r="G68" s="116"/>
      <c r="H68" s="116"/>
      <c r="I68" s="116"/>
      <c r="J68" s="116"/>
      <c r="K68" s="116"/>
      <c r="L68" s="116"/>
      <c r="M68" s="116"/>
      <c r="N68" s="116"/>
      <c r="O68" s="120"/>
      <c r="P68" s="116"/>
      <c r="Q68" s="116"/>
      <c r="R68" s="116"/>
      <c r="S68" s="116"/>
      <c r="T68" s="116"/>
      <c r="U68" s="116"/>
      <c r="V68" s="116"/>
      <c r="W68" s="116"/>
      <c r="X68" s="116"/>
      <c r="Y68" s="116"/>
      <c r="Z68" s="116"/>
      <c r="AA68" s="117"/>
      <c r="AB68" s="117"/>
      <c r="AC68" s="117"/>
      <c r="AD68" s="117"/>
      <c r="AE68" s="117"/>
      <c r="AF68" s="117"/>
      <c r="AG68" s="117"/>
      <c r="AH68" s="117"/>
      <c r="AI68" s="117"/>
      <c r="AJ68" s="117"/>
      <c r="AK68" s="117"/>
      <c r="AL68" s="117"/>
    </row>
    <row r="69" spans="1:38" ht="14.25" customHeight="1">
      <c r="A69" s="117"/>
      <c r="B69" s="116"/>
      <c r="C69" s="116"/>
      <c r="D69" s="116"/>
      <c r="E69" s="120"/>
      <c r="F69" s="116"/>
      <c r="G69" s="116"/>
      <c r="H69" s="116"/>
      <c r="I69" s="116"/>
      <c r="J69" s="116"/>
      <c r="K69" s="116"/>
      <c r="L69" s="116"/>
      <c r="M69" s="116"/>
      <c r="N69" s="116"/>
      <c r="O69" s="120"/>
      <c r="P69" s="116"/>
      <c r="Q69" s="116"/>
      <c r="R69" s="116"/>
      <c r="S69" s="116"/>
      <c r="T69" s="116"/>
      <c r="U69" s="116"/>
      <c r="V69" s="116"/>
      <c r="W69" s="116"/>
      <c r="X69" s="116"/>
      <c r="Y69" s="116"/>
      <c r="Z69" s="116"/>
      <c r="AA69" s="117"/>
      <c r="AB69" s="117"/>
      <c r="AC69" s="117"/>
      <c r="AD69" s="117"/>
      <c r="AE69" s="117"/>
      <c r="AF69" s="117"/>
      <c r="AG69" s="117"/>
      <c r="AH69" s="117"/>
      <c r="AI69" s="117"/>
      <c r="AJ69" s="117"/>
      <c r="AK69" s="117"/>
      <c r="AL69" s="117"/>
    </row>
    <row r="70" spans="1:38" ht="14.25" customHeight="1">
      <c r="A70" s="117"/>
      <c r="B70" s="116"/>
      <c r="C70" s="116"/>
      <c r="D70" s="116"/>
      <c r="E70" s="120"/>
      <c r="F70" s="116"/>
      <c r="G70" s="116"/>
      <c r="H70" s="116"/>
      <c r="I70" s="116"/>
      <c r="J70" s="116"/>
      <c r="K70" s="116"/>
      <c r="L70" s="116"/>
      <c r="M70" s="116"/>
      <c r="N70" s="116"/>
      <c r="O70" s="120"/>
      <c r="P70" s="116"/>
      <c r="Q70" s="116"/>
      <c r="R70" s="116"/>
      <c r="S70" s="116"/>
      <c r="T70" s="116"/>
      <c r="U70" s="116"/>
      <c r="V70" s="116"/>
      <c r="W70" s="116"/>
      <c r="X70" s="116"/>
      <c r="Y70" s="116"/>
      <c r="Z70" s="116"/>
      <c r="AA70" s="117"/>
      <c r="AB70" s="117"/>
      <c r="AC70" s="117"/>
      <c r="AD70" s="117"/>
      <c r="AE70" s="117"/>
      <c r="AF70" s="117"/>
      <c r="AG70" s="117"/>
      <c r="AH70" s="117"/>
      <c r="AI70" s="117"/>
      <c r="AJ70" s="117"/>
      <c r="AK70" s="117"/>
      <c r="AL70" s="117"/>
    </row>
    <row r="71" spans="1:38" ht="14.25" customHeight="1">
      <c r="A71" s="117"/>
      <c r="B71" s="116"/>
      <c r="C71" s="116"/>
      <c r="D71" s="116"/>
      <c r="E71" s="120"/>
      <c r="F71" s="116"/>
      <c r="G71" s="116"/>
      <c r="H71" s="116"/>
      <c r="I71" s="116"/>
      <c r="J71" s="116"/>
      <c r="K71" s="116"/>
      <c r="L71" s="116"/>
      <c r="M71" s="116"/>
      <c r="N71" s="116"/>
      <c r="O71" s="120"/>
      <c r="P71" s="116"/>
      <c r="Q71" s="116"/>
      <c r="R71" s="116"/>
      <c r="S71" s="116"/>
      <c r="T71" s="116"/>
      <c r="U71" s="116"/>
      <c r="V71" s="116"/>
      <c r="W71" s="116"/>
      <c r="X71" s="116"/>
      <c r="Y71" s="116"/>
      <c r="Z71" s="116"/>
      <c r="AA71" s="117"/>
      <c r="AB71" s="117"/>
      <c r="AC71" s="117"/>
      <c r="AD71" s="117"/>
      <c r="AE71" s="117"/>
      <c r="AF71" s="117"/>
      <c r="AG71" s="117"/>
      <c r="AH71" s="117"/>
      <c r="AI71" s="117"/>
      <c r="AJ71" s="117"/>
      <c r="AK71" s="117"/>
      <c r="AL71" s="117"/>
    </row>
    <row r="72" spans="1:38" ht="14.25" customHeight="1">
      <c r="A72" s="117"/>
      <c r="B72" s="116"/>
      <c r="C72" s="116"/>
      <c r="D72" s="116"/>
      <c r="E72" s="120"/>
      <c r="F72" s="116"/>
      <c r="G72" s="116"/>
      <c r="H72" s="116"/>
      <c r="I72" s="116"/>
      <c r="J72" s="116"/>
      <c r="K72" s="116"/>
      <c r="L72" s="116"/>
      <c r="M72" s="116"/>
      <c r="N72" s="116"/>
      <c r="O72" s="120"/>
      <c r="P72" s="116"/>
      <c r="Q72" s="116"/>
      <c r="R72" s="116"/>
      <c r="S72" s="116"/>
      <c r="T72" s="116"/>
      <c r="U72" s="116"/>
      <c r="V72" s="116"/>
      <c r="W72" s="116"/>
      <c r="X72" s="116"/>
      <c r="Y72" s="116"/>
      <c r="Z72" s="116"/>
      <c r="AA72" s="117"/>
      <c r="AB72" s="117"/>
      <c r="AC72" s="117"/>
      <c r="AD72" s="117"/>
      <c r="AE72" s="117"/>
      <c r="AF72" s="117"/>
      <c r="AG72" s="117"/>
      <c r="AH72" s="117"/>
      <c r="AI72" s="117"/>
      <c r="AJ72" s="117"/>
      <c r="AK72" s="117"/>
      <c r="AL72" s="117"/>
    </row>
    <row r="73" spans="1:38" ht="14.25" customHeight="1">
      <c r="A73" s="117"/>
      <c r="B73" s="116"/>
      <c r="C73" s="116"/>
      <c r="D73" s="116"/>
      <c r="E73" s="120"/>
      <c r="F73" s="116"/>
      <c r="G73" s="116"/>
      <c r="H73" s="116"/>
      <c r="I73" s="116"/>
      <c r="J73" s="116"/>
      <c r="K73" s="116"/>
      <c r="L73" s="116"/>
      <c r="M73" s="116"/>
      <c r="N73" s="116"/>
      <c r="O73" s="120"/>
      <c r="P73" s="116"/>
      <c r="Q73" s="116"/>
      <c r="R73" s="116"/>
      <c r="S73" s="116"/>
      <c r="T73" s="116"/>
      <c r="U73" s="116"/>
      <c r="V73" s="116"/>
      <c r="W73" s="116"/>
      <c r="X73" s="116"/>
      <c r="Y73" s="116"/>
      <c r="Z73" s="116"/>
      <c r="AA73" s="117"/>
      <c r="AB73" s="117"/>
      <c r="AC73" s="117"/>
      <c r="AD73" s="117"/>
      <c r="AE73" s="117"/>
      <c r="AF73" s="117"/>
      <c r="AG73" s="117"/>
      <c r="AH73" s="117"/>
      <c r="AI73" s="117"/>
      <c r="AJ73" s="117"/>
      <c r="AK73" s="117"/>
      <c r="AL73" s="117"/>
    </row>
    <row r="74" spans="1:38" ht="14.25" customHeight="1">
      <c r="A74" s="117"/>
      <c r="B74" s="116"/>
      <c r="C74" s="116"/>
      <c r="D74" s="116"/>
      <c r="E74" s="120"/>
      <c r="F74" s="116"/>
      <c r="G74" s="116"/>
      <c r="H74" s="116"/>
      <c r="I74" s="116"/>
      <c r="J74" s="116"/>
      <c r="K74" s="116"/>
      <c r="L74" s="116"/>
      <c r="M74" s="116"/>
      <c r="N74" s="116"/>
      <c r="O74" s="120"/>
      <c r="P74" s="116"/>
      <c r="Q74" s="116"/>
      <c r="R74" s="116"/>
      <c r="S74" s="116"/>
      <c r="T74" s="116"/>
      <c r="U74" s="116"/>
      <c r="V74" s="116"/>
      <c r="W74" s="116"/>
      <c r="X74" s="116"/>
      <c r="Y74" s="116"/>
      <c r="Z74" s="116"/>
      <c r="AA74" s="117"/>
      <c r="AB74" s="117"/>
      <c r="AC74" s="117"/>
      <c r="AD74" s="117"/>
      <c r="AE74" s="117"/>
      <c r="AF74" s="117"/>
      <c r="AG74" s="117"/>
      <c r="AH74" s="117"/>
      <c r="AI74" s="117"/>
      <c r="AJ74" s="117"/>
      <c r="AK74" s="117"/>
      <c r="AL74" s="117"/>
    </row>
    <row r="75" spans="1:38" ht="14.25" customHeight="1">
      <c r="A75" s="117"/>
      <c r="B75" s="116"/>
      <c r="C75" s="116"/>
      <c r="D75" s="116"/>
      <c r="E75" s="120"/>
      <c r="F75" s="116"/>
      <c r="G75" s="116"/>
      <c r="H75" s="116"/>
      <c r="I75" s="116"/>
      <c r="J75" s="116"/>
      <c r="K75" s="116"/>
      <c r="L75" s="116"/>
      <c r="M75" s="116"/>
      <c r="N75" s="116"/>
      <c r="O75" s="120"/>
      <c r="P75" s="116"/>
      <c r="Q75" s="116"/>
      <c r="R75" s="116"/>
      <c r="S75" s="116"/>
      <c r="T75" s="116"/>
      <c r="U75" s="116"/>
      <c r="V75" s="116"/>
      <c r="W75" s="116"/>
      <c r="X75" s="116"/>
      <c r="Y75" s="116"/>
      <c r="Z75" s="116"/>
      <c r="AA75" s="117"/>
      <c r="AB75" s="117"/>
      <c r="AC75" s="117"/>
      <c r="AD75" s="117"/>
      <c r="AE75" s="117"/>
      <c r="AF75" s="117"/>
      <c r="AG75" s="117"/>
      <c r="AH75" s="117"/>
      <c r="AI75" s="117"/>
      <c r="AJ75" s="117"/>
      <c r="AK75" s="117"/>
      <c r="AL75" s="117"/>
    </row>
    <row r="76" spans="1:38" ht="14.25" customHeight="1">
      <c r="A76" s="117"/>
      <c r="B76" s="116"/>
      <c r="C76" s="116"/>
      <c r="D76" s="116"/>
      <c r="E76" s="120"/>
      <c r="F76" s="116"/>
      <c r="G76" s="116"/>
      <c r="H76" s="116"/>
      <c r="I76" s="116"/>
      <c r="J76" s="116"/>
      <c r="K76" s="116"/>
      <c r="L76" s="116"/>
      <c r="M76" s="116"/>
      <c r="N76" s="116"/>
      <c r="O76" s="120"/>
      <c r="P76" s="116"/>
      <c r="Q76" s="116"/>
      <c r="R76" s="116"/>
      <c r="S76" s="116"/>
      <c r="T76" s="116"/>
      <c r="U76" s="116"/>
      <c r="V76" s="116"/>
      <c r="W76" s="116"/>
      <c r="X76" s="116"/>
      <c r="Y76" s="116"/>
      <c r="Z76" s="116"/>
      <c r="AA76" s="117"/>
      <c r="AB76" s="117"/>
      <c r="AC76" s="117"/>
      <c r="AD76" s="117"/>
      <c r="AE76" s="117"/>
      <c r="AF76" s="117"/>
      <c r="AG76" s="117"/>
      <c r="AH76" s="117"/>
      <c r="AI76" s="117"/>
      <c r="AJ76" s="117"/>
      <c r="AK76" s="117"/>
      <c r="AL76" s="117"/>
    </row>
    <row r="77" spans="1:38" ht="14.25" customHeight="1">
      <c r="A77" s="117"/>
      <c r="B77" s="116"/>
      <c r="C77" s="116"/>
      <c r="D77" s="116"/>
      <c r="E77" s="120"/>
      <c r="F77" s="116"/>
      <c r="G77" s="116"/>
      <c r="H77" s="116"/>
      <c r="I77" s="116"/>
      <c r="J77" s="116"/>
      <c r="K77" s="116"/>
      <c r="L77" s="116"/>
      <c r="M77" s="116"/>
      <c r="N77" s="116"/>
      <c r="O77" s="120"/>
      <c r="P77" s="116"/>
      <c r="Q77" s="116"/>
      <c r="R77" s="116"/>
      <c r="S77" s="116"/>
      <c r="T77" s="116"/>
      <c r="U77" s="116"/>
      <c r="V77" s="116"/>
      <c r="W77" s="116"/>
      <c r="X77" s="116"/>
      <c r="Y77" s="116"/>
      <c r="Z77" s="116"/>
      <c r="AA77" s="117"/>
      <c r="AB77" s="117"/>
      <c r="AC77" s="117"/>
      <c r="AD77" s="117"/>
      <c r="AE77" s="117"/>
      <c r="AF77" s="117"/>
      <c r="AG77" s="117"/>
      <c r="AH77" s="117"/>
      <c r="AI77" s="117"/>
      <c r="AJ77" s="117"/>
      <c r="AK77" s="117"/>
      <c r="AL77" s="117"/>
    </row>
    <row r="78" spans="1:38" ht="14.25" customHeight="1">
      <c r="A78" s="117"/>
      <c r="B78" s="116"/>
      <c r="C78" s="116"/>
      <c r="D78" s="116"/>
      <c r="E78" s="120"/>
      <c r="F78" s="116"/>
      <c r="G78" s="116"/>
      <c r="H78" s="116"/>
      <c r="I78" s="116"/>
      <c r="J78" s="116"/>
      <c r="K78" s="116"/>
      <c r="L78" s="116"/>
      <c r="M78" s="116"/>
      <c r="N78" s="116"/>
      <c r="O78" s="120"/>
      <c r="P78" s="116"/>
      <c r="Q78" s="116"/>
      <c r="R78" s="116"/>
      <c r="S78" s="116"/>
      <c r="T78" s="116"/>
      <c r="U78" s="116"/>
      <c r="V78" s="116"/>
      <c r="W78" s="116"/>
      <c r="X78" s="116"/>
      <c r="Y78" s="116"/>
      <c r="Z78" s="116"/>
      <c r="AA78" s="117"/>
      <c r="AB78" s="117"/>
      <c r="AC78" s="117"/>
      <c r="AD78" s="117"/>
      <c r="AE78" s="117"/>
      <c r="AF78" s="117"/>
      <c r="AG78" s="117"/>
      <c r="AH78" s="117"/>
      <c r="AI78" s="117"/>
      <c r="AJ78" s="117"/>
      <c r="AK78" s="117"/>
      <c r="AL78" s="117"/>
    </row>
    <row r="79" spans="1:38" ht="14.25" customHeight="1">
      <c r="A79" s="117"/>
      <c r="B79" s="116"/>
      <c r="C79" s="116"/>
      <c r="D79" s="116"/>
      <c r="E79" s="120"/>
      <c r="F79" s="116"/>
      <c r="G79" s="116"/>
      <c r="H79" s="116"/>
      <c r="I79" s="116"/>
      <c r="J79" s="116"/>
      <c r="K79" s="116"/>
      <c r="L79" s="116"/>
      <c r="M79" s="116"/>
      <c r="N79" s="116"/>
      <c r="O79" s="120"/>
      <c r="P79" s="116"/>
      <c r="Q79" s="116"/>
      <c r="R79" s="116"/>
      <c r="S79" s="116"/>
      <c r="T79" s="116"/>
      <c r="U79" s="116"/>
      <c r="V79" s="116"/>
      <c r="W79" s="116"/>
      <c r="X79" s="116"/>
      <c r="Y79" s="116"/>
      <c r="Z79" s="116"/>
      <c r="AA79" s="117"/>
      <c r="AB79" s="117"/>
      <c r="AC79" s="117"/>
      <c r="AD79" s="117"/>
      <c r="AE79" s="117"/>
      <c r="AF79" s="117"/>
      <c r="AG79" s="117"/>
      <c r="AH79" s="117"/>
      <c r="AI79" s="117"/>
      <c r="AJ79" s="117"/>
      <c r="AK79" s="117"/>
      <c r="AL79" s="117"/>
    </row>
    <row r="80" spans="1:38" ht="14.25" customHeight="1">
      <c r="A80" s="117"/>
      <c r="B80" s="116"/>
      <c r="C80" s="116"/>
      <c r="D80" s="116"/>
      <c r="E80" s="120"/>
      <c r="F80" s="116"/>
      <c r="G80" s="116"/>
      <c r="H80" s="116"/>
      <c r="I80" s="116"/>
      <c r="J80" s="116"/>
      <c r="K80" s="116"/>
      <c r="L80" s="116"/>
      <c r="M80" s="116"/>
      <c r="N80" s="116"/>
      <c r="O80" s="120"/>
      <c r="P80" s="116"/>
      <c r="Q80" s="116"/>
      <c r="R80" s="116"/>
      <c r="S80" s="116"/>
      <c r="T80" s="116"/>
      <c r="U80" s="116"/>
      <c r="V80" s="116"/>
      <c r="W80" s="116"/>
      <c r="X80" s="116"/>
      <c r="Y80" s="116"/>
      <c r="Z80" s="116"/>
      <c r="AA80" s="117"/>
      <c r="AB80" s="117"/>
      <c r="AC80" s="117"/>
      <c r="AD80" s="117"/>
      <c r="AE80" s="117"/>
      <c r="AF80" s="117"/>
      <c r="AG80" s="117"/>
      <c r="AH80" s="117"/>
      <c r="AI80" s="117"/>
      <c r="AJ80" s="117"/>
      <c r="AK80" s="117"/>
      <c r="AL80" s="117"/>
    </row>
    <row r="81" spans="1:38" ht="14.25" customHeight="1">
      <c r="A81" s="117"/>
      <c r="B81" s="116"/>
      <c r="C81" s="116"/>
      <c r="D81" s="116"/>
      <c r="E81" s="120"/>
      <c r="F81" s="116"/>
      <c r="G81" s="116"/>
      <c r="H81" s="116"/>
      <c r="I81" s="116"/>
      <c r="J81" s="116"/>
      <c r="K81" s="116"/>
      <c r="L81" s="116"/>
      <c r="M81" s="116"/>
      <c r="N81" s="116"/>
      <c r="O81" s="120"/>
      <c r="P81" s="116"/>
      <c r="Q81" s="116"/>
      <c r="R81" s="116"/>
      <c r="S81" s="116"/>
      <c r="T81" s="116"/>
      <c r="U81" s="116"/>
      <c r="V81" s="116"/>
      <c r="W81" s="116"/>
      <c r="X81" s="116"/>
      <c r="Y81" s="116"/>
      <c r="Z81" s="116"/>
      <c r="AA81" s="117"/>
      <c r="AB81" s="117"/>
      <c r="AC81" s="117"/>
      <c r="AD81" s="117"/>
      <c r="AE81" s="117"/>
      <c r="AF81" s="117"/>
      <c r="AG81" s="117"/>
      <c r="AH81" s="117"/>
      <c r="AI81" s="117"/>
      <c r="AJ81" s="117"/>
      <c r="AK81" s="117"/>
      <c r="AL81" s="117"/>
    </row>
    <row r="82" spans="1:38" ht="14.25" customHeight="1">
      <c r="A82" s="117"/>
      <c r="B82" s="116"/>
      <c r="C82" s="116"/>
      <c r="D82" s="116"/>
      <c r="E82" s="120"/>
      <c r="F82" s="116"/>
      <c r="G82" s="116"/>
      <c r="H82" s="116"/>
      <c r="I82" s="116"/>
      <c r="J82" s="116"/>
      <c r="K82" s="116"/>
      <c r="L82" s="116"/>
      <c r="M82" s="116"/>
      <c r="N82" s="116"/>
      <c r="O82" s="120"/>
      <c r="P82" s="116"/>
      <c r="Q82" s="116"/>
      <c r="R82" s="116"/>
      <c r="S82" s="116"/>
      <c r="T82" s="116"/>
      <c r="U82" s="116"/>
      <c r="V82" s="116"/>
      <c r="W82" s="116"/>
      <c r="X82" s="116"/>
      <c r="Y82" s="116"/>
      <c r="Z82" s="116"/>
      <c r="AA82" s="117"/>
      <c r="AB82" s="117"/>
      <c r="AC82" s="117"/>
      <c r="AD82" s="117"/>
      <c r="AE82" s="117"/>
      <c r="AF82" s="117"/>
      <c r="AG82" s="117"/>
      <c r="AH82" s="117"/>
      <c r="AI82" s="117"/>
      <c r="AJ82" s="117"/>
      <c r="AK82" s="117"/>
      <c r="AL82" s="117"/>
    </row>
    <row r="83" spans="1:38" ht="14.25" customHeight="1">
      <c r="A83" s="117"/>
      <c r="B83" s="116"/>
      <c r="C83" s="116"/>
      <c r="D83" s="116"/>
      <c r="E83" s="120"/>
      <c r="F83" s="116"/>
      <c r="G83" s="116"/>
      <c r="H83" s="116"/>
      <c r="I83" s="116"/>
      <c r="J83" s="116"/>
      <c r="K83" s="116"/>
      <c r="L83" s="116"/>
      <c r="M83" s="116"/>
      <c r="N83" s="116"/>
      <c r="O83" s="120"/>
      <c r="P83" s="116"/>
      <c r="Q83" s="116"/>
      <c r="R83" s="116"/>
      <c r="S83" s="116"/>
      <c r="T83" s="116"/>
      <c r="U83" s="116"/>
      <c r="V83" s="116"/>
      <c r="W83" s="116"/>
      <c r="X83" s="116"/>
      <c r="Y83" s="116"/>
      <c r="Z83" s="116"/>
      <c r="AA83" s="117"/>
      <c r="AB83" s="117"/>
      <c r="AC83" s="117"/>
      <c r="AD83" s="117"/>
      <c r="AE83" s="117"/>
      <c r="AF83" s="117"/>
      <c r="AG83" s="117"/>
      <c r="AH83" s="117"/>
      <c r="AI83" s="117"/>
      <c r="AJ83" s="117"/>
      <c r="AK83" s="117"/>
      <c r="AL83" s="117"/>
    </row>
    <row r="84" spans="1:38" ht="14.25" customHeight="1">
      <c r="A84" s="117"/>
      <c r="B84" s="116"/>
      <c r="C84" s="116"/>
      <c r="D84" s="116"/>
      <c r="E84" s="120"/>
      <c r="F84" s="116"/>
      <c r="G84" s="116"/>
      <c r="H84" s="116"/>
      <c r="I84" s="116"/>
      <c r="J84" s="116"/>
      <c r="K84" s="116"/>
      <c r="L84" s="116"/>
      <c r="M84" s="116"/>
      <c r="N84" s="116"/>
      <c r="O84" s="120"/>
      <c r="P84" s="116"/>
      <c r="Q84" s="116"/>
      <c r="R84" s="116"/>
      <c r="S84" s="116"/>
      <c r="T84" s="116"/>
      <c r="U84" s="116"/>
      <c r="V84" s="116"/>
      <c r="W84" s="116"/>
      <c r="X84" s="116"/>
      <c r="Y84" s="116"/>
      <c r="Z84" s="116"/>
      <c r="AA84" s="117"/>
      <c r="AB84" s="117"/>
      <c r="AC84" s="117"/>
      <c r="AD84" s="117"/>
      <c r="AE84" s="117"/>
      <c r="AF84" s="117"/>
      <c r="AG84" s="117"/>
      <c r="AH84" s="117"/>
      <c r="AI84" s="117"/>
      <c r="AJ84" s="117"/>
      <c r="AK84" s="117"/>
      <c r="AL84" s="117"/>
    </row>
    <row r="85" spans="1:38" ht="14.25" customHeight="1">
      <c r="A85" s="117"/>
      <c r="B85" s="116"/>
      <c r="C85" s="116"/>
      <c r="D85" s="116"/>
      <c r="E85" s="120"/>
      <c r="F85" s="116"/>
      <c r="G85" s="116"/>
      <c r="H85" s="116"/>
      <c r="I85" s="116"/>
      <c r="J85" s="116"/>
      <c r="K85" s="116"/>
      <c r="L85" s="116"/>
      <c r="M85" s="116"/>
      <c r="N85" s="116"/>
      <c r="O85" s="120"/>
      <c r="P85" s="116"/>
      <c r="Q85" s="116"/>
      <c r="R85" s="116"/>
      <c r="S85" s="116"/>
      <c r="T85" s="116"/>
      <c r="U85" s="116"/>
      <c r="V85" s="116"/>
      <c r="W85" s="116"/>
      <c r="X85" s="116"/>
      <c r="Y85" s="116"/>
      <c r="Z85" s="116"/>
      <c r="AA85" s="117"/>
      <c r="AB85" s="117"/>
      <c r="AC85" s="117"/>
      <c r="AD85" s="117"/>
      <c r="AE85" s="117"/>
      <c r="AF85" s="117"/>
      <c r="AG85" s="117"/>
      <c r="AH85" s="117"/>
      <c r="AI85" s="117"/>
      <c r="AJ85" s="117"/>
      <c r="AK85" s="117"/>
      <c r="AL85" s="117"/>
    </row>
    <row r="86" spans="1:38" ht="14.25" customHeight="1">
      <c r="A86" s="117"/>
      <c r="B86" s="116"/>
      <c r="C86" s="116"/>
      <c r="D86" s="116"/>
      <c r="E86" s="120"/>
      <c r="F86" s="116"/>
      <c r="G86" s="116"/>
      <c r="H86" s="116"/>
      <c r="I86" s="116"/>
      <c r="J86" s="116"/>
      <c r="K86" s="116"/>
      <c r="L86" s="116"/>
      <c r="M86" s="116"/>
      <c r="N86" s="116"/>
      <c r="O86" s="120"/>
      <c r="P86" s="116"/>
      <c r="Q86" s="116"/>
      <c r="R86" s="116"/>
      <c r="S86" s="116"/>
      <c r="T86" s="116"/>
      <c r="U86" s="116"/>
      <c r="V86" s="116"/>
      <c r="W86" s="116"/>
      <c r="X86" s="116"/>
      <c r="Y86" s="116"/>
      <c r="Z86" s="116"/>
      <c r="AA86" s="117"/>
      <c r="AB86" s="117"/>
      <c r="AC86" s="117"/>
      <c r="AD86" s="117"/>
      <c r="AE86" s="117"/>
      <c r="AF86" s="117"/>
      <c r="AG86" s="117"/>
      <c r="AH86" s="117"/>
      <c r="AI86" s="117"/>
      <c r="AJ86" s="117"/>
      <c r="AK86" s="117"/>
      <c r="AL86" s="117"/>
    </row>
    <row r="87" spans="1:38" ht="14.25" customHeight="1">
      <c r="A87" s="117"/>
      <c r="B87" s="116"/>
      <c r="C87" s="116"/>
      <c r="D87" s="116"/>
      <c r="E87" s="120"/>
      <c r="F87" s="116"/>
      <c r="G87" s="116"/>
      <c r="H87" s="116"/>
      <c r="I87" s="116"/>
      <c r="J87" s="116"/>
      <c r="K87" s="116"/>
      <c r="L87" s="116"/>
      <c r="M87" s="116"/>
      <c r="N87" s="116"/>
      <c r="O87" s="120"/>
      <c r="P87" s="116"/>
      <c r="Q87" s="116"/>
      <c r="R87" s="116"/>
      <c r="S87" s="116"/>
      <c r="T87" s="116"/>
      <c r="U87" s="116"/>
      <c r="V87" s="116"/>
      <c r="W87" s="116"/>
      <c r="X87" s="116"/>
      <c r="Y87" s="116"/>
      <c r="Z87" s="116"/>
      <c r="AA87" s="117"/>
      <c r="AB87" s="117"/>
      <c r="AC87" s="117"/>
      <c r="AD87" s="117"/>
      <c r="AE87" s="117"/>
      <c r="AF87" s="117"/>
      <c r="AG87" s="117"/>
      <c r="AH87" s="117"/>
      <c r="AI87" s="117"/>
      <c r="AJ87" s="117"/>
      <c r="AK87" s="117"/>
      <c r="AL87" s="117"/>
    </row>
    <row r="88" spans="1:38" ht="14.25" customHeight="1">
      <c r="A88" s="117"/>
      <c r="B88" s="116"/>
      <c r="C88" s="116"/>
      <c r="D88" s="116"/>
      <c r="E88" s="120"/>
      <c r="F88" s="116"/>
      <c r="G88" s="116"/>
      <c r="H88" s="116"/>
      <c r="I88" s="116"/>
      <c r="J88" s="116"/>
      <c r="K88" s="116"/>
      <c r="L88" s="116"/>
      <c r="M88" s="116"/>
      <c r="N88" s="116"/>
      <c r="O88" s="120"/>
      <c r="P88" s="116"/>
      <c r="Q88" s="116"/>
      <c r="R88" s="116"/>
      <c r="S88" s="116"/>
      <c r="T88" s="116"/>
      <c r="U88" s="116"/>
      <c r="V88" s="116"/>
      <c r="W88" s="116"/>
      <c r="X88" s="116"/>
      <c r="Y88" s="116"/>
      <c r="Z88" s="116"/>
      <c r="AA88" s="117"/>
      <c r="AB88" s="117"/>
      <c r="AC88" s="117"/>
      <c r="AD88" s="117"/>
      <c r="AE88" s="117"/>
      <c r="AF88" s="117"/>
      <c r="AG88" s="117"/>
      <c r="AH88" s="117"/>
      <c r="AI88" s="117"/>
      <c r="AJ88" s="117"/>
      <c r="AK88" s="117"/>
      <c r="AL88" s="117"/>
    </row>
    <row r="89" spans="1:38" ht="14.25" customHeight="1">
      <c r="A89" s="117"/>
      <c r="B89" s="116"/>
      <c r="C89" s="116"/>
      <c r="D89" s="116"/>
      <c r="E89" s="120"/>
      <c r="F89" s="116"/>
      <c r="G89" s="116"/>
      <c r="H89" s="116"/>
      <c r="I89" s="116"/>
      <c r="J89" s="116"/>
      <c r="K89" s="116"/>
      <c r="L89" s="116"/>
      <c r="M89" s="116"/>
      <c r="N89" s="116"/>
      <c r="O89" s="120"/>
      <c r="P89" s="116"/>
      <c r="Q89" s="116"/>
      <c r="R89" s="116"/>
      <c r="S89" s="116"/>
      <c r="T89" s="116"/>
      <c r="U89" s="116"/>
      <c r="V89" s="116"/>
      <c r="W89" s="116"/>
      <c r="X89" s="116"/>
      <c r="Y89" s="116"/>
      <c r="Z89" s="116"/>
      <c r="AA89" s="117"/>
      <c r="AB89" s="117"/>
      <c r="AC89" s="117"/>
      <c r="AD89" s="117"/>
      <c r="AE89" s="117"/>
      <c r="AF89" s="117"/>
      <c r="AG89" s="117"/>
      <c r="AH89" s="117"/>
      <c r="AI89" s="117"/>
      <c r="AJ89" s="117"/>
      <c r="AK89" s="117"/>
      <c r="AL89" s="117"/>
    </row>
    <row r="90" spans="1:38" ht="14.25" customHeight="1">
      <c r="A90" s="117"/>
      <c r="B90" s="116"/>
      <c r="C90" s="116"/>
      <c r="D90" s="116"/>
      <c r="E90" s="120"/>
      <c r="F90" s="116"/>
      <c r="G90" s="116"/>
      <c r="H90" s="116"/>
      <c r="I90" s="116"/>
      <c r="J90" s="116"/>
      <c r="K90" s="116"/>
      <c r="L90" s="116"/>
      <c r="M90" s="116"/>
      <c r="N90" s="116"/>
      <c r="O90" s="120"/>
      <c r="P90" s="116"/>
      <c r="Q90" s="116"/>
      <c r="R90" s="116"/>
      <c r="S90" s="116"/>
      <c r="T90" s="116"/>
      <c r="U90" s="116"/>
      <c r="V90" s="116"/>
      <c r="W90" s="116"/>
      <c r="X90" s="116"/>
      <c r="Y90" s="116"/>
      <c r="Z90" s="116"/>
      <c r="AA90" s="117"/>
      <c r="AB90" s="117"/>
      <c r="AC90" s="117"/>
      <c r="AD90" s="117"/>
      <c r="AE90" s="117"/>
      <c r="AF90" s="117"/>
      <c r="AG90" s="117"/>
      <c r="AH90" s="117"/>
      <c r="AI90" s="117"/>
      <c r="AJ90" s="117"/>
      <c r="AK90" s="117"/>
      <c r="AL90" s="117"/>
    </row>
    <row r="91" spans="1:38" ht="14.25" customHeight="1">
      <c r="A91" s="117"/>
      <c r="B91" s="116"/>
      <c r="C91" s="116"/>
      <c r="D91" s="116"/>
      <c r="E91" s="120"/>
      <c r="F91" s="116"/>
      <c r="G91" s="116"/>
      <c r="H91" s="116"/>
      <c r="I91" s="116"/>
      <c r="J91" s="116"/>
      <c r="K91" s="116"/>
      <c r="L91" s="116"/>
      <c r="M91" s="116"/>
      <c r="N91" s="116"/>
      <c r="O91" s="120"/>
      <c r="P91" s="116"/>
      <c r="Q91" s="116"/>
      <c r="R91" s="116"/>
      <c r="S91" s="116"/>
      <c r="T91" s="116"/>
      <c r="U91" s="116"/>
      <c r="V91" s="116"/>
      <c r="W91" s="116"/>
      <c r="X91" s="116"/>
      <c r="Y91" s="116"/>
      <c r="Z91" s="116"/>
      <c r="AA91" s="117"/>
      <c r="AB91" s="117"/>
      <c r="AC91" s="117"/>
      <c r="AD91" s="117"/>
      <c r="AE91" s="117"/>
      <c r="AF91" s="117"/>
      <c r="AG91" s="117"/>
      <c r="AH91" s="117"/>
      <c r="AI91" s="117"/>
      <c r="AJ91" s="117"/>
      <c r="AK91" s="117"/>
      <c r="AL91" s="117"/>
    </row>
    <row r="92" spans="1:38" ht="14.25" customHeight="1">
      <c r="A92" s="117"/>
      <c r="B92" s="116"/>
      <c r="C92" s="116"/>
      <c r="D92" s="116"/>
      <c r="E92" s="120"/>
      <c r="F92" s="116"/>
      <c r="G92" s="116"/>
      <c r="H92" s="116"/>
      <c r="I92" s="116"/>
      <c r="J92" s="116"/>
      <c r="K92" s="116"/>
      <c r="L92" s="116"/>
      <c r="M92" s="116"/>
      <c r="N92" s="116"/>
      <c r="O92" s="120"/>
      <c r="P92" s="116"/>
      <c r="Q92" s="116"/>
      <c r="R92" s="116"/>
      <c r="S92" s="116"/>
      <c r="T92" s="116"/>
      <c r="U92" s="116"/>
      <c r="V92" s="116"/>
      <c r="W92" s="116"/>
      <c r="X92" s="116"/>
      <c r="Y92" s="116"/>
      <c r="Z92" s="116"/>
      <c r="AA92" s="117"/>
      <c r="AB92" s="117"/>
      <c r="AC92" s="117"/>
      <c r="AD92" s="117"/>
      <c r="AE92" s="117"/>
      <c r="AF92" s="117"/>
      <c r="AG92" s="117"/>
      <c r="AH92" s="117"/>
      <c r="AI92" s="117"/>
      <c r="AJ92" s="117"/>
      <c r="AK92" s="117"/>
      <c r="AL92" s="117"/>
    </row>
    <row r="93" spans="1:38" ht="14.25" customHeight="1">
      <c r="A93" s="117"/>
      <c r="B93" s="116"/>
      <c r="C93" s="116"/>
      <c r="D93" s="116"/>
      <c r="E93" s="120"/>
      <c r="F93" s="116"/>
      <c r="G93" s="116"/>
      <c r="H93" s="116"/>
      <c r="I93" s="116"/>
      <c r="J93" s="116"/>
      <c r="K93" s="116"/>
      <c r="L93" s="116"/>
      <c r="M93" s="116"/>
      <c r="N93" s="116"/>
      <c r="O93" s="120"/>
      <c r="P93" s="116"/>
      <c r="Q93" s="116"/>
      <c r="R93" s="116"/>
      <c r="S93" s="116"/>
      <c r="T93" s="116"/>
      <c r="U93" s="116"/>
      <c r="V93" s="116"/>
      <c r="W93" s="116"/>
      <c r="X93" s="116"/>
      <c r="Y93" s="116"/>
      <c r="Z93" s="116"/>
      <c r="AA93" s="117"/>
      <c r="AB93" s="117"/>
      <c r="AC93" s="117"/>
      <c r="AD93" s="117"/>
      <c r="AE93" s="117"/>
      <c r="AF93" s="117"/>
      <c r="AG93" s="117"/>
      <c r="AH93" s="117"/>
      <c r="AI93" s="117"/>
      <c r="AJ93" s="117"/>
      <c r="AK93" s="117"/>
      <c r="AL93" s="117"/>
    </row>
    <row r="94" spans="1:38" ht="14.25" customHeight="1">
      <c r="A94" s="117"/>
      <c r="B94" s="116"/>
      <c r="C94" s="116"/>
      <c r="D94" s="116"/>
      <c r="E94" s="120"/>
      <c r="F94" s="116"/>
      <c r="G94" s="116"/>
      <c r="H94" s="116"/>
      <c r="I94" s="116"/>
      <c r="J94" s="116"/>
      <c r="K94" s="116"/>
      <c r="L94" s="116"/>
      <c r="M94" s="116"/>
      <c r="N94" s="116"/>
      <c r="O94" s="120"/>
      <c r="P94" s="116"/>
      <c r="Q94" s="116"/>
      <c r="R94" s="116"/>
      <c r="S94" s="116"/>
      <c r="T94" s="116"/>
      <c r="U94" s="116"/>
      <c r="V94" s="116"/>
      <c r="W94" s="116"/>
      <c r="X94" s="116"/>
      <c r="Y94" s="116"/>
      <c r="Z94" s="116"/>
      <c r="AA94" s="117"/>
      <c r="AB94" s="117"/>
      <c r="AC94" s="117"/>
      <c r="AD94" s="117"/>
      <c r="AE94" s="117"/>
      <c r="AF94" s="117"/>
      <c r="AG94" s="117"/>
      <c r="AH94" s="117"/>
      <c r="AI94" s="117"/>
      <c r="AJ94" s="117"/>
      <c r="AK94" s="117"/>
      <c r="AL94" s="117"/>
    </row>
    <row r="95" spans="1:38" ht="14.25" customHeight="1">
      <c r="A95" s="117"/>
      <c r="B95" s="116"/>
      <c r="C95" s="116"/>
      <c r="D95" s="116"/>
      <c r="E95" s="120"/>
      <c r="F95" s="116"/>
      <c r="G95" s="116"/>
      <c r="H95" s="116"/>
      <c r="I95" s="116"/>
      <c r="J95" s="116"/>
      <c r="K95" s="116"/>
      <c r="L95" s="116"/>
      <c r="M95" s="116"/>
      <c r="N95" s="116"/>
      <c r="O95" s="120"/>
      <c r="P95" s="116"/>
      <c r="Q95" s="116"/>
      <c r="R95" s="116"/>
      <c r="S95" s="116"/>
      <c r="T95" s="116"/>
      <c r="U95" s="116"/>
      <c r="V95" s="116"/>
      <c r="W95" s="116"/>
      <c r="X95" s="116"/>
      <c r="Y95" s="116"/>
      <c r="Z95" s="116"/>
      <c r="AA95" s="117"/>
      <c r="AB95" s="117"/>
      <c r="AC95" s="117"/>
      <c r="AD95" s="117"/>
      <c r="AE95" s="117"/>
      <c r="AF95" s="117"/>
      <c r="AG95" s="117"/>
      <c r="AH95" s="117"/>
      <c r="AI95" s="117"/>
      <c r="AJ95" s="117"/>
      <c r="AK95" s="117"/>
      <c r="AL95" s="117"/>
    </row>
    <row r="96" spans="1:38" ht="14.25" customHeight="1">
      <c r="A96" s="117"/>
      <c r="B96" s="116"/>
      <c r="C96" s="116"/>
      <c r="D96" s="116"/>
      <c r="E96" s="120"/>
      <c r="F96" s="116"/>
      <c r="G96" s="116"/>
      <c r="H96" s="116"/>
      <c r="I96" s="116"/>
      <c r="J96" s="116"/>
      <c r="K96" s="116"/>
      <c r="L96" s="116"/>
      <c r="M96" s="116"/>
      <c r="N96" s="116"/>
      <c r="O96" s="120"/>
      <c r="P96" s="116"/>
      <c r="Q96" s="116"/>
      <c r="R96" s="116"/>
      <c r="S96" s="116"/>
      <c r="T96" s="116"/>
      <c r="U96" s="116"/>
      <c r="V96" s="116"/>
      <c r="W96" s="116"/>
      <c r="X96" s="116"/>
      <c r="Y96" s="116"/>
      <c r="Z96" s="116"/>
      <c r="AA96" s="117"/>
      <c r="AB96" s="117"/>
      <c r="AC96" s="117"/>
      <c r="AD96" s="117"/>
      <c r="AE96" s="117"/>
      <c r="AF96" s="117"/>
      <c r="AG96" s="117"/>
      <c r="AH96" s="117"/>
      <c r="AI96" s="117"/>
      <c r="AJ96" s="117"/>
      <c r="AK96" s="117"/>
      <c r="AL96" s="117"/>
    </row>
    <row r="97" spans="1:38" ht="14.25" customHeight="1">
      <c r="A97" s="117"/>
      <c r="B97" s="116"/>
      <c r="C97" s="116"/>
      <c r="D97" s="116"/>
      <c r="E97" s="120"/>
      <c r="F97" s="116"/>
      <c r="G97" s="116"/>
      <c r="H97" s="116"/>
      <c r="I97" s="116"/>
      <c r="J97" s="116"/>
      <c r="K97" s="116"/>
      <c r="L97" s="116"/>
      <c r="M97" s="116"/>
      <c r="N97" s="116"/>
      <c r="O97" s="120"/>
      <c r="P97" s="116"/>
      <c r="Q97" s="116"/>
      <c r="R97" s="116"/>
      <c r="S97" s="116"/>
      <c r="T97" s="116"/>
      <c r="U97" s="116"/>
      <c r="V97" s="116"/>
      <c r="W97" s="116"/>
      <c r="X97" s="116"/>
      <c r="Y97" s="116"/>
      <c r="Z97" s="116"/>
      <c r="AA97" s="117"/>
      <c r="AB97" s="117"/>
      <c r="AC97" s="117"/>
      <c r="AD97" s="117"/>
      <c r="AE97" s="117"/>
      <c r="AF97" s="117"/>
      <c r="AG97" s="117"/>
      <c r="AH97" s="117"/>
      <c r="AI97" s="117"/>
      <c r="AJ97" s="117"/>
      <c r="AK97" s="117"/>
      <c r="AL97" s="117"/>
    </row>
    <row r="98" spans="1:38" ht="14.25" customHeight="1">
      <c r="A98" s="117"/>
      <c r="B98" s="116"/>
      <c r="C98" s="116"/>
      <c r="D98" s="116"/>
      <c r="E98" s="120"/>
      <c r="F98" s="116"/>
      <c r="G98" s="116"/>
      <c r="H98" s="116"/>
      <c r="I98" s="116"/>
      <c r="J98" s="116"/>
      <c r="K98" s="116"/>
      <c r="L98" s="116"/>
      <c r="M98" s="116"/>
      <c r="N98" s="116"/>
      <c r="O98" s="120"/>
      <c r="P98" s="116"/>
      <c r="Q98" s="116"/>
      <c r="R98" s="116"/>
      <c r="S98" s="116"/>
      <c r="T98" s="116"/>
      <c r="U98" s="116"/>
      <c r="V98" s="116"/>
      <c r="W98" s="116"/>
      <c r="X98" s="116"/>
      <c r="Y98" s="116"/>
      <c r="Z98" s="116"/>
      <c r="AA98" s="117"/>
      <c r="AB98" s="117"/>
      <c r="AC98" s="117"/>
      <c r="AD98" s="117"/>
      <c r="AE98" s="117"/>
      <c r="AF98" s="117"/>
      <c r="AG98" s="117"/>
      <c r="AH98" s="117"/>
      <c r="AI98" s="117"/>
      <c r="AJ98" s="117"/>
      <c r="AK98" s="117"/>
      <c r="AL98" s="117"/>
    </row>
    <row r="99" spans="1:38" ht="14.25" customHeight="1">
      <c r="A99" s="117"/>
      <c r="B99" s="116"/>
      <c r="C99" s="116"/>
      <c r="D99" s="116"/>
      <c r="E99" s="120"/>
      <c r="F99" s="116"/>
      <c r="G99" s="116"/>
      <c r="H99" s="116"/>
      <c r="I99" s="116"/>
      <c r="J99" s="116"/>
      <c r="K99" s="116"/>
      <c r="L99" s="116"/>
      <c r="M99" s="116"/>
      <c r="N99" s="116"/>
      <c r="O99" s="120"/>
      <c r="P99" s="116"/>
      <c r="Q99" s="116"/>
      <c r="R99" s="116"/>
      <c r="S99" s="116"/>
      <c r="T99" s="116"/>
      <c r="U99" s="116"/>
      <c r="V99" s="116"/>
      <c r="W99" s="116"/>
      <c r="X99" s="116"/>
      <c r="Y99" s="116"/>
      <c r="Z99" s="116"/>
      <c r="AA99" s="117"/>
      <c r="AB99" s="117"/>
      <c r="AC99" s="117"/>
      <c r="AD99" s="117"/>
      <c r="AE99" s="117"/>
      <c r="AF99" s="117"/>
      <c r="AG99" s="117"/>
      <c r="AH99" s="117"/>
      <c r="AI99" s="117"/>
      <c r="AJ99" s="117"/>
      <c r="AK99" s="117"/>
      <c r="AL99" s="117"/>
    </row>
    <row r="100" spans="1:38" ht="14.25" customHeight="1">
      <c r="A100" s="117"/>
      <c r="B100" s="116"/>
      <c r="C100" s="116"/>
      <c r="D100" s="116"/>
      <c r="E100" s="120"/>
      <c r="F100" s="116"/>
      <c r="G100" s="116"/>
      <c r="H100" s="116"/>
      <c r="I100" s="116"/>
      <c r="J100" s="116"/>
      <c r="K100" s="116"/>
      <c r="L100" s="116"/>
      <c r="M100" s="116"/>
      <c r="N100" s="116"/>
      <c r="O100" s="120"/>
      <c r="P100" s="116"/>
      <c r="Q100" s="116"/>
      <c r="R100" s="116"/>
      <c r="S100" s="116"/>
      <c r="T100" s="116"/>
      <c r="U100" s="116"/>
      <c r="V100" s="116"/>
      <c r="W100" s="116"/>
      <c r="X100" s="116"/>
      <c r="Y100" s="116"/>
      <c r="Z100" s="116"/>
      <c r="AA100" s="117"/>
      <c r="AB100" s="117"/>
      <c r="AC100" s="117"/>
      <c r="AD100" s="117"/>
      <c r="AE100" s="117"/>
      <c r="AF100" s="117"/>
      <c r="AG100" s="117"/>
      <c r="AH100" s="117"/>
      <c r="AI100" s="117"/>
      <c r="AJ100" s="117"/>
      <c r="AK100" s="117"/>
      <c r="AL100" s="117"/>
    </row>
    <row r="101" spans="1:38" ht="14.25" customHeight="1">
      <c r="A101" s="117"/>
      <c r="B101" s="116"/>
      <c r="C101" s="116"/>
      <c r="D101" s="116"/>
      <c r="E101" s="120"/>
      <c r="F101" s="116"/>
      <c r="G101" s="116"/>
      <c r="H101" s="116"/>
      <c r="I101" s="116"/>
      <c r="J101" s="116"/>
      <c r="K101" s="116"/>
      <c r="L101" s="116"/>
      <c r="M101" s="116"/>
      <c r="N101" s="116"/>
      <c r="O101" s="120"/>
      <c r="P101" s="116"/>
      <c r="Q101" s="116"/>
      <c r="R101" s="116"/>
      <c r="S101" s="116"/>
      <c r="T101" s="116"/>
      <c r="U101" s="116"/>
      <c r="V101" s="116"/>
      <c r="W101" s="116"/>
      <c r="X101" s="116"/>
      <c r="Y101" s="116"/>
      <c r="Z101" s="116"/>
      <c r="AA101" s="117"/>
      <c r="AB101" s="117"/>
      <c r="AC101" s="117"/>
      <c r="AD101" s="117"/>
      <c r="AE101" s="117"/>
      <c r="AF101" s="117"/>
      <c r="AG101" s="117"/>
      <c r="AH101" s="117"/>
      <c r="AI101" s="117"/>
      <c r="AJ101" s="117"/>
      <c r="AK101" s="117"/>
      <c r="AL101" s="117"/>
    </row>
    <row r="102" spans="1:38" ht="14.25" customHeight="1">
      <c r="A102" s="117"/>
      <c r="B102" s="116"/>
      <c r="C102" s="116"/>
      <c r="D102" s="116"/>
      <c r="E102" s="120"/>
      <c r="F102" s="116"/>
      <c r="G102" s="116"/>
      <c r="H102" s="116"/>
      <c r="I102" s="116"/>
      <c r="J102" s="116"/>
      <c r="K102" s="116"/>
      <c r="L102" s="116"/>
      <c r="M102" s="116"/>
      <c r="N102" s="116"/>
      <c r="O102" s="120"/>
      <c r="P102" s="116"/>
      <c r="Q102" s="116"/>
      <c r="R102" s="116"/>
      <c r="S102" s="116"/>
      <c r="T102" s="116"/>
      <c r="U102" s="116"/>
      <c r="V102" s="116"/>
      <c r="W102" s="116"/>
      <c r="X102" s="116"/>
      <c r="Y102" s="116"/>
      <c r="Z102" s="116"/>
      <c r="AA102" s="117"/>
      <c r="AB102" s="117"/>
      <c r="AC102" s="117"/>
      <c r="AD102" s="117"/>
      <c r="AE102" s="117"/>
      <c r="AF102" s="117"/>
      <c r="AG102" s="117"/>
      <c r="AH102" s="117"/>
      <c r="AI102" s="117"/>
      <c r="AJ102" s="117"/>
      <c r="AK102" s="117"/>
      <c r="AL102" s="117"/>
    </row>
    <row r="103" spans="1:38" ht="14.25" customHeight="1">
      <c r="A103" s="117"/>
      <c r="B103" s="116"/>
      <c r="C103" s="116"/>
      <c r="D103" s="116"/>
      <c r="E103" s="120"/>
      <c r="F103" s="116"/>
      <c r="G103" s="116"/>
      <c r="H103" s="116"/>
      <c r="I103" s="116"/>
      <c r="J103" s="116"/>
      <c r="K103" s="116"/>
      <c r="L103" s="116"/>
      <c r="M103" s="116"/>
      <c r="N103" s="116"/>
      <c r="O103" s="120"/>
      <c r="P103" s="116"/>
      <c r="Q103" s="116"/>
      <c r="R103" s="116"/>
      <c r="S103" s="116"/>
      <c r="T103" s="116"/>
      <c r="U103" s="116"/>
      <c r="V103" s="116"/>
      <c r="W103" s="116"/>
      <c r="X103" s="116"/>
      <c r="Y103" s="116"/>
      <c r="Z103" s="116"/>
      <c r="AA103" s="117"/>
      <c r="AB103" s="117"/>
      <c r="AC103" s="117"/>
      <c r="AD103" s="117"/>
      <c r="AE103" s="117"/>
      <c r="AF103" s="117"/>
      <c r="AG103" s="117"/>
      <c r="AH103" s="117"/>
      <c r="AI103" s="117"/>
      <c r="AJ103" s="117"/>
      <c r="AK103" s="117"/>
      <c r="AL103" s="117"/>
    </row>
    <row r="104" spans="1:38" ht="14.25" customHeight="1">
      <c r="A104" s="117"/>
      <c r="B104" s="116"/>
      <c r="C104" s="116"/>
      <c r="D104" s="116"/>
      <c r="E104" s="120"/>
      <c r="F104" s="116"/>
      <c r="G104" s="116"/>
      <c r="H104" s="116"/>
      <c r="I104" s="116"/>
      <c r="J104" s="116"/>
      <c r="K104" s="116"/>
      <c r="L104" s="116"/>
      <c r="M104" s="116"/>
      <c r="N104" s="116"/>
      <c r="O104" s="120"/>
      <c r="P104" s="116"/>
      <c r="Q104" s="116"/>
      <c r="R104" s="116"/>
      <c r="S104" s="116"/>
      <c r="T104" s="116"/>
      <c r="U104" s="116"/>
      <c r="V104" s="116"/>
      <c r="W104" s="116"/>
      <c r="X104" s="116"/>
      <c r="Y104" s="116"/>
      <c r="Z104" s="116"/>
      <c r="AA104" s="117"/>
      <c r="AB104" s="117"/>
      <c r="AC104" s="117"/>
      <c r="AD104" s="117"/>
      <c r="AE104" s="117"/>
      <c r="AF104" s="117"/>
      <c r="AG104" s="117"/>
      <c r="AH104" s="117"/>
      <c r="AI104" s="117"/>
      <c r="AJ104" s="117"/>
      <c r="AK104" s="117"/>
      <c r="AL104" s="117"/>
    </row>
    <row r="105" spans="1:38" ht="14.25" customHeight="1">
      <c r="A105" s="117"/>
      <c r="B105" s="116"/>
      <c r="C105" s="116"/>
      <c r="D105" s="116"/>
      <c r="E105" s="120"/>
      <c r="F105" s="116"/>
      <c r="G105" s="116"/>
      <c r="H105" s="116"/>
      <c r="I105" s="116"/>
      <c r="J105" s="116"/>
      <c r="K105" s="116"/>
      <c r="L105" s="116"/>
      <c r="M105" s="116"/>
      <c r="N105" s="116"/>
      <c r="O105" s="120"/>
      <c r="P105" s="116"/>
      <c r="Q105" s="116"/>
      <c r="R105" s="116"/>
      <c r="S105" s="116"/>
      <c r="T105" s="116"/>
      <c r="U105" s="116"/>
      <c r="V105" s="116"/>
      <c r="W105" s="116"/>
      <c r="X105" s="116"/>
      <c r="Y105" s="116"/>
      <c r="Z105" s="116"/>
      <c r="AA105" s="117"/>
      <c r="AB105" s="117"/>
      <c r="AC105" s="117"/>
      <c r="AD105" s="117"/>
      <c r="AE105" s="117"/>
      <c r="AF105" s="117"/>
      <c r="AG105" s="117"/>
      <c r="AH105" s="117"/>
      <c r="AI105" s="117"/>
      <c r="AJ105" s="117"/>
      <c r="AK105" s="117"/>
      <c r="AL105" s="117"/>
    </row>
    <row r="106" spans="1:38" ht="14.25" customHeight="1">
      <c r="A106" s="117"/>
      <c r="B106" s="116"/>
      <c r="C106" s="116"/>
      <c r="D106" s="116"/>
      <c r="E106" s="120"/>
      <c r="F106" s="116"/>
      <c r="G106" s="116"/>
      <c r="H106" s="116"/>
      <c r="I106" s="116"/>
      <c r="J106" s="116"/>
      <c r="K106" s="116"/>
      <c r="L106" s="116"/>
      <c r="M106" s="116"/>
      <c r="N106" s="116"/>
      <c r="O106" s="120"/>
      <c r="P106" s="116"/>
      <c r="Q106" s="116"/>
      <c r="R106" s="116"/>
      <c r="S106" s="116"/>
      <c r="T106" s="116"/>
      <c r="U106" s="116"/>
      <c r="V106" s="116"/>
      <c r="W106" s="116"/>
      <c r="X106" s="116"/>
      <c r="Y106" s="116"/>
      <c r="Z106" s="116"/>
      <c r="AA106" s="117"/>
      <c r="AB106" s="117"/>
      <c r="AC106" s="117"/>
      <c r="AD106" s="117"/>
      <c r="AE106" s="117"/>
      <c r="AF106" s="117"/>
      <c r="AG106" s="117"/>
      <c r="AH106" s="117"/>
      <c r="AI106" s="117"/>
      <c r="AJ106" s="117"/>
      <c r="AK106" s="117"/>
      <c r="AL106" s="117"/>
    </row>
    <row r="107" spans="1:38" ht="14.25" customHeight="1">
      <c r="A107" s="117"/>
      <c r="B107" s="116"/>
      <c r="C107" s="116"/>
      <c r="D107" s="116"/>
      <c r="E107" s="120"/>
      <c r="F107" s="116"/>
      <c r="G107" s="116"/>
      <c r="H107" s="116"/>
      <c r="I107" s="116"/>
      <c r="J107" s="116"/>
      <c r="K107" s="116"/>
      <c r="L107" s="116"/>
      <c r="M107" s="116"/>
      <c r="N107" s="116"/>
      <c r="O107" s="120"/>
      <c r="P107" s="116"/>
      <c r="Q107" s="116"/>
      <c r="R107" s="116"/>
      <c r="S107" s="116"/>
      <c r="T107" s="116"/>
      <c r="U107" s="116"/>
      <c r="V107" s="116"/>
      <c r="W107" s="116"/>
      <c r="X107" s="116"/>
      <c r="Y107" s="116"/>
      <c r="Z107" s="116"/>
      <c r="AA107" s="117"/>
      <c r="AB107" s="117"/>
      <c r="AC107" s="117"/>
      <c r="AD107" s="117"/>
      <c r="AE107" s="117"/>
      <c r="AF107" s="117"/>
      <c r="AG107" s="117"/>
      <c r="AH107" s="117"/>
      <c r="AI107" s="117"/>
      <c r="AJ107" s="117"/>
      <c r="AK107" s="117"/>
      <c r="AL107" s="117"/>
    </row>
    <row r="108" spans="1:38" ht="14.25" customHeight="1">
      <c r="A108" s="117"/>
      <c r="B108" s="116"/>
      <c r="C108" s="116"/>
      <c r="D108" s="116"/>
      <c r="E108" s="120"/>
      <c r="F108" s="116"/>
      <c r="G108" s="116"/>
      <c r="H108" s="116"/>
      <c r="I108" s="116"/>
      <c r="J108" s="116"/>
      <c r="K108" s="116"/>
      <c r="L108" s="116"/>
      <c r="M108" s="116"/>
      <c r="N108" s="116"/>
      <c r="O108" s="120"/>
      <c r="P108" s="116"/>
      <c r="Q108" s="116"/>
      <c r="R108" s="116"/>
      <c r="S108" s="116"/>
      <c r="T108" s="116"/>
      <c r="U108" s="116"/>
      <c r="V108" s="116"/>
      <c r="W108" s="116"/>
      <c r="X108" s="116"/>
      <c r="Y108" s="116"/>
      <c r="Z108" s="116"/>
      <c r="AA108" s="117"/>
      <c r="AB108" s="117"/>
      <c r="AC108" s="117"/>
      <c r="AD108" s="117"/>
      <c r="AE108" s="117"/>
      <c r="AF108" s="117"/>
      <c r="AG108" s="117"/>
      <c r="AH108" s="117"/>
      <c r="AI108" s="117"/>
      <c r="AJ108" s="117"/>
      <c r="AK108" s="117"/>
      <c r="AL108" s="117"/>
    </row>
    <row r="109" spans="1:38" ht="14.25" customHeight="1">
      <c r="A109" s="117"/>
      <c r="B109" s="116"/>
      <c r="C109" s="116"/>
      <c r="D109" s="116"/>
      <c r="E109" s="120"/>
      <c r="F109" s="116"/>
      <c r="G109" s="116"/>
      <c r="H109" s="116"/>
      <c r="I109" s="116"/>
      <c r="J109" s="116"/>
      <c r="K109" s="116"/>
      <c r="L109" s="116"/>
      <c r="M109" s="116"/>
      <c r="N109" s="116"/>
      <c r="O109" s="120"/>
      <c r="P109" s="116"/>
      <c r="Q109" s="116"/>
      <c r="R109" s="116"/>
      <c r="S109" s="116"/>
      <c r="T109" s="116"/>
      <c r="U109" s="116"/>
      <c r="V109" s="116"/>
      <c r="W109" s="116"/>
      <c r="X109" s="116"/>
      <c r="Y109" s="116"/>
      <c r="Z109" s="116"/>
      <c r="AA109" s="117"/>
      <c r="AB109" s="117"/>
      <c r="AC109" s="117"/>
      <c r="AD109" s="117"/>
      <c r="AE109" s="117"/>
      <c r="AF109" s="117"/>
      <c r="AG109" s="117"/>
      <c r="AH109" s="117"/>
      <c r="AI109" s="117"/>
      <c r="AJ109" s="117"/>
      <c r="AK109" s="117"/>
      <c r="AL109" s="117"/>
    </row>
    <row r="110" spans="1:38" ht="14.25" customHeight="1">
      <c r="A110" s="117"/>
      <c r="B110" s="116"/>
      <c r="C110" s="116"/>
      <c r="D110" s="116"/>
      <c r="E110" s="120"/>
      <c r="F110" s="116"/>
      <c r="G110" s="116"/>
      <c r="H110" s="116"/>
      <c r="I110" s="116"/>
      <c r="J110" s="116"/>
      <c r="K110" s="116"/>
      <c r="L110" s="116"/>
      <c r="M110" s="116"/>
      <c r="N110" s="116"/>
      <c r="O110" s="120"/>
      <c r="P110" s="116"/>
      <c r="Q110" s="116"/>
      <c r="R110" s="116"/>
      <c r="S110" s="116"/>
      <c r="T110" s="116"/>
      <c r="U110" s="116"/>
      <c r="V110" s="116"/>
      <c r="W110" s="116"/>
      <c r="X110" s="116"/>
      <c r="Y110" s="116"/>
      <c r="Z110" s="116"/>
      <c r="AA110" s="117"/>
      <c r="AB110" s="117"/>
      <c r="AC110" s="117"/>
      <c r="AD110" s="117"/>
      <c r="AE110" s="117"/>
      <c r="AF110" s="117"/>
      <c r="AG110" s="117"/>
      <c r="AH110" s="117"/>
      <c r="AI110" s="117"/>
      <c r="AJ110" s="117"/>
      <c r="AK110" s="117"/>
      <c r="AL110" s="117"/>
    </row>
    <row r="111" spans="1:38" ht="14.25" customHeight="1">
      <c r="A111" s="117"/>
      <c r="B111" s="116"/>
      <c r="C111" s="116"/>
      <c r="D111" s="116"/>
      <c r="E111" s="120"/>
      <c r="F111" s="116"/>
      <c r="G111" s="116"/>
      <c r="H111" s="116"/>
      <c r="I111" s="116"/>
      <c r="J111" s="116"/>
      <c r="K111" s="116"/>
      <c r="L111" s="116"/>
      <c r="M111" s="116"/>
      <c r="N111" s="116"/>
      <c r="O111" s="120"/>
      <c r="P111" s="116"/>
      <c r="Q111" s="116"/>
      <c r="R111" s="116"/>
      <c r="S111" s="116"/>
      <c r="T111" s="116"/>
      <c r="U111" s="116"/>
      <c r="V111" s="116"/>
      <c r="W111" s="116"/>
      <c r="X111" s="116"/>
      <c r="Y111" s="116"/>
      <c r="Z111" s="116"/>
      <c r="AA111" s="117"/>
      <c r="AB111" s="117"/>
      <c r="AC111" s="117"/>
      <c r="AD111" s="117"/>
      <c r="AE111" s="117"/>
      <c r="AF111" s="117"/>
      <c r="AG111" s="117"/>
      <c r="AH111" s="117"/>
      <c r="AI111" s="117"/>
      <c r="AJ111" s="117"/>
      <c r="AK111" s="117"/>
      <c r="AL111" s="117"/>
    </row>
    <row r="112" spans="1:38" ht="14.25" customHeight="1">
      <c r="A112" s="117"/>
      <c r="B112" s="116"/>
      <c r="C112" s="116"/>
      <c r="D112" s="116"/>
      <c r="E112" s="120"/>
      <c r="F112" s="116"/>
      <c r="G112" s="116"/>
      <c r="H112" s="116"/>
      <c r="I112" s="116"/>
      <c r="J112" s="116"/>
      <c r="K112" s="116"/>
      <c r="L112" s="116"/>
      <c r="M112" s="116"/>
      <c r="N112" s="116"/>
      <c r="O112" s="120"/>
      <c r="P112" s="116"/>
      <c r="Q112" s="116"/>
      <c r="R112" s="116"/>
      <c r="S112" s="116"/>
      <c r="T112" s="116"/>
      <c r="U112" s="116"/>
      <c r="V112" s="116"/>
      <c r="W112" s="116"/>
      <c r="X112" s="116"/>
      <c r="Y112" s="116"/>
      <c r="Z112" s="116"/>
      <c r="AA112" s="117"/>
      <c r="AB112" s="117"/>
      <c r="AC112" s="117"/>
      <c r="AD112" s="117"/>
      <c r="AE112" s="117"/>
      <c r="AF112" s="117"/>
      <c r="AG112" s="117"/>
      <c r="AH112" s="117"/>
      <c r="AI112" s="117"/>
      <c r="AJ112" s="117"/>
      <c r="AK112" s="117"/>
      <c r="AL112" s="117"/>
    </row>
    <row r="113" spans="1:38" ht="14.25" customHeight="1">
      <c r="A113" s="117"/>
      <c r="B113" s="116"/>
      <c r="C113" s="116"/>
      <c r="D113" s="116"/>
      <c r="E113" s="120"/>
      <c r="F113" s="116"/>
      <c r="G113" s="116"/>
      <c r="H113" s="116"/>
      <c r="I113" s="116"/>
      <c r="J113" s="116"/>
      <c r="K113" s="116"/>
      <c r="L113" s="116"/>
      <c r="M113" s="116"/>
      <c r="N113" s="116"/>
      <c r="O113" s="120"/>
      <c r="P113" s="116"/>
      <c r="Q113" s="116"/>
      <c r="R113" s="116"/>
      <c r="S113" s="116"/>
      <c r="T113" s="116"/>
      <c r="U113" s="116"/>
      <c r="V113" s="116"/>
      <c r="W113" s="116"/>
      <c r="X113" s="116"/>
      <c r="Y113" s="116"/>
      <c r="Z113" s="116"/>
      <c r="AA113" s="117"/>
      <c r="AB113" s="117"/>
      <c r="AC113" s="117"/>
      <c r="AD113" s="117"/>
      <c r="AE113" s="117"/>
      <c r="AF113" s="117"/>
      <c r="AG113" s="117"/>
      <c r="AH113" s="117"/>
      <c r="AI113" s="117"/>
      <c r="AJ113" s="117"/>
      <c r="AK113" s="117"/>
      <c r="AL113" s="117"/>
    </row>
    <row r="114" spans="1:38" ht="14.25" customHeight="1">
      <c r="A114" s="117"/>
      <c r="B114" s="116"/>
      <c r="C114" s="116"/>
      <c r="D114" s="116"/>
      <c r="E114" s="120"/>
      <c r="F114" s="116"/>
      <c r="G114" s="116"/>
      <c r="H114" s="116"/>
      <c r="I114" s="116"/>
      <c r="J114" s="116"/>
      <c r="K114" s="116"/>
      <c r="L114" s="116"/>
      <c r="M114" s="116"/>
      <c r="N114" s="116"/>
      <c r="O114" s="120"/>
      <c r="P114" s="116"/>
      <c r="Q114" s="116"/>
      <c r="R114" s="116"/>
      <c r="S114" s="116"/>
      <c r="T114" s="116"/>
      <c r="U114" s="116"/>
      <c r="V114" s="116"/>
      <c r="W114" s="116"/>
      <c r="X114" s="116"/>
      <c r="Y114" s="116"/>
      <c r="Z114" s="116"/>
      <c r="AA114" s="117"/>
      <c r="AB114" s="117"/>
      <c r="AC114" s="117"/>
      <c r="AD114" s="117"/>
      <c r="AE114" s="117"/>
      <c r="AF114" s="117"/>
      <c r="AG114" s="117"/>
      <c r="AH114" s="117"/>
      <c r="AI114" s="117"/>
      <c r="AJ114" s="117"/>
      <c r="AK114" s="117"/>
      <c r="AL114" s="117"/>
    </row>
    <row r="115" spans="1:38" ht="14.25" customHeight="1">
      <c r="A115" s="117"/>
      <c r="B115" s="116"/>
      <c r="C115" s="116"/>
      <c r="D115" s="116"/>
      <c r="E115" s="120"/>
      <c r="F115" s="116"/>
      <c r="G115" s="116"/>
      <c r="H115" s="116"/>
      <c r="I115" s="116"/>
      <c r="J115" s="116"/>
      <c r="K115" s="116"/>
      <c r="L115" s="116"/>
      <c r="M115" s="116"/>
      <c r="N115" s="116"/>
      <c r="O115" s="120"/>
      <c r="P115" s="116"/>
      <c r="Q115" s="116"/>
      <c r="R115" s="116"/>
      <c r="S115" s="116"/>
      <c r="T115" s="116"/>
      <c r="U115" s="116"/>
      <c r="V115" s="116"/>
      <c r="W115" s="116"/>
      <c r="X115" s="116"/>
      <c r="Y115" s="116"/>
      <c r="Z115" s="116"/>
      <c r="AA115" s="117"/>
      <c r="AB115" s="117"/>
      <c r="AC115" s="117"/>
      <c r="AD115" s="117"/>
      <c r="AE115" s="117"/>
      <c r="AF115" s="117"/>
      <c r="AG115" s="117"/>
      <c r="AH115" s="117"/>
      <c r="AI115" s="117"/>
      <c r="AJ115" s="117"/>
      <c r="AK115" s="117"/>
      <c r="AL115" s="117"/>
    </row>
    <row r="116" spans="1:38" ht="14.25" customHeight="1">
      <c r="A116" s="117"/>
      <c r="B116" s="116"/>
      <c r="C116" s="116"/>
      <c r="D116" s="116"/>
      <c r="E116" s="120"/>
      <c r="F116" s="116"/>
      <c r="G116" s="116"/>
      <c r="H116" s="116"/>
      <c r="I116" s="116"/>
      <c r="J116" s="116"/>
      <c r="K116" s="116"/>
      <c r="L116" s="116"/>
      <c r="M116" s="116"/>
      <c r="N116" s="116"/>
      <c r="O116" s="120"/>
      <c r="P116" s="116"/>
      <c r="Q116" s="116"/>
      <c r="R116" s="116"/>
      <c r="S116" s="116"/>
      <c r="T116" s="116"/>
      <c r="U116" s="116"/>
      <c r="V116" s="116"/>
      <c r="W116" s="116"/>
      <c r="X116" s="116"/>
      <c r="Y116" s="116"/>
      <c r="Z116" s="116"/>
      <c r="AA116" s="117"/>
      <c r="AB116" s="117"/>
      <c r="AC116" s="117"/>
      <c r="AD116" s="117"/>
      <c r="AE116" s="117"/>
      <c r="AF116" s="117"/>
      <c r="AG116" s="117"/>
      <c r="AH116" s="117"/>
      <c r="AI116" s="117"/>
      <c r="AJ116" s="117"/>
      <c r="AK116" s="117"/>
      <c r="AL116" s="117"/>
    </row>
    <row r="117" spans="1:38" ht="14.25" customHeight="1">
      <c r="A117" s="117"/>
      <c r="B117" s="116"/>
      <c r="C117" s="116"/>
      <c r="D117" s="116"/>
      <c r="E117" s="120"/>
      <c r="F117" s="116"/>
      <c r="G117" s="116"/>
      <c r="H117" s="116"/>
      <c r="I117" s="116"/>
      <c r="J117" s="116"/>
      <c r="K117" s="116"/>
      <c r="L117" s="116"/>
      <c r="M117" s="116"/>
      <c r="N117" s="116"/>
      <c r="O117" s="120"/>
      <c r="P117" s="116"/>
      <c r="Q117" s="116"/>
      <c r="R117" s="116"/>
      <c r="S117" s="116"/>
      <c r="T117" s="116"/>
      <c r="U117" s="116"/>
      <c r="V117" s="116"/>
      <c r="W117" s="116"/>
      <c r="X117" s="116"/>
      <c r="Y117" s="116"/>
      <c r="Z117" s="116"/>
      <c r="AA117" s="117"/>
      <c r="AB117" s="117"/>
      <c r="AC117" s="117"/>
      <c r="AD117" s="117"/>
      <c r="AE117" s="117"/>
      <c r="AF117" s="117"/>
      <c r="AG117" s="117"/>
      <c r="AH117" s="117"/>
      <c r="AI117" s="117"/>
      <c r="AJ117" s="117"/>
      <c r="AK117" s="117"/>
      <c r="AL117" s="117"/>
    </row>
    <row r="118" spans="1:38" ht="14.25" customHeight="1">
      <c r="A118" s="117"/>
      <c r="B118" s="116"/>
      <c r="C118" s="116"/>
      <c r="D118" s="116"/>
      <c r="E118" s="120"/>
      <c r="F118" s="116"/>
      <c r="G118" s="116"/>
      <c r="H118" s="116"/>
      <c r="I118" s="116"/>
      <c r="J118" s="116"/>
      <c r="K118" s="116"/>
      <c r="L118" s="116"/>
      <c r="M118" s="116"/>
      <c r="N118" s="116"/>
      <c r="O118" s="120"/>
      <c r="P118" s="116"/>
      <c r="Q118" s="116"/>
      <c r="R118" s="116"/>
      <c r="S118" s="116"/>
      <c r="T118" s="116"/>
      <c r="U118" s="116"/>
      <c r="V118" s="116"/>
      <c r="W118" s="116"/>
      <c r="X118" s="116"/>
      <c r="Y118" s="116"/>
      <c r="Z118" s="116"/>
      <c r="AA118" s="117"/>
      <c r="AB118" s="117"/>
      <c r="AC118" s="117"/>
      <c r="AD118" s="117"/>
      <c r="AE118" s="117"/>
      <c r="AF118" s="117"/>
      <c r="AG118" s="117"/>
      <c r="AH118" s="117"/>
      <c r="AI118" s="117"/>
      <c r="AJ118" s="117"/>
      <c r="AK118" s="117"/>
      <c r="AL118" s="117"/>
    </row>
    <row r="119" spans="1:38" ht="14.25" customHeight="1">
      <c r="A119" s="117"/>
      <c r="B119" s="116"/>
      <c r="C119" s="116"/>
      <c r="D119" s="116"/>
      <c r="E119" s="120"/>
      <c r="F119" s="116"/>
      <c r="G119" s="116"/>
      <c r="H119" s="116"/>
      <c r="I119" s="116"/>
      <c r="J119" s="116"/>
      <c r="K119" s="116"/>
      <c r="L119" s="116"/>
      <c r="M119" s="116"/>
      <c r="N119" s="116"/>
      <c r="O119" s="120"/>
      <c r="P119" s="116"/>
      <c r="Q119" s="116"/>
      <c r="R119" s="116"/>
      <c r="S119" s="116"/>
      <c r="T119" s="116"/>
      <c r="U119" s="116"/>
      <c r="V119" s="116"/>
      <c r="W119" s="116"/>
      <c r="X119" s="116"/>
      <c r="Y119" s="116"/>
      <c r="Z119" s="116"/>
      <c r="AA119" s="117"/>
      <c r="AB119" s="117"/>
      <c r="AC119" s="117"/>
      <c r="AD119" s="117"/>
      <c r="AE119" s="117"/>
      <c r="AF119" s="117"/>
      <c r="AG119" s="117"/>
      <c r="AH119" s="117"/>
      <c r="AI119" s="117"/>
      <c r="AJ119" s="117"/>
      <c r="AK119" s="117"/>
      <c r="AL119" s="117"/>
    </row>
    <row r="120" spans="1:38" ht="14.25" customHeight="1">
      <c r="A120" s="117"/>
      <c r="B120" s="116"/>
      <c r="C120" s="116"/>
      <c r="D120" s="116"/>
      <c r="E120" s="120"/>
      <c r="F120" s="116"/>
      <c r="G120" s="116"/>
      <c r="H120" s="116"/>
      <c r="I120" s="116"/>
      <c r="J120" s="116"/>
      <c r="K120" s="116"/>
      <c r="L120" s="116"/>
      <c r="M120" s="116"/>
      <c r="N120" s="116"/>
      <c r="O120" s="120"/>
      <c r="P120" s="116"/>
      <c r="Q120" s="116"/>
      <c r="R120" s="116"/>
      <c r="S120" s="116"/>
      <c r="T120" s="116"/>
      <c r="U120" s="116"/>
      <c r="V120" s="116"/>
      <c r="W120" s="116"/>
      <c r="X120" s="116"/>
      <c r="Y120" s="116"/>
      <c r="Z120" s="116"/>
      <c r="AA120" s="117"/>
      <c r="AB120" s="117"/>
      <c r="AC120" s="117"/>
      <c r="AD120" s="117"/>
      <c r="AE120" s="117"/>
      <c r="AF120" s="117"/>
      <c r="AG120" s="117"/>
      <c r="AH120" s="117"/>
      <c r="AI120" s="117"/>
      <c r="AJ120" s="117"/>
      <c r="AK120" s="117"/>
      <c r="AL120" s="117"/>
    </row>
    <row r="121" spans="1:38" ht="14.25" customHeight="1">
      <c r="A121" s="117"/>
      <c r="B121" s="116"/>
      <c r="C121" s="116"/>
      <c r="D121" s="116"/>
      <c r="E121" s="120"/>
      <c r="F121" s="116"/>
      <c r="G121" s="116"/>
      <c r="H121" s="116"/>
      <c r="I121" s="116"/>
      <c r="J121" s="116"/>
      <c r="K121" s="116"/>
      <c r="L121" s="116"/>
      <c r="M121" s="116"/>
      <c r="N121" s="116"/>
      <c r="O121" s="120"/>
      <c r="P121" s="116"/>
      <c r="Q121" s="116"/>
      <c r="R121" s="116"/>
      <c r="S121" s="116"/>
      <c r="T121" s="116"/>
      <c r="U121" s="116"/>
      <c r="V121" s="116"/>
      <c r="W121" s="116"/>
      <c r="X121" s="116"/>
      <c r="Y121" s="116"/>
      <c r="Z121" s="116"/>
      <c r="AA121" s="117"/>
      <c r="AB121" s="117"/>
      <c r="AC121" s="117"/>
      <c r="AD121" s="117"/>
      <c r="AE121" s="117"/>
      <c r="AF121" s="117"/>
      <c r="AG121" s="117"/>
      <c r="AH121" s="117"/>
      <c r="AI121" s="117"/>
      <c r="AJ121" s="117"/>
      <c r="AK121" s="117"/>
      <c r="AL121" s="117"/>
    </row>
    <row r="122" spans="1:38" ht="14.25" customHeight="1">
      <c r="A122" s="117"/>
      <c r="B122" s="116"/>
      <c r="C122" s="116"/>
      <c r="D122" s="116"/>
      <c r="E122" s="120"/>
      <c r="F122" s="116"/>
      <c r="G122" s="116"/>
      <c r="H122" s="116"/>
      <c r="I122" s="116"/>
      <c r="J122" s="116"/>
      <c r="K122" s="116"/>
      <c r="L122" s="116"/>
      <c r="M122" s="116"/>
      <c r="N122" s="116"/>
      <c r="O122" s="120"/>
      <c r="P122" s="116"/>
      <c r="Q122" s="116"/>
      <c r="R122" s="116"/>
      <c r="S122" s="116"/>
      <c r="T122" s="116"/>
      <c r="U122" s="116"/>
      <c r="V122" s="116"/>
      <c r="W122" s="116"/>
      <c r="X122" s="116"/>
      <c r="Y122" s="116"/>
      <c r="Z122" s="116"/>
      <c r="AA122" s="117"/>
      <c r="AB122" s="117"/>
      <c r="AC122" s="117"/>
      <c r="AD122" s="117"/>
      <c r="AE122" s="117"/>
      <c r="AF122" s="117"/>
      <c r="AG122" s="117"/>
      <c r="AH122" s="117"/>
      <c r="AI122" s="117"/>
      <c r="AJ122" s="117"/>
      <c r="AK122" s="117"/>
      <c r="AL122" s="117"/>
    </row>
    <row r="123" spans="1:38" ht="14.25" customHeight="1">
      <c r="A123" s="117"/>
      <c r="B123" s="116"/>
      <c r="C123" s="116"/>
      <c r="D123" s="116"/>
      <c r="E123" s="120"/>
      <c r="F123" s="116"/>
      <c r="G123" s="116"/>
      <c r="H123" s="116"/>
      <c r="I123" s="116"/>
      <c r="J123" s="116"/>
      <c r="K123" s="116"/>
      <c r="L123" s="116"/>
      <c r="M123" s="116"/>
      <c r="N123" s="116"/>
      <c r="O123" s="120"/>
      <c r="P123" s="116"/>
      <c r="Q123" s="116"/>
      <c r="R123" s="116"/>
      <c r="S123" s="116"/>
      <c r="T123" s="116"/>
      <c r="U123" s="116"/>
      <c r="V123" s="116"/>
      <c r="W123" s="116"/>
      <c r="X123" s="116"/>
      <c r="Y123" s="116"/>
      <c r="Z123" s="116"/>
      <c r="AA123" s="117"/>
      <c r="AB123" s="117"/>
      <c r="AC123" s="117"/>
      <c r="AD123" s="117"/>
      <c r="AE123" s="117"/>
      <c r="AF123" s="117"/>
      <c r="AG123" s="117"/>
      <c r="AH123" s="117"/>
      <c r="AI123" s="117"/>
      <c r="AJ123" s="117"/>
      <c r="AK123" s="117"/>
      <c r="AL123" s="117"/>
    </row>
    <row r="124" spans="1:38" ht="14.25" customHeight="1">
      <c r="A124" s="117"/>
      <c r="B124" s="116"/>
      <c r="C124" s="116"/>
      <c r="D124" s="116"/>
      <c r="E124" s="120"/>
      <c r="F124" s="116"/>
      <c r="G124" s="116"/>
      <c r="H124" s="116"/>
      <c r="I124" s="116"/>
      <c r="J124" s="116"/>
      <c r="K124" s="116"/>
      <c r="L124" s="116"/>
      <c r="M124" s="116"/>
      <c r="N124" s="116"/>
      <c r="O124" s="120"/>
      <c r="P124" s="116"/>
      <c r="Q124" s="116"/>
      <c r="R124" s="116"/>
      <c r="S124" s="116"/>
      <c r="T124" s="116"/>
      <c r="U124" s="116"/>
      <c r="V124" s="116"/>
      <c r="W124" s="116"/>
      <c r="X124" s="116"/>
      <c r="Y124" s="116"/>
      <c r="Z124" s="116"/>
      <c r="AA124" s="117"/>
      <c r="AB124" s="117"/>
      <c r="AC124" s="117"/>
      <c r="AD124" s="117"/>
      <c r="AE124" s="117"/>
      <c r="AF124" s="117"/>
      <c r="AG124" s="117"/>
      <c r="AH124" s="117"/>
      <c r="AI124" s="117"/>
      <c r="AJ124" s="117"/>
      <c r="AK124" s="117"/>
      <c r="AL124" s="117"/>
    </row>
    <row r="125" spans="1:38" ht="14.25" customHeight="1">
      <c r="A125" s="117"/>
      <c r="B125" s="116"/>
      <c r="C125" s="116"/>
      <c r="D125" s="116"/>
      <c r="E125" s="120"/>
      <c r="F125" s="116"/>
      <c r="G125" s="116"/>
      <c r="H125" s="116"/>
      <c r="I125" s="116"/>
      <c r="J125" s="116"/>
      <c r="K125" s="116"/>
      <c r="L125" s="116"/>
      <c r="M125" s="116"/>
      <c r="N125" s="116"/>
      <c r="O125" s="120"/>
      <c r="P125" s="116"/>
      <c r="Q125" s="116"/>
      <c r="R125" s="116"/>
      <c r="S125" s="116"/>
      <c r="T125" s="116"/>
      <c r="U125" s="116"/>
      <c r="V125" s="116"/>
      <c r="W125" s="116"/>
      <c r="X125" s="116"/>
      <c r="Y125" s="116"/>
      <c r="Z125" s="116"/>
      <c r="AA125" s="117"/>
      <c r="AB125" s="117"/>
      <c r="AC125" s="117"/>
      <c r="AD125" s="117"/>
      <c r="AE125" s="117"/>
      <c r="AF125" s="117"/>
      <c r="AG125" s="117"/>
      <c r="AH125" s="117"/>
      <c r="AI125" s="117"/>
      <c r="AJ125" s="117"/>
      <c r="AK125" s="117"/>
      <c r="AL125" s="117"/>
    </row>
    <row r="126" spans="1:38" ht="14.25" customHeight="1">
      <c r="A126" s="117"/>
      <c r="B126" s="116"/>
      <c r="C126" s="116"/>
      <c r="D126" s="116"/>
      <c r="E126" s="120"/>
      <c r="F126" s="116"/>
      <c r="G126" s="116"/>
      <c r="H126" s="116"/>
      <c r="I126" s="116"/>
      <c r="J126" s="116"/>
      <c r="K126" s="116"/>
      <c r="L126" s="116"/>
      <c r="M126" s="116"/>
      <c r="N126" s="116"/>
      <c r="O126" s="120"/>
      <c r="P126" s="116"/>
      <c r="Q126" s="116"/>
      <c r="R126" s="116"/>
      <c r="S126" s="116"/>
      <c r="T126" s="116"/>
      <c r="U126" s="116"/>
      <c r="V126" s="116"/>
      <c r="W126" s="116"/>
      <c r="X126" s="116"/>
      <c r="Y126" s="116"/>
      <c r="Z126" s="116"/>
      <c r="AA126" s="117"/>
      <c r="AB126" s="117"/>
      <c r="AC126" s="117"/>
      <c r="AD126" s="117"/>
      <c r="AE126" s="117"/>
      <c r="AF126" s="117"/>
      <c r="AG126" s="117"/>
      <c r="AH126" s="117"/>
      <c r="AI126" s="117"/>
      <c r="AJ126" s="117"/>
      <c r="AK126" s="117"/>
      <c r="AL126" s="117"/>
    </row>
    <row r="127" spans="1:38" ht="14.25" customHeight="1">
      <c r="A127" s="117"/>
      <c r="B127" s="116"/>
      <c r="C127" s="116"/>
      <c r="D127" s="116"/>
      <c r="E127" s="120"/>
      <c r="F127" s="116"/>
      <c r="G127" s="116"/>
      <c r="H127" s="116"/>
      <c r="I127" s="116"/>
      <c r="J127" s="116"/>
      <c r="K127" s="116"/>
      <c r="L127" s="116"/>
      <c r="M127" s="116"/>
      <c r="N127" s="116"/>
      <c r="O127" s="120"/>
      <c r="P127" s="116"/>
      <c r="Q127" s="116"/>
      <c r="R127" s="116"/>
      <c r="S127" s="116"/>
      <c r="T127" s="116"/>
      <c r="U127" s="116"/>
      <c r="V127" s="116"/>
      <c r="W127" s="116"/>
      <c r="X127" s="116"/>
      <c r="Y127" s="116"/>
      <c r="Z127" s="116"/>
      <c r="AA127" s="117"/>
      <c r="AB127" s="117"/>
      <c r="AC127" s="117"/>
      <c r="AD127" s="117"/>
      <c r="AE127" s="117"/>
      <c r="AF127" s="117"/>
      <c r="AG127" s="117"/>
      <c r="AH127" s="117"/>
      <c r="AI127" s="117"/>
      <c r="AJ127" s="117"/>
      <c r="AK127" s="117"/>
      <c r="AL127" s="117"/>
    </row>
    <row r="128" spans="1:38" ht="14.25" customHeight="1">
      <c r="A128" s="117"/>
      <c r="B128" s="116"/>
      <c r="C128" s="116"/>
      <c r="D128" s="116"/>
      <c r="E128" s="120"/>
      <c r="F128" s="116"/>
      <c r="G128" s="116"/>
      <c r="H128" s="116"/>
      <c r="I128" s="116"/>
      <c r="J128" s="116"/>
      <c r="K128" s="116"/>
      <c r="L128" s="116"/>
      <c r="M128" s="116"/>
      <c r="N128" s="116"/>
      <c r="O128" s="120"/>
      <c r="P128" s="116"/>
      <c r="Q128" s="116"/>
      <c r="R128" s="116"/>
      <c r="S128" s="116"/>
      <c r="T128" s="116"/>
      <c r="U128" s="116"/>
      <c r="V128" s="116"/>
      <c r="W128" s="116"/>
      <c r="X128" s="116"/>
      <c r="Y128" s="116"/>
      <c r="Z128" s="116"/>
      <c r="AA128" s="117"/>
      <c r="AB128" s="117"/>
      <c r="AC128" s="117"/>
      <c r="AD128" s="117"/>
      <c r="AE128" s="117"/>
      <c r="AF128" s="117"/>
      <c r="AG128" s="117"/>
      <c r="AH128" s="117"/>
      <c r="AI128" s="117"/>
      <c r="AJ128" s="117"/>
      <c r="AK128" s="117"/>
      <c r="AL128" s="117"/>
    </row>
    <row r="129" spans="1:38" ht="14.25" customHeight="1">
      <c r="A129" s="117"/>
      <c r="B129" s="116"/>
      <c r="C129" s="116"/>
      <c r="D129" s="116"/>
      <c r="E129" s="120"/>
      <c r="F129" s="116"/>
      <c r="G129" s="116"/>
      <c r="H129" s="116"/>
      <c r="I129" s="116"/>
      <c r="J129" s="116"/>
      <c r="K129" s="116"/>
      <c r="L129" s="116"/>
      <c r="M129" s="116"/>
      <c r="N129" s="116"/>
      <c r="O129" s="120"/>
      <c r="P129" s="116"/>
      <c r="Q129" s="116"/>
      <c r="R129" s="116"/>
      <c r="S129" s="116"/>
      <c r="T129" s="116"/>
      <c r="U129" s="116"/>
      <c r="V129" s="116"/>
      <c r="W129" s="116"/>
      <c r="X129" s="116"/>
      <c r="Y129" s="116"/>
      <c r="Z129" s="116"/>
      <c r="AA129" s="117"/>
      <c r="AB129" s="117"/>
      <c r="AC129" s="117"/>
      <c r="AD129" s="117"/>
      <c r="AE129" s="117"/>
      <c r="AF129" s="117"/>
      <c r="AG129" s="117"/>
      <c r="AH129" s="117"/>
      <c r="AI129" s="117"/>
      <c r="AJ129" s="117"/>
      <c r="AK129" s="117"/>
      <c r="AL129" s="117"/>
    </row>
    <row r="130" spans="1:38" ht="14.25" customHeight="1">
      <c r="A130" s="117"/>
      <c r="B130" s="116"/>
      <c r="C130" s="116"/>
      <c r="D130" s="116"/>
      <c r="E130" s="120"/>
      <c r="F130" s="116"/>
      <c r="G130" s="116"/>
      <c r="H130" s="116"/>
      <c r="I130" s="116"/>
      <c r="J130" s="116"/>
      <c r="K130" s="116"/>
      <c r="L130" s="116"/>
      <c r="M130" s="116"/>
      <c r="N130" s="116"/>
      <c r="O130" s="120"/>
      <c r="P130" s="116"/>
      <c r="Q130" s="116"/>
      <c r="R130" s="116"/>
      <c r="S130" s="116"/>
      <c r="T130" s="116"/>
      <c r="U130" s="116"/>
      <c r="V130" s="116"/>
      <c r="W130" s="116"/>
      <c r="X130" s="116"/>
      <c r="Y130" s="116"/>
      <c r="Z130" s="116"/>
      <c r="AA130" s="117"/>
      <c r="AB130" s="117"/>
      <c r="AC130" s="117"/>
      <c r="AD130" s="117"/>
      <c r="AE130" s="117"/>
      <c r="AF130" s="117"/>
      <c r="AG130" s="117"/>
      <c r="AH130" s="117"/>
      <c r="AI130" s="117"/>
      <c r="AJ130" s="117"/>
      <c r="AK130" s="117"/>
      <c r="AL130" s="117"/>
    </row>
    <row r="131" spans="1:38" ht="14.25" customHeight="1">
      <c r="A131" s="117"/>
      <c r="B131" s="116"/>
      <c r="C131" s="116"/>
      <c r="D131" s="116"/>
      <c r="E131" s="120"/>
      <c r="F131" s="116"/>
      <c r="G131" s="116"/>
      <c r="H131" s="116"/>
      <c r="I131" s="116"/>
      <c r="J131" s="116"/>
      <c r="K131" s="116"/>
      <c r="L131" s="116"/>
      <c r="M131" s="116"/>
      <c r="N131" s="116"/>
      <c r="O131" s="120"/>
      <c r="P131" s="116"/>
      <c r="Q131" s="116"/>
      <c r="R131" s="116"/>
      <c r="S131" s="116"/>
      <c r="T131" s="116"/>
      <c r="U131" s="116"/>
      <c r="V131" s="116"/>
      <c r="W131" s="116"/>
      <c r="X131" s="116"/>
      <c r="Y131" s="116"/>
      <c r="Z131" s="116"/>
      <c r="AA131" s="117"/>
      <c r="AB131" s="117"/>
      <c r="AC131" s="117"/>
      <c r="AD131" s="117"/>
      <c r="AE131" s="117"/>
      <c r="AF131" s="117"/>
      <c r="AG131" s="117"/>
      <c r="AH131" s="117"/>
      <c r="AI131" s="117"/>
      <c r="AJ131" s="117"/>
      <c r="AK131" s="117"/>
      <c r="AL131" s="117"/>
    </row>
    <row r="132" spans="1:38" ht="14.25" customHeight="1">
      <c r="A132" s="117"/>
      <c r="B132" s="116"/>
      <c r="C132" s="116"/>
      <c r="D132" s="116"/>
      <c r="E132" s="120"/>
      <c r="F132" s="116"/>
      <c r="G132" s="116"/>
      <c r="H132" s="116"/>
      <c r="I132" s="116"/>
      <c r="J132" s="116"/>
      <c r="K132" s="116"/>
      <c r="L132" s="116"/>
      <c r="M132" s="116"/>
      <c r="N132" s="116"/>
      <c r="O132" s="120"/>
      <c r="P132" s="116"/>
      <c r="Q132" s="116"/>
      <c r="R132" s="116"/>
      <c r="S132" s="116"/>
      <c r="T132" s="116"/>
      <c r="U132" s="116"/>
      <c r="V132" s="116"/>
      <c r="W132" s="116"/>
      <c r="X132" s="116"/>
      <c r="Y132" s="116"/>
      <c r="Z132" s="116"/>
      <c r="AA132" s="117"/>
      <c r="AB132" s="117"/>
      <c r="AC132" s="117"/>
      <c r="AD132" s="117"/>
      <c r="AE132" s="117"/>
      <c r="AF132" s="117"/>
      <c r="AG132" s="117"/>
      <c r="AH132" s="117"/>
      <c r="AI132" s="117"/>
      <c r="AJ132" s="117"/>
      <c r="AK132" s="117"/>
      <c r="AL132" s="117"/>
    </row>
    <row r="133" spans="1:38" ht="14.25" customHeight="1">
      <c r="A133" s="117"/>
      <c r="B133" s="116"/>
      <c r="C133" s="116"/>
      <c r="D133" s="116"/>
      <c r="E133" s="120"/>
      <c r="F133" s="116"/>
      <c r="G133" s="116"/>
      <c r="H133" s="116"/>
      <c r="I133" s="116"/>
      <c r="J133" s="116"/>
      <c r="K133" s="116"/>
      <c r="L133" s="116"/>
      <c r="M133" s="116"/>
      <c r="N133" s="116"/>
      <c r="O133" s="120"/>
      <c r="P133" s="116"/>
      <c r="Q133" s="116"/>
      <c r="R133" s="116"/>
      <c r="S133" s="116"/>
      <c r="T133" s="116"/>
      <c r="U133" s="116"/>
      <c r="V133" s="116"/>
      <c r="W133" s="116"/>
      <c r="X133" s="116"/>
      <c r="Y133" s="116"/>
      <c r="Z133" s="116"/>
      <c r="AA133" s="117"/>
      <c r="AB133" s="117"/>
      <c r="AC133" s="117"/>
      <c r="AD133" s="117"/>
      <c r="AE133" s="117"/>
      <c r="AF133" s="117"/>
      <c r="AG133" s="117"/>
      <c r="AH133" s="117"/>
      <c r="AI133" s="117"/>
      <c r="AJ133" s="117"/>
      <c r="AK133" s="117"/>
      <c r="AL133" s="117"/>
    </row>
    <row r="134" spans="1:38" ht="14.25" customHeight="1">
      <c r="A134" s="117"/>
      <c r="B134" s="116"/>
      <c r="C134" s="116"/>
      <c r="D134" s="116"/>
      <c r="E134" s="120"/>
      <c r="F134" s="116"/>
      <c r="G134" s="116"/>
      <c r="H134" s="116"/>
      <c r="I134" s="116"/>
      <c r="J134" s="116"/>
      <c r="K134" s="116"/>
      <c r="L134" s="116"/>
      <c r="M134" s="116"/>
      <c r="N134" s="116"/>
      <c r="O134" s="120"/>
      <c r="P134" s="116"/>
      <c r="Q134" s="116"/>
      <c r="R134" s="116"/>
      <c r="S134" s="116"/>
      <c r="T134" s="116"/>
      <c r="U134" s="116"/>
      <c r="V134" s="116"/>
      <c r="W134" s="116"/>
      <c r="X134" s="116"/>
      <c r="Y134" s="116"/>
      <c r="Z134" s="116"/>
      <c r="AA134" s="117"/>
      <c r="AB134" s="117"/>
      <c r="AC134" s="117"/>
      <c r="AD134" s="117"/>
      <c r="AE134" s="117"/>
      <c r="AF134" s="117"/>
      <c r="AG134" s="117"/>
      <c r="AH134" s="117"/>
      <c r="AI134" s="117"/>
      <c r="AJ134" s="117"/>
      <c r="AK134" s="117"/>
      <c r="AL134" s="117"/>
    </row>
    <row r="135" spans="1:38" ht="14.25" customHeight="1">
      <c r="A135" s="117"/>
      <c r="B135" s="116"/>
      <c r="C135" s="116"/>
      <c r="D135" s="116"/>
      <c r="E135" s="120"/>
      <c r="F135" s="116"/>
      <c r="G135" s="116"/>
      <c r="H135" s="116"/>
      <c r="I135" s="116"/>
      <c r="J135" s="116"/>
      <c r="K135" s="116"/>
      <c r="L135" s="116"/>
      <c r="M135" s="116"/>
      <c r="N135" s="116"/>
      <c r="O135" s="120"/>
      <c r="P135" s="116"/>
      <c r="Q135" s="116"/>
      <c r="R135" s="116"/>
      <c r="S135" s="116"/>
      <c r="T135" s="116"/>
      <c r="U135" s="116"/>
      <c r="V135" s="116"/>
      <c r="W135" s="116"/>
      <c r="X135" s="116"/>
      <c r="Y135" s="116"/>
      <c r="Z135" s="116"/>
      <c r="AA135" s="117"/>
      <c r="AB135" s="117"/>
      <c r="AC135" s="117"/>
      <c r="AD135" s="117"/>
      <c r="AE135" s="117"/>
      <c r="AF135" s="117"/>
      <c r="AG135" s="117"/>
      <c r="AH135" s="117"/>
      <c r="AI135" s="117"/>
      <c r="AJ135" s="117"/>
      <c r="AK135" s="117"/>
      <c r="AL135" s="117"/>
    </row>
    <row r="136" spans="1:38" ht="14.25" customHeight="1">
      <c r="A136" s="117"/>
      <c r="B136" s="116"/>
      <c r="C136" s="116"/>
      <c r="D136" s="116"/>
      <c r="E136" s="120"/>
      <c r="F136" s="116"/>
      <c r="G136" s="116"/>
      <c r="H136" s="116"/>
      <c r="I136" s="116"/>
      <c r="J136" s="116"/>
      <c r="K136" s="116"/>
      <c r="L136" s="116"/>
      <c r="M136" s="116"/>
      <c r="N136" s="116"/>
      <c r="O136" s="120"/>
      <c r="P136" s="116"/>
      <c r="Q136" s="116"/>
      <c r="R136" s="116"/>
      <c r="S136" s="116"/>
      <c r="T136" s="116"/>
      <c r="U136" s="116"/>
      <c r="V136" s="116"/>
      <c r="W136" s="116"/>
      <c r="X136" s="116"/>
      <c r="Y136" s="116"/>
      <c r="Z136" s="116"/>
      <c r="AA136" s="117"/>
      <c r="AB136" s="117"/>
      <c r="AC136" s="117"/>
      <c r="AD136" s="117"/>
      <c r="AE136" s="117"/>
      <c r="AF136" s="117"/>
      <c r="AG136" s="117"/>
      <c r="AH136" s="117"/>
      <c r="AI136" s="117"/>
      <c r="AJ136" s="117"/>
      <c r="AK136" s="117"/>
      <c r="AL136" s="117"/>
    </row>
    <row r="137" spans="1:38" ht="14.25" customHeight="1">
      <c r="A137" s="117"/>
      <c r="B137" s="116"/>
      <c r="C137" s="116"/>
      <c r="D137" s="116"/>
      <c r="E137" s="120"/>
      <c r="F137" s="116"/>
      <c r="G137" s="116"/>
      <c r="H137" s="116"/>
      <c r="I137" s="116"/>
      <c r="J137" s="116"/>
      <c r="K137" s="116"/>
      <c r="L137" s="116"/>
      <c r="M137" s="116"/>
      <c r="N137" s="116"/>
      <c r="O137" s="120"/>
      <c r="P137" s="116"/>
      <c r="Q137" s="116"/>
      <c r="R137" s="116"/>
      <c r="S137" s="116"/>
      <c r="T137" s="116"/>
      <c r="U137" s="116"/>
      <c r="V137" s="116"/>
      <c r="W137" s="116"/>
      <c r="X137" s="116"/>
      <c r="Y137" s="116"/>
      <c r="Z137" s="116"/>
      <c r="AA137" s="117"/>
      <c r="AB137" s="117"/>
      <c r="AC137" s="117"/>
      <c r="AD137" s="117"/>
      <c r="AE137" s="117"/>
      <c r="AF137" s="117"/>
      <c r="AG137" s="117"/>
      <c r="AH137" s="117"/>
      <c r="AI137" s="117"/>
      <c r="AJ137" s="117"/>
      <c r="AK137" s="117"/>
      <c r="AL137" s="117"/>
    </row>
    <row r="138" spans="1:38" ht="14.25" customHeight="1">
      <c r="A138" s="117"/>
      <c r="B138" s="116"/>
      <c r="C138" s="116"/>
      <c r="D138" s="116"/>
      <c r="E138" s="120"/>
      <c r="F138" s="116"/>
      <c r="G138" s="116"/>
      <c r="H138" s="116"/>
      <c r="I138" s="116"/>
      <c r="J138" s="116"/>
      <c r="K138" s="116"/>
      <c r="L138" s="116"/>
      <c r="M138" s="116"/>
      <c r="N138" s="116"/>
      <c r="O138" s="120"/>
      <c r="P138" s="116"/>
      <c r="Q138" s="116"/>
      <c r="R138" s="116"/>
      <c r="S138" s="116"/>
      <c r="T138" s="116"/>
      <c r="U138" s="116"/>
      <c r="V138" s="116"/>
      <c r="W138" s="116"/>
      <c r="X138" s="116"/>
      <c r="Y138" s="116"/>
      <c r="Z138" s="116"/>
      <c r="AA138" s="117"/>
      <c r="AB138" s="117"/>
      <c r="AC138" s="117"/>
      <c r="AD138" s="117"/>
      <c r="AE138" s="117"/>
      <c r="AF138" s="117"/>
      <c r="AG138" s="117"/>
      <c r="AH138" s="117"/>
      <c r="AI138" s="117"/>
      <c r="AJ138" s="117"/>
      <c r="AK138" s="117"/>
      <c r="AL138" s="117"/>
    </row>
    <row r="139" spans="1:38" ht="14.25" customHeight="1">
      <c r="A139" s="117"/>
      <c r="B139" s="116"/>
      <c r="C139" s="116"/>
      <c r="D139" s="116"/>
      <c r="E139" s="120"/>
      <c r="F139" s="116"/>
      <c r="G139" s="116"/>
      <c r="H139" s="116"/>
      <c r="I139" s="116"/>
      <c r="J139" s="116"/>
      <c r="K139" s="116"/>
      <c r="L139" s="116"/>
      <c r="M139" s="116"/>
      <c r="N139" s="116"/>
      <c r="O139" s="120"/>
      <c r="P139" s="116"/>
      <c r="Q139" s="116"/>
      <c r="R139" s="116"/>
      <c r="S139" s="116"/>
      <c r="T139" s="116"/>
      <c r="U139" s="116"/>
      <c r="V139" s="116"/>
      <c r="W139" s="116"/>
      <c r="X139" s="116"/>
      <c r="Y139" s="116"/>
      <c r="Z139" s="116"/>
      <c r="AA139" s="117"/>
      <c r="AB139" s="117"/>
      <c r="AC139" s="117"/>
      <c r="AD139" s="117"/>
      <c r="AE139" s="117"/>
      <c r="AF139" s="117"/>
      <c r="AG139" s="117"/>
      <c r="AH139" s="117"/>
      <c r="AI139" s="117"/>
      <c r="AJ139" s="117"/>
      <c r="AK139" s="117"/>
      <c r="AL139" s="117"/>
    </row>
    <row r="140" spans="1:38" ht="14.25" customHeight="1">
      <c r="A140" s="117"/>
      <c r="B140" s="116"/>
      <c r="C140" s="116"/>
      <c r="D140" s="116"/>
      <c r="E140" s="120"/>
      <c r="F140" s="116"/>
      <c r="G140" s="116"/>
      <c r="H140" s="116"/>
      <c r="I140" s="116"/>
      <c r="J140" s="116"/>
      <c r="K140" s="116"/>
      <c r="L140" s="116"/>
      <c r="M140" s="116"/>
      <c r="N140" s="116"/>
      <c r="O140" s="120"/>
      <c r="P140" s="116"/>
      <c r="Q140" s="116"/>
      <c r="R140" s="116"/>
      <c r="S140" s="116"/>
      <c r="T140" s="116"/>
      <c r="U140" s="116"/>
      <c r="V140" s="116"/>
      <c r="W140" s="116"/>
      <c r="X140" s="116"/>
      <c r="Y140" s="116"/>
      <c r="Z140" s="116"/>
      <c r="AA140" s="117"/>
      <c r="AB140" s="117"/>
      <c r="AC140" s="117"/>
      <c r="AD140" s="117"/>
      <c r="AE140" s="117"/>
      <c r="AF140" s="117"/>
      <c r="AG140" s="117"/>
      <c r="AH140" s="117"/>
      <c r="AI140" s="117"/>
      <c r="AJ140" s="117"/>
      <c r="AK140" s="117"/>
      <c r="AL140" s="117"/>
    </row>
    <row r="141" spans="1:38" ht="14.25" customHeight="1">
      <c r="A141" s="117"/>
      <c r="B141" s="116"/>
      <c r="C141" s="116"/>
      <c r="D141" s="116"/>
      <c r="E141" s="120"/>
      <c r="F141" s="116"/>
      <c r="G141" s="116"/>
      <c r="H141" s="116"/>
      <c r="I141" s="116"/>
      <c r="J141" s="116"/>
      <c r="K141" s="116"/>
      <c r="L141" s="116"/>
      <c r="M141" s="116"/>
      <c r="N141" s="116"/>
      <c r="O141" s="120"/>
      <c r="P141" s="116"/>
      <c r="Q141" s="116"/>
      <c r="R141" s="116"/>
      <c r="S141" s="116"/>
      <c r="T141" s="116"/>
      <c r="U141" s="116"/>
      <c r="V141" s="116"/>
      <c r="W141" s="116"/>
      <c r="X141" s="116"/>
      <c r="Y141" s="116"/>
      <c r="Z141" s="116"/>
      <c r="AA141" s="117"/>
      <c r="AB141" s="117"/>
      <c r="AC141" s="117"/>
      <c r="AD141" s="117"/>
      <c r="AE141" s="117"/>
      <c r="AF141" s="117"/>
      <c r="AG141" s="117"/>
      <c r="AH141" s="117"/>
      <c r="AI141" s="117"/>
      <c r="AJ141" s="117"/>
      <c r="AK141" s="117"/>
      <c r="AL141" s="117"/>
    </row>
    <row r="142" spans="1:38" ht="14.25" customHeight="1">
      <c r="A142" s="117"/>
      <c r="B142" s="116"/>
      <c r="C142" s="116"/>
      <c r="D142" s="116"/>
      <c r="E142" s="120"/>
      <c r="F142" s="116"/>
      <c r="G142" s="116"/>
      <c r="H142" s="116"/>
      <c r="I142" s="116"/>
      <c r="J142" s="116"/>
      <c r="K142" s="116"/>
      <c r="L142" s="116"/>
      <c r="M142" s="116"/>
      <c r="N142" s="116"/>
      <c r="O142" s="120"/>
      <c r="P142" s="116"/>
      <c r="Q142" s="116"/>
      <c r="R142" s="116"/>
      <c r="S142" s="116"/>
      <c r="T142" s="116"/>
      <c r="U142" s="116"/>
      <c r="V142" s="116"/>
      <c r="W142" s="116"/>
      <c r="X142" s="116"/>
      <c r="Y142" s="116"/>
      <c r="Z142" s="116"/>
      <c r="AA142" s="117"/>
      <c r="AB142" s="117"/>
      <c r="AC142" s="117"/>
      <c r="AD142" s="117"/>
      <c r="AE142" s="117"/>
      <c r="AF142" s="117"/>
      <c r="AG142" s="117"/>
      <c r="AH142" s="117"/>
      <c r="AI142" s="117"/>
      <c r="AJ142" s="117"/>
      <c r="AK142" s="117"/>
      <c r="AL142" s="117"/>
    </row>
    <row r="143" spans="1:38" ht="14.25" customHeight="1">
      <c r="A143" s="117"/>
      <c r="B143" s="116"/>
      <c r="C143" s="116"/>
      <c r="D143" s="116"/>
      <c r="E143" s="120"/>
      <c r="F143" s="116"/>
      <c r="G143" s="116"/>
      <c r="H143" s="116"/>
      <c r="I143" s="116"/>
      <c r="J143" s="116"/>
      <c r="K143" s="116"/>
      <c r="L143" s="116"/>
      <c r="M143" s="116"/>
      <c r="N143" s="116"/>
      <c r="O143" s="120"/>
      <c r="P143" s="116"/>
      <c r="Q143" s="116"/>
      <c r="R143" s="116"/>
      <c r="S143" s="116"/>
      <c r="T143" s="116"/>
      <c r="U143" s="116"/>
      <c r="V143" s="116"/>
      <c r="W143" s="116"/>
      <c r="X143" s="116"/>
      <c r="Y143" s="116"/>
      <c r="Z143" s="116"/>
      <c r="AA143" s="117"/>
      <c r="AB143" s="117"/>
      <c r="AC143" s="117"/>
      <c r="AD143" s="117"/>
      <c r="AE143" s="117"/>
      <c r="AF143" s="117"/>
      <c r="AG143" s="117"/>
      <c r="AH143" s="117"/>
      <c r="AI143" s="117"/>
      <c r="AJ143" s="117"/>
      <c r="AK143" s="117"/>
      <c r="AL143" s="117"/>
    </row>
    <row r="144" spans="1:38" ht="14.25" customHeight="1">
      <c r="A144" s="117"/>
      <c r="B144" s="116"/>
      <c r="C144" s="116"/>
      <c r="D144" s="116"/>
      <c r="E144" s="120"/>
      <c r="F144" s="116"/>
      <c r="G144" s="116"/>
      <c r="H144" s="116"/>
      <c r="I144" s="116"/>
      <c r="J144" s="116"/>
      <c r="K144" s="116"/>
      <c r="L144" s="116"/>
      <c r="M144" s="116"/>
      <c r="N144" s="116"/>
      <c r="O144" s="120"/>
      <c r="P144" s="116"/>
      <c r="Q144" s="116"/>
      <c r="R144" s="116"/>
      <c r="S144" s="116"/>
      <c r="T144" s="116"/>
      <c r="U144" s="116"/>
      <c r="V144" s="116"/>
      <c r="W144" s="116"/>
      <c r="X144" s="116"/>
      <c r="Y144" s="116"/>
      <c r="Z144" s="116"/>
      <c r="AA144" s="117"/>
      <c r="AB144" s="117"/>
      <c r="AC144" s="117"/>
      <c r="AD144" s="117"/>
      <c r="AE144" s="117"/>
      <c r="AF144" s="117"/>
      <c r="AG144" s="117"/>
      <c r="AH144" s="117"/>
      <c r="AI144" s="117"/>
      <c r="AJ144" s="117"/>
      <c r="AK144" s="117"/>
      <c r="AL144" s="117"/>
    </row>
    <row r="145" spans="1:38" ht="14.25" customHeight="1">
      <c r="A145" s="117"/>
      <c r="B145" s="116"/>
      <c r="C145" s="116"/>
      <c r="D145" s="116"/>
      <c r="E145" s="120"/>
      <c r="F145" s="116"/>
      <c r="G145" s="116"/>
      <c r="H145" s="116"/>
      <c r="I145" s="116"/>
      <c r="J145" s="116"/>
      <c r="K145" s="116"/>
      <c r="L145" s="116"/>
      <c r="M145" s="116"/>
      <c r="N145" s="116"/>
      <c r="O145" s="120"/>
      <c r="P145" s="116"/>
      <c r="Q145" s="116"/>
      <c r="R145" s="116"/>
      <c r="S145" s="116"/>
      <c r="T145" s="116"/>
      <c r="U145" s="116"/>
      <c r="V145" s="116"/>
      <c r="W145" s="116"/>
      <c r="X145" s="116"/>
      <c r="Y145" s="116"/>
      <c r="Z145" s="116"/>
      <c r="AA145" s="117"/>
      <c r="AB145" s="117"/>
      <c r="AC145" s="117"/>
      <c r="AD145" s="117"/>
      <c r="AE145" s="117"/>
      <c r="AF145" s="117"/>
      <c r="AG145" s="117"/>
      <c r="AH145" s="117"/>
      <c r="AI145" s="117"/>
      <c r="AJ145" s="117"/>
      <c r="AK145" s="117"/>
      <c r="AL145" s="117"/>
    </row>
    <row r="146" spans="1:38" ht="14.25" customHeight="1">
      <c r="A146" s="117"/>
      <c r="B146" s="116"/>
      <c r="C146" s="116"/>
      <c r="D146" s="116"/>
      <c r="E146" s="120"/>
      <c r="F146" s="116"/>
      <c r="G146" s="116"/>
      <c r="H146" s="116"/>
      <c r="I146" s="116"/>
      <c r="J146" s="116"/>
      <c r="K146" s="116"/>
      <c r="L146" s="116"/>
      <c r="M146" s="116"/>
      <c r="N146" s="116"/>
      <c r="O146" s="120"/>
      <c r="P146" s="116"/>
      <c r="Q146" s="116"/>
      <c r="R146" s="116"/>
      <c r="S146" s="116"/>
      <c r="T146" s="116"/>
      <c r="U146" s="116"/>
      <c r="V146" s="116"/>
      <c r="W146" s="116"/>
      <c r="X146" s="116"/>
      <c r="Y146" s="116"/>
      <c r="Z146" s="116"/>
      <c r="AA146" s="117"/>
      <c r="AB146" s="117"/>
      <c r="AC146" s="117"/>
      <c r="AD146" s="117"/>
      <c r="AE146" s="117"/>
      <c r="AF146" s="117"/>
      <c r="AG146" s="117"/>
      <c r="AH146" s="117"/>
      <c r="AI146" s="117"/>
      <c r="AJ146" s="117"/>
      <c r="AK146" s="117"/>
      <c r="AL146" s="117"/>
    </row>
    <row r="147" spans="1:38" ht="14.25" customHeight="1">
      <c r="A147" s="117"/>
      <c r="B147" s="116"/>
      <c r="C147" s="116"/>
      <c r="D147" s="116"/>
      <c r="E147" s="120"/>
      <c r="F147" s="116"/>
      <c r="G147" s="116"/>
      <c r="H147" s="116"/>
      <c r="I147" s="116"/>
      <c r="J147" s="116"/>
      <c r="K147" s="116"/>
      <c r="L147" s="116"/>
      <c r="M147" s="116"/>
      <c r="N147" s="116"/>
      <c r="O147" s="120"/>
      <c r="P147" s="116"/>
      <c r="Q147" s="116"/>
      <c r="R147" s="116"/>
      <c r="S147" s="116"/>
      <c r="T147" s="116"/>
      <c r="U147" s="116"/>
      <c r="V147" s="116"/>
      <c r="W147" s="116"/>
      <c r="X147" s="116"/>
      <c r="Y147" s="116"/>
      <c r="Z147" s="116"/>
      <c r="AA147" s="117"/>
      <c r="AB147" s="117"/>
      <c r="AC147" s="117"/>
      <c r="AD147" s="117"/>
      <c r="AE147" s="117"/>
      <c r="AF147" s="117"/>
      <c r="AG147" s="117"/>
      <c r="AH147" s="117"/>
      <c r="AI147" s="117"/>
      <c r="AJ147" s="117"/>
      <c r="AK147" s="117"/>
      <c r="AL147" s="117"/>
    </row>
    <row r="148" spans="1:38" ht="14.25" customHeight="1">
      <c r="A148" s="117"/>
      <c r="B148" s="116"/>
      <c r="C148" s="116"/>
      <c r="D148" s="116"/>
      <c r="E148" s="120"/>
      <c r="F148" s="116"/>
      <c r="G148" s="116"/>
      <c r="H148" s="116"/>
      <c r="I148" s="116"/>
      <c r="J148" s="116"/>
      <c r="K148" s="116"/>
      <c r="L148" s="116"/>
      <c r="M148" s="116"/>
      <c r="N148" s="116"/>
      <c r="O148" s="120"/>
      <c r="P148" s="116"/>
      <c r="Q148" s="116"/>
      <c r="R148" s="116"/>
      <c r="S148" s="116"/>
      <c r="T148" s="116"/>
      <c r="U148" s="116"/>
      <c r="V148" s="116"/>
      <c r="W148" s="116"/>
      <c r="X148" s="116"/>
      <c r="Y148" s="116"/>
      <c r="Z148" s="116"/>
      <c r="AA148" s="117"/>
      <c r="AB148" s="117"/>
      <c r="AC148" s="117"/>
      <c r="AD148" s="117"/>
      <c r="AE148" s="117"/>
      <c r="AF148" s="117"/>
      <c r="AG148" s="117"/>
      <c r="AH148" s="117"/>
      <c r="AI148" s="117"/>
      <c r="AJ148" s="117"/>
      <c r="AK148" s="117"/>
      <c r="AL148" s="117"/>
    </row>
    <row r="149" spans="1:38" ht="14.25" customHeight="1">
      <c r="A149" s="117"/>
      <c r="B149" s="116"/>
      <c r="C149" s="116"/>
      <c r="D149" s="116"/>
      <c r="E149" s="120"/>
      <c r="F149" s="116"/>
      <c r="G149" s="116"/>
      <c r="H149" s="116"/>
      <c r="I149" s="116"/>
      <c r="J149" s="116"/>
      <c r="K149" s="116"/>
      <c r="L149" s="116"/>
      <c r="M149" s="116"/>
      <c r="N149" s="116"/>
      <c r="O149" s="120"/>
      <c r="P149" s="116"/>
      <c r="Q149" s="116"/>
      <c r="R149" s="116"/>
      <c r="S149" s="116"/>
      <c r="T149" s="116"/>
      <c r="U149" s="116"/>
      <c r="V149" s="116"/>
      <c r="W149" s="116"/>
      <c r="X149" s="116"/>
      <c r="Y149" s="116"/>
      <c r="Z149" s="116"/>
      <c r="AA149" s="117"/>
      <c r="AB149" s="117"/>
      <c r="AC149" s="117"/>
      <c r="AD149" s="117"/>
      <c r="AE149" s="117"/>
      <c r="AF149" s="117"/>
      <c r="AG149" s="117"/>
      <c r="AH149" s="117"/>
      <c r="AI149" s="117"/>
      <c r="AJ149" s="117"/>
      <c r="AK149" s="117"/>
      <c r="AL149" s="117"/>
    </row>
    <row r="150" spans="1:38" ht="14.25" customHeight="1">
      <c r="A150" s="117"/>
      <c r="B150" s="116"/>
      <c r="C150" s="116"/>
      <c r="D150" s="116"/>
      <c r="E150" s="120"/>
      <c r="F150" s="116"/>
      <c r="G150" s="116"/>
      <c r="H150" s="116"/>
      <c r="I150" s="116"/>
      <c r="J150" s="116"/>
      <c r="K150" s="116"/>
      <c r="L150" s="116"/>
      <c r="M150" s="116"/>
      <c r="N150" s="116"/>
      <c r="O150" s="120"/>
      <c r="P150" s="116"/>
      <c r="Q150" s="116"/>
      <c r="R150" s="116"/>
      <c r="S150" s="116"/>
      <c r="T150" s="116"/>
      <c r="U150" s="116"/>
      <c r="V150" s="116"/>
      <c r="W150" s="116"/>
      <c r="X150" s="116"/>
      <c r="Y150" s="116"/>
      <c r="Z150" s="116"/>
      <c r="AA150" s="117"/>
      <c r="AB150" s="117"/>
      <c r="AC150" s="117"/>
      <c r="AD150" s="117"/>
      <c r="AE150" s="117"/>
      <c r="AF150" s="117"/>
      <c r="AG150" s="117"/>
      <c r="AH150" s="117"/>
      <c r="AI150" s="117"/>
      <c r="AJ150" s="117"/>
      <c r="AK150" s="117"/>
      <c r="AL150" s="117"/>
    </row>
    <row r="151" spans="1:38" ht="14.25" customHeight="1">
      <c r="A151" s="117"/>
      <c r="B151" s="116"/>
      <c r="C151" s="116"/>
      <c r="D151" s="116"/>
      <c r="E151" s="120"/>
      <c r="F151" s="116"/>
      <c r="G151" s="116"/>
      <c r="H151" s="116"/>
      <c r="I151" s="116"/>
      <c r="J151" s="116"/>
      <c r="K151" s="116"/>
      <c r="L151" s="116"/>
      <c r="M151" s="116"/>
      <c r="N151" s="116"/>
      <c r="O151" s="120"/>
      <c r="P151" s="116"/>
      <c r="Q151" s="116"/>
      <c r="R151" s="116"/>
      <c r="S151" s="116"/>
      <c r="T151" s="116"/>
      <c r="U151" s="116"/>
      <c r="V151" s="116"/>
      <c r="W151" s="116"/>
      <c r="X151" s="116"/>
      <c r="Y151" s="116"/>
      <c r="Z151" s="116"/>
      <c r="AA151" s="117"/>
      <c r="AB151" s="117"/>
      <c r="AC151" s="117"/>
      <c r="AD151" s="117"/>
      <c r="AE151" s="117"/>
      <c r="AF151" s="117"/>
      <c r="AG151" s="117"/>
      <c r="AH151" s="117"/>
      <c r="AI151" s="117"/>
      <c r="AJ151" s="117"/>
      <c r="AK151" s="117"/>
      <c r="AL151" s="117"/>
    </row>
    <row r="152" spans="1:38" ht="14.25" customHeight="1">
      <c r="A152" s="117"/>
      <c r="B152" s="116"/>
      <c r="C152" s="116"/>
      <c r="D152" s="116"/>
      <c r="E152" s="120"/>
      <c r="F152" s="116"/>
      <c r="G152" s="116"/>
      <c r="H152" s="116"/>
      <c r="I152" s="116"/>
      <c r="J152" s="116"/>
      <c r="K152" s="116"/>
      <c r="L152" s="116"/>
      <c r="M152" s="116"/>
      <c r="N152" s="116"/>
      <c r="O152" s="120"/>
      <c r="P152" s="116"/>
      <c r="Q152" s="116"/>
      <c r="R152" s="116"/>
      <c r="S152" s="116"/>
      <c r="T152" s="116"/>
      <c r="U152" s="116"/>
      <c r="V152" s="116"/>
      <c r="W152" s="116"/>
      <c r="X152" s="116"/>
      <c r="Y152" s="116"/>
      <c r="Z152" s="116"/>
      <c r="AA152" s="117"/>
      <c r="AB152" s="117"/>
      <c r="AC152" s="117"/>
      <c r="AD152" s="117"/>
      <c r="AE152" s="117"/>
      <c r="AF152" s="117"/>
      <c r="AG152" s="117"/>
      <c r="AH152" s="117"/>
      <c r="AI152" s="117"/>
      <c r="AJ152" s="117"/>
      <c r="AK152" s="117"/>
      <c r="AL152" s="117"/>
    </row>
    <row r="153" spans="1:38" ht="14.25" customHeight="1">
      <c r="A153" s="117"/>
      <c r="B153" s="116"/>
      <c r="C153" s="116"/>
      <c r="D153" s="116"/>
      <c r="E153" s="120"/>
      <c r="F153" s="116"/>
      <c r="G153" s="116"/>
      <c r="H153" s="116"/>
      <c r="I153" s="116"/>
      <c r="J153" s="116"/>
      <c r="K153" s="116"/>
      <c r="L153" s="116"/>
      <c r="M153" s="116"/>
      <c r="N153" s="116"/>
      <c r="O153" s="120"/>
      <c r="P153" s="116"/>
      <c r="Q153" s="116"/>
      <c r="R153" s="116"/>
      <c r="S153" s="116"/>
      <c r="T153" s="116"/>
      <c r="U153" s="116"/>
      <c r="V153" s="116"/>
      <c r="W153" s="116"/>
      <c r="X153" s="116"/>
      <c r="Y153" s="116"/>
      <c r="Z153" s="116"/>
      <c r="AA153" s="117"/>
      <c r="AB153" s="117"/>
      <c r="AC153" s="117"/>
      <c r="AD153" s="117"/>
      <c r="AE153" s="117"/>
      <c r="AF153" s="117"/>
      <c r="AG153" s="117"/>
      <c r="AH153" s="117"/>
      <c r="AI153" s="117"/>
      <c r="AJ153" s="117"/>
      <c r="AK153" s="117"/>
      <c r="AL153" s="117"/>
    </row>
    <row r="154" spans="1:38" ht="14.25" customHeight="1">
      <c r="A154" s="117"/>
      <c r="B154" s="116"/>
      <c r="C154" s="116"/>
      <c r="D154" s="116"/>
      <c r="E154" s="120"/>
      <c r="F154" s="116"/>
      <c r="G154" s="116"/>
      <c r="H154" s="116"/>
      <c r="I154" s="116"/>
      <c r="J154" s="116"/>
      <c r="K154" s="116"/>
      <c r="L154" s="116"/>
      <c r="M154" s="116"/>
      <c r="N154" s="116"/>
      <c r="O154" s="120"/>
      <c r="P154" s="116"/>
      <c r="Q154" s="116"/>
      <c r="R154" s="116"/>
      <c r="S154" s="116"/>
      <c r="T154" s="116"/>
      <c r="U154" s="116"/>
      <c r="V154" s="116"/>
      <c r="W154" s="116"/>
      <c r="X154" s="116"/>
      <c r="Y154" s="116"/>
      <c r="Z154" s="116"/>
      <c r="AA154" s="117"/>
      <c r="AB154" s="117"/>
      <c r="AC154" s="117"/>
      <c r="AD154" s="117"/>
      <c r="AE154" s="117"/>
      <c r="AF154" s="117"/>
      <c r="AG154" s="117"/>
      <c r="AH154" s="117"/>
      <c r="AI154" s="117"/>
      <c r="AJ154" s="117"/>
      <c r="AK154" s="117"/>
      <c r="AL154" s="117"/>
    </row>
    <row r="155" spans="1:38" ht="14.25" customHeight="1">
      <c r="A155" s="117"/>
      <c r="B155" s="116"/>
      <c r="C155" s="116"/>
      <c r="D155" s="116"/>
      <c r="E155" s="120"/>
      <c r="F155" s="116"/>
      <c r="G155" s="116"/>
      <c r="H155" s="116"/>
      <c r="I155" s="116"/>
      <c r="J155" s="116"/>
      <c r="K155" s="116"/>
      <c r="L155" s="116"/>
      <c r="M155" s="116"/>
      <c r="N155" s="116"/>
      <c r="O155" s="120"/>
      <c r="P155" s="116"/>
      <c r="Q155" s="116"/>
      <c r="R155" s="116"/>
      <c r="S155" s="116"/>
      <c r="T155" s="116"/>
      <c r="U155" s="116"/>
      <c r="V155" s="116"/>
      <c r="W155" s="116"/>
      <c r="X155" s="116"/>
      <c r="Y155" s="116"/>
      <c r="Z155" s="116"/>
      <c r="AA155" s="117"/>
      <c r="AB155" s="117"/>
      <c r="AC155" s="117"/>
      <c r="AD155" s="117"/>
      <c r="AE155" s="117"/>
      <c r="AF155" s="117"/>
      <c r="AG155" s="117"/>
      <c r="AH155" s="117"/>
      <c r="AI155" s="117"/>
      <c r="AJ155" s="117"/>
      <c r="AK155" s="117"/>
      <c r="AL155" s="117"/>
    </row>
    <row r="156" spans="1:38" ht="14.25" customHeight="1">
      <c r="A156" s="117"/>
      <c r="B156" s="116"/>
      <c r="C156" s="116"/>
      <c r="D156" s="116"/>
      <c r="E156" s="120"/>
      <c r="F156" s="116"/>
      <c r="G156" s="116"/>
      <c r="H156" s="116"/>
      <c r="I156" s="116"/>
      <c r="J156" s="116"/>
      <c r="K156" s="116"/>
      <c r="L156" s="116"/>
      <c r="M156" s="116"/>
      <c r="N156" s="116"/>
      <c r="O156" s="120"/>
      <c r="P156" s="116"/>
      <c r="Q156" s="116"/>
      <c r="R156" s="116"/>
      <c r="S156" s="116"/>
      <c r="T156" s="116"/>
      <c r="U156" s="116"/>
      <c r="V156" s="116"/>
      <c r="W156" s="116"/>
      <c r="X156" s="116"/>
      <c r="Y156" s="116"/>
      <c r="Z156" s="116"/>
      <c r="AA156" s="117"/>
      <c r="AB156" s="117"/>
      <c r="AC156" s="117"/>
      <c r="AD156" s="117"/>
      <c r="AE156" s="117"/>
      <c r="AF156" s="117"/>
      <c r="AG156" s="117"/>
      <c r="AH156" s="117"/>
      <c r="AI156" s="117"/>
      <c r="AJ156" s="117"/>
      <c r="AK156" s="117"/>
      <c r="AL156" s="117"/>
    </row>
    <row r="157" spans="1:38" ht="14.25" customHeight="1">
      <c r="A157" s="117"/>
      <c r="B157" s="116"/>
      <c r="C157" s="116"/>
      <c r="D157" s="116"/>
      <c r="E157" s="120"/>
      <c r="F157" s="116"/>
      <c r="G157" s="116"/>
      <c r="H157" s="116"/>
      <c r="I157" s="116"/>
      <c r="J157" s="116"/>
      <c r="K157" s="116"/>
      <c r="L157" s="116"/>
      <c r="M157" s="116"/>
      <c r="N157" s="116"/>
      <c r="O157" s="120"/>
      <c r="P157" s="116"/>
      <c r="Q157" s="116"/>
      <c r="R157" s="116"/>
      <c r="S157" s="116"/>
      <c r="T157" s="116"/>
      <c r="U157" s="116"/>
      <c r="V157" s="116"/>
      <c r="W157" s="116"/>
      <c r="X157" s="116"/>
      <c r="Y157" s="116"/>
      <c r="Z157" s="116"/>
      <c r="AA157" s="117"/>
      <c r="AB157" s="117"/>
      <c r="AC157" s="117"/>
      <c r="AD157" s="117"/>
      <c r="AE157" s="117"/>
      <c r="AF157" s="117"/>
      <c r="AG157" s="117"/>
      <c r="AH157" s="117"/>
      <c r="AI157" s="117"/>
      <c r="AJ157" s="117"/>
      <c r="AK157" s="117"/>
      <c r="AL157" s="117"/>
    </row>
    <row r="158" spans="1:38" ht="14.25" customHeight="1">
      <c r="A158" s="117"/>
      <c r="B158" s="116"/>
      <c r="C158" s="116"/>
      <c r="D158" s="116"/>
      <c r="E158" s="120"/>
      <c r="F158" s="116"/>
      <c r="G158" s="116"/>
      <c r="H158" s="116"/>
      <c r="I158" s="116"/>
      <c r="J158" s="116"/>
      <c r="K158" s="116"/>
      <c r="L158" s="116"/>
      <c r="M158" s="116"/>
      <c r="N158" s="116"/>
      <c r="O158" s="120"/>
      <c r="P158" s="116"/>
      <c r="Q158" s="116"/>
      <c r="R158" s="116"/>
      <c r="S158" s="116"/>
      <c r="T158" s="116"/>
      <c r="U158" s="116"/>
      <c r="V158" s="116"/>
      <c r="W158" s="116"/>
      <c r="X158" s="116"/>
      <c r="Y158" s="116"/>
      <c r="Z158" s="116"/>
      <c r="AA158" s="117"/>
      <c r="AB158" s="117"/>
      <c r="AC158" s="117"/>
      <c r="AD158" s="117"/>
      <c r="AE158" s="117"/>
      <c r="AF158" s="117"/>
      <c r="AG158" s="117"/>
      <c r="AH158" s="117"/>
      <c r="AI158" s="117"/>
      <c r="AJ158" s="117"/>
      <c r="AK158" s="117"/>
      <c r="AL158" s="117"/>
    </row>
    <row r="159" spans="1:38" ht="14.25" customHeight="1">
      <c r="A159" s="117"/>
      <c r="B159" s="116"/>
      <c r="C159" s="116"/>
      <c r="D159" s="116"/>
      <c r="E159" s="120"/>
      <c r="F159" s="116"/>
      <c r="G159" s="116"/>
      <c r="H159" s="116"/>
      <c r="I159" s="116"/>
      <c r="J159" s="116"/>
      <c r="K159" s="116"/>
      <c r="L159" s="116"/>
      <c r="M159" s="116"/>
      <c r="N159" s="116"/>
      <c r="O159" s="120"/>
      <c r="P159" s="116"/>
      <c r="Q159" s="116"/>
      <c r="R159" s="116"/>
      <c r="S159" s="116"/>
      <c r="T159" s="116"/>
      <c r="U159" s="116"/>
      <c r="V159" s="116"/>
      <c r="W159" s="116"/>
      <c r="X159" s="116"/>
      <c r="Y159" s="116"/>
      <c r="Z159" s="116"/>
      <c r="AA159" s="117"/>
      <c r="AB159" s="117"/>
      <c r="AC159" s="117"/>
      <c r="AD159" s="117"/>
      <c r="AE159" s="117"/>
      <c r="AF159" s="117"/>
      <c r="AG159" s="117"/>
      <c r="AH159" s="117"/>
      <c r="AI159" s="117"/>
      <c r="AJ159" s="117"/>
      <c r="AK159" s="117"/>
      <c r="AL159" s="117"/>
    </row>
    <row r="160" spans="1:38" ht="14.25" customHeight="1">
      <c r="A160" s="117"/>
      <c r="B160" s="116"/>
      <c r="C160" s="116"/>
      <c r="D160" s="116"/>
      <c r="E160" s="120"/>
      <c r="F160" s="116"/>
      <c r="G160" s="116"/>
      <c r="H160" s="116"/>
      <c r="I160" s="116"/>
      <c r="J160" s="116"/>
      <c r="K160" s="116"/>
      <c r="L160" s="116"/>
      <c r="M160" s="116"/>
      <c r="N160" s="116"/>
      <c r="O160" s="120"/>
      <c r="P160" s="116"/>
      <c r="Q160" s="116"/>
      <c r="R160" s="116"/>
      <c r="S160" s="116"/>
      <c r="T160" s="116"/>
      <c r="U160" s="116"/>
      <c r="V160" s="116"/>
      <c r="W160" s="116"/>
      <c r="X160" s="116"/>
      <c r="Y160" s="116"/>
      <c r="Z160" s="116"/>
      <c r="AA160" s="117"/>
      <c r="AB160" s="117"/>
      <c r="AC160" s="117"/>
      <c r="AD160" s="117"/>
      <c r="AE160" s="117"/>
      <c r="AF160" s="117"/>
      <c r="AG160" s="117"/>
      <c r="AH160" s="117"/>
      <c r="AI160" s="117"/>
      <c r="AJ160" s="117"/>
      <c r="AK160" s="117"/>
      <c r="AL160" s="117"/>
    </row>
    <row r="161" spans="1:38" ht="14.25" customHeight="1">
      <c r="A161" s="117"/>
      <c r="B161" s="116"/>
      <c r="C161" s="116"/>
      <c r="D161" s="116"/>
      <c r="E161" s="120"/>
      <c r="F161" s="116"/>
      <c r="G161" s="116"/>
      <c r="H161" s="116"/>
      <c r="I161" s="116"/>
      <c r="J161" s="116"/>
      <c r="K161" s="116"/>
      <c r="L161" s="116"/>
      <c r="M161" s="116"/>
      <c r="N161" s="116"/>
      <c r="O161" s="120"/>
      <c r="P161" s="116"/>
      <c r="Q161" s="116"/>
      <c r="R161" s="116"/>
      <c r="S161" s="116"/>
      <c r="T161" s="116"/>
      <c r="U161" s="116"/>
      <c r="V161" s="116"/>
      <c r="W161" s="116"/>
      <c r="X161" s="116"/>
      <c r="Y161" s="116"/>
      <c r="Z161" s="116"/>
      <c r="AA161" s="117"/>
      <c r="AB161" s="117"/>
      <c r="AC161" s="117"/>
      <c r="AD161" s="117"/>
      <c r="AE161" s="117"/>
      <c r="AF161" s="117"/>
      <c r="AG161" s="117"/>
      <c r="AH161" s="117"/>
      <c r="AI161" s="117"/>
      <c r="AJ161" s="117"/>
      <c r="AK161" s="117"/>
      <c r="AL161" s="117"/>
    </row>
    <row r="162" spans="1:38" ht="14.25" customHeight="1">
      <c r="A162" s="117"/>
      <c r="B162" s="116"/>
      <c r="C162" s="116"/>
      <c r="D162" s="116"/>
      <c r="E162" s="120"/>
      <c r="F162" s="116"/>
      <c r="G162" s="116"/>
      <c r="H162" s="116"/>
      <c r="I162" s="116"/>
      <c r="J162" s="116"/>
      <c r="K162" s="116"/>
      <c r="L162" s="116"/>
      <c r="M162" s="116"/>
      <c r="N162" s="116"/>
      <c r="O162" s="120"/>
      <c r="P162" s="116"/>
      <c r="Q162" s="116"/>
      <c r="R162" s="116"/>
      <c r="S162" s="116"/>
      <c r="T162" s="116"/>
      <c r="U162" s="116"/>
      <c r="V162" s="116"/>
      <c r="W162" s="116"/>
      <c r="X162" s="116"/>
      <c r="Y162" s="116"/>
      <c r="Z162" s="116"/>
      <c r="AA162" s="117"/>
      <c r="AB162" s="117"/>
      <c r="AC162" s="117"/>
      <c r="AD162" s="117"/>
      <c r="AE162" s="117"/>
      <c r="AF162" s="117"/>
      <c r="AG162" s="117"/>
      <c r="AH162" s="117"/>
      <c r="AI162" s="117"/>
      <c r="AJ162" s="117"/>
      <c r="AK162" s="117"/>
      <c r="AL162" s="117"/>
    </row>
    <row r="163" spans="1:38" ht="14.25" customHeight="1">
      <c r="A163" s="117"/>
      <c r="B163" s="116"/>
      <c r="C163" s="116"/>
      <c r="D163" s="116"/>
      <c r="E163" s="120"/>
      <c r="F163" s="116"/>
      <c r="G163" s="116"/>
      <c r="H163" s="116"/>
      <c r="I163" s="116"/>
      <c r="J163" s="116"/>
      <c r="K163" s="116"/>
      <c r="L163" s="116"/>
      <c r="M163" s="116"/>
      <c r="N163" s="116"/>
      <c r="O163" s="120"/>
      <c r="P163" s="116"/>
      <c r="Q163" s="116"/>
      <c r="R163" s="116"/>
      <c r="S163" s="116"/>
      <c r="T163" s="116"/>
      <c r="U163" s="116"/>
      <c r="V163" s="116"/>
      <c r="W163" s="116"/>
      <c r="X163" s="116"/>
      <c r="Y163" s="116"/>
      <c r="Z163" s="116"/>
      <c r="AA163" s="117"/>
      <c r="AB163" s="117"/>
      <c r="AC163" s="117"/>
      <c r="AD163" s="117"/>
      <c r="AE163" s="117"/>
      <c r="AF163" s="117"/>
      <c r="AG163" s="117"/>
      <c r="AH163" s="117"/>
      <c r="AI163" s="117"/>
      <c r="AJ163" s="117"/>
      <c r="AK163" s="117"/>
      <c r="AL163" s="117"/>
    </row>
    <row r="164" spans="1:38" ht="14.25" customHeight="1">
      <c r="A164" s="117"/>
      <c r="B164" s="116"/>
      <c r="C164" s="116"/>
      <c r="D164" s="116"/>
      <c r="E164" s="120"/>
      <c r="F164" s="116"/>
      <c r="G164" s="116"/>
      <c r="H164" s="116"/>
      <c r="I164" s="116"/>
      <c r="J164" s="116"/>
      <c r="K164" s="116"/>
      <c r="L164" s="116"/>
      <c r="M164" s="116"/>
      <c r="N164" s="116"/>
      <c r="O164" s="120"/>
      <c r="P164" s="116"/>
      <c r="Q164" s="116"/>
      <c r="R164" s="116"/>
      <c r="S164" s="116"/>
      <c r="T164" s="116"/>
      <c r="U164" s="116"/>
      <c r="V164" s="116"/>
      <c r="W164" s="116"/>
      <c r="X164" s="116"/>
      <c r="Y164" s="116"/>
      <c r="Z164" s="116"/>
      <c r="AA164" s="117"/>
      <c r="AB164" s="117"/>
      <c r="AC164" s="117"/>
      <c r="AD164" s="117"/>
      <c r="AE164" s="117"/>
      <c r="AF164" s="117"/>
      <c r="AG164" s="117"/>
      <c r="AH164" s="117"/>
      <c r="AI164" s="117"/>
      <c r="AJ164" s="117"/>
      <c r="AK164" s="117"/>
      <c r="AL164" s="117"/>
    </row>
    <row r="165" spans="1:38" ht="14.25" customHeight="1">
      <c r="A165" s="117"/>
      <c r="B165" s="116"/>
      <c r="C165" s="116"/>
      <c r="D165" s="116"/>
      <c r="E165" s="120"/>
      <c r="F165" s="116"/>
      <c r="G165" s="116"/>
      <c r="H165" s="116"/>
      <c r="I165" s="116"/>
      <c r="J165" s="116"/>
      <c r="K165" s="116"/>
      <c r="L165" s="116"/>
      <c r="M165" s="116"/>
      <c r="N165" s="116"/>
      <c r="O165" s="120"/>
      <c r="P165" s="116"/>
      <c r="Q165" s="116"/>
      <c r="R165" s="116"/>
      <c r="S165" s="116"/>
      <c r="T165" s="116"/>
      <c r="U165" s="116"/>
      <c r="V165" s="116"/>
      <c r="W165" s="116"/>
      <c r="X165" s="116"/>
      <c r="Y165" s="116"/>
      <c r="Z165" s="116"/>
      <c r="AA165" s="117"/>
      <c r="AB165" s="117"/>
      <c r="AC165" s="117"/>
      <c r="AD165" s="117"/>
      <c r="AE165" s="117"/>
      <c r="AF165" s="117"/>
      <c r="AG165" s="117"/>
      <c r="AH165" s="117"/>
      <c r="AI165" s="117"/>
      <c r="AJ165" s="117"/>
      <c r="AK165" s="117"/>
      <c r="AL165" s="117"/>
    </row>
    <row r="166" spans="1:38" ht="14.25" customHeight="1">
      <c r="A166" s="117"/>
      <c r="B166" s="116"/>
      <c r="C166" s="116"/>
      <c r="D166" s="116"/>
      <c r="E166" s="120"/>
      <c r="F166" s="116"/>
      <c r="G166" s="116"/>
      <c r="H166" s="116"/>
      <c r="I166" s="116"/>
      <c r="J166" s="116"/>
      <c r="K166" s="116"/>
      <c r="L166" s="116"/>
      <c r="M166" s="116"/>
      <c r="N166" s="116"/>
      <c r="O166" s="120"/>
      <c r="P166" s="116"/>
      <c r="Q166" s="116"/>
      <c r="R166" s="116"/>
      <c r="S166" s="116"/>
      <c r="T166" s="116"/>
      <c r="U166" s="116"/>
      <c r="V166" s="116"/>
      <c r="W166" s="116"/>
      <c r="X166" s="116"/>
      <c r="Y166" s="116"/>
      <c r="Z166" s="116"/>
      <c r="AA166" s="117"/>
      <c r="AB166" s="117"/>
      <c r="AC166" s="117"/>
      <c r="AD166" s="117"/>
      <c r="AE166" s="117"/>
      <c r="AF166" s="117"/>
      <c r="AG166" s="117"/>
      <c r="AH166" s="117"/>
      <c r="AI166" s="117"/>
      <c r="AJ166" s="117"/>
      <c r="AK166" s="117"/>
      <c r="AL166" s="117"/>
    </row>
    <row r="167" spans="1:38" ht="14.25" customHeight="1">
      <c r="A167" s="117"/>
      <c r="B167" s="116"/>
      <c r="C167" s="116"/>
      <c r="D167" s="116"/>
      <c r="E167" s="120"/>
      <c r="F167" s="116"/>
      <c r="G167" s="116"/>
      <c r="H167" s="116"/>
      <c r="I167" s="116"/>
      <c r="J167" s="116"/>
      <c r="K167" s="116"/>
      <c r="L167" s="116"/>
      <c r="M167" s="116"/>
      <c r="N167" s="116"/>
      <c r="O167" s="120"/>
      <c r="P167" s="116"/>
      <c r="Q167" s="116"/>
      <c r="R167" s="116"/>
      <c r="S167" s="116"/>
      <c r="T167" s="116"/>
      <c r="U167" s="116"/>
      <c r="V167" s="116"/>
      <c r="W167" s="116"/>
      <c r="X167" s="116"/>
      <c r="Y167" s="116"/>
      <c r="Z167" s="116"/>
      <c r="AA167" s="117"/>
      <c r="AB167" s="117"/>
      <c r="AC167" s="117"/>
      <c r="AD167" s="117"/>
      <c r="AE167" s="117"/>
      <c r="AF167" s="117"/>
      <c r="AG167" s="117"/>
      <c r="AH167" s="117"/>
      <c r="AI167" s="117"/>
      <c r="AJ167" s="117"/>
      <c r="AK167" s="117"/>
      <c r="AL167" s="117"/>
    </row>
    <row r="168" spans="1:38" ht="14.25" customHeight="1">
      <c r="A168" s="117"/>
      <c r="B168" s="116"/>
      <c r="C168" s="116"/>
      <c r="D168" s="116"/>
      <c r="E168" s="120"/>
      <c r="F168" s="116"/>
      <c r="G168" s="116"/>
      <c r="H168" s="116"/>
      <c r="I168" s="116"/>
      <c r="J168" s="116"/>
      <c r="K168" s="116"/>
      <c r="L168" s="116"/>
      <c r="M168" s="116"/>
      <c r="N168" s="116"/>
      <c r="O168" s="120"/>
      <c r="P168" s="116"/>
      <c r="Q168" s="116"/>
      <c r="R168" s="116"/>
      <c r="S168" s="116"/>
      <c r="T168" s="116"/>
      <c r="U168" s="116"/>
      <c r="V168" s="116"/>
      <c r="W168" s="116"/>
      <c r="X168" s="116"/>
      <c r="Y168" s="116"/>
      <c r="Z168" s="116"/>
      <c r="AA168" s="117"/>
      <c r="AB168" s="117"/>
      <c r="AC168" s="117"/>
      <c r="AD168" s="117"/>
      <c r="AE168" s="117"/>
      <c r="AF168" s="117"/>
      <c r="AG168" s="117"/>
      <c r="AH168" s="117"/>
      <c r="AI168" s="117"/>
      <c r="AJ168" s="117"/>
      <c r="AK168" s="117"/>
      <c r="AL168" s="117"/>
    </row>
    <row r="169" spans="1:38" ht="14.25" customHeight="1">
      <c r="A169" s="117"/>
      <c r="B169" s="116"/>
      <c r="C169" s="116"/>
      <c r="D169" s="116"/>
      <c r="E169" s="120"/>
      <c r="F169" s="116"/>
      <c r="G169" s="116"/>
      <c r="H169" s="116"/>
      <c r="I169" s="116"/>
      <c r="J169" s="116"/>
      <c r="K169" s="116"/>
      <c r="L169" s="116"/>
      <c r="M169" s="116"/>
      <c r="N169" s="116"/>
      <c r="O169" s="120"/>
      <c r="P169" s="116"/>
      <c r="Q169" s="116"/>
      <c r="R169" s="116"/>
      <c r="S169" s="116"/>
      <c r="T169" s="116"/>
      <c r="U169" s="116"/>
      <c r="V169" s="116"/>
      <c r="W169" s="116"/>
      <c r="X169" s="116"/>
      <c r="Y169" s="116"/>
      <c r="Z169" s="116"/>
      <c r="AA169" s="117"/>
      <c r="AB169" s="117"/>
      <c r="AC169" s="117"/>
      <c r="AD169" s="117"/>
      <c r="AE169" s="117"/>
      <c r="AF169" s="117"/>
      <c r="AG169" s="117"/>
      <c r="AH169" s="117"/>
      <c r="AI169" s="117"/>
      <c r="AJ169" s="117"/>
      <c r="AK169" s="117"/>
      <c r="AL169" s="117"/>
    </row>
    <row r="170" spans="1:38" ht="14.25" customHeight="1">
      <c r="A170" s="117"/>
      <c r="B170" s="116"/>
      <c r="C170" s="116"/>
      <c r="D170" s="116"/>
      <c r="E170" s="120"/>
      <c r="F170" s="116"/>
      <c r="G170" s="116"/>
      <c r="H170" s="116"/>
      <c r="I170" s="116"/>
      <c r="J170" s="116"/>
      <c r="K170" s="116"/>
      <c r="L170" s="116"/>
      <c r="M170" s="116"/>
      <c r="N170" s="116"/>
      <c r="O170" s="120"/>
      <c r="P170" s="116"/>
      <c r="Q170" s="116"/>
      <c r="R170" s="116"/>
      <c r="S170" s="116"/>
      <c r="T170" s="116"/>
      <c r="U170" s="116"/>
      <c r="V170" s="116"/>
      <c r="W170" s="116"/>
      <c r="X170" s="116"/>
      <c r="Y170" s="116"/>
      <c r="Z170" s="116"/>
      <c r="AA170" s="117"/>
      <c r="AB170" s="117"/>
      <c r="AC170" s="117"/>
      <c r="AD170" s="117"/>
      <c r="AE170" s="117"/>
      <c r="AF170" s="117"/>
      <c r="AG170" s="117"/>
      <c r="AH170" s="117"/>
      <c r="AI170" s="117"/>
      <c r="AJ170" s="117"/>
      <c r="AK170" s="117"/>
      <c r="AL170" s="117"/>
    </row>
    <row r="171" spans="1:38" ht="14.25" customHeight="1">
      <c r="A171" s="117"/>
      <c r="B171" s="116"/>
      <c r="C171" s="116"/>
      <c r="D171" s="116"/>
      <c r="E171" s="120"/>
      <c r="F171" s="116"/>
      <c r="G171" s="116"/>
      <c r="H171" s="116"/>
      <c r="I171" s="116"/>
      <c r="J171" s="116"/>
      <c r="K171" s="116"/>
      <c r="L171" s="116"/>
      <c r="M171" s="116"/>
      <c r="N171" s="116"/>
      <c r="O171" s="120"/>
      <c r="P171" s="116"/>
      <c r="Q171" s="116"/>
      <c r="R171" s="116"/>
      <c r="S171" s="116"/>
      <c r="T171" s="116"/>
      <c r="U171" s="116"/>
      <c r="V171" s="116"/>
      <c r="W171" s="116"/>
      <c r="X171" s="116"/>
      <c r="Y171" s="116"/>
      <c r="Z171" s="116"/>
      <c r="AA171" s="117"/>
      <c r="AB171" s="117"/>
      <c r="AC171" s="117"/>
      <c r="AD171" s="117"/>
      <c r="AE171" s="117"/>
      <c r="AF171" s="117"/>
      <c r="AG171" s="117"/>
      <c r="AH171" s="117"/>
      <c r="AI171" s="117"/>
      <c r="AJ171" s="117"/>
      <c r="AK171" s="117"/>
      <c r="AL171" s="117"/>
    </row>
    <row r="172" spans="1:38" ht="14.25" customHeight="1">
      <c r="A172" s="117"/>
      <c r="B172" s="116"/>
      <c r="C172" s="116"/>
      <c r="D172" s="116"/>
      <c r="E172" s="120"/>
      <c r="F172" s="116"/>
      <c r="G172" s="116"/>
      <c r="H172" s="116"/>
      <c r="I172" s="116"/>
      <c r="J172" s="116"/>
      <c r="K172" s="116"/>
      <c r="L172" s="116"/>
      <c r="M172" s="116"/>
      <c r="N172" s="116"/>
      <c r="O172" s="120"/>
      <c r="P172" s="116"/>
      <c r="Q172" s="116"/>
      <c r="R172" s="116"/>
      <c r="S172" s="116"/>
      <c r="T172" s="116"/>
      <c r="U172" s="116"/>
      <c r="V172" s="116"/>
      <c r="W172" s="116"/>
      <c r="X172" s="116"/>
      <c r="Y172" s="116"/>
      <c r="Z172" s="116"/>
      <c r="AA172" s="117"/>
      <c r="AB172" s="117"/>
      <c r="AC172" s="117"/>
      <c r="AD172" s="117"/>
      <c r="AE172" s="117"/>
      <c r="AF172" s="117"/>
      <c r="AG172" s="117"/>
      <c r="AH172" s="117"/>
      <c r="AI172" s="117"/>
      <c r="AJ172" s="117"/>
      <c r="AK172" s="117"/>
      <c r="AL172" s="117"/>
    </row>
    <row r="173" spans="1:38" ht="14.25" customHeight="1">
      <c r="A173" s="117"/>
      <c r="B173" s="116"/>
      <c r="C173" s="116"/>
      <c r="D173" s="116"/>
      <c r="E173" s="120"/>
      <c r="F173" s="116"/>
      <c r="G173" s="116"/>
      <c r="H173" s="116"/>
      <c r="I173" s="116"/>
      <c r="J173" s="116"/>
      <c r="K173" s="116"/>
      <c r="L173" s="116"/>
      <c r="M173" s="116"/>
      <c r="N173" s="116"/>
      <c r="O173" s="120"/>
      <c r="P173" s="116"/>
      <c r="Q173" s="116"/>
      <c r="R173" s="116"/>
      <c r="S173" s="116"/>
      <c r="T173" s="116"/>
      <c r="U173" s="116"/>
      <c r="V173" s="116"/>
      <c r="W173" s="116"/>
      <c r="X173" s="116"/>
      <c r="Y173" s="116"/>
      <c r="Z173" s="116"/>
      <c r="AA173" s="117"/>
      <c r="AB173" s="117"/>
      <c r="AC173" s="117"/>
      <c r="AD173" s="117"/>
      <c r="AE173" s="117"/>
      <c r="AF173" s="117"/>
      <c r="AG173" s="117"/>
      <c r="AH173" s="117"/>
      <c r="AI173" s="117"/>
      <c r="AJ173" s="117"/>
      <c r="AK173" s="117"/>
      <c r="AL173" s="117"/>
    </row>
    <row r="174" spans="1:38" ht="14.25" customHeight="1">
      <c r="A174" s="117"/>
      <c r="B174" s="116"/>
      <c r="C174" s="116"/>
      <c r="D174" s="116"/>
      <c r="E174" s="120"/>
      <c r="F174" s="116"/>
      <c r="G174" s="116"/>
      <c r="H174" s="116"/>
      <c r="I174" s="116"/>
      <c r="J174" s="116"/>
      <c r="K174" s="116"/>
      <c r="L174" s="116"/>
      <c r="M174" s="116"/>
      <c r="N174" s="116"/>
      <c r="O174" s="120"/>
      <c r="P174" s="116"/>
      <c r="Q174" s="116"/>
      <c r="R174" s="116"/>
      <c r="S174" s="116"/>
      <c r="T174" s="116"/>
      <c r="U174" s="116"/>
      <c r="V174" s="116"/>
      <c r="W174" s="116"/>
      <c r="X174" s="116"/>
      <c r="Y174" s="116"/>
      <c r="Z174" s="116"/>
      <c r="AA174" s="117"/>
      <c r="AB174" s="117"/>
      <c r="AC174" s="117"/>
      <c r="AD174" s="117"/>
      <c r="AE174" s="117"/>
      <c r="AF174" s="117"/>
      <c r="AG174" s="117"/>
      <c r="AH174" s="117"/>
      <c r="AI174" s="117"/>
      <c r="AJ174" s="117"/>
      <c r="AK174" s="117"/>
      <c r="AL174" s="117"/>
    </row>
    <row r="175" spans="1:38" ht="14.25" customHeight="1">
      <c r="A175" s="117"/>
      <c r="B175" s="116"/>
      <c r="C175" s="116"/>
      <c r="D175" s="116"/>
      <c r="E175" s="120"/>
      <c r="F175" s="116"/>
      <c r="G175" s="116"/>
      <c r="H175" s="116"/>
      <c r="I175" s="116"/>
      <c r="J175" s="116"/>
      <c r="K175" s="116"/>
      <c r="L175" s="116"/>
      <c r="M175" s="116"/>
      <c r="N175" s="116"/>
      <c r="O175" s="120"/>
      <c r="P175" s="116"/>
      <c r="Q175" s="116"/>
      <c r="R175" s="116"/>
      <c r="S175" s="116"/>
      <c r="T175" s="116"/>
      <c r="U175" s="116"/>
      <c r="V175" s="116"/>
      <c r="W175" s="116"/>
      <c r="X175" s="116"/>
      <c r="Y175" s="116"/>
      <c r="Z175" s="116"/>
      <c r="AA175" s="117"/>
      <c r="AB175" s="117"/>
      <c r="AC175" s="117"/>
      <c r="AD175" s="117"/>
      <c r="AE175" s="117"/>
      <c r="AF175" s="117"/>
      <c r="AG175" s="117"/>
      <c r="AH175" s="117"/>
      <c r="AI175" s="117"/>
      <c r="AJ175" s="117"/>
      <c r="AK175" s="117"/>
      <c r="AL175" s="117"/>
    </row>
    <row r="176" spans="1:38" ht="14.25" customHeight="1">
      <c r="A176" s="117"/>
      <c r="B176" s="116"/>
      <c r="C176" s="116"/>
      <c r="D176" s="116"/>
      <c r="E176" s="120"/>
      <c r="F176" s="116"/>
      <c r="G176" s="116"/>
      <c r="H176" s="116"/>
      <c r="I176" s="116"/>
      <c r="J176" s="116"/>
      <c r="K176" s="116"/>
      <c r="L176" s="116"/>
      <c r="M176" s="116"/>
      <c r="N176" s="116"/>
      <c r="O176" s="120"/>
      <c r="P176" s="116"/>
      <c r="Q176" s="116"/>
      <c r="R176" s="116"/>
      <c r="S176" s="116"/>
      <c r="T176" s="116"/>
      <c r="U176" s="116"/>
      <c r="V176" s="116"/>
      <c r="W176" s="116"/>
      <c r="X176" s="116"/>
      <c r="Y176" s="116"/>
      <c r="Z176" s="116"/>
      <c r="AA176" s="117"/>
      <c r="AB176" s="117"/>
      <c r="AC176" s="117"/>
      <c r="AD176" s="117"/>
      <c r="AE176" s="117"/>
      <c r="AF176" s="117"/>
      <c r="AG176" s="117"/>
      <c r="AH176" s="117"/>
      <c r="AI176" s="117"/>
      <c r="AJ176" s="117"/>
      <c r="AK176" s="117"/>
      <c r="AL176" s="117"/>
    </row>
    <row r="177" spans="1:38" ht="14.25" customHeight="1">
      <c r="A177" s="117"/>
      <c r="B177" s="116"/>
      <c r="C177" s="116"/>
      <c r="D177" s="116"/>
      <c r="E177" s="120"/>
      <c r="F177" s="116"/>
      <c r="G177" s="116"/>
      <c r="H177" s="116"/>
      <c r="I177" s="116"/>
      <c r="J177" s="116"/>
      <c r="K177" s="116"/>
      <c r="L177" s="116"/>
      <c r="M177" s="116"/>
      <c r="N177" s="116"/>
      <c r="O177" s="120"/>
      <c r="P177" s="116"/>
      <c r="Q177" s="116"/>
      <c r="R177" s="116"/>
      <c r="S177" s="116"/>
      <c r="T177" s="116"/>
      <c r="U177" s="116"/>
      <c r="V177" s="116"/>
      <c r="W177" s="116"/>
      <c r="X177" s="116"/>
      <c r="Y177" s="116"/>
      <c r="Z177" s="116"/>
      <c r="AA177" s="117"/>
      <c r="AB177" s="117"/>
      <c r="AC177" s="117"/>
      <c r="AD177" s="117"/>
      <c r="AE177" s="117"/>
      <c r="AF177" s="117"/>
      <c r="AG177" s="117"/>
      <c r="AH177" s="117"/>
      <c r="AI177" s="117"/>
      <c r="AJ177" s="117"/>
      <c r="AK177" s="117"/>
      <c r="AL177" s="117"/>
    </row>
    <row r="178" spans="1:38" ht="14.25" customHeight="1">
      <c r="A178" s="117"/>
      <c r="B178" s="116"/>
      <c r="C178" s="116"/>
      <c r="D178" s="116"/>
      <c r="E178" s="120"/>
      <c r="F178" s="116"/>
      <c r="G178" s="116"/>
      <c r="H178" s="116"/>
      <c r="I178" s="116"/>
      <c r="J178" s="116"/>
      <c r="K178" s="116"/>
      <c r="L178" s="116"/>
      <c r="M178" s="116"/>
      <c r="N178" s="116"/>
      <c r="O178" s="120"/>
      <c r="P178" s="116"/>
      <c r="Q178" s="116"/>
      <c r="R178" s="116"/>
      <c r="S178" s="116"/>
      <c r="T178" s="116"/>
      <c r="U178" s="116"/>
      <c r="V178" s="116"/>
      <c r="W178" s="116"/>
      <c r="X178" s="116"/>
      <c r="Y178" s="116"/>
      <c r="Z178" s="116"/>
      <c r="AA178" s="117"/>
      <c r="AB178" s="117"/>
      <c r="AC178" s="117"/>
      <c r="AD178" s="117"/>
      <c r="AE178" s="117"/>
      <c r="AF178" s="117"/>
      <c r="AG178" s="117"/>
      <c r="AH178" s="117"/>
      <c r="AI178" s="117"/>
      <c r="AJ178" s="117"/>
      <c r="AK178" s="117"/>
      <c r="AL178" s="117"/>
    </row>
    <row r="179" spans="1:38" ht="14.25" customHeight="1">
      <c r="A179" s="117"/>
      <c r="B179" s="116"/>
      <c r="C179" s="116"/>
      <c r="D179" s="116"/>
      <c r="E179" s="120"/>
      <c r="F179" s="116"/>
      <c r="G179" s="116"/>
      <c r="H179" s="116"/>
      <c r="I179" s="116"/>
      <c r="J179" s="116"/>
      <c r="K179" s="116"/>
      <c r="L179" s="116"/>
      <c r="M179" s="116"/>
      <c r="N179" s="116"/>
      <c r="O179" s="120"/>
      <c r="P179" s="116"/>
      <c r="Q179" s="116"/>
      <c r="R179" s="116"/>
      <c r="S179" s="116"/>
      <c r="T179" s="116"/>
      <c r="U179" s="116"/>
      <c r="V179" s="116"/>
      <c r="W179" s="116"/>
      <c r="X179" s="116"/>
      <c r="Y179" s="116"/>
      <c r="Z179" s="116"/>
      <c r="AA179" s="117"/>
      <c r="AB179" s="117"/>
      <c r="AC179" s="117"/>
      <c r="AD179" s="117"/>
      <c r="AE179" s="117"/>
      <c r="AF179" s="117"/>
      <c r="AG179" s="117"/>
      <c r="AH179" s="117"/>
      <c r="AI179" s="117"/>
      <c r="AJ179" s="117"/>
      <c r="AK179" s="117"/>
      <c r="AL179" s="117"/>
    </row>
    <row r="180" spans="1:38" ht="14.25" customHeight="1">
      <c r="A180" s="117"/>
      <c r="B180" s="116"/>
      <c r="C180" s="116"/>
      <c r="D180" s="116"/>
      <c r="E180" s="120"/>
      <c r="F180" s="116"/>
      <c r="G180" s="116"/>
      <c r="H180" s="116"/>
      <c r="I180" s="116"/>
      <c r="J180" s="116"/>
      <c r="K180" s="116"/>
      <c r="L180" s="116"/>
      <c r="M180" s="116"/>
      <c r="N180" s="116"/>
      <c r="O180" s="120"/>
      <c r="P180" s="116"/>
      <c r="Q180" s="116"/>
      <c r="R180" s="116"/>
      <c r="S180" s="116"/>
      <c r="T180" s="116"/>
      <c r="U180" s="116"/>
      <c r="V180" s="116"/>
      <c r="W180" s="116"/>
      <c r="X180" s="116"/>
      <c r="Y180" s="116"/>
      <c r="Z180" s="116"/>
      <c r="AA180" s="117"/>
      <c r="AB180" s="117"/>
      <c r="AC180" s="117"/>
      <c r="AD180" s="117"/>
      <c r="AE180" s="117"/>
      <c r="AF180" s="117"/>
      <c r="AG180" s="117"/>
      <c r="AH180" s="117"/>
      <c r="AI180" s="117"/>
      <c r="AJ180" s="117"/>
      <c r="AK180" s="117"/>
      <c r="AL180" s="117"/>
    </row>
    <row r="181" spans="1:38" ht="14.25" customHeight="1">
      <c r="A181" s="117"/>
      <c r="B181" s="116"/>
      <c r="C181" s="116"/>
      <c r="D181" s="116"/>
      <c r="E181" s="120"/>
      <c r="F181" s="116"/>
      <c r="G181" s="116"/>
      <c r="H181" s="116"/>
      <c r="I181" s="116"/>
      <c r="J181" s="116"/>
      <c r="K181" s="116"/>
      <c r="L181" s="116"/>
      <c r="M181" s="116"/>
      <c r="N181" s="116"/>
      <c r="O181" s="120"/>
      <c r="P181" s="116"/>
      <c r="Q181" s="116"/>
      <c r="R181" s="116"/>
      <c r="S181" s="116"/>
      <c r="T181" s="116"/>
      <c r="U181" s="116"/>
      <c r="V181" s="116"/>
      <c r="W181" s="116"/>
      <c r="X181" s="116"/>
      <c r="Y181" s="116"/>
      <c r="Z181" s="116"/>
      <c r="AA181" s="117"/>
      <c r="AB181" s="117"/>
      <c r="AC181" s="117"/>
      <c r="AD181" s="117"/>
      <c r="AE181" s="117"/>
      <c r="AF181" s="117"/>
      <c r="AG181" s="117"/>
      <c r="AH181" s="117"/>
      <c r="AI181" s="117"/>
      <c r="AJ181" s="117"/>
      <c r="AK181" s="117"/>
      <c r="AL181" s="117"/>
    </row>
    <row r="182" spans="1:38" ht="14.25" customHeight="1">
      <c r="A182" s="117"/>
      <c r="B182" s="116"/>
      <c r="C182" s="116"/>
      <c r="D182" s="116"/>
      <c r="E182" s="120"/>
      <c r="F182" s="116"/>
      <c r="G182" s="116"/>
      <c r="H182" s="116"/>
      <c r="I182" s="116"/>
      <c r="J182" s="116"/>
      <c r="K182" s="116"/>
      <c r="L182" s="116"/>
      <c r="M182" s="116"/>
      <c r="N182" s="116"/>
      <c r="O182" s="120"/>
      <c r="P182" s="116"/>
      <c r="Q182" s="116"/>
      <c r="R182" s="116"/>
      <c r="S182" s="116"/>
      <c r="T182" s="116"/>
      <c r="U182" s="116"/>
      <c r="V182" s="116"/>
      <c r="W182" s="116"/>
      <c r="X182" s="116"/>
      <c r="Y182" s="116"/>
      <c r="Z182" s="116"/>
      <c r="AA182" s="117"/>
      <c r="AB182" s="117"/>
      <c r="AC182" s="117"/>
      <c r="AD182" s="117"/>
      <c r="AE182" s="117"/>
      <c r="AF182" s="117"/>
      <c r="AG182" s="117"/>
      <c r="AH182" s="117"/>
      <c r="AI182" s="117"/>
      <c r="AJ182" s="117"/>
      <c r="AK182" s="117"/>
      <c r="AL182" s="117"/>
    </row>
    <row r="183" spans="1:38" ht="14.25" customHeight="1">
      <c r="A183" s="117"/>
      <c r="B183" s="116"/>
      <c r="C183" s="116"/>
      <c r="D183" s="116"/>
      <c r="E183" s="120"/>
      <c r="F183" s="116"/>
      <c r="G183" s="116"/>
      <c r="H183" s="116"/>
      <c r="I183" s="116"/>
      <c r="J183" s="116"/>
      <c r="K183" s="116"/>
      <c r="L183" s="116"/>
      <c r="M183" s="116"/>
      <c r="N183" s="116"/>
      <c r="O183" s="120"/>
      <c r="P183" s="116"/>
      <c r="Q183" s="116"/>
      <c r="R183" s="116"/>
      <c r="S183" s="116"/>
      <c r="T183" s="116"/>
      <c r="U183" s="116"/>
      <c r="V183" s="116"/>
      <c r="W183" s="116"/>
      <c r="X183" s="116"/>
      <c r="Y183" s="116"/>
      <c r="Z183" s="116"/>
      <c r="AA183" s="117"/>
      <c r="AB183" s="117"/>
      <c r="AC183" s="117"/>
      <c r="AD183" s="117"/>
      <c r="AE183" s="117"/>
      <c r="AF183" s="117"/>
      <c r="AG183" s="117"/>
      <c r="AH183" s="117"/>
      <c r="AI183" s="117"/>
      <c r="AJ183" s="117"/>
      <c r="AK183" s="117"/>
      <c r="AL183" s="117"/>
    </row>
    <row r="184" spans="1:38" ht="14.25" customHeight="1">
      <c r="A184" s="117"/>
      <c r="B184" s="116"/>
      <c r="C184" s="116"/>
      <c r="D184" s="116"/>
      <c r="E184" s="120"/>
      <c r="F184" s="116"/>
      <c r="G184" s="116"/>
      <c r="H184" s="116"/>
      <c r="I184" s="116"/>
      <c r="J184" s="116"/>
      <c r="K184" s="116"/>
      <c r="L184" s="116"/>
      <c r="M184" s="116"/>
      <c r="N184" s="116"/>
      <c r="O184" s="120"/>
      <c r="P184" s="116"/>
      <c r="Q184" s="116"/>
      <c r="R184" s="116"/>
      <c r="S184" s="116"/>
      <c r="T184" s="116"/>
      <c r="U184" s="116"/>
      <c r="V184" s="116"/>
      <c r="W184" s="116"/>
      <c r="X184" s="116"/>
      <c r="Y184" s="116"/>
      <c r="Z184" s="116"/>
      <c r="AA184" s="117"/>
      <c r="AB184" s="117"/>
      <c r="AC184" s="117"/>
      <c r="AD184" s="117"/>
      <c r="AE184" s="117"/>
      <c r="AF184" s="117"/>
      <c r="AG184" s="117"/>
      <c r="AH184" s="117"/>
      <c r="AI184" s="117"/>
      <c r="AJ184" s="117"/>
      <c r="AK184" s="117"/>
      <c r="AL184" s="117"/>
    </row>
    <row r="185" spans="1:38" ht="14.25" customHeight="1">
      <c r="A185" s="117"/>
      <c r="B185" s="116"/>
      <c r="C185" s="116"/>
      <c r="D185" s="116"/>
      <c r="E185" s="120"/>
      <c r="F185" s="116"/>
      <c r="G185" s="116"/>
      <c r="H185" s="116"/>
      <c r="I185" s="116"/>
      <c r="J185" s="116"/>
      <c r="K185" s="116"/>
      <c r="L185" s="116"/>
      <c r="M185" s="116"/>
      <c r="N185" s="116"/>
      <c r="O185" s="120"/>
      <c r="P185" s="116"/>
      <c r="Q185" s="116"/>
      <c r="R185" s="116"/>
      <c r="S185" s="116"/>
      <c r="T185" s="116"/>
      <c r="U185" s="116"/>
      <c r="V185" s="116"/>
      <c r="W185" s="116"/>
      <c r="X185" s="116"/>
      <c r="Y185" s="116"/>
      <c r="Z185" s="116"/>
      <c r="AA185" s="117"/>
      <c r="AB185" s="117"/>
      <c r="AC185" s="117"/>
      <c r="AD185" s="117"/>
      <c r="AE185" s="117"/>
      <c r="AF185" s="117"/>
      <c r="AG185" s="117"/>
      <c r="AH185" s="117"/>
      <c r="AI185" s="117"/>
      <c r="AJ185" s="117"/>
      <c r="AK185" s="117"/>
      <c r="AL185" s="117"/>
    </row>
    <row r="186" spans="1:38" ht="14.25" customHeight="1">
      <c r="A186" s="117"/>
      <c r="B186" s="116"/>
      <c r="C186" s="116"/>
      <c r="D186" s="116"/>
      <c r="E186" s="120"/>
      <c r="F186" s="116"/>
      <c r="G186" s="116"/>
      <c r="H186" s="116"/>
      <c r="I186" s="116"/>
      <c r="J186" s="116"/>
      <c r="K186" s="116"/>
      <c r="L186" s="116"/>
      <c r="M186" s="116"/>
      <c r="N186" s="116"/>
      <c r="O186" s="120"/>
      <c r="P186" s="116"/>
      <c r="Q186" s="116"/>
      <c r="R186" s="116"/>
      <c r="S186" s="116"/>
      <c r="T186" s="116"/>
      <c r="U186" s="116"/>
      <c r="V186" s="116"/>
      <c r="W186" s="116"/>
      <c r="X186" s="116"/>
      <c r="Y186" s="116"/>
      <c r="Z186" s="116"/>
      <c r="AA186" s="117"/>
      <c r="AB186" s="117"/>
      <c r="AC186" s="117"/>
      <c r="AD186" s="117"/>
      <c r="AE186" s="117"/>
      <c r="AF186" s="117"/>
      <c r="AG186" s="117"/>
      <c r="AH186" s="117"/>
      <c r="AI186" s="117"/>
      <c r="AJ186" s="117"/>
      <c r="AK186" s="117"/>
      <c r="AL186" s="117"/>
    </row>
    <row r="187" spans="1:38" ht="14.25" customHeight="1">
      <c r="A187" s="117"/>
      <c r="B187" s="116"/>
      <c r="C187" s="116"/>
      <c r="D187" s="116"/>
      <c r="E187" s="120"/>
      <c r="F187" s="116"/>
      <c r="G187" s="116"/>
      <c r="H187" s="116"/>
      <c r="I187" s="116"/>
      <c r="J187" s="116"/>
      <c r="K187" s="116"/>
      <c r="L187" s="116"/>
      <c r="M187" s="116"/>
      <c r="N187" s="116"/>
      <c r="O187" s="120"/>
      <c r="P187" s="116"/>
      <c r="Q187" s="116"/>
      <c r="R187" s="116"/>
      <c r="S187" s="116"/>
      <c r="T187" s="116"/>
      <c r="U187" s="116"/>
      <c r="V187" s="116"/>
      <c r="W187" s="116"/>
      <c r="X187" s="116"/>
      <c r="Y187" s="116"/>
      <c r="Z187" s="116"/>
      <c r="AA187" s="117"/>
      <c r="AB187" s="117"/>
      <c r="AC187" s="117"/>
      <c r="AD187" s="117"/>
      <c r="AE187" s="117"/>
      <c r="AF187" s="117"/>
      <c r="AG187" s="117"/>
      <c r="AH187" s="117"/>
      <c r="AI187" s="117"/>
      <c r="AJ187" s="117"/>
      <c r="AK187" s="117"/>
      <c r="AL187" s="117"/>
    </row>
    <row r="188" spans="1:38" ht="14.25" customHeight="1">
      <c r="A188" s="117"/>
      <c r="B188" s="116"/>
      <c r="C188" s="116"/>
      <c r="D188" s="116"/>
      <c r="E188" s="120"/>
      <c r="F188" s="116"/>
      <c r="G188" s="116"/>
      <c r="H188" s="116"/>
      <c r="I188" s="116"/>
      <c r="J188" s="116"/>
      <c r="K188" s="116"/>
      <c r="L188" s="116"/>
      <c r="M188" s="116"/>
      <c r="N188" s="116"/>
      <c r="O188" s="120"/>
      <c r="P188" s="116"/>
      <c r="Q188" s="116"/>
      <c r="R188" s="116"/>
      <c r="S188" s="116"/>
      <c r="T188" s="116"/>
      <c r="U188" s="116"/>
      <c r="V188" s="116"/>
      <c r="W188" s="116"/>
      <c r="X188" s="116"/>
      <c r="Y188" s="116"/>
      <c r="Z188" s="116"/>
      <c r="AA188" s="117"/>
      <c r="AB188" s="117"/>
      <c r="AC188" s="117"/>
      <c r="AD188" s="117"/>
      <c r="AE188" s="117"/>
      <c r="AF188" s="117"/>
      <c r="AG188" s="117"/>
      <c r="AH188" s="117"/>
      <c r="AI188" s="117"/>
      <c r="AJ188" s="117"/>
      <c r="AK188" s="117"/>
      <c r="AL188" s="117"/>
    </row>
    <row r="189" spans="1:38" ht="14.25" customHeight="1">
      <c r="A189" s="117"/>
      <c r="B189" s="116"/>
      <c r="C189" s="116"/>
      <c r="D189" s="116"/>
      <c r="E189" s="120"/>
      <c r="F189" s="116"/>
      <c r="G189" s="116"/>
      <c r="H189" s="116"/>
      <c r="I189" s="116"/>
      <c r="J189" s="116"/>
      <c r="K189" s="116"/>
      <c r="L189" s="116"/>
      <c r="M189" s="116"/>
      <c r="N189" s="116"/>
      <c r="O189" s="120"/>
      <c r="P189" s="116"/>
      <c r="Q189" s="116"/>
      <c r="R189" s="116"/>
      <c r="S189" s="116"/>
      <c r="T189" s="116"/>
      <c r="U189" s="116"/>
      <c r="V189" s="116"/>
      <c r="W189" s="116"/>
      <c r="X189" s="116"/>
      <c r="Y189" s="116"/>
      <c r="Z189" s="116"/>
      <c r="AA189" s="117"/>
      <c r="AB189" s="117"/>
      <c r="AC189" s="117"/>
      <c r="AD189" s="117"/>
      <c r="AE189" s="117"/>
      <c r="AF189" s="117"/>
      <c r="AG189" s="117"/>
      <c r="AH189" s="117"/>
      <c r="AI189" s="117"/>
      <c r="AJ189" s="117"/>
      <c r="AK189" s="117"/>
      <c r="AL189" s="117"/>
    </row>
    <row r="190" spans="1:38" ht="14.25" customHeight="1">
      <c r="A190" s="117"/>
      <c r="B190" s="116"/>
      <c r="C190" s="116"/>
      <c r="D190" s="116"/>
      <c r="E190" s="120"/>
      <c r="F190" s="116"/>
      <c r="G190" s="116"/>
      <c r="H190" s="116"/>
      <c r="I190" s="116"/>
      <c r="J190" s="116"/>
      <c r="K190" s="116"/>
      <c r="L190" s="116"/>
      <c r="M190" s="116"/>
      <c r="N190" s="116"/>
      <c r="O190" s="120"/>
      <c r="P190" s="116"/>
      <c r="Q190" s="116"/>
      <c r="R190" s="116"/>
      <c r="S190" s="116"/>
      <c r="T190" s="116"/>
      <c r="U190" s="116"/>
      <c r="V190" s="116"/>
      <c r="W190" s="116"/>
      <c r="X190" s="116"/>
      <c r="Y190" s="116"/>
      <c r="Z190" s="116"/>
      <c r="AA190" s="117"/>
      <c r="AB190" s="117"/>
      <c r="AC190" s="117"/>
      <c r="AD190" s="117"/>
      <c r="AE190" s="117"/>
      <c r="AF190" s="117"/>
      <c r="AG190" s="117"/>
      <c r="AH190" s="117"/>
      <c r="AI190" s="117"/>
      <c r="AJ190" s="117"/>
      <c r="AK190" s="117"/>
      <c r="AL190" s="117"/>
    </row>
    <row r="191" spans="1:38" ht="14.25" customHeight="1">
      <c r="A191" s="117"/>
      <c r="B191" s="116"/>
      <c r="C191" s="116"/>
      <c r="D191" s="116"/>
      <c r="E191" s="120"/>
      <c r="F191" s="116"/>
      <c r="G191" s="116"/>
      <c r="H191" s="116"/>
      <c r="I191" s="116"/>
      <c r="J191" s="116"/>
      <c r="K191" s="116"/>
      <c r="L191" s="116"/>
      <c r="M191" s="116"/>
      <c r="N191" s="116"/>
      <c r="O191" s="120"/>
      <c r="P191" s="116"/>
      <c r="Q191" s="116"/>
      <c r="R191" s="116"/>
      <c r="S191" s="116"/>
      <c r="T191" s="116"/>
      <c r="U191" s="116"/>
      <c r="V191" s="116"/>
      <c r="W191" s="116"/>
      <c r="X191" s="116"/>
      <c r="Y191" s="116"/>
      <c r="Z191" s="116"/>
      <c r="AA191" s="117"/>
      <c r="AB191" s="117"/>
      <c r="AC191" s="117"/>
      <c r="AD191" s="117"/>
      <c r="AE191" s="117"/>
      <c r="AF191" s="117"/>
      <c r="AG191" s="117"/>
      <c r="AH191" s="117"/>
      <c r="AI191" s="117"/>
      <c r="AJ191" s="117"/>
      <c r="AK191" s="117"/>
      <c r="AL191" s="117"/>
    </row>
    <row r="192" spans="1:38" ht="14.25" customHeight="1">
      <c r="A192" s="117"/>
      <c r="B192" s="116"/>
      <c r="C192" s="116"/>
      <c r="D192" s="116"/>
      <c r="E192" s="120"/>
      <c r="F192" s="116"/>
      <c r="G192" s="116"/>
      <c r="H192" s="116"/>
      <c r="I192" s="116"/>
      <c r="J192" s="116"/>
      <c r="K192" s="116"/>
      <c r="L192" s="116"/>
      <c r="M192" s="116"/>
      <c r="N192" s="116"/>
      <c r="O192" s="120"/>
      <c r="P192" s="116"/>
      <c r="Q192" s="116"/>
      <c r="R192" s="116"/>
      <c r="S192" s="116"/>
      <c r="T192" s="116"/>
      <c r="U192" s="116"/>
      <c r="V192" s="116"/>
      <c r="W192" s="116"/>
      <c r="X192" s="116"/>
      <c r="Y192" s="116"/>
      <c r="Z192" s="116"/>
      <c r="AA192" s="117"/>
      <c r="AB192" s="117"/>
      <c r="AC192" s="117"/>
      <c r="AD192" s="117"/>
      <c r="AE192" s="117"/>
      <c r="AF192" s="117"/>
      <c r="AG192" s="117"/>
      <c r="AH192" s="117"/>
      <c r="AI192" s="117"/>
      <c r="AJ192" s="117"/>
      <c r="AK192" s="117"/>
      <c r="AL192" s="117"/>
    </row>
    <row r="193" spans="1:38" ht="14.25" customHeight="1">
      <c r="A193" s="117"/>
      <c r="B193" s="116"/>
      <c r="C193" s="116"/>
      <c r="D193" s="116"/>
      <c r="E193" s="120"/>
      <c r="F193" s="116"/>
      <c r="G193" s="116"/>
      <c r="H193" s="116"/>
      <c r="I193" s="116"/>
      <c r="J193" s="116"/>
      <c r="K193" s="116"/>
      <c r="L193" s="116"/>
      <c r="M193" s="116"/>
      <c r="N193" s="116"/>
      <c r="O193" s="120"/>
      <c r="P193" s="116"/>
      <c r="Q193" s="116"/>
      <c r="R193" s="116"/>
      <c r="S193" s="116"/>
      <c r="T193" s="116"/>
      <c r="U193" s="116"/>
      <c r="V193" s="116"/>
      <c r="W193" s="116"/>
      <c r="X193" s="116"/>
      <c r="Y193" s="116"/>
      <c r="Z193" s="116"/>
      <c r="AA193" s="117"/>
      <c r="AB193" s="117"/>
      <c r="AC193" s="117"/>
      <c r="AD193" s="117"/>
      <c r="AE193" s="117"/>
      <c r="AF193" s="117"/>
      <c r="AG193" s="117"/>
      <c r="AH193" s="117"/>
      <c r="AI193" s="117"/>
      <c r="AJ193" s="117"/>
      <c r="AK193" s="117"/>
      <c r="AL193" s="117"/>
    </row>
    <row r="194" spans="1:38" ht="14.25" customHeight="1">
      <c r="A194" s="117"/>
      <c r="B194" s="116"/>
      <c r="C194" s="116"/>
      <c r="D194" s="116"/>
      <c r="E194" s="120"/>
      <c r="F194" s="116"/>
      <c r="G194" s="116"/>
      <c r="H194" s="116"/>
      <c r="I194" s="116"/>
      <c r="J194" s="116"/>
      <c r="K194" s="116"/>
      <c r="L194" s="116"/>
      <c r="M194" s="116"/>
      <c r="N194" s="116"/>
      <c r="O194" s="120"/>
      <c r="P194" s="116"/>
      <c r="Q194" s="116"/>
      <c r="R194" s="116"/>
      <c r="S194" s="116"/>
      <c r="T194" s="116"/>
      <c r="U194" s="116"/>
      <c r="V194" s="116"/>
      <c r="W194" s="116"/>
      <c r="X194" s="116"/>
      <c r="Y194" s="116"/>
      <c r="Z194" s="116"/>
      <c r="AA194" s="117"/>
      <c r="AB194" s="117"/>
      <c r="AC194" s="117"/>
      <c r="AD194" s="117"/>
      <c r="AE194" s="117"/>
      <c r="AF194" s="117"/>
      <c r="AG194" s="117"/>
      <c r="AH194" s="117"/>
      <c r="AI194" s="117"/>
      <c r="AJ194" s="117"/>
      <c r="AK194" s="117"/>
      <c r="AL194" s="117"/>
    </row>
    <row r="195" spans="1:38" ht="14.25" customHeight="1">
      <c r="A195" s="117"/>
      <c r="B195" s="116"/>
      <c r="C195" s="116"/>
      <c r="D195" s="116"/>
      <c r="E195" s="120"/>
      <c r="F195" s="116"/>
      <c r="G195" s="116"/>
      <c r="H195" s="116"/>
      <c r="I195" s="116"/>
      <c r="J195" s="116"/>
      <c r="K195" s="116"/>
      <c r="L195" s="116"/>
      <c r="M195" s="116"/>
      <c r="N195" s="116"/>
      <c r="O195" s="120"/>
      <c r="P195" s="116"/>
      <c r="Q195" s="116"/>
      <c r="R195" s="116"/>
      <c r="S195" s="116"/>
      <c r="T195" s="116"/>
      <c r="U195" s="116"/>
      <c r="V195" s="116"/>
      <c r="W195" s="116"/>
      <c r="X195" s="116"/>
      <c r="Y195" s="116"/>
      <c r="Z195" s="116"/>
      <c r="AA195" s="117"/>
      <c r="AB195" s="117"/>
      <c r="AC195" s="117"/>
      <c r="AD195" s="117"/>
      <c r="AE195" s="117"/>
      <c r="AF195" s="117"/>
      <c r="AG195" s="117"/>
      <c r="AH195" s="117"/>
      <c r="AI195" s="117"/>
      <c r="AJ195" s="117"/>
      <c r="AK195" s="117"/>
      <c r="AL195" s="117"/>
    </row>
    <row r="196" spans="1:38" ht="14.25" customHeight="1">
      <c r="A196" s="117"/>
      <c r="B196" s="116"/>
      <c r="C196" s="116"/>
      <c r="D196" s="116"/>
      <c r="E196" s="120"/>
      <c r="F196" s="116"/>
      <c r="G196" s="116"/>
      <c r="H196" s="116"/>
      <c r="I196" s="116"/>
      <c r="J196" s="116"/>
      <c r="K196" s="116"/>
      <c r="L196" s="116"/>
      <c r="M196" s="116"/>
      <c r="N196" s="116"/>
      <c r="O196" s="120"/>
      <c r="P196" s="116"/>
      <c r="Q196" s="116"/>
      <c r="R196" s="116"/>
      <c r="S196" s="116"/>
      <c r="T196" s="116"/>
      <c r="U196" s="116"/>
      <c r="V196" s="116"/>
      <c r="W196" s="116"/>
      <c r="X196" s="116"/>
      <c r="Y196" s="116"/>
      <c r="Z196" s="116"/>
      <c r="AA196" s="117"/>
      <c r="AB196" s="117"/>
      <c r="AC196" s="117"/>
      <c r="AD196" s="117"/>
      <c r="AE196" s="117"/>
      <c r="AF196" s="117"/>
      <c r="AG196" s="117"/>
      <c r="AH196" s="117"/>
      <c r="AI196" s="117"/>
      <c r="AJ196" s="117"/>
      <c r="AK196" s="117"/>
      <c r="AL196" s="117"/>
    </row>
    <row r="197" spans="1:38" ht="14.25" customHeight="1">
      <c r="A197" s="117"/>
      <c r="B197" s="116"/>
      <c r="C197" s="116"/>
      <c r="D197" s="116"/>
      <c r="E197" s="120"/>
      <c r="F197" s="116"/>
      <c r="G197" s="116"/>
      <c r="H197" s="116"/>
      <c r="I197" s="116"/>
      <c r="J197" s="116"/>
      <c r="K197" s="116"/>
      <c r="L197" s="116"/>
      <c r="M197" s="116"/>
      <c r="N197" s="116"/>
      <c r="O197" s="120"/>
      <c r="P197" s="116"/>
      <c r="Q197" s="116"/>
      <c r="R197" s="116"/>
      <c r="S197" s="116"/>
      <c r="T197" s="116"/>
      <c r="U197" s="116"/>
      <c r="V197" s="116"/>
      <c r="W197" s="116"/>
      <c r="X197" s="116"/>
      <c r="Y197" s="116"/>
      <c r="Z197" s="116"/>
      <c r="AA197" s="117"/>
      <c r="AB197" s="117"/>
      <c r="AC197" s="117"/>
      <c r="AD197" s="117"/>
      <c r="AE197" s="117"/>
      <c r="AF197" s="117"/>
      <c r="AG197" s="117"/>
      <c r="AH197" s="117"/>
      <c r="AI197" s="117"/>
      <c r="AJ197" s="117"/>
      <c r="AK197" s="117"/>
      <c r="AL197" s="117"/>
    </row>
    <row r="198" spans="1:38" ht="14.25" customHeight="1">
      <c r="A198" s="117"/>
      <c r="B198" s="116"/>
      <c r="C198" s="116"/>
      <c r="D198" s="116"/>
      <c r="E198" s="120"/>
      <c r="F198" s="116"/>
      <c r="G198" s="116"/>
      <c r="H198" s="116"/>
      <c r="I198" s="116"/>
      <c r="J198" s="116"/>
      <c r="K198" s="116"/>
      <c r="L198" s="116"/>
      <c r="M198" s="116"/>
      <c r="N198" s="116"/>
      <c r="O198" s="120"/>
      <c r="P198" s="116"/>
      <c r="Q198" s="116"/>
      <c r="R198" s="116"/>
      <c r="S198" s="116"/>
      <c r="T198" s="116"/>
      <c r="U198" s="116"/>
      <c r="V198" s="116"/>
      <c r="W198" s="116"/>
      <c r="X198" s="116"/>
      <c r="Y198" s="116"/>
      <c r="Z198" s="116"/>
      <c r="AA198" s="117"/>
      <c r="AB198" s="117"/>
      <c r="AC198" s="117"/>
      <c r="AD198" s="117"/>
      <c r="AE198" s="117"/>
      <c r="AF198" s="117"/>
      <c r="AG198" s="117"/>
      <c r="AH198" s="117"/>
      <c r="AI198" s="117"/>
      <c r="AJ198" s="117"/>
      <c r="AK198" s="117"/>
      <c r="AL198" s="117"/>
    </row>
    <row r="199" spans="1:38" ht="14.25" customHeight="1">
      <c r="A199" s="117"/>
      <c r="B199" s="116"/>
      <c r="C199" s="116"/>
      <c r="D199" s="116"/>
      <c r="E199" s="120"/>
      <c r="F199" s="116"/>
      <c r="G199" s="116"/>
      <c r="H199" s="116"/>
      <c r="I199" s="116"/>
      <c r="J199" s="116"/>
      <c r="K199" s="116"/>
      <c r="L199" s="116"/>
      <c r="M199" s="116"/>
      <c r="N199" s="116"/>
      <c r="O199" s="120"/>
      <c r="P199" s="116"/>
      <c r="Q199" s="116"/>
      <c r="R199" s="116"/>
      <c r="S199" s="116"/>
      <c r="T199" s="116"/>
      <c r="U199" s="116"/>
      <c r="V199" s="116"/>
      <c r="W199" s="116"/>
      <c r="X199" s="116"/>
      <c r="Y199" s="116"/>
      <c r="Z199" s="116"/>
      <c r="AA199" s="117"/>
      <c r="AB199" s="117"/>
      <c r="AC199" s="117"/>
      <c r="AD199" s="117"/>
      <c r="AE199" s="117"/>
      <c r="AF199" s="117"/>
      <c r="AG199" s="117"/>
      <c r="AH199" s="117"/>
      <c r="AI199" s="117"/>
      <c r="AJ199" s="117"/>
      <c r="AK199" s="117"/>
      <c r="AL199" s="117"/>
    </row>
    <row r="200" spans="1:38" ht="14.25" customHeight="1">
      <c r="A200" s="117"/>
      <c r="B200" s="116"/>
      <c r="C200" s="116"/>
      <c r="D200" s="116"/>
      <c r="E200" s="120"/>
      <c r="F200" s="116"/>
      <c r="G200" s="116"/>
      <c r="H200" s="116"/>
      <c r="I200" s="116"/>
      <c r="J200" s="116"/>
      <c r="K200" s="116"/>
      <c r="L200" s="116"/>
      <c r="M200" s="116"/>
      <c r="N200" s="116"/>
      <c r="O200" s="120"/>
      <c r="P200" s="116"/>
      <c r="Q200" s="116"/>
      <c r="R200" s="116"/>
      <c r="S200" s="116"/>
      <c r="T200" s="116"/>
      <c r="U200" s="116"/>
      <c r="V200" s="116"/>
      <c r="W200" s="116"/>
      <c r="X200" s="116"/>
      <c r="Y200" s="116"/>
      <c r="Z200" s="116"/>
      <c r="AA200" s="117"/>
      <c r="AB200" s="117"/>
      <c r="AC200" s="117"/>
      <c r="AD200" s="117"/>
      <c r="AE200" s="117"/>
      <c r="AF200" s="117"/>
      <c r="AG200" s="117"/>
      <c r="AH200" s="117"/>
      <c r="AI200" s="117"/>
      <c r="AJ200" s="117"/>
      <c r="AK200" s="117"/>
      <c r="AL200" s="117"/>
    </row>
    <row r="201" spans="1:38" ht="14.25" customHeight="1">
      <c r="A201" s="117"/>
      <c r="B201" s="116"/>
      <c r="C201" s="116"/>
      <c r="D201" s="116"/>
      <c r="E201" s="120"/>
      <c r="F201" s="116"/>
      <c r="G201" s="116"/>
      <c r="H201" s="116"/>
      <c r="I201" s="116"/>
      <c r="J201" s="116"/>
      <c r="K201" s="116"/>
      <c r="L201" s="116"/>
      <c r="M201" s="116"/>
      <c r="N201" s="116"/>
      <c r="O201" s="120"/>
      <c r="P201" s="116"/>
      <c r="Q201" s="116"/>
      <c r="R201" s="116"/>
      <c r="S201" s="116"/>
      <c r="T201" s="116"/>
      <c r="U201" s="116"/>
      <c r="V201" s="116"/>
      <c r="W201" s="116"/>
      <c r="X201" s="116"/>
      <c r="Y201" s="116"/>
      <c r="Z201" s="116"/>
      <c r="AA201" s="117"/>
      <c r="AB201" s="117"/>
      <c r="AC201" s="117"/>
      <c r="AD201" s="117"/>
      <c r="AE201" s="117"/>
      <c r="AF201" s="117"/>
      <c r="AG201" s="117"/>
      <c r="AH201" s="117"/>
      <c r="AI201" s="117"/>
      <c r="AJ201" s="117"/>
      <c r="AK201" s="117"/>
      <c r="AL201" s="117"/>
    </row>
    <row r="202" spans="1:38" ht="14.25" customHeight="1">
      <c r="A202" s="117"/>
      <c r="B202" s="116"/>
      <c r="C202" s="116"/>
      <c r="D202" s="116"/>
      <c r="E202" s="120"/>
      <c r="F202" s="116"/>
      <c r="G202" s="116"/>
      <c r="H202" s="116"/>
      <c r="I202" s="116"/>
      <c r="J202" s="116"/>
      <c r="K202" s="116"/>
      <c r="L202" s="116"/>
      <c r="M202" s="116"/>
      <c r="N202" s="116"/>
      <c r="O202" s="120"/>
      <c r="P202" s="116"/>
      <c r="Q202" s="116"/>
      <c r="R202" s="116"/>
      <c r="S202" s="116"/>
      <c r="T202" s="116"/>
      <c r="U202" s="116"/>
      <c r="V202" s="116"/>
      <c r="W202" s="116"/>
      <c r="X202" s="116"/>
      <c r="Y202" s="116"/>
      <c r="Z202" s="116"/>
      <c r="AA202" s="117"/>
      <c r="AB202" s="117"/>
      <c r="AC202" s="117"/>
      <c r="AD202" s="117"/>
      <c r="AE202" s="117"/>
      <c r="AF202" s="117"/>
      <c r="AG202" s="117"/>
      <c r="AH202" s="117"/>
      <c r="AI202" s="117"/>
      <c r="AJ202" s="117"/>
      <c r="AK202" s="117"/>
      <c r="AL202" s="117"/>
    </row>
    <row r="203" spans="1:38" ht="14.25" customHeight="1">
      <c r="A203" s="117"/>
      <c r="B203" s="116"/>
      <c r="C203" s="116"/>
      <c r="D203" s="116"/>
      <c r="E203" s="120"/>
      <c r="F203" s="116"/>
      <c r="G203" s="116"/>
      <c r="H203" s="116"/>
      <c r="I203" s="116"/>
      <c r="J203" s="116"/>
      <c r="K203" s="116"/>
      <c r="L203" s="116"/>
      <c r="M203" s="116"/>
      <c r="N203" s="116"/>
      <c r="O203" s="120"/>
      <c r="P203" s="116"/>
      <c r="Q203" s="116"/>
      <c r="R203" s="116"/>
      <c r="S203" s="116"/>
      <c r="T203" s="116"/>
      <c r="U203" s="116"/>
      <c r="V203" s="116"/>
      <c r="W203" s="116"/>
      <c r="X203" s="116"/>
      <c r="Y203" s="116"/>
      <c r="Z203" s="116"/>
      <c r="AA203" s="117"/>
      <c r="AB203" s="117"/>
      <c r="AC203" s="117"/>
      <c r="AD203" s="117"/>
      <c r="AE203" s="117"/>
      <c r="AF203" s="117"/>
      <c r="AG203" s="117"/>
      <c r="AH203" s="117"/>
      <c r="AI203" s="117"/>
      <c r="AJ203" s="117"/>
      <c r="AK203" s="117"/>
      <c r="AL203" s="117"/>
    </row>
    <row r="204" spans="1:38" ht="14.25" customHeight="1">
      <c r="A204" s="117"/>
      <c r="B204" s="116"/>
      <c r="C204" s="116"/>
      <c r="D204" s="116"/>
      <c r="E204" s="120"/>
      <c r="F204" s="116"/>
      <c r="G204" s="116"/>
      <c r="H204" s="116"/>
      <c r="I204" s="116"/>
      <c r="J204" s="116"/>
      <c r="K204" s="116"/>
      <c r="L204" s="116"/>
      <c r="M204" s="116"/>
      <c r="N204" s="116"/>
      <c r="O204" s="120"/>
      <c r="P204" s="116"/>
      <c r="Q204" s="116"/>
      <c r="R204" s="116"/>
      <c r="S204" s="116"/>
      <c r="T204" s="116"/>
      <c r="U204" s="116"/>
      <c r="V204" s="116"/>
      <c r="W204" s="116"/>
      <c r="X204" s="116"/>
      <c r="Y204" s="116"/>
      <c r="Z204" s="116"/>
      <c r="AA204" s="117"/>
      <c r="AB204" s="117"/>
      <c r="AC204" s="117"/>
      <c r="AD204" s="117"/>
      <c r="AE204" s="117"/>
      <c r="AF204" s="117"/>
      <c r="AG204" s="117"/>
      <c r="AH204" s="117"/>
      <c r="AI204" s="117"/>
      <c r="AJ204" s="117"/>
      <c r="AK204" s="117"/>
      <c r="AL204" s="117"/>
    </row>
    <row r="205" spans="1:38" ht="14.25" customHeight="1">
      <c r="A205" s="117"/>
      <c r="B205" s="116"/>
      <c r="C205" s="116"/>
      <c r="D205" s="116"/>
      <c r="E205" s="120"/>
      <c r="F205" s="116"/>
      <c r="G205" s="116"/>
      <c r="H205" s="116"/>
      <c r="I205" s="116"/>
      <c r="J205" s="116"/>
      <c r="K205" s="116"/>
      <c r="L205" s="116"/>
      <c r="M205" s="116"/>
      <c r="N205" s="116"/>
      <c r="O205" s="120"/>
      <c r="P205" s="116"/>
      <c r="Q205" s="116"/>
      <c r="R205" s="116"/>
      <c r="S205" s="116"/>
      <c r="T205" s="116"/>
      <c r="U205" s="116"/>
      <c r="V205" s="116"/>
      <c r="W205" s="116"/>
      <c r="X205" s="116"/>
      <c r="Y205" s="116"/>
      <c r="Z205" s="116"/>
      <c r="AA205" s="117"/>
      <c r="AB205" s="117"/>
      <c r="AC205" s="117"/>
      <c r="AD205" s="117"/>
      <c r="AE205" s="117"/>
      <c r="AF205" s="117"/>
      <c r="AG205" s="117"/>
      <c r="AH205" s="117"/>
      <c r="AI205" s="117"/>
      <c r="AJ205" s="117"/>
      <c r="AK205" s="117"/>
      <c r="AL205" s="117"/>
    </row>
    <row r="206" spans="1:38" ht="14.25" customHeight="1">
      <c r="A206" s="117"/>
      <c r="B206" s="116"/>
      <c r="C206" s="116"/>
      <c r="D206" s="116"/>
      <c r="E206" s="120"/>
      <c r="F206" s="116"/>
      <c r="G206" s="116"/>
      <c r="H206" s="116"/>
      <c r="I206" s="116"/>
      <c r="J206" s="116"/>
      <c r="K206" s="116"/>
      <c r="L206" s="116"/>
      <c r="M206" s="116"/>
      <c r="N206" s="116"/>
      <c r="O206" s="120"/>
      <c r="P206" s="116"/>
      <c r="Q206" s="116"/>
      <c r="R206" s="116"/>
      <c r="S206" s="116"/>
      <c r="T206" s="116"/>
      <c r="U206" s="116"/>
      <c r="V206" s="116"/>
      <c r="W206" s="116"/>
      <c r="X206" s="116"/>
      <c r="Y206" s="116"/>
      <c r="Z206" s="116"/>
      <c r="AA206" s="117"/>
      <c r="AB206" s="117"/>
      <c r="AC206" s="117"/>
      <c r="AD206" s="117"/>
      <c r="AE206" s="117"/>
      <c r="AF206" s="117"/>
      <c r="AG206" s="117"/>
      <c r="AH206" s="117"/>
      <c r="AI206" s="117"/>
      <c r="AJ206" s="117"/>
      <c r="AK206" s="117"/>
      <c r="AL206" s="117"/>
    </row>
    <row r="207" spans="1:38" ht="14.25" customHeight="1">
      <c r="A207" s="117"/>
      <c r="B207" s="116"/>
      <c r="C207" s="116"/>
      <c r="D207" s="116"/>
      <c r="E207" s="120"/>
      <c r="F207" s="116"/>
      <c r="G207" s="116"/>
      <c r="H207" s="116"/>
      <c r="I207" s="116"/>
      <c r="J207" s="116"/>
      <c r="K207" s="116"/>
      <c r="L207" s="116"/>
      <c r="M207" s="116"/>
      <c r="N207" s="116"/>
      <c r="O207" s="120"/>
      <c r="P207" s="116"/>
      <c r="Q207" s="116"/>
      <c r="R207" s="116"/>
      <c r="S207" s="116"/>
      <c r="T207" s="116"/>
      <c r="U207" s="116"/>
      <c r="V207" s="116"/>
      <c r="W207" s="116"/>
      <c r="X207" s="116"/>
      <c r="Y207" s="116"/>
      <c r="Z207" s="116"/>
      <c r="AA207" s="117"/>
      <c r="AB207" s="117"/>
      <c r="AC207" s="117"/>
      <c r="AD207" s="117"/>
      <c r="AE207" s="117"/>
      <c r="AF207" s="117"/>
      <c r="AG207" s="117"/>
      <c r="AH207" s="117"/>
      <c r="AI207" s="117"/>
      <c r="AJ207" s="117"/>
      <c r="AK207" s="117"/>
      <c r="AL207" s="117"/>
    </row>
    <row r="208" spans="1:38" ht="14.25" customHeight="1">
      <c r="A208" s="117"/>
      <c r="B208" s="116"/>
      <c r="C208" s="116"/>
      <c r="D208" s="116"/>
      <c r="E208" s="120"/>
      <c r="F208" s="116"/>
      <c r="G208" s="116"/>
      <c r="H208" s="116"/>
      <c r="I208" s="116"/>
      <c r="J208" s="116"/>
      <c r="K208" s="116"/>
      <c r="L208" s="116"/>
      <c r="M208" s="116"/>
      <c r="N208" s="116"/>
      <c r="O208" s="120"/>
      <c r="P208" s="116"/>
      <c r="Q208" s="116"/>
      <c r="R208" s="116"/>
      <c r="S208" s="116"/>
      <c r="T208" s="116"/>
      <c r="U208" s="116"/>
      <c r="V208" s="116"/>
      <c r="W208" s="116"/>
      <c r="X208" s="116"/>
      <c r="Y208" s="116"/>
      <c r="Z208" s="116"/>
      <c r="AA208" s="117"/>
      <c r="AB208" s="117"/>
      <c r="AC208" s="117"/>
      <c r="AD208" s="117"/>
      <c r="AE208" s="117"/>
      <c r="AF208" s="117"/>
      <c r="AG208" s="117"/>
      <c r="AH208" s="117"/>
      <c r="AI208" s="117"/>
      <c r="AJ208" s="117"/>
      <c r="AK208" s="117"/>
      <c r="AL208" s="117"/>
    </row>
    <row r="209" spans="1:38" ht="14.25" customHeight="1">
      <c r="A209" s="117"/>
      <c r="B209" s="116"/>
      <c r="C209" s="116"/>
      <c r="D209" s="116"/>
      <c r="E209" s="120"/>
      <c r="F209" s="116"/>
      <c r="G209" s="116"/>
      <c r="H209" s="116"/>
      <c r="I209" s="116"/>
      <c r="J209" s="116"/>
      <c r="K209" s="116"/>
      <c r="L209" s="116"/>
      <c r="M209" s="116"/>
      <c r="N209" s="116"/>
      <c r="O209" s="120"/>
      <c r="P209" s="116"/>
      <c r="Q209" s="116"/>
      <c r="R209" s="116"/>
      <c r="S209" s="116"/>
      <c r="T209" s="116"/>
      <c r="U209" s="116"/>
      <c r="V209" s="116"/>
      <c r="W209" s="116"/>
      <c r="X209" s="116"/>
      <c r="Y209" s="116"/>
      <c r="Z209" s="116"/>
      <c r="AA209" s="117"/>
      <c r="AB209" s="117"/>
      <c r="AC209" s="117"/>
      <c r="AD209" s="117"/>
      <c r="AE209" s="117"/>
      <c r="AF209" s="117"/>
      <c r="AG209" s="117"/>
      <c r="AH209" s="117"/>
      <c r="AI209" s="117"/>
      <c r="AJ209" s="117"/>
      <c r="AK209" s="117"/>
      <c r="AL209" s="117"/>
    </row>
    <row r="210" spans="1:38" ht="14.25" customHeight="1">
      <c r="A210" s="117"/>
      <c r="B210" s="116"/>
      <c r="C210" s="116"/>
      <c r="D210" s="116"/>
      <c r="E210" s="120"/>
      <c r="F210" s="116"/>
      <c r="G210" s="116"/>
      <c r="H210" s="116"/>
      <c r="I210" s="116"/>
      <c r="J210" s="116"/>
      <c r="K210" s="116"/>
      <c r="L210" s="116"/>
      <c r="M210" s="116"/>
      <c r="N210" s="116"/>
      <c r="O210" s="120"/>
      <c r="P210" s="116"/>
      <c r="Q210" s="116"/>
      <c r="R210" s="116"/>
      <c r="S210" s="116"/>
      <c r="T210" s="116"/>
      <c r="U210" s="116"/>
      <c r="V210" s="116"/>
      <c r="W210" s="116"/>
      <c r="X210" s="116"/>
      <c r="Y210" s="116"/>
      <c r="Z210" s="116"/>
      <c r="AA210" s="117"/>
      <c r="AB210" s="117"/>
      <c r="AC210" s="117"/>
      <c r="AD210" s="117"/>
      <c r="AE210" s="117"/>
      <c r="AF210" s="117"/>
      <c r="AG210" s="117"/>
      <c r="AH210" s="117"/>
      <c r="AI210" s="117"/>
      <c r="AJ210" s="117"/>
      <c r="AK210" s="117"/>
      <c r="AL210" s="117"/>
    </row>
    <row r="211" spans="1:38" ht="14.25" customHeight="1">
      <c r="A211" s="117"/>
      <c r="B211" s="116"/>
      <c r="C211" s="116"/>
      <c r="D211" s="116"/>
      <c r="E211" s="120"/>
      <c r="F211" s="116"/>
      <c r="G211" s="116"/>
      <c r="H211" s="116"/>
      <c r="I211" s="116"/>
      <c r="J211" s="116"/>
      <c r="K211" s="116"/>
      <c r="L211" s="116"/>
      <c r="M211" s="116"/>
      <c r="N211" s="116"/>
      <c r="O211" s="120"/>
      <c r="P211" s="116"/>
      <c r="Q211" s="116"/>
      <c r="R211" s="116"/>
      <c r="S211" s="116"/>
      <c r="T211" s="116"/>
      <c r="U211" s="116"/>
      <c r="V211" s="116"/>
      <c r="W211" s="116"/>
      <c r="X211" s="116"/>
      <c r="Y211" s="116"/>
      <c r="Z211" s="116"/>
      <c r="AA211" s="117"/>
      <c r="AB211" s="117"/>
      <c r="AC211" s="117"/>
      <c r="AD211" s="117"/>
      <c r="AE211" s="117"/>
      <c r="AF211" s="117"/>
      <c r="AG211" s="117"/>
      <c r="AH211" s="117"/>
      <c r="AI211" s="117"/>
      <c r="AJ211" s="117"/>
      <c r="AK211" s="117"/>
      <c r="AL211" s="117"/>
    </row>
    <row r="212" spans="1:38" ht="14.25" customHeight="1">
      <c r="A212" s="117"/>
      <c r="B212" s="116"/>
      <c r="C212" s="116"/>
      <c r="D212" s="116"/>
      <c r="E212" s="120"/>
      <c r="F212" s="116"/>
      <c r="G212" s="116"/>
      <c r="H212" s="116"/>
      <c r="I212" s="116"/>
      <c r="J212" s="116"/>
      <c r="K212" s="116"/>
      <c r="L212" s="116"/>
      <c r="M212" s="116"/>
      <c r="N212" s="116"/>
      <c r="O212" s="120"/>
      <c r="P212" s="116"/>
      <c r="Q212" s="116"/>
      <c r="R212" s="116"/>
      <c r="S212" s="116"/>
      <c r="T212" s="116"/>
      <c r="U212" s="116"/>
      <c r="V212" s="116"/>
      <c r="W212" s="116"/>
      <c r="X212" s="116"/>
      <c r="Y212" s="116"/>
      <c r="Z212" s="116"/>
      <c r="AA212" s="117"/>
      <c r="AB212" s="117"/>
      <c r="AC212" s="117"/>
      <c r="AD212" s="117"/>
      <c r="AE212" s="117"/>
      <c r="AF212" s="117"/>
      <c r="AG212" s="117"/>
      <c r="AH212" s="117"/>
      <c r="AI212" s="117"/>
      <c r="AJ212" s="117"/>
      <c r="AK212" s="117"/>
      <c r="AL212" s="117"/>
    </row>
    <row r="213" spans="1:38" ht="14.25" customHeight="1">
      <c r="A213" s="117"/>
      <c r="B213" s="116"/>
      <c r="C213" s="116"/>
      <c r="D213" s="116"/>
      <c r="E213" s="120"/>
      <c r="F213" s="116"/>
      <c r="G213" s="116"/>
      <c r="H213" s="116"/>
      <c r="I213" s="116"/>
      <c r="J213" s="116"/>
      <c r="K213" s="116"/>
      <c r="L213" s="116"/>
      <c r="M213" s="116"/>
      <c r="N213" s="116"/>
      <c r="O213" s="120"/>
      <c r="P213" s="116"/>
      <c r="Q213" s="116"/>
      <c r="R213" s="116"/>
      <c r="S213" s="116"/>
      <c r="T213" s="116"/>
      <c r="U213" s="116"/>
      <c r="V213" s="116"/>
      <c r="W213" s="116"/>
      <c r="X213" s="116"/>
      <c r="Y213" s="116"/>
      <c r="Z213" s="116"/>
      <c r="AA213" s="117"/>
      <c r="AB213" s="117"/>
      <c r="AC213" s="117"/>
      <c r="AD213" s="117"/>
      <c r="AE213" s="117"/>
      <c r="AF213" s="117"/>
      <c r="AG213" s="117"/>
      <c r="AH213" s="117"/>
      <c r="AI213" s="117"/>
      <c r="AJ213" s="117"/>
      <c r="AK213" s="117"/>
      <c r="AL213" s="117"/>
    </row>
    <row r="214" spans="1:38" ht="14.25" customHeight="1">
      <c r="A214" s="117"/>
      <c r="B214" s="116"/>
      <c r="C214" s="116"/>
      <c r="D214" s="116"/>
      <c r="E214" s="120"/>
      <c r="F214" s="116"/>
      <c r="G214" s="116"/>
      <c r="H214" s="116"/>
      <c r="I214" s="116"/>
      <c r="J214" s="116"/>
      <c r="K214" s="116"/>
      <c r="L214" s="116"/>
      <c r="M214" s="116"/>
      <c r="N214" s="116"/>
      <c r="O214" s="120"/>
      <c r="P214" s="116"/>
      <c r="Q214" s="116"/>
      <c r="R214" s="116"/>
      <c r="S214" s="116"/>
      <c r="T214" s="116"/>
      <c r="U214" s="116"/>
      <c r="V214" s="116"/>
      <c r="W214" s="116"/>
      <c r="X214" s="116"/>
      <c r="Y214" s="116"/>
      <c r="Z214" s="116"/>
      <c r="AA214" s="117"/>
      <c r="AB214" s="117"/>
      <c r="AC214" s="117"/>
      <c r="AD214" s="117"/>
      <c r="AE214" s="117"/>
      <c r="AF214" s="117"/>
      <c r="AG214" s="117"/>
      <c r="AH214" s="117"/>
      <c r="AI214" s="117"/>
      <c r="AJ214" s="117"/>
      <c r="AK214" s="117"/>
      <c r="AL214" s="117"/>
    </row>
    <row r="215" spans="1:38" ht="14.25" customHeight="1">
      <c r="A215" s="117"/>
      <c r="B215" s="116"/>
      <c r="C215" s="116"/>
      <c r="D215" s="116"/>
      <c r="E215" s="120"/>
      <c r="F215" s="116"/>
      <c r="G215" s="116"/>
      <c r="H215" s="116"/>
      <c r="I215" s="116"/>
      <c r="J215" s="116"/>
      <c r="K215" s="116"/>
      <c r="L215" s="116"/>
      <c r="M215" s="116"/>
      <c r="N215" s="116"/>
      <c r="O215" s="120"/>
      <c r="P215" s="116"/>
      <c r="Q215" s="116"/>
      <c r="R215" s="116"/>
      <c r="S215" s="116"/>
      <c r="T215" s="116"/>
      <c r="U215" s="116"/>
      <c r="V215" s="116"/>
      <c r="W215" s="116"/>
      <c r="X215" s="116"/>
      <c r="Y215" s="116"/>
      <c r="Z215" s="116"/>
      <c r="AA215" s="117"/>
      <c r="AB215" s="117"/>
      <c r="AC215" s="117"/>
      <c r="AD215" s="117"/>
      <c r="AE215" s="117"/>
      <c r="AF215" s="117"/>
      <c r="AG215" s="117"/>
      <c r="AH215" s="117"/>
      <c r="AI215" s="117"/>
      <c r="AJ215" s="117"/>
      <c r="AK215" s="117"/>
      <c r="AL215" s="117"/>
    </row>
    <row r="216" spans="1:38" ht="14.25" customHeight="1">
      <c r="A216" s="117"/>
      <c r="B216" s="116"/>
      <c r="C216" s="116"/>
      <c r="D216" s="116"/>
      <c r="E216" s="120"/>
      <c r="F216" s="116"/>
      <c r="G216" s="116"/>
      <c r="H216" s="116"/>
      <c r="I216" s="116"/>
      <c r="J216" s="116"/>
      <c r="K216" s="116"/>
      <c r="L216" s="116"/>
      <c r="M216" s="116"/>
      <c r="N216" s="116"/>
      <c r="O216" s="120"/>
      <c r="P216" s="116"/>
      <c r="Q216" s="116"/>
      <c r="R216" s="116"/>
      <c r="S216" s="116"/>
      <c r="T216" s="116"/>
      <c r="U216" s="116"/>
      <c r="V216" s="116"/>
      <c r="W216" s="116"/>
      <c r="X216" s="116"/>
      <c r="Y216" s="116"/>
      <c r="Z216" s="116"/>
      <c r="AA216" s="117"/>
      <c r="AB216" s="117"/>
      <c r="AC216" s="117"/>
      <c r="AD216" s="117"/>
      <c r="AE216" s="117"/>
      <c r="AF216" s="117"/>
      <c r="AG216" s="117"/>
      <c r="AH216" s="117"/>
      <c r="AI216" s="117"/>
      <c r="AJ216" s="117"/>
      <c r="AK216" s="117"/>
      <c r="AL216" s="117"/>
    </row>
    <row r="217" spans="1:38" ht="14.25" customHeight="1">
      <c r="A217" s="117"/>
      <c r="B217" s="116"/>
      <c r="C217" s="116"/>
      <c r="D217" s="116"/>
      <c r="E217" s="120"/>
      <c r="F217" s="116"/>
      <c r="G217" s="116"/>
      <c r="H217" s="116"/>
      <c r="I217" s="116"/>
      <c r="J217" s="116"/>
      <c r="K217" s="116"/>
      <c r="L217" s="116"/>
      <c r="M217" s="116"/>
      <c r="N217" s="116"/>
      <c r="O217" s="120"/>
      <c r="P217" s="116"/>
      <c r="Q217" s="116"/>
      <c r="R217" s="116"/>
      <c r="S217" s="116"/>
      <c r="T217" s="116"/>
      <c r="U217" s="116"/>
      <c r="V217" s="116"/>
      <c r="W217" s="116"/>
      <c r="X217" s="116"/>
      <c r="Y217" s="116"/>
      <c r="Z217" s="116"/>
      <c r="AA217" s="117"/>
      <c r="AB217" s="117"/>
      <c r="AC217" s="117"/>
      <c r="AD217" s="117"/>
      <c r="AE217" s="117"/>
      <c r="AF217" s="117"/>
      <c r="AG217" s="117"/>
      <c r="AH217" s="117"/>
      <c r="AI217" s="117"/>
      <c r="AJ217" s="117"/>
      <c r="AK217" s="117"/>
      <c r="AL217" s="117"/>
    </row>
    <row r="218" spans="1:38" ht="14.25" customHeight="1">
      <c r="A218" s="117"/>
      <c r="B218" s="116"/>
      <c r="C218" s="116"/>
      <c r="D218" s="116"/>
      <c r="E218" s="120"/>
      <c r="F218" s="116"/>
      <c r="G218" s="116"/>
      <c r="H218" s="116"/>
      <c r="I218" s="116"/>
      <c r="J218" s="116"/>
      <c r="K218" s="116"/>
      <c r="L218" s="116"/>
      <c r="M218" s="116"/>
      <c r="N218" s="116"/>
      <c r="O218" s="120"/>
      <c r="P218" s="116"/>
      <c r="Q218" s="116"/>
      <c r="R218" s="116"/>
      <c r="S218" s="116"/>
      <c r="T218" s="116"/>
      <c r="U218" s="116"/>
      <c r="V218" s="116"/>
      <c r="W218" s="116"/>
      <c r="X218" s="116"/>
      <c r="Y218" s="116"/>
      <c r="Z218" s="116"/>
      <c r="AA218" s="117"/>
      <c r="AB218" s="117"/>
      <c r="AC218" s="117"/>
      <c r="AD218" s="117"/>
      <c r="AE218" s="117"/>
      <c r="AF218" s="117"/>
      <c r="AG218" s="117"/>
      <c r="AH218" s="117"/>
      <c r="AI218" s="117"/>
      <c r="AJ218" s="117"/>
      <c r="AK218" s="117"/>
      <c r="AL218" s="117"/>
    </row>
    <row r="219" spans="1:38" ht="14.25" customHeight="1">
      <c r="A219" s="117"/>
      <c r="B219" s="116"/>
      <c r="C219" s="116"/>
      <c r="D219" s="116"/>
      <c r="E219" s="120"/>
      <c r="F219" s="116"/>
      <c r="G219" s="116"/>
      <c r="H219" s="116"/>
      <c r="I219" s="116"/>
      <c r="J219" s="116"/>
      <c r="K219" s="116"/>
      <c r="L219" s="116"/>
      <c r="M219" s="116"/>
      <c r="N219" s="116"/>
      <c r="O219" s="120"/>
      <c r="P219" s="116"/>
      <c r="Q219" s="116"/>
      <c r="R219" s="116"/>
      <c r="S219" s="116"/>
      <c r="T219" s="116"/>
      <c r="U219" s="116"/>
      <c r="V219" s="116"/>
      <c r="W219" s="116"/>
      <c r="X219" s="116"/>
      <c r="Y219" s="116"/>
      <c r="Z219" s="116"/>
      <c r="AA219" s="117"/>
      <c r="AB219" s="117"/>
      <c r="AC219" s="117"/>
      <c r="AD219" s="117"/>
      <c r="AE219" s="117"/>
      <c r="AF219" s="117"/>
      <c r="AG219" s="117"/>
      <c r="AH219" s="117"/>
      <c r="AI219" s="117"/>
      <c r="AJ219" s="117"/>
      <c r="AK219" s="117"/>
      <c r="AL219" s="117"/>
    </row>
    <row r="220" spans="1:38" ht="14.25" customHeight="1">
      <c r="A220" s="117"/>
      <c r="B220" s="116"/>
      <c r="C220" s="116"/>
      <c r="D220" s="116"/>
      <c r="E220" s="120"/>
      <c r="F220" s="116"/>
      <c r="G220" s="116"/>
      <c r="H220" s="116"/>
      <c r="I220" s="116"/>
      <c r="J220" s="116"/>
      <c r="K220" s="116"/>
      <c r="L220" s="116"/>
      <c r="M220" s="116"/>
      <c r="N220" s="116"/>
      <c r="O220" s="120"/>
      <c r="P220" s="116"/>
      <c r="Q220" s="116"/>
      <c r="R220" s="116"/>
      <c r="S220" s="116"/>
      <c r="T220" s="116"/>
      <c r="U220" s="116"/>
      <c r="V220" s="116"/>
      <c r="W220" s="116"/>
      <c r="X220" s="116"/>
      <c r="Y220" s="116"/>
      <c r="Z220" s="116"/>
      <c r="AA220" s="117"/>
      <c r="AB220" s="117"/>
      <c r="AC220" s="117"/>
      <c r="AD220" s="117"/>
      <c r="AE220" s="117"/>
      <c r="AF220" s="117"/>
      <c r="AG220" s="117"/>
      <c r="AH220" s="117"/>
      <c r="AI220" s="117"/>
      <c r="AJ220" s="117"/>
      <c r="AK220" s="117"/>
      <c r="AL220" s="117"/>
    </row>
    <row r="221" spans="1:38" ht="14.25" customHeight="1">
      <c r="A221" s="117"/>
      <c r="B221" s="116"/>
      <c r="C221" s="116"/>
      <c r="D221" s="116"/>
      <c r="E221" s="120"/>
      <c r="F221" s="116"/>
      <c r="G221" s="116"/>
      <c r="H221" s="116"/>
      <c r="I221" s="116"/>
      <c r="J221" s="116"/>
      <c r="K221" s="116"/>
      <c r="L221" s="116"/>
      <c r="M221" s="116"/>
      <c r="N221" s="116"/>
      <c r="O221" s="120"/>
      <c r="P221" s="116"/>
      <c r="Q221" s="116"/>
      <c r="R221" s="116"/>
      <c r="S221" s="116"/>
      <c r="T221" s="116"/>
      <c r="U221" s="116"/>
      <c r="V221" s="116"/>
      <c r="W221" s="116"/>
      <c r="X221" s="116"/>
      <c r="Y221" s="116"/>
      <c r="Z221" s="116"/>
      <c r="AA221" s="117"/>
      <c r="AB221" s="117"/>
      <c r="AC221" s="117"/>
      <c r="AD221" s="117"/>
      <c r="AE221" s="117"/>
      <c r="AF221" s="117"/>
      <c r="AG221" s="117"/>
      <c r="AH221" s="117"/>
      <c r="AI221" s="117"/>
      <c r="AJ221" s="117"/>
      <c r="AK221" s="117"/>
      <c r="AL221" s="117"/>
    </row>
    <row r="222" spans="1:38" ht="14.25" customHeight="1">
      <c r="A222" s="117"/>
      <c r="B222" s="116"/>
      <c r="C222" s="116"/>
      <c r="D222" s="116"/>
      <c r="E222" s="120"/>
      <c r="F222" s="116"/>
      <c r="G222" s="116"/>
      <c r="H222" s="116"/>
      <c r="I222" s="116"/>
      <c r="J222" s="116"/>
      <c r="K222" s="116"/>
      <c r="L222" s="116"/>
      <c r="M222" s="116"/>
      <c r="N222" s="116"/>
      <c r="O222" s="120"/>
      <c r="P222" s="116"/>
      <c r="Q222" s="116"/>
      <c r="R222" s="116"/>
      <c r="S222" s="116"/>
      <c r="T222" s="116"/>
      <c r="U222" s="116"/>
      <c r="V222" s="116"/>
      <c r="W222" s="116"/>
      <c r="X222" s="116"/>
      <c r="Y222" s="116"/>
      <c r="Z222" s="116"/>
      <c r="AA222" s="117"/>
      <c r="AB222" s="117"/>
      <c r="AC222" s="117"/>
      <c r="AD222" s="117"/>
      <c r="AE222" s="117"/>
      <c r="AF222" s="117"/>
      <c r="AG222" s="117"/>
      <c r="AH222" s="117"/>
      <c r="AI222" s="117"/>
      <c r="AJ222" s="117"/>
      <c r="AK222" s="117"/>
      <c r="AL222" s="117"/>
    </row>
    <row r="223" spans="1:38" ht="14.25" customHeight="1">
      <c r="A223" s="117"/>
      <c r="B223" s="116"/>
      <c r="C223" s="116"/>
      <c r="D223" s="116"/>
      <c r="E223" s="120"/>
      <c r="F223" s="116"/>
      <c r="G223" s="116"/>
      <c r="H223" s="116"/>
      <c r="I223" s="116"/>
      <c r="J223" s="116"/>
      <c r="K223" s="116"/>
      <c r="L223" s="116"/>
      <c r="M223" s="116"/>
      <c r="N223" s="116"/>
      <c r="O223" s="120"/>
      <c r="P223" s="116"/>
      <c r="Q223" s="116"/>
      <c r="R223" s="116"/>
      <c r="S223" s="116"/>
      <c r="T223" s="116"/>
      <c r="U223" s="116"/>
      <c r="V223" s="116"/>
      <c r="W223" s="116"/>
      <c r="X223" s="116"/>
      <c r="Y223" s="116"/>
      <c r="Z223" s="116"/>
      <c r="AA223" s="117"/>
      <c r="AB223" s="117"/>
      <c r="AC223" s="117"/>
      <c r="AD223" s="117"/>
      <c r="AE223" s="117"/>
      <c r="AF223" s="117"/>
      <c r="AG223" s="117"/>
      <c r="AH223" s="117"/>
      <c r="AI223" s="117"/>
      <c r="AJ223" s="117"/>
      <c r="AK223" s="117"/>
      <c r="AL223" s="117"/>
    </row>
    <row r="224" spans="1:38" ht="14.25" customHeight="1">
      <c r="A224" s="117"/>
      <c r="B224" s="116"/>
      <c r="C224" s="116"/>
      <c r="D224" s="116"/>
      <c r="E224" s="120"/>
      <c r="F224" s="116"/>
      <c r="G224" s="116"/>
      <c r="H224" s="116"/>
      <c r="I224" s="116"/>
      <c r="J224" s="116"/>
      <c r="K224" s="116"/>
      <c r="L224" s="116"/>
      <c r="M224" s="116"/>
      <c r="N224" s="116"/>
      <c r="O224" s="120"/>
      <c r="P224" s="116"/>
      <c r="Q224" s="116"/>
      <c r="R224" s="116"/>
      <c r="S224" s="116"/>
      <c r="T224" s="116"/>
      <c r="U224" s="116"/>
      <c r="V224" s="116"/>
      <c r="W224" s="116"/>
      <c r="X224" s="116"/>
      <c r="Y224" s="116"/>
      <c r="Z224" s="116"/>
      <c r="AA224" s="117"/>
      <c r="AB224" s="117"/>
      <c r="AC224" s="117"/>
      <c r="AD224" s="117"/>
      <c r="AE224" s="117"/>
      <c r="AF224" s="117"/>
      <c r="AG224" s="117"/>
      <c r="AH224" s="117"/>
      <c r="AI224" s="117"/>
      <c r="AJ224" s="117"/>
      <c r="AK224" s="117"/>
      <c r="AL224" s="117"/>
    </row>
    <row r="225" spans="1:38" ht="14.25" customHeight="1">
      <c r="A225" s="117"/>
      <c r="B225" s="116"/>
      <c r="C225" s="116"/>
      <c r="D225" s="116"/>
      <c r="E225" s="120"/>
      <c r="F225" s="116"/>
      <c r="G225" s="116"/>
      <c r="H225" s="116"/>
      <c r="I225" s="116"/>
      <c r="J225" s="116"/>
      <c r="K225" s="116"/>
      <c r="L225" s="116"/>
      <c r="M225" s="116"/>
      <c r="N225" s="116"/>
      <c r="O225" s="120"/>
      <c r="P225" s="116"/>
      <c r="Q225" s="116"/>
      <c r="R225" s="116"/>
      <c r="S225" s="116"/>
      <c r="T225" s="116"/>
      <c r="U225" s="116"/>
      <c r="V225" s="116"/>
      <c r="W225" s="116"/>
      <c r="X225" s="116"/>
      <c r="Y225" s="116"/>
      <c r="Z225" s="116"/>
      <c r="AA225" s="117"/>
      <c r="AB225" s="117"/>
      <c r="AC225" s="117"/>
      <c r="AD225" s="117"/>
      <c r="AE225" s="117"/>
      <c r="AF225" s="117"/>
      <c r="AG225" s="117"/>
      <c r="AH225" s="117"/>
      <c r="AI225" s="117"/>
      <c r="AJ225" s="117"/>
      <c r="AK225" s="117"/>
      <c r="AL225" s="117"/>
    </row>
    <row r="226" spans="1:38" ht="14.25" customHeight="1">
      <c r="A226" s="117"/>
      <c r="B226" s="116"/>
      <c r="C226" s="116"/>
      <c r="D226" s="116"/>
      <c r="E226" s="120"/>
      <c r="F226" s="116"/>
      <c r="G226" s="116"/>
      <c r="H226" s="116"/>
      <c r="I226" s="116"/>
      <c r="J226" s="116"/>
      <c r="K226" s="116"/>
      <c r="L226" s="116"/>
      <c r="M226" s="116"/>
      <c r="N226" s="116"/>
      <c r="O226" s="120"/>
      <c r="P226" s="116"/>
      <c r="Q226" s="116"/>
      <c r="R226" s="116"/>
      <c r="S226" s="116"/>
      <c r="T226" s="116"/>
      <c r="U226" s="116"/>
      <c r="V226" s="116"/>
      <c r="W226" s="116"/>
      <c r="X226" s="116"/>
      <c r="Y226" s="116"/>
      <c r="Z226" s="116"/>
      <c r="AA226" s="117"/>
      <c r="AB226" s="117"/>
      <c r="AC226" s="117"/>
      <c r="AD226" s="117"/>
      <c r="AE226" s="117"/>
      <c r="AF226" s="117"/>
      <c r="AG226" s="117"/>
      <c r="AH226" s="117"/>
      <c r="AI226" s="117"/>
      <c r="AJ226" s="117"/>
      <c r="AK226" s="117"/>
      <c r="AL226" s="117"/>
    </row>
    <row r="227" spans="1:38" ht="14.25" customHeight="1">
      <c r="A227" s="117"/>
      <c r="B227" s="116"/>
      <c r="C227" s="116"/>
      <c r="D227" s="116"/>
      <c r="E227" s="120"/>
      <c r="F227" s="116"/>
      <c r="G227" s="116"/>
      <c r="H227" s="116"/>
      <c r="I227" s="116"/>
      <c r="J227" s="116"/>
      <c r="K227" s="116"/>
      <c r="L227" s="116"/>
      <c r="M227" s="116"/>
      <c r="N227" s="116"/>
      <c r="O227" s="120"/>
      <c r="P227" s="116"/>
      <c r="Q227" s="116"/>
      <c r="R227" s="116"/>
      <c r="S227" s="116"/>
      <c r="T227" s="116"/>
      <c r="U227" s="116"/>
      <c r="V227" s="116"/>
      <c r="W227" s="116"/>
      <c r="X227" s="116"/>
      <c r="Y227" s="116"/>
      <c r="Z227" s="116"/>
      <c r="AA227" s="117"/>
      <c r="AB227" s="117"/>
      <c r="AC227" s="117"/>
      <c r="AD227" s="117"/>
      <c r="AE227" s="117"/>
      <c r="AF227" s="117"/>
      <c r="AG227" s="117"/>
      <c r="AH227" s="117"/>
      <c r="AI227" s="117"/>
      <c r="AJ227" s="117"/>
      <c r="AK227" s="117"/>
      <c r="AL227" s="117"/>
    </row>
    <row r="228" spans="1:38" ht="14.25" customHeight="1">
      <c r="A228" s="117"/>
      <c r="B228" s="116"/>
      <c r="C228" s="116"/>
      <c r="D228" s="116"/>
      <c r="E228" s="120"/>
      <c r="F228" s="116"/>
      <c r="G228" s="116"/>
      <c r="H228" s="116"/>
      <c r="I228" s="116"/>
      <c r="J228" s="116"/>
      <c r="K228" s="116"/>
      <c r="L228" s="116"/>
      <c r="M228" s="116"/>
      <c r="N228" s="116"/>
      <c r="O228" s="120"/>
      <c r="P228" s="116"/>
      <c r="Q228" s="116"/>
      <c r="R228" s="116"/>
      <c r="S228" s="116"/>
      <c r="T228" s="116"/>
      <c r="U228" s="116"/>
      <c r="V228" s="116"/>
      <c r="W228" s="116"/>
      <c r="X228" s="116"/>
      <c r="Y228" s="116"/>
      <c r="Z228" s="116"/>
      <c r="AA228" s="117"/>
      <c r="AB228" s="117"/>
      <c r="AC228" s="117"/>
      <c r="AD228" s="117"/>
      <c r="AE228" s="117"/>
      <c r="AF228" s="117"/>
      <c r="AG228" s="117"/>
      <c r="AH228" s="117"/>
      <c r="AI228" s="117"/>
      <c r="AJ228" s="117"/>
      <c r="AK228" s="117"/>
      <c r="AL228" s="117"/>
    </row>
    <row r="229" spans="1:38" ht="14.25" customHeight="1">
      <c r="A229" s="117"/>
      <c r="B229" s="116"/>
      <c r="C229" s="116"/>
      <c r="D229" s="116"/>
      <c r="E229" s="120"/>
      <c r="F229" s="116"/>
      <c r="G229" s="116"/>
      <c r="H229" s="116"/>
      <c r="I229" s="116"/>
      <c r="J229" s="116"/>
      <c r="K229" s="116"/>
      <c r="L229" s="116"/>
      <c r="M229" s="116"/>
      <c r="N229" s="116"/>
      <c r="O229" s="120"/>
      <c r="P229" s="116"/>
      <c r="Q229" s="116"/>
      <c r="R229" s="116"/>
      <c r="S229" s="116"/>
      <c r="T229" s="116"/>
      <c r="U229" s="116"/>
      <c r="V229" s="116"/>
      <c r="W229" s="116"/>
      <c r="X229" s="116"/>
      <c r="Y229" s="116"/>
      <c r="Z229" s="116"/>
      <c r="AA229" s="117"/>
      <c r="AB229" s="117"/>
      <c r="AC229" s="117"/>
      <c r="AD229" s="117"/>
      <c r="AE229" s="117"/>
      <c r="AF229" s="117"/>
      <c r="AG229" s="117"/>
      <c r="AH229" s="117"/>
      <c r="AI229" s="117"/>
      <c r="AJ229" s="117"/>
      <c r="AK229" s="117"/>
      <c r="AL229" s="117"/>
    </row>
    <row r="230" spans="1:38" ht="14.25" customHeight="1">
      <c r="A230" s="117"/>
      <c r="B230" s="116"/>
      <c r="C230" s="116"/>
      <c r="D230" s="116"/>
      <c r="E230" s="120"/>
      <c r="F230" s="116"/>
      <c r="G230" s="116"/>
      <c r="H230" s="116"/>
      <c r="I230" s="116"/>
      <c r="J230" s="116"/>
      <c r="K230" s="116"/>
      <c r="L230" s="116"/>
      <c r="M230" s="116"/>
      <c r="N230" s="116"/>
      <c r="O230" s="120"/>
      <c r="P230" s="116"/>
      <c r="Q230" s="116"/>
      <c r="R230" s="116"/>
      <c r="S230" s="116"/>
      <c r="T230" s="116"/>
      <c r="U230" s="116"/>
      <c r="V230" s="116"/>
      <c r="W230" s="116"/>
      <c r="X230" s="116"/>
      <c r="Y230" s="116"/>
      <c r="Z230" s="116"/>
      <c r="AA230" s="117"/>
      <c r="AB230" s="117"/>
      <c r="AC230" s="117"/>
      <c r="AD230" s="117"/>
      <c r="AE230" s="117"/>
      <c r="AF230" s="117"/>
      <c r="AG230" s="117"/>
      <c r="AH230" s="117"/>
      <c r="AI230" s="117"/>
      <c r="AJ230" s="117"/>
      <c r="AK230" s="117"/>
      <c r="AL230" s="117"/>
    </row>
    <row r="231" spans="1:38" ht="14.25" customHeight="1">
      <c r="A231" s="117"/>
      <c r="B231" s="116"/>
      <c r="C231" s="116"/>
      <c r="D231" s="116"/>
      <c r="E231" s="120"/>
      <c r="F231" s="116"/>
      <c r="G231" s="116"/>
      <c r="H231" s="116"/>
      <c r="I231" s="116"/>
      <c r="J231" s="116"/>
      <c r="K231" s="116"/>
      <c r="L231" s="116"/>
      <c r="M231" s="116"/>
      <c r="N231" s="116"/>
      <c r="O231" s="120"/>
      <c r="P231" s="116"/>
      <c r="Q231" s="116"/>
      <c r="R231" s="116"/>
      <c r="S231" s="116"/>
      <c r="T231" s="116"/>
      <c r="U231" s="116"/>
      <c r="V231" s="116"/>
      <c r="W231" s="116"/>
      <c r="X231" s="116"/>
      <c r="Y231" s="116"/>
      <c r="Z231" s="116"/>
      <c r="AA231" s="117"/>
      <c r="AB231" s="117"/>
      <c r="AC231" s="117"/>
      <c r="AD231" s="117"/>
      <c r="AE231" s="117"/>
      <c r="AF231" s="117"/>
      <c r="AG231" s="117"/>
      <c r="AH231" s="117"/>
      <c r="AI231" s="117"/>
      <c r="AJ231" s="117"/>
      <c r="AK231" s="117"/>
      <c r="AL231" s="117"/>
    </row>
    <row r="232" spans="1:38" ht="14.25" customHeight="1">
      <c r="A232" s="117"/>
      <c r="B232" s="116"/>
      <c r="C232" s="116"/>
      <c r="D232" s="116"/>
      <c r="E232" s="120"/>
      <c r="F232" s="116"/>
      <c r="G232" s="116"/>
      <c r="H232" s="116"/>
      <c r="I232" s="116"/>
      <c r="J232" s="116"/>
      <c r="K232" s="116"/>
      <c r="L232" s="116"/>
      <c r="M232" s="116"/>
      <c r="N232" s="116"/>
      <c r="O232" s="120"/>
      <c r="P232" s="116"/>
      <c r="Q232" s="116"/>
      <c r="R232" s="116"/>
      <c r="S232" s="116"/>
      <c r="T232" s="116"/>
      <c r="U232" s="116"/>
      <c r="V232" s="116"/>
      <c r="W232" s="116"/>
      <c r="X232" s="116"/>
      <c r="Y232" s="116"/>
      <c r="Z232" s="116"/>
      <c r="AA232" s="117"/>
      <c r="AB232" s="117"/>
      <c r="AC232" s="117"/>
      <c r="AD232" s="117"/>
      <c r="AE232" s="117"/>
      <c r="AF232" s="117"/>
      <c r="AG232" s="117"/>
      <c r="AH232" s="117"/>
      <c r="AI232" s="117"/>
      <c r="AJ232" s="117"/>
      <c r="AK232" s="117"/>
      <c r="AL232" s="117"/>
    </row>
    <row r="233" spans="1:38" ht="14.25" customHeight="1">
      <c r="A233" s="117"/>
      <c r="B233" s="116"/>
      <c r="C233" s="116"/>
      <c r="D233" s="116"/>
      <c r="E233" s="120"/>
      <c r="F233" s="116"/>
      <c r="G233" s="116"/>
      <c r="H233" s="116"/>
      <c r="I233" s="116"/>
      <c r="J233" s="116"/>
      <c r="K233" s="116"/>
      <c r="L233" s="116"/>
      <c r="M233" s="116"/>
      <c r="N233" s="116"/>
      <c r="O233" s="120"/>
      <c r="P233" s="116"/>
      <c r="Q233" s="116"/>
      <c r="R233" s="116"/>
      <c r="S233" s="116"/>
      <c r="T233" s="116"/>
      <c r="U233" s="116"/>
      <c r="V233" s="116"/>
      <c r="W233" s="116"/>
      <c r="X233" s="116"/>
      <c r="Y233" s="116"/>
      <c r="Z233" s="116"/>
      <c r="AA233" s="117"/>
      <c r="AB233" s="117"/>
      <c r="AC233" s="117"/>
      <c r="AD233" s="117"/>
      <c r="AE233" s="117"/>
      <c r="AF233" s="117"/>
      <c r="AG233" s="117"/>
      <c r="AH233" s="117"/>
      <c r="AI233" s="117"/>
      <c r="AJ233" s="117"/>
      <c r="AK233" s="117"/>
      <c r="AL233" s="117"/>
    </row>
    <row r="234" spans="1:38" ht="14.25" customHeight="1">
      <c r="A234" s="117"/>
      <c r="B234" s="116"/>
      <c r="C234" s="116"/>
      <c r="D234" s="116"/>
      <c r="E234" s="120"/>
      <c r="F234" s="116"/>
      <c r="G234" s="116"/>
      <c r="H234" s="116"/>
      <c r="I234" s="116"/>
      <c r="J234" s="116"/>
      <c r="K234" s="116"/>
      <c r="L234" s="116"/>
      <c r="M234" s="116"/>
      <c r="N234" s="116"/>
      <c r="O234" s="120"/>
      <c r="P234" s="116"/>
      <c r="Q234" s="116"/>
      <c r="R234" s="116"/>
      <c r="S234" s="116"/>
      <c r="T234" s="116"/>
      <c r="U234" s="116"/>
      <c r="V234" s="116"/>
      <c r="W234" s="116"/>
      <c r="X234" s="116"/>
      <c r="Y234" s="116"/>
      <c r="Z234" s="116"/>
      <c r="AA234" s="117"/>
      <c r="AB234" s="117"/>
      <c r="AC234" s="117"/>
      <c r="AD234" s="117"/>
      <c r="AE234" s="117"/>
      <c r="AF234" s="117"/>
      <c r="AG234" s="117"/>
      <c r="AH234" s="117"/>
      <c r="AI234" s="117"/>
      <c r="AJ234" s="117"/>
      <c r="AK234" s="117"/>
      <c r="AL234" s="117"/>
    </row>
    <row r="235" spans="1:38" ht="14.25" customHeight="1">
      <c r="A235" s="117"/>
      <c r="B235" s="116"/>
      <c r="C235" s="116"/>
      <c r="D235" s="116"/>
      <c r="E235" s="120"/>
      <c r="F235" s="116"/>
      <c r="G235" s="116"/>
      <c r="H235" s="116"/>
      <c r="I235" s="116"/>
      <c r="J235" s="116"/>
      <c r="K235" s="116"/>
      <c r="L235" s="116"/>
      <c r="M235" s="116"/>
      <c r="N235" s="116"/>
      <c r="O235" s="120"/>
      <c r="P235" s="116"/>
      <c r="Q235" s="116"/>
      <c r="R235" s="116"/>
      <c r="S235" s="116"/>
      <c r="T235" s="116"/>
      <c r="U235" s="116"/>
      <c r="V235" s="116"/>
      <c r="W235" s="116"/>
      <c r="X235" s="116"/>
      <c r="Y235" s="116"/>
      <c r="Z235" s="116"/>
      <c r="AA235" s="117"/>
      <c r="AB235" s="117"/>
      <c r="AC235" s="117"/>
      <c r="AD235" s="117"/>
      <c r="AE235" s="117"/>
      <c r="AF235" s="117"/>
      <c r="AG235" s="117"/>
      <c r="AH235" s="117"/>
      <c r="AI235" s="117"/>
      <c r="AJ235" s="117"/>
      <c r="AK235" s="117"/>
      <c r="AL235" s="117"/>
    </row>
    <row r="236" spans="1:38" ht="14.25" customHeight="1">
      <c r="A236" s="117"/>
      <c r="B236" s="116"/>
      <c r="C236" s="116"/>
      <c r="D236" s="116"/>
      <c r="E236" s="120"/>
      <c r="F236" s="116"/>
      <c r="G236" s="116"/>
      <c r="H236" s="116"/>
      <c r="I236" s="116"/>
      <c r="J236" s="116"/>
      <c r="K236" s="116"/>
      <c r="L236" s="116"/>
      <c r="M236" s="116"/>
      <c r="N236" s="116"/>
      <c r="O236" s="120"/>
      <c r="P236" s="116"/>
      <c r="Q236" s="116"/>
      <c r="R236" s="116"/>
      <c r="S236" s="116"/>
      <c r="T236" s="116"/>
      <c r="U236" s="116"/>
      <c r="V236" s="116"/>
      <c r="W236" s="116"/>
      <c r="X236" s="116"/>
      <c r="Y236" s="116"/>
      <c r="Z236" s="116"/>
      <c r="AA236" s="117"/>
      <c r="AB236" s="117"/>
      <c r="AC236" s="117"/>
      <c r="AD236" s="117"/>
      <c r="AE236" s="117"/>
      <c r="AF236" s="117"/>
      <c r="AG236" s="117"/>
      <c r="AH236" s="117"/>
      <c r="AI236" s="117"/>
      <c r="AJ236" s="117"/>
      <c r="AK236" s="117"/>
      <c r="AL236" s="117"/>
    </row>
    <row r="237" spans="1:38" ht="14.25" customHeight="1">
      <c r="A237" s="117"/>
      <c r="B237" s="116"/>
      <c r="C237" s="116"/>
      <c r="D237" s="116"/>
      <c r="E237" s="120"/>
      <c r="F237" s="116"/>
      <c r="G237" s="116"/>
      <c r="H237" s="116"/>
      <c r="I237" s="116"/>
      <c r="J237" s="116"/>
      <c r="K237" s="116"/>
      <c r="L237" s="116"/>
      <c r="M237" s="116"/>
      <c r="N237" s="116"/>
      <c r="O237" s="120"/>
      <c r="P237" s="116"/>
      <c r="Q237" s="116"/>
      <c r="R237" s="116"/>
      <c r="S237" s="116"/>
      <c r="T237" s="116"/>
      <c r="U237" s="116"/>
      <c r="V237" s="116"/>
      <c r="W237" s="116"/>
      <c r="X237" s="116"/>
      <c r="Y237" s="116"/>
      <c r="Z237" s="116"/>
      <c r="AA237" s="117"/>
      <c r="AB237" s="117"/>
      <c r="AC237" s="117"/>
      <c r="AD237" s="117"/>
      <c r="AE237" s="117"/>
      <c r="AF237" s="117"/>
      <c r="AG237" s="117"/>
      <c r="AH237" s="117"/>
      <c r="AI237" s="117"/>
      <c r="AJ237" s="117"/>
      <c r="AK237" s="117"/>
      <c r="AL237" s="117"/>
    </row>
    <row r="238" spans="1:38" ht="14.25" customHeight="1">
      <c r="A238" s="117"/>
      <c r="B238" s="116"/>
      <c r="C238" s="116"/>
      <c r="D238" s="116"/>
      <c r="E238" s="120"/>
      <c r="F238" s="116"/>
      <c r="G238" s="116"/>
      <c r="H238" s="116"/>
      <c r="I238" s="116"/>
      <c r="J238" s="116"/>
      <c r="K238" s="116"/>
      <c r="L238" s="116"/>
      <c r="M238" s="116"/>
      <c r="N238" s="116"/>
      <c r="O238" s="120"/>
      <c r="P238" s="116"/>
      <c r="Q238" s="116"/>
      <c r="R238" s="116"/>
      <c r="S238" s="116"/>
      <c r="T238" s="116"/>
      <c r="U238" s="116"/>
      <c r="V238" s="116"/>
      <c r="W238" s="116"/>
      <c r="X238" s="116"/>
      <c r="Y238" s="116"/>
      <c r="Z238" s="116"/>
      <c r="AA238" s="117"/>
      <c r="AB238" s="117"/>
      <c r="AC238" s="117"/>
      <c r="AD238" s="117"/>
      <c r="AE238" s="117"/>
      <c r="AF238" s="117"/>
      <c r="AG238" s="117"/>
      <c r="AH238" s="117"/>
      <c r="AI238" s="117"/>
      <c r="AJ238" s="117"/>
      <c r="AK238" s="117"/>
      <c r="AL238" s="117"/>
    </row>
    <row r="239" spans="1:38" ht="14.25" customHeight="1">
      <c r="A239" s="117"/>
      <c r="B239" s="116"/>
      <c r="C239" s="116"/>
      <c r="D239" s="116"/>
      <c r="E239" s="120"/>
      <c r="F239" s="116"/>
      <c r="G239" s="116"/>
      <c r="H239" s="116"/>
      <c r="I239" s="116"/>
      <c r="J239" s="116"/>
      <c r="K239" s="116"/>
      <c r="L239" s="116"/>
      <c r="M239" s="116"/>
      <c r="N239" s="116"/>
      <c r="O239" s="120"/>
      <c r="P239" s="116"/>
      <c r="Q239" s="116"/>
      <c r="R239" s="116"/>
      <c r="S239" s="116"/>
      <c r="T239" s="116"/>
      <c r="U239" s="116"/>
      <c r="V239" s="116"/>
      <c r="W239" s="116"/>
      <c r="X239" s="116"/>
      <c r="Y239" s="116"/>
      <c r="Z239" s="116"/>
      <c r="AA239" s="117"/>
      <c r="AB239" s="117"/>
      <c r="AC239" s="117"/>
      <c r="AD239" s="117"/>
      <c r="AE239" s="117"/>
      <c r="AF239" s="117"/>
      <c r="AG239" s="117"/>
      <c r="AH239" s="117"/>
      <c r="AI239" s="117"/>
      <c r="AJ239" s="117"/>
      <c r="AK239" s="117"/>
      <c r="AL239" s="117"/>
    </row>
    <row r="240" spans="1:38" ht="14.25" customHeight="1">
      <c r="A240" s="117"/>
      <c r="B240" s="116"/>
      <c r="C240" s="116"/>
      <c r="D240" s="116"/>
      <c r="E240" s="120"/>
      <c r="F240" s="116"/>
      <c r="G240" s="116"/>
      <c r="H240" s="116"/>
      <c r="I240" s="116"/>
      <c r="J240" s="116"/>
      <c r="K240" s="116"/>
      <c r="L240" s="116"/>
      <c r="M240" s="116"/>
      <c r="N240" s="116"/>
      <c r="O240" s="120"/>
      <c r="P240" s="116"/>
      <c r="Q240" s="116"/>
      <c r="R240" s="116"/>
      <c r="S240" s="116"/>
      <c r="T240" s="116"/>
      <c r="U240" s="116"/>
      <c r="V240" s="116"/>
      <c r="W240" s="116"/>
      <c r="X240" s="116"/>
      <c r="Y240" s="116"/>
      <c r="Z240" s="116"/>
      <c r="AA240" s="117"/>
      <c r="AB240" s="117"/>
      <c r="AC240" s="117"/>
      <c r="AD240" s="117"/>
      <c r="AE240" s="117"/>
      <c r="AF240" s="117"/>
      <c r="AG240" s="117"/>
      <c r="AH240" s="117"/>
      <c r="AI240" s="117"/>
      <c r="AJ240" s="117"/>
      <c r="AK240" s="117"/>
      <c r="AL240" s="117"/>
    </row>
    <row r="241" spans="1:38" ht="14.25" customHeight="1">
      <c r="A241" s="117"/>
      <c r="B241" s="116"/>
      <c r="C241" s="116"/>
      <c r="D241" s="116"/>
      <c r="E241" s="120"/>
      <c r="F241" s="116"/>
      <c r="G241" s="116"/>
      <c r="H241" s="116"/>
      <c r="I241" s="116"/>
      <c r="J241" s="116"/>
      <c r="K241" s="116"/>
      <c r="L241" s="116"/>
      <c r="M241" s="116"/>
      <c r="N241" s="116"/>
      <c r="O241" s="120"/>
      <c r="P241" s="116"/>
      <c r="Q241" s="116"/>
      <c r="R241" s="116"/>
      <c r="S241" s="116"/>
      <c r="T241" s="116"/>
      <c r="U241" s="116"/>
      <c r="V241" s="116"/>
      <c r="W241" s="116"/>
      <c r="X241" s="116"/>
      <c r="Y241" s="116"/>
      <c r="Z241" s="116"/>
      <c r="AA241" s="117"/>
      <c r="AB241" s="117"/>
      <c r="AC241" s="117"/>
      <c r="AD241" s="117"/>
      <c r="AE241" s="117"/>
      <c r="AF241" s="117"/>
      <c r="AG241" s="117"/>
      <c r="AH241" s="117"/>
      <c r="AI241" s="117"/>
      <c r="AJ241" s="117"/>
      <c r="AK241" s="117"/>
      <c r="AL241" s="117"/>
    </row>
    <row r="242" spans="1:38" ht="14.25" customHeight="1">
      <c r="A242" s="117"/>
      <c r="B242" s="116"/>
      <c r="C242" s="116"/>
      <c r="D242" s="116"/>
      <c r="E242" s="120"/>
      <c r="F242" s="116"/>
      <c r="G242" s="116"/>
      <c r="H242" s="116"/>
      <c r="I242" s="116"/>
      <c r="J242" s="116"/>
      <c r="K242" s="116"/>
      <c r="L242" s="116"/>
      <c r="M242" s="116"/>
      <c r="N242" s="116"/>
      <c r="O242" s="120"/>
      <c r="P242" s="116"/>
      <c r="Q242" s="116"/>
      <c r="R242" s="116"/>
      <c r="S242" s="116"/>
      <c r="T242" s="116"/>
      <c r="U242" s="116"/>
      <c r="V242" s="116"/>
      <c r="W242" s="116"/>
      <c r="X242" s="116"/>
      <c r="Y242" s="116"/>
      <c r="Z242" s="116"/>
      <c r="AA242" s="117"/>
      <c r="AB242" s="117"/>
      <c r="AC242" s="117"/>
      <c r="AD242" s="117"/>
      <c r="AE242" s="117"/>
      <c r="AF242" s="117"/>
      <c r="AG242" s="117"/>
      <c r="AH242" s="117"/>
      <c r="AI242" s="117"/>
      <c r="AJ242" s="117"/>
      <c r="AK242" s="117"/>
      <c r="AL242" s="117"/>
    </row>
    <row r="243" spans="1:38" ht="14.25" customHeight="1">
      <c r="A243" s="117"/>
      <c r="B243" s="116"/>
      <c r="C243" s="116"/>
      <c r="D243" s="116"/>
      <c r="E243" s="120"/>
      <c r="F243" s="116"/>
      <c r="G243" s="116"/>
      <c r="H243" s="116"/>
      <c r="I243" s="116"/>
      <c r="J243" s="116"/>
      <c r="K243" s="116"/>
      <c r="L243" s="116"/>
      <c r="M243" s="116"/>
      <c r="N243" s="116"/>
      <c r="O243" s="120"/>
      <c r="P243" s="116"/>
      <c r="Q243" s="116"/>
      <c r="R243" s="116"/>
      <c r="S243" s="116"/>
      <c r="T243" s="116"/>
      <c r="U243" s="116"/>
      <c r="V243" s="116"/>
      <c r="W243" s="116"/>
      <c r="X243" s="116"/>
      <c r="Y243" s="116"/>
      <c r="Z243" s="116"/>
      <c r="AA243" s="117"/>
      <c r="AB243" s="117"/>
      <c r="AC243" s="117"/>
      <c r="AD243" s="117"/>
      <c r="AE243" s="117"/>
      <c r="AF243" s="117"/>
      <c r="AG243" s="117"/>
      <c r="AH243" s="117"/>
      <c r="AI243" s="117"/>
      <c r="AJ243" s="117"/>
      <c r="AK243" s="117"/>
      <c r="AL243" s="117"/>
    </row>
    <row r="244" spans="1:38" ht="14.25" customHeight="1">
      <c r="A244" s="117"/>
      <c r="B244" s="116"/>
      <c r="C244" s="116"/>
      <c r="D244" s="116"/>
      <c r="E244" s="120"/>
      <c r="F244" s="116"/>
      <c r="G244" s="116"/>
      <c r="H244" s="116"/>
      <c r="I244" s="116"/>
      <c r="J244" s="116"/>
      <c r="K244" s="116"/>
      <c r="L244" s="116"/>
      <c r="M244" s="116"/>
      <c r="N244" s="116"/>
      <c r="O244" s="120"/>
      <c r="P244" s="116"/>
      <c r="Q244" s="116"/>
      <c r="R244" s="116"/>
      <c r="S244" s="116"/>
      <c r="T244" s="116"/>
      <c r="U244" s="116"/>
      <c r="V244" s="116"/>
      <c r="W244" s="116"/>
      <c r="X244" s="116"/>
      <c r="Y244" s="116"/>
      <c r="Z244" s="116"/>
      <c r="AA244" s="117"/>
      <c r="AB244" s="117"/>
      <c r="AC244" s="117"/>
      <c r="AD244" s="117"/>
      <c r="AE244" s="117"/>
      <c r="AF244" s="117"/>
      <c r="AG244" s="117"/>
      <c r="AH244" s="117"/>
      <c r="AI244" s="117"/>
      <c r="AJ244" s="117"/>
      <c r="AK244" s="117"/>
      <c r="AL244" s="117"/>
    </row>
    <row r="245" spans="1:38" ht="14.25" customHeight="1">
      <c r="A245" s="117"/>
      <c r="B245" s="116"/>
      <c r="C245" s="116"/>
      <c r="D245" s="116"/>
      <c r="E245" s="120"/>
      <c r="F245" s="116"/>
      <c r="G245" s="116"/>
      <c r="H245" s="116"/>
      <c r="I245" s="116"/>
      <c r="J245" s="116"/>
      <c r="K245" s="116"/>
      <c r="L245" s="116"/>
      <c r="M245" s="116"/>
      <c r="N245" s="116"/>
      <c r="O245" s="120"/>
      <c r="P245" s="116"/>
      <c r="Q245" s="116"/>
      <c r="R245" s="116"/>
      <c r="S245" s="116"/>
      <c r="T245" s="116"/>
      <c r="U245" s="116"/>
      <c r="V245" s="116"/>
      <c r="W245" s="116"/>
      <c r="X245" s="116"/>
      <c r="Y245" s="116"/>
      <c r="Z245" s="116"/>
      <c r="AA245" s="117"/>
      <c r="AB245" s="117"/>
      <c r="AC245" s="117"/>
      <c r="AD245" s="117"/>
      <c r="AE245" s="117"/>
      <c r="AF245" s="117"/>
      <c r="AG245" s="117"/>
      <c r="AH245" s="117"/>
      <c r="AI245" s="117"/>
      <c r="AJ245" s="117"/>
      <c r="AK245" s="117"/>
      <c r="AL245" s="117"/>
    </row>
    <row r="246" spans="1:38" ht="14.25" customHeight="1">
      <c r="A246" s="117"/>
      <c r="B246" s="116"/>
      <c r="C246" s="116"/>
      <c r="D246" s="116"/>
      <c r="E246" s="120"/>
      <c r="F246" s="116"/>
      <c r="G246" s="116"/>
      <c r="H246" s="116"/>
      <c r="I246" s="116"/>
      <c r="J246" s="116"/>
      <c r="K246" s="116"/>
      <c r="L246" s="116"/>
      <c r="M246" s="116"/>
      <c r="N246" s="116"/>
      <c r="O246" s="120"/>
      <c r="P246" s="116"/>
      <c r="Q246" s="116"/>
      <c r="R246" s="116"/>
      <c r="S246" s="116"/>
      <c r="T246" s="116"/>
      <c r="U246" s="116"/>
      <c r="V246" s="116"/>
      <c r="W246" s="116"/>
      <c r="X246" s="116"/>
      <c r="Y246" s="116"/>
      <c r="Z246" s="116"/>
      <c r="AA246" s="117"/>
      <c r="AB246" s="117"/>
      <c r="AC246" s="117"/>
      <c r="AD246" s="117"/>
      <c r="AE246" s="117"/>
      <c r="AF246" s="117"/>
      <c r="AG246" s="117"/>
      <c r="AH246" s="117"/>
      <c r="AI246" s="117"/>
      <c r="AJ246" s="117"/>
      <c r="AK246" s="117"/>
      <c r="AL246" s="117"/>
    </row>
    <row r="247" spans="1:38" ht="14.25" customHeight="1">
      <c r="A247" s="117"/>
      <c r="B247" s="116"/>
      <c r="C247" s="116"/>
      <c r="D247" s="116"/>
      <c r="E247" s="120"/>
      <c r="F247" s="116"/>
      <c r="G247" s="116"/>
      <c r="H247" s="116"/>
      <c r="I247" s="116"/>
      <c r="J247" s="116"/>
      <c r="K247" s="116"/>
      <c r="L247" s="116"/>
      <c r="M247" s="116"/>
      <c r="N247" s="116"/>
      <c r="O247" s="120"/>
      <c r="P247" s="116"/>
      <c r="Q247" s="116"/>
      <c r="R247" s="116"/>
      <c r="S247" s="116"/>
      <c r="T247" s="116"/>
      <c r="U247" s="116"/>
      <c r="V247" s="116"/>
      <c r="W247" s="116"/>
      <c r="X247" s="116"/>
      <c r="Y247" s="116"/>
      <c r="Z247" s="116"/>
      <c r="AA247" s="117"/>
      <c r="AB247" s="117"/>
      <c r="AC247" s="117"/>
      <c r="AD247" s="117"/>
      <c r="AE247" s="117"/>
      <c r="AF247" s="117"/>
      <c r="AG247" s="117"/>
      <c r="AH247" s="117"/>
      <c r="AI247" s="117"/>
      <c r="AJ247" s="117"/>
      <c r="AK247" s="117"/>
      <c r="AL247" s="117"/>
    </row>
    <row r="248" spans="1:38" ht="14.25" customHeight="1">
      <c r="A248" s="117"/>
      <c r="B248" s="116"/>
      <c r="C248" s="116"/>
      <c r="D248" s="116"/>
      <c r="E248" s="120"/>
      <c r="F248" s="116"/>
      <c r="G248" s="116"/>
      <c r="H248" s="116"/>
      <c r="I248" s="116"/>
      <c r="J248" s="116"/>
      <c r="K248" s="116"/>
      <c r="L248" s="116"/>
      <c r="M248" s="116"/>
      <c r="N248" s="116"/>
      <c r="O248" s="120"/>
      <c r="P248" s="116"/>
      <c r="Q248" s="116"/>
      <c r="R248" s="116"/>
      <c r="S248" s="116"/>
      <c r="T248" s="116"/>
      <c r="U248" s="116"/>
      <c r="V248" s="116"/>
      <c r="W248" s="116"/>
      <c r="X248" s="116"/>
      <c r="Y248" s="116"/>
      <c r="Z248" s="116"/>
      <c r="AA248" s="117"/>
      <c r="AB248" s="117"/>
      <c r="AC248" s="117"/>
      <c r="AD248" s="117"/>
      <c r="AE248" s="117"/>
      <c r="AF248" s="117"/>
      <c r="AG248" s="117"/>
      <c r="AH248" s="117"/>
      <c r="AI248" s="117"/>
      <c r="AJ248" s="117"/>
      <c r="AK248" s="117"/>
      <c r="AL248" s="117"/>
    </row>
    <row r="249" spans="1:38" ht="14.25" customHeight="1">
      <c r="A249" s="117"/>
      <c r="B249" s="116"/>
      <c r="C249" s="116"/>
      <c r="D249" s="116"/>
      <c r="E249" s="120"/>
      <c r="F249" s="116"/>
      <c r="G249" s="116"/>
      <c r="H249" s="116"/>
      <c r="I249" s="116"/>
      <c r="J249" s="116"/>
      <c r="K249" s="116"/>
      <c r="L249" s="116"/>
      <c r="M249" s="116"/>
      <c r="N249" s="116"/>
      <c r="O249" s="120"/>
      <c r="P249" s="116"/>
      <c r="Q249" s="116"/>
      <c r="R249" s="116"/>
      <c r="S249" s="116"/>
      <c r="T249" s="116"/>
      <c r="U249" s="116"/>
      <c r="V249" s="116"/>
      <c r="W249" s="116"/>
      <c r="X249" s="116"/>
      <c r="Y249" s="116"/>
      <c r="Z249" s="116"/>
      <c r="AA249" s="117"/>
      <c r="AB249" s="117"/>
      <c r="AC249" s="117"/>
      <c r="AD249" s="117"/>
      <c r="AE249" s="117"/>
      <c r="AF249" s="117"/>
      <c r="AG249" s="117"/>
      <c r="AH249" s="117"/>
      <c r="AI249" s="117"/>
      <c r="AJ249" s="117"/>
      <c r="AK249" s="117"/>
      <c r="AL249" s="117"/>
    </row>
    <row r="250" spans="1:38" ht="14.25" customHeight="1">
      <c r="A250" s="117"/>
      <c r="B250" s="116"/>
      <c r="C250" s="116"/>
      <c r="D250" s="116"/>
      <c r="E250" s="120"/>
      <c r="F250" s="116"/>
      <c r="G250" s="116"/>
      <c r="H250" s="116"/>
      <c r="I250" s="116"/>
      <c r="J250" s="116"/>
      <c r="K250" s="116"/>
      <c r="L250" s="116"/>
      <c r="M250" s="116"/>
      <c r="N250" s="116"/>
      <c r="O250" s="120"/>
      <c r="P250" s="116"/>
      <c r="Q250" s="116"/>
      <c r="R250" s="116"/>
      <c r="S250" s="116"/>
      <c r="T250" s="116"/>
      <c r="U250" s="116"/>
      <c r="V250" s="116"/>
      <c r="W250" s="116"/>
      <c r="X250" s="116"/>
      <c r="Y250" s="116"/>
      <c r="Z250" s="116"/>
      <c r="AA250" s="117"/>
      <c r="AB250" s="117"/>
      <c r="AC250" s="117"/>
      <c r="AD250" s="117"/>
      <c r="AE250" s="117"/>
      <c r="AF250" s="117"/>
      <c r="AG250" s="117"/>
      <c r="AH250" s="117"/>
      <c r="AI250" s="117"/>
      <c r="AJ250" s="117"/>
      <c r="AK250" s="117"/>
      <c r="AL250" s="117"/>
    </row>
    <row r="251" spans="1:38" ht="14.25" customHeight="1">
      <c r="A251" s="117"/>
      <c r="B251" s="116"/>
      <c r="C251" s="116"/>
      <c r="D251" s="116"/>
      <c r="E251" s="120"/>
      <c r="F251" s="116"/>
      <c r="G251" s="116"/>
      <c r="H251" s="116"/>
      <c r="I251" s="116"/>
      <c r="J251" s="116"/>
      <c r="K251" s="116"/>
      <c r="L251" s="116"/>
      <c r="M251" s="116"/>
      <c r="N251" s="116"/>
      <c r="O251" s="120"/>
      <c r="P251" s="116"/>
      <c r="Q251" s="116"/>
      <c r="R251" s="116"/>
      <c r="S251" s="116"/>
      <c r="T251" s="116"/>
      <c r="U251" s="116"/>
      <c r="V251" s="116"/>
      <c r="W251" s="116"/>
      <c r="X251" s="116"/>
      <c r="Y251" s="116"/>
      <c r="Z251" s="116"/>
      <c r="AA251" s="117"/>
      <c r="AB251" s="117"/>
      <c r="AC251" s="117"/>
      <c r="AD251" s="117"/>
      <c r="AE251" s="117"/>
      <c r="AF251" s="117"/>
      <c r="AG251" s="117"/>
      <c r="AH251" s="117"/>
      <c r="AI251" s="117"/>
      <c r="AJ251" s="117"/>
      <c r="AK251" s="117"/>
      <c r="AL251" s="117"/>
    </row>
    <row r="252" spans="1:38" ht="14.25" customHeight="1">
      <c r="A252" s="117"/>
      <c r="B252" s="116"/>
      <c r="C252" s="116"/>
      <c r="D252" s="116"/>
      <c r="E252" s="120"/>
      <c r="F252" s="116"/>
      <c r="G252" s="116"/>
      <c r="H252" s="116"/>
      <c r="I252" s="116"/>
      <c r="J252" s="116"/>
      <c r="K252" s="116"/>
      <c r="L252" s="116"/>
      <c r="M252" s="116"/>
      <c r="N252" s="116"/>
      <c r="O252" s="120"/>
      <c r="P252" s="116"/>
      <c r="Q252" s="116"/>
      <c r="R252" s="116"/>
      <c r="S252" s="116"/>
      <c r="T252" s="116"/>
      <c r="U252" s="116"/>
      <c r="V252" s="116"/>
      <c r="W252" s="116"/>
      <c r="X252" s="116"/>
      <c r="Y252" s="116"/>
      <c r="Z252" s="116"/>
      <c r="AA252" s="117"/>
      <c r="AB252" s="117"/>
      <c r="AC252" s="117"/>
      <c r="AD252" s="117"/>
      <c r="AE252" s="117"/>
      <c r="AF252" s="117"/>
      <c r="AG252" s="117"/>
      <c r="AH252" s="117"/>
      <c r="AI252" s="117"/>
      <c r="AJ252" s="117"/>
      <c r="AK252" s="117"/>
      <c r="AL252" s="117"/>
    </row>
    <row r="253" spans="1:38" ht="14.25" customHeight="1">
      <c r="A253" s="117"/>
      <c r="B253" s="116"/>
      <c r="C253" s="116"/>
      <c r="D253" s="116"/>
      <c r="E253" s="120"/>
      <c r="F253" s="116"/>
      <c r="G253" s="116"/>
      <c r="H253" s="116"/>
      <c r="I253" s="116"/>
      <c r="J253" s="116"/>
      <c r="K253" s="116"/>
      <c r="L253" s="116"/>
      <c r="M253" s="116"/>
      <c r="N253" s="116"/>
      <c r="O253" s="120"/>
      <c r="P253" s="116"/>
      <c r="Q253" s="116"/>
      <c r="R253" s="116"/>
      <c r="S253" s="116"/>
      <c r="T253" s="116"/>
      <c r="U253" s="116"/>
      <c r="V253" s="116"/>
      <c r="W253" s="116"/>
      <c r="X253" s="116"/>
      <c r="Y253" s="116"/>
      <c r="Z253" s="116"/>
      <c r="AA253" s="117"/>
      <c r="AB253" s="117"/>
      <c r="AC253" s="117"/>
      <c r="AD253" s="117"/>
      <c r="AE253" s="117"/>
      <c r="AF253" s="117"/>
      <c r="AG253" s="117"/>
      <c r="AH253" s="117"/>
      <c r="AI253" s="117"/>
      <c r="AJ253" s="117"/>
      <c r="AK253" s="117"/>
      <c r="AL253" s="117"/>
    </row>
    <row r="254" spans="1:38" ht="14.25" customHeight="1">
      <c r="A254" s="117"/>
      <c r="B254" s="116"/>
      <c r="C254" s="116"/>
      <c r="D254" s="116"/>
      <c r="E254" s="120"/>
      <c r="F254" s="116"/>
      <c r="G254" s="116"/>
      <c r="H254" s="116"/>
      <c r="I254" s="116"/>
      <c r="J254" s="116"/>
      <c r="K254" s="116"/>
      <c r="L254" s="116"/>
      <c r="M254" s="116"/>
      <c r="N254" s="116"/>
      <c r="O254" s="120"/>
      <c r="P254" s="116"/>
      <c r="Q254" s="116"/>
      <c r="R254" s="116"/>
      <c r="S254" s="116"/>
      <c r="T254" s="116"/>
      <c r="U254" s="116"/>
      <c r="V254" s="116"/>
      <c r="W254" s="116"/>
      <c r="X254" s="116"/>
      <c r="Y254" s="116"/>
      <c r="Z254" s="116"/>
      <c r="AA254" s="117"/>
      <c r="AB254" s="117"/>
      <c r="AC254" s="117"/>
      <c r="AD254" s="117"/>
      <c r="AE254" s="117"/>
      <c r="AF254" s="117"/>
      <c r="AG254" s="117"/>
      <c r="AH254" s="117"/>
      <c r="AI254" s="117"/>
      <c r="AJ254" s="117"/>
      <c r="AK254" s="117"/>
      <c r="AL254" s="117"/>
    </row>
    <row r="255" spans="1:38" ht="14.25" customHeight="1">
      <c r="A255" s="117"/>
      <c r="B255" s="116"/>
      <c r="C255" s="116"/>
      <c r="D255" s="116"/>
      <c r="E255" s="120"/>
      <c r="F255" s="116"/>
      <c r="G255" s="116"/>
      <c r="H255" s="116"/>
      <c r="I255" s="116"/>
      <c r="J255" s="116"/>
      <c r="K255" s="116"/>
      <c r="L255" s="116"/>
      <c r="M255" s="116"/>
      <c r="N255" s="116"/>
      <c r="O255" s="120"/>
      <c r="P255" s="116"/>
      <c r="Q255" s="116"/>
      <c r="R255" s="116"/>
      <c r="S255" s="116"/>
      <c r="T255" s="116"/>
      <c r="U255" s="116"/>
      <c r="V255" s="116"/>
      <c r="W255" s="116"/>
      <c r="X255" s="116"/>
      <c r="Y255" s="116"/>
      <c r="Z255" s="116"/>
      <c r="AA255" s="117"/>
      <c r="AB255" s="117"/>
      <c r="AC255" s="117"/>
      <c r="AD255" s="117"/>
      <c r="AE255" s="117"/>
      <c r="AF255" s="117"/>
      <c r="AG255" s="117"/>
      <c r="AH255" s="117"/>
      <c r="AI255" s="117"/>
      <c r="AJ255" s="117"/>
      <c r="AK255" s="117"/>
      <c r="AL255" s="117"/>
    </row>
    <row r="256" spans="1:38" ht="14.25" customHeight="1">
      <c r="A256" s="117"/>
      <c r="B256" s="116"/>
      <c r="C256" s="116"/>
      <c r="D256" s="116"/>
      <c r="E256" s="120"/>
      <c r="F256" s="116"/>
      <c r="G256" s="116"/>
      <c r="H256" s="116"/>
      <c r="I256" s="116"/>
      <c r="J256" s="116"/>
      <c r="K256" s="116"/>
      <c r="L256" s="116"/>
      <c r="M256" s="116"/>
      <c r="N256" s="116"/>
      <c r="O256" s="120"/>
      <c r="P256" s="116"/>
      <c r="Q256" s="116"/>
      <c r="R256" s="116"/>
      <c r="S256" s="116"/>
      <c r="T256" s="116"/>
      <c r="U256" s="116"/>
      <c r="V256" s="116"/>
      <c r="W256" s="116"/>
      <c r="X256" s="116"/>
      <c r="Y256" s="116"/>
      <c r="Z256" s="116"/>
      <c r="AA256" s="117"/>
      <c r="AB256" s="117"/>
      <c r="AC256" s="117"/>
      <c r="AD256" s="117"/>
      <c r="AE256" s="117"/>
      <c r="AF256" s="117"/>
      <c r="AG256" s="117"/>
      <c r="AH256" s="117"/>
      <c r="AI256" s="117"/>
      <c r="AJ256" s="117"/>
      <c r="AK256" s="117"/>
      <c r="AL256" s="117"/>
    </row>
    <row r="257" spans="1:38" ht="14.25" customHeight="1">
      <c r="A257" s="117"/>
      <c r="B257" s="116"/>
      <c r="C257" s="116"/>
      <c r="D257" s="116"/>
      <c r="E257" s="120"/>
      <c r="F257" s="116"/>
      <c r="G257" s="116"/>
      <c r="H257" s="116"/>
      <c r="I257" s="116"/>
      <c r="J257" s="116"/>
      <c r="K257" s="116"/>
      <c r="L257" s="116"/>
      <c r="M257" s="116"/>
      <c r="N257" s="116"/>
      <c r="O257" s="120"/>
      <c r="P257" s="116"/>
      <c r="Q257" s="116"/>
      <c r="R257" s="116"/>
      <c r="S257" s="116"/>
      <c r="T257" s="116"/>
      <c r="U257" s="116"/>
      <c r="V257" s="116"/>
      <c r="W257" s="116"/>
      <c r="X257" s="116"/>
      <c r="Y257" s="116"/>
      <c r="Z257" s="116"/>
      <c r="AA257" s="117"/>
      <c r="AB257" s="117"/>
      <c r="AC257" s="117"/>
      <c r="AD257" s="117"/>
      <c r="AE257" s="117"/>
      <c r="AF257" s="117"/>
      <c r="AG257" s="117"/>
      <c r="AH257" s="117"/>
      <c r="AI257" s="117"/>
      <c r="AJ257" s="117"/>
      <c r="AK257" s="117"/>
      <c r="AL257" s="117"/>
    </row>
    <row r="258" spans="1:38" ht="14.25" customHeight="1">
      <c r="A258" s="117"/>
      <c r="B258" s="116"/>
      <c r="C258" s="116"/>
      <c r="D258" s="116"/>
      <c r="E258" s="120"/>
      <c r="F258" s="116"/>
      <c r="G258" s="116"/>
      <c r="H258" s="116"/>
      <c r="I258" s="116"/>
      <c r="J258" s="116"/>
      <c r="K258" s="116"/>
      <c r="L258" s="116"/>
      <c r="M258" s="116"/>
      <c r="N258" s="116"/>
      <c r="O258" s="120"/>
      <c r="P258" s="116"/>
      <c r="Q258" s="116"/>
      <c r="R258" s="116"/>
      <c r="S258" s="116"/>
      <c r="T258" s="116"/>
      <c r="U258" s="116"/>
      <c r="V258" s="116"/>
      <c r="W258" s="116"/>
      <c r="X258" s="116"/>
      <c r="Y258" s="116"/>
      <c r="Z258" s="116"/>
      <c r="AA258" s="117"/>
      <c r="AB258" s="117"/>
      <c r="AC258" s="117"/>
      <c r="AD258" s="117"/>
      <c r="AE258" s="117"/>
      <c r="AF258" s="117"/>
      <c r="AG258" s="117"/>
      <c r="AH258" s="117"/>
      <c r="AI258" s="117"/>
      <c r="AJ258" s="117"/>
      <c r="AK258" s="117"/>
      <c r="AL258" s="117"/>
    </row>
    <row r="259" spans="1:38" ht="14.25" customHeight="1">
      <c r="A259" s="117"/>
      <c r="B259" s="116"/>
      <c r="C259" s="116"/>
      <c r="D259" s="116"/>
      <c r="E259" s="120"/>
      <c r="F259" s="116"/>
      <c r="G259" s="116"/>
      <c r="H259" s="116"/>
      <c r="I259" s="116"/>
      <c r="J259" s="116"/>
      <c r="K259" s="116"/>
      <c r="L259" s="116"/>
      <c r="M259" s="116"/>
      <c r="N259" s="116"/>
      <c r="O259" s="120"/>
      <c r="P259" s="116"/>
      <c r="Q259" s="116"/>
      <c r="R259" s="116"/>
      <c r="S259" s="116"/>
      <c r="T259" s="116"/>
      <c r="U259" s="116"/>
      <c r="V259" s="116"/>
      <c r="W259" s="116"/>
      <c r="X259" s="116"/>
      <c r="Y259" s="116"/>
      <c r="Z259" s="116"/>
      <c r="AA259" s="117"/>
      <c r="AB259" s="117"/>
      <c r="AC259" s="117"/>
      <c r="AD259" s="117"/>
      <c r="AE259" s="117"/>
      <c r="AF259" s="117"/>
      <c r="AG259" s="117"/>
      <c r="AH259" s="117"/>
      <c r="AI259" s="117"/>
      <c r="AJ259" s="117"/>
      <c r="AK259" s="117"/>
      <c r="AL259" s="117"/>
    </row>
    <row r="260" spans="1:38" ht="15.75" customHeight="1">
      <c r="A260" s="117"/>
      <c r="B260" s="117"/>
      <c r="C260" s="117"/>
      <c r="D260" s="117"/>
      <c r="E260" s="118"/>
      <c r="F260" s="117"/>
      <c r="G260" s="117"/>
      <c r="H260" s="117"/>
      <c r="I260" s="117"/>
      <c r="J260" s="117"/>
      <c r="K260" s="117"/>
      <c r="L260" s="117"/>
      <c r="M260" s="117"/>
      <c r="N260" s="117"/>
      <c r="O260" s="118"/>
      <c r="P260" s="117"/>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7"/>
    </row>
    <row r="261" spans="1:38" ht="15.75" customHeight="1">
      <c r="A261" s="117"/>
      <c r="B261" s="117"/>
      <c r="C261" s="117"/>
      <c r="D261" s="117"/>
      <c r="E261" s="118"/>
      <c r="F261" s="117"/>
      <c r="G261" s="117"/>
      <c r="H261" s="117"/>
      <c r="I261" s="117"/>
      <c r="J261" s="117"/>
      <c r="K261" s="117"/>
      <c r="L261" s="117"/>
      <c r="M261" s="117"/>
      <c r="N261" s="117"/>
      <c r="O261" s="118"/>
      <c r="P261" s="117"/>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7"/>
    </row>
    <row r="262" spans="1:38" ht="15.75" customHeight="1">
      <c r="A262" s="117"/>
      <c r="B262" s="117"/>
      <c r="C262" s="117"/>
      <c r="D262" s="117"/>
      <c r="E262" s="118"/>
      <c r="F262" s="117"/>
      <c r="G262" s="117"/>
      <c r="H262" s="117"/>
      <c r="I262" s="117"/>
      <c r="J262" s="117"/>
      <c r="K262" s="117"/>
      <c r="L262" s="117"/>
      <c r="M262" s="117"/>
      <c r="N262" s="117"/>
      <c r="O262" s="118"/>
      <c r="P262" s="117"/>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7"/>
    </row>
    <row r="263" spans="1:38" ht="15.75" customHeight="1">
      <c r="A263" s="117"/>
      <c r="B263" s="117"/>
      <c r="C263" s="117"/>
      <c r="D263" s="117"/>
      <c r="E263" s="118"/>
      <c r="F263" s="117"/>
      <c r="G263" s="117"/>
      <c r="H263" s="117"/>
      <c r="I263" s="117"/>
      <c r="J263" s="117"/>
      <c r="K263" s="117"/>
      <c r="L263" s="117"/>
      <c r="M263" s="117"/>
      <c r="N263" s="117"/>
      <c r="O263" s="118"/>
      <c r="P263" s="117"/>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7"/>
    </row>
    <row r="264" spans="1:38" ht="15.75" customHeight="1">
      <c r="A264" s="117"/>
      <c r="B264" s="117"/>
      <c r="C264" s="117"/>
      <c r="D264" s="117"/>
      <c r="E264" s="118"/>
      <c r="F264" s="117"/>
      <c r="G264" s="117"/>
      <c r="H264" s="117"/>
      <c r="I264" s="117"/>
      <c r="J264" s="117"/>
      <c r="K264" s="117"/>
      <c r="L264" s="117"/>
      <c r="M264" s="117"/>
      <c r="N264" s="117"/>
      <c r="O264" s="118"/>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row>
    <row r="265" spans="1:38" ht="15.75" customHeight="1">
      <c r="A265" s="117"/>
      <c r="B265" s="117"/>
      <c r="C265" s="117"/>
      <c r="D265" s="117"/>
      <c r="E265" s="118"/>
      <c r="F265" s="117"/>
      <c r="G265" s="117"/>
      <c r="H265" s="117"/>
      <c r="I265" s="117"/>
      <c r="J265" s="117"/>
      <c r="K265" s="117"/>
      <c r="L265" s="117"/>
      <c r="M265" s="117"/>
      <c r="N265" s="117"/>
      <c r="O265" s="118"/>
      <c r="P265" s="117"/>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7"/>
    </row>
    <row r="266" spans="1:38" ht="15.75" customHeight="1">
      <c r="A266" s="117"/>
      <c r="B266" s="117"/>
      <c r="C266" s="117"/>
      <c r="D266" s="117"/>
      <c r="E266" s="118"/>
      <c r="F266" s="117"/>
      <c r="G266" s="117"/>
      <c r="H266" s="117"/>
      <c r="I266" s="117"/>
      <c r="J266" s="117"/>
      <c r="K266" s="117"/>
      <c r="L266" s="117"/>
      <c r="M266" s="117"/>
      <c r="N266" s="117"/>
      <c r="O266" s="118"/>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row>
    <row r="267" spans="1:38" ht="15.75" customHeight="1">
      <c r="A267" s="117"/>
      <c r="B267" s="117"/>
      <c r="C267" s="117"/>
      <c r="D267" s="117"/>
      <c r="E267" s="118"/>
      <c r="F267" s="117"/>
      <c r="G267" s="117"/>
      <c r="H267" s="117"/>
      <c r="I267" s="117"/>
      <c r="J267" s="117"/>
      <c r="K267" s="117"/>
      <c r="L267" s="117"/>
      <c r="M267" s="117"/>
      <c r="N267" s="117"/>
      <c r="O267" s="118"/>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row>
    <row r="268" spans="1:38" ht="15.75" customHeight="1">
      <c r="A268" s="117"/>
      <c r="B268" s="117"/>
      <c r="C268" s="117"/>
      <c r="D268" s="117"/>
      <c r="E268" s="118"/>
      <c r="F268" s="117"/>
      <c r="G268" s="117"/>
      <c r="H268" s="117"/>
      <c r="I268" s="117"/>
      <c r="J268" s="117"/>
      <c r="K268" s="117"/>
      <c r="L268" s="117"/>
      <c r="M268" s="117"/>
      <c r="N268" s="117"/>
      <c r="O268" s="118"/>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row>
    <row r="269" spans="1:38" ht="15.75" customHeight="1">
      <c r="A269" s="117"/>
      <c r="B269" s="117"/>
      <c r="C269" s="117"/>
      <c r="D269" s="117"/>
      <c r="E269" s="118"/>
      <c r="F269" s="117"/>
      <c r="G269" s="117"/>
      <c r="H269" s="117"/>
      <c r="I269" s="117"/>
      <c r="J269" s="117"/>
      <c r="K269" s="117"/>
      <c r="L269" s="117"/>
      <c r="M269" s="117"/>
      <c r="N269" s="117"/>
      <c r="O269" s="118"/>
      <c r="P269" s="117"/>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7"/>
    </row>
    <row r="270" spans="1:38" ht="15.75" customHeight="1">
      <c r="A270" s="117"/>
      <c r="B270" s="117"/>
      <c r="C270" s="117"/>
      <c r="D270" s="117"/>
      <c r="E270" s="118"/>
      <c r="F270" s="117"/>
      <c r="G270" s="117"/>
      <c r="H270" s="117"/>
      <c r="I270" s="117"/>
      <c r="J270" s="117"/>
      <c r="K270" s="117"/>
      <c r="L270" s="117"/>
      <c r="M270" s="117"/>
      <c r="N270" s="117"/>
      <c r="O270" s="118"/>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7"/>
    </row>
    <row r="271" spans="1:38" ht="15.75" customHeight="1">
      <c r="A271" s="117"/>
      <c r="B271" s="117"/>
      <c r="C271" s="117"/>
      <c r="D271" s="117"/>
      <c r="E271" s="118"/>
      <c r="F271" s="117"/>
      <c r="G271" s="117"/>
      <c r="H271" s="117"/>
      <c r="I271" s="117"/>
      <c r="J271" s="117"/>
      <c r="K271" s="117"/>
      <c r="L271" s="117"/>
      <c r="M271" s="117"/>
      <c r="N271" s="117"/>
      <c r="O271" s="118"/>
      <c r="P271" s="117"/>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7"/>
    </row>
    <row r="272" spans="1:38" ht="15.75" customHeight="1">
      <c r="A272" s="117"/>
      <c r="B272" s="117"/>
      <c r="C272" s="117"/>
      <c r="D272" s="117"/>
      <c r="E272" s="118"/>
      <c r="F272" s="117"/>
      <c r="G272" s="117"/>
      <c r="H272" s="117"/>
      <c r="I272" s="117"/>
      <c r="J272" s="117"/>
      <c r="K272" s="117"/>
      <c r="L272" s="117"/>
      <c r="M272" s="117"/>
      <c r="N272" s="117"/>
      <c r="O272" s="118"/>
      <c r="P272" s="117"/>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7"/>
    </row>
    <row r="273" spans="1:38" ht="15.75" customHeight="1">
      <c r="A273" s="117"/>
      <c r="B273" s="117"/>
      <c r="C273" s="117"/>
      <c r="D273" s="117"/>
      <c r="E273" s="118"/>
      <c r="F273" s="117"/>
      <c r="G273" s="117"/>
      <c r="H273" s="117"/>
      <c r="I273" s="117"/>
      <c r="J273" s="117"/>
      <c r="K273" s="117"/>
      <c r="L273" s="117"/>
      <c r="M273" s="117"/>
      <c r="N273" s="117"/>
      <c r="O273" s="118"/>
      <c r="P273" s="117"/>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7"/>
    </row>
    <row r="274" spans="1:38" ht="15.75" customHeight="1">
      <c r="A274" s="117"/>
      <c r="B274" s="117"/>
      <c r="C274" s="117"/>
      <c r="D274" s="117"/>
      <c r="E274" s="118"/>
      <c r="F274" s="117"/>
      <c r="G274" s="117"/>
      <c r="H274" s="117"/>
      <c r="I274" s="117"/>
      <c r="J274" s="117"/>
      <c r="K274" s="117"/>
      <c r="L274" s="117"/>
      <c r="M274" s="117"/>
      <c r="N274" s="117"/>
      <c r="O274" s="118"/>
      <c r="P274" s="117"/>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7"/>
    </row>
    <row r="275" spans="1:38" ht="15.75" customHeight="1">
      <c r="A275" s="117"/>
      <c r="B275" s="117"/>
      <c r="C275" s="117"/>
      <c r="D275" s="117"/>
      <c r="E275" s="118"/>
      <c r="F275" s="117"/>
      <c r="G275" s="117"/>
      <c r="H275" s="117"/>
      <c r="I275" s="117"/>
      <c r="J275" s="117"/>
      <c r="K275" s="117"/>
      <c r="L275" s="117"/>
      <c r="M275" s="117"/>
      <c r="N275" s="117"/>
      <c r="O275" s="118"/>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7"/>
    </row>
    <row r="276" spans="1:38" ht="15.75" customHeight="1">
      <c r="A276" s="117"/>
      <c r="B276" s="117"/>
      <c r="C276" s="117"/>
      <c r="D276" s="117"/>
      <c r="E276" s="118"/>
      <c r="F276" s="117"/>
      <c r="G276" s="117"/>
      <c r="H276" s="117"/>
      <c r="I276" s="117"/>
      <c r="J276" s="117"/>
      <c r="K276" s="117"/>
      <c r="L276" s="117"/>
      <c r="M276" s="117"/>
      <c r="N276" s="117"/>
      <c r="O276" s="118"/>
      <c r="P276" s="117"/>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7"/>
    </row>
    <row r="277" spans="1:38" ht="15.75" customHeight="1">
      <c r="A277" s="117"/>
      <c r="B277" s="117"/>
      <c r="C277" s="117"/>
      <c r="D277" s="117"/>
      <c r="E277" s="118"/>
      <c r="F277" s="117"/>
      <c r="G277" s="117"/>
      <c r="H277" s="117"/>
      <c r="I277" s="117"/>
      <c r="J277" s="117"/>
      <c r="K277" s="117"/>
      <c r="L277" s="117"/>
      <c r="M277" s="117"/>
      <c r="N277" s="117"/>
      <c r="O277" s="118"/>
      <c r="P277" s="117"/>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7"/>
    </row>
    <row r="278" spans="1:38" ht="15.75" customHeight="1">
      <c r="A278" s="117"/>
      <c r="B278" s="117"/>
      <c r="C278" s="117"/>
      <c r="D278" s="117"/>
      <c r="E278" s="118"/>
      <c r="F278" s="117"/>
      <c r="G278" s="117"/>
      <c r="H278" s="117"/>
      <c r="I278" s="117"/>
      <c r="J278" s="117"/>
      <c r="K278" s="117"/>
      <c r="L278" s="117"/>
      <c r="M278" s="117"/>
      <c r="N278" s="117"/>
      <c r="O278" s="118"/>
      <c r="P278" s="117"/>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7"/>
    </row>
    <row r="279" spans="1:38" ht="15.75" customHeight="1">
      <c r="A279" s="117"/>
      <c r="B279" s="117"/>
      <c r="C279" s="117"/>
      <c r="D279" s="117"/>
      <c r="E279" s="118"/>
      <c r="F279" s="117"/>
      <c r="G279" s="117"/>
      <c r="H279" s="117"/>
      <c r="I279" s="117"/>
      <c r="J279" s="117"/>
      <c r="K279" s="117"/>
      <c r="L279" s="117"/>
      <c r="M279" s="117"/>
      <c r="N279" s="117"/>
      <c r="O279" s="118"/>
      <c r="P279" s="117"/>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7"/>
    </row>
    <row r="280" spans="1:38" ht="15.75" customHeight="1">
      <c r="A280" s="117"/>
      <c r="B280" s="117"/>
      <c r="C280" s="117"/>
      <c r="D280" s="117"/>
      <c r="E280" s="118"/>
      <c r="F280" s="117"/>
      <c r="G280" s="117"/>
      <c r="H280" s="117"/>
      <c r="I280" s="117"/>
      <c r="J280" s="117"/>
      <c r="K280" s="117"/>
      <c r="L280" s="117"/>
      <c r="M280" s="117"/>
      <c r="N280" s="117"/>
      <c r="O280" s="118"/>
      <c r="P280" s="117"/>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7"/>
    </row>
    <row r="281" spans="1:38" ht="15.75" customHeight="1">
      <c r="A281" s="117"/>
      <c r="B281" s="117"/>
      <c r="C281" s="117"/>
      <c r="D281" s="117"/>
      <c r="E281" s="118"/>
      <c r="F281" s="117"/>
      <c r="G281" s="117"/>
      <c r="H281" s="117"/>
      <c r="I281" s="117"/>
      <c r="J281" s="117"/>
      <c r="K281" s="117"/>
      <c r="L281" s="117"/>
      <c r="M281" s="117"/>
      <c r="N281" s="117"/>
      <c r="O281" s="118"/>
      <c r="P281" s="117"/>
      <c r="Q281" s="117"/>
      <c r="R281" s="117"/>
      <c r="S281" s="117"/>
      <c r="T281" s="117"/>
      <c r="U281" s="117"/>
      <c r="V281" s="117"/>
      <c r="W281" s="117"/>
      <c r="X281" s="117"/>
      <c r="Y281" s="117"/>
      <c r="Z281" s="117"/>
      <c r="AA281" s="117"/>
      <c r="AB281" s="117"/>
      <c r="AC281" s="117"/>
      <c r="AD281" s="117"/>
      <c r="AE281" s="117"/>
      <c r="AF281" s="117"/>
      <c r="AG281" s="117"/>
      <c r="AH281" s="117"/>
      <c r="AI281" s="117"/>
      <c r="AJ281" s="117"/>
      <c r="AK281" s="117"/>
      <c r="AL281" s="117"/>
    </row>
    <row r="282" spans="1:38" ht="15.75" customHeight="1">
      <c r="A282" s="117"/>
      <c r="B282" s="117"/>
      <c r="C282" s="117"/>
      <c r="D282" s="117"/>
      <c r="E282" s="118"/>
      <c r="F282" s="117"/>
      <c r="G282" s="117"/>
      <c r="H282" s="117"/>
      <c r="I282" s="117"/>
      <c r="J282" s="117"/>
      <c r="K282" s="117"/>
      <c r="L282" s="117"/>
      <c r="M282" s="117"/>
      <c r="N282" s="117"/>
      <c r="O282" s="118"/>
      <c r="P282" s="117"/>
      <c r="Q282" s="117"/>
      <c r="R282" s="117"/>
      <c r="S282" s="117"/>
      <c r="T282" s="117"/>
      <c r="U282" s="117"/>
      <c r="V282" s="117"/>
      <c r="W282" s="117"/>
      <c r="X282" s="117"/>
      <c r="Y282" s="117"/>
      <c r="Z282" s="117"/>
      <c r="AA282" s="117"/>
      <c r="AB282" s="117"/>
      <c r="AC282" s="117"/>
      <c r="AD282" s="117"/>
      <c r="AE282" s="117"/>
      <c r="AF282" s="117"/>
      <c r="AG282" s="117"/>
      <c r="AH282" s="117"/>
      <c r="AI282" s="117"/>
      <c r="AJ282" s="117"/>
      <c r="AK282" s="117"/>
      <c r="AL282" s="117"/>
    </row>
    <row r="283" spans="1:38" ht="15.75" customHeight="1">
      <c r="A283" s="117"/>
      <c r="B283" s="117"/>
      <c r="C283" s="117"/>
      <c r="D283" s="117"/>
      <c r="E283" s="118"/>
      <c r="F283" s="117"/>
      <c r="G283" s="117"/>
      <c r="H283" s="117"/>
      <c r="I283" s="117"/>
      <c r="J283" s="117"/>
      <c r="K283" s="117"/>
      <c r="L283" s="117"/>
      <c r="M283" s="117"/>
      <c r="N283" s="117"/>
      <c r="O283" s="118"/>
      <c r="P283" s="117"/>
      <c r="Q283" s="117"/>
      <c r="R283" s="117"/>
      <c r="S283" s="117"/>
      <c r="T283" s="117"/>
      <c r="U283" s="117"/>
      <c r="V283" s="117"/>
      <c r="W283" s="117"/>
      <c r="X283" s="117"/>
      <c r="Y283" s="117"/>
      <c r="Z283" s="117"/>
      <c r="AA283" s="117"/>
      <c r="AB283" s="117"/>
      <c r="AC283" s="117"/>
      <c r="AD283" s="117"/>
      <c r="AE283" s="117"/>
      <c r="AF283" s="117"/>
      <c r="AG283" s="117"/>
      <c r="AH283" s="117"/>
      <c r="AI283" s="117"/>
      <c r="AJ283" s="117"/>
      <c r="AK283" s="117"/>
      <c r="AL283" s="117"/>
    </row>
    <row r="284" spans="1:38" ht="15.75" customHeight="1">
      <c r="A284" s="117"/>
      <c r="B284" s="117"/>
      <c r="C284" s="117"/>
      <c r="D284" s="117"/>
      <c r="E284" s="118"/>
      <c r="F284" s="117"/>
      <c r="G284" s="117"/>
      <c r="H284" s="117"/>
      <c r="I284" s="117"/>
      <c r="J284" s="117"/>
      <c r="K284" s="117"/>
      <c r="L284" s="117"/>
      <c r="M284" s="117"/>
      <c r="N284" s="117"/>
      <c r="O284" s="118"/>
      <c r="P284" s="117"/>
      <c r="Q284" s="117"/>
      <c r="R284" s="117"/>
      <c r="S284" s="117"/>
      <c r="T284" s="117"/>
      <c r="U284" s="117"/>
      <c r="V284" s="117"/>
      <c r="W284" s="117"/>
      <c r="X284" s="117"/>
      <c r="Y284" s="117"/>
      <c r="Z284" s="117"/>
      <c r="AA284" s="117"/>
      <c r="AB284" s="117"/>
      <c r="AC284" s="117"/>
      <c r="AD284" s="117"/>
      <c r="AE284" s="117"/>
      <c r="AF284" s="117"/>
      <c r="AG284" s="117"/>
      <c r="AH284" s="117"/>
      <c r="AI284" s="117"/>
      <c r="AJ284" s="117"/>
      <c r="AK284" s="117"/>
      <c r="AL284" s="117"/>
    </row>
    <row r="285" spans="1:38" ht="15.75" customHeight="1">
      <c r="A285" s="117"/>
      <c r="B285" s="117"/>
      <c r="C285" s="117"/>
      <c r="D285" s="117"/>
      <c r="E285" s="118"/>
      <c r="F285" s="117"/>
      <c r="G285" s="117"/>
      <c r="H285" s="117"/>
      <c r="I285" s="117"/>
      <c r="J285" s="117"/>
      <c r="K285" s="117"/>
      <c r="L285" s="117"/>
      <c r="M285" s="117"/>
      <c r="N285" s="117"/>
      <c r="O285" s="118"/>
      <c r="P285" s="117"/>
      <c r="Q285" s="117"/>
      <c r="R285" s="117"/>
      <c r="S285" s="117"/>
      <c r="T285" s="117"/>
      <c r="U285" s="117"/>
      <c r="V285" s="117"/>
      <c r="W285" s="117"/>
      <c r="X285" s="117"/>
      <c r="Y285" s="117"/>
      <c r="Z285" s="117"/>
      <c r="AA285" s="117"/>
      <c r="AB285" s="117"/>
      <c r="AC285" s="117"/>
      <c r="AD285" s="117"/>
      <c r="AE285" s="117"/>
      <c r="AF285" s="117"/>
      <c r="AG285" s="117"/>
      <c r="AH285" s="117"/>
      <c r="AI285" s="117"/>
      <c r="AJ285" s="117"/>
      <c r="AK285" s="117"/>
      <c r="AL285" s="117"/>
    </row>
    <row r="286" spans="1:38" ht="15.75" customHeight="1">
      <c r="A286" s="117"/>
      <c r="B286" s="117"/>
      <c r="C286" s="117"/>
      <c r="D286" s="117"/>
      <c r="E286" s="118"/>
      <c r="F286" s="117"/>
      <c r="G286" s="117"/>
      <c r="H286" s="117"/>
      <c r="I286" s="117"/>
      <c r="J286" s="117"/>
      <c r="K286" s="117"/>
      <c r="L286" s="117"/>
      <c r="M286" s="117"/>
      <c r="N286" s="117"/>
      <c r="O286" s="118"/>
      <c r="P286" s="117"/>
      <c r="Q286" s="117"/>
      <c r="R286" s="117"/>
      <c r="S286" s="117"/>
      <c r="T286" s="117"/>
      <c r="U286" s="117"/>
      <c r="V286" s="117"/>
      <c r="W286" s="117"/>
      <c r="X286" s="117"/>
      <c r="Y286" s="117"/>
      <c r="Z286" s="117"/>
      <c r="AA286" s="117"/>
      <c r="AB286" s="117"/>
      <c r="AC286" s="117"/>
      <c r="AD286" s="117"/>
      <c r="AE286" s="117"/>
      <c r="AF286" s="117"/>
      <c r="AG286" s="117"/>
      <c r="AH286" s="117"/>
      <c r="AI286" s="117"/>
      <c r="AJ286" s="117"/>
      <c r="AK286" s="117"/>
      <c r="AL286" s="117"/>
    </row>
    <row r="287" spans="1:38" ht="15.75" customHeight="1">
      <c r="A287" s="117"/>
      <c r="B287" s="117"/>
      <c r="C287" s="117"/>
      <c r="D287" s="117"/>
      <c r="E287" s="118"/>
      <c r="F287" s="117"/>
      <c r="G287" s="117"/>
      <c r="H287" s="117"/>
      <c r="I287" s="117"/>
      <c r="J287" s="117"/>
      <c r="K287" s="117"/>
      <c r="L287" s="117"/>
      <c r="M287" s="117"/>
      <c r="N287" s="117"/>
      <c r="O287" s="118"/>
      <c r="P287" s="117"/>
      <c r="Q287" s="117"/>
      <c r="R287" s="117"/>
      <c r="S287" s="117"/>
      <c r="T287" s="117"/>
      <c r="U287" s="117"/>
      <c r="V287" s="117"/>
      <c r="W287" s="117"/>
      <c r="X287" s="117"/>
      <c r="Y287" s="117"/>
      <c r="Z287" s="117"/>
      <c r="AA287" s="117"/>
      <c r="AB287" s="117"/>
      <c r="AC287" s="117"/>
      <c r="AD287" s="117"/>
      <c r="AE287" s="117"/>
      <c r="AF287" s="117"/>
      <c r="AG287" s="117"/>
      <c r="AH287" s="117"/>
      <c r="AI287" s="117"/>
      <c r="AJ287" s="117"/>
      <c r="AK287" s="117"/>
      <c r="AL287" s="117"/>
    </row>
    <row r="288" spans="1:38" ht="15.75" customHeight="1">
      <c r="A288" s="117"/>
      <c r="B288" s="117"/>
      <c r="C288" s="117"/>
      <c r="D288" s="117"/>
      <c r="E288" s="118"/>
      <c r="F288" s="117"/>
      <c r="G288" s="117"/>
      <c r="H288" s="117"/>
      <c r="I288" s="117"/>
      <c r="J288" s="117"/>
      <c r="K288" s="117"/>
      <c r="L288" s="117"/>
      <c r="M288" s="117"/>
      <c r="N288" s="117"/>
      <c r="O288" s="118"/>
      <c r="P288" s="117"/>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row>
    <row r="289" spans="1:38" ht="15.75" customHeight="1">
      <c r="A289" s="117"/>
      <c r="B289" s="117"/>
      <c r="C289" s="117"/>
      <c r="D289" s="117"/>
      <c r="E289" s="118"/>
      <c r="F289" s="117"/>
      <c r="G289" s="117"/>
      <c r="H289" s="117"/>
      <c r="I289" s="117"/>
      <c r="J289" s="117"/>
      <c r="K289" s="117"/>
      <c r="L289" s="117"/>
      <c r="M289" s="117"/>
      <c r="N289" s="117"/>
      <c r="O289" s="118"/>
      <c r="P289" s="117"/>
      <c r="Q289" s="117"/>
      <c r="R289" s="117"/>
      <c r="S289" s="117"/>
      <c r="T289" s="117"/>
      <c r="U289" s="117"/>
      <c r="V289" s="117"/>
      <c r="W289" s="117"/>
      <c r="X289" s="117"/>
      <c r="Y289" s="117"/>
      <c r="Z289" s="117"/>
      <c r="AA289" s="117"/>
      <c r="AB289" s="117"/>
      <c r="AC289" s="117"/>
      <c r="AD289" s="117"/>
      <c r="AE289" s="117"/>
      <c r="AF289" s="117"/>
      <c r="AG289" s="117"/>
      <c r="AH289" s="117"/>
      <c r="AI289" s="117"/>
      <c r="AJ289" s="117"/>
      <c r="AK289" s="117"/>
      <c r="AL289" s="117"/>
    </row>
    <row r="290" spans="1:38" ht="15.75" customHeight="1">
      <c r="A290" s="117"/>
      <c r="B290" s="117"/>
      <c r="C290" s="117"/>
      <c r="D290" s="117"/>
      <c r="E290" s="118"/>
      <c r="F290" s="117"/>
      <c r="G290" s="117"/>
      <c r="H290" s="117"/>
      <c r="I290" s="117"/>
      <c r="J290" s="117"/>
      <c r="K290" s="117"/>
      <c r="L290" s="117"/>
      <c r="M290" s="117"/>
      <c r="N290" s="117"/>
      <c r="O290" s="118"/>
      <c r="P290" s="117"/>
      <c r="Q290" s="117"/>
      <c r="R290" s="117"/>
      <c r="S290" s="117"/>
      <c r="T290" s="117"/>
      <c r="U290" s="117"/>
      <c r="V290" s="117"/>
      <c r="W290" s="117"/>
      <c r="X290" s="117"/>
      <c r="Y290" s="117"/>
      <c r="Z290" s="117"/>
      <c r="AA290" s="117"/>
      <c r="AB290" s="117"/>
      <c r="AC290" s="117"/>
      <c r="AD290" s="117"/>
      <c r="AE290" s="117"/>
      <c r="AF290" s="117"/>
      <c r="AG290" s="117"/>
      <c r="AH290" s="117"/>
      <c r="AI290" s="117"/>
      <c r="AJ290" s="117"/>
      <c r="AK290" s="117"/>
      <c r="AL290" s="117"/>
    </row>
    <row r="291" spans="1:38" ht="15.75" customHeight="1">
      <c r="A291" s="117"/>
      <c r="B291" s="117"/>
      <c r="C291" s="117"/>
      <c r="D291" s="117"/>
      <c r="E291" s="118"/>
      <c r="F291" s="117"/>
      <c r="G291" s="117"/>
      <c r="H291" s="117"/>
      <c r="I291" s="117"/>
      <c r="J291" s="117"/>
      <c r="K291" s="117"/>
      <c r="L291" s="117"/>
      <c r="M291" s="117"/>
      <c r="N291" s="117"/>
      <c r="O291" s="118"/>
      <c r="P291" s="117"/>
      <c r="Q291" s="117"/>
      <c r="R291" s="117"/>
      <c r="S291" s="117"/>
      <c r="T291" s="117"/>
      <c r="U291" s="117"/>
      <c r="V291" s="117"/>
      <c r="W291" s="117"/>
      <c r="X291" s="117"/>
      <c r="Y291" s="117"/>
      <c r="Z291" s="117"/>
      <c r="AA291" s="117"/>
      <c r="AB291" s="117"/>
      <c r="AC291" s="117"/>
      <c r="AD291" s="117"/>
      <c r="AE291" s="117"/>
      <c r="AF291" s="117"/>
      <c r="AG291" s="117"/>
      <c r="AH291" s="117"/>
      <c r="AI291" s="117"/>
      <c r="AJ291" s="117"/>
      <c r="AK291" s="117"/>
      <c r="AL291" s="117"/>
    </row>
    <row r="292" spans="1:38" ht="15.75" customHeight="1">
      <c r="A292" s="117"/>
      <c r="B292" s="117"/>
      <c r="C292" s="117"/>
      <c r="D292" s="117"/>
      <c r="E292" s="118"/>
      <c r="F292" s="117"/>
      <c r="G292" s="117"/>
      <c r="H292" s="117"/>
      <c r="I292" s="117"/>
      <c r="J292" s="117"/>
      <c r="K292" s="117"/>
      <c r="L292" s="117"/>
      <c r="M292" s="117"/>
      <c r="N292" s="117"/>
      <c r="O292" s="118"/>
      <c r="P292" s="117"/>
      <c r="Q292" s="117"/>
      <c r="R292" s="117"/>
      <c r="S292" s="117"/>
      <c r="T292" s="117"/>
      <c r="U292" s="117"/>
      <c r="V292" s="117"/>
      <c r="W292" s="117"/>
      <c r="X292" s="117"/>
      <c r="Y292" s="117"/>
      <c r="Z292" s="117"/>
      <c r="AA292" s="117"/>
      <c r="AB292" s="117"/>
      <c r="AC292" s="117"/>
      <c r="AD292" s="117"/>
      <c r="AE292" s="117"/>
      <c r="AF292" s="117"/>
      <c r="AG292" s="117"/>
      <c r="AH292" s="117"/>
      <c r="AI292" s="117"/>
      <c r="AJ292" s="117"/>
      <c r="AK292" s="117"/>
      <c r="AL292" s="117"/>
    </row>
    <row r="293" spans="1:38" ht="15.75" customHeight="1">
      <c r="A293" s="117"/>
      <c r="B293" s="117"/>
      <c r="C293" s="117"/>
      <c r="D293" s="117"/>
      <c r="E293" s="118"/>
      <c r="F293" s="117"/>
      <c r="G293" s="117"/>
      <c r="H293" s="117"/>
      <c r="I293" s="117"/>
      <c r="J293" s="117"/>
      <c r="K293" s="117"/>
      <c r="L293" s="117"/>
      <c r="M293" s="117"/>
      <c r="N293" s="117"/>
      <c r="O293" s="118"/>
      <c r="P293" s="117"/>
      <c r="Q293" s="117"/>
      <c r="R293" s="117"/>
      <c r="S293" s="117"/>
      <c r="T293" s="117"/>
      <c r="U293" s="117"/>
      <c r="V293" s="117"/>
      <c r="W293" s="117"/>
      <c r="X293" s="117"/>
      <c r="Y293" s="117"/>
      <c r="Z293" s="117"/>
      <c r="AA293" s="117"/>
      <c r="AB293" s="117"/>
      <c r="AC293" s="117"/>
      <c r="AD293" s="117"/>
      <c r="AE293" s="117"/>
      <c r="AF293" s="117"/>
      <c r="AG293" s="117"/>
      <c r="AH293" s="117"/>
      <c r="AI293" s="117"/>
      <c r="AJ293" s="117"/>
      <c r="AK293" s="117"/>
      <c r="AL293" s="117"/>
    </row>
    <row r="294" spans="1:38" ht="15.75" customHeight="1">
      <c r="A294" s="117"/>
      <c r="B294" s="117"/>
      <c r="C294" s="117"/>
      <c r="D294" s="117"/>
      <c r="E294" s="118"/>
      <c r="F294" s="117"/>
      <c r="G294" s="117"/>
      <c r="H294" s="117"/>
      <c r="I294" s="117"/>
      <c r="J294" s="117"/>
      <c r="K294" s="117"/>
      <c r="L294" s="117"/>
      <c r="M294" s="117"/>
      <c r="N294" s="117"/>
      <c r="O294" s="118"/>
      <c r="P294" s="117"/>
      <c r="Q294" s="117"/>
      <c r="R294" s="117"/>
      <c r="S294" s="117"/>
      <c r="T294" s="117"/>
      <c r="U294" s="117"/>
      <c r="V294" s="117"/>
      <c r="W294" s="117"/>
      <c r="X294" s="117"/>
      <c r="Y294" s="117"/>
      <c r="Z294" s="117"/>
      <c r="AA294" s="117"/>
      <c r="AB294" s="117"/>
      <c r="AC294" s="117"/>
      <c r="AD294" s="117"/>
      <c r="AE294" s="117"/>
      <c r="AF294" s="117"/>
      <c r="AG294" s="117"/>
      <c r="AH294" s="117"/>
      <c r="AI294" s="117"/>
      <c r="AJ294" s="117"/>
      <c r="AK294" s="117"/>
      <c r="AL294" s="117"/>
    </row>
    <row r="295" spans="1:38" ht="15.75" customHeight="1">
      <c r="A295" s="117"/>
      <c r="B295" s="117"/>
      <c r="C295" s="117"/>
      <c r="D295" s="117"/>
      <c r="E295" s="118"/>
      <c r="F295" s="117"/>
      <c r="G295" s="117"/>
      <c r="H295" s="117"/>
      <c r="I295" s="117"/>
      <c r="J295" s="117"/>
      <c r="K295" s="117"/>
      <c r="L295" s="117"/>
      <c r="M295" s="117"/>
      <c r="N295" s="117"/>
      <c r="O295" s="118"/>
      <c r="P295" s="117"/>
      <c r="Q295" s="117"/>
      <c r="R295" s="117"/>
      <c r="S295" s="117"/>
      <c r="T295" s="117"/>
      <c r="U295" s="117"/>
      <c r="V295" s="117"/>
      <c r="W295" s="117"/>
      <c r="X295" s="117"/>
      <c r="Y295" s="117"/>
      <c r="Z295" s="117"/>
      <c r="AA295" s="117"/>
      <c r="AB295" s="117"/>
      <c r="AC295" s="117"/>
      <c r="AD295" s="117"/>
      <c r="AE295" s="117"/>
      <c r="AF295" s="117"/>
      <c r="AG295" s="117"/>
      <c r="AH295" s="117"/>
      <c r="AI295" s="117"/>
      <c r="AJ295" s="117"/>
      <c r="AK295" s="117"/>
      <c r="AL295" s="117"/>
    </row>
    <row r="296" spans="1:38" ht="15.75" customHeight="1">
      <c r="A296" s="117"/>
      <c r="B296" s="117"/>
      <c r="C296" s="117"/>
      <c r="D296" s="117"/>
      <c r="E296" s="118"/>
      <c r="F296" s="117"/>
      <c r="G296" s="117"/>
      <c r="H296" s="117"/>
      <c r="I296" s="117"/>
      <c r="J296" s="117"/>
      <c r="K296" s="117"/>
      <c r="L296" s="117"/>
      <c r="M296" s="117"/>
      <c r="N296" s="117"/>
      <c r="O296" s="118"/>
      <c r="P296" s="117"/>
      <c r="Q296" s="117"/>
      <c r="R296" s="117"/>
      <c r="S296" s="117"/>
      <c r="T296" s="117"/>
      <c r="U296" s="117"/>
      <c r="V296" s="117"/>
      <c r="W296" s="117"/>
      <c r="X296" s="117"/>
      <c r="Y296" s="117"/>
      <c r="Z296" s="117"/>
      <c r="AA296" s="117"/>
      <c r="AB296" s="117"/>
      <c r="AC296" s="117"/>
      <c r="AD296" s="117"/>
      <c r="AE296" s="117"/>
      <c r="AF296" s="117"/>
      <c r="AG296" s="117"/>
      <c r="AH296" s="117"/>
      <c r="AI296" s="117"/>
      <c r="AJ296" s="117"/>
      <c r="AK296" s="117"/>
      <c r="AL296" s="117"/>
    </row>
    <row r="297" spans="1:38" ht="15.75" customHeight="1">
      <c r="A297" s="117"/>
      <c r="B297" s="117"/>
      <c r="C297" s="117"/>
      <c r="D297" s="117"/>
      <c r="E297" s="118"/>
      <c r="F297" s="117"/>
      <c r="G297" s="117"/>
      <c r="H297" s="117"/>
      <c r="I297" s="117"/>
      <c r="J297" s="117"/>
      <c r="K297" s="117"/>
      <c r="L297" s="117"/>
      <c r="M297" s="117"/>
      <c r="N297" s="117"/>
      <c r="O297" s="118"/>
      <c r="P297" s="117"/>
      <c r="Q297" s="117"/>
      <c r="R297" s="117"/>
      <c r="S297" s="117"/>
      <c r="T297" s="117"/>
      <c r="U297" s="117"/>
      <c r="V297" s="117"/>
      <c r="W297" s="117"/>
      <c r="X297" s="117"/>
      <c r="Y297" s="117"/>
      <c r="Z297" s="117"/>
      <c r="AA297" s="117"/>
      <c r="AB297" s="117"/>
      <c r="AC297" s="117"/>
      <c r="AD297" s="117"/>
      <c r="AE297" s="117"/>
      <c r="AF297" s="117"/>
      <c r="AG297" s="117"/>
      <c r="AH297" s="117"/>
      <c r="AI297" s="117"/>
      <c r="AJ297" s="117"/>
      <c r="AK297" s="117"/>
      <c r="AL297" s="117"/>
    </row>
    <row r="298" spans="1:38" ht="15.75" customHeight="1">
      <c r="A298" s="117"/>
      <c r="B298" s="117"/>
      <c r="C298" s="117"/>
      <c r="D298" s="117"/>
      <c r="E298" s="118"/>
      <c r="F298" s="117"/>
      <c r="G298" s="117"/>
      <c r="H298" s="117"/>
      <c r="I298" s="117"/>
      <c r="J298" s="117"/>
      <c r="K298" s="117"/>
      <c r="L298" s="117"/>
      <c r="M298" s="117"/>
      <c r="N298" s="117"/>
      <c r="O298" s="118"/>
      <c r="P298" s="117"/>
      <c r="Q298" s="117"/>
      <c r="R298" s="117"/>
      <c r="S298" s="117"/>
      <c r="T298" s="117"/>
      <c r="U298" s="117"/>
      <c r="V298" s="117"/>
      <c r="W298" s="117"/>
      <c r="X298" s="117"/>
      <c r="Y298" s="117"/>
      <c r="Z298" s="117"/>
      <c r="AA298" s="117"/>
      <c r="AB298" s="117"/>
      <c r="AC298" s="117"/>
      <c r="AD298" s="117"/>
      <c r="AE298" s="117"/>
      <c r="AF298" s="117"/>
      <c r="AG298" s="117"/>
      <c r="AH298" s="117"/>
      <c r="AI298" s="117"/>
      <c r="AJ298" s="117"/>
      <c r="AK298" s="117"/>
      <c r="AL298" s="117"/>
    </row>
    <row r="299" spans="1:38" ht="15.75" customHeight="1">
      <c r="A299" s="117"/>
      <c r="B299" s="117"/>
      <c r="C299" s="117"/>
      <c r="D299" s="117"/>
      <c r="E299" s="118"/>
      <c r="F299" s="117"/>
      <c r="G299" s="117"/>
      <c r="H299" s="117"/>
      <c r="I299" s="117"/>
      <c r="J299" s="117"/>
      <c r="K299" s="117"/>
      <c r="L299" s="117"/>
      <c r="M299" s="117"/>
      <c r="N299" s="117"/>
      <c r="O299" s="118"/>
      <c r="P299" s="117"/>
      <c r="Q299" s="117"/>
      <c r="R299" s="117"/>
      <c r="S299" s="117"/>
      <c r="T299" s="117"/>
      <c r="U299" s="117"/>
      <c r="V299" s="117"/>
      <c r="W299" s="117"/>
      <c r="X299" s="117"/>
      <c r="Y299" s="117"/>
      <c r="Z299" s="117"/>
      <c r="AA299" s="117"/>
      <c r="AB299" s="117"/>
      <c r="AC299" s="117"/>
      <c r="AD299" s="117"/>
      <c r="AE299" s="117"/>
      <c r="AF299" s="117"/>
      <c r="AG299" s="117"/>
      <c r="AH299" s="117"/>
      <c r="AI299" s="117"/>
      <c r="AJ299" s="117"/>
      <c r="AK299" s="117"/>
      <c r="AL299" s="117"/>
    </row>
    <row r="300" spans="1:38" ht="15.75" customHeight="1">
      <c r="A300" s="117"/>
      <c r="B300" s="117"/>
      <c r="C300" s="117"/>
      <c r="D300" s="117"/>
      <c r="E300" s="118"/>
      <c r="F300" s="117"/>
      <c r="G300" s="117"/>
      <c r="H300" s="117"/>
      <c r="I300" s="117"/>
      <c r="J300" s="117"/>
      <c r="K300" s="117"/>
      <c r="L300" s="117"/>
      <c r="M300" s="117"/>
      <c r="N300" s="117"/>
      <c r="O300" s="118"/>
      <c r="P300" s="117"/>
      <c r="Q300" s="117"/>
      <c r="R300" s="117"/>
      <c r="S300" s="117"/>
      <c r="T300" s="117"/>
      <c r="U300" s="117"/>
      <c r="V300" s="117"/>
      <c r="W300" s="117"/>
      <c r="X300" s="117"/>
      <c r="Y300" s="117"/>
      <c r="Z300" s="117"/>
      <c r="AA300" s="117"/>
      <c r="AB300" s="117"/>
      <c r="AC300" s="117"/>
      <c r="AD300" s="117"/>
      <c r="AE300" s="117"/>
      <c r="AF300" s="117"/>
      <c r="AG300" s="117"/>
      <c r="AH300" s="117"/>
      <c r="AI300" s="117"/>
      <c r="AJ300" s="117"/>
      <c r="AK300" s="117"/>
      <c r="AL300" s="117"/>
    </row>
    <row r="301" spans="1:38" ht="15.75" customHeight="1">
      <c r="A301" s="117"/>
      <c r="B301" s="117"/>
      <c r="C301" s="117"/>
      <c r="D301" s="117"/>
      <c r="E301" s="118"/>
      <c r="F301" s="117"/>
      <c r="G301" s="117"/>
      <c r="H301" s="117"/>
      <c r="I301" s="117"/>
      <c r="J301" s="117"/>
      <c r="K301" s="117"/>
      <c r="L301" s="117"/>
      <c r="M301" s="117"/>
      <c r="N301" s="117"/>
      <c r="O301" s="118"/>
      <c r="P301" s="117"/>
      <c r="Q301" s="117"/>
      <c r="R301" s="117"/>
      <c r="S301" s="117"/>
      <c r="T301" s="117"/>
      <c r="U301" s="117"/>
      <c r="V301" s="117"/>
      <c r="W301" s="117"/>
      <c r="X301" s="117"/>
      <c r="Y301" s="117"/>
      <c r="Z301" s="117"/>
      <c r="AA301" s="117"/>
      <c r="AB301" s="117"/>
      <c r="AC301" s="117"/>
      <c r="AD301" s="117"/>
      <c r="AE301" s="117"/>
      <c r="AF301" s="117"/>
      <c r="AG301" s="117"/>
      <c r="AH301" s="117"/>
      <c r="AI301" s="117"/>
      <c r="AJ301" s="117"/>
      <c r="AK301" s="117"/>
      <c r="AL301" s="117"/>
    </row>
    <row r="302" spans="1:38" ht="15.75" customHeight="1">
      <c r="A302" s="117"/>
      <c r="B302" s="117"/>
      <c r="C302" s="117"/>
      <c r="D302" s="117"/>
      <c r="E302" s="118"/>
      <c r="F302" s="117"/>
      <c r="G302" s="117"/>
      <c r="H302" s="117"/>
      <c r="I302" s="117"/>
      <c r="J302" s="117"/>
      <c r="K302" s="117"/>
      <c r="L302" s="117"/>
      <c r="M302" s="117"/>
      <c r="N302" s="117"/>
      <c r="O302" s="118"/>
      <c r="P302" s="117"/>
      <c r="Q302" s="117"/>
      <c r="R302" s="117"/>
      <c r="S302" s="117"/>
      <c r="T302" s="117"/>
      <c r="U302" s="117"/>
      <c r="V302" s="117"/>
      <c r="W302" s="117"/>
      <c r="X302" s="117"/>
      <c r="Y302" s="117"/>
      <c r="Z302" s="117"/>
      <c r="AA302" s="117"/>
      <c r="AB302" s="117"/>
      <c r="AC302" s="117"/>
      <c r="AD302" s="117"/>
      <c r="AE302" s="117"/>
      <c r="AF302" s="117"/>
      <c r="AG302" s="117"/>
      <c r="AH302" s="117"/>
      <c r="AI302" s="117"/>
      <c r="AJ302" s="117"/>
      <c r="AK302" s="117"/>
      <c r="AL302" s="117"/>
    </row>
    <row r="303" spans="1:38" ht="15.75" customHeight="1">
      <c r="A303" s="117"/>
      <c r="B303" s="117"/>
      <c r="C303" s="117"/>
      <c r="D303" s="117"/>
      <c r="E303" s="118"/>
      <c r="F303" s="117"/>
      <c r="G303" s="117"/>
      <c r="H303" s="117"/>
      <c r="I303" s="117"/>
      <c r="J303" s="117"/>
      <c r="K303" s="117"/>
      <c r="L303" s="117"/>
      <c r="M303" s="117"/>
      <c r="N303" s="117"/>
      <c r="O303" s="118"/>
      <c r="P303" s="117"/>
      <c r="Q303" s="117"/>
      <c r="R303" s="117"/>
      <c r="S303" s="117"/>
      <c r="T303" s="117"/>
      <c r="U303" s="117"/>
      <c r="V303" s="117"/>
      <c r="W303" s="117"/>
      <c r="X303" s="117"/>
      <c r="Y303" s="117"/>
      <c r="Z303" s="117"/>
      <c r="AA303" s="117"/>
      <c r="AB303" s="117"/>
      <c r="AC303" s="117"/>
      <c r="AD303" s="117"/>
      <c r="AE303" s="117"/>
      <c r="AF303" s="117"/>
      <c r="AG303" s="117"/>
      <c r="AH303" s="117"/>
      <c r="AI303" s="117"/>
      <c r="AJ303" s="117"/>
      <c r="AK303" s="117"/>
      <c r="AL303" s="117"/>
    </row>
    <row r="304" spans="1:38" ht="15.75" customHeight="1">
      <c r="A304" s="117"/>
      <c r="B304" s="117"/>
      <c r="C304" s="117"/>
      <c r="D304" s="117"/>
      <c r="E304" s="118"/>
      <c r="F304" s="117"/>
      <c r="G304" s="117"/>
      <c r="H304" s="117"/>
      <c r="I304" s="117"/>
      <c r="J304" s="117"/>
      <c r="K304" s="117"/>
      <c r="L304" s="117"/>
      <c r="M304" s="117"/>
      <c r="N304" s="117"/>
      <c r="O304" s="118"/>
      <c r="P304" s="117"/>
      <c r="Q304" s="117"/>
      <c r="R304" s="117"/>
      <c r="S304" s="117"/>
      <c r="T304" s="117"/>
      <c r="U304" s="117"/>
      <c r="V304" s="117"/>
      <c r="W304" s="117"/>
      <c r="X304" s="117"/>
      <c r="Y304" s="117"/>
      <c r="Z304" s="117"/>
      <c r="AA304" s="117"/>
      <c r="AB304" s="117"/>
      <c r="AC304" s="117"/>
      <c r="AD304" s="117"/>
      <c r="AE304" s="117"/>
      <c r="AF304" s="117"/>
      <c r="AG304" s="117"/>
      <c r="AH304" s="117"/>
      <c r="AI304" s="117"/>
      <c r="AJ304" s="117"/>
      <c r="AK304" s="117"/>
      <c r="AL304" s="117"/>
    </row>
    <row r="305" spans="1:38" ht="15.75" customHeight="1">
      <c r="A305" s="117"/>
      <c r="B305" s="117"/>
      <c r="C305" s="117"/>
      <c r="D305" s="117"/>
      <c r="E305" s="118"/>
      <c r="F305" s="117"/>
      <c r="G305" s="117"/>
      <c r="H305" s="117"/>
      <c r="I305" s="117"/>
      <c r="J305" s="117"/>
      <c r="K305" s="117"/>
      <c r="L305" s="117"/>
      <c r="M305" s="117"/>
      <c r="N305" s="117"/>
      <c r="O305" s="118"/>
      <c r="P305" s="117"/>
      <c r="Q305" s="117"/>
      <c r="R305" s="117"/>
      <c r="S305" s="117"/>
      <c r="T305" s="117"/>
      <c r="U305" s="117"/>
      <c r="V305" s="117"/>
      <c r="W305" s="117"/>
      <c r="X305" s="117"/>
      <c r="Y305" s="117"/>
      <c r="Z305" s="117"/>
      <c r="AA305" s="117"/>
      <c r="AB305" s="117"/>
      <c r="AC305" s="117"/>
      <c r="AD305" s="117"/>
      <c r="AE305" s="117"/>
      <c r="AF305" s="117"/>
      <c r="AG305" s="117"/>
      <c r="AH305" s="117"/>
      <c r="AI305" s="117"/>
      <c r="AJ305" s="117"/>
      <c r="AK305" s="117"/>
      <c r="AL305" s="117"/>
    </row>
    <row r="306" spans="1:38" ht="15.75" customHeight="1">
      <c r="A306" s="117"/>
      <c r="B306" s="117"/>
      <c r="C306" s="117"/>
      <c r="D306" s="117"/>
      <c r="E306" s="118"/>
      <c r="F306" s="117"/>
      <c r="G306" s="117"/>
      <c r="H306" s="117"/>
      <c r="I306" s="117"/>
      <c r="J306" s="117"/>
      <c r="K306" s="117"/>
      <c r="L306" s="117"/>
      <c r="M306" s="117"/>
      <c r="N306" s="117"/>
      <c r="O306" s="118"/>
      <c r="P306" s="117"/>
      <c r="Q306" s="117"/>
      <c r="R306" s="117"/>
      <c r="S306" s="117"/>
      <c r="T306" s="117"/>
      <c r="U306" s="117"/>
      <c r="V306" s="117"/>
      <c r="W306" s="117"/>
      <c r="X306" s="117"/>
      <c r="Y306" s="117"/>
      <c r="Z306" s="117"/>
      <c r="AA306" s="117"/>
      <c r="AB306" s="117"/>
      <c r="AC306" s="117"/>
      <c r="AD306" s="117"/>
      <c r="AE306" s="117"/>
      <c r="AF306" s="117"/>
      <c r="AG306" s="117"/>
      <c r="AH306" s="117"/>
      <c r="AI306" s="117"/>
      <c r="AJ306" s="117"/>
      <c r="AK306" s="117"/>
      <c r="AL306" s="117"/>
    </row>
    <row r="307" spans="1:38" ht="15.75" customHeight="1">
      <c r="A307" s="117"/>
      <c r="B307" s="117"/>
      <c r="C307" s="117"/>
      <c r="D307" s="117"/>
      <c r="E307" s="118"/>
      <c r="F307" s="117"/>
      <c r="G307" s="117"/>
      <c r="H307" s="117"/>
      <c r="I307" s="117"/>
      <c r="J307" s="117"/>
      <c r="K307" s="117"/>
      <c r="L307" s="117"/>
      <c r="M307" s="117"/>
      <c r="N307" s="117"/>
      <c r="O307" s="118"/>
      <c r="P307" s="117"/>
      <c r="Q307" s="117"/>
      <c r="R307" s="117"/>
      <c r="S307" s="117"/>
      <c r="T307" s="117"/>
      <c r="U307" s="117"/>
      <c r="V307" s="117"/>
      <c r="W307" s="117"/>
      <c r="X307" s="117"/>
      <c r="Y307" s="117"/>
      <c r="Z307" s="117"/>
      <c r="AA307" s="117"/>
      <c r="AB307" s="117"/>
      <c r="AC307" s="117"/>
      <c r="AD307" s="117"/>
      <c r="AE307" s="117"/>
      <c r="AF307" s="117"/>
      <c r="AG307" s="117"/>
      <c r="AH307" s="117"/>
      <c r="AI307" s="117"/>
      <c r="AJ307" s="117"/>
      <c r="AK307" s="117"/>
      <c r="AL307" s="117"/>
    </row>
    <row r="308" spans="1:38" ht="15.75" customHeight="1">
      <c r="A308" s="117"/>
      <c r="B308" s="117"/>
      <c r="C308" s="117"/>
      <c r="D308" s="117"/>
      <c r="E308" s="118"/>
      <c r="F308" s="117"/>
      <c r="G308" s="117"/>
      <c r="H308" s="117"/>
      <c r="I308" s="117"/>
      <c r="J308" s="117"/>
      <c r="K308" s="117"/>
      <c r="L308" s="117"/>
      <c r="M308" s="117"/>
      <c r="N308" s="117"/>
      <c r="O308" s="118"/>
      <c r="P308" s="117"/>
      <c r="Q308" s="117"/>
      <c r="R308" s="117"/>
      <c r="S308" s="117"/>
      <c r="T308" s="117"/>
      <c r="U308" s="117"/>
      <c r="V308" s="117"/>
      <c r="W308" s="117"/>
      <c r="X308" s="117"/>
      <c r="Y308" s="117"/>
      <c r="Z308" s="117"/>
      <c r="AA308" s="117"/>
      <c r="AB308" s="117"/>
      <c r="AC308" s="117"/>
      <c r="AD308" s="117"/>
      <c r="AE308" s="117"/>
      <c r="AF308" s="117"/>
      <c r="AG308" s="117"/>
      <c r="AH308" s="117"/>
      <c r="AI308" s="117"/>
      <c r="AJ308" s="117"/>
      <c r="AK308" s="117"/>
      <c r="AL308" s="117"/>
    </row>
    <row r="309" spans="1:38" ht="15.75" customHeight="1">
      <c r="A309" s="117"/>
      <c r="B309" s="117"/>
      <c r="C309" s="117"/>
      <c r="D309" s="117"/>
      <c r="E309" s="118"/>
      <c r="F309" s="117"/>
      <c r="G309" s="117"/>
      <c r="H309" s="117"/>
      <c r="I309" s="117"/>
      <c r="J309" s="117"/>
      <c r="K309" s="117"/>
      <c r="L309" s="117"/>
      <c r="M309" s="117"/>
      <c r="N309" s="117"/>
      <c r="O309" s="118"/>
      <c r="P309" s="117"/>
      <c r="Q309" s="117"/>
      <c r="R309" s="117"/>
      <c r="S309" s="117"/>
      <c r="T309" s="117"/>
      <c r="U309" s="117"/>
      <c r="V309" s="117"/>
      <c r="W309" s="117"/>
      <c r="X309" s="117"/>
      <c r="Y309" s="117"/>
      <c r="Z309" s="117"/>
      <c r="AA309" s="117"/>
      <c r="AB309" s="117"/>
      <c r="AC309" s="117"/>
      <c r="AD309" s="117"/>
      <c r="AE309" s="117"/>
      <c r="AF309" s="117"/>
      <c r="AG309" s="117"/>
      <c r="AH309" s="117"/>
      <c r="AI309" s="117"/>
      <c r="AJ309" s="117"/>
      <c r="AK309" s="117"/>
      <c r="AL309" s="117"/>
    </row>
    <row r="310" spans="1:38" ht="15.75" customHeight="1">
      <c r="A310" s="117"/>
      <c r="B310" s="117"/>
      <c r="C310" s="117"/>
      <c r="D310" s="117"/>
      <c r="E310" s="118"/>
      <c r="F310" s="117"/>
      <c r="G310" s="117"/>
      <c r="H310" s="117"/>
      <c r="I310" s="117"/>
      <c r="J310" s="117"/>
      <c r="K310" s="117"/>
      <c r="L310" s="117"/>
      <c r="M310" s="117"/>
      <c r="N310" s="117"/>
      <c r="O310" s="118"/>
      <c r="P310" s="117"/>
      <c r="Q310" s="117"/>
      <c r="R310" s="117"/>
      <c r="S310" s="117"/>
      <c r="T310" s="117"/>
      <c r="U310" s="117"/>
      <c r="V310" s="117"/>
      <c r="W310" s="117"/>
      <c r="X310" s="117"/>
      <c r="Y310" s="117"/>
      <c r="Z310" s="117"/>
      <c r="AA310" s="117"/>
      <c r="AB310" s="117"/>
      <c r="AC310" s="117"/>
      <c r="AD310" s="117"/>
      <c r="AE310" s="117"/>
      <c r="AF310" s="117"/>
      <c r="AG310" s="117"/>
      <c r="AH310" s="117"/>
      <c r="AI310" s="117"/>
      <c r="AJ310" s="117"/>
      <c r="AK310" s="117"/>
      <c r="AL310" s="117"/>
    </row>
    <row r="311" spans="1:38" ht="15.75" customHeight="1">
      <c r="A311" s="117"/>
      <c r="B311" s="117"/>
      <c r="C311" s="117"/>
      <c r="D311" s="117"/>
      <c r="E311" s="118"/>
      <c r="F311" s="117"/>
      <c r="G311" s="117"/>
      <c r="H311" s="117"/>
      <c r="I311" s="117"/>
      <c r="J311" s="117"/>
      <c r="K311" s="117"/>
      <c r="L311" s="117"/>
      <c r="M311" s="117"/>
      <c r="N311" s="117"/>
      <c r="O311" s="118"/>
      <c r="P311" s="117"/>
      <c r="Q311" s="117"/>
      <c r="R311" s="117"/>
      <c r="S311" s="117"/>
      <c r="T311" s="117"/>
      <c r="U311" s="117"/>
      <c r="V311" s="117"/>
      <c r="W311" s="117"/>
      <c r="X311" s="117"/>
      <c r="Y311" s="117"/>
      <c r="Z311" s="117"/>
      <c r="AA311" s="117"/>
      <c r="AB311" s="117"/>
      <c r="AC311" s="117"/>
      <c r="AD311" s="117"/>
      <c r="AE311" s="117"/>
      <c r="AF311" s="117"/>
      <c r="AG311" s="117"/>
      <c r="AH311" s="117"/>
      <c r="AI311" s="117"/>
      <c r="AJ311" s="117"/>
      <c r="AK311" s="117"/>
      <c r="AL311" s="117"/>
    </row>
    <row r="312" spans="1:38" ht="15.75" customHeight="1">
      <c r="A312" s="117"/>
      <c r="B312" s="117"/>
      <c r="C312" s="117"/>
      <c r="D312" s="117"/>
      <c r="E312" s="118"/>
      <c r="F312" s="117"/>
      <c r="G312" s="117"/>
      <c r="H312" s="117"/>
      <c r="I312" s="117"/>
      <c r="J312" s="117"/>
      <c r="K312" s="117"/>
      <c r="L312" s="117"/>
      <c r="M312" s="117"/>
      <c r="N312" s="117"/>
      <c r="O312" s="118"/>
      <c r="P312" s="117"/>
      <c r="Q312" s="117"/>
      <c r="R312" s="117"/>
      <c r="S312" s="117"/>
      <c r="T312" s="117"/>
      <c r="U312" s="117"/>
      <c r="V312" s="117"/>
      <c r="W312" s="117"/>
      <c r="X312" s="117"/>
      <c r="Y312" s="117"/>
      <c r="Z312" s="117"/>
      <c r="AA312" s="117"/>
      <c r="AB312" s="117"/>
      <c r="AC312" s="117"/>
      <c r="AD312" s="117"/>
      <c r="AE312" s="117"/>
      <c r="AF312" s="117"/>
      <c r="AG312" s="117"/>
      <c r="AH312" s="117"/>
      <c r="AI312" s="117"/>
      <c r="AJ312" s="117"/>
      <c r="AK312" s="117"/>
      <c r="AL312" s="117"/>
    </row>
    <row r="313" spans="1:38" ht="15.75" customHeight="1">
      <c r="A313" s="117"/>
      <c r="B313" s="117"/>
      <c r="C313" s="117"/>
      <c r="D313" s="117"/>
      <c r="E313" s="118"/>
      <c r="F313" s="117"/>
      <c r="G313" s="117"/>
      <c r="H313" s="117"/>
      <c r="I313" s="117"/>
      <c r="J313" s="117"/>
      <c r="K313" s="117"/>
      <c r="L313" s="117"/>
      <c r="M313" s="117"/>
      <c r="N313" s="117"/>
      <c r="O313" s="118"/>
      <c r="P313" s="117"/>
      <c r="Q313" s="117"/>
      <c r="R313" s="117"/>
      <c r="S313" s="117"/>
      <c r="T313" s="117"/>
      <c r="U313" s="117"/>
      <c r="V313" s="117"/>
      <c r="W313" s="117"/>
      <c r="X313" s="117"/>
      <c r="Y313" s="117"/>
      <c r="Z313" s="117"/>
      <c r="AA313" s="117"/>
      <c r="AB313" s="117"/>
      <c r="AC313" s="117"/>
      <c r="AD313" s="117"/>
      <c r="AE313" s="117"/>
      <c r="AF313" s="117"/>
      <c r="AG313" s="117"/>
      <c r="AH313" s="117"/>
      <c r="AI313" s="117"/>
      <c r="AJ313" s="117"/>
      <c r="AK313" s="117"/>
      <c r="AL313" s="117"/>
    </row>
    <row r="314" spans="1:38" ht="15.75" customHeight="1">
      <c r="A314" s="117"/>
      <c r="B314" s="117"/>
      <c r="C314" s="117"/>
      <c r="D314" s="117"/>
      <c r="E314" s="118"/>
      <c r="F314" s="117"/>
      <c r="G314" s="117"/>
      <c r="H314" s="117"/>
      <c r="I314" s="117"/>
      <c r="J314" s="117"/>
      <c r="K314" s="117"/>
      <c r="L314" s="117"/>
      <c r="M314" s="117"/>
      <c r="N314" s="117"/>
      <c r="O314" s="118"/>
      <c r="P314" s="117"/>
      <c r="Q314" s="117"/>
      <c r="R314" s="117"/>
      <c r="S314" s="117"/>
      <c r="T314" s="117"/>
      <c r="U314" s="117"/>
      <c r="V314" s="117"/>
      <c r="W314" s="117"/>
      <c r="X314" s="117"/>
      <c r="Y314" s="117"/>
      <c r="Z314" s="117"/>
      <c r="AA314" s="117"/>
      <c r="AB314" s="117"/>
      <c r="AC314" s="117"/>
      <c r="AD314" s="117"/>
      <c r="AE314" s="117"/>
      <c r="AF314" s="117"/>
      <c r="AG314" s="117"/>
      <c r="AH314" s="117"/>
      <c r="AI314" s="117"/>
      <c r="AJ314" s="117"/>
      <c r="AK314" s="117"/>
      <c r="AL314" s="117"/>
    </row>
    <row r="315" spans="1:38" ht="15.75" customHeight="1">
      <c r="A315" s="117"/>
      <c r="B315" s="117"/>
      <c r="C315" s="117"/>
      <c r="D315" s="117"/>
      <c r="E315" s="118"/>
      <c r="F315" s="117"/>
      <c r="G315" s="117"/>
      <c r="H315" s="117"/>
      <c r="I315" s="117"/>
      <c r="J315" s="117"/>
      <c r="K315" s="117"/>
      <c r="L315" s="117"/>
      <c r="M315" s="117"/>
      <c r="N315" s="117"/>
      <c r="O315" s="118"/>
      <c r="P315" s="117"/>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row>
    <row r="316" spans="1:38" ht="15.75" customHeight="1">
      <c r="A316" s="117"/>
      <c r="B316" s="117"/>
      <c r="C316" s="117"/>
      <c r="D316" s="117"/>
      <c r="E316" s="118"/>
      <c r="F316" s="117"/>
      <c r="G316" s="117"/>
      <c r="H316" s="117"/>
      <c r="I316" s="117"/>
      <c r="J316" s="117"/>
      <c r="K316" s="117"/>
      <c r="L316" s="117"/>
      <c r="M316" s="117"/>
      <c r="N316" s="117"/>
      <c r="O316" s="118"/>
      <c r="P316" s="117"/>
      <c r="Q316" s="117"/>
      <c r="R316" s="117"/>
      <c r="S316" s="117"/>
      <c r="T316" s="117"/>
      <c r="U316" s="117"/>
      <c r="V316" s="117"/>
      <c r="W316" s="117"/>
      <c r="X316" s="117"/>
      <c r="Y316" s="117"/>
      <c r="Z316" s="117"/>
      <c r="AA316" s="117"/>
      <c r="AB316" s="117"/>
      <c r="AC316" s="117"/>
      <c r="AD316" s="117"/>
      <c r="AE316" s="117"/>
      <c r="AF316" s="117"/>
      <c r="AG316" s="117"/>
      <c r="AH316" s="117"/>
      <c r="AI316" s="117"/>
      <c r="AJ316" s="117"/>
      <c r="AK316" s="117"/>
      <c r="AL316" s="117"/>
    </row>
    <row r="317" spans="1:38" ht="15.75" customHeight="1">
      <c r="A317" s="117"/>
      <c r="B317" s="117"/>
      <c r="C317" s="117"/>
      <c r="D317" s="117"/>
      <c r="E317" s="118"/>
      <c r="F317" s="117"/>
      <c r="G317" s="117"/>
      <c r="H317" s="117"/>
      <c r="I317" s="117"/>
      <c r="J317" s="117"/>
      <c r="K317" s="117"/>
      <c r="L317" s="117"/>
      <c r="M317" s="117"/>
      <c r="N317" s="117"/>
      <c r="O317" s="118"/>
      <c r="P317" s="117"/>
      <c r="Q317" s="117"/>
      <c r="R317" s="117"/>
      <c r="S317" s="117"/>
      <c r="T317" s="117"/>
      <c r="U317" s="117"/>
      <c r="V317" s="117"/>
      <c r="W317" s="117"/>
      <c r="X317" s="117"/>
      <c r="Y317" s="117"/>
      <c r="Z317" s="117"/>
      <c r="AA317" s="117"/>
      <c r="AB317" s="117"/>
      <c r="AC317" s="117"/>
      <c r="AD317" s="117"/>
      <c r="AE317" s="117"/>
      <c r="AF317" s="117"/>
      <c r="AG317" s="117"/>
      <c r="AH317" s="117"/>
      <c r="AI317" s="117"/>
      <c r="AJ317" s="117"/>
      <c r="AK317" s="117"/>
      <c r="AL317" s="117"/>
    </row>
    <row r="318" spans="1:38" ht="15.75" customHeight="1">
      <c r="A318" s="117"/>
      <c r="B318" s="117"/>
      <c r="C318" s="117"/>
      <c r="D318" s="117"/>
      <c r="E318" s="118"/>
      <c r="F318" s="117"/>
      <c r="G318" s="117"/>
      <c r="H318" s="117"/>
      <c r="I318" s="117"/>
      <c r="J318" s="117"/>
      <c r="K318" s="117"/>
      <c r="L318" s="117"/>
      <c r="M318" s="117"/>
      <c r="N318" s="117"/>
      <c r="O318" s="118"/>
      <c r="P318" s="117"/>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row>
    <row r="319" spans="1:38" ht="15.75" customHeight="1">
      <c r="A319" s="117"/>
      <c r="B319" s="117"/>
      <c r="C319" s="117"/>
      <c r="D319" s="117"/>
      <c r="E319" s="118"/>
      <c r="F319" s="117"/>
      <c r="G319" s="117"/>
      <c r="H319" s="117"/>
      <c r="I319" s="117"/>
      <c r="J319" s="117"/>
      <c r="K319" s="117"/>
      <c r="L319" s="117"/>
      <c r="M319" s="117"/>
      <c r="N319" s="117"/>
      <c r="O319" s="118"/>
      <c r="P319" s="117"/>
      <c r="Q319" s="117"/>
      <c r="R319" s="117"/>
      <c r="S319" s="117"/>
      <c r="T319" s="117"/>
      <c r="U319" s="117"/>
      <c r="V319" s="117"/>
      <c r="W319" s="117"/>
      <c r="X319" s="117"/>
      <c r="Y319" s="117"/>
      <c r="Z319" s="117"/>
      <c r="AA319" s="117"/>
      <c r="AB319" s="117"/>
      <c r="AC319" s="117"/>
      <c r="AD319" s="117"/>
      <c r="AE319" s="117"/>
      <c r="AF319" s="117"/>
      <c r="AG319" s="117"/>
      <c r="AH319" s="117"/>
      <c r="AI319" s="117"/>
      <c r="AJ319" s="117"/>
      <c r="AK319" s="117"/>
      <c r="AL319" s="117"/>
    </row>
    <row r="320" spans="1:38" ht="15.75" customHeight="1">
      <c r="A320" s="117"/>
      <c r="B320" s="117"/>
      <c r="C320" s="117"/>
      <c r="D320" s="117"/>
      <c r="E320" s="118"/>
      <c r="F320" s="117"/>
      <c r="G320" s="117"/>
      <c r="H320" s="117"/>
      <c r="I320" s="117"/>
      <c r="J320" s="117"/>
      <c r="K320" s="117"/>
      <c r="L320" s="117"/>
      <c r="M320" s="117"/>
      <c r="N320" s="117"/>
      <c r="O320" s="118"/>
      <c r="P320" s="117"/>
      <c r="Q320" s="117"/>
      <c r="R320" s="117"/>
      <c r="S320" s="117"/>
      <c r="T320" s="117"/>
      <c r="U320" s="117"/>
      <c r="V320" s="117"/>
      <c r="W320" s="117"/>
      <c r="X320" s="117"/>
      <c r="Y320" s="117"/>
      <c r="Z320" s="117"/>
      <c r="AA320" s="117"/>
      <c r="AB320" s="117"/>
      <c r="AC320" s="117"/>
      <c r="AD320" s="117"/>
      <c r="AE320" s="117"/>
      <c r="AF320" s="117"/>
      <c r="AG320" s="117"/>
      <c r="AH320" s="117"/>
      <c r="AI320" s="117"/>
      <c r="AJ320" s="117"/>
      <c r="AK320" s="117"/>
      <c r="AL320" s="117"/>
    </row>
    <row r="321" spans="1:38" ht="15.75" customHeight="1">
      <c r="A321" s="117"/>
      <c r="B321" s="117"/>
      <c r="C321" s="117"/>
      <c r="D321" s="117"/>
      <c r="E321" s="118"/>
      <c r="F321" s="117"/>
      <c r="G321" s="117"/>
      <c r="H321" s="117"/>
      <c r="I321" s="117"/>
      <c r="J321" s="117"/>
      <c r="K321" s="117"/>
      <c r="L321" s="117"/>
      <c r="M321" s="117"/>
      <c r="N321" s="117"/>
      <c r="O321" s="118"/>
      <c r="P321" s="117"/>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row>
    <row r="322" spans="1:38" ht="15.75" customHeight="1">
      <c r="A322" s="117"/>
      <c r="B322" s="117"/>
      <c r="C322" s="117"/>
      <c r="D322" s="117"/>
      <c r="E322" s="118"/>
      <c r="F322" s="117"/>
      <c r="G322" s="117"/>
      <c r="H322" s="117"/>
      <c r="I322" s="117"/>
      <c r="J322" s="117"/>
      <c r="K322" s="117"/>
      <c r="L322" s="117"/>
      <c r="M322" s="117"/>
      <c r="N322" s="117"/>
      <c r="O322" s="118"/>
      <c r="P322" s="117"/>
      <c r="Q322" s="117"/>
      <c r="R322" s="117"/>
      <c r="S322" s="117"/>
      <c r="T322" s="117"/>
      <c r="U322" s="117"/>
      <c r="V322" s="117"/>
      <c r="W322" s="117"/>
      <c r="X322" s="117"/>
      <c r="Y322" s="117"/>
      <c r="Z322" s="117"/>
      <c r="AA322" s="117"/>
      <c r="AB322" s="117"/>
      <c r="AC322" s="117"/>
      <c r="AD322" s="117"/>
      <c r="AE322" s="117"/>
      <c r="AF322" s="117"/>
      <c r="AG322" s="117"/>
      <c r="AH322" s="117"/>
      <c r="AI322" s="117"/>
      <c r="AJ322" s="117"/>
      <c r="AK322" s="117"/>
      <c r="AL322" s="117"/>
    </row>
    <row r="323" spans="1:38" ht="15.75" customHeight="1">
      <c r="A323" s="117"/>
      <c r="B323" s="117"/>
      <c r="C323" s="117"/>
      <c r="D323" s="117"/>
      <c r="E323" s="118"/>
      <c r="F323" s="117"/>
      <c r="G323" s="117"/>
      <c r="H323" s="117"/>
      <c r="I323" s="117"/>
      <c r="J323" s="117"/>
      <c r="K323" s="117"/>
      <c r="L323" s="117"/>
      <c r="M323" s="117"/>
      <c r="N323" s="117"/>
      <c r="O323" s="118"/>
      <c r="P323" s="117"/>
      <c r="Q323" s="117"/>
      <c r="R323" s="117"/>
      <c r="S323" s="117"/>
      <c r="T323" s="117"/>
      <c r="U323" s="117"/>
      <c r="V323" s="117"/>
      <c r="W323" s="117"/>
      <c r="X323" s="117"/>
      <c r="Y323" s="117"/>
      <c r="Z323" s="117"/>
      <c r="AA323" s="117"/>
      <c r="AB323" s="117"/>
      <c r="AC323" s="117"/>
      <c r="AD323" s="117"/>
      <c r="AE323" s="117"/>
      <c r="AF323" s="117"/>
      <c r="AG323" s="117"/>
      <c r="AH323" s="117"/>
      <c r="AI323" s="117"/>
      <c r="AJ323" s="117"/>
      <c r="AK323" s="117"/>
      <c r="AL323" s="117"/>
    </row>
    <row r="324" spans="1:38" ht="15.75" customHeight="1">
      <c r="A324" s="117"/>
      <c r="B324" s="117"/>
      <c r="C324" s="117"/>
      <c r="D324" s="117"/>
      <c r="E324" s="118"/>
      <c r="F324" s="117"/>
      <c r="G324" s="117"/>
      <c r="H324" s="117"/>
      <c r="I324" s="117"/>
      <c r="J324" s="117"/>
      <c r="K324" s="117"/>
      <c r="L324" s="117"/>
      <c r="M324" s="117"/>
      <c r="N324" s="117"/>
      <c r="O324" s="118"/>
      <c r="P324" s="117"/>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row>
    <row r="325" spans="1:38" ht="15.75" customHeight="1">
      <c r="A325" s="117"/>
      <c r="B325" s="117"/>
      <c r="C325" s="117"/>
      <c r="D325" s="117"/>
      <c r="E325" s="118"/>
      <c r="F325" s="117"/>
      <c r="G325" s="117"/>
      <c r="H325" s="117"/>
      <c r="I325" s="117"/>
      <c r="J325" s="117"/>
      <c r="K325" s="117"/>
      <c r="L325" s="117"/>
      <c r="M325" s="117"/>
      <c r="N325" s="117"/>
      <c r="O325" s="118"/>
      <c r="P325" s="117"/>
      <c r="Q325" s="117"/>
      <c r="R325" s="117"/>
      <c r="S325" s="117"/>
      <c r="T325" s="117"/>
      <c r="U325" s="117"/>
      <c r="V325" s="117"/>
      <c r="W325" s="117"/>
      <c r="X325" s="117"/>
      <c r="Y325" s="117"/>
      <c r="Z325" s="117"/>
      <c r="AA325" s="117"/>
      <c r="AB325" s="117"/>
      <c r="AC325" s="117"/>
      <c r="AD325" s="117"/>
      <c r="AE325" s="117"/>
      <c r="AF325" s="117"/>
      <c r="AG325" s="117"/>
      <c r="AH325" s="117"/>
      <c r="AI325" s="117"/>
      <c r="AJ325" s="117"/>
      <c r="AK325" s="117"/>
      <c r="AL325" s="117"/>
    </row>
    <row r="326" spans="1:38" ht="15.75" customHeight="1">
      <c r="A326" s="117"/>
      <c r="B326" s="117"/>
      <c r="C326" s="117"/>
      <c r="D326" s="117"/>
      <c r="E326" s="118"/>
      <c r="F326" s="117"/>
      <c r="G326" s="117"/>
      <c r="H326" s="117"/>
      <c r="I326" s="117"/>
      <c r="J326" s="117"/>
      <c r="K326" s="117"/>
      <c r="L326" s="117"/>
      <c r="M326" s="117"/>
      <c r="N326" s="117"/>
      <c r="O326" s="118"/>
      <c r="P326" s="117"/>
      <c r="Q326" s="117"/>
      <c r="R326" s="117"/>
      <c r="S326" s="117"/>
      <c r="T326" s="117"/>
      <c r="U326" s="117"/>
      <c r="V326" s="117"/>
      <c r="W326" s="117"/>
      <c r="X326" s="117"/>
      <c r="Y326" s="117"/>
      <c r="Z326" s="117"/>
      <c r="AA326" s="117"/>
      <c r="AB326" s="117"/>
      <c r="AC326" s="117"/>
      <c r="AD326" s="117"/>
      <c r="AE326" s="117"/>
      <c r="AF326" s="117"/>
      <c r="AG326" s="117"/>
      <c r="AH326" s="117"/>
      <c r="AI326" s="117"/>
      <c r="AJ326" s="117"/>
      <c r="AK326" s="117"/>
      <c r="AL326" s="117"/>
    </row>
    <row r="327" spans="1:38" ht="15.75" customHeight="1">
      <c r="A327" s="117"/>
      <c r="B327" s="117"/>
      <c r="C327" s="117"/>
      <c r="D327" s="117"/>
      <c r="E327" s="118"/>
      <c r="F327" s="117"/>
      <c r="G327" s="117"/>
      <c r="H327" s="117"/>
      <c r="I327" s="117"/>
      <c r="J327" s="117"/>
      <c r="K327" s="117"/>
      <c r="L327" s="117"/>
      <c r="M327" s="117"/>
      <c r="N327" s="117"/>
      <c r="O327" s="118"/>
      <c r="P327" s="117"/>
      <c r="Q327" s="117"/>
      <c r="R327" s="117"/>
      <c r="S327" s="117"/>
      <c r="T327" s="117"/>
      <c r="U327" s="117"/>
      <c r="V327" s="117"/>
      <c r="W327" s="117"/>
      <c r="X327" s="117"/>
      <c r="Y327" s="117"/>
      <c r="Z327" s="117"/>
      <c r="AA327" s="117"/>
      <c r="AB327" s="117"/>
      <c r="AC327" s="117"/>
      <c r="AD327" s="117"/>
      <c r="AE327" s="117"/>
      <c r="AF327" s="117"/>
      <c r="AG327" s="117"/>
      <c r="AH327" s="117"/>
      <c r="AI327" s="117"/>
      <c r="AJ327" s="117"/>
      <c r="AK327" s="117"/>
      <c r="AL327" s="117"/>
    </row>
    <row r="328" spans="1:38" ht="15.75" customHeight="1">
      <c r="A328" s="117"/>
      <c r="B328" s="117"/>
      <c r="C328" s="117"/>
      <c r="D328" s="117"/>
      <c r="E328" s="118"/>
      <c r="F328" s="117"/>
      <c r="G328" s="117"/>
      <c r="H328" s="117"/>
      <c r="I328" s="117"/>
      <c r="J328" s="117"/>
      <c r="K328" s="117"/>
      <c r="L328" s="117"/>
      <c r="M328" s="117"/>
      <c r="N328" s="117"/>
      <c r="O328" s="118"/>
      <c r="P328" s="117"/>
      <c r="Q328" s="117"/>
      <c r="R328" s="117"/>
      <c r="S328" s="117"/>
      <c r="T328" s="117"/>
      <c r="U328" s="117"/>
      <c r="V328" s="117"/>
      <c r="W328" s="117"/>
      <c r="X328" s="117"/>
      <c r="Y328" s="117"/>
      <c r="Z328" s="117"/>
      <c r="AA328" s="117"/>
      <c r="AB328" s="117"/>
      <c r="AC328" s="117"/>
      <c r="AD328" s="117"/>
      <c r="AE328" s="117"/>
      <c r="AF328" s="117"/>
      <c r="AG328" s="117"/>
      <c r="AH328" s="117"/>
      <c r="AI328" s="117"/>
      <c r="AJ328" s="117"/>
      <c r="AK328" s="117"/>
      <c r="AL328" s="117"/>
    </row>
    <row r="329" spans="1:38" ht="15.75" customHeight="1">
      <c r="A329" s="117"/>
      <c r="B329" s="117"/>
      <c r="C329" s="117"/>
      <c r="D329" s="117"/>
      <c r="E329" s="118"/>
      <c r="F329" s="117"/>
      <c r="G329" s="117"/>
      <c r="H329" s="117"/>
      <c r="I329" s="117"/>
      <c r="J329" s="117"/>
      <c r="K329" s="117"/>
      <c r="L329" s="117"/>
      <c r="M329" s="117"/>
      <c r="N329" s="117"/>
      <c r="O329" s="118"/>
      <c r="P329" s="117"/>
      <c r="Q329" s="117"/>
      <c r="R329" s="117"/>
      <c r="S329" s="117"/>
      <c r="T329" s="117"/>
      <c r="U329" s="117"/>
      <c r="V329" s="117"/>
      <c r="W329" s="117"/>
      <c r="X329" s="117"/>
      <c r="Y329" s="117"/>
      <c r="Z329" s="117"/>
      <c r="AA329" s="117"/>
      <c r="AB329" s="117"/>
      <c r="AC329" s="117"/>
      <c r="AD329" s="117"/>
      <c r="AE329" s="117"/>
      <c r="AF329" s="117"/>
      <c r="AG329" s="117"/>
      <c r="AH329" s="117"/>
      <c r="AI329" s="117"/>
      <c r="AJ329" s="117"/>
      <c r="AK329" s="117"/>
      <c r="AL329" s="117"/>
    </row>
    <row r="330" spans="1:38" ht="15.75" customHeight="1">
      <c r="A330" s="117"/>
      <c r="B330" s="117"/>
      <c r="C330" s="117"/>
      <c r="D330" s="117"/>
      <c r="E330" s="118"/>
      <c r="F330" s="117"/>
      <c r="G330" s="117"/>
      <c r="H330" s="117"/>
      <c r="I330" s="117"/>
      <c r="J330" s="117"/>
      <c r="K330" s="117"/>
      <c r="L330" s="117"/>
      <c r="M330" s="117"/>
      <c r="N330" s="117"/>
      <c r="O330" s="118"/>
      <c r="P330" s="117"/>
      <c r="Q330" s="117"/>
      <c r="R330" s="117"/>
      <c r="S330" s="117"/>
      <c r="T330" s="117"/>
      <c r="U330" s="117"/>
      <c r="V330" s="117"/>
      <c r="W330" s="117"/>
      <c r="X330" s="117"/>
      <c r="Y330" s="117"/>
      <c r="Z330" s="117"/>
      <c r="AA330" s="117"/>
      <c r="AB330" s="117"/>
      <c r="AC330" s="117"/>
      <c r="AD330" s="117"/>
      <c r="AE330" s="117"/>
      <c r="AF330" s="117"/>
      <c r="AG330" s="117"/>
      <c r="AH330" s="117"/>
      <c r="AI330" s="117"/>
      <c r="AJ330" s="117"/>
      <c r="AK330" s="117"/>
      <c r="AL330" s="117"/>
    </row>
    <row r="331" spans="1:38" ht="15.75" customHeight="1">
      <c r="A331" s="117"/>
      <c r="B331" s="117"/>
      <c r="C331" s="117"/>
      <c r="D331" s="117"/>
      <c r="E331" s="118"/>
      <c r="F331" s="117"/>
      <c r="G331" s="117"/>
      <c r="H331" s="117"/>
      <c r="I331" s="117"/>
      <c r="J331" s="117"/>
      <c r="K331" s="117"/>
      <c r="L331" s="117"/>
      <c r="M331" s="117"/>
      <c r="N331" s="117"/>
      <c r="O331" s="118"/>
      <c r="P331" s="117"/>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row>
    <row r="332" spans="1:38" ht="15.75" customHeight="1">
      <c r="A332" s="117"/>
      <c r="B332" s="117"/>
      <c r="C332" s="117"/>
      <c r="D332" s="117"/>
      <c r="E332" s="118"/>
      <c r="F332" s="117"/>
      <c r="G332" s="117"/>
      <c r="H332" s="117"/>
      <c r="I332" s="117"/>
      <c r="J332" s="117"/>
      <c r="K332" s="117"/>
      <c r="L332" s="117"/>
      <c r="M332" s="117"/>
      <c r="N332" s="117"/>
      <c r="O332" s="118"/>
      <c r="P332" s="117"/>
      <c r="Q332" s="117"/>
      <c r="R332" s="117"/>
      <c r="S332" s="117"/>
      <c r="T332" s="117"/>
      <c r="U332" s="117"/>
      <c r="V332" s="117"/>
      <c r="W332" s="117"/>
      <c r="X332" s="117"/>
      <c r="Y332" s="117"/>
      <c r="Z332" s="117"/>
      <c r="AA332" s="117"/>
      <c r="AB332" s="117"/>
      <c r="AC332" s="117"/>
      <c r="AD332" s="117"/>
      <c r="AE332" s="117"/>
      <c r="AF332" s="117"/>
      <c r="AG332" s="117"/>
      <c r="AH332" s="117"/>
      <c r="AI332" s="117"/>
      <c r="AJ332" s="117"/>
      <c r="AK332" s="117"/>
      <c r="AL332" s="117"/>
    </row>
    <row r="333" spans="1:38" ht="15.75" customHeight="1">
      <c r="A333" s="117"/>
      <c r="B333" s="117"/>
      <c r="C333" s="117"/>
      <c r="D333" s="117"/>
      <c r="E333" s="118"/>
      <c r="F333" s="117"/>
      <c r="G333" s="117"/>
      <c r="H333" s="117"/>
      <c r="I333" s="117"/>
      <c r="J333" s="117"/>
      <c r="K333" s="117"/>
      <c r="L333" s="117"/>
      <c r="M333" s="117"/>
      <c r="N333" s="117"/>
      <c r="O333" s="118"/>
      <c r="P333" s="117"/>
      <c r="Q333" s="117"/>
      <c r="R333" s="117"/>
      <c r="S333" s="117"/>
      <c r="T333" s="117"/>
      <c r="U333" s="117"/>
      <c r="V333" s="117"/>
      <c r="W333" s="117"/>
      <c r="X333" s="117"/>
      <c r="Y333" s="117"/>
      <c r="Z333" s="117"/>
      <c r="AA333" s="117"/>
      <c r="AB333" s="117"/>
      <c r="AC333" s="117"/>
      <c r="AD333" s="117"/>
      <c r="AE333" s="117"/>
      <c r="AF333" s="117"/>
      <c r="AG333" s="117"/>
      <c r="AH333" s="117"/>
      <c r="AI333" s="117"/>
      <c r="AJ333" s="117"/>
      <c r="AK333" s="117"/>
      <c r="AL333" s="117"/>
    </row>
    <row r="334" spans="1:38" ht="15.75" customHeight="1">
      <c r="A334" s="117"/>
      <c r="B334" s="117"/>
      <c r="C334" s="117"/>
      <c r="D334" s="117"/>
      <c r="E334" s="118"/>
      <c r="F334" s="117"/>
      <c r="G334" s="117"/>
      <c r="H334" s="117"/>
      <c r="I334" s="117"/>
      <c r="J334" s="117"/>
      <c r="K334" s="117"/>
      <c r="L334" s="117"/>
      <c r="M334" s="117"/>
      <c r="N334" s="117"/>
      <c r="O334" s="118"/>
      <c r="P334" s="117"/>
      <c r="Q334" s="117"/>
      <c r="R334" s="117"/>
      <c r="S334" s="117"/>
      <c r="T334" s="117"/>
      <c r="U334" s="117"/>
      <c r="V334" s="117"/>
      <c r="W334" s="117"/>
      <c r="X334" s="117"/>
      <c r="Y334" s="117"/>
      <c r="Z334" s="117"/>
      <c r="AA334" s="117"/>
      <c r="AB334" s="117"/>
      <c r="AC334" s="117"/>
      <c r="AD334" s="117"/>
      <c r="AE334" s="117"/>
      <c r="AF334" s="117"/>
      <c r="AG334" s="117"/>
      <c r="AH334" s="117"/>
      <c r="AI334" s="117"/>
      <c r="AJ334" s="117"/>
      <c r="AK334" s="117"/>
      <c r="AL334" s="117"/>
    </row>
    <row r="335" spans="1:38" ht="15.75" customHeight="1">
      <c r="A335" s="117"/>
      <c r="B335" s="117"/>
      <c r="C335" s="117"/>
      <c r="D335" s="117"/>
      <c r="E335" s="118"/>
      <c r="F335" s="117"/>
      <c r="G335" s="117"/>
      <c r="H335" s="117"/>
      <c r="I335" s="117"/>
      <c r="J335" s="117"/>
      <c r="K335" s="117"/>
      <c r="L335" s="117"/>
      <c r="M335" s="117"/>
      <c r="N335" s="117"/>
      <c r="O335" s="118"/>
      <c r="P335" s="117"/>
      <c r="Q335" s="117"/>
      <c r="R335" s="117"/>
      <c r="S335" s="117"/>
      <c r="T335" s="117"/>
      <c r="U335" s="117"/>
      <c r="V335" s="117"/>
      <c r="W335" s="117"/>
      <c r="X335" s="117"/>
      <c r="Y335" s="117"/>
      <c r="Z335" s="117"/>
      <c r="AA335" s="117"/>
      <c r="AB335" s="117"/>
      <c r="AC335" s="117"/>
      <c r="AD335" s="117"/>
      <c r="AE335" s="117"/>
      <c r="AF335" s="117"/>
      <c r="AG335" s="117"/>
      <c r="AH335" s="117"/>
      <c r="AI335" s="117"/>
      <c r="AJ335" s="117"/>
      <c r="AK335" s="117"/>
      <c r="AL335" s="117"/>
    </row>
    <row r="336" spans="1:38" ht="15.75" customHeight="1">
      <c r="A336" s="117"/>
      <c r="B336" s="117"/>
      <c r="C336" s="117"/>
      <c r="D336" s="117"/>
      <c r="E336" s="118"/>
      <c r="F336" s="117"/>
      <c r="G336" s="117"/>
      <c r="H336" s="117"/>
      <c r="I336" s="117"/>
      <c r="J336" s="117"/>
      <c r="K336" s="117"/>
      <c r="L336" s="117"/>
      <c r="M336" s="117"/>
      <c r="N336" s="117"/>
      <c r="O336" s="118"/>
      <c r="P336" s="117"/>
      <c r="Q336" s="117"/>
      <c r="R336" s="117"/>
      <c r="S336" s="117"/>
      <c r="T336" s="117"/>
      <c r="U336" s="117"/>
      <c r="V336" s="117"/>
      <c r="W336" s="117"/>
      <c r="X336" s="117"/>
      <c r="Y336" s="117"/>
      <c r="Z336" s="117"/>
      <c r="AA336" s="117"/>
      <c r="AB336" s="117"/>
      <c r="AC336" s="117"/>
      <c r="AD336" s="117"/>
      <c r="AE336" s="117"/>
      <c r="AF336" s="117"/>
      <c r="AG336" s="117"/>
      <c r="AH336" s="117"/>
      <c r="AI336" s="117"/>
      <c r="AJ336" s="117"/>
      <c r="AK336" s="117"/>
      <c r="AL336" s="117"/>
    </row>
    <row r="337" spans="1:38" ht="15.75" customHeight="1">
      <c r="A337" s="117"/>
      <c r="B337" s="117"/>
      <c r="C337" s="117"/>
      <c r="D337" s="117"/>
      <c r="E337" s="118"/>
      <c r="F337" s="117"/>
      <c r="G337" s="117"/>
      <c r="H337" s="117"/>
      <c r="I337" s="117"/>
      <c r="J337" s="117"/>
      <c r="K337" s="117"/>
      <c r="L337" s="117"/>
      <c r="M337" s="117"/>
      <c r="N337" s="117"/>
      <c r="O337" s="118"/>
      <c r="P337" s="117"/>
      <c r="Q337" s="117"/>
      <c r="R337" s="117"/>
      <c r="S337" s="117"/>
      <c r="T337" s="117"/>
      <c r="U337" s="117"/>
      <c r="V337" s="117"/>
      <c r="W337" s="117"/>
      <c r="X337" s="117"/>
      <c r="Y337" s="117"/>
      <c r="Z337" s="117"/>
      <c r="AA337" s="117"/>
      <c r="AB337" s="117"/>
      <c r="AC337" s="117"/>
      <c r="AD337" s="117"/>
      <c r="AE337" s="117"/>
      <c r="AF337" s="117"/>
      <c r="AG337" s="117"/>
      <c r="AH337" s="117"/>
      <c r="AI337" s="117"/>
      <c r="AJ337" s="117"/>
      <c r="AK337" s="117"/>
      <c r="AL337" s="117"/>
    </row>
    <row r="338" spans="1:38" ht="15.75" customHeight="1">
      <c r="A338" s="117"/>
      <c r="B338" s="117"/>
      <c r="C338" s="117"/>
      <c r="D338" s="117"/>
      <c r="E338" s="118"/>
      <c r="F338" s="117"/>
      <c r="G338" s="117"/>
      <c r="H338" s="117"/>
      <c r="I338" s="117"/>
      <c r="J338" s="117"/>
      <c r="K338" s="117"/>
      <c r="L338" s="117"/>
      <c r="M338" s="117"/>
      <c r="N338" s="117"/>
      <c r="O338" s="118"/>
      <c r="P338" s="117"/>
      <c r="Q338" s="117"/>
      <c r="R338" s="117"/>
      <c r="S338" s="117"/>
      <c r="T338" s="117"/>
      <c r="U338" s="117"/>
      <c r="V338" s="117"/>
      <c r="W338" s="117"/>
      <c r="X338" s="117"/>
      <c r="Y338" s="117"/>
      <c r="Z338" s="117"/>
      <c r="AA338" s="117"/>
      <c r="AB338" s="117"/>
      <c r="AC338" s="117"/>
      <c r="AD338" s="117"/>
      <c r="AE338" s="117"/>
      <c r="AF338" s="117"/>
      <c r="AG338" s="117"/>
      <c r="AH338" s="117"/>
      <c r="AI338" s="117"/>
      <c r="AJ338" s="117"/>
      <c r="AK338" s="117"/>
      <c r="AL338" s="117"/>
    </row>
    <row r="339" spans="1:38" ht="15.75" customHeight="1">
      <c r="A339" s="117"/>
      <c r="B339" s="117"/>
      <c r="C339" s="117"/>
      <c r="D339" s="117"/>
      <c r="E339" s="118"/>
      <c r="F339" s="117"/>
      <c r="G339" s="117"/>
      <c r="H339" s="117"/>
      <c r="I339" s="117"/>
      <c r="J339" s="117"/>
      <c r="K339" s="117"/>
      <c r="L339" s="117"/>
      <c r="M339" s="117"/>
      <c r="N339" s="117"/>
      <c r="O339" s="118"/>
      <c r="P339" s="117"/>
      <c r="Q339" s="117"/>
      <c r="R339" s="117"/>
      <c r="S339" s="117"/>
      <c r="T339" s="117"/>
      <c r="U339" s="117"/>
      <c r="V339" s="117"/>
      <c r="W339" s="117"/>
      <c r="X339" s="117"/>
      <c r="Y339" s="117"/>
      <c r="Z339" s="117"/>
      <c r="AA339" s="117"/>
      <c r="AB339" s="117"/>
      <c r="AC339" s="117"/>
      <c r="AD339" s="117"/>
      <c r="AE339" s="117"/>
      <c r="AF339" s="117"/>
      <c r="AG339" s="117"/>
      <c r="AH339" s="117"/>
      <c r="AI339" s="117"/>
      <c r="AJ339" s="117"/>
      <c r="AK339" s="117"/>
      <c r="AL339" s="117"/>
    </row>
    <row r="340" spans="1:38" ht="15.75" customHeight="1">
      <c r="A340" s="117"/>
      <c r="B340" s="117"/>
      <c r="C340" s="117"/>
      <c r="D340" s="117"/>
      <c r="E340" s="118"/>
      <c r="F340" s="117"/>
      <c r="G340" s="117"/>
      <c r="H340" s="117"/>
      <c r="I340" s="117"/>
      <c r="J340" s="117"/>
      <c r="K340" s="117"/>
      <c r="L340" s="117"/>
      <c r="M340" s="117"/>
      <c r="N340" s="117"/>
      <c r="O340" s="118"/>
      <c r="P340" s="117"/>
      <c r="Q340" s="117"/>
      <c r="R340" s="117"/>
      <c r="S340" s="117"/>
      <c r="T340" s="117"/>
      <c r="U340" s="117"/>
      <c r="V340" s="117"/>
      <c r="W340" s="117"/>
      <c r="X340" s="117"/>
      <c r="Y340" s="117"/>
      <c r="Z340" s="117"/>
      <c r="AA340" s="117"/>
      <c r="AB340" s="117"/>
      <c r="AC340" s="117"/>
      <c r="AD340" s="117"/>
      <c r="AE340" s="117"/>
      <c r="AF340" s="117"/>
      <c r="AG340" s="117"/>
      <c r="AH340" s="117"/>
      <c r="AI340" s="117"/>
      <c r="AJ340" s="117"/>
      <c r="AK340" s="117"/>
      <c r="AL340" s="117"/>
    </row>
    <row r="341" spans="1:38" ht="15.75" customHeight="1">
      <c r="A341" s="117"/>
      <c r="B341" s="117"/>
      <c r="C341" s="117"/>
      <c r="D341" s="117"/>
      <c r="E341" s="118"/>
      <c r="F341" s="117"/>
      <c r="G341" s="117"/>
      <c r="H341" s="117"/>
      <c r="I341" s="117"/>
      <c r="J341" s="117"/>
      <c r="K341" s="117"/>
      <c r="L341" s="117"/>
      <c r="M341" s="117"/>
      <c r="N341" s="117"/>
      <c r="O341" s="118"/>
      <c r="P341" s="117"/>
      <c r="Q341" s="117"/>
      <c r="R341" s="117"/>
      <c r="S341" s="117"/>
      <c r="T341" s="117"/>
      <c r="U341" s="117"/>
      <c r="V341" s="117"/>
      <c r="W341" s="117"/>
      <c r="X341" s="117"/>
      <c r="Y341" s="117"/>
      <c r="Z341" s="117"/>
      <c r="AA341" s="117"/>
      <c r="AB341" s="117"/>
      <c r="AC341" s="117"/>
      <c r="AD341" s="117"/>
      <c r="AE341" s="117"/>
      <c r="AF341" s="117"/>
      <c r="AG341" s="117"/>
      <c r="AH341" s="117"/>
      <c r="AI341" s="117"/>
      <c r="AJ341" s="117"/>
      <c r="AK341" s="117"/>
      <c r="AL341" s="117"/>
    </row>
    <row r="342" spans="1:38" ht="15.75" customHeight="1">
      <c r="A342" s="117"/>
      <c r="B342" s="117"/>
      <c r="C342" s="117"/>
      <c r="D342" s="117"/>
      <c r="E342" s="118"/>
      <c r="F342" s="117"/>
      <c r="G342" s="117"/>
      <c r="H342" s="117"/>
      <c r="I342" s="117"/>
      <c r="J342" s="117"/>
      <c r="K342" s="117"/>
      <c r="L342" s="117"/>
      <c r="M342" s="117"/>
      <c r="N342" s="117"/>
      <c r="O342" s="118"/>
      <c r="P342" s="117"/>
      <c r="Q342" s="117"/>
      <c r="R342" s="117"/>
      <c r="S342" s="117"/>
      <c r="T342" s="117"/>
      <c r="U342" s="117"/>
      <c r="V342" s="117"/>
      <c r="W342" s="117"/>
      <c r="X342" s="117"/>
      <c r="Y342" s="117"/>
      <c r="Z342" s="117"/>
      <c r="AA342" s="117"/>
      <c r="AB342" s="117"/>
      <c r="AC342" s="117"/>
      <c r="AD342" s="117"/>
      <c r="AE342" s="117"/>
      <c r="AF342" s="117"/>
      <c r="AG342" s="117"/>
      <c r="AH342" s="117"/>
      <c r="AI342" s="117"/>
      <c r="AJ342" s="117"/>
      <c r="AK342" s="117"/>
      <c r="AL342" s="117"/>
    </row>
    <row r="343" spans="1:38" ht="15.75" customHeight="1">
      <c r="A343" s="117"/>
      <c r="B343" s="117"/>
      <c r="C343" s="117"/>
      <c r="D343" s="117"/>
      <c r="E343" s="118"/>
      <c r="F343" s="117"/>
      <c r="G343" s="117"/>
      <c r="H343" s="117"/>
      <c r="I343" s="117"/>
      <c r="J343" s="117"/>
      <c r="K343" s="117"/>
      <c r="L343" s="117"/>
      <c r="M343" s="117"/>
      <c r="N343" s="117"/>
      <c r="O343" s="118"/>
      <c r="P343" s="117"/>
      <c r="Q343" s="117"/>
      <c r="R343" s="117"/>
      <c r="S343" s="117"/>
      <c r="T343" s="117"/>
      <c r="U343" s="117"/>
      <c r="V343" s="117"/>
      <c r="W343" s="117"/>
      <c r="X343" s="117"/>
      <c r="Y343" s="117"/>
      <c r="Z343" s="117"/>
      <c r="AA343" s="117"/>
      <c r="AB343" s="117"/>
      <c r="AC343" s="117"/>
      <c r="AD343" s="117"/>
      <c r="AE343" s="117"/>
      <c r="AF343" s="117"/>
      <c r="AG343" s="117"/>
      <c r="AH343" s="117"/>
      <c r="AI343" s="117"/>
      <c r="AJ343" s="117"/>
      <c r="AK343" s="117"/>
      <c r="AL343" s="117"/>
    </row>
    <row r="344" spans="1:38" ht="15.75" customHeight="1">
      <c r="A344" s="117"/>
      <c r="B344" s="117"/>
      <c r="C344" s="117"/>
      <c r="D344" s="117"/>
      <c r="E344" s="118"/>
      <c r="F344" s="117"/>
      <c r="G344" s="117"/>
      <c r="H344" s="117"/>
      <c r="I344" s="117"/>
      <c r="J344" s="117"/>
      <c r="K344" s="117"/>
      <c r="L344" s="117"/>
      <c r="M344" s="117"/>
      <c r="N344" s="117"/>
      <c r="O344" s="118"/>
      <c r="P344" s="117"/>
      <c r="Q344" s="117"/>
      <c r="R344" s="117"/>
      <c r="S344" s="117"/>
      <c r="T344" s="117"/>
      <c r="U344" s="117"/>
      <c r="V344" s="117"/>
      <c r="W344" s="117"/>
      <c r="X344" s="117"/>
      <c r="Y344" s="117"/>
      <c r="Z344" s="117"/>
      <c r="AA344" s="117"/>
      <c r="AB344" s="117"/>
      <c r="AC344" s="117"/>
      <c r="AD344" s="117"/>
      <c r="AE344" s="117"/>
      <c r="AF344" s="117"/>
      <c r="AG344" s="117"/>
      <c r="AH344" s="117"/>
      <c r="AI344" s="117"/>
      <c r="AJ344" s="117"/>
      <c r="AK344" s="117"/>
      <c r="AL344" s="117"/>
    </row>
    <row r="345" spans="1:38" ht="15.75" customHeight="1">
      <c r="A345" s="117"/>
      <c r="B345" s="117"/>
      <c r="C345" s="117"/>
      <c r="D345" s="117"/>
      <c r="E345" s="118"/>
      <c r="F345" s="117"/>
      <c r="G345" s="117"/>
      <c r="H345" s="117"/>
      <c r="I345" s="117"/>
      <c r="J345" s="117"/>
      <c r="K345" s="117"/>
      <c r="L345" s="117"/>
      <c r="M345" s="117"/>
      <c r="N345" s="117"/>
      <c r="O345" s="118"/>
      <c r="P345" s="117"/>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row>
    <row r="346" spans="1:38" ht="15.75" customHeight="1">
      <c r="A346" s="117"/>
      <c r="B346" s="117"/>
      <c r="C346" s="117"/>
      <c r="D346" s="117"/>
      <c r="E346" s="118"/>
      <c r="F346" s="117"/>
      <c r="G346" s="117"/>
      <c r="H346" s="117"/>
      <c r="I346" s="117"/>
      <c r="J346" s="117"/>
      <c r="K346" s="117"/>
      <c r="L346" s="117"/>
      <c r="M346" s="117"/>
      <c r="N346" s="117"/>
      <c r="O346" s="118"/>
      <c r="P346" s="117"/>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row>
    <row r="347" spans="1:38" ht="15.75" customHeight="1">
      <c r="A347" s="117"/>
      <c r="B347" s="117"/>
      <c r="C347" s="117"/>
      <c r="D347" s="117"/>
      <c r="E347" s="118"/>
      <c r="F347" s="117"/>
      <c r="G347" s="117"/>
      <c r="H347" s="117"/>
      <c r="I347" s="117"/>
      <c r="J347" s="117"/>
      <c r="K347" s="117"/>
      <c r="L347" s="117"/>
      <c r="M347" s="117"/>
      <c r="N347" s="117"/>
      <c r="O347" s="118"/>
      <c r="P347" s="117"/>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row>
    <row r="348" spans="1:38" ht="15.75" customHeight="1">
      <c r="A348" s="117"/>
      <c r="B348" s="117"/>
      <c r="C348" s="117"/>
      <c r="D348" s="117"/>
      <c r="E348" s="118"/>
      <c r="F348" s="117"/>
      <c r="G348" s="117"/>
      <c r="H348" s="117"/>
      <c r="I348" s="117"/>
      <c r="J348" s="117"/>
      <c r="K348" s="117"/>
      <c r="L348" s="117"/>
      <c r="M348" s="117"/>
      <c r="N348" s="117"/>
      <c r="O348" s="118"/>
      <c r="P348" s="117"/>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row>
    <row r="349" spans="1:38" ht="15.75" customHeight="1">
      <c r="A349" s="117"/>
      <c r="B349" s="117"/>
      <c r="C349" s="117"/>
      <c r="D349" s="117"/>
      <c r="E349" s="118"/>
      <c r="F349" s="117"/>
      <c r="G349" s="117"/>
      <c r="H349" s="117"/>
      <c r="I349" s="117"/>
      <c r="J349" s="117"/>
      <c r="K349" s="117"/>
      <c r="L349" s="117"/>
      <c r="M349" s="117"/>
      <c r="N349" s="117"/>
      <c r="O349" s="118"/>
      <c r="P349" s="117"/>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row>
    <row r="350" spans="1:38" ht="15.75" customHeight="1">
      <c r="A350" s="117"/>
      <c r="B350" s="117"/>
      <c r="C350" s="117"/>
      <c r="D350" s="117"/>
      <c r="E350" s="118"/>
      <c r="F350" s="117"/>
      <c r="G350" s="117"/>
      <c r="H350" s="117"/>
      <c r="I350" s="117"/>
      <c r="J350" s="117"/>
      <c r="K350" s="117"/>
      <c r="L350" s="117"/>
      <c r="M350" s="117"/>
      <c r="N350" s="117"/>
      <c r="O350" s="118"/>
      <c r="P350" s="117"/>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row>
    <row r="351" spans="1:38" ht="15.75" customHeight="1">
      <c r="A351" s="117"/>
      <c r="B351" s="117"/>
      <c r="C351" s="117"/>
      <c r="D351" s="117"/>
      <c r="E351" s="118"/>
      <c r="F351" s="117"/>
      <c r="G351" s="117"/>
      <c r="H351" s="117"/>
      <c r="I351" s="117"/>
      <c r="J351" s="117"/>
      <c r="K351" s="117"/>
      <c r="L351" s="117"/>
      <c r="M351" s="117"/>
      <c r="N351" s="117"/>
      <c r="O351" s="118"/>
      <c r="P351" s="117"/>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row>
    <row r="352" spans="1:38" ht="15.75" customHeight="1">
      <c r="A352" s="117"/>
      <c r="B352" s="117"/>
      <c r="C352" s="117"/>
      <c r="D352" s="117"/>
      <c r="E352" s="118"/>
      <c r="F352" s="117"/>
      <c r="G352" s="117"/>
      <c r="H352" s="117"/>
      <c r="I352" s="117"/>
      <c r="J352" s="117"/>
      <c r="K352" s="117"/>
      <c r="L352" s="117"/>
      <c r="M352" s="117"/>
      <c r="N352" s="117"/>
      <c r="O352" s="118"/>
      <c r="P352" s="117"/>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row>
    <row r="353" spans="1:38" ht="15.75" customHeight="1">
      <c r="A353" s="117"/>
      <c r="B353" s="117"/>
      <c r="C353" s="117"/>
      <c r="D353" s="117"/>
      <c r="E353" s="118"/>
      <c r="F353" s="117"/>
      <c r="G353" s="117"/>
      <c r="H353" s="117"/>
      <c r="I353" s="117"/>
      <c r="J353" s="117"/>
      <c r="K353" s="117"/>
      <c r="L353" s="117"/>
      <c r="M353" s="117"/>
      <c r="N353" s="117"/>
      <c r="O353" s="118"/>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row>
    <row r="354" spans="1:38" ht="15.75" customHeight="1">
      <c r="A354" s="117"/>
      <c r="B354" s="117"/>
      <c r="C354" s="117"/>
      <c r="D354" s="117"/>
      <c r="E354" s="118"/>
      <c r="F354" s="117"/>
      <c r="G354" s="117"/>
      <c r="H354" s="117"/>
      <c r="I354" s="117"/>
      <c r="J354" s="117"/>
      <c r="K354" s="117"/>
      <c r="L354" s="117"/>
      <c r="M354" s="117"/>
      <c r="N354" s="117"/>
      <c r="O354" s="118"/>
      <c r="P354" s="117"/>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row>
    <row r="355" spans="1:38" ht="15.75" customHeight="1">
      <c r="A355" s="117"/>
      <c r="B355" s="117"/>
      <c r="C355" s="117"/>
      <c r="D355" s="117"/>
      <c r="E355" s="118"/>
      <c r="F355" s="117"/>
      <c r="G355" s="117"/>
      <c r="H355" s="117"/>
      <c r="I355" s="117"/>
      <c r="J355" s="117"/>
      <c r="K355" s="117"/>
      <c r="L355" s="117"/>
      <c r="M355" s="117"/>
      <c r="N355" s="117"/>
      <c r="O355" s="118"/>
      <c r="P355" s="117"/>
      <c r="Q355" s="117"/>
      <c r="R355" s="117"/>
      <c r="S355" s="117"/>
      <c r="T355" s="117"/>
      <c r="U355" s="117"/>
      <c r="V355" s="117"/>
      <c r="W355" s="117"/>
      <c r="X355" s="117"/>
      <c r="Y355" s="117"/>
      <c r="Z355" s="117"/>
      <c r="AA355" s="117"/>
      <c r="AB355" s="117"/>
      <c r="AC355" s="117"/>
      <c r="AD355" s="117"/>
      <c r="AE355" s="117"/>
      <c r="AF355" s="117"/>
      <c r="AG355" s="117"/>
      <c r="AH355" s="117"/>
      <c r="AI355" s="117"/>
      <c r="AJ355" s="117"/>
      <c r="AK355" s="117"/>
      <c r="AL355" s="117"/>
    </row>
    <row r="356" spans="1:38" ht="15.75" customHeight="1">
      <c r="A356" s="117"/>
      <c r="B356" s="117"/>
      <c r="C356" s="117"/>
      <c r="D356" s="117"/>
      <c r="E356" s="118"/>
      <c r="F356" s="117"/>
      <c r="G356" s="117"/>
      <c r="H356" s="117"/>
      <c r="I356" s="117"/>
      <c r="J356" s="117"/>
      <c r="K356" s="117"/>
      <c r="L356" s="117"/>
      <c r="M356" s="117"/>
      <c r="N356" s="117"/>
      <c r="O356" s="118"/>
      <c r="P356" s="117"/>
      <c r="Q356" s="117"/>
      <c r="R356" s="117"/>
      <c r="S356" s="117"/>
      <c r="T356" s="117"/>
      <c r="U356" s="117"/>
      <c r="V356" s="117"/>
      <c r="W356" s="117"/>
      <c r="X356" s="117"/>
      <c r="Y356" s="117"/>
      <c r="Z356" s="117"/>
      <c r="AA356" s="117"/>
      <c r="AB356" s="117"/>
      <c r="AC356" s="117"/>
      <c r="AD356" s="117"/>
      <c r="AE356" s="117"/>
      <c r="AF356" s="117"/>
      <c r="AG356" s="117"/>
      <c r="AH356" s="117"/>
      <c r="AI356" s="117"/>
      <c r="AJ356" s="117"/>
      <c r="AK356" s="117"/>
      <c r="AL356" s="117"/>
    </row>
    <row r="357" spans="1:38" ht="15.75" customHeight="1">
      <c r="A357" s="117"/>
      <c r="B357" s="117"/>
      <c r="C357" s="117"/>
      <c r="D357" s="117"/>
      <c r="E357" s="118"/>
      <c r="F357" s="117"/>
      <c r="G357" s="117"/>
      <c r="H357" s="117"/>
      <c r="I357" s="117"/>
      <c r="J357" s="117"/>
      <c r="K357" s="117"/>
      <c r="L357" s="117"/>
      <c r="M357" s="117"/>
      <c r="N357" s="117"/>
      <c r="O357" s="118"/>
      <c r="P357" s="117"/>
      <c r="Q357" s="117"/>
      <c r="R357" s="117"/>
      <c r="S357" s="117"/>
      <c r="T357" s="117"/>
      <c r="U357" s="117"/>
      <c r="V357" s="117"/>
      <c r="W357" s="117"/>
      <c r="X357" s="117"/>
      <c r="Y357" s="117"/>
      <c r="Z357" s="117"/>
      <c r="AA357" s="117"/>
      <c r="AB357" s="117"/>
      <c r="AC357" s="117"/>
      <c r="AD357" s="117"/>
      <c r="AE357" s="117"/>
      <c r="AF357" s="117"/>
      <c r="AG357" s="117"/>
      <c r="AH357" s="117"/>
      <c r="AI357" s="117"/>
      <c r="AJ357" s="117"/>
      <c r="AK357" s="117"/>
      <c r="AL357" s="117"/>
    </row>
    <row r="358" spans="1:38" ht="15.75" customHeight="1">
      <c r="A358" s="117"/>
      <c r="B358" s="117"/>
      <c r="C358" s="117"/>
      <c r="D358" s="117"/>
      <c r="E358" s="118"/>
      <c r="F358" s="117"/>
      <c r="G358" s="117"/>
      <c r="H358" s="117"/>
      <c r="I358" s="117"/>
      <c r="J358" s="117"/>
      <c r="K358" s="117"/>
      <c r="L358" s="117"/>
      <c r="M358" s="117"/>
      <c r="N358" s="117"/>
      <c r="O358" s="118"/>
      <c r="P358" s="117"/>
      <c r="Q358" s="117"/>
      <c r="R358" s="117"/>
      <c r="S358" s="117"/>
      <c r="T358" s="117"/>
      <c r="U358" s="117"/>
      <c r="V358" s="117"/>
      <c r="W358" s="117"/>
      <c r="X358" s="117"/>
      <c r="Y358" s="117"/>
      <c r="Z358" s="117"/>
      <c r="AA358" s="117"/>
      <c r="AB358" s="117"/>
      <c r="AC358" s="117"/>
      <c r="AD358" s="117"/>
      <c r="AE358" s="117"/>
      <c r="AF358" s="117"/>
      <c r="AG358" s="117"/>
      <c r="AH358" s="117"/>
      <c r="AI358" s="117"/>
      <c r="AJ358" s="117"/>
      <c r="AK358" s="117"/>
      <c r="AL358" s="117"/>
    </row>
    <row r="359" spans="1:38" ht="15.75" customHeight="1">
      <c r="A359" s="117"/>
      <c r="B359" s="117"/>
      <c r="C359" s="117"/>
      <c r="D359" s="117"/>
      <c r="E359" s="118"/>
      <c r="F359" s="117"/>
      <c r="G359" s="117"/>
      <c r="H359" s="117"/>
      <c r="I359" s="117"/>
      <c r="J359" s="117"/>
      <c r="K359" s="117"/>
      <c r="L359" s="117"/>
      <c r="M359" s="117"/>
      <c r="N359" s="117"/>
      <c r="O359" s="118"/>
      <c r="P359" s="117"/>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row>
    <row r="360" spans="1:38" ht="15.75" customHeight="1">
      <c r="A360" s="117"/>
      <c r="B360" s="117"/>
      <c r="C360" s="117"/>
      <c r="D360" s="117"/>
      <c r="E360" s="118"/>
      <c r="F360" s="117"/>
      <c r="G360" s="117"/>
      <c r="H360" s="117"/>
      <c r="I360" s="117"/>
      <c r="J360" s="117"/>
      <c r="K360" s="117"/>
      <c r="L360" s="117"/>
      <c r="M360" s="117"/>
      <c r="N360" s="117"/>
      <c r="O360" s="118"/>
      <c r="P360" s="117"/>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row>
    <row r="361" spans="1:38" ht="15.75" customHeight="1">
      <c r="A361" s="117"/>
      <c r="B361" s="117"/>
      <c r="C361" s="117"/>
      <c r="D361" s="117"/>
      <c r="E361" s="118"/>
      <c r="F361" s="117"/>
      <c r="G361" s="117"/>
      <c r="H361" s="117"/>
      <c r="I361" s="117"/>
      <c r="J361" s="117"/>
      <c r="K361" s="117"/>
      <c r="L361" s="117"/>
      <c r="M361" s="117"/>
      <c r="N361" s="117"/>
      <c r="O361" s="118"/>
      <c r="P361" s="117"/>
      <c r="Q361" s="117"/>
      <c r="R361" s="117"/>
      <c r="S361" s="117"/>
      <c r="T361" s="117"/>
      <c r="U361" s="117"/>
      <c r="V361" s="117"/>
      <c r="W361" s="117"/>
      <c r="X361" s="117"/>
      <c r="Y361" s="117"/>
      <c r="Z361" s="117"/>
      <c r="AA361" s="117"/>
      <c r="AB361" s="117"/>
      <c r="AC361" s="117"/>
      <c r="AD361" s="117"/>
      <c r="AE361" s="117"/>
      <c r="AF361" s="117"/>
      <c r="AG361" s="117"/>
      <c r="AH361" s="117"/>
      <c r="AI361" s="117"/>
      <c r="AJ361" s="117"/>
      <c r="AK361" s="117"/>
      <c r="AL361" s="117"/>
    </row>
    <row r="362" spans="1:38" ht="15.75" customHeight="1">
      <c r="A362" s="117"/>
      <c r="B362" s="117"/>
      <c r="C362" s="117"/>
      <c r="D362" s="117"/>
      <c r="E362" s="118"/>
      <c r="F362" s="117"/>
      <c r="G362" s="117"/>
      <c r="H362" s="117"/>
      <c r="I362" s="117"/>
      <c r="J362" s="117"/>
      <c r="K362" s="117"/>
      <c r="L362" s="117"/>
      <c r="M362" s="117"/>
      <c r="N362" s="117"/>
      <c r="O362" s="118"/>
      <c r="P362" s="117"/>
      <c r="Q362" s="117"/>
      <c r="R362" s="117"/>
      <c r="S362" s="117"/>
      <c r="T362" s="117"/>
      <c r="U362" s="117"/>
      <c r="V362" s="117"/>
      <c r="W362" s="117"/>
      <c r="X362" s="117"/>
      <c r="Y362" s="117"/>
      <c r="Z362" s="117"/>
      <c r="AA362" s="117"/>
      <c r="AB362" s="117"/>
      <c r="AC362" s="117"/>
      <c r="AD362" s="117"/>
      <c r="AE362" s="117"/>
      <c r="AF362" s="117"/>
      <c r="AG362" s="117"/>
      <c r="AH362" s="117"/>
      <c r="AI362" s="117"/>
      <c r="AJ362" s="117"/>
      <c r="AK362" s="117"/>
      <c r="AL362" s="117"/>
    </row>
    <row r="363" spans="1:38" ht="15.75" customHeight="1">
      <c r="A363" s="117"/>
      <c r="B363" s="117"/>
      <c r="C363" s="117"/>
      <c r="D363" s="117"/>
      <c r="E363" s="118"/>
      <c r="F363" s="117"/>
      <c r="G363" s="117"/>
      <c r="H363" s="117"/>
      <c r="I363" s="117"/>
      <c r="J363" s="117"/>
      <c r="K363" s="117"/>
      <c r="L363" s="117"/>
      <c r="M363" s="117"/>
      <c r="N363" s="117"/>
      <c r="O363" s="118"/>
      <c r="P363" s="117"/>
      <c r="Q363" s="117"/>
      <c r="R363" s="117"/>
      <c r="S363" s="117"/>
      <c r="T363" s="117"/>
      <c r="U363" s="117"/>
      <c r="V363" s="117"/>
      <c r="W363" s="117"/>
      <c r="X363" s="117"/>
      <c r="Y363" s="117"/>
      <c r="Z363" s="117"/>
      <c r="AA363" s="117"/>
      <c r="AB363" s="117"/>
      <c r="AC363" s="117"/>
      <c r="AD363" s="117"/>
      <c r="AE363" s="117"/>
      <c r="AF363" s="117"/>
      <c r="AG363" s="117"/>
      <c r="AH363" s="117"/>
      <c r="AI363" s="117"/>
      <c r="AJ363" s="117"/>
      <c r="AK363" s="117"/>
      <c r="AL363" s="117"/>
    </row>
    <row r="364" spans="1:38" ht="15.75" customHeight="1">
      <c r="A364" s="117"/>
      <c r="B364" s="117"/>
      <c r="C364" s="117"/>
      <c r="D364" s="117"/>
      <c r="E364" s="118"/>
      <c r="F364" s="117"/>
      <c r="G364" s="117"/>
      <c r="H364" s="117"/>
      <c r="I364" s="117"/>
      <c r="J364" s="117"/>
      <c r="K364" s="117"/>
      <c r="L364" s="117"/>
      <c r="M364" s="117"/>
      <c r="N364" s="117"/>
      <c r="O364" s="118"/>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row>
    <row r="365" spans="1:38" ht="15.75" customHeight="1">
      <c r="A365" s="117"/>
      <c r="B365" s="117"/>
      <c r="C365" s="117"/>
      <c r="D365" s="117"/>
      <c r="E365" s="118"/>
      <c r="F365" s="117"/>
      <c r="G365" s="117"/>
      <c r="H365" s="117"/>
      <c r="I365" s="117"/>
      <c r="J365" s="117"/>
      <c r="K365" s="117"/>
      <c r="L365" s="117"/>
      <c r="M365" s="117"/>
      <c r="N365" s="117"/>
      <c r="O365" s="118"/>
      <c r="P365" s="117"/>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row>
    <row r="366" spans="1:38" ht="15.75" customHeight="1">
      <c r="A366" s="117"/>
      <c r="B366" s="117"/>
      <c r="C366" s="117"/>
      <c r="D366" s="117"/>
      <c r="E366" s="118"/>
      <c r="F366" s="117"/>
      <c r="G366" s="117"/>
      <c r="H366" s="117"/>
      <c r="I366" s="117"/>
      <c r="J366" s="117"/>
      <c r="K366" s="117"/>
      <c r="L366" s="117"/>
      <c r="M366" s="117"/>
      <c r="N366" s="117"/>
      <c r="O366" s="118"/>
      <c r="P366" s="117"/>
      <c r="Q366" s="117"/>
      <c r="R366" s="117"/>
      <c r="S366" s="117"/>
      <c r="T366" s="117"/>
      <c r="U366" s="117"/>
      <c r="V366" s="117"/>
      <c r="W366" s="117"/>
      <c r="X366" s="117"/>
      <c r="Y366" s="117"/>
      <c r="Z366" s="117"/>
      <c r="AA366" s="117"/>
      <c r="AB366" s="117"/>
      <c r="AC366" s="117"/>
      <c r="AD366" s="117"/>
      <c r="AE366" s="117"/>
      <c r="AF366" s="117"/>
      <c r="AG366" s="117"/>
      <c r="AH366" s="117"/>
      <c r="AI366" s="117"/>
      <c r="AJ366" s="117"/>
      <c r="AK366" s="117"/>
      <c r="AL366" s="117"/>
    </row>
    <row r="367" spans="1:38" ht="15.75" customHeight="1">
      <c r="A367" s="117"/>
      <c r="B367" s="117"/>
      <c r="C367" s="117"/>
      <c r="D367" s="117"/>
      <c r="E367" s="118"/>
      <c r="F367" s="117"/>
      <c r="G367" s="117"/>
      <c r="H367" s="117"/>
      <c r="I367" s="117"/>
      <c r="J367" s="117"/>
      <c r="K367" s="117"/>
      <c r="L367" s="117"/>
      <c r="M367" s="117"/>
      <c r="N367" s="117"/>
      <c r="O367" s="118"/>
      <c r="P367" s="117"/>
      <c r="Q367" s="117"/>
      <c r="R367" s="117"/>
      <c r="S367" s="117"/>
      <c r="T367" s="117"/>
      <c r="U367" s="117"/>
      <c r="V367" s="117"/>
      <c r="W367" s="117"/>
      <c r="X367" s="117"/>
      <c r="Y367" s="117"/>
      <c r="Z367" s="117"/>
      <c r="AA367" s="117"/>
      <c r="AB367" s="117"/>
      <c r="AC367" s="117"/>
      <c r="AD367" s="117"/>
      <c r="AE367" s="117"/>
      <c r="AF367" s="117"/>
      <c r="AG367" s="117"/>
      <c r="AH367" s="117"/>
      <c r="AI367" s="117"/>
      <c r="AJ367" s="117"/>
      <c r="AK367" s="117"/>
      <c r="AL367" s="117"/>
    </row>
    <row r="368" spans="1:38" ht="15.75" customHeight="1">
      <c r="A368" s="117"/>
      <c r="B368" s="117"/>
      <c r="C368" s="117"/>
      <c r="D368" s="117"/>
      <c r="E368" s="118"/>
      <c r="F368" s="117"/>
      <c r="G368" s="117"/>
      <c r="H368" s="117"/>
      <c r="I368" s="117"/>
      <c r="J368" s="117"/>
      <c r="K368" s="117"/>
      <c r="L368" s="117"/>
      <c r="M368" s="117"/>
      <c r="N368" s="117"/>
      <c r="O368" s="118"/>
      <c r="P368" s="117"/>
      <c r="Q368" s="117"/>
      <c r="R368" s="117"/>
      <c r="S368" s="117"/>
      <c r="T368" s="117"/>
      <c r="U368" s="117"/>
      <c r="V368" s="117"/>
      <c r="W368" s="117"/>
      <c r="X368" s="117"/>
      <c r="Y368" s="117"/>
      <c r="Z368" s="117"/>
      <c r="AA368" s="117"/>
      <c r="AB368" s="117"/>
      <c r="AC368" s="117"/>
      <c r="AD368" s="117"/>
      <c r="AE368" s="117"/>
      <c r="AF368" s="117"/>
      <c r="AG368" s="117"/>
      <c r="AH368" s="117"/>
      <c r="AI368" s="117"/>
      <c r="AJ368" s="117"/>
      <c r="AK368" s="117"/>
      <c r="AL368" s="117"/>
    </row>
    <row r="369" spans="1:38" ht="15.75" customHeight="1">
      <c r="A369" s="117"/>
      <c r="B369" s="117"/>
      <c r="C369" s="117"/>
      <c r="D369" s="117"/>
      <c r="E369" s="118"/>
      <c r="F369" s="117"/>
      <c r="G369" s="117"/>
      <c r="H369" s="117"/>
      <c r="I369" s="117"/>
      <c r="J369" s="117"/>
      <c r="K369" s="117"/>
      <c r="L369" s="117"/>
      <c r="M369" s="117"/>
      <c r="N369" s="117"/>
      <c r="O369" s="118"/>
      <c r="P369" s="117"/>
      <c r="Q369" s="117"/>
      <c r="R369" s="117"/>
      <c r="S369" s="117"/>
      <c r="T369" s="117"/>
      <c r="U369" s="117"/>
      <c r="V369" s="117"/>
      <c r="W369" s="117"/>
      <c r="X369" s="117"/>
      <c r="Y369" s="117"/>
      <c r="Z369" s="117"/>
      <c r="AA369" s="117"/>
      <c r="AB369" s="117"/>
      <c r="AC369" s="117"/>
      <c r="AD369" s="117"/>
      <c r="AE369" s="117"/>
      <c r="AF369" s="117"/>
      <c r="AG369" s="117"/>
      <c r="AH369" s="117"/>
      <c r="AI369" s="117"/>
      <c r="AJ369" s="117"/>
      <c r="AK369" s="117"/>
      <c r="AL369" s="117"/>
    </row>
    <row r="370" spans="1:38" ht="15.75" customHeight="1">
      <c r="A370" s="117"/>
      <c r="B370" s="117"/>
      <c r="C370" s="117"/>
      <c r="D370" s="117"/>
      <c r="E370" s="118"/>
      <c r="F370" s="117"/>
      <c r="G370" s="117"/>
      <c r="H370" s="117"/>
      <c r="I370" s="117"/>
      <c r="J370" s="117"/>
      <c r="K370" s="117"/>
      <c r="L370" s="117"/>
      <c r="M370" s="117"/>
      <c r="N370" s="117"/>
      <c r="O370" s="118"/>
      <c r="P370" s="117"/>
      <c r="Q370" s="117"/>
      <c r="R370" s="117"/>
      <c r="S370" s="117"/>
      <c r="T370" s="117"/>
      <c r="U370" s="117"/>
      <c r="V370" s="117"/>
      <c r="W370" s="117"/>
      <c r="X370" s="117"/>
      <c r="Y370" s="117"/>
      <c r="Z370" s="117"/>
      <c r="AA370" s="117"/>
      <c r="AB370" s="117"/>
      <c r="AC370" s="117"/>
      <c r="AD370" s="117"/>
      <c r="AE370" s="117"/>
      <c r="AF370" s="117"/>
      <c r="AG370" s="117"/>
      <c r="AH370" s="117"/>
      <c r="AI370" s="117"/>
      <c r="AJ370" s="117"/>
      <c r="AK370" s="117"/>
      <c r="AL370" s="117"/>
    </row>
    <row r="371" spans="1:38" ht="15.75" customHeight="1">
      <c r="A371" s="117"/>
      <c r="B371" s="117"/>
      <c r="C371" s="117"/>
      <c r="D371" s="117"/>
      <c r="E371" s="118"/>
      <c r="F371" s="117"/>
      <c r="G371" s="117"/>
      <c r="H371" s="117"/>
      <c r="I371" s="117"/>
      <c r="J371" s="117"/>
      <c r="K371" s="117"/>
      <c r="L371" s="117"/>
      <c r="M371" s="117"/>
      <c r="N371" s="117"/>
      <c r="O371" s="118"/>
      <c r="P371" s="117"/>
      <c r="Q371" s="117"/>
      <c r="R371" s="117"/>
      <c r="S371" s="117"/>
      <c r="T371" s="117"/>
      <c r="U371" s="117"/>
      <c r="V371" s="117"/>
      <c r="W371" s="117"/>
      <c r="X371" s="117"/>
      <c r="Y371" s="117"/>
      <c r="Z371" s="117"/>
      <c r="AA371" s="117"/>
      <c r="AB371" s="117"/>
      <c r="AC371" s="117"/>
      <c r="AD371" s="117"/>
      <c r="AE371" s="117"/>
      <c r="AF371" s="117"/>
      <c r="AG371" s="117"/>
      <c r="AH371" s="117"/>
      <c r="AI371" s="117"/>
      <c r="AJ371" s="117"/>
      <c r="AK371" s="117"/>
      <c r="AL371" s="117"/>
    </row>
    <row r="372" spans="1:38" ht="15.75" customHeight="1">
      <c r="A372" s="117"/>
      <c r="B372" s="117"/>
      <c r="C372" s="117"/>
      <c r="D372" s="117"/>
      <c r="E372" s="118"/>
      <c r="F372" s="117"/>
      <c r="G372" s="117"/>
      <c r="H372" s="117"/>
      <c r="I372" s="117"/>
      <c r="J372" s="117"/>
      <c r="K372" s="117"/>
      <c r="L372" s="117"/>
      <c r="M372" s="117"/>
      <c r="N372" s="117"/>
      <c r="O372" s="118"/>
      <c r="P372" s="117"/>
      <c r="Q372" s="117"/>
      <c r="R372" s="117"/>
      <c r="S372" s="117"/>
      <c r="T372" s="117"/>
      <c r="U372" s="117"/>
      <c r="V372" s="117"/>
      <c r="W372" s="117"/>
      <c r="X372" s="117"/>
      <c r="Y372" s="117"/>
      <c r="Z372" s="117"/>
      <c r="AA372" s="117"/>
      <c r="AB372" s="117"/>
      <c r="AC372" s="117"/>
      <c r="AD372" s="117"/>
      <c r="AE372" s="117"/>
      <c r="AF372" s="117"/>
      <c r="AG372" s="117"/>
      <c r="AH372" s="117"/>
      <c r="AI372" s="117"/>
      <c r="AJ372" s="117"/>
      <c r="AK372" s="117"/>
      <c r="AL372" s="117"/>
    </row>
    <row r="373" spans="1:38" ht="15.75" customHeight="1">
      <c r="A373" s="117"/>
      <c r="B373" s="117"/>
      <c r="C373" s="117"/>
      <c r="D373" s="117"/>
      <c r="E373" s="118"/>
      <c r="F373" s="117"/>
      <c r="G373" s="117"/>
      <c r="H373" s="117"/>
      <c r="I373" s="117"/>
      <c r="J373" s="117"/>
      <c r="K373" s="117"/>
      <c r="L373" s="117"/>
      <c r="M373" s="117"/>
      <c r="N373" s="117"/>
      <c r="O373" s="118"/>
      <c r="P373" s="117"/>
      <c r="Q373" s="117"/>
      <c r="R373" s="117"/>
      <c r="S373" s="117"/>
      <c r="T373" s="117"/>
      <c r="U373" s="117"/>
      <c r="V373" s="117"/>
      <c r="W373" s="117"/>
      <c r="X373" s="117"/>
      <c r="Y373" s="117"/>
      <c r="Z373" s="117"/>
      <c r="AA373" s="117"/>
      <c r="AB373" s="117"/>
      <c r="AC373" s="117"/>
      <c r="AD373" s="117"/>
      <c r="AE373" s="117"/>
      <c r="AF373" s="117"/>
      <c r="AG373" s="117"/>
      <c r="AH373" s="117"/>
      <c r="AI373" s="117"/>
      <c r="AJ373" s="117"/>
      <c r="AK373" s="117"/>
      <c r="AL373" s="117"/>
    </row>
    <row r="374" spans="1:38" ht="15.75" customHeight="1">
      <c r="A374" s="117"/>
      <c r="B374" s="117"/>
      <c r="C374" s="117"/>
      <c r="D374" s="117"/>
      <c r="E374" s="118"/>
      <c r="F374" s="117"/>
      <c r="G374" s="117"/>
      <c r="H374" s="117"/>
      <c r="I374" s="117"/>
      <c r="J374" s="117"/>
      <c r="K374" s="117"/>
      <c r="L374" s="117"/>
      <c r="M374" s="117"/>
      <c r="N374" s="117"/>
      <c r="O374" s="118"/>
      <c r="P374" s="117"/>
      <c r="Q374" s="117"/>
      <c r="R374" s="117"/>
      <c r="S374" s="117"/>
      <c r="T374" s="117"/>
      <c r="U374" s="117"/>
      <c r="V374" s="117"/>
      <c r="W374" s="117"/>
      <c r="X374" s="117"/>
      <c r="Y374" s="117"/>
      <c r="Z374" s="117"/>
      <c r="AA374" s="117"/>
      <c r="AB374" s="117"/>
      <c r="AC374" s="117"/>
      <c r="AD374" s="117"/>
      <c r="AE374" s="117"/>
      <c r="AF374" s="117"/>
      <c r="AG374" s="117"/>
      <c r="AH374" s="117"/>
      <c r="AI374" s="117"/>
      <c r="AJ374" s="117"/>
      <c r="AK374" s="117"/>
      <c r="AL374" s="117"/>
    </row>
    <row r="375" spans="1:38" ht="15.75" customHeight="1">
      <c r="A375" s="117"/>
      <c r="B375" s="117"/>
      <c r="C375" s="117"/>
      <c r="D375" s="117"/>
      <c r="E375" s="118"/>
      <c r="F375" s="117"/>
      <c r="G375" s="117"/>
      <c r="H375" s="117"/>
      <c r="I375" s="117"/>
      <c r="J375" s="117"/>
      <c r="K375" s="117"/>
      <c r="L375" s="117"/>
      <c r="M375" s="117"/>
      <c r="N375" s="117"/>
      <c r="O375" s="118"/>
      <c r="P375" s="117"/>
      <c r="Q375" s="117"/>
      <c r="R375" s="117"/>
      <c r="S375" s="117"/>
      <c r="T375" s="117"/>
      <c r="U375" s="117"/>
      <c r="V375" s="117"/>
      <c r="W375" s="117"/>
      <c r="X375" s="117"/>
      <c r="Y375" s="117"/>
      <c r="Z375" s="117"/>
      <c r="AA375" s="117"/>
      <c r="AB375" s="117"/>
      <c r="AC375" s="117"/>
      <c r="AD375" s="117"/>
      <c r="AE375" s="117"/>
      <c r="AF375" s="117"/>
      <c r="AG375" s="117"/>
      <c r="AH375" s="117"/>
      <c r="AI375" s="117"/>
      <c r="AJ375" s="117"/>
      <c r="AK375" s="117"/>
      <c r="AL375" s="117"/>
    </row>
    <row r="376" spans="1:38" ht="15.75" customHeight="1">
      <c r="A376" s="117"/>
      <c r="B376" s="117"/>
      <c r="C376" s="117"/>
      <c r="D376" s="117"/>
      <c r="E376" s="118"/>
      <c r="F376" s="117"/>
      <c r="G376" s="117"/>
      <c r="H376" s="117"/>
      <c r="I376" s="117"/>
      <c r="J376" s="117"/>
      <c r="K376" s="117"/>
      <c r="L376" s="117"/>
      <c r="M376" s="117"/>
      <c r="N376" s="117"/>
      <c r="O376" s="118"/>
      <c r="P376" s="117"/>
      <c r="Q376" s="117"/>
      <c r="R376" s="117"/>
      <c r="S376" s="117"/>
      <c r="T376" s="117"/>
      <c r="U376" s="117"/>
      <c r="V376" s="117"/>
      <c r="W376" s="117"/>
      <c r="X376" s="117"/>
      <c r="Y376" s="117"/>
      <c r="Z376" s="117"/>
      <c r="AA376" s="117"/>
      <c r="AB376" s="117"/>
      <c r="AC376" s="117"/>
      <c r="AD376" s="117"/>
      <c r="AE376" s="117"/>
      <c r="AF376" s="117"/>
      <c r="AG376" s="117"/>
      <c r="AH376" s="117"/>
      <c r="AI376" s="117"/>
      <c r="AJ376" s="117"/>
      <c r="AK376" s="117"/>
      <c r="AL376" s="117"/>
    </row>
    <row r="377" spans="1:38" ht="15.75" customHeight="1">
      <c r="A377" s="117"/>
      <c r="B377" s="117"/>
      <c r="C377" s="117"/>
      <c r="D377" s="117"/>
      <c r="E377" s="118"/>
      <c r="F377" s="117"/>
      <c r="G377" s="117"/>
      <c r="H377" s="117"/>
      <c r="I377" s="117"/>
      <c r="J377" s="117"/>
      <c r="K377" s="117"/>
      <c r="L377" s="117"/>
      <c r="M377" s="117"/>
      <c r="N377" s="117"/>
      <c r="O377" s="118"/>
      <c r="P377" s="117"/>
      <c r="Q377" s="117"/>
      <c r="R377" s="117"/>
      <c r="S377" s="117"/>
      <c r="T377" s="117"/>
      <c r="U377" s="117"/>
      <c r="V377" s="117"/>
      <c r="W377" s="117"/>
      <c r="X377" s="117"/>
      <c r="Y377" s="117"/>
      <c r="Z377" s="117"/>
      <c r="AA377" s="117"/>
      <c r="AB377" s="117"/>
      <c r="AC377" s="117"/>
      <c r="AD377" s="117"/>
      <c r="AE377" s="117"/>
      <c r="AF377" s="117"/>
      <c r="AG377" s="117"/>
      <c r="AH377" s="117"/>
      <c r="AI377" s="117"/>
      <c r="AJ377" s="117"/>
      <c r="AK377" s="117"/>
      <c r="AL377" s="117"/>
    </row>
    <row r="378" spans="1:38" ht="15.75" customHeight="1">
      <c r="A378" s="117"/>
      <c r="B378" s="117"/>
      <c r="C378" s="117"/>
      <c r="D378" s="117"/>
      <c r="E378" s="118"/>
      <c r="F378" s="117"/>
      <c r="G378" s="117"/>
      <c r="H378" s="117"/>
      <c r="I378" s="117"/>
      <c r="J378" s="117"/>
      <c r="K378" s="117"/>
      <c r="L378" s="117"/>
      <c r="M378" s="117"/>
      <c r="N378" s="117"/>
      <c r="O378" s="118"/>
      <c r="P378" s="117"/>
      <c r="Q378" s="117"/>
      <c r="R378" s="117"/>
      <c r="S378" s="117"/>
      <c r="T378" s="117"/>
      <c r="U378" s="117"/>
      <c r="V378" s="117"/>
      <c r="W378" s="117"/>
      <c r="X378" s="117"/>
      <c r="Y378" s="117"/>
      <c r="Z378" s="117"/>
      <c r="AA378" s="117"/>
      <c r="AB378" s="117"/>
      <c r="AC378" s="117"/>
      <c r="AD378" s="117"/>
      <c r="AE378" s="117"/>
      <c r="AF378" s="117"/>
      <c r="AG378" s="117"/>
      <c r="AH378" s="117"/>
      <c r="AI378" s="117"/>
      <c r="AJ378" s="117"/>
      <c r="AK378" s="117"/>
      <c r="AL378" s="117"/>
    </row>
    <row r="379" spans="1:38" ht="15.75" customHeight="1">
      <c r="A379" s="117"/>
      <c r="B379" s="117"/>
      <c r="C379" s="117"/>
      <c r="D379" s="117"/>
      <c r="E379" s="118"/>
      <c r="F379" s="117"/>
      <c r="G379" s="117"/>
      <c r="H379" s="117"/>
      <c r="I379" s="117"/>
      <c r="J379" s="117"/>
      <c r="K379" s="117"/>
      <c r="L379" s="117"/>
      <c r="M379" s="117"/>
      <c r="N379" s="117"/>
      <c r="O379" s="118"/>
      <c r="P379" s="117"/>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row>
    <row r="380" spans="1:38" ht="15.75" customHeight="1">
      <c r="A380" s="117"/>
      <c r="B380" s="117"/>
      <c r="C380" s="117"/>
      <c r="D380" s="117"/>
      <c r="E380" s="118"/>
      <c r="F380" s="117"/>
      <c r="G380" s="117"/>
      <c r="H380" s="117"/>
      <c r="I380" s="117"/>
      <c r="J380" s="117"/>
      <c r="K380" s="117"/>
      <c r="L380" s="117"/>
      <c r="M380" s="117"/>
      <c r="N380" s="117"/>
      <c r="O380" s="118"/>
      <c r="P380" s="117"/>
      <c r="Q380" s="117"/>
      <c r="R380" s="117"/>
      <c r="S380" s="117"/>
      <c r="T380" s="117"/>
      <c r="U380" s="117"/>
      <c r="V380" s="117"/>
      <c r="W380" s="117"/>
      <c r="X380" s="117"/>
      <c r="Y380" s="117"/>
      <c r="Z380" s="117"/>
      <c r="AA380" s="117"/>
      <c r="AB380" s="117"/>
      <c r="AC380" s="117"/>
      <c r="AD380" s="117"/>
      <c r="AE380" s="117"/>
      <c r="AF380" s="117"/>
      <c r="AG380" s="117"/>
      <c r="AH380" s="117"/>
      <c r="AI380" s="117"/>
      <c r="AJ380" s="117"/>
      <c r="AK380" s="117"/>
      <c r="AL380" s="117"/>
    </row>
    <row r="381" spans="1:38" ht="15.75" customHeight="1">
      <c r="A381" s="117"/>
      <c r="B381" s="117"/>
      <c r="C381" s="117"/>
      <c r="D381" s="117"/>
      <c r="E381" s="118"/>
      <c r="F381" s="117"/>
      <c r="G381" s="117"/>
      <c r="H381" s="117"/>
      <c r="I381" s="117"/>
      <c r="J381" s="117"/>
      <c r="K381" s="117"/>
      <c r="L381" s="117"/>
      <c r="M381" s="117"/>
      <c r="N381" s="117"/>
      <c r="O381" s="118"/>
      <c r="P381" s="117"/>
      <c r="Q381" s="117"/>
      <c r="R381" s="117"/>
      <c r="S381" s="117"/>
      <c r="T381" s="117"/>
      <c r="U381" s="117"/>
      <c r="V381" s="117"/>
      <c r="W381" s="117"/>
      <c r="X381" s="117"/>
      <c r="Y381" s="117"/>
      <c r="Z381" s="117"/>
      <c r="AA381" s="117"/>
      <c r="AB381" s="117"/>
      <c r="AC381" s="117"/>
      <c r="AD381" s="117"/>
      <c r="AE381" s="117"/>
      <c r="AF381" s="117"/>
      <c r="AG381" s="117"/>
      <c r="AH381" s="117"/>
      <c r="AI381" s="117"/>
      <c r="AJ381" s="117"/>
      <c r="AK381" s="117"/>
      <c r="AL381" s="117"/>
    </row>
    <row r="382" spans="1:38" ht="15.75" customHeight="1">
      <c r="A382" s="117"/>
      <c r="B382" s="117"/>
      <c r="C382" s="117"/>
      <c r="D382" s="117"/>
      <c r="E382" s="118"/>
      <c r="F382" s="117"/>
      <c r="G382" s="117"/>
      <c r="H382" s="117"/>
      <c r="I382" s="117"/>
      <c r="J382" s="117"/>
      <c r="K382" s="117"/>
      <c r="L382" s="117"/>
      <c r="M382" s="117"/>
      <c r="N382" s="117"/>
      <c r="O382" s="118"/>
      <c r="P382" s="117"/>
      <c r="Q382" s="117"/>
      <c r="R382" s="117"/>
      <c r="S382" s="117"/>
      <c r="T382" s="117"/>
      <c r="U382" s="117"/>
      <c r="V382" s="117"/>
      <c r="W382" s="117"/>
      <c r="X382" s="117"/>
      <c r="Y382" s="117"/>
      <c r="Z382" s="117"/>
      <c r="AA382" s="117"/>
      <c r="AB382" s="117"/>
      <c r="AC382" s="117"/>
      <c r="AD382" s="117"/>
      <c r="AE382" s="117"/>
      <c r="AF382" s="117"/>
      <c r="AG382" s="117"/>
      <c r="AH382" s="117"/>
      <c r="AI382" s="117"/>
      <c r="AJ382" s="117"/>
      <c r="AK382" s="117"/>
      <c r="AL382" s="117"/>
    </row>
    <row r="383" spans="1:38" ht="15.75" customHeight="1">
      <c r="A383" s="117"/>
      <c r="B383" s="117"/>
      <c r="C383" s="117"/>
      <c r="D383" s="117"/>
      <c r="E383" s="118"/>
      <c r="F383" s="117"/>
      <c r="G383" s="117"/>
      <c r="H383" s="117"/>
      <c r="I383" s="117"/>
      <c r="J383" s="117"/>
      <c r="K383" s="117"/>
      <c r="L383" s="117"/>
      <c r="M383" s="117"/>
      <c r="N383" s="117"/>
      <c r="O383" s="118"/>
      <c r="P383" s="117"/>
      <c r="Q383" s="117"/>
      <c r="R383" s="117"/>
      <c r="S383" s="117"/>
      <c r="T383" s="117"/>
      <c r="U383" s="117"/>
      <c r="V383" s="117"/>
      <c r="W383" s="117"/>
      <c r="X383" s="117"/>
      <c r="Y383" s="117"/>
      <c r="Z383" s="117"/>
      <c r="AA383" s="117"/>
      <c r="AB383" s="117"/>
      <c r="AC383" s="117"/>
      <c r="AD383" s="117"/>
      <c r="AE383" s="117"/>
      <c r="AF383" s="117"/>
      <c r="AG383" s="117"/>
      <c r="AH383" s="117"/>
      <c r="AI383" s="117"/>
      <c r="AJ383" s="117"/>
      <c r="AK383" s="117"/>
      <c r="AL383" s="117"/>
    </row>
    <row r="384" spans="1:38" ht="15.75" customHeight="1">
      <c r="A384" s="117"/>
      <c r="B384" s="117"/>
      <c r="C384" s="117"/>
      <c r="D384" s="117"/>
      <c r="E384" s="118"/>
      <c r="F384" s="117"/>
      <c r="G384" s="117"/>
      <c r="H384" s="117"/>
      <c r="I384" s="117"/>
      <c r="J384" s="117"/>
      <c r="K384" s="117"/>
      <c r="L384" s="117"/>
      <c r="M384" s="117"/>
      <c r="N384" s="117"/>
      <c r="O384" s="118"/>
      <c r="P384" s="117"/>
      <c r="Q384" s="117"/>
      <c r="R384" s="117"/>
      <c r="S384" s="117"/>
      <c r="T384" s="117"/>
      <c r="U384" s="117"/>
      <c r="V384" s="117"/>
      <c r="W384" s="117"/>
      <c r="X384" s="117"/>
      <c r="Y384" s="117"/>
      <c r="Z384" s="117"/>
      <c r="AA384" s="117"/>
      <c r="AB384" s="117"/>
      <c r="AC384" s="117"/>
      <c r="AD384" s="117"/>
      <c r="AE384" s="117"/>
      <c r="AF384" s="117"/>
      <c r="AG384" s="117"/>
      <c r="AH384" s="117"/>
      <c r="AI384" s="117"/>
      <c r="AJ384" s="117"/>
      <c r="AK384" s="117"/>
      <c r="AL384" s="117"/>
    </row>
    <row r="385" spans="1:38" ht="15.75" customHeight="1">
      <c r="A385" s="117"/>
      <c r="B385" s="117"/>
      <c r="C385" s="117"/>
      <c r="D385" s="117"/>
      <c r="E385" s="118"/>
      <c r="F385" s="117"/>
      <c r="G385" s="117"/>
      <c r="H385" s="117"/>
      <c r="I385" s="117"/>
      <c r="J385" s="117"/>
      <c r="K385" s="117"/>
      <c r="L385" s="117"/>
      <c r="M385" s="117"/>
      <c r="N385" s="117"/>
      <c r="O385" s="118"/>
      <c r="P385" s="117"/>
      <c r="Q385" s="117"/>
      <c r="R385" s="117"/>
      <c r="S385" s="117"/>
      <c r="T385" s="117"/>
      <c r="U385" s="117"/>
      <c r="V385" s="117"/>
      <c r="W385" s="117"/>
      <c r="X385" s="117"/>
      <c r="Y385" s="117"/>
      <c r="Z385" s="117"/>
      <c r="AA385" s="117"/>
      <c r="AB385" s="117"/>
      <c r="AC385" s="117"/>
      <c r="AD385" s="117"/>
      <c r="AE385" s="117"/>
      <c r="AF385" s="117"/>
      <c r="AG385" s="117"/>
      <c r="AH385" s="117"/>
      <c r="AI385" s="117"/>
      <c r="AJ385" s="117"/>
      <c r="AK385" s="117"/>
      <c r="AL385" s="117"/>
    </row>
    <row r="386" spans="1:38" ht="15.75" customHeight="1">
      <c r="A386" s="117"/>
      <c r="B386" s="117"/>
      <c r="C386" s="117"/>
      <c r="D386" s="117"/>
      <c r="E386" s="118"/>
      <c r="F386" s="117"/>
      <c r="G386" s="117"/>
      <c r="H386" s="117"/>
      <c r="I386" s="117"/>
      <c r="J386" s="117"/>
      <c r="K386" s="117"/>
      <c r="L386" s="117"/>
      <c r="M386" s="117"/>
      <c r="N386" s="117"/>
      <c r="O386" s="118"/>
      <c r="P386" s="117"/>
      <c r="Q386" s="117"/>
      <c r="R386" s="117"/>
      <c r="S386" s="117"/>
      <c r="T386" s="117"/>
      <c r="U386" s="117"/>
      <c r="V386" s="117"/>
      <c r="W386" s="117"/>
      <c r="X386" s="117"/>
      <c r="Y386" s="117"/>
      <c r="Z386" s="117"/>
      <c r="AA386" s="117"/>
      <c r="AB386" s="117"/>
      <c r="AC386" s="117"/>
      <c r="AD386" s="117"/>
      <c r="AE386" s="117"/>
      <c r="AF386" s="117"/>
      <c r="AG386" s="117"/>
      <c r="AH386" s="117"/>
      <c r="AI386" s="117"/>
      <c r="AJ386" s="117"/>
      <c r="AK386" s="117"/>
      <c r="AL386" s="117"/>
    </row>
    <row r="387" spans="1:38" ht="15.75" customHeight="1">
      <c r="A387" s="117"/>
      <c r="B387" s="117"/>
      <c r="C387" s="117"/>
      <c r="D387" s="117"/>
      <c r="E387" s="118"/>
      <c r="F387" s="117"/>
      <c r="G387" s="117"/>
      <c r="H387" s="117"/>
      <c r="I387" s="117"/>
      <c r="J387" s="117"/>
      <c r="K387" s="117"/>
      <c r="L387" s="117"/>
      <c r="M387" s="117"/>
      <c r="N387" s="117"/>
      <c r="O387" s="118"/>
      <c r="P387" s="117"/>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row>
    <row r="388" spans="1:38" ht="15.75" customHeight="1">
      <c r="A388" s="117"/>
      <c r="B388" s="117"/>
      <c r="C388" s="117"/>
      <c r="D388" s="117"/>
      <c r="E388" s="118"/>
      <c r="F388" s="117"/>
      <c r="G388" s="117"/>
      <c r="H388" s="117"/>
      <c r="I388" s="117"/>
      <c r="J388" s="117"/>
      <c r="K388" s="117"/>
      <c r="L388" s="117"/>
      <c r="M388" s="117"/>
      <c r="N388" s="117"/>
      <c r="O388" s="118"/>
      <c r="P388" s="117"/>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row>
    <row r="389" spans="1:38" ht="15.75" customHeight="1">
      <c r="A389" s="117"/>
      <c r="B389" s="117"/>
      <c r="C389" s="117"/>
      <c r="D389" s="117"/>
      <c r="E389" s="118"/>
      <c r="F389" s="117"/>
      <c r="G389" s="117"/>
      <c r="H389" s="117"/>
      <c r="I389" s="117"/>
      <c r="J389" s="117"/>
      <c r="K389" s="117"/>
      <c r="L389" s="117"/>
      <c r="M389" s="117"/>
      <c r="N389" s="117"/>
      <c r="O389" s="118"/>
      <c r="P389" s="117"/>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row>
    <row r="390" spans="1:38" ht="15.75" customHeight="1">
      <c r="A390" s="117"/>
      <c r="B390" s="117"/>
      <c r="C390" s="117"/>
      <c r="D390" s="117"/>
      <c r="E390" s="118"/>
      <c r="F390" s="117"/>
      <c r="G390" s="117"/>
      <c r="H390" s="117"/>
      <c r="I390" s="117"/>
      <c r="J390" s="117"/>
      <c r="K390" s="117"/>
      <c r="L390" s="117"/>
      <c r="M390" s="117"/>
      <c r="N390" s="117"/>
      <c r="O390" s="118"/>
      <c r="P390" s="117"/>
      <c r="Q390" s="117"/>
      <c r="R390" s="117"/>
      <c r="S390" s="117"/>
      <c r="T390" s="117"/>
      <c r="U390" s="117"/>
      <c r="V390" s="117"/>
      <c r="W390" s="117"/>
      <c r="X390" s="117"/>
      <c r="Y390" s="117"/>
      <c r="Z390" s="117"/>
      <c r="AA390" s="117"/>
      <c r="AB390" s="117"/>
      <c r="AC390" s="117"/>
      <c r="AD390" s="117"/>
      <c r="AE390" s="117"/>
      <c r="AF390" s="117"/>
      <c r="AG390" s="117"/>
      <c r="AH390" s="117"/>
      <c r="AI390" s="117"/>
      <c r="AJ390" s="117"/>
      <c r="AK390" s="117"/>
      <c r="AL390" s="117"/>
    </row>
    <row r="391" spans="1:38" ht="15.75" customHeight="1">
      <c r="A391" s="117"/>
      <c r="B391" s="117"/>
      <c r="C391" s="117"/>
      <c r="D391" s="117"/>
      <c r="E391" s="118"/>
      <c r="F391" s="117"/>
      <c r="G391" s="117"/>
      <c r="H391" s="117"/>
      <c r="I391" s="117"/>
      <c r="J391" s="117"/>
      <c r="K391" s="117"/>
      <c r="L391" s="117"/>
      <c r="M391" s="117"/>
      <c r="N391" s="117"/>
      <c r="O391" s="118"/>
      <c r="P391" s="117"/>
      <c r="Q391" s="117"/>
      <c r="R391" s="117"/>
      <c r="S391" s="117"/>
      <c r="T391" s="117"/>
      <c r="U391" s="117"/>
      <c r="V391" s="117"/>
      <c r="W391" s="117"/>
      <c r="X391" s="117"/>
      <c r="Y391" s="117"/>
      <c r="Z391" s="117"/>
      <c r="AA391" s="117"/>
      <c r="AB391" s="117"/>
      <c r="AC391" s="117"/>
      <c r="AD391" s="117"/>
      <c r="AE391" s="117"/>
      <c r="AF391" s="117"/>
      <c r="AG391" s="117"/>
      <c r="AH391" s="117"/>
      <c r="AI391" s="117"/>
      <c r="AJ391" s="117"/>
      <c r="AK391" s="117"/>
      <c r="AL391" s="117"/>
    </row>
    <row r="392" spans="1:38" ht="15.75" customHeight="1">
      <c r="A392" s="117"/>
      <c r="B392" s="117"/>
      <c r="C392" s="117"/>
      <c r="D392" s="117"/>
      <c r="E392" s="118"/>
      <c r="F392" s="117"/>
      <c r="G392" s="117"/>
      <c r="H392" s="117"/>
      <c r="I392" s="117"/>
      <c r="J392" s="117"/>
      <c r="K392" s="117"/>
      <c r="L392" s="117"/>
      <c r="M392" s="117"/>
      <c r="N392" s="117"/>
      <c r="O392" s="118"/>
      <c r="P392" s="117"/>
      <c r="Q392" s="117"/>
      <c r="R392" s="117"/>
      <c r="S392" s="117"/>
      <c r="T392" s="117"/>
      <c r="U392" s="117"/>
      <c r="V392" s="117"/>
      <c r="W392" s="117"/>
      <c r="X392" s="117"/>
      <c r="Y392" s="117"/>
      <c r="Z392" s="117"/>
      <c r="AA392" s="117"/>
      <c r="AB392" s="117"/>
      <c r="AC392" s="117"/>
      <c r="AD392" s="117"/>
      <c r="AE392" s="117"/>
      <c r="AF392" s="117"/>
      <c r="AG392" s="117"/>
      <c r="AH392" s="117"/>
      <c r="AI392" s="117"/>
      <c r="AJ392" s="117"/>
      <c r="AK392" s="117"/>
      <c r="AL392" s="117"/>
    </row>
    <row r="393" spans="1:38" ht="15.75" customHeight="1">
      <c r="A393" s="117"/>
      <c r="B393" s="117"/>
      <c r="C393" s="117"/>
      <c r="D393" s="117"/>
      <c r="E393" s="118"/>
      <c r="F393" s="117"/>
      <c r="G393" s="117"/>
      <c r="H393" s="117"/>
      <c r="I393" s="117"/>
      <c r="J393" s="117"/>
      <c r="K393" s="117"/>
      <c r="L393" s="117"/>
      <c r="M393" s="117"/>
      <c r="N393" s="117"/>
      <c r="O393" s="118"/>
      <c r="P393" s="117"/>
      <c r="Q393" s="117"/>
      <c r="R393" s="117"/>
      <c r="S393" s="117"/>
      <c r="T393" s="117"/>
      <c r="U393" s="117"/>
      <c r="V393" s="117"/>
      <c r="W393" s="117"/>
      <c r="X393" s="117"/>
      <c r="Y393" s="117"/>
      <c r="Z393" s="117"/>
      <c r="AA393" s="117"/>
      <c r="AB393" s="117"/>
      <c r="AC393" s="117"/>
      <c r="AD393" s="117"/>
      <c r="AE393" s="117"/>
      <c r="AF393" s="117"/>
      <c r="AG393" s="117"/>
      <c r="AH393" s="117"/>
      <c r="AI393" s="117"/>
      <c r="AJ393" s="117"/>
      <c r="AK393" s="117"/>
      <c r="AL393" s="117"/>
    </row>
    <row r="394" spans="1:38" ht="15.75" customHeight="1">
      <c r="A394" s="117"/>
      <c r="B394" s="117"/>
      <c r="C394" s="117"/>
      <c r="D394" s="117"/>
      <c r="E394" s="118"/>
      <c r="F394" s="117"/>
      <c r="G394" s="117"/>
      <c r="H394" s="117"/>
      <c r="I394" s="117"/>
      <c r="J394" s="117"/>
      <c r="K394" s="117"/>
      <c r="L394" s="117"/>
      <c r="M394" s="117"/>
      <c r="N394" s="117"/>
      <c r="O394" s="118"/>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row>
    <row r="395" spans="1:38" ht="15.75" customHeight="1">
      <c r="A395" s="117"/>
      <c r="B395" s="117"/>
      <c r="C395" s="117"/>
      <c r="D395" s="117"/>
      <c r="E395" s="118"/>
      <c r="F395" s="117"/>
      <c r="G395" s="117"/>
      <c r="H395" s="117"/>
      <c r="I395" s="117"/>
      <c r="J395" s="117"/>
      <c r="K395" s="117"/>
      <c r="L395" s="117"/>
      <c r="M395" s="117"/>
      <c r="N395" s="117"/>
      <c r="O395" s="118"/>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row>
    <row r="396" spans="1:38" ht="15.75" customHeight="1">
      <c r="A396" s="117"/>
      <c r="B396" s="117"/>
      <c r="C396" s="117"/>
      <c r="D396" s="117"/>
      <c r="E396" s="118"/>
      <c r="F396" s="117"/>
      <c r="G396" s="117"/>
      <c r="H396" s="117"/>
      <c r="I396" s="117"/>
      <c r="J396" s="117"/>
      <c r="K396" s="117"/>
      <c r="L396" s="117"/>
      <c r="M396" s="117"/>
      <c r="N396" s="117"/>
      <c r="O396" s="118"/>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row>
    <row r="397" spans="1:38" ht="15.75" customHeight="1">
      <c r="A397" s="117"/>
      <c r="B397" s="117"/>
      <c r="C397" s="117"/>
      <c r="D397" s="117"/>
      <c r="E397" s="118"/>
      <c r="F397" s="117"/>
      <c r="G397" s="117"/>
      <c r="H397" s="117"/>
      <c r="I397" s="117"/>
      <c r="J397" s="117"/>
      <c r="K397" s="117"/>
      <c r="L397" s="117"/>
      <c r="M397" s="117"/>
      <c r="N397" s="117"/>
      <c r="O397" s="118"/>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row>
    <row r="398" spans="1:38" ht="15.75" customHeight="1">
      <c r="A398" s="117"/>
      <c r="B398" s="117"/>
      <c r="C398" s="117"/>
      <c r="D398" s="117"/>
      <c r="E398" s="118"/>
      <c r="F398" s="117"/>
      <c r="G398" s="117"/>
      <c r="H398" s="117"/>
      <c r="I398" s="117"/>
      <c r="J398" s="117"/>
      <c r="K398" s="117"/>
      <c r="L398" s="117"/>
      <c r="M398" s="117"/>
      <c r="N398" s="117"/>
      <c r="O398" s="118"/>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row>
    <row r="399" spans="1:38" ht="15.75" customHeight="1">
      <c r="A399" s="117"/>
      <c r="B399" s="117"/>
      <c r="C399" s="117"/>
      <c r="D399" s="117"/>
      <c r="E399" s="118"/>
      <c r="F399" s="117"/>
      <c r="G399" s="117"/>
      <c r="H399" s="117"/>
      <c r="I399" s="117"/>
      <c r="J399" s="117"/>
      <c r="K399" s="117"/>
      <c r="L399" s="117"/>
      <c r="M399" s="117"/>
      <c r="N399" s="117"/>
      <c r="O399" s="118"/>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row>
    <row r="400" spans="1:38" ht="15.75" customHeight="1">
      <c r="A400" s="117"/>
      <c r="B400" s="117"/>
      <c r="C400" s="117"/>
      <c r="D400" s="117"/>
      <c r="E400" s="118"/>
      <c r="F400" s="117"/>
      <c r="G400" s="117"/>
      <c r="H400" s="117"/>
      <c r="I400" s="117"/>
      <c r="J400" s="117"/>
      <c r="K400" s="117"/>
      <c r="L400" s="117"/>
      <c r="M400" s="117"/>
      <c r="N400" s="117"/>
      <c r="O400" s="118"/>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row>
    <row r="401" spans="1:38" ht="15.75" customHeight="1">
      <c r="A401" s="117"/>
      <c r="B401" s="117"/>
      <c r="C401" s="117"/>
      <c r="D401" s="117"/>
      <c r="E401" s="118"/>
      <c r="F401" s="117"/>
      <c r="G401" s="117"/>
      <c r="H401" s="117"/>
      <c r="I401" s="117"/>
      <c r="J401" s="117"/>
      <c r="K401" s="117"/>
      <c r="L401" s="117"/>
      <c r="M401" s="117"/>
      <c r="N401" s="117"/>
      <c r="O401" s="118"/>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row>
    <row r="402" spans="1:38" ht="15.75" customHeight="1">
      <c r="A402" s="117"/>
      <c r="B402" s="117"/>
      <c r="C402" s="117"/>
      <c r="D402" s="117"/>
      <c r="E402" s="118"/>
      <c r="F402" s="117"/>
      <c r="G402" s="117"/>
      <c r="H402" s="117"/>
      <c r="I402" s="117"/>
      <c r="J402" s="117"/>
      <c r="K402" s="117"/>
      <c r="L402" s="117"/>
      <c r="M402" s="117"/>
      <c r="N402" s="117"/>
      <c r="O402" s="118"/>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row>
    <row r="403" spans="1:38" ht="15.75" customHeight="1">
      <c r="A403" s="117"/>
      <c r="B403" s="117"/>
      <c r="C403" s="117"/>
      <c r="D403" s="117"/>
      <c r="E403" s="118"/>
      <c r="F403" s="117"/>
      <c r="G403" s="117"/>
      <c r="H403" s="117"/>
      <c r="I403" s="117"/>
      <c r="J403" s="117"/>
      <c r="K403" s="117"/>
      <c r="L403" s="117"/>
      <c r="M403" s="117"/>
      <c r="N403" s="117"/>
      <c r="O403" s="118"/>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row>
    <row r="404" spans="1:38" ht="15.75" customHeight="1">
      <c r="A404" s="117"/>
      <c r="B404" s="117"/>
      <c r="C404" s="117"/>
      <c r="D404" s="117"/>
      <c r="E404" s="118"/>
      <c r="F404" s="117"/>
      <c r="G404" s="117"/>
      <c r="H404" s="117"/>
      <c r="I404" s="117"/>
      <c r="J404" s="117"/>
      <c r="K404" s="117"/>
      <c r="L404" s="117"/>
      <c r="M404" s="117"/>
      <c r="N404" s="117"/>
      <c r="O404" s="118"/>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row>
    <row r="405" spans="1:38" ht="15.75" customHeight="1">
      <c r="A405" s="117"/>
      <c r="B405" s="117"/>
      <c r="C405" s="117"/>
      <c r="D405" s="117"/>
      <c r="E405" s="118"/>
      <c r="F405" s="117"/>
      <c r="G405" s="117"/>
      <c r="H405" s="117"/>
      <c r="I405" s="117"/>
      <c r="J405" s="117"/>
      <c r="K405" s="117"/>
      <c r="L405" s="117"/>
      <c r="M405" s="117"/>
      <c r="N405" s="117"/>
      <c r="O405" s="118"/>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row>
    <row r="406" spans="1:38" ht="15.75" customHeight="1">
      <c r="A406" s="117"/>
      <c r="B406" s="117"/>
      <c r="C406" s="117"/>
      <c r="D406" s="117"/>
      <c r="E406" s="118"/>
      <c r="F406" s="117"/>
      <c r="G406" s="117"/>
      <c r="H406" s="117"/>
      <c r="I406" s="117"/>
      <c r="J406" s="117"/>
      <c r="K406" s="117"/>
      <c r="L406" s="117"/>
      <c r="M406" s="117"/>
      <c r="N406" s="117"/>
      <c r="O406" s="118"/>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row>
    <row r="407" spans="1:38" ht="15.75" customHeight="1">
      <c r="A407" s="117"/>
      <c r="B407" s="117"/>
      <c r="C407" s="117"/>
      <c r="D407" s="117"/>
      <c r="E407" s="118"/>
      <c r="F407" s="117"/>
      <c r="G407" s="117"/>
      <c r="H407" s="117"/>
      <c r="I407" s="117"/>
      <c r="J407" s="117"/>
      <c r="K407" s="117"/>
      <c r="L407" s="117"/>
      <c r="M407" s="117"/>
      <c r="N407" s="117"/>
      <c r="O407" s="118"/>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row>
    <row r="408" spans="1:38" ht="15.75" customHeight="1">
      <c r="A408" s="117"/>
      <c r="B408" s="117"/>
      <c r="C408" s="117"/>
      <c r="D408" s="117"/>
      <c r="E408" s="118"/>
      <c r="F408" s="117"/>
      <c r="G408" s="117"/>
      <c r="H408" s="117"/>
      <c r="I408" s="117"/>
      <c r="J408" s="117"/>
      <c r="K408" s="117"/>
      <c r="L408" s="117"/>
      <c r="M408" s="117"/>
      <c r="N408" s="117"/>
      <c r="O408" s="118"/>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row>
    <row r="409" spans="1:38" ht="15.75" customHeight="1">
      <c r="A409" s="117"/>
      <c r="B409" s="117"/>
      <c r="C409" s="117"/>
      <c r="D409" s="117"/>
      <c r="E409" s="118"/>
      <c r="F409" s="117"/>
      <c r="G409" s="117"/>
      <c r="H409" s="117"/>
      <c r="I409" s="117"/>
      <c r="J409" s="117"/>
      <c r="K409" s="117"/>
      <c r="L409" s="117"/>
      <c r="M409" s="117"/>
      <c r="N409" s="117"/>
      <c r="O409" s="118"/>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row>
    <row r="410" spans="1:38" ht="15.75" customHeight="1">
      <c r="A410" s="117"/>
      <c r="B410" s="117"/>
      <c r="C410" s="117"/>
      <c r="D410" s="117"/>
      <c r="E410" s="118"/>
      <c r="F410" s="117"/>
      <c r="G410" s="117"/>
      <c r="H410" s="117"/>
      <c r="I410" s="117"/>
      <c r="J410" s="117"/>
      <c r="K410" s="117"/>
      <c r="L410" s="117"/>
      <c r="M410" s="117"/>
      <c r="N410" s="117"/>
      <c r="O410" s="118"/>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row>
    <row r="411" spans="1:38" ht="15.75" customHeight="1">
      <c r="A411" s="117"/>
      <c r="B411" s="117"/>
      <c r="C411" s="117"/>
      <c r="D411" s="117"/>
      <c r="E411" s="118"/>
      <c r="F411" s="117"/>
      <c r="G411" s="117"/>
      <c r="H411" s="117"/>
      <c r="I411" s="117"/>
      <c r="J411" s="117"/>
      <c r="K411" s="117"/>
      <c r="L411" s="117"/>
      <c r="M411" s="117"/>
      <c r="N411" s="117"/>
      <c r="O411" s="118"/>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row>
    <row r="412" spans="1:38" ht="15.75" customHeight="1">
      <c r="A412" s="117"/>
      <c r="B412" s="117"/>
      <c r="C412" s="117"/>
      <c r="D412" s="117"/>
      <c r="E412" s="118"/>
      <c r="F412" s="117"/>
      <c r="G412" s="117"/>
      <c r="H412" s="117"/>
      <c r="I412" s="117"/>
      <c r="J412" s="117"/>
      <c r="K412" s="117"/>
      <c r="L412" s="117"/>
      <c r="M412" s="117"/>
      <c r="N412" s="117"/>
      <c r="O412" s="118"/>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row>
    <row r="413" spans="1:38" ht="15.75" customHeight="1">
      <c r="A413" s="117"/>
      <c r="B413" s="117"/>
      <c r="C413" s="117"/>
      <c r="D413" s="117"/>
      <c r="E413" s="118"/>
      <c r="F413" s="117"/>
      <c r="G413" s="117"/>
      <c r="H413" s="117"/>
      <c r="I413" s="117"/>
      <c r="J413" s="117"/>
      <c r="K413" s="117"/>
      <c r="L413" s="117"/>
      <c r="M413" s="117"/>
      <c r="N413" s="117"/>
      <c r="O413" s="118"/>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row>
    <row r="414" spans="1:38" ht="15.75" customHeight="1">
      <c r="A414" s="117"/>
      <c r="B414" s="117"/>
      <c r="C414" s="117"/>
      <c r="D414" s="117"/>
      <c r="E414" s="118"/>
      <c r="F414" s="117"/>
      <c r="G414" s="117"/>
      <c r="H414" s="117"/>
      <c r="I414" s="117"/>
      <c r="J414" s="117"/>
      <c r="K414" s="117"/>
      <c r="L414" s="117"/>
      <c r="M414" s="117"/>
      <c r="N414" s="117"/>
      <c r="O414" s="118"/>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row>
    <row r="415" spans="1:38" ht="15.75" customHeight="1">
      <c r="A415" s="117"/>
      <c r="B415" s="117"/>
      <c r="C415" s="117"/>
      <c r="D415" s="117"/>
      <c r="E415" s="118"/>
      <c r="F415" s="117"/>
      <c r="G415" s="117"/>
      <c r="H415" s="117"/>
      <c r="I415" s="117"/>
      <c r="J415" s="117"/>
      <c r="K415" s="117"/>
      <c r="L415" s="117"/>
      <c r="M415" s="117"/>
      <c r="N415" s="117"/>
      <c r="O415" s="118"/>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row>
    <row r="416" spans="1:38" ht="15.75" customHeight="1">
      <c r="A416" s="117"/>
      <c r="B416" s="117"/>
      <c r="C416" s="117"/>
      <c r="D416" s="117"/>
      <c r="E416" s="118"/>
      <c r="F416" s="117"/>
      <c r="G416" s="117"/>
      <c r="H416" s="117"/>
      <c r="I416" s="117"/>
      <c r="J416" s="117"/>
      <c r="K416" s="117"/>
      <c r="L416" s="117"/>
      <c r="M416" s="117"/>
      <c r="N416" s="117"/>
      <c r="O416" s="118"/>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row>
    <row r="417" spans="1:38" ht="15.75" customHeight="1">
      <c r="A417" s="117"/>
      <c r="B417" s="117"/>
      <c r="C417" s="117"/>
      <c r="D417" s="117"/>
      <c r="E417" s="118"/>
      <c r="F417" s="117"/>
      <c r="G417" s="117"/>
      <c r="H417" s="117"/>
      <c r="I417" s="117"/>
      <c r="J417" s="117"/>
      <c r="K417" s="117"/>
      <c r="L417" s="117"/>
      <c r="M417" s="117"/>
      <c r="N417" s="117"/>
      <c r="O417" s="118"/>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row>
    <row r="418" spans="1:38" ht="15.75" customHeight="1">
      <c r="A418" s="117"/>
      <c r="B418" s="117"/>
      <c r="C418" s="117"/>
      <c r="D418" s="117"/>
      <c r="E418" s="118"/>
      <c r="F418" s="117"/>
      <c r="G418" s="117"/>
      <c r="H418" s="117"/>
      <c r="I418" s="117"/>
      <c r="J418" s="117"/>
      <c r="K418" s="117"/>
      <c r="L418" s="117"/>
      <c r="M418" s="117"/>
      <c r="N418" s="117"/>
      <c r="O418" s="118"/>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row>
    <row r="419" spans="1:38" ht="15.75" customHeight="1">
      <c r="A419" s="117"/>
      <c r="B419" s="117"/>
      <c r="C419" s="117"/>
      <c r="D419" s="117"/>
      <c r="E419" s="118"/>
      <c r="F419" s="117"/>
      <c r="G419" s="117"/>
      <c r="H419" s="117"/>
      <c r="I419" s="117"/>
      <c r="J419" s="117"/>
      <c r="K419" s="117"/>
      <c r="L419" s="117"/>
      <c r="M419" s="117"/>
      <c r="N419" s="117"/>
      <c r="O419" s="118"/>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row>
    <row r="420" spans="1:38" ht="15.75" customHeight="1">
      <c r="A420" s="117"/>
      <c r="B420" s="117"/>
      <c r="C420" s="117"/>
      <c r="D420" s="117"/>
      <c r="E420" s="118"/>
      <c r="F420" s="117"/>
      <c r="G420" s="117"/>
      <c r="H420" s="117"/>
      <c r="I420" s="117"/>
      <c r="J420" s="117"/>
      <c r="K420" s="117"/>
      <c r="L420" s="117"/>
      <c r="M420" s="117"/>
      <c r="N420" s="117"/>
      <c r="O420" s="118"/>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row>
    <row r="421" spans="1:38" ht="15.75" customHeight="1">
      <c r="A421" s="117"/>
      <c r="B421" s="117"/>
      <c r="C421" s="117"/>
      <c r="D421" s="117"/>
      <c r="E421" s="118"/>
      <c r="F421" s="117"/>
      <c r="G421" s="117"/>
      <c r="H421" s="117"/>
      <c r="I421" s="117"/>
      <c r="J421" s="117"/>
      <c r="K421" s="117"/>
      <c r="L421" s="117"/>
      <c r="M421" s="117"/>
      <c r="N421" s="117"/>
      <c r="O421" s="118"/>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row>
    <row r="422" spans="1:38" ht="15.75" customHeight="1">
      <c r="A422" s="117"/>
      <c r="B422" s="117"/>
      <c r="C422" s="117"/>
      <c r="D422" s="117"/>
      <c r="E422" s="118"/>
      <c r="F422" s="117"/>
      <c r="G422" s="117"/>
      <c r="H422" s="117"/>
      <c r="I422" s="117"/>
      <c r="J422" s="117"/>
      <c r="K422" s="117"/>
      <c r="L422" s="117"/>
      <c r="M422" s="117"/>
      <c r="N422" s="117"/>
      <c r="O422" s="118"/>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row>
    <row r="423" spans="1:38" ht="15.75" customHeight="1">
      <c r="A423" s="117"/>
      <c r="B423" s="117"/>
      <c r="C423" s="117"/>
      <c r="D423" s="117"/>
      <c r="E423" s="118"/>
      <c r="F423" s="117"/>
      <c r="G423" s="117"/>
      <c r="H423" s="117"/>
      <c r="I423" s="117"/>
      <c r="J423" s="117"/>
      <c r="K423" s="117"/>
      <c r="L423" s="117"/>
      <c r="M423" s="117"/>
      <c r="N423" s="117"/>
      <c r="O423" s="118"/>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row>
    <row r="424" spans="1:38" ht="15.75" customHeight="1">
      <c r="A424" s="117"/>
      <c r="B424" s="117"/>
      <c r="C424" s="117"/>
      <c r="D424" s="117"/>
      <c r="E424" s="118"/>
      <c r="F424" s="117"/>
      <c r="G424" s="117"/>
      <c r="H424" s="117"/>
      <c r="I424" s="117"/>
      <c r="J424" s="117"/>
      <c r="K424" s="117"/>
      <c r="L424" s="117"/>
      <c r="M424" s="117"/>
      <c r="N424" s="117"/>
      <c r="O424" s="118"/>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row>
    <row r="425" spans="1:38" ht="15.75" customHeight="1">
      <c r="A425" s="117"/>
      <c r="B425" s="117"/>
      <c r="C425" s="117"/>
      <c r="D425" s="117"/>
      <c r="E425" s="118"/>
      <c r="F425" s="117"/>
      <c r="G425" s="117"/>
      <c r="H425" s="117"/>
      <c r="I425" s="117"/>
      <c r="J425" s="117"/>
      <c r="K425" s="117"/>
      <c r="L425" s="117"/>
      <c r="M425" s="117"/>
      <c r="N425" s="117"/>
      <c r="O425" s="118"/>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row>
    <row r="426" spans="1:38" ht="15.75" customHeight="1">
      <c r="A426" s="117"/>
      <c r="B426" s="117"/>
      <c r="C426" s="117"/>
      <c r="D426" s="117"/>
      <c r="E426" s="118"/>
      <c r="F426" s="117"/>
      <c r="G426" s="117"/>
      <c r="H426" s="117"/>
      <c r="I426" s="117"/>
      <c r="J426" s="117"/>
      <c r="K426" s="117"/>
      <c r="L426" s="117"/>
      <c r="M426" s="117"/>
      <c r="N426" s="117"/>
      <c r="O426" s="118"/>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row>
    <row r="427" spans="1:38" ht="15.75" customHeight="1">
      <c r="A427" s="117"/>
      <c r="B427" s="117"/>
      <c r="C427" s="117"/>
      <c r="D427" s="117"/>
      <c r="E427" s="118"/>
      <c r="F427" s="117"/>
      <c r="G427" s="117"/>
      <c r="H427" s="117"/>
      <c r="I427" s="117"/>
      <c r="J427" s="117"/>
      <c r="K427" s="117"/>
      <c r="L427" s="117"/>
      <c r="M427" s="117"/>
      <c r="N427" s="117"/>
      <c r="O427" s="118"/>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row>
    <row r="428" spans="1:38" ht="15.75" customHeight="1">
      <c r="A428" s="117"/>
      <c r="B428" s="117"/>
      <c r="C428" s="117"/>
      <c r="D428" s="117"/>
      <c r="E428" s="118"/>
      <c r="F428" s="117"/>
      <c r="G428" s="117"/>
      <c r="H428" s="117"/>
      <c r="I428" s="117"/>
      <c r="J428" s="117"/>
      <c r="K428" s="117"/>
      <c r="L428" s="117"/>
      <c r="M428" s="117"/>
      <c r="N428" s="117"/>
      <c r="O428" s="118"/>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row>
    <row r="429" spans="1:38" ht="15.75" customHeight="1">
      <c r="A429" s="117"/>
      <c r="B429" s="117"/>
      <c r="C429" s="117"/>
      <c r="D429" s="117"/>
      <c r="E429" s="118"/>
      <c r="F429" s="117"/>
      <c r="G429" s="117"/>
      <c r="H429" s="117"/>
      <c r="I429" s="117"/>
      <c r="J429" s="117"/>
      <c r="K429" s="117"/>
      <c r="L429" s="117"/>
      <c r="M429" s="117"/>
      <c r="N429" s="117"/>
      <c r="O429" s="118"/>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row>
    <row r="430" spans="1:38" ht="15.75" customHeight="1">
      <c r="A430" s="117"/>
      <c r="B430" s="117"/>
      <c r="C430" s="117"/>
      <c r="D430" s="117"/>
      <c r="E430" s="118"/>
      <c r="F430" s="117"/>
      <c r="G430" s="117"/>
      <c r="H430" s="117"/>
      <c r="I430" s="117"/>
      <c r="J430" s="117"/>
      <c r="K430" s="117"/>
      <c r="L430" s="117"/>
      <c r="M430" s="117"/>
      <c r="N430" s="117"/>
      <c r="O430" s="118"/>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row>
    <row r="431" spans="1:38" ht="15.75" customHeight="1">
      <c r="A431" s="117"/>
      <c r="B431" s="117"/>
      <c r="C431" s="117"/>
      <c r="D431" s="117"/>
      <c r="E431" s="118"/>
      <c r="F431" s="117"/>
      <c r="G431" s="117"/>
      <c r="H431" s="117"/>
      <c r="I431" s="117"/>
      <c r="J431" s="117"/>
      <c r="K431" s="117"/>
      <c r="L431" s="117"/>
      <c r="M431" s="117"/>
      <c r="N431" s="117"/>
      <c r="O431" s="118"/>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row>
    <row r="432" spans="1:38" ht="15.75" customHeight="1">
      <c r="A432" s="117"/>
      <c r="B432" s="117"/>
      <c r="C432" s="117"/>
      <c r="D432" s="117"/>
      <c r="E432" s="118"/>
      <c r="F432" s="117"/>
      <c r="G432" s="117"/>
      <c r="H432" s="117"/>
      <c r="I432" s="117"/>
      <c r="J432" s="117"/>
      <c r="K432" s="117"/>
      <c r="L432" s="117"/>
      <c r="M432" s="117"/>
      <c r="N432" s="117"/>
      <c r="O432" s="118"/>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row>
    <row r="433" spans="1:38" ht="15.75" customHeight="1">
      <c r="A433" s="117"/>
      <c r="B433" s="117"/>
      <c r="C433" s="117"/>
      <c r="D433" s="117"/>
      <c r="E433" s="118"/>
      <c r="F433" s="117"/>
      <c r="G433" s="117"/>
      <c r="H433" s="117"/>
      <c r="I433" s="117"/>
      <c r="J433" s="117"/>
      <c r="K433" s="117"/>
      <c r="L433" s="117"/>
      <c r="M433" s="117"/>
      <c r="N433" s="117"/>
      <c r="O433" s="118"/>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row>
    <row r="434" spans="1:38" ht="15.75" customHeight="1">
      <c r="A434" s="117"/>
      <c r="B434" s="117"/>
      <c r="C434" s="117"/>
      <c r="D434" s="117"/>
      <c r="E434" s="118"/>
      <c r="F434" s="117"/>
      <c r="G434" s="117"/>
      <c r="H434" s="117"/>
      <c r="I434" s="117"/>
      <c r="J434" s="117"/>
      <c r="K434" s="117"/>
      <c r="L434" s="117"/>
      <c r="M434" s="117"/>
      <c r="N434" s="117"/>
      <c r="O434" s="118"/>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row>
    <row r="435" spans="1:38" ht="15.75" customHeight="1">
      <c r="A435" s="117"/>
      <c r="B435" s="117"/>
      <c r="C435" s="117"/>
      <c r="D435" s="117"/>
      <c r="E435" s="118"/>
      <c r="F435" s="117"/>
      <c r="G435" s="117"/>
      <c r="H435" s="117"/>
      <c r="I435" s="117"/>
      <c r="J435" s="117"/>
      <c r="K435" s="117"/>
      <c r="L435" s="117"/>
      <c r="M435" s="117"/>
      <c r="N435" s="117"/>
      <c r="O435" s="118"/>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row>
    <row r="436" spans="1:38" ht="15.75" customHeight="1">
      <c r="A436" s="117"/>
      <c r="B436" s="117"/>
      <c r="C436" s="117"/>
      <c r="D436" s="117"/>
      <c r="E436" s="118"/>
      <c r="F436" s="117"/>
      <c r="G436" s="117"/>
      <c r="H436" s="117"/>
      <c r="I436" s="117"/>
      <c r="J436" s="117"/>
      <c r="K436" s="117"/>
      <c r="L436" s="117"/>
      <c r="M436" s="117"/>
      <c r="N436" s="117"/>
      <c r="O436" s="118"/>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row>
    <row r="437" spans="1:38" ht="15.75" customHeight="1">
      <c r="A437" s="117"/>
      <c r="B437" s="117"/>
      <c r="C437" s="117"/>
      <c r="D437" s="117"/>
      <c r="E437" s="118"/>
      <c r="F437" s="117"/>
      <c r="G437" s="117"/>
      <c r="H437" s="117"/>
      <c r="I437" s="117"/>
      <c r="J437" s="117"/>
      <c r="K437" s="117"/>
      <c r="L437" s="117"/>
      <c r="M437" s="117"/>
      <c r="N437" s="117"/>
      <c r="O437" s="118"/>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row>
    <row r="438" spans="1:38" ht="15.75" customHeight="1">
      <c r="A438" s="117"/>
      <c r="B438" s="117"/>
      <c r="C438" s="117"/>
      <c r="D438" s="117"/>
      <c r="E438" s="118"/>
      <c r="F438" s="117"/>
      <c r="G438" s="117"/>
      <c r="H438" s="117"/>
      <c r="I438" s="117"/>
      <c r="J438" s="117"/>
      <c r="K438" s="117"/>
      <c r="L438" s="117"/>
      <c r="M438" s="117"/>
      <c r="N438" s="117"/>
      <c r="O438" s="118"/>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row>
    <row r="439" spans="1:38" ht="15.75" customHeight="1">
      <c r="A439" s="117"/>
      <c r="B439" s="117"/>
      <c r="C439" s="117"/>
      <c r="D439" s="117"/>
      <c r="E439" s="118"/>
      <c r="F439" s="117"/>
      <c r="G439" s="117"/>
      <c r="H439" s="117"/>
      <c r="I439" s="117"/>
      <c r="J439" s="117"/>
      <c r="K439" s="117"/>
      <c r="L439" s="117"/>
      <c r="M439" s="117"/>
      <c r="N439" s="117"/>
      <c r="O439" s="118"/>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row>
    <row r="440" spans="1:38" ht="15.75" customHeight="1">
      <c r="A440" s="117"/>
      <c r="B440" s="117"/>
      <c r="C440" s="117"/>
      <c r="D440" s="117"/>
      <c r="E440" s="118"/>
      <c r="F440" s="117"/>
      <c r="G440" s="117"/>
      <c r="H440" s="117"/>
      <c r="I440" s="117"/>
      <c r="J440" s="117"/>
      <c r="K440" s="117"/>
      <c r="L440" s="117"/>
      <c r="M440" s="117"/>
      <c r="N440" s="117"/>
      <c r="O440" s="118"/>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row>
    <row r="441" spans="1:38" ht="15.75" customHeight="1">
      <c r="A441" s="117"/>
      <c r="B441" s="117"/>
      <c r="C441" s="117"/>
      <c r="D441" s="117"/>
      <c r="E441" s="118"/>
      <c r="F441" s="117"/>
      <c r="G441" s="117"/>
      <c r="H441" s="117"/>
      <c r="I441" s="117"/>
      <c r="J441" s="117"/>
      <c r="K441" s="117"/>
      <c r="L441" s="117"/>
      <c r="M441" s="117"/>
      <c r="N441" s="117"/>
      <c r="O441" s="118"/>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row>
    <row r="442" spans="1:38" ht="15.75" customHeight="1">
      <c r="A442" s="117"/>
      <c r="B442" s="117"/>
      <c r="C442" s="117"/>
      <c r="D442" s="117"/>
      <c r="E442" s="118"/>
      <c r="F442" s="117"/>
      <c r="G442" s="117"/>
      <c r="H442" s="117"/>
      <c r="I442" s="117"/>
      <c r="J442" s="117"/>
      <c r="K442" s="117"/>
      <c r="L442" s="117"/>
      <c r="M442" s="117"/>
      <c r="N442" s="117"/>
      <c r="O442" s="118"/>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row>
    <row r="443" spans="1:38" ht="15.75" customHeight="1">
      <c r="A443" s="117"/>
      <c r="B443" s="117"/>
      <c r="C443" s="117"/>
      <c r="D443" s="117"/>
      <c r="E443" s="118"/>
      <c r="F443" s="117"/>
      <c r="G443" s="117"/>
      <c r="H443" s="117"/>
      <c r="I443" s="117"/>
      <c r="J443" s="117"/>
      <c r="K443" s="117"/>
      <c r="L443" s="117"/>
      <c r="M443" s="117"/>
      <c r="N443" s="117"/>
      <c r="O443" s="118"/>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row>
    <row r="444" spans="1:38" ht="15.75" customHeight="1">
      <c r="A444" s="117"/>
      <c r="B444" s="117"/>
      <c r="C444" s="117"/>
      <c r="D444" s="117"/>
      <c r="E444" s="118"/>
      <c r="F444" s="117"/>
      <c r="G444" s="117"/>
      <c r="H444" s="117"/>
      <c r="I444" s="117"/>
      <c r="J444" s="117"/>
      <c r="K444" s="117"/>
      <c r="L444" s="117"/>
      <c r="M444" s="117"/>
      <c r="N444" s="117"/>
      <c r="O444" s="118"/>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row>
    <row r="445" spans="1:38" ht="15.75" customHeight="1">
      <c r="A445" s="117"/>
      <c r="B445" s="117"/>
      <c r="C445" s="117"/>
      <c r="D445" s="117"/>
      <c r="E445" s="118"/>
      <c r="F445" s="117"/>
      <c r="G445" s="117"/>
      <c r="H445" s="117"/>
      <c r="I445" s="117"/>
      <c r="J445" s="117"/>
      <c r="K445" s="117"/>
      <c r="L445" s="117"/>
      <c r="M445" s="117"/>
      <c r="N445" s="117"/>
      <c r="O445" s="118"/>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row>
    <row r="446" spans="1:38" ht="15.75" customHeight="1">
      <c r="A446" s="117"/>
      <c r="B446" s="117"/>
      <c r="C446" s="117"/>
      <c r="D446" s="117"/>
      <c r="E446" s="118"/>
      <c r="F446" s="117"/>
      <c r="G446" s="117"/>
      <c r="H446" s="117"/>
      <c r="I446" s="117"/>
      <c r="J446" s="117"/>
      <c r="K446" s="117"/>
      <c r="L446" s="117"/>
      <c r="M446" s="117"/>
      <c r="N446" s="117"/>
      <c r="O446" s="118"/>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row>
    <row r="447" spans="1:38" ht="15.75" customHeight="1">
      <c r="A447" s="117"/>
      <c r="B447" s="117"/>
      <c r="C447" s="117"/>
      <c r="D447" s="117"/>
      <c r="E447" s="118"/>
      <c r="F447" s="117"/>
      <c r="G447" s="117"/>
      <c r="H447" s="117"/>
      <c r="I447" s="117"/>
      <c r="J447" s="117"/>
      <c r="K447" s="117"/>
      <c r="L447" s="117"/>
      <c r="M447" s="117"/>
      <c r="N447" s="117"/>
      <c r="O447" s="118"/>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row>
    <row r="448" spans="1:38" ht="15.75" customHeight="1">
      <c r="A448" s="117"/>
      <c r="B448" s="117"/>
      <c r="C448" s="117"/>
      <c r="D448" s="117"/>
      <c r="E448" s="118"/>
      <c r="F448" s="117"/>
      <c r="G448" s="117"/>
      <c r="H448" s="117"/>
      <c r="I448" s="117"/>
      <c r="J448" s="117"/>
      <c r="K448" s="117"/>
      <c r="L448" s="117"/>
      <c r="M448" s="117"/>
      <c r="N448" s="117"/>
      <c r="O448" s="118"/>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row>
    <row r="449" spans="1:38" ht="15.75" customHeight="1">
      <c r="A449" s="117"/>
      <c r="B449" s="117"/>
      <c r="C449" s="117"/>
      <c r="D449" s="117"/>
      <c r="E449" s="118"/>
      <c r="F449" s="117"/>
      <c r="G449" s="117"/>
      <c r="H449" s="117"/>
      <c r="I449" s="117"/>
      <c r="J449" s="117"/>
      <c r="K449" s="117"/>
      <c r="L449" s="117"/>
      <c r="M449" s="117"/>
      <c r="N449" s="117"/>
      <c r="O449" s="118"/>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row>
    <row r="450" spans="1:38" ht="15.75" customHeight="1">
      <c r="A450" s="117"/>
      <c r="B450" s="117"/>
      <c r="C450" s="117"/>
      <c r="D450" s="117"/>
      <c r="E450" s="118"/>
      <c r="F450" s="117"/>
      <c r="G450" s="117"/>
      <c r="H450" s="117"/>
      <c r="I450" s="117"/>
      <c r="J450" s="117"/>
      <c r="K450" s="117"/>
      <c r="L450" s="117"/>
      <c r="M450" s="117"/>
      <c r="N450" s="117"/>
      <c r="O450" s="118"/>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row>
    <row r="451" spans="1:38" ht="15.75" customHeight="1">
      <c r="A451" s="117"/>
      <c r="B451" s="117"/>
      <c r="C451" s="117"/>
      <c r="D451" s="117"/>
      <c r="E451" s="118"/>
      <c r="F451" s="117"/>
      <c r="G451" s="117"/>
      <c r="H451" s="117"/>
      <c r="I451" s="117"/>
      <c r="J451" s="117"/>
      <c r="K451" s="117"/>
      <c r="L451" s="117"/>
      <c r="M451" s="117"/>
      <c r="N451" s="117"/>
      <c r="O451" s="118"/>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row>
    <row r="452" spans="1:38" ht="15.75" customHeight="1">
      <c r="A452" s="117"/>
      <c r="B452" s="117"/>
      <c r="C452" s="117"/>
      <c r="D452" s="117"/>
      <c r="E452" s="118"/>
      <c r="F452" s="117"/>
      <c r="G452" s="117"/>
      <c r="H452" s="117"/>
      <c r="I452" s="117"/>
      <c r="J452" s="117"/>
      <c r="K452" s="117"/>
      <c r="L452" s="117"/>
      <c r="M452" s="117"/>
      <c r="N452" s="117"/>
      <c r="O452" s="118"/>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row>
    <row r="453" spans="1:38" ht="15.75" customHeight="1">
      <c r="A453" s="117"/>
      <c r="B453" s="117"/>
      <c r="C453" s="117"/>
      <c r="D453" s="117"/>
      <c r="E453" s="118"/>
      <c r="F453" s="117"/>
      <c r="G453" s="117"/>
      <c r="H453" s="117"/>
      <c r="I453" s="117"/>
      <c r="J453" s="117"/>
      <c r="K453" s="117"/>
      <c r="L453" s="117"/>
      <c r="M453" s="117"/>
      <c r="N453" s="117"/>
      <c r="O453" s="118"/>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row>
    <row r="454" spans="1:38" ht="15.75" customHeight="1">
      <c r="A454" s="117"/>
      <c r="B454" s="117"/>
      <c r="C454" s="117"/>
      <c r="D454" s="117"/>
      <c r="E454" s="118"/>
      <c r="F454" s="117"/>
      <c r="G454" s="117"/>
      <c r="H454" s="117"/>
      <c r="I454" s="117"/>
      <c r="J454" s="117"/>
      <c r="K454" s="117"/>
      <c r="L454" s="117"/>
      <c r="M454" s="117"/>
      <c r="N454" s="117"/>
      <c r="O454" s="118"/>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row>
    <row r="455" spans="1:38" ht="15.75" customHeight="1">
      <c r="A455" s="117"/>
      <c r="B455" s="117"/>
      <c r="C455" s="117"/>
      <c r="D455" s="117"/>
      <c r="E455" s="118"/>
      <c r="F455" s="117"/>
      <c r="G455" s="117"/>
      <c r="H455" s="117"/>
      <c r="I455" s="117"/>
      <c r="J455" s="117"/>
      <c r="K455" s="117"/>
      <c r="L455" s="117"/>
      <c r="M455" s="117"/>
      <c r="N455" s="117"/>
      <c r="O455" s="118"/>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row>
    <row r="456" spans="1:38" ht="15.75" customHeight="1">
      <c r="A456" s="117"/>
      <c r="B456" s="117"/>
      <c r="C456" s="117"/>
      <c r="D456" s="117"/>
      <c r="E456" s="118"/>
      <c r="F456" s="117"/>
      <c r="G456" s="117"/>
      <c r="H456" s="117"/>
      <c r="I456" s="117"/>
      <c r="J456" s="117"/>
      <c r="K456" s="117"/>
      <c r="L456" s="117"/>
      <c r="M456" s="117"/>
      <c r="N456" s="117"/>
      <c r="O456" s="118"/>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row>
    <row r="457" spans="1:38" ht="15.75" customHeight="1">
      <c r="A457" s="117"/>
      <c r="B457" s="117"/>
      <c r="C457" s="117"/>
      <c r="D457" s="117"/>
      <c r="E457" s="118"/>
      <c r="F457" s="117"/>
      <c r="G457" s="117"/>
      <c r="H457" s="117"/>
      <c r="I457" s="117"/>
      <c r="J457" s="117"/>
      <c r="K457" s="117"/>
      <c r="L457" s="117"/>
      <c r="M457" s="117"/>
      <c r="N457" s="117"/>
      <c r="O457" s="118"/>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row>
    <row r="458" spans="1:38" ht="15.75" customHeight="1">
      <c r="A458" s="117"/>
      <c r="B458" s="117"/>
      <c r="C458" s="117"/>
      <c r="D458" s="117"/>
      <c r="E458" s="118"/>
      <c r="F458" s="117"/>
      <c r="G458" s="117"/>
      <c r="H458" s="117"/>
      <c r="I458" s="117"/>
      <c r="J458" s="117"/>
      <c r="K458" s="117"/>
      <c r="L458" s="117"/>
      <c r="M458" s="117"/>
      <c r="N458" s="117"/>
      <c r="O458" s="118"/>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row>
    <row r="459" spans="1:38" ht="15.75" customHeight="1">
      <c r="A459" s="117"/>
      <c r="B459" s="117"/>
      <c r="C459" s="117"/>
      <c r="D459" s="117"/>
      <c r="E459" s="118"/>
      <c r="F459" s="117"/>
      <c r="G459" s="117"/>
      <c r="H459" s="117"/>
      <c r="I459" s="117"/>
      <c r="J459" s="117"/>
      <c r="K459" s="117"/>
      <c r="L459" s="117"/>
      <c r="M459" s="117"/>
      <c r="N459" s="117"/>
      <c r="O459" s="118"/>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row>
    <row r="460" spans="1:38" ht="15.75" customHeight="1">
      <c r="A460" s="117"/>
      <c r="B460" s="117"/>
      <c r="C460" s="117"/>
      <c r="D460" s="117"/>
      <c r="E460" s="118"/>
      <c r="F460" s="117"/>
      <c r="G460" s="117"/>
      <c r="H460" s="117"/>
      <c r="I460" s="117"/>
      <c r="J460" s="117"/>
      <c r="K460" s="117"/>
      <c r="L460" s="117"/>
      <c r="M460" s="117"/>
      <c r="N460" s="117"/>
      <c r="O460" s="118"/>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row>
    <row r="461" spans="1:38" ht="15.75" customHeight="1">
      <c r="A461" s="117"/>
      <c r="B461" s="117"/>
      <c r="C461" s="117"/>
      <c r="D461" s="117"/>
      <c r="E461" s="118"/>
      <c r="F461" s="117"/>
      <c r="G461" s="117"/>
      <c r="H461" s="117"/>
      <c r="I461" s="117"/>
      <c r="J461" s="117"/>
      <c r="K461" s="117"/>
      <c r="L461" s="117"/>
      <c r="M461" s="117"/>
      <c r="N461" s="117"/>
      <c r="O461" s="118"/>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row>
    <row r="462" spans="1:38" ht="15.75" customHeight="1">
      <c r="A462" s="117"/>
      <c r="B462" s="117"/>
      <c r="C462" s="117"/>
      <c r="D462" s="117"/>
      <c r="E462" s="118"/>
      <c r="F462" s="117"/>
      <c r="G462" s="117"/>
      <c r="H462" s="117"/>
      <c r="I462" s="117"/>
      <c r="J462" s="117"/>
      <c r="K462" s="117"/>
      <c r="L462" s="117"/>
      <c r="M462" s="117"/>
      <c r="N462" s="117"/>
      <c r="O462" s="118"/>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row>
    <row r="463" spans="1:38" ht="15.75" customHeight="1">
      <c r="A463" s="117"/>
      <c r="B463" s="117"/>
      <c r="C463" s="117"/>
      <c r="D463" s="117"/>
      <c r="E463" s="118"/>
      <c r="F463" s="117"/>
      <c r="G463" s="117"/>
      <c r="H463" s="117"/>
      <c r="I463" s="117"/>
      <c r="J463" s="117"/>
      <c r="K463" s="117"/>
      <c r="L463" s="117"/>
      <c r="M463" s="117"/>
      <c r="N463" s="117"/>
      <c r="O463" s="118"/>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row>
    <row r="464" spans="1:38" ht="15.75" customHeight="1">
      <c r="A464" s="117"/>
      <c r="B464" s="117"/>
      <c r="C464" s="117"/>
      <c r="D464" s="117"/>
      <c r="E464" s="118"/>
      <c r="F464" s="117"/>
      <c r="G464" s="117"/>
      <c r="H464" s="117"/>
      <c r="I464" s="117"/>
      <c r="J464" s="117"/>
      <c r="K464" s="117"/>
      <c r="L464" s="117"/>
      <c r="M464" s="117"/>
      <c r="N464" s="117"/>
      <c r="O464" s="118"/>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row>
    <row r="465" spans="1:38" ht="15.75" customHeight="1">
      <c r="A465" s="117"/>
      <c r="B465" s="117"/>
      <c r="C465" s="117"/>
      <c r="D465" s="117"/>
      <c r="E465" s="118"/>
      <c r="F465" s="117"/>
      <c r="G465" s="117"/>
      <c r="H465" s="117"/>
      <c r="I465" s="117"/>
      <c r="J465" s="117"/>
      <c r="K465" s="117"/>
      <c r="L465" s="117"/>
      <c r="M465" s="117"/>
      <c r="N465" s="117"/>
      <c r="O465" s="118"/>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row>
    <row r="466" spans="1:38" ht="15.75" customHeight="1">
      <c r="A466" s="117"/>
      <c r="B466" s="117"/>
      <c r="C466" s="117"/>
      <c r="D466" s="117"/>
      <c r="E466" s="118"/>
      <c r="F466" s="117"/>
      <c r="G466" s="117"/>
      <c r="H466" s="117"/>
      <c r="I466" s="117"/>
      <c r="J466" s="117"/>
      <c r="K466" s="117"/>
      <c r="L466" s="117"/>
      <c r="M466" s="117"/>
      <c r="N466" s="117"/>
      <c r="O466" s="118"/>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row>
    <row r="467" spans="1:38" ht="15.75" customHeight="1">
      <c r="A467" s="117"/>
      <c r="B467" s="117"/>
      <c r="C467" s="117"/>
      <c r="D467" s="117"/>
      <c r="E467" s="118"/>
      <c r="F467" s="117"/>
      <c r="G467" s="117"/>
      <c r="H467" s="117"/>
      <c r="I467" s="117"/>
      <c r="J467" s="117"/>
      <c r="K467" s="117"/>
      <c r="L467" s="117"/>
      <c r="M467" s="117"/>
      <c r="N467" s="117"/>
      <c r="O467" s="118"/>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row>
    <row r="468" spans="1:38" ht="15.75" customHeight="1">
      <c r="A468" s="117"/>
      <c r="B468" s="117"/>
      <c r="C468" s="117"/>
      <c r="D468" s="117"/>
      <c r="E468" s="118"/>
      <c r="F468" s="117"/>
      <c r="G468" s="117"/>
      <c r="H468" s="117"/>
      <c r="I468" s="117"/>
      <c r="J468" s="117"/>
      <c r="K468" s="117"/>
      <c r="L468" s="117"/>
      <c r="M468" s="117"/>
      <c r="N468" s="117"/>
      <c r="O468" s="118"/>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row>
    <row r="469" spans="1:38" ht="15.75" customHeight="1">
      <c r="A469" s="117"/>
      <c r="B469" s="117"/>
      <c r="C469" s="117"/>
      <c r="D469" s="117"/>
      <c r="E469" s="118"/>
      <c r="F469" s="117"/>
      <c r="G469" s="117"/>
      <c r="H469" s="117"/>
      <c r="I469" s="117"/>
      <c r="J469" s="117"/>
      <c r="K469" s="117"/>
      <c r="L469" s="117"/>
      <c r="M469" s="117"/>
      <c r="N469" s="117"/>
      <c r="O469" s="118"/>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row>
    <row r="470" spans="1:38" ht="15.75" customHeight="1">
      <c r="A470" s="117"/>
      <c r="B470" s="117"/>
      <c r="C470" s="117"/>
      <c r="D470" s="117"/>
      <c r="E470" s="118"/>
      <c r="F470" s="117"/>
      <c r="G470" s="117"/>
      <c r="H470" s="117"/>
      <c r="I470" s="117"/>
      <c r="J470" s="117"/>
      <c r="K470" s="117"/>
      <c r="L470" s="117"/>
      <c r="M470" s="117"/>
      <c r="N470" s="117"/>
      <c r="O470" s="118"/>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row>
    <row r="471" spans="1:38" ht="15.75" customHeight="1">
      <c r="A471" s="117"/>
      <c r="B471" s="117"/>
      <c r="C471" s="117"/>
      <c r="D471" s="117"/>
      <c r="E471" s="118"/>
      <c r="F471" s="117"/>
      <c r="G471" s="117"/>
      <c r="H471" s="117"/>
      <c r="I471" s="117"/>
      <c r="J471" s="117"/>
      <c r="K471" s="117"/>
      <c r="L471" s="117"/>
      <c r="M471" s="117"/>
      <c r="N471" s="117"/>
      <c r="O471" s="118"/>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row>
    <row r="472" spans="1:38" ht="15.75" customHeight="1">
      <c r="A472" s="117"/>
      <c r="B472" s="117"/>
      <c r="C472" s="117"/>
      <c r="D472" s="117"/>
      <c r="E472" s="118"/>
      <c r="F472" s="117"/>
      <c r="G472" s="117"/>
      <c r="H472" s="117"/>
      <c r="I472" s="117"/>
      <c r="J472" s="117"/>
      <c r="K472" s="117"/>
      <c r="L472" s="117"/>
      <c r="M472" s="117"/>
      <c r="N472" s="117"/>
      <c r="O472" s="118"/>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row>
    <row r="473" spans="1:38" ht="15.75" customHeight="1">
      <c r="A473" s="117"/>
      <c r="B473" s="117"/>
      <c r="C473" s="117"/>
      <c r="D473" s="117"/>
      <c r="E473" s="118"/>
      <c r="F473" s="117"/>
      <c r="G473" s="117"/>
      <c r="H473" s="117"/>
      <c r="I473" s="117"/>
      <c r="J473" s="117"/>
      <c r="K473" s="117"/>
      <c r="L473" s="117"/>
      <c r="M473" s="117"/>
      <c r="N473" s="117"/>
      <c r="O473" s="118"/>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row>
    <row r="474" spans="1:38" ht="15.75" customHeight="1">
      <c r="A474" s="117"/>
      <c r="B474" s="117"/>
      <c r="C474" s="117"/>
      <c r="D474" s="117"/>
      <c r="E474" s="118"/>
      <c r="F474" s="117"/>
      <c r="G474" s="117"/>
      <c r="H474" s="117"/>
      <c r="I474" s="117"/>
      <c r="J474" s="117"/>
      <c r="K474" s="117"/>
      <c r="L474" s="117"/>
      <c r="M474" s="117"/>
      <c r="N474" s="117"/>
      <c r="O474" s="118"/>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row>
    <row r="475" spans="1:38" ht="15.75" customHeight="1">
      <c r="A475" s="117"/>
      <c r="B475" s="117"/>
      <c r="C475" s="117"/>
      <c r="D475" s="117"/>
      <c r="E475" s="118"/>
      <c r="F475" s="117"/>
      <c r="G475" s="117"/>
      <c r="H475" s="117"/>
      <c r="I475" s="117"/>
      <c r="J475" s="117"/>
      <c r="K475" s="117"/>
      <c r="L475" s="117"/>
      <c r="M475" s="117"/>
      <c r="N475" s="117"/>
      <c r="O475" s="118"/>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row>
    <row r="476" spans="1:38" ht="15.75" customHeight="1">
      <c r="A476" s="117"/>
      <c r="B476" s="117"/>
      <c r="C476" s="117"/>
      <c r="D476" s="117"/>
      <c r="E476" s="118"/>
      <c r="F476" s="117"/>
      <c r="G476" s="117"/>
      <c r="H476" s="117"/>
      <c r="I476" s="117"/>
      <c r="J476" s="117"/>
      <c r="K476" s="117"/>
      <c r="L476" s="117"/>
      <c r="M476" s="117"/>
      <c r="N476" s="117"/>
      <c r="O476" s="118"/>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row>
    <row r="477" spans="1:38" ht="15.75" customHeight="1">
      <c r="A477" s="117"/>
      <c r="B477" s="117"/>
      <c r="C477" s="117"/>
      <c r="D477" s="117"/>
      <c r="E477" s="118"/>
      <c r="F477" s="117"/>
      <c r="G477" s="117"/>
      <c r="H477" s="117"/>
      <c r="I477" s="117"/>
      <c r="J477" s="117"/>
      <c r="K477" s="117"/>
      <c r="L477" s="117"/>
      <c r="M477" s="117"/>
      <c r="N477" s="117"/>
      <c r="O477" s="118"/>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row>
    <row r="478" spans="1:38" ht="15.75" customHeight="1">
      <c r="A478" s="117"/>
      <c r="B478" s="117"/>
      <c r="C478" s="117"/>
      <c r="D478" s="117"/>
      <c r="E478" s="118"/>
      <c r="F478" s="117"/>
      <c r="G478" s="117"/>
      <c r="H478" s="117"/>
      <c r="I478" s="117"/>
      <c r="J478" s="117"/>
      <c r="K478" s="117"/>
      <c r="L478" s="117"/>
      <c r="M478" s="117"/>
      <c r="N478" s="117"/>
      <c r="O478" s="118"/>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row>
    <row r="479" spans="1:38" ht="15.75" customHeight="1">
      <c r="A479" s="117"/>
      <c r="B479" s="117"/>
      <c r="C479" s="117"/>
      <c r="D479" s="117"/>
      <c r="E479" s="118"/>
      <c r="F479" s="117"/>
      <c r="G479" s="117"/>
      <c r="H479" s="117"/>
      <c r="I479" s="117"/>
      <c r="J479" s="117"/>
      <c r="K479" s="117"/>
      <c r="L479" s="117"/>
      <c r="M479" s="117"/>
      <c r="N479" s="117"/>
      <c r="O479" s="118"/>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row>
    <row r="480" spans="1:38" ht="15.75" customHeight="1">
      <c r="A480" s="117"/>
      <c r="B480" s="117"/>
      <c r="C480" s="117"/>
      <c r="D480" s="117"/>
      <c r="E480" s="118"/>
      <c r="F480" s="117"/>
      <c r="G480" s="117"/>
      <c r="H480" s="117"/>
      <c r="I480" s="117"/>
      <c r="J480" s="117"/>
      <c r="K480" s="117"/>
      <c r="L480" s="117"/>
      <c r="M480" s="117"/>
      <c r="N480" s="117"/>
      <c r="O480" s="118"/>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row>
    <row r="481" spans="1:38" ht="15.75" customHeight="1">
      <c r="A481" s="117"/>
      <c r="B481" s="117"/>
      <c r="C481" s="117"/>
      <c r="D481" s="117"/>
      <c r="E481" s="118"/>
      <c r="F481" s="117"/>
      <c r="G481" s="117"/>
      <c r="H481" s="117"/>
      <c r="I481" s="117"/>
      <c r="J481" s="117"/>
      <c r="K481" s="117"/>
      <c r="L481" s="117"/>
      <c r="M481" s="117"/>
      <c r="N481" s="117"/>
      <c r="O481" s="118"/>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row>
    <row r="482" spans="1:38" ht="15.75" customHeight="1">
      <c r="A482" s="117"/>
      <c r="B482" s="117"/>
      <c r="C482" s="117"/>
      <c r="D482" s="117"/>
      <c r="E482" s="118"/>
      <c r="F482" s="117"/>
      <c r="G482" s="117"/>
      <c r="H482" s="117"/>
      <c r="I482" s="117"/>
      <c r="J482" s="117"/>
      <c r="K482" s="117"/>
      <c r="L482" s="117"/>
      <c r="M482" s="117"/>
      <c r="N482" s="117"/>
      <c r="O482" s="118"/>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row>
    <row r="483" spans="1:38" ht="15.75" customHeight="1">
      <c r="A483" s="117"/>
      <c r="B483" s="117"/>
      <c r="C483" s="117"/>
      <c r="D483" s="117"/>
      <c r="E483" s="118"/>
      <c r="F483" s="117"/>
      <c r="G483" s="117"/>
      <c r="H483" s="117"/>
      <c r="I483" s="117"/>
      <c r="J483" s="117"/>
      <c r="K483" s="117"/>
      <c r="L483" s="117"/>
      <c r="M483" s="117"/>
      <c r="N483" s="117"/>
      <c r="O483" s="118"/>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row>
    <row r="484" spans="1:38" ht="15.75" customHeight="1">
      <c r="A484" s="117"/>
      <c r="B484" s="117"/>
      <c r="C484" s="117"/>
      <c r="D484" s="117"/>
      <c r="E484" s="118"/>
      <c r="F484" s="117"/>
      <c r="G484" s="117"/>
      <c r="H484" s="117"/>
      <c r="I484" s="117"/>
      <c r="J484" s="117"/>
      <c r="K484" s="117"/>
      <c r="L484" s="117"/>
      <c r="M484" s="117"/>
      <c r="N484" s="117"/>
      <c r="O484" s="118"/>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row>
    <row r="485" spans="1:38" ht="15.75" customHeight="1">
      <c r="A485" s="117"/>
      <c r="B485" s="117"/>
      <c r="C485" s="117"/>
      <c r="D485" s="117"/>
      <c r="E485" s="118"/>
      <c r="F485" s="117"/>
      <c r="G485" s="117"/>
      <c r="H485" s="117"/>
      <c r="I485" s="117"/>
      <c r="J485" s="117"/>
      <c r="K485" s="117"/>
      <c r="L485" s="117"/>
      <c r="M485" s="117"/>
      <c r="N485" s="117"/>
      <c r="O485" s="118"/>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row>
    <row r="486" spans="1:38" ht="15.75" customHeight="1">
      <c r="A486" s="117"/>
      <c r="B486" s="117"/>
      <c r="C486" s="117"/>
      <c r="D486" s="117"/>
      <c r="E486" s="118"/>
      <c r="F486" s="117"/>
      <c r="G486" s="117"/>
      <c r="H486" s="117"/>
      <c r="I486" s="117"/>
      <c r="J486" s="117"/>
      <c r="K486" s="117"/>
      <c r="L486" s="117"/>
      <c r="M486" s="117"/>
      <c r="N486" s="117"/>
      <c r="O486" s="118"/>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row>
    <row r="487" spans="1:38" ht="15.75" customHeight="1">
      <c r="A487" s="117"/>
      <c r="B487" s="117"/>
      <c r="C487" s="117"/>
      <c r="D487" s="117"/>
      <c r="E487" s="118"/>
      <c r="F487" s="117"/>
      <c r="G487" s="117"/>
      <c r="H487" s="117"/>
      <c r="I487" s="117"/>
      <c r="J487" s="117"/>
      <c r="K487" s="117"/>
      <c r="L487" s="117"/>
      <c r="M487" s="117"/>
      <c r="N487" s="117"/>
      <c r="O487" s="118"/>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row>
    <row r="488" spans="1:38" ht="15.75" customHeight="1">
      <c r="A488" s="117"/>
      <c r="B488" s="117"/>
      <c r="C488" s="117"/>
      <c r="D488" s="117"/>
      <c r="E488" s="118"/>
      <c r="F488" s="117"/>
      <c r="G488" s="117"/>
      <c r="H488" s="117"/>
      <c r="I488" s="117"/>
      <c r="J488" s="117"/>
      <c r="K488" s="117"/>
      <c r="L488" s="117"/>
      <c r="M488" s="117"/>
      <c r="N488" s="117"/>
      <c r="O488" s="118"/>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row>
    <row r="489" spans="1:38" ht="15.75" customHeight="1">
      <c r="A489" s="117"/>
      <c r="B489" s="117"/>
      <c r="C489" s="117"/>
      <c r="D489" s="117"/>
      <c r="E489" s="118"/>
      <c r="F489" s="117"/>
      <c r="G489" s="117"/>
      <c r="H489" s="117"/>
      <c r="I489" s="117"/>
      <c r="J489" s="117"/>
      <c r="K489" s="117"/>
      <c r="L489" s="117"/>
      <c r="M489" s="117"/>
      <c r="N489" s="117"/>
      <c r="O489" s="118"/>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row>
    <row r="490" spans="1:38" ht="15.75" customHeight="1">
      <c r="A490" s="117"/>
      <c r="B490" s="117"/>
      <c r="C490" s="117"/>
      <c r="D490" s="117"/>
      <c r="E490" s="118"/>
      <c r="F490" s="117"/>
      <c r="G490" s="117"/>
      <c r="H490" s="117"/>
      <c r="I490" s="117"/>
      <c r="J490" s="117"/>
      <c r="K490" s="117"/>
      <c r="L490" s="117"/>
      <c r="M490" s="117"/>
      <c r="N490" s="117"/>
      <c r="O490" s="118"/>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row>
    <row r="491" spans="1:38" ht="15.75" customHeight="1">
      <c r="A491" s="117"/>
      <c r="B491" s="117"/>
      <c r="C491" s="117"/>
      <c r="D491" s="117"/>
      <c r="E491" s="118"/>
      <c r="F491" s="117"/>
      <c r="G491" s="117"/>
      <c r="H491" s="117"/>
      <c r="I491" s="117"/>
      <c r="J491" s="117"/>
      <c r="K491" s="117"/>
      <c r="L491" s="117"/>
      <c r="M491" s="117"/>
      <c r="N491" s="117"/>
      <c r="O491" s="118"/>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row>
    <row r="492" spans="1:38" ht="15.75" customHeight="1">
      <c r="A492" s="117"/>
      <c r="B492" s="117"/>
      <c r="C492" s="117"/>
      <c r="D492" s="117"/>
      <c r="E492" s="118"/>
      <c r="F492" s="117"/>
      <c r="G492" s="117"/>
      <c r="H492" s="117"/>
      <c r="I492" s="117"/>
      <c r="J492" s="117"/>
      <c r="K492" s="117"/>
      <c r="L492" s="117"/>
      <c r="M492" s="117"/>
      <c r="N492" s="117"/>
      <c r="O492" s="118"/>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row>
    <row r="493" spans="1:38" ht="15.75" customHeight="1">
      <c r="A493" s="117"/>
      <c r="B493" s="117"/>
      <c r="C493" s="117"/>
      <c r="D493" s="117"/>
      <c r="E493" s="118"/>
      <c r="F493" s="117"/>
      <c r="G493" s="117"/>
      <c r="H493" s="117"/>
      <c r="I493" s="117"/>
      <c r="J493" s="117"/>
      <c r="K493" s="117"/>
      <c r="L493" s="117"/>
      <c r="M493" s="117"/>
      <c r="N493" s="117"/>
      <c r="O493" s="118"/>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row>
    <row r="494" spans="1:38" ht="15.75" customHeight="1">
      <c r="A494" s="117"/>
      <c r="B494" s="117"/>
      <c r="C494" s="117"/>
      <c r="D494" s="117"/>
      <c r="E494" s="118"/>
      <c r="F494" s="117"/>
      <c r="G494" s="117"/>
      <c r="H494" s="117"/>
      <c r="I494" s="117"/>
      <c r="J494" s="117"/>
      <c r="K494" s="117"/>
      <c r="L494" s="117"/>
      <c r="M494" s="117"/>
      <c r="N494" s="117"/>
      <c r="O494" s="118"/>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row>
    <row r="495" spans="1:38" ht="15.75" customHeight="1">
      <c r="A495" s="117"/>
      <c r="B495" s="117"/>
      <c r="C495" s="117"/>
      <c r="D495" s="117"/>
      <c r="E495" s="118"/>
      <c r="F495" s="117"/>
      <c r="G495" s="117"/>
      <c r="H495" s="117"/>
      <c r="I495" s="117"/>
      <c r="J495" s="117"/>
      <c r="K495" s="117"/>
      <c r="L495" s="117"/>
      <c r="M495" s="117"/>
      <c r="N495" s="117"/>
      <c r="O495" s="118"/>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row>
    <row r="496" spans="1:38" ht="15.75" customHeight="1">
      <c r="A496" s="117"/>
      <c r="B496" s="117"/>
      <c r="C496" s="117"/>
      <c r="D496" s="117"/>
      <c r="E496" s="118"/>
      <c r="F496" s="117"/>
      <c r="G496" s="117"/>
      <c r="H496" s="117"/>
      <c r="I496" s="117"/>
      <c r="J496" s="117"/>
      <c r="K496" s="117"/>
      <c r="L496" s="117"/>
      <c r="M496" s="117"/>
      <c r="N496" s="117"/>
      <c r="O496" s="118"/>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row>
    <row r="497" spans="1:38" ht="15.75" customHeight="1">
      <c r="A497" s="117"/>
      <c r="B497" s="117"/>
      <c r="C497" s="117"/>
      <c r="D497" s="117"/>
      <c r="E497" s="118"/>
      <c r="F497" s="117"/>
      <c r="G497" s="117"/>
      <c r="H497" s="117"/>
      <c r="I497" s="117"/>
      <c r="J497" s="117"/>
      <c r="K497" s="117"/>
      <c r="L497" s="117"/>
      <c r="M497" s="117"/>
      <c r="N497" s="117"/>
      <c r="O497" s="118"/>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row>
    <row r="498" spans="1:38" ht="15.75" customHeight="1">
      <c r="A498" s="117"/>
      <c r="B498" s="117"/>
      <c r="C498" s="117"/>
      <c r="D498" s="117"/>
      <c r="E498" s="118"/>
      <c r="F498" s="117"/>
      <c r="G498" s="117"/>
      <c r="H498" s="117"/>
      <c r="I498" s="117"/>
      <c r="J498" s="117"/>
      <c r="K498" s="117"/>
      <c r="L498" s="117"/>
      <c r="M498" s="117"/>
      <c r="N498" s="117"/>
      <c r="O498" s="118"/>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row>
    <row r="499" spans="1:38" ht="15.75" customHeight="1">
      <c r="A499" s="117"/>
      <c r="B499" s="117"/>
      <c r="C499" s="117"/>
      <c r="D499" s="117"/>
      <c r="E499" s="118"/>
      <c r="F499" s="117"/>
      <c r="G499" s="117"/>
      <c r="H499" s="117"/>
      <c r="I499" s="117"/>
      <c r="J499" s="117"/>
      <c r="K499" s="117"/>
      <c r="L499" s="117"/>
      <c r="M499" s="117"/>
      <c r="N499" s="117"/>
      <c r="O499" s="118"/>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row>
    <row r="500" spans="1:38" ht="15.75" customHeight="1">
      <c r="A500" s="117"/>
      <c r="B500" s="117"/>
      <c r="C500" s="117"/>
      <c r="D500" s="117"/>
      <c r="E500" s="118"/>
      <c r="F500" s="117"/>
      <c r="G500" s="117"/>
      <c r="H500" s="117"/>
      <c r="I500" s="117"/>
      <c r="J500" s="117"/>
      <c r="K500" s="117"/>
      <c r="L500" s="117"/>
      <c r="M500" s="117"/>
      <c r="N500" s="117"/>
      <c r="O500" s="118"/>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row>
    <row r="501" spans="1:38" ht="15.75" customHeight="1">
      <c r="A501" s="117"/>
      <c r="B501" s="117"/>
      <c r="C501" s="117"/>
      <c r="D501" s="117"/>
      <c r="E501" s="118"/>
      <c r="F501" s="117"/>
      <c r="G501" s="117"/>
      <c r="H501" s="117"/>
      <c r="I501" s="117"/>
      <c r="J501" s="117"/>
      <c r="K501" s="117"/>
      <c r="L501" s="117"/>
      <c r="M501" s="117"/>
      <c r="N501" s="117"/>
      <c r="O501" s="118"/>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row>
    <row r="502" spans="1:38" ht="15.75" customHeight="1">
      <c r="A502" s="117"/>
      <c r="B502" s="117"/>
      <c r="C502" s="117"/>
      <c r="D502" s="117"/>
      <c r="E502" s="118"/>
      <c r="F502" s="117"/>
      <c r="G502" s="117"/>
      <c r="H502" s="117"/>
      <c r="I502" s="117"/>
      <c r="J502" s="117"/>
      <c r="K502" s="117"/>
      <c r="L502" s="117"/>
      <c r="M502" s="117"/>
      <c r="N502" s="117"/>
      <c r="O502" s="118"/>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row>
    <row r="503" spans="1:38" ht="15.75" customHeight="1">
      <c r="A503" s="117"/>
      <c r="B503" s="117"/>
      <c r="C503" s="117"/>
      <c r="D503" s="117"/>
      <c r="E503" s="118"/>
      <c r="F503" s="117"/>
      <c r="G503" s="117"/>
      <c r="H503" s="117"/>
      <c r="I503" s="117"/>
      <c r="J503" s="117"/>
      <c r="K503" s="117"/>
      <c r="L503" s="117"/>
      <c r="M503" s="117"/>
      <c r="N503" s="117"/>
      <c r="O503" s="118"/>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row>
    <row r="504" spans="1:38" ht="15.75" customHeight="1">
      <c r="A504" s="117"/>
      <c r="B504" s="117"/>
      <c r="C504" s="117"/>
      <c r="D504" s="117"/>
      <c r="E504" s="118"/>
      <c r="F504" s="117"/>
      <c r="G504" s="117"/>
      <c r="H504" s="117"/>
      <c r="I504" s="117"/>
      <c r="J504" s="117"/>
      <c r="K504" s="117"/>
      <c r="L504" s="117"/>
      <c r="M504" s="117"/>
      <c r="N504" s="117"/>
      <c r="O504" s="118"/>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row>
    <row r="505" spans="1:38" ht="15.75" customHeight="1">
      <c r="A505" s="117"/>
      <c r="B505" s="117"/>
      <c r="C505" s="117"/>
      <c r="D505" s="117"/>
      <c r="E505" s="118"/>
      <c r="F505" s="117"/>
      <c r="G505" s="117"/>
      <c r="H505" s="117"/>
      <c r="I505" s="117"/>
      <c r="J505" s="117"/>
      <c r="K505" s="117"/>
      <c r="L505" s="117"/>
      <c r="M505" s="117"/>
      <c r="N505" s="117"/>
      <c r="O505" s="118"/>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row>
    <row r="506" spans="1:38" ht="15.75" customHeight="1">
      <c r="A506" s="117"/>
      <c r="B506" s="117"/>
      <c r="C506" s="117"/>
      <c r="D506" s="117"/>
      <c r="E506" s="118"/>
      <c r="F506" s="117"/>
      <c r="G506" s="117"/>
      <c r="H506" s="117"/>
      <c r="I506" s="117"/>
      <c r="J506" s="117"/>
      <c r="K506" s="117"/>
      <c r="L506" s="117"/>
      <c r="M506" s="117"/>
      <c r="N506" s="117"/>
      <c r="O506" s="118"/>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row>
    <row r="507" spans="1:38" ht="15.75" customHeight="1">
      <c r="A507" s="117"/>
      <c r="B507" s="117"/>
      <c r="C507" s="117"/>
      <c r="D507" s="117"/>
      <c r="E507" s="118"/>
      <c r="F507" s="117"/>
      <c r="G507" s="117"/>
      <c r="H507" s="117"/>
      <c r="I507" s="117"/>
      <c r="J507" s="117"/>
      <c r="K507" s="117"/>
      <c r="L507" s="117"/>
      <c r="M507" s="117"/>
      <c r="N507" s="117"/>
      <c r="O507" s="118"/>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row>
    <row r="508" spans="1:38" ht="15.75" customHeight="1">
      <c r="A508" s="117"/>
      <c r="B508" s="117"/>
      <c r="C508" s="117"/>
      <c r="D508" s="117"/>
      <c r="E508" s="118"/>
      <c r="F508" s="117"/>
      <c r="G508" s="117"/>
      <c r="H508" s="117"/>
      <c r="I508" s="117"/>
      <c r="J508" s="117"/>
      <c r="K508" s="117"/>
      <c r="L508" s="117"/>
      <c r="M508" s="117"/>
      <c r="N508" s="117"/>
      <c r="O508" s="118"/>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row>
    <row r="509" spans="1:38" ht="15.75" customHeight="1">
      <c r="A509" s="117"/>
      <c r="B509" s="117"/>
      <c r="C509" s="117"/>
      <c r="D509" s="117"/>
      <c r="E509" s="118"/>
      <c r="F509" s="117"/>
      <c r="G509" s="117"/>
      <c r="H509" s="117"/>
      <c r="I509" s="117"/>
      <c r="J509" s="117"/>
      <c r="K509" s="117"/>
      <c r="L509" s="117"/>
      <c r="M509" s="117"/>
      <c r="N509" s="117"/>
      <c r="O509" s="118"/>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row>
    <row r="510" spans="1:38" ht="15.75" customHeight="1">
      <c r="A510" s="117"/>
      <c r="B510" s="117"/>
      <c r="C510" s="117"/>
      <c r="D510" s="117"/>
      <c r="E510" s="118"/>
      <c r="F510" s="117"/>
      <c r="G510" s="117"/>
      <c r="H510" s="117"/>
      <c r="I510" s="117"/>
      <c r="J510" s="117"/>
      <c r="K510" s="117"/>
      <c r="L510" s="117"/>
      <c r="M510" s="117"/>
      <c r="N510" s="117"/>
      <c r="O510" s="118"/>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row>
    <row r="511" spans="1:38" ht="15.75" customHeight="1">
      <c r="A511" s="117"/>
      <c r="B511" s="117"/>
      <c r="C511" s="117"/>
      <c r="D511" s="117"/>
      <c r="E511" s="118"/>
      <c r="F511" s="117"/>
      <c r="G511" s="117"/>
      <c r="H511" s="117"/>
      <c r="I511" s="117"/>
      <c r="J511" s="117"/>
      <c r="K511" s="117"/>
      <c r="L511" s="117"/>
      <c r="M511" s="117"/>
      <c r="N511" s="117"/>
      <c r="O511" s="118"/>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row>
    <row r="512" spans="1:38" ht="15.75" customHeight="1">
      <c r="A512" s="117"/>
      <c r="B512" s="117"/>
      <c r="C512" s="117"/>
      <c r="D512" s="117"/>
      <c r="E512" s="118"/>
      <c r="F512" s="117"/>
      <c r="G512" s="117"/>
      <c r="H512" s="117"/>
      <c r="I512" s="117"/>
      <c r="J512" s="117"/>
      <c r="K512" s="117"/>
      <c r="L512" s="117"/>
      <c r="M512" s="117"/>
      <c r="N512" s="117"/>
      <c r="O512" s="118"/>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row>
    <row r="513" spans="1:38" ht="15.75" customHeight="1">
      <c r="A513" s="117"/>
      <c r="B513" s="117"/>
      <c r="C513" s="117"/>
      <c r="D513" s="117"/>
      <c r="E513" s="118"/>
      <c r="F513" s="117"/>
      <c r="G513" s="117"/>
      <c r="H513" s="117"/>
      <c r="I513" s="117"/>
      <c r="J513" s="117"/>
      <c r="K513" s="117"/>
      <c r="L513" s="117"/>
      <c r="M513" s="117"/>
      <c r="N513" s="117"/>
      <c r="O513" s="118"/>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row>
    <row r="514" spans="1:38" ht="15.75" customHeight="1">
      <c r="A514" s="117"/>
      <c r="B514" s="117"/>
      <c r="C514" s="117"/>
      <c r="D514" s="117"/>
      <c r="E514" s="118"/>
      <c r="F514" s="117"/>
      <c r="G514" s="117"/>
      <c r="H514" s="117"/>
      <c r="I514" s="117"/>
      <c r="J514" s="117"/>
      <c r="K514" s="117"/>
      <c r="L514" s="117"/>
      <c r="M514" s="117"/>
      <c r="N514" s="117"/>
      <c r="O514" s="118"/>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row>
    <row r="515" spans="1:38" ht="15.75" customHeight="1">
      <c r="A515" s="117"/>
      <c r="B515" s="117"/>
      <c r="C515" s="117"/>
      <c r="D515" s="117"/>
      <c r="E515" s="118"/>
      <c r="F515" s="117"/>
      <c r="G515" s="117"/>
      <c r="H515" s="117"/>
      <c r="I515" s="117"/>
      <c r="J515" s="117"/>
      <c r="K515" s="117"/>
      <c r="L515" s="117"/>
      <c r="M515" s="117"/>
      <c r="N515" s="117"/>
      <c r="O515" s="118"/>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row>
    <row r="516" spans="1:38" ht="15.75" customHeight="1">
      <c r="A516" s="117"/>
      <c r="B516" s="117"/>
      <c r="C516" s="117"/>
      <c r="D516" s="117"/>
      <c r="E516" s="118"/>
      <c r="F516" s="117"/>
      <c r="G516" s="117"/>
      <c r="H516" s="117"/>
      <c r="I516" s="117"/>
      <c r="J516" s="117"/>
      <c r="K516" s="117"/>
      <c r="L516" s="117"/>
      <c r="M516" s="117"/>
      <c r="N516" s="117"/>
      <c r="O516" s="118"/>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row>
    <row r="517" spans="1:38" ht="15.75" customHeight="1">
      <c r="A517" s="117"/>
      <c r="B517" s="117"/>
      <c r="C517" s="117"/>
      <c r="D517" s="117"/>
      <c r="E517" s="118"/>
      <c r="F517" s="117"/>
      <c r="G517" s="117"/>
      <c r="H517" s="117"/>
      <c r="I517" s="117"/>
      <c r="J517" s="117"/>
      <c r="K517" s="117"/>
      <c r="L517" s="117"/>
      <c r="M517" s="117"/>
      <c r="N517" s="117"/>
      <c r="O517" s="118"/>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row>
    <row r="518" spans="1:38" ht="15.75" customHeight="1">
      <c r="A518" s="117"/>
      <c r="B518" s="117"/>
      <c r="C518" s="117"/>
      <c r="D518" s="117"/>
      <c r="E518" s="118"/>
      <c r="F518" s="117"/>
      <c r="G518" s="117"/>
      <c r="H518" s="117"/>
      <c r="I518" s="117"/>
      <c r="J518" s="117"/>
      <c r="K518" s="117"/>
      <c r="L518" s="117"/>
      <c r="M518" s="117"/>
      <c r="N518" s="117"/>
      <c r="O518" s="118"/>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row>
    <row r="519" spans="1:38" ht="15.75" customHeight="1">
      <c r="A519" s="117"/>
      <c r="B519" s="117"/>
      <c r="C519" s="117"/>
      <c r="D519" s="117"/>
      <c r="E519" s="118"/>
      <c r="F519" s="117"/>
      <c r="G519" s="117"/>
      <c r="H519" s="117"/>
      <c r="I519" s="117"/>
      <c r="J519" s="117"/>
      <c r="K519" s="117"/>
      <c r="L519" s="117"/>
      <c r="M519" s="117"/>
      <c r="N519" s="117"/>
      <c r="O519" s="118"/>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row>
    <row r="520" spans="1:38" ht="15.75" customHeight="1">
      <c r="A520" s="117"/>
      <c r="B520" s="117"/>
      <c r="C520" s="117"/>
      <c r="D520" s="117"/>
      <c r="E520" s="118"/>
      <c r="F520" s="117"/>
      <c r="G520" s="117"/>
      <c r="H520" s="117"/>
      <c r="I520" s="117"/>
      <c r="J520" s="117"/>
      <c r="K520" s="117"/>
      <c r="L520" s="117"/>
      <c r="M520" s="117"/>
      <c r="N520" s="117"/>
      <c r="O520" s="118"/>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row>
    <row r="521" spans="1:38" ht="15.75" customHeight="1">
      <c r="A521" s="117"/>
      <c r="B521" s="117"/>
      <c r="C521" s="117"/>
      <c r="D521" s="117"/>
      <c r="E521" s="118"/>
      <c r="F521" s="117"/>
      <c r="G521" s="117"/>
      <c r="H521" s="117"/>
      <c r="I521" s="117"/>
      <c r="J521" s="117"/>
      <c r="K521" s="117"/>
      <c r="L521" s="117"/>
      <c r="M521" s="117"/>
      <c r="N521" s="117"/>
      <c r="O521" s="118"/>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row>
    <row r="522" spans="1:38" ht="15.75" customHeight="1">
      <c r="A522" s="117"/>
      <c r="B522" s="117"/>
      <c r="C522" s="117"/>
      <c r="D522" s="117"/>
      <c r="E522" s="118"/>
      <c r="F522" s="117"/>
      <c r="G522" s="117"/>
      <c r="H522" s="117"/>
      <c r="I522" s="117"/>
      <c r="J522" s="117"/>
      <c r="K522" s="117"/>
      <c r="L522" s="117"/>
      <c r="M522" s="117"/>
      <c r="N522" s="117"/>
      <c r="O522" s="118"/>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row>
    <row r="523" spans="1:38" ht="15.75" customHeight="1">
      <c r="A523" s="117"/>
      <c r="B523" s="117"/>
      <c r="C523" s="117"/>
      <c r="D523" s="117"/>
      <c r="E523" s="118"/>
      <c r="F523" s="117"/>
      <c r="G523" s="117"/>
      <c r="H523" s="117"/>
      <c r="I523" s="117"/>
      <c r="J523" s="117"/>
      <c r="K523" s="117"/>
      <c r="L523" s="117"/>
      <c r="M523" s="117"/>
      <c r="N523" s="117"/>
      <c r="O523" s="118"/>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row>
    <row r="524" spans="1:38" ht="15.75" customHeight="1">
      <c r="A524" s="117"/>
      <c r="B524" s="117"/>
      <c r="C524" s="117"/>
      <c r="D524" s="117"/>
      <c r="E524" s="118"/>
      <c r="F524" s="117"/>
      <c r="G524" s="117"/>
      <c r="H524" s="117"/>
      <c r="I524" s="117"/>
      <c r="J524" s="117"/>
      <c r="K524" s="117"/>
      <c r="L524" s="117"/>
      <c r="M524" s="117"/>
      <c r="N524" s="117"/>
      <c r="O524" s="118"/>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row>
    <row r="525" spans="1:38" ht="15.75" customHeight="1">
      <c r="A525" s="117"/>
      <c r="B525" s="117"/>
      <c r="C525" s="117"/>
      <c r="D525" s="117"/>
      <c r="E525" s="118"/>
      <c r="F525" s="117"/>
      <c r="G525" s="117"/>
      <c r="H525" s="117"/>
      <c r="I525" s="117"/>
      <c r="J525" s="117"/>
      <c r="K525" s="117"/>
      <c r="L525" s="117"/>
      <c r="M525" s="117"/>
      <c r="N525" s="117"/>
      <c r="O525" s="118"/>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row>
    <row r="526" spans="1:38" ht="15.75" customHeight="1">
      <c r="A526" s="117"/>
      <c r="B526" s="117"/>
      <c r="C526" s="117"/>
      <c r="D526" s="117"/>
      <c r="E526" s="118"/>
      <c r="F526" s="117"/>
      <c r="G526" s="117"/>
      <c r="H526" s="117"/>
      <c r="I526" s="117"/>
      <c r="J526" s="117"/>
      <c r="K526" s="117"/>
      <c r="L526" s="117"/>
      <c r="M526" s="117"/>
      <c r="N526" s="117"/>
      <c r="O526" s="118"/>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row>
    <row r="527" spans="1:38" ht="15.75" customHeight="1">
      <c r="A527" s="117"/>
      <c r="B527" s="117"/>
      <c r="C527" s="117"/>
      <c r="D527" s="117"/>
      <c r="E527" s="118"/>
      <c r="F527" s="117"/>
      <c r="G527" s="117"/>
      <c r="H527" s="117"/>
      <c r="I527" s="117"/>
      <c r="J527" s="117"/>
      <c r="K527" s="117"/>
      <c r="L527" s="117"/>
      <c r="M527" s="117"/>
      <c r="N527" s="117"/>
      <c r="O527" s="118"/>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row>
    <row r="528" spans="1:38" ht="15.75" customHeight="1">
      <c r="A528" s="117"/>
      <c r="B528" s="117"/>
      <c r="C528" s="117"/>
      <c r="D528" s="117"/>
      <c r="E528" s="118"/>
      <c r="F528" s="117"/>
      <c r="G528" s="117"/>
      <c r="H528" s="117"/>
      <c r="I528" s="117"/>
      <c r="J528" s="117"/>
      <c r="K528" s="117"/>
      <c r="L528" s="117"/>
      <c r="M528" s="117"/>
      <c r="N528" s="117"/>
      <c r="O528" s="118"/>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row>
    <row r="529" spans="1:38" ht="15.75" customHeight="1">
      <c r="A529" s="117"/>
      <c r="B529" s="117"/>
      <c r="C529" s="117"/>
      <c r="D529" s="117"/>
      <c r="E529" s="118"/>
      <c r="F529" s="117"/>
      <c r="G529" s="117"/>
      <c r="H529" s="117"/>
      <c r="I529" s="117"/>
      <c r="J529" s="117"/>
      <c r="K529" s="117"/>
      <c r="L529" s="117"/>
      <c r="M529" s="117"/>
      <c r="N529" s="117"/>
      <c r="O529" s="118"/>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row>
    <row r="530" spans="1:38" ht="15.75" customHeight="1">
      <c r="A530" s="117"/>
      <c r="B530" s="117"/>
      <c r="C530" s="117"/>
      <c r="D530" s="117"/>
      <c r="E530" s="118"/>
      <c r="F530" s="117"/>
      <c r="G530" s="117"/>
      <c r="H530" s="117"/>
      <c r="I530" s="117"/>
      <c r="J530" s="117"/>
      <c r="K530" s="117"/>
      <c r="L530" s="117"/>
      <c r="M530" s="117"/>
      <c r="N530" s="117"/>
      <c r="O530" s="118"/>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row>
    <row r="531" spans="1:38" ht="15.75" customHeight="1">
      <c r="A531" s="117"/>
      <c r="B531" s="117"/>
      <c r="C531" s="117"/>
      <c r="D531" s="117"/>
      <c r="E531" s="118"/>
      <c r="F531" s="117"/>
      <c r="G531" s="117"/>
      <c r="H531" s="117"/>
      <c r="I531" s="117"/>
      <c r="J531" s="117"/>
      <c r="K531" s="117"/>
      <c r="L531" s="117"/>
      <c r="M531" s="117"/>
      <c r="N531" s="117"/>
      <c r="O531" s="118"/>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row>
    <row r="532" spans="1:38" ht="15.75" customHeight="1">
      <c r="A532" s="117"/>
      <c r="B532" s="117"/>
      <c r="C532" s="117"/>
      <c r="D532" s="117"/>
      <c r="E532" s="118"/>
      <c r="F532" s="117"/>
      <c r="G532" s="117"/>
      <c r="H532" s="117"/>
      <c r="I532" s="117"/>
      <c r="J532" s="117"/>
      <c r="K532" s="117"/>
      <c r="L532" s="117"/>
      <c r="M532" s="117"/>
      <c r="N532" s="117"/>
      <c r="O532" s="118"/>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row>
    <row r="533" spans="1:38" ht="15.75" customHeight="1">
      <c r="A533" s="117"/>
      <c r="B533" s="117"/>
      <c r="C533" s="117"/>
      <c r="D533" s="117"/>
      <c r="E533" s="118"/>
      <c r="F533" s="117"/>
      <c r="G533" s="117"/>
      <c r="H533" s="117"/>
      <c r="I533" s="117"/>
      <c r="J533" s="117"/>
      <c r="K533" s="117"/>
      <c r="L533" s="117"/>
      <c r="M533" s="117"/>
      <c r="N533" s="117"/>
      <c r="O533" s="118"/>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row>
    <row r="534" spans="1:38" ht="15.75" customHeight="1">
      <c r="A534" s="117"/>
      <c r="B534" s="117"/>
      <c r="C534" s="117"/>
      <c r="D534" s="117"/>
      <c r="E534" s="118"/>
      <c r="F534" s="117"/>
      <c r="G534" s="117"/>
      <c r="H534" s="117"/>
      <c r="I534" s="117"/>
      <c r="J534" s="117"/>
      <c r="K534" s="117"/>
      <c r="L534" s="117"/>
      <c r="M534" s="117"/>
      <c r="N534" s="117"/>
      <c r="O534" s="118"/>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row>
    <row r="535" spans="1:38" ht="15.75" customHeight="1">
      <c r="A535" s="117"/>
      <c r="B535" s="117"/>
      <c r="C535" s="117"/>
      <c r="D535" s="117"/>
      <c r="E535" s="118"/>
      <c r="F535" s="117"/>
      <c r="G535" s="117"/>
      <c r="H535" s="117"/>
      <c r="I535" s="117"/>
      <c r="J535" s="117"/>
      <c r="K535" s="117"/>
      <c r="L535" s="117"/>
      <c r="M535" s="117"/>
      <c r="N535" s="117"/>
      <c r="O535" s="118"/>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row>
    <row r="536" spans="1:38" ht="15.75" customHeight="1">
      <c r="A536" s="117"/>
      <c r="B536" s="117"/>
      <c r="C536" s="117"/>
      <c r="D536" s="117"/>
      <c r="E536" s="118"/>
      <c r="F536" s="117"/>
      <c r="G536" s="117"/>
      <c r="H536" s="117"/>
      <c r="I536" s="117"/>
      <c r="J536" s="117"/>
      <c r="K536" s="117"/>
      <c r="L536" s="117"/>
      <c r="M536" s="117"/>
      <c r="N536" s="117"/>
      <c r="O536" s="118"/>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row>
    <row r="537" spans="1:38" ht="15.75" customHeight="1">
      <c r="A537" s="117"/>
      <c r="B537" s="117"/>
      <c r="C537" s="117"/>
      <c r="D537" s="117"/>
      <c r="E537" s="118"/>
      <c r="F537" s="117"/>
      <c r="G537" s="117"/>
      <c r="H537" s="117"/>
      <c r="I537" s="117"/>
      <c r="J537" s="117"/>
      <c r="K537" s="117"/>
      <c r="L537" s="117"/>
      <c r="M537" s="117"/>
      <c r="N537" s="117"/>
      <c r="O537" s="118"/>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row>
    <row r="538" spans="1:38" ht="15.75" customHeight="1">
      <c r="A538" s="117"/>
      <c r="B538" s="117"/>
      <c r="C538" s="117"/>
      <c r="D538" s="117"/>
      <c r="E538" s="118"/>
      <c r="F538" s="117"/>
      <c r="G538" s="117"/>
      <c r="H538" s="117"/>
      <c r="I538" s="117"/>
      <c r="J538" s="117"/>
      <c r="K538" s="117"/>
      <c r="L538" s="117"/>
      <c r="M538" s="117"/>
      <c r="N538" s="117"/>
      <c r="O538" s="118"/>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row>
    <row r="539" spans="1:38" ht="15.75" customHeight="1">
      <c r="A539" s="117"/>
      <c r="B539" s="117"/>
      <c r="C539" s="117"/>
      <c r="D539" s="117"/>
      <c r="E539" s="118"/>
      <c r="F539" s="117"/>
      <c r="G539" s="117"/>
      <c r="H539" s="117"/>
      <c r="I539" s="117"/>
      <c r="J539" s="117"/>
      <c r="K539" s="117"/>
      <c r="L539" s="117"/>
      <c r="M539" s="117"/>
      <c r="N539" s="117"/>
      <c r="O539" s="118"/>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row>
    <row r="540" spans="1:38" ht="15.75" customHeight="1">
      <c r="A540" s="117"/>
      <c r="B540" s="117"/>
      <c r="C540" s="117"/>
      <c r="D540" s="117"/>
      <c r="E540" s="118"/>
      <c r="F540" s="117"/>
      <c r="G540" s="117"/>
      <c r="H540" s="117"/>
      <c r="I540" s="117"/>
      <c r="J540" s="117"/>
      <c r="K540" s="117"/>
      <c r="L540" s="117"/>
      <c r="M540" s="117"/>
      <c r="N540" s="117"/>
      <c r="O540" s="118"/>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row>
    <row r="541" spans="1:38" ht="15.75" customHeight="1">
      <c r="A541" s="117"/>
      <c r="B541" s="117"/>
      <c r="C541" s="117"/>
      <c r="D541" s="117"/>
      <c r="E541" s="118"/>
      <c r="F541" s="117"/>
      <c r="G541" s="117"/>
      <c r="H541" s="117"/>
      <c r="I541" s="117"/>
      <c r="J541" s="117"/>
      <c r="K541" s="117"/>
      <c r="L541" s="117"/>
      <c r="M541" s="117"/>
      <c r="N541" s="117"/>
      <c r="O541" s="118"/>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row>
    <row r="542" spans="1:38" ht="15.75" customHeight="1">
      <c r="A542" s="117"/>
      <c r="B542" s="117"/>
      <c r="C542" s="117"/>
      <c r="D542" s="117"/>
      <c r="E542" s="118"/>
      <c r="F542" s="117"/>
      <c r="G542" s="117"/>
      <c r="H542" s="117"/>
      <c r="I542" s="117"/>
      <c r="J542" s="117"/>
      <c r="K542" s="117"/>
      <c r="L542" s="117"/>
      <c r="M542" s="117"/>
      <c r="N542" s="117"/>
      <c r="O542" s="118"/>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row>
    <row r="543" spans="1:38" ht="15.75" customHeight="1">
      <c r="A543" s="117"/>
      <c r="B543" s="117"/>
      <c r="C543" s="117"/>
      <c r="D543" s="117"/>
      <c r="E543" s="118"/>
      <c r="F543" s="117"/>
      <c r="G543" s="117"/>
      <c r="H543" s="117"/>
      <c r="I543" s="117"/>
      <c r="J543" s="117"/>
      <c r="K543" s="117"/>
      <c r="L543" s="117"/>
      <c r="M543" s="117"/>
      <c r="N543" s="117"/>
      <c r="O543" s="118"/>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row>
    <row r="544" spans="1:38" ht="15.75" customHeight="1">
      <c r="A544" s="117"/>
      <c r="B544" s="117"/>
      <c r="C544" s="117"/>
      <c r="D544" s="117"/>
      <c r="E544" s="118"/>
      <c r="F544" s="117"/>
      <c r="G544" s="117"/>
      <c r="H544" s="117"/>
      <c r="I544" s="117"/>
      <c r="J544" s="117"/>
      <c r="K544" s="117"/>
      <c r="L544" s="117"/>
      <c r="M544" s="117"/>
      <c r="N544" s="117"/>
      <c r="O544" s="118"/>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row>
    <row r="545" spans="1:38" ht="15.75" customHeight="1">
      <c r="A545" s="117"/>
      <c r="B545" s="117"/>
      <c r="C545" s="117"/>
      <c r="D545" s="117"/>
      <c r="E545" s="118"/>
      <c r="F545" s="117"/>
      <c r="G545" s="117"/>
      <c r="H545" s="117"/>
      <c r="I545" s="117"/>
      <c r="J545" s="117"/>
      <c r="K545" s="117"/>
      <c r="L545" s="117"/>
      <c r="M545" s="117"/>
      <c r="N545" s="117"/>
      <c r="O545" s="118"/>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row>
    <row r="546" spans="1:38" ht="15.75" customHeight="1">
      <c r="A546" s="117"/>
      <c r="B546" s="117"/>
      <c r="C546" s="117"/>
      <c r="D546" s="117"/>
      <c r="E546" s="118"/>
      <c r="F546" s="117"/>
      <c r="G546" s="117"/>
      <c r="H546" s="117"/>
      <c r="I546" s="117"/>
      <c r="J546" s="117"/>
      <c r="K546" s="117"/>
      <c r="L546" s="117"/>
      <c r="M546" s="117"/>
      <c r="N546" s="117"/>
      <c r="O546" s="118"/>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row>
    <row r="547" spans="1:38" ht="15.75" customHeight="1">
      <c r="A547" s="117"/>
      <c r="B547" s="117"/>
      <c r="C547" s="117"/>
      <c r="D547" s="117"/>
      <c r="E547" s="118"/>
      <c r="F547" s="117"/>
      <c r="G547" s="117"/>
      <c r="H547" s="117"/>
      <c r="I547" s="117"/>
      <c r="J547" s="117"/>
      <c r="K547" s="117"/>
      <c r="L547" s="117"/>
      <c r="M547" s="117"/>
      <c r="N547" s="117"/>
      <c r="O547" s="118"/>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row>
    <row r="548" spans="1:38" ht="15.75" customHeight="1">
      <c r="A548" s="117"/>
      <c r="B548" s="117"/>
      <c r="C548" s="117"/>
      <c r="D548" s="117"/>
      <c r="E548" s="118"/>
      <c r="F548" s="117"/>
      <c r="G548" s="117"/>
      <c r="H548" s="117"/>
      <c r="I548" s="117"/>
      <c r="J548" s="117"/>
      <c r="K548" s="117"/>
      <c r="L548" s="117"/>
      <c r="M548" s="117"/>
      <c r="N548" s="117"/>
      <c r="O548" s="118"/>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row>
    <row r="549" spans="1:38" ht="15.75" customHeight="1">
      <c r="A549" s="117"/>
      <c r="B549" s="117"/>
      <c r="C549" s="117"/>
      <c r="D549" s="117"/>
      <c r="E549" s="118"/>
      <c r="F549" s="117"/>
      <c r="G549" s="117"/>
      <c r="H549" s="117"/>
      <c r="I549" s="117"/>
      <c r="J549" s="117"/>
      <c r="K549" s="117"/>
      <c r="L549" s="117"/>
      <c r="M549" s="117"/>
      <c r="N549" s="117"/>
      <c r="O549" s="118"/>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row>
    <row r="550" spans="1:38" ht="15.75" customHeight="1">
      <c r="A550" s="117"/>
      <c r="B550" s="117"/>
      <c r="C550" s="117"/>
      <c r="D550" s="117"/>
      <c r="E550" s="118"/>
      <c r="F550" s="117"/>
      <c r="G550" s="117"/>
      <c r="H550" s="117"/>
      <c r="I550" s="117"/>
      <c r="J550" s="117"/>
      <c r="K550" s="117"/>
      <c r="L550" s="117"/>
      <c r="M550" s="117"/>
      <c r="N550" s="117"/>
      <c r="O550" s="118"/>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row>
    <row r="551" spans="1:38" ht="15.75" customHeight="1">
      <c r="A551" s="117"/>
      <c r="B551" s="117"/>
      <c r="C551" s="117"/>
      <c r="D551" s="117"/>
      <c r="E551" s="118"/>
      <c r="F551" s="117"/>
      <c r="G551" s="117"/>
      <c r="H551" s="117"/>
      <c r="I551" s="117"/>
      <c r="J551" s="117"/>
      <c r="K551" s="117"/>
      <c r="L551" s="117"/>
      <c r="M551" s="117"/>
      <c r="N551" s="117"/>
      <c r="O551" s="118"/>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row>
    <row r="552" spans="1:38" ht="15.75" customHeight="1">
      <c r="A552" s="117"/>
      <c r="B552" s="117"/>
      <c r="C552" s="117"/>
      <c r="D552" s="117"/>
      <c r="E552" s="118"/>
      <c r="F552" s="117"/>
      <c r="G552" s="117"/>
      <c r="H552" s="117"/>
      <c r="I552" s="117"/>
      <c r="J552" s="117"/>
      <c r="K552" s="117"/>
      <c r="L552" s="117"/>
      <c r="M552" s="117"/>
      <c r="N552" s="117"/>
      <c r="O552" s="118"/>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row>
    <row r="553" spans="1:38" ht="15.75" customHeight="1">
      <c r="A553" s="117"/>
      <c r="B553" s="117"/>
      <c r="C553" s="117"/>
      <c r="D553" s="117"/>
      <c r="E553" s="118"/>
      <c r="F553" s="117"/>
      <c r="G553" s="117"/>
      <c r="H553" s="117"/>
      <c r="I553" s="117"/>
      <c r="J553" s="117"/>
      <c r="K553" s="117"/>
      <c r="L553" s="117"/>
      <c r="M553" s="117"/>
      <c r="N553" s="117"/>
      <c r="O553" s="118"/>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row>
    <row r="554" spans="1:38" ht="15.75" customHeight="1">
      <c r="A554" s="117"/>
      <c r="B554" s="117"/>
      <c r="C554" s="117"/>
      <c r="D554" s="117"/>
      <c r="E554" s="118"/>
      <c r="F554" s="117"/>
      <c r="G554" s="117"/>
      <c r="H554" s="117"/>
      <c r="I554" s="117"/>
      <c r="J554" s="117"/>
      <c r="K554" s="117"/>
      <c r="L554" s="117"/>
      <c r="M554" s="117"/>
      <c r="N554" s="117"/>
      <c r="O554" s="118"/>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row>
    <row r="555" spans="1:38" ht="15.75" customHeight="1">
      <c r="A555" s="117"/>
      <c r="B555" s="117"/>
      <c r="C555" s="117"/>
      <c r="D555" s="117"/>
      <c r="E555" s="118"/>
      <c r="F555" s="117"/>
      <c r="G555" s="117"/>
      <c r="H555" s="117"/>
      <c r="I555" s="117"/>
      <c r="J555" s="117"/>
      <c r="K555" s="117"/>
      <c r="L555" s="117"/>
      <c r="M555" s="117"/>
      <c r="N555" s="117"/>
      <c r="O555" s="118"/>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row>
    <row r="556" spans="1:38" ht="15.75" customHeight="1">
      <c r="A556" s="117"/>
      <c r="B556" s="117"/>
      <c r="C556" s="117"/>
      <c r="D556" s="117"/>
      <c r="E556" s="118"/>
      <c r="F556" s="117"/>
      <c r="G556" s="117"/>
      <c r="H556" s="117"/>
      <c r="I556" s="117"/>
      <c r="J556" s="117"/>
      <c r="K556" s="117"/>
      <c r="L556" s="117"/>
      <c r="M556" s="117"/>
      <c r="N556" s="117"/>
      <c r="O556" s="118"/>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row>
    <row r="557" spans="1:38" ht="15.75" customHeight="1">
      <c r="A557" s="117"/>
      <c r="B557" s="117"/>
      <c r="C557" s="117"/>
      <c r="D557" s="117"/>
      <c r="E557" s="118"/>
      <c r="F557" s="117"/>
      <c r="G557" s="117"/>
      <c r="H557" s="117"/>
      <c r="I557" s="117"/>
      <c r="J557" s="117"/>
      <c r="K557" s="117"/>
      <c r="L557" s="117"/>
      <c r="M557" s="117"/>
      <c r="N557" s="117"/>
      <c r="O557" s="118"/>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row>
    <row r="558" spans="1:38" ht="15.75" customHeight="1">
      <c r="A558" s="117"/>
      <c r="B558" s="117"/>
      <c r="C558" s="117"/>
      <c r="D558" s="117"/>
      <c r="E558" s="118"/>
      <c r="F558" s="117"/>
      <c r="G558" s="117"/>
      <c r="H558" s="117"/>
      <c r="I558" s="117"/>
      <c r="J558" s="117"/>
      <c r="K558" s="117"/>
      <c r="L558" s="117"/>
      <c r="M558" s="117"/>
      <c r="N558" s="117"/>
      <c r="O558" s="118"/>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row>
    <row r="559" spans="1:38" ht="15.75" customHeight="1">
      <c r="A559" s="117"/>
      <c r="B559" s="117"/>
      <c r="C559" s="117"/>
      <c r="D559" s="117"/>
      <c r="E559" s="118"/>
      <c r="F559" s="117"/>
      <c r="G559" s="117"/>
      <c r="H559" s="117"/>
      <c r="I559" s="117"/>
      <c r="J559" s="117"/>
      <c r="K559" s="117"/>
      <c r="L559" s="117"/>
      <c r="M559" s="117"/>
      <c r="N559" s="117"/>
      <c r="O559" s="118"/>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row>
    <row r="560" spans="1:38" ht="15.75" customHeight="1">
      <c r="A560" s="117"/>
      <c r="B560" s="117"/>
      <c r="C560" s="117"/>
      <c r="D560" s="117"/>
      <c r="E560" s="118"/>
      <c r="F560" s="117"/>
      <c r="G560" s="117"/>
      <c r="H560" s="117"/>
      <c r="I560" s="117"/>
      <c r="J560" s="117"/>
      <c r="K560" s="117"/>
      <c r="L560" s="117"/>
      <c r="M560" s="117"/>
      <c r="N560" s="117"/>
      <c r="O560" s="118"/>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row>
    <row r="561" spans="1:38" ht="15.75" customHeight="1">
      <c r="A561" s="117"/>
      <c r="B561" s="117"/>
      <c r="C561" s="117"/>
      <c r="D561" s="117"/>
      <c r="E561" s="118"/>
      <c r="F561" s="117"/>
      <c r="G561" s="117"/>
      <c r="H561" s="117"/>
      <c r="I561" s="117"/>
      <c r="J561" s="117"/>
      <c r="K561" s="117"/>
      <c r="L561" s="117"/>
      <c r="M561" s="117"/>
      <c r="N561" s="117"/>
      <c r="O561" s="118"/>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row>
    <row r="562" spans="1:38" ht="15.75" customHeight="1">
      <c r="A562" s="117"/>
      <c r="B562" s="117"/>
      <c r="C562" s="117"/>
      <c r="D562" s="117"/>
      <c r="E562" s="118"/>
      <c r="F562" s="117"/>
      <c r="G562" s="117"/>
      <c r="H562" s="117"/>
      <c r="I562" s="117"/>
      <c r="J562" s="117"/>
      <c r="K562" s="117"/>
      <c r="L562" s="117"/>
      <c r="M562" s="117"/>
      <c r="N562" s="117"/>
      <c r="O562" s="118"/>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row>
    <row r="563" spans="1:38" ht="15.75" customHeight="1">
      <c r="A563" s="117"/>
      <c r="B563" s="117"/>
      <c r="C563" s="117"/>
      <c r="D563" s="117"/>
      <c r="E563" s="118"/>
      <c r="F563" s="117"/>
      <c r="G563" s="117"/>
      <c r="H563" s="117"/>
      <c r="I563" s="117"/>
      <c r="J563" s="117"/>
      <c r="K563" s="117"/>
      <c r="L563" s="117"/>
      <c r="M563" s="117"/>
      <c r="N563" s="117"/>
      <c r="O563" s="118"/>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row>
    <row r="564" spans="1:38" ht="15.75" customHeight="1">
      <c r="A564" s="117"/>
      <c r="B564" s="117"/>
      <c r="C564" s="117"/>
      <c r="D564" s="117"/>
      <c r="E564" s="118"/>
      <c r="F564" s="117"/>
      <c r="G564" s="117"/>
      <c r="H564" s="117"/>
      <c r="I564" s="117"/>
      <c r="J564" s="117"/>
      <c r="K564" s="117"/>
      <c r="L564" s="117"/>
      <c r="M564" s="117"/>
      <c r="N564" s="117"/>
      <c r="O564" s="118"/>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row>
    <row r="565" spans="1:38" ht="15.75" customHeight="1">
      <c r="A565" s="117"/>
      <c r="B565" s="117"/>
      <c r="C565" s="117"/>
      <c r="D565" s="117"/>
      <c r="E565" s="118"/>
      <c r="F565" s="117"/>
      <c r="G565" s="117"/>
      <c r="H565" s="117"/>
      <c r="I565" s="117"/>
      <c r="J565" s="117"/>
      <c r="K565" s="117"/>
      <c r="L565" s="117"/>
      <c r="M565" s="117"/>
      <c r="N565" s="117"/>
      <c r="O565" s="118"/>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row>
    <row r="566" spans="1:38" ht="15.75" customHeight="1">
      <c r="A566" s="117"/>
      <c r="B566" s="117"/>
      <c r="C566" s="117"/>
      <c r="D566" s="117"/>
      <c r="E566" s="118"/>
      <c r="F566" s="117"/>
      <c r="G566" s="117"/>
      <c r="H566" s="117"/>
      <c r="I566" s="117"/>
      <c r="J566" s="117"/>
      <c r="K566" s="117"/>
      <c r="L566" s="117"/>
      <c r="M566" s="117"/>
      <c r="N566" s="117"/>
      <c r="O566" s="118"/>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row>
    <row r="567" spans="1:38" ht="15.75" customHeight="1">
      <c r="A567" s="117"/>
      <c r="B567" s="117"/>
      <c r="C567" s="117"/>
      <c r="D567" s="117"/>
      <c r="E567" s="118"/>
      <c r="F567" s="117"/>
      <c r="G567" s="117"/>
      <c r="H567" s="117"/>
      <c r="I567" s="117"/>
      <c r="J567" s="117"/>
      <c r="K567" s="117"/>
      <c r="L567" s="117"/>
      <c r="M567" s="117"/>
      <c r="N567" s="117"/>
      <c r="O567" s="118"/>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row>
    <row r="568" spans="1:38" ht="15.75" customHeight="1">
      <c r="A568" s="117"/>
      <c r="B568" s="117"/>
      <c r="C568" s="117"/>
      <c r="D568" s="117"/>
      <c r="E568" s="118"/>
      <c r="F568" s="117"/>
      <c r="G568" s="117"/>
      <c r="H568" s="117"/>
      <c r="I568" s="117"/>
      <c r="J568" s="117"/>
      <c r="K568" s="117"/>
      <c r="L568" s="117"/>
      <c r="M568" s="117"/>
      <c r="N568" s="117"/>
      <c r="O568" s="118"/>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row>
    <row r="569" spans="1:38" ht="15.75" customHeight="1">
      <c r="A569" s="117"/>
      <c r="B569" s="117"/>
      <c r="C569" s="117"/>
      <c r="D569" s="117"/>
      <c r="E569" s="118"/>
      <c r="F569" s="117"/>
      <c r="G569" s="117"/>
      <c r="H569" s="117"/>
      <c r="I569" s="117"/>
      <c r="J569" s="117"/>
      <c r="K569" s="117"/>
      <c r="L569" s="117"/>
      <c r="M569" s="117"/>
      <c r="N569" s="117"/>
      <c r="O569" s="118"/>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row>
    <row r="570" spans="1:38" ht="15.75" customHeight="1">
      <c r="A570" s="117"/>
      <c r="B570" s="117"/>
      <c r="C570" s="117"/>
      <c r="D570" s="117"/>
      <c r="E570" s="118"/>
      <c r="F570" s="117"/>
      <c r="G570" s="117"/>
      <c r="H570" s="117"/>
      <c r="I570" s="117"/>
      <c r="J570" s="117"/>
      <c r="K570" s="117"/>
      <c r="L570" s="117"/>
      <c r="M570" s="117"/>
      <c r="N570" s="117"/>
      <c r="O570" s="118"/>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row>
    <row r="571" spans="1:38" ht="15.75" customHeight="1">
      <c r="A571" s="117"/>
      <c r="B571" s="117"/>
      <c r="C571" s="117"/>
      <c r="D571" s="117"/>
      <c r="E571" s="118"/>
      <c r="F571" s="117"/>
      <c r="G571" s="117"/>
      <c r="H571" s="117"/>
      <c r="I571" s="117"/>
      <c r="J571" s="117"/>
      <c r="K571" s="117"/>
      <c r="L571" s="117"/>
      <c r="M571" s="117"/>
      <c r="N571" s="117"/>
      <c r="O571" s="118"/>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row>
    <row r="572" spans="1:38" ht="15.75" customHeight="1">
      <c r="A572" s="117"/>
      <c r="B572" s="117"/>
      <c r="C572" s="117"/>
      <c r="D572" s="117"/>
      <c r="E572" s="118"/>
      <c r="F572" s="117"/>
      <c r="G572" s="117"/>
      <c r="H572" s="117"/>
      <c r="I572" s="117"/>
      <c r="J572" s="117"/>
      <c r="K572" s="117"/>
      <c r="L572" s="117"/>
      <c r="M572" s="117"/>
      <c r="N572" s="117"/>
      <c r="O572" s="118"/>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row>
    <row r="573" spans="1:38" ht="15.75" customHeight="1">
      <c r="A573" s="117"/>
      <c r="B573" s="117"/>
      <c r="C573" s="117"/>
      <c r="D573" s="117"/>
      <c r="E573" s="118"/>
      <c r="F573" s="117"/>
      <c r="G573" s="117"/>
      <c r="H573" s="117"/>
      <c r="I573" s="117"/>
      <c r="J573" s="117"/>
      <c r="K573" s="117"/>
      <c r="L573" s="117"/>
      <c r="M573" s="117"/>
      <c r="N573" s="117"/>
      <c r="O573" s="118"/>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row>
    <row r="574" spans="1:38" ht="15.75" customHeight="1">
      <c r="A574" s="117"/>
      <c r="B574" s="117"/>
      <c r="C574" s="117"/>
      <c r="D574" s="117"/>
      <c r="E574" s="118"/>
      <c r="F574" s="117"/>
      <c r="G574" s="117"/>
      <c r="H574" s="117"/>
      <c r="I574" s="117"/>
      <c r="J574" s="117"/>
      <c r="K574" s="117"/>
      <c r="L574" s="117"/>
      <c r="M574" s="117"/>
      <c r="N574" s="117"/>
      <c r="O574" s="118"/>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row>
    <row r="575" spans="1:38" ht="15.75" customHeight="1">
      <c r="A575" s="117"/>
      <c r="B575" s="117"/>
      <c r="C575" s="117"/>
      <c r="D575" s="117"/>
      <c r="E575" s="118"/>
      <c r="F575" s="117"/>
      <c r="G575" s="117"/>
      <c r="H575" s="117"/>
      <c r="I575" s="117"/>
      <c r="J575" s="117"/>
      <c r="K575" s="117"/>
      <c r="L575" s="117"/>
      <c r="M575" s="117"/>
      <c r="N575" s="117"/>
      <c r="O575" s="118"/>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row>
    <row r="576" spans="1:38" ht="15.75" customHeight="1">
      <c r="A576" s="117"/>
      <c r="B576" s="117"/>
      <c r="C576" s="117"/>
      <c r="D576" s="117"/>
      <c r="E576" s="118"/>
      <c r="F576" s="117"/>
      <c r="G576" s="117"/>
      <c r="H576" s="117"/>
      <c r="I576" s="117"/>
      <c r="J576" s="117"/>
      <c r="K576" s="117"/>
      <c r="L576" s="117"/>
      <c r="M576" s="117"/>
      <c r="N576" s="117"/>
      <c r="O576" s="118"/>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row>
    <row r="577" spans="1:38" ht="15.75" customHeight="1">
      <c r="A577" s="117"/>
      <c r="B577" s="117"/>
      <c r="C577" s="117"/>
      <c r="D577" s="117"/>
      <c r="E577" s="118"/>
      <c r="F577" s="117"/>
      <c r="G577" s="117"/>
      <c r="H577" s="117"/>
      <c r="I577" s="117"/>
      <c r="J577" s="117"/>
      <c r="K577" s="117"/>
      <c r="L577" s="117"/>
      <c r="M577" s="117"/>
      <c r="N577" s="117"/>
      <c r="O577" s="118"/>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row>
    <row r="578" spans="1:38" ht="15.75" customHeight="1">
      <c r="A578" s="117"/>
      <c r="B578" s="117"/>
      <c r="C578" s="117"/>
      <c r="D578" s="117"/>
      <c r="E578" s="118"/>
      <c r="F578" s="117"/>
      <c r="G578" s="117"/>
      <c r="H578" s="117"/>
      <c r="I578" s="117"/>
      <c r="J578" s="117"/>
      <c r="K578" s="117"/>
      <c r="L578" s="117"/>
      <c r="M578" s="117"/>
      <c r="N578" s="117"/>
      <c r="O578" s="118"/>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row>
    <row r="579" spans="1:38" ht="15.75" customHeight="1">
      <c r="A579" s="117"/>
      <c r="B579" s="117"/>
      <c r="C579" s="117"/>
      <c r="D579" s="117"/>
      <c r="E579" s="118"/>
      <c r="F579" s="117"/>
      <c r="G579" s="117"/>
      <c r="H579" s="117"/>
      <c r="I579" s="117"/>
      <c r="J579" s="117"/>
      <c r="K579" s="117"/>
      <c r="L579" s="117"/>
      <c r="M579" s="117"/>
      <c r="N579" s="117"/>
      <c r="O579" s="118"/>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row>
    <row r="580" spans="1:38" ht="15.75" customHeight="1">
      <c r="A580" s="117"/>
      <c r="B580" s="117"/>
      <c r="C580" s="117"/>
      <c r="D580" s="117"/>
      <c r="E580" s="118"/>
      <c r="F580" s="117"/>
      <c r="G580" s="117"/>
      <c r="H580" s="117"/>
      <c r="I580" s="117"/>
      <c r="J580" s="117"/>
      <c r="K580" s="117"/>
      <c r="L580" s="117"/>
      <c r="M580" s="117"/>
      <c r="N580" s="117"/>
      <c r="O580" s="118"/>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row>
    <row r="581" spans="1:38" ht="15.75" customHeight="1">
      <c r="A581" s="117"/>
      <c r="B581" s="117"/>
      <c r="C581" s="117"/>
      <c r="D581" s="117"/>
      <c r="E581" s="118"/>
      <c r="F581" s="117"/>
      <c r="G581" s="117"/>
      <c r="H581" s="117"/>
      <c r="I581" s="117"/>
      <c r="J581" s="117"/>
      <c r="K581" s="117"/>
      <c r="L581" s="117"/>
      <c r="M581" s="117"/>
      <c r="N581" s="117"/>
      <c r="O581" s="118"/>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row>
    <row r="582" spans="1:38" ht="15.75" customHeight="1">
      <c r="A582" s="117"/>
      <c r="B582" s="117"/>
      <c r="C582" s="117"/>
      <c r="D582" s="117"/>
      <c r="E582" s="118"/>
      <c r="F582" s="117"/>
      <c r="G582" s="117"/>
      <c r="H582" s="117"/>
      <c r="I582" s="117"/>
      <c r="J582" s="117"/>
      <c r="K582" s="117"/>
      <c r="L582" s="117"/>
      <c r="M582" s="117"/>
      <c r="N582" s="117"/>
      <c r="O582" s="118"/>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row>
    <row r="583" spans="1:38" ht="15.75" customHeight="1">
      <c r="A583" s="117"/>
      <c r="B583" s="117"/>
      <c r="C583" s="117"/>
      <c r="D583" s="117"/>
      <c r="E583" s="118"/>
      <c r="F583" s="117"/>
      <c r="G583" s="117"/>
      <c r="H583" s="117"/>
      <c r="I583" s="117"/>
      <c r="J583" s="117"/>
      <c r="K583" s="117"/>
      <c r="L583" s="117"/>
      <c r="M583" s="117"/>
      <c r="N583" s="117"/>
      <c r="O583" s="118"/>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row>
    <row r="584" spans="1:38" ht="15.75" customHeight="1">
      <c r="A584" s="117"/>
      <c r="B584" s="117"/>
      <c r="C584" s="117"/>
      <c r="D584" s="117"/>
      <c r="E584" s="118"/>
      <c r="F584" s="117"/>
      <c r="G584" s="117"/>
      <c r="H584" s="117"/>
      <c r="I584" s="117"/>
      <c r="J584" s="117"/>
      <c r="K584" s="117"/>
      <c r="L584" s="117"/>
      <c r="M584" s="117"/>
      <c r="N584" s="117"/>
      <c r="O584" s="118"/>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row>
    <row r="585" spans="1:38" ht="15.75" customHeight="1">
      <c r="A585" s="117"/>
      <c r="B585" s="117"/>
      <c r="C585" s="117"/>
      <c r="D585" s="117"/>
      <c r="E585" s="118"/>
      <c r="F585" s="117"/>
      <c r="G585" s="117"/>
      <c r="H585" s="117"/>
      <c r="I585" s="117"/>
      <c r="J585" s="117"/>
      <c r="K585" s="117"/>
      <c r="L585" s="117"/>
      <c r="M585" s="117"/>
      <c r="N585" s="117"/>
      <c r="O585" s="118"/>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row>
    <row r="586" spans="1:38" ht="15.75" customHeight="1">
      <c r="A586" s="117"/>
      <c r="B586" s="117"/>
      <c r="C586" s="117"/>
      <c r="D586" s="117"/>
      <c r="E586" s="118"/>
      <c r="F586" s="117"/>
      <c r="G586" s="117"/>
      <c r="H586" s="117"/>
      <c r="I586" s="117"/>
      <c r="J586" s="117"/>
      <c r="K586" s="117"/>
      <c r="L586" s="117"/>
      <c r="M586" s="117"/>
      <c r="N586" s="117"/>
      <c r="O586" s="118"/>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row>
    <row r="587" spans="1:38" ht="15.75" customHeight="1">
      <c r="A587" s="117"/>
      <c r="B587" s="117"/>
      <c r="C587" s="117"/>
      <c r="D587" s="117"/>
      <c r="E587" s="118"/>
      <c r="F587" s="117"/>
      <c r="G587" s="117"/>
      <c r="H587" s="117"/>
      <c r="I587" s="117"/>
      <c r="J587" s="117"/>
      <c r="K587" s="117"/>
      <c r="L587" s="117"/>
      <c r="M587" s="117"/>
      <c r="N587" s="117"/>
      <c r="O587" s="118"/>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row>
    <row r="588" spans="1:38" ht="15.75" customHeight="1">
      <c r="A588" s="117"/>
      <c r="B588" s="117"/>
      <c r="C588" s="117"/>
      <c r="D588" s="117"/>
      <c r="E588" s="118"/>
      <c r="F588" s="117"/>
      <c r="G588" s="117"/>
      <c r="H588" s="117"/>
      <c r="I588" s="117"/>
      <c r="J588" s="117"/>
      <c r="K588" s="117"/>
      <c r="L588" s="117"/>
      <c r="M588" s="117"/>
      <c r="N588" s="117"/>
      <c r="O588" s="118"/>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row>
    <row r="589" spans="1:38" ht="15.75" customHeight="1">
      <c r="A589" s="117"/>
      <c r="B589" s="117"/>
      <c r="C589" s="117"/>
      <c r="D589" s="117"/>
      <c r="E589" s="118"/>
      <c r="F589" s="117"/>
      <c r="G589" s="117"/>
      <c r="H589" s="117"/>
      <c r="I589" s="117"/>
      <c r="J589" s="117"/>
      <c r="K589" s="117"/>
      <c r="L589" s="117"/>
      <c r="M589" s="117"/>
      <c r="N589" s="117"/>
      <c r="O589" s="118"/>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row>
    <row r="590" spans="1:38" ht="15.75" customHeight="1">
      <c r="A590" s="117"/>
      <c r="B590" s="117"/>
      <c r="C590" s="117"/>
      <c r="D590" s="117"/>
      <c r="E590" s="118"/>
      <c r="F590" s="117"/>
      <c r="G590" s="117"/>
      <c r="H590" s="117"/>
      <c r="I590" s="117"/>
      <c r="J590" s="117"/>
      <c r="K590" s="117"/>
      <c r="L590" s="117"/>
      <c r="M590" s="117"/>
      <c r="N590" s="117"/>
      <c r="O590" s="118"/>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row>
    <row r="591" spans="1:38" ht="15.75" customHeight="1">
      <c r="A591" s="117"/>
      <c r="B591" s="117"/>
      <c r="C591" s="117"/>
      <c r="D591" s="117"/>
      <c r="E591" s="118"/>
      <c r="F591" s="117"/>
      <c r="G591" s="117"/>
      <c r="H591" s="117"/>
      <c r="I591" s="117"/>
      <c r="J591" s="117"/>
      <c r="K591" s="117"/>
      <c r="L591" s="117"/>
      <c r="M591" s="117"/>
      <c r="N591" s="117"/>
      <c r="O591" s="118"/>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row>
    <row r="592" spans="1:38" ht="15.75" customHeight="1">
      <c r="A592" s="117"/>
      <c r="B592" s="117"/>
      <c r="C592" s="117"/>
      <c r="D592" s="117"/>
      <c r="E592" s="118"/>
      <c r="F592" s="117"/>
      <c r="G592" s="117"/>
      <c r="H592" s="117"/>
      <c r="I592" s="117"/>
      <c r="J592" s="117"/>
      <c r="K592" s="117"/>
      <c r="L592" s="117"/>
      <c r="M592" s="117"/>
      <c r="N592" s="117"/>
      <c r="O592" s="118"/>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row>
    <row r="593" spans="1:38" ht="15.75" customHeight="1">
      <c r="A593" s="117"/>
      <c r="B593" s="117"/>
      <c r="C593" s="117"/>
      <c r="D593" s="117"/>
      <c r="E593" s="118"/>
      <c r="F593" s="117"/>
      <c r="G593" s="117"/>
      <c r="H593" s="117"/>
      <c r="I593" s="117"/>
      <c r="J593" s="117"/>
      <c r="K593" s="117"/>
      <c r="L593" s="117"/>
      <c r="M593" s="117"/>
      <c r="N593" s="117"/>
      <c r="O593" s="118"/>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row>
    <row r="594" spans="1:38" ht="15.75" customHeight="1">
      <c r="A594" s="117"/>
      <c r="B594" s="117"/>
      <c r="C594" s="117"/>
      <c r="D594" s="117"/>
      <c r="E594" s="118"/>
      <c r="F594" s="117"/>
      <c r="G594" s="117"/>
      <c r="H594" s="117"/>
      <c r="I594" s="117"/>
      <c r="J594" s="117"/>
      <c r="K594" s="117"/>
      <c r="L594" s="117"/>
      <c r="M594" s="117"/>
      <c r="N594" s="117"/>
      <c r="O594" s="118"/>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row>
    <row r="595" spans="1:38" ht="15.75" customHeight="1">
      <c r="A595" s="117"/>
      <c r="B595" s="117"/>
      <c r="C595" s="117"/>
      <c r="D595" s="117"/>
      <c r="E595" s="118"/>
      <c r="F595" s="117"/>
      <c r="G595" s="117"/>
      <c r="H595" s="117"/>
      <c r="I595" s="117"/>
      <c r="J595" s="117"/>
      <c r="K595" s="117"/>
      <c r="L595" s="117"/>
      <c r="M595" s="117"/>
      <c r="N595" s="117"/>
      <c r="O595" s="118"/>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row>
    <row r="596" spans="1:38" ht="15.75" customHeight="1">
      <c r="A596" s="117"/>
      <c r="B596" s="117"/>
      <c r="C596" s="117"/>
      <c r="D596" s="117"/>
      <c r="E596" s="118"/>
      <c r="F596" s="117"/>
      <c r="G596" s="117"/>
      <c r="H596" s="117"/>
      <c r="I596" s="117"/>
      <c r="J596" s="117"/>
      <c r="K596" s="117"/>
      <c r="L596" s="117"/>
      <c r="M596" s="117"/>
      <c r="N596" s="117"/>
      <c r="O596" s="118"/>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row>
    <row r="597" spans="1:38" ht="15.75" customHeight="1">
      <c r="A597" s="117"/>
      <c r="B597" s="117"/>
      <c r="C597" s="117"/>
      <c r="D597" s="117"/>
      <c r="E597" s="118"/>
      <c r="F597" s="117"/>
      <c r="G597" s="117"/>
      <c r="H597" s="117"/>
      <c r="I597" s="117"/>
      <c r="J597" s="117"/>
      <c r="K597" s="117"/>
      <c r="L597" s="117"/>
      <c r="M597" s="117"/>
      <c r="N597" s="117"/>
      <c r="O597" s="118"/>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row>
    <row r="598" spans="1:38" ht="15.75" customHeight="1">
      <c r="A598" s="117"/>
      <c r="B598" s="117"/>
      <c r="C598" s="117"/>
      <c r="D598" s="117"/>
      <c r="E598" s="118"/>
      <c r="F598" s="117"/>
      <c r="G598" s="117"/>
      <c r="H598" s="117"/>
      <c r="I598" s="117"/>
      <c r="J598" s="117"/>
      <c r="K598" s="117"/>
      <c r="L598" s="117"/>
      <c r="M598" s="117"/>
      <c r="N598" s="117"/>
      <c r="O598" s="118"/>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row>
    <row r="599" spans="1:38" ht="15.75" customHeight="1">
      <c r="A599" s="117"/>
      <c r="B599" s="117"/>
      <c r="C599" s="117"/>
      <c r="D599" s="117"/>
      <c r="E599" s="118"/>
      <c r="F599" s="117"/>
      <c r="G599" s="117"/>
      <c r="H599" s="117"/>
      <c r="I599" s="117"/>
      <c r="J599" s="117"/>
      <c r="K599" s="117"/>
      <c r="L599" s="117"/>
      <c r="M599" s="117"/>
      <c r="N599" s="117"/>
      <c r="O599" s="118"/>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row>
    <row r="600" spans="1:38" ht="15.75" customHeight="1">
      <c r="A600" s="117"/>
      <c r="B600" s="117"/>
      <c r="C600" s="117"/>
      <c r="D600" s="117"/>
      <c r="E600" s="118"/>
      <c r="F600" s="117"/>
      <c r="G600" s="117"/>
      <c r="H600" s="117"/>
      <c r="I600" s="117"/>
      <c r="J600" s="117"/>
      <c r="K600" s="117"/>
      <c r="L600" s="117"/>
      <c r="M600" s="117"/>
      <c r="N600" s="117"/>
      <c r="O600" s="118"/>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row>
    <row r="601" spans="1:38" ht="15.75" customHeight="1">
      <c r="A601" s="117"/>
      <c r="B601" s="117"/>
      <c r="C601" s="117"/>
      <c r="D601" s="117"/>
      <c r="E601" s="118"/>
      <c r="F601" s="117"/>
      <c r="G601" s="117"/>
      <c r="H601" s="117"/>
      <c r="I601" s="117"/>
      <c r="J601" s="117"/>
      <c r="K601" s="117"/>
      <c r="L601" s="117"/>
      <c r="M601" s="117"/>
      <c r="N601" s="117"/>
      <c r="O601" s="118"/>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row>
    <row r="602" spans="1:38" ht="15.75" customHeight="1">
      <c r="A602" s="117"/>
      <c r="B602" s="117"/>
      <c r="C602" s="117"/>
      <c r="D602" s="117"/>
      <c r="E602" s="118"/>
      <c r="F602" s="117"/>
      <c r="G602" s="117"/>
      <c r="H602" s="117"/>
      <c r="I602" s="117"/>
      <c r="J602" s="117"/>
      <c r="K602" s="117"/>
      <c r="L602" s="117"/>
      <c r="M602" s="117"/>
      <c r="N602" s="117"/>
      <c r="O602" s="118"/>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row>
    <row r="603" spans="1:38" ht="15.75" customHeight="1">
      <c r="A603" s="117"/>
      <c r="B603" s="117"/>
      <c r="C603" s="117"/>
      <c r="D603" s="117"/>
      <c r="E603" s="118"/>
      <c r="F603" s="117"/>
      <c r="G603" s="117"/>
      <c r="H603" s="117"/>
      <c r="I603" s="117"/>
      <c r="J603" s="117"/>
      <c r="K603" s="117"/>
      <c r="L603" s="117"/>
      <c r="M603" s="117"/>
      <c r="N603" s="117"/>
      <c r="O603" s="118"/>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row>
    <row r="604" spans="1:38" ht="15.75" customHeight="1">
      <c r="A604" s="117"/>
      <c r="B604" s="117"/>
      <c r="C604" s="117"/>
      <c r="D604" s="117"/>
      <c r="E604" s="118"/>
      <c r="F604" s="117"/>
      <c r="G604" s="117"/>
      <c r="H604" s="117"/>
      <c r="I604" s="117"/>
      <c r="J604" s="117"/>
      <c r="K604" s="117"/>
      <c r="L604" s="117"/>
      <c r="M604" s="117"/>
      <c r="N604" s="117"/>
      <c r="O604" s="118"/>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row>
    <row r="605" spans="1:38" ht="15.75" customHeight="1">
      <c r="A605" s="117"/>
      <c r="B605" s="117"/>
      <c r="C605" s="117"/>
      <c r="D605" s="117"/>
      <c r="E605" s="118"/>
      <c r="F605" s="117"/>
      <c r="G605" s="117"/>
      <c r="H605" s="117"/>
      <c r="I605" s="117"/>
      <c r="J605" s="117"/>
      <c r="K605" s="117"/>
      <c r="L605" s="117"/>
      <c r="M605" s="117"/>
      <c r="N605" s="117"/>
      <c r="O605" s="118"/>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row>
    <row r="606" spans="1:38" ht="15.75" customHeight="1">
      <c r="A606" s="117"/>
      <c r="B606" s="117"/>
      <c r="C606" s="117"/>
      <c r="D606" s="117"/>
      <c r="E606" s="118"/>
      <c r="F606" s="117"/>
      <c r="G606" s="117"/>
      <c r="H606" s="117"/>
      <c r="I606" s="117"/>
      <c r="J606" s="117"/>
      <c r="K606" s="117"/>
      <c r="L606" s="117"/>
      <c r="M606" s="117"/>
      <c r="N606" s="117"/>
      <c r="O606" s="118"/>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row>
    <row r="607" spans="1:38" ht="15.75" customHeight="1">
      <c r="A607" s="117"/>
      <c r="B607" s="117"/>
      <c r="C607" s="117"/>
      <c r="D607" s="117"/>
      <c r="E607" s="118"/>
      <c r="F607" s="117"/>
      <c r="G607" s="117"/>
      <c r="H607" s="117"/>
      <c r="I607" s="117"/>
      <c r="J607" s="117"/>
      <c r="K607" s="117"/>
      <c r="L607" s="117"/>
      <c r="M607" s="117"/>
      <c r="N607" s="117"/>
      <c r="O607" s="118"/>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row>
    <row r="608" spans="1:38" ht="15.75" customHeight="1">
      <c r="A608" s="117"/>
      <c r="B608" s="117"/>
      <c r="C608" s="117"/>
      <c r="D608" s="117"/>
      <c r="E608" s="118"/>
      <c r="F608" s="117"/>
      <c r="G608" s="117"/>
      <c r="H608" s="117"/>
      <c r="I608" s="117"/>
      <c r="J608" s="117"/>
      <c r="K608" s="117"/>
      <c r="L608" s="117"/>
      <c r="M608" s="117"/>
      <c r="N608" s="117"/>
      <c r="O608" s="118"/>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row>
    <row r="609" spans="1:38" ht="15.75" customHeight="1">
      <c r="A609" s="117"/>
      <c r="B609" s="117"/>
      <c r="C609" s="117"/>
      <c r="D609" s="117"/>
      <c r="E609" s="118"/>
      <c r="F609" s="117"/>
      <c r="G609" s="117"/>
      <c r="H609" s="117"/>
      <c r="I609" s="117"/>
      <c r="J609" s="117"/>
      <c r="K609" s="117"/>
      <c r="L609" s="117"/>
      <c r="M609" s="117"/>
      <c r="N609" s="117"/>
      <c r="O609" s="118"/>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row>
    <row r="610" spans="1:38" ht="15.75" customHeight="1">
      <c r="A610" s="117"/>
      <c r="B610" s="117"/>
      <c r="C610" s="117"/>
      <c r="D610" s="117"/>
      <c r="E610" s="118"/>
      <c r="F610" s="117"/>
      <c r="G610" s="117"/>
      <c r="H610" s="117"/>
      <c r="I610" s="117"/>
      <c r="J610" s="117"/>
      <c r="K610" s="117"/>
      <c r="L610" s="117"/>
      <c r="M610" s="117"/>
      <c r="N610" s="117"/>
      <c r="O610" s="118"/>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row>
    <row r="611" spans="1:38" ht="15.75" customHeight="1">
      <c r="A611" s="117"/>
      <c r="B611" s="117"/>
      <c r="C611" s="117"/>
      <c r="D611" s="117"/>
      <c r="E611" s="118"/>
      <c r="F611" s="117"/>
      <c r="G611" s="117"/>
      <c r="H611" s="117"/>
      <c r="I611" s="117"/>
      <c r="J611" s="117"/>
      <c r="K611" s="117"/>
      <c r="L611" s="117"/>
      <c r="M611" s="117"/>
      <c r="N611" s="117"/>
      <c r="O611" s="118"/>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row>
    <row r="612" spans="1:38" ht="15.75" customHeight="1">
      <c r="A612" s="117"/>
      <c r="B612" s="117"/>
      <c r="C612" s="117"/>
      <c r="D612" s="117"/>
      <c r="E612" s="118"/>
      <c r="F612" s="117"/>
      <c r="G612" s="117"/>
      <c r="H612" s="117"/>
      <c r="I612" s="117"/>
      <c r="J612" s="117"/>
      <c r="K612" s="117"/>
      <c r="L612" s="117"/>
      <c r="M612" s="117"/>
      <c r="N612" s="117"/>
      <c r="O612" s="118"/>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row>
    <row r="613" spans="1:38" ht="15.75" customHeight="1">
      <c r="A613" s="117"/>
      <c r="B613" s="117"/>
      <c r="C613" s="117"/>
      <c r="D613" s="117"/>
      <c r="E613" s="118"/>
      <c r="F613" s="117"/>
      <c r="G613" s="117"/>
      <c r="H613" s="117"/>
      <c r="I613" s="117"/>
      <c r="J613" s="117"/>
      <c r="K613" s="117"/>
      <c r="L613" s="117"/>
      <c r="M613" s="117"/>
      <c r="N613" s="117"/>
      <c r="O613" s="118"/>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row>
    <row r="614" spans="1:38" ht="15.75" customHeight="1">
      <c r="A614" s="117"/>
      <c r="B614" s="117"/>
      <c r="C614" s="117"/>
      <c r="D614" s="117"/>
      <c r="E614" s="118"/>
      <c r="F614" s="117"/>
      <c r="G614" s="117"/>
      <c r="H614" s="117"/>
      <c r="I614" s="117"/>
      <c r="J614" s="117"/>
      <c r="K614" s="117"/>
      <c r="L614" s="117"/>
      <c r="M614" s="117"/>
      <c r="N614" s="117"/>
      <c r="O614" s="118"/>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row>
    <row r="615" spans="1:38" ht="15.75" customHeight="1">
      <c r="A615" s="117"/>
      <c r="B615" s="117"/>
      <c r="C615" s="117"/>
      <c r="D615" s="117"/>
      <c r="E615" s="118"/>
      <c r="F615" s="117"/>
      <c r="G615" s="117"/>
      <c r="H615" s="117"/>
      <c r="I615" s="117"/>
      <c r="J615" s="117"/>
      <c r="K615" s="117"/>
      <c r="L615" s="117"/>
      <c r="M615" s="117"/>
      <c r="N615" s="117"/>
      <c r="O615" s="118"/>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row>
    <row r="616" spans="1:38" ht="15.75" customHeight="1">
      <c r="A616" s="117"/>
      <c r="B616" s="117"/>
      <c r="C616" s="117"/>
      <c r="D616" s="117"/>
      <c r="E616" s="118"/>
      <c r="F616" s="117"/>
      <c r="G616" s="117"/>
      <c r="H616" s="117"/>
      <c r="I616" s="117"/>
      <c r="J616" s="117"/>
      <c r="K616" s="117"/>
      <c r="L616" s="117"/>
      <c r="M616" s="117"/>
      <c r="N616" s="117"/>
      <c r="O616" s="118"/>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row>
    <row r="617" spans="1:38" ht="15.75" customHeight="1">
      <c r="A617" s="117"/>
      <c r="B617" s="117"/>
      <c r="C617" s="117"/>
      <c r="D617" s="117"/>
      <c r="E617" s="118"/>
      <c r="F617" s="117"/>
      <c r="G617" s="117"/>
      <c r="H617" s="117"/>
      <c r="I617" s="117"/>
      <c r="J617" s="117"/>
      <c r="K617" s="117"/>
      <c r="L617" s="117"/>
      <c r="M617" s="117"/>
      <c r="N617" s="117"/>
      <c r="O617" s="118"/>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row>
    <row r="618" spans="1:38" ht="15.75" customHeight="1">
      <c r="A618" s="117"/>
      <c r="B618" s="117"/>
      <c r="C618" s="117"/>
      <c r="D618" s="117"/>
      <c r="E618" s="118"/>
      <c r="F618" s="117"/>
      <c r="G618" s="117"/>
      <c r="H618" s="117"/>
      <c r="I618" s="117"/>
      <c r="J618" s="117"/>
      <c r="K618" s="117"/>
      <c r="L618" s="117"/>
      <c r="M618" s="117"/>
      <c r="N618" s="117"/>
      <c r="O618" s="118"/>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row>
    <row r="619" spans="1:38" ht="15.75" customHeight="1">
      <c r="A619" s="117"/>
      <c r="B619" s="117"/>
      <c r="C619" s="117"/>
      <c r="D619" s="117"/>
      <c r="E619" s="118"/>
      <c r="F619" s="117"/>
      <c r="G619" s="117"/>
      <c r="H619" s="117"/>
      <c r="I619" s="117"/>
      <c r="J619" s="117"/>
      <c r="K619" s="117"/>
      <c r="L619" s="117"/>
      <c r="M619" s="117"/>
      <c r="N619" s="117"/>
      <c r="O619" s="118"/>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row>
    <row r="620" spans="1:38" ht="15.75" customHeight="1">
      <c r="A620" s="117"/>
      <c r="B620" s="117"/>
      <c r="C620" s="117"/>
      <c r="D620" s="117"/>
      <c r="E620" s="118"/>
      <c r="F620" s="117"/>
      <c r="G620" s="117"/>
      <c r="H620" s="117"/>
      <c r="I620" s="117"/>
      <c r="J620" s="117"/>
      <c r="K620" s="117"/>
      <c r="L620" s="117"/>
      <c r="M620" s="117"/>
      <c r="N620" s="117"/>
      <c r="O620" s="118"/>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row>
    <row r="621" spans="1:38" ht="15.75" customHeight="1">
      <c r="A621" s="117"/>
      <c r="B621" s="117"/>
      <c r="C621" s="117"/>
      <c r="D621" s="117"/>
      <c r="E621" s="118"/>
      <c r="F621" s="117"/>
      <c r="G621" s="117"/>
      <c r="H621" s="117"/>
      <c r="I621" s="117"/>
      <c r="J621" s="117"/>
      <c r="K621" s="117"/>
      <c r="L621" s="117"/>
      <c r="M621" s="117"/>
      <c r="N621" s="117"/>
      <c r="O621" s="118"/>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row>
    <row r="622" spans="1:38" ht="15.75" customHeight="1">
      <c r="A622" s="117"/>
      <c r="B622" s="117"/>
      <c r="C622" s="117"/>
      <c r="D622" s="117"/>
      <c r="E622" s="118"/>
      <c r="F622" s="117"/>
      <c r="G622" s="117"/>
      <c r="H622" s="117"/>
      <c r="I622" s="117"/>
      <c r="J622" s="117"/>
      <c r="K622" s="117"/>
      <c r="L622" s="117"/>
      <c r="M622" s="117"/>
      <c r="N622" s="117"/>
      <c r="O622" s="118"/>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row>
    <row r="623" spans="1:38" ht="15.75" customHeight="1">
      <c r="A623" s="117"/>
      <c r="B623" s="117"/>
      <c r="C623" s="117"/>
      <c r="D623" s="117"/>
      <c r="E623" s="118"/>
      <c r="F623" s="117"/>
      <c r="G623" s="117"/>
      <c r="H623" s="117"/>
      <c r="I623" s="117"/>
      <c r="J623" s="117"/>
      <c r="K623" s="117"/>
      <c r="L623" s="117"/>
      <c r="M623" s="117"/>
      <c r="N623" s="117"/>
      <c r="O623" s="118"/>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row>
    <row r="624" spans="1:38" ht="15.75" customHeight="1">
      <c r="A624" s="117"/>
      <c r="B624" s="117"/>
      <c r="C624" s="117"/>
      <c r="D624" s="117"/>
      <c r="E624" s="118"/>
      <c r="F624" s="117"/>
      <c r="G624" s="117"/>
      <c r="H624" s="117"/>
      <c r="I624" s="117"/>
      <c r="J624" s="117"/>
      <c r="K624" s="117"/>
      <c r="L624" s="117"/>
      <c r="M624" s="117"/>
      <c r="N624" s="117"/>
      <c r="O624" s="118"/>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row>
    <row r="625" spans="1:38" ht="15.75" customHeight="1">
      <c r="A625" s="117"/>
      <c r="B625" s="117"/>
      <c r="C625" s="117"/>
      <c r="D625" s="117"/>
      <c r="E625" s="118"/>
      <c r="F625" s="117"/>
      <c r="G625" s="117"/>
      <c r="H625" s="117"/>
      <c r="I625" s="117"/>
      <c r="J625" s="117"/>
      <c r="K625" s="117"/>
      <c r="L625" s="117"/>
      <c r="M625" s="117"/>
      <c r="N625" s="117"/>
      <c r="O625" s="118"/>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row>
    <row r="626" spans="1:38" ht="15.75" customHeight="1">
      <c r="A626" s="117"/>
      <c r="B626" s="117"/>
      <c r="C626" s="117"/>
      <c r="D626" s="117"/>
      <c r="E626" s="118"/>
      <c r="F626" s="117"/>
      <c r="G626" s="117"/>
      <c r="H626" s="117"/>
      <c r="I626" s="117"/>
      <c r="J626" s="117"/>
      <c r="K626" s="117"/>
      <c r="L626" s="117"/>
      <c r="M626" s="117"/>
      <c r="N626" s="117"/>
      <c r="O626" s="118"/>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row>
    <row r="627" spans="1:38" ht="15.75" customHeight="1">
      <c r="A627" s="117"/>
      <c r="B627" s="117"/>
      <c r="C627" s="117"/>
      <c r="D627" s="117"/>
      <c r="E627" s="118"/>
      <c r="F627" s="117"/>
      <c r="G627" s="117"/>
      <c r="H627" s="117"/>
      <c r="I627" s="117"/>
      <c r="J627" s="117"/>
      <c r="K627" s="117"/>
      <c r="L627" s="117"/>
      <c r="M627" s="117"/>
      <c r="N627" s="117"/>
      <c r="O627" s="118"/>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row>
    <row r="628" spans="1:38" ht="15.75" customHeight="1">
      <c r="A628" s="117"/>
      <c r="B628" s="117"/>
      <c r="C628" s="117"/>
      <c r="D628" s="117"/>
      <c r="E628" s="118"/>
      <c r="F628" s="117"/>
      <c r="G628" s="117"/>
      <c r="H628" s="117"/>
      <c r="I628" s="117"/>
      <c r="J628" s="117"/>
      <c r="K628" s="117"/>
      <c r="L628" s="117"/>
      <c r="M628" s="117"/>
      <c r="N628" s="117"/>
      <c r="O628" s="118"/>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row>
    <row r="629" spans="1:38" ht="15.75" customHeight="1">
      <c r="A629" s="117"/>
      <c r="B629" s="117"/>
      <c r="C629" s="117"/>
      <c r="D629" s="117"/>
      <c r="E629" s="118"/>
      <c r="F629" s="117"/>
      <c r="G629" s="117"/>
      <c r="H629" s="117"/>
      <c r="I629" s="117"/>
      <c r="J629" s="117"/>
      <c r="K629" s="117"/>
      <c r="L629" s="117"/>
      <c r="M629" s="117"/>
      <c r="N629" s="117"/>
      <c r="O629" s="118"/>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row>
    <row r="630" spans="1:38" ht="15.75" customHeight="1">
      <c r="A630" s="117"/>
      <c r="B630" s="117"/>
      <c r="C630" s="117"/>
      <c r="D630" s="117"/>
      <c r="E630" s="118"/>
      <c r="F630" s="117"/>
      <c r="G630" s="117"/>
      <c r="H630" s="117"/>
      <c r="I630" s="117"/>
      <c r="J630" s="117"/>
      <c r="K630" s="117"/>
      <c r="L630" s="117"/>
      <c r="M630" s="117"/>
      <c r="N630" s="117"/>
      <c r="O630" s="118"/>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row>
    <row r="631" spans="1:38" ht="15.75" customHeight="1">
      <c r="A631" s="117"/>
      <c r="B631" s="117"/>
      <c r="C631" s="117"/>
      <c r="D631" s="117"/>
      <c r="E631" s="118"/>
      <c r="F631" s="117"/>
      <c r="G631" s="117"/>
      <c r="H631" s="117"/>
      <c r="I631" s="117"/>
      <c r="J631" s="117"/>
      <c r="K631" s="117"/>
      <c r="L631" s="117"/>
      <c r="M631" s="117"/>
      <c r="N631" s="117"/>
      <c r="O631" s="118"/>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row>
    <row r="632" spans="1:38" ht="15.75" customHeight="1">
      <c r="A632" s="117"/>
      <c r="B632" s="117"/>
      <c r="C632" s="117"/>
      <c r="D632" s="117"/>
      <c r="E632" s="118"/>
      <c r="F632" s="117"/>
      <c r="G632" s="117"/>
      <c r="H632" s="117"/>
      <c r="I632" s="117"/>
      <c r="J632" s="117"/>
      <c r="K632" s="117"/>
      <c r="L632" s="117"/>
      <c r="M632" s="117"/>
      <c r="N632" s="117"/>
      <c r="O632" s="118"/>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row>
    <row r="633" spans="1:38" ht="15.75" customHeight="1">
      <c r="A633" s="117"/>
      <c r="B633" s="117"/>
      <c r="C633" s="117"/>
      <c r="D633" s="117"/>
      <c r="E633" s="118"/>
      <c r="F633" s="117"/>
      <c r="G633" s="117"/>
      <c r="H633" s="117"/>
      <c r="I633" s="117"/>
      <c r="J633" s="117"/>
      <c r="K633" s="117"/>
      <c r="L633" s="117"/>
      <c r="M633" s="117"/>
      <c r="N633" s="117"/>
      <c r="O633" s="118"/>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row>
    <row r="634" spans="1:38" ht="15.75" customHeight="1">
      <c r="A634" s="117"/>
      <c r="B634" s="117"/>
      <c r="C634" s="117"/>
      <c r="D634" s="117"/>
      <c r="E634" s="118"/>
      <c r="F634" s="117"/>
      <c r="G634" s="117"/>
      <c r="H634" s="117"/>
      <c r="I634" s="117"/>
      <c r="J634" s="117"/>
      <c r="K634" s="117"/>
      <c r="L634" s="117"/>
      <c r="M634" s="117"/>
      <c r="N634" s="117"/>
      <c r="O634" s="118"/>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row>
    <row r="635" spans="1:38" ht="15.75" customHeight="1">
      <c r="A635" s="117"/>
      <c r="B635" s="117"/>
      <c r="C635" s="117"/>
      <c r="D635" s="117"/>
      <c r="E635" s="118"/>
      <c r="F635" s="117"/>
      <c r="G635" s="117"/>
      <c r="H635" s="117"/>
      <c r="I635" s="117"/>
      <c r="J635" s="117"/>
      <c r="K635" s="117"/>
      <c r="L635" s="117"/>
      <c r="M635" s="117"/>
      <c r="N635" s="117"/>
      <c r="O635" s="118"/>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row>
    <row r="636" spans="1:38" ht="15.75" customHeight="1">
      <c r="A636" s="117"/>
      <c r="B636" s="117"/>
      <c r="C636" s="117"/>
      <c r="D636" s="117"/>
      <c r="E636" s="118"/>
      <c r="F636" s="117"/>
      <c r="G636" s="117"/>
      <c r="H636" s="117"/>
      <c r="I636" s="117"/>
      <c r="J636" s="117"/>
      <c r="K636" s="117"/>
      <c r="L636" s="117"/>
      <c r="M636" s="117"/>
      <c r="N636" s="117"/>
      <c r="O636" s="118"/>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row>
    <row r="637" spans="1:38" ht="15.75" customHeight="1">
      <c r="A637" s="117"/>
      <c r="B637" s="117"/>
      <c r="C637" s="117"/>
      <c r="D637" s="117"/>
      <c r="E637" s="118"/>
      <c r="F637" s="117"/>
      <c r="G637" s="117"/>
      <c r="H637" s="117"/>
      <c r="I637" s="117"/>
      <c r="J637" s="117"/>
      <c r="K637" s="117"/>
      <c r="L637" s="117"/>
      <c r="M637" s="117"/>
      <c r="N637" s="117"/>
      <c r="O637" s="118"/>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row>
    <row r="638" spans="1:38" ht="15.75" customHeight="1">
      <c r="A638" s="117"/>
      <c r="B638" s="117"/>
      <c r="C638" s="117"/>
      <c r="D638" s="117"/>
      <c r="E638" s="118"/>
      <c r="F638" s="117"/>
      <c r="G638" s="117"/>
      <c r="H638" s="117"/>
      <c r="I638" s="117"/>
      <c r="J638" s="117"/>
      <c r="K638" s="117"/>
      <c r="L638" s="117"/>
      <c r="M638" s="117"/>
      <c r="N638" s="117"/>
      <c r="O638" s="118"/>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row>
    <row r="639" spans="1:38" ht="15.75" customHeight="1">
      <c r="A639" s="117"/>
      <c r="B639" s="117"/>
      <c r="C639" s="117"/>
      <c r="D639" s="117"/>
      <c r="E639" s="118"/>
      <c r="F639" s="117"/>
      <c r="G639" s="117"/>
      <c r="H639" s="117"/>
      <c r="I639" s="117"/>
      <c r="J639" s="117"/>
      <c r="K639" s="117"/>
      <c r="L639" s="117"/>
      <c r="M639" s="117"/>
      <c r="N639" s="117"/>
      <c r="O639" s="118"/>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row>
    <row r="640" spans="1:38" ht="15.75" customHeight="1">
      <c r="A640" s="117"/>
      <c r="B640" s="117"/>
      <c r="C640" s="117"/>
      <c r="D640" s="117"/>
      <c r="E640" s="118"/>
      <c r="F640" s="117"/>
      <c r="G640" s="117"/>
      <c r="H640" s="117"/>
      <c r="I640" s="117"/>
      <c r="J640" s="117"/>
      <c r="K640" s="117"/>
      <c r="L640" s="117"/>
      <c r="M640" s="117"/>
      <c r="N640" s="117"/>
      <c r="O640" s="118"/>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row>
    <row r="641" spans="1:38" ht="15.75" customHeight="1">
      <c r="A641" s="117"/>
      <c r="B641" s="117"/>
      <c r="C641" s="117"/>
      <c r="D641" s="117"/>
      <c r="E641" s="118"/>
      <c r="F641" s="117"/>
      <c r="G641" s="117"/>
      <c r="H641" s="117"/>
      <c r="I641" s="117"/>
      <c r="J641" s="117"/>
      <c r="K641" s="117"/>
      <c r="L641" s="117"/>
      <c r="M641" s="117"/>
      <c r="N641" s="117"/>
      <c r="O641" s="118"/>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row>
    <row r="642" spans="1:38" ht="15.75" customHeight="1">
      <c r="A642" s="117"/>
      <c r="B642" s="117"/>
      <c r="C642" s="117"/>
      <c r="D642" s="117"/>
      <c r="E642" s="118"/>
      <c r="F642" s="117"/>
      <c r="G642" s="117"/>
      <c r="H642" s="117"/>
      <c r="I642" s="117"/>
      <c r="J642" s="117"/>
      <c r="K642" s="117"/>
      <c r="L642" s="117"/>
      <c r="M642" s="117"/>
      <c r="N642" s="117"/>
      <c r="O642" s="118"/>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row>
    <row r="643" spans="1:38" ht="15.75" customHeight="1">
      <c r="A643" s="117"/>
      <c r="B643" s="117"/>
      <c r="C643" s="117"/>
      <c r="D643" s="117"/>
      <c r="E643" s="118"/>
      <c r="F643" s="117"/>
      <c r="G643" s="117"/>
      <c r="H643" s="117"/>
      <c r="I643" s="117"/>
      <c r="J643" s="117"/>
      <c r="K643" s="117"/>
      <c r="L643" s="117"/>
      <c r="M643" s="117"/>
      <c r="N643" s="117"/>
      <c r="O643" s="118"/>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row>
    <row r="644" spans="1:38" ht="15.75" customHeight="1">
      <c r="A644" s="117"/>
      <c r="B644" s="117"/>
      <c r="C644" s="117"/>
      <c r="D644" s="117"/>
      <c r="E644" s="118"/>
      <c r="F644" s="117"/>
      <c r="G644" s="117"/>
      <c r="H644" s="117"/>
      <c r="I644" s="117"/>
      <c r="J644" s="117"/>
      <c r="K644" s="117"/>
      <c r="L644" s="117"/>
      <c r="M644" s="117"/>
      <c r="N644" s="117"/>
      <c r="O644" s="118"/>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row>
    <row r="645" spans="1:38" ht="15.75" customHeight="1">
      <c r="A645" s="117"/>
      <c r="B645" s="117"/>
      <c r="C645" s="117"/>
      <c r="D645" s="117"/>
      <c r="E645" s="118"/>
      <c r="F645" s="117"/>
      <c r="G645" s="117"/>
      <c r="H645" s="117"/>
      <c r="I645" s="117"/>
      <c r="J645" s="117"/>
      <c r="K645" s="117"/>
      <c r="L645" s="117"/>
      <c r="M645" s="117"/>
      <c r="N645" s="117"/>
      <c r="O645" s="118"/>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row>
    <row r="646" spans="1:38" ht="15.75" customHeight="1">
      <c r="A646" s="117"/>
      <c r="B646" s="117"/>
      <c r="C646" s="117"/>
      <c r="D646" s="117"/>
      <c r="E646" s="118"/>
      <c r="F646" s="117"/>
      <c r="G646" s="117"/>
      <c r="H646" s="117"/>
      <c r="I646" s="117"/>
      <c r="J646" s="117"/>
      <c r="K646" s="117"/>
      <c r="L646" s="117"/>
      <c r="M646" s="117"/>
      <c r="N646" s="117"/>
      <c r="O646" s="118"/>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row>
    <row r="647" spans="1:38" ht="15.75" customHeight="1">
      <c r="A647" s="117"/>
      <c r="B647" s="117"/>
      <c r="C647" s="117"/>
      <c r="D647" s="117"/>
      <c r="E647" s="118"/>
      <c r="F647" s="117"/>
      <c r="G647" s="117"/>
      <c r="H647" s="117"/>
      <c r="I647" s="117"/>
      <c r="J647" s="117"/>
      <c r="K647" s="117"/>
      <c r="L647" s="117"/>
      <c r="M647" s="117"/>
      <c r="N647" s="117"/>
      <c r="O647" s="118"/>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row>
    <row r="648" spans="1:38" ht="15.75" customHeight="1">
      <c r="A648" s="117"/>
      <c r="B648" s="117"/>
      <c r="C648" s="117"/>
      <c r="D648" s="117"/>
      <c r="E648" s="118"/>
      <c r="F648" s="117"/>
      <c r="G648" s="117"/>
      <c r="H648" s="117"/>
      <c r="I648" s="117"/>
      <c r="J648" s="117"/>
      <c r="K648" s="117"/>
      <c r="L648" s="117"/>
      <c r="M648" s="117"/>
      <c r="N648" s="117"/>
      <c r="O648" s="118"/>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row>
    <row r="649" spans="1:38" ht="15.75" customHeight="1">
      <c r="A649" s="117"/>
      <c r="B649" s="117"/>
      <c r="C649" s="117"/>
      <c r="D649" s="117"/>
      <c r="E649" s="118"/>
      <c r="F649" s="117"/>
      <c r="G649" s="117"/>
      <c r="H649" s="117"/>
      <c r="I649" s="117"/>
      <c r="J649" s="117"/>
      <c r="K649" s="117"/>
      <c r="L649" s="117"/>
      <c r="M649" s="117"/>
      <c r="N649" s="117"/>
      <c r="O649" s="118"/>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row>
    <row r="650" spans="1:38" ht="15.75" customHeight="1">
      <c r="A650" s="117"/>
      <c r="B650" s="117"/>
      <c r="C650" s="117"/>
      <c r="D650" s="117"/>
      <c r="E650" s="118"/>
      <c r="F650" s="117"/>
      <c r="G650" s="117"/>
      <c r="H650" s="117"/>
      <c r="I650" s="117"/>
      <c r="J650" s="117"/>
      <c r="K650" s="117"/>
      <c r="L650" s="117"/>
      <c r="M650" s="117"/>
      <c r="N650" s="117"/>
      <c r="O650" s="118"/>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row>
    <row r="651" spans="1:38" ht="15.75" customHeight="1">
      <c r="A651" s="117"/>
      <c r="B651" s="117"/>
      <c r="C651" s="117"/>
      <c r="D651" s="117"/>
      <c r="E651" s="118"/>
      <c r="F651" s="117"/>
      <c r="G651" s="117"/>
      <c r="H651" s="117"/>
      <c r="I651" s="117"/>
      <c r="J651" s="117"/>
      <c r="K651" s="117"/>
      <c r="L651" s="117"/>
      <c r="M651" s="117"/>
      <c r="N651" s="117"/>
      <c r="O651" s="118"/>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row>
    <row r="652" spans="1:38" ht="15.75" customHeight="1">
      <c r="A652" s="117"/>
      <c r="B652" s="117"/>
      <c r="C652" s="117"/>
      <c r="D652" s="117"/>
      <c r="E652" s="118"/>
      <c r="F652" s="117"/>
      <c r="G652" s="117"/>
      <c r="H652" s="117"/>
      <c r="I652" s="117"/>
      <c r="J652" s="117"/>
      <c r="K652" s="117"/>
      <c r="L652" s="117"/>
      <c r="M652" s="117"/>
      <c r="N652" s="117"/>
      <c r="O652" s="118"/>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row>
    <row r="653" spans="1:38" ht="15.75" customHeight="1">
      <c r="A653" s="117"/>
      <c r="B653" s="117"/>
      <c r="C653" s="117"/>
      <c r="D653" s="117"/>
      <c r="E653" s="118"/>
      <c r="F653" s="117"/>
      <c r="G653" s="117"/>
      <c r="H653" s="117"/>
      <c r="I653" s="117"/>
      <c r="J653" s="117"/>
      <c r="K653" s="117"/>
      <c r="L653" s="117"/>
      <c r="M653" s="117"/>
      <c r="N653" s="117"/>
      <c r="O653" s="118"/>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row>
    <row r="654" spans="1:38" ht="15.75" customHeight="1">
      <c r="A654" s="117"/>
      <c r="B654" s="117"/>
      <c r="C654" s="117"/>
      <c r="D654" s="117"/>
      <c r="E654" s="118"/>
      <c r="F654" s="117"/>
      <c r="G654" s="117"/>
      <c r="H654" s="117"/>
      <c r="I654" s="117"/>
      <c r="J654" s="117"/>
      <c r="K654" s="117"/>
      <c r="L654" s="117"/>
      <c r="M654" s="117"/>
      <c r="N654" s="117"/>
      <c r="O654" s="118"/>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row>
    <row r="655" spans="1:38" ht="15.75" customHeight="1">
      <c r="A655" s="117"/>
      <c r="B655" s="117"/>
      <c r="C655" s="117"/>
      <c r="D655" s="117"/>
      <c r="E655" s="118"/>
      <c r="F655" s="117"/>
      <c r="G655" s="117"/>
      <c r="H655" s="117"/>
      <c r="I655" s="117"/>
      <c r="J655" s="117"/>
      <c r="K655" s="117"/>
      <c r="L655" s="117"/>
      <c r="M655" s="117"/>
      <c r="N655" s="117"/>
      <c r="O655" s="118"/>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row>
    <row r="656" spans="1:38" ht="15.75" customHeight="1">
      <c r="A656" s="117"/>
      <c r="B656" s="117"/>
      <c r="C656" s="117"/>
      <c r="D656" s="117"/>
      <c r="E656" s="118"/>
      <c r="F656" s="117"/>
      <c r="G656" s="117"/>
      <c r="H656" s="117"/>
      <c r="I656" s="117"/>
      <c r="J656" s="117"/>
      <c r="K656" s="117"/>
      <c r="L656" s="117"/>
      <c r="M656" s="117"/>
      <c r="N656" s="117"/>
      <c r="O656" s="118"/>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row>
    <row r="657" spans="1:38" ht="15.75" customHeight="1">
      <c r="A657" s="117"/>
      <c r="B657" s="117"/>
      <c r="C657" s="117"/>
      <c r="D657" s="117"/>
      <c r="E657" s="118"/>
      <c r="F657" s="117"/>
      <c r="G657" s="117"/>
      <c r="H657" s="117"/>
      <c r="I657" s="117"/>
      <c r="J657" s="117"/>
      <c r="K657" s="117"/>
      <c r="L657" s="117"/>
      <c r="M657" s="117"/>
      <c r="N657" s="117"/>
      <c r="O657" s="118"/>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row>
    <row r="658" spans="1:38" ht="15.75" customHeight="1">
      <c r="A658" s="117"/>
      <c r="B658" s="117"/>
      <c r="C658" s="117"/>
      <c r="D658" s="117"/>
      <c r="E658" s="118"/>
      <c r="F658" s="117"/>
      <c r="G658" s="117"/>
      <c r="H658" s="117"/>
      <c r="I658" s="117"/>
      <c r="J658" s="117"/>
      <c r="K658" s="117"/>
      <c r="L658" s="117"/>
      <c r="M658" s="117"/>
      <c r="N658" s="117"/>
      <c r="O658" s="118"/>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row>
    <row r="659" spans="1:38" ht="15.75" customHeight="1">
      <c r="A659" s="117"/>
      <c r="B659" s="117"/>
      <c r="C659" s="117"/>
      <c r="D659" s="117"/>
      <c r="E659" s="118"/>
      <c r="F659" s="117"/>
      <c r="G659" s="117"/>
      <c r="H659" s="117"/>
      <c r="I659" s="117"/>
      <c r="J659" s="117"/>
      <c r="K659" s="117"/>
      <c r="L659" s="117"/>
      <c r="M659" s="117"/>
      <c r="N659" s="117"/>
      <c r="O659" s="118"/>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row>
    <row r="660" spans="1:38" ht="15.75" customHeight="1">
      <c r="A660" s="117"/>
      <c r="B660" s="117"/>
      <c r="C660" s="117"/>
      <c r="D660" s="117"/>
      <c r="E660" s="118"/>
      <c r="F660" s="117"/>
      <c r="G660" s="117"/>
      <c r="H660" s="117"/>
      <c r="I660" s="117"/>
      <c r="J660" s="117"/>
      <c r="K660" s="117"/>
      <c r="L660" s="117"/>
      <c r="M660" s="117"/>
      <c r="N660" s="117"/>
      <c r="O660" s="118"/>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row>
    <row r="661" spans="1:38" ht="15.75" customHeight="1">
      <c r="A661" s="117"/>
      <c r="B661" s="117"/>
      <c r="C661" s="117"/>
      <c r="D661" s="117"/>
      <c r="E661" s="118"/>
      <c r="F661" s="117"/>
      <c r="G661" s="117"/>
      <c r="H661" s="117"/>
      <c r="I661" s="117"/>
      <c r="J661" s="117"/>
      <c r="K661" s="117"/>
      <c r="L661" s="117"/>
      <c r="M661" s="117"/>
      <c r="N661" s="117"/>
      <c r="O661" s="118"/>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row>
    <row r="662" spans="1:38" ht="15.75" customHeight="1">
      <c r="A662" s="117"/>
      <c r="B662" s="117"/>
      <c r="C662" s="117"/>
      <c r="D662" s="117"/>
      <c r="E662" s="118"/>
      <c r="F662" s="117"/>
      <c r="G662" s="117"/>
      <c r="H662" s="117"/>
      <c r="I662" s="117"/>
      <c r="J662" s="117"/>
      <c r="K662" s="117"/>
      <c r="L662" s="117"/>
      <c r="M662" s="117"/>
      <c r="N662" s="117"/>
      <c r="O662" s="118"/>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row>
    <row r="663" spans="1:38" ht="15.75" customHeight="1">
      <c r="A663" s="117"/>
      <c r="B663" s="117"/>
      <c r="C663" s="117"/>
      <c r="D663" s="117"/>
      <c r="E663" s="118"/>
      <c r="F663" s="117"/>
      <c r="G663" s="117"/>
      <c r="H663" s="117"/>
      <c r="I663" s="117"/>
      <c r="J663" s="117"/>
      <c r="K663" s="117"/>
      <c r="L663" s="117"/>
      <c r="M663" s="117"/>
      <c r="N663" s="117"/>
      <c r="O663" s="118"/>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row>
    <row r="664" spans="1:38" ht="15.75" customHeight="1">
      <c r="A664" s="117"/>
      <c r="B664" s="117"/>
      <c r="C664" s="117"/>
      <c r="D664" s="117"/>
      <c r="E664" s="118"/>
      <c r="F664" s="117"/>
      <c r="G664" s="117"/>
      <c r="H664" s="117"/>
      <c r="I664" s="117"/>
      <c r="J664" s="117"/>
      <c r="K664" s="117"/>
      <c r="L664" s="117"/>
      <c r="M664" s="117"/>
      <c r="N664" s="117"/>
      <c r="O664" s="118"/>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row>
    <row r="665" spans="1:38" ht="15.75" customHeight="1">
      <c r="A665" s="117"/>
      <c r="B665" s="117"/>
      <c r="C665" s="117"/>
      <c r="D665" s="117"/>
      <c r="E665" s="118"/>
      <c r="F665" s="117"/>
      <c r="G665" s="117"/>
      <c r="H665" s="117"/>
      <c r="I665" s="117"/>
      <c r="J665" s="117"/>
      <c r="K665" s="117"/>
      <c r="L665" s="117"/>
      <c r="M665" s="117"/>
      <c r="N665" s="117"/>
      <c r="O665" s="118"/>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row>
    <row r="666" spans="1:38" ht="15.75" customHeight="1">
      <c r="A666" s="117"/>
      <c r="B666" s="117"/>
      <c r="C666" s="117"/>
      <c r="D666" s="117"/>
      <c r="E666" s="118"/>
      <c r="F666" s="117"/>
      <c r="G666" s="117"/>
      <c r="H666" s="117"/>
      <c r="I666" s="117"/>
      <c r="J666" s="117"/>
      <c r="K666" s="117"/>
      <c r="L666" s="117"/>
      <c r="M666" s="117"/>
      <c r="N666" s="117"/>
      <c r="O666" s="118"/>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row>
    <row r="667" spans="1:38" ht="15.75" customHeight="1">
      <c r="A667" s="117"/>
      <c r="B667" s="117"/>
      <c r="C667" s="117"/>
      <c r="D667" s="117"/>
      <c r="E667" s="118"/>
      <c r="F667" s="117"/>
      <c r="G667" s="117"/>
      <c r="H667" s="117"/>
      <c r="I667" s="117"/>
      <c r="J667" s="117"/>
      <c r="K667" s="117"/>
      <c r="L667" s="117"/>
      <c r="M667" s="117"/>
      <c r="N667" s="117"/>
      <c r="O667" s="118"/>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row>
    <row r="668" spans="1:38" ht="15.75" customHeight="1">
      <c r="A668" s="117"/>
      <c r="B668" s="117"/>
      <c r="C668" s="117"/>
      <c r="D668" s="117"/>
      <c r="E668" s="118"/>
      <c r="F668" s="117"/>
      <c r="G668" s="117"/>
      <c r="H668" s="117"/>
      <c r="I668" s="117"/>
      <c r="J668" s="117"/>
      <c r="K668" s="117"/>
      <c r="L668" s="117"/>
      <c r="M668" s="117"/>
      <c r="N668" s="117"/>
      <c r="O668" s="118"/>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row>
    <row r="669" spans="1:38" ht="15.75" customHeight="1">
      <c r="A669" s="117"/>
      <c r="B669" s="117"/>
      <c r="C669" s="117"/>
      <c r="D669" s="117"/>
      <c r="E669" s="118"/>
      <c r="F669" s="117"/>
      <c r="G669" s="117"/>
      <c r="H669" s="117"/>
      <c r="I669" s="117"/>
      <c r="J669" s="117"/>
      <c r="K669" s="117"/>
      <c r="L669" s="117"/>
      <c r="M669" s="117"/>
      <c r="N669" s="117"/>
      <c r="O669" s="118"/>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row>
    <row r="670" spans="1:38" ht="15.75" customHeight="1">
      <c r="A670" s="117"/>
      <c r="B670" s="117"/>
      <c r="C670" s="117"/>
      <c r="D670" s="117"/>
      <c r="E670" s="118"/>
      <c r="F670" s="117"/>
      <c r="G670" s="117"/>
      <c r="H670" s="117"/>
      <c r="I670" s="117"/>
      <c r="J670" s="117"/>
      <c r="K670" s="117"/>
      <c r="L670" s="117"/>
      <c r="M670" s="117"/>
      <c r="N670" s="117"/>
      <c r="O670" s="118"/>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row>
    <row r="671" spans="1:38" ht="15.75" customHeight="1">
      <c r="A671" s="117"/>
      <c r="B671" s="117"/>
      <c r="C671" s="117"/>
      <c r="D671" s="117"/>
      <c r="E671" s="118"/>
      <c r="F671" s="117"/>
      <c r="G671" s="117"/>
      <c r="H671" s="117"/>
      <c r="I671" s="117"/>
      <c r="J671" s="117"/>
      <c r="K671" s="117"/>
      <c r="L671" s="117"/>
      <c r="M671" s="117"/>
      <c r="N671" s="117"/>
      <c r="O671" s="118"/>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row>
    <row r="672" spans="1:38" ht="15.75" customHeight="1">
      <c r="A672" s="117"/>
      <c r="B672" s="117"/>
      <c r="C672" s="117"/>
      <c r="D672" s="117"/>
      <c r="E672" s="118"/>
      <c r="F672" s="117"/>
      <c r="G672" s="117"/>
      <c r="H672" s="117"/>
      <c r="I672" s="117"/>
      <c r="J672" s="117"/>
      <c r="K672" s="117"/>
      <c r="L672" s="117"/>
      <c r="M672" s="117"/>
      <c r="N672" s="117"/>
      <c r="O672" s="118"/>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row>
    <row r="673" spans="1:38" ht="15.75" customHeight="1">
      <c r="A673" s="117"/>
      <c r="B673" s="117"/>
      <c r="C673" s="117"/>
      <c r="D673" s="117"/>
      <c r="E673" s="118"/>
      <c r="F673" s="117"/>
      <c r="G673" s="117"/>
      <c r="H673" s="117"/>
      <c r="I673" s="117"/>
      <c r="J673" s="117"/>
      <c r="K673" s="117"/>
      <c r="L673" s="117"/>
      <c r="M673" s="117"/>
      <c r="N673" s="117"/>
      <c r="O673" s="118"/>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row>
    <row r="674" spans="1:38" ht="15.75" customHeight="1">
      <c r="A674" s="117"/>
      <c r="B674" s="117"/>
      <c r="C674" s="117"/>
      <c r="D674" s="117"/>
      <c r="E674" s="118"/>
      <c r="F674" s="117"/>
      <c r="G674" s="117"/>
      <c r="H674" s="117"/>
      <c r="I674" s="117"/>
      <c r="J674" s="117"/>
      <c r="K674" s="117"/>
      <c r="L674" s="117"/>
      <c r="M674" s="117"/>
      <c r="N674" s="117"/>
      <c r="O674" s="118"/>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row>
    <row r="675" spans="1:38" ht="15.75" customHeight="1">
      <c r="A675" s="117"/>
      <c r="B675" s="117"/>
      <c r="C675" s="117"/>
      <c r="D675" s="117"/>
      <c r="E675" s="118"/>
      <c r="F675" s="117"/>
      <c r="G675" s="117"/>
      <c r="H675" s="117"/>
      <c r="I675" s="117"/>
      <c r="J675" s="117"/>
      <c r="K675" s="117"/>
      <c r="L675" s="117"/>
      <c r="M675" s="117"/>
      <c r="N675" s="117"/>
      <c r="O675" s="118"/>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row>
    <row r="676" spans="1:38" ht="15.75" customHeight="1">
      <c r="A676" s="117"/>
      <c r="B676" s="117"/>
      <c r="C676" s="117"/>
      <c r="D676" s="117"/>
      <c r="E676" s="118"/>
      <c r="F676" s="117"/>
      <c r="G676" s="117"/>
      <c r="H676" s="117"/>
      <c r="I676" s="117"/>
      <c r="J676" s="117"/>
      <c r="K676" s="117"/>
      <c r="L676" s="117"/>
      <c r="M676" s="117"/>
      <c r="N676" s="117"/>
      <c r="O676" s="118"/>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row>
    <row r="677" spans="1:38" ht="15.75" customHeight="1">
      <c r="A677" s="117"/>
      <c r="B677" s="117"/>
      <c r="C677" s="117"/>
      <c r="D677" s="117"/>
      <c r="E677" s="118"/>
      <c r="F677" s="117"/>
      <c r="G677" s="117"/>
      <c r="H677" s="117"/>
      <c r="I677" s="117"/>
      <c r="J677" s="117"/>
      <c r="K677" s="117"/>
      <c r="L677" s="117"/>
      <c r="M677" s="117"/>
      <c r="N677" s="117"/>
      <c r="O677" s="118"/>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row>
    <row r="678" spans="1:38" ht="15.75" customHeight="1">
      <c r="A678" s="117"/>
      <c r="B678" s="117"/>
      <c r="C678" s="117"/>
      <c r="D678" s="117"/>
      <c r="E678" s="118"/>
      <c r="F678" s="117"/>
      <c r="G678" s="117"/>
      <c r="H678" s="117"/>
      <c r="I678" s="117"/>
      <c r="J678" s="117"/>
      <c r="K678" s="117"/>
      <c r="L678" s="117"/>
      <c r="M678" s="117"/>
      <c r="N678" s="117"/>
      <c r="O678" s="118"/>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row>
    <row r="679" spans="1:38" ht="15.75" customHeight="1">
      <c r="A679" s="117"/>
      <c r="B679" s="117"/>
      <c r="C679" s="117"/>
      <c r="D679" s="117"/>
      <c r="E679" s="118"/>
      <c r="F679" s="117"/>
      <c r="G679" s="117"/>
      <c r="H679" s="117"/>
      <c r="I679" s="117"/>
      <c r="J679" s="117"/>
      <c r="K679" s="117"/>
      <c r="L679" s="117"/>
      <c r="M679" s="117"/>
      <c r="N679" s="117"/>
      <c r="O679" s="118"/>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row>
    <row r="680" spans="1:38" ht="15.75" customHeight="1">
      <c r="A680" s="117"/>
      <c r="B680" s="117"/>
      <c r="C680" s="117"/>
      <c r="D680" s="117"/>
      <c r="E680" s="118"/>
      <c r="F680" s="117"/>
      <c r="G680" s="117"/>
      <c r="H680" s="117"/>
      <c r="I680" s="117"/>
      <c r="J680" s="117"/>
      <c r="K680" s="117"/>
      <c r="L680" s="117"/>
      <c r="M680" s="117"/>
      <c r="N680" s="117"/>
      <c r="O680" s="118"/>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row>
    <row r="681" spans="1:38" ht="15.75" customHeight="1">
      <c r="A681" s="117"/>
      <c r="B681" s="117"/>
      <c r="C681" s="117"/>
      <c r="D681" s="117"/>
      <c r="E681" s="118"/>
      <c r="F681" s="117"/>
      <c r="G681" s="117"/>
      <c r="H681" s="117"/>
      <c r="I681" s="117"/>
      <c r="J681" s="117"/>
      <c r="K681" s="117"/>
      <c r="L681" s="117"/>
      <c r="M681" s="117"/>
      <c r="N681" s="117"/>
      <c r="O681" s="118"/>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row>
    <row r="682" spans="1:38" ht="15.75" customHeight="1">
      <c r="A682" s="117"/>
      <c r="B682" s="117"/>
      <c r="C682" s="117"/>
      <c r="D682" s="117"/>
      <c r="E682" s="118"/>
      <c r="F682" s="117"/>
      <c r="G682" s="117"/>
      <c r="H682" s="117"/>
      <c r="I682" s="117"/>
      <c r="J682" s="117"/>
      <c r="K682" s="117"/>
      <c r="L682" s="117"/>
      <c r="M682" s="117"/>
      <c r="N682" s="117"/>
      <c r="O682" s="118"/>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row>
    <row r="683" spans="1:38" ht="15.75" customHeight="1">
      <c r="A683" s="117"/>
      <c r="B683" s="117"/>
      <c r="C683" s="117"/>
      <c r="D683" s="117"/>
      <c r="E683" s="118"/>
      <c r="F683" s="117"/>
      <c r="G683" s="117"/>
      <c r="H683" s="117"/>
      <c r="I683" s="117"/>
      <c r="J683" s="117"/>
      <c r="K683" s="117"/>
      <c r="L683" s="117"/>
      <c r="M683" s="117"/>
      <c r="N683" s="117"/>
      <c r="O683" s="118"/>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row>
    <row r="684" spans="1:38" ht="15.75" customHeight="1">
      <c r="A684" s="117"/>
      <c r="B684" s="117"/>
      <c r="C684" s="117"/>
      <c r="D684" s="117"/>
      <c r="E684" s="118"/>
      <c r="F684" s="117"/>
      <c r="G684" s="117"/>
      <c r="H684" s="117"/>
      <c r="I684" s="117"/>
      <c r="J684" s="117"/>
      <c r="K684" s="117"/>
      <c r="L684" s="117"/>
      <c r="M684" s="117"/>
      <c r="N684" s="117"/>
      <c r="O684" s="118"/>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row>
    <row r="685" spans="1:38" ht="15.75" customHeight="1">
      <c r="A685" s="117"/>
      <c r="B685" s="117"/>
      <c r="C685" s="117"/>
      <c r="D685" s="117"/>
      <c r="E685" s="118"/>
      <c r="F685" s="117"/>
      <c r="G685" s="117"/>
      <c r="H685" s="117"/>
      <c r="I685" s="117"/>
      <c r="J685" s="117"/>
      <c r="K685" s="117"/>
      <c r="L685" s="117"/>
      <c r="M685" s="117"/>
      <c r="N685" s="117"/>
      <c r="O685" s="118"/>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row>
    <row r="686" spans="1:38" ht="15.75" customHeight="1">
      <c r="A686" s="117"/>
      <c r="B686" s="117"/>
      <c r="C686" s="117"/>
      <c r="D686" s="117"/>
      <c r="E686" s="118"/>
      <c r="F686" s="117"/>
      <c r="G686" s="117"/>
      <c r="H686" s="117"/>
      <c r="I686" s="117"/>
      <c r="J686" s="117"/>
      <c r="K686" s="117"/>
      <c r="L686" s="117"/>
      <c r="M686" s="117"/>
      <c r="N686" s="117"/>
      <c r="O686" s="118"/>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row>
    <row r="687" spans="1:38" ht="15.75" customHeight="1">
      <c r="A687" s="117"/>
      <c r="B687" s="117"/>
      <c r="C687" s="117"/>
      <c r="D687" s="117"/>
      <c r="E687" s="118"/>
      <c r="F687" s="117"/>
      <c r="G687" s="117"/>
      <c r="H687" s="117"/>
      <c r="I687" s="117"/>
      <c r="J687" s="117"/>
      <c r="K687" s="117"/>
      <c r="L687" s="117"/>
      <c r="M687" s="117"/>
      <c r="N687" s="117"/>
      <c r="O687" s="118"/>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row>
    <row r="688" spans="1:38" ht="15.75" customHeight="1">
      <c r="A688" s="117"/>
      <c r="B688" s="117"/>
      <c r="C688" s="117"/>
      <c r="D688" s="117"/>
      <c r="E688" s="118"/>
      <c r="F688" s="117"/>
      <c r="G688" s="117"/>
      <c r="H688" s="117"/>
      <c r="I688" s="117"/>
      <c r="J688" s="117"/>
      <c r="K688" s="117"/>
      <c r="L688" s="117"/>
      <c r="M688" s="117"/>
      <c r="N688" s="117"/>
      <c r="O688" s="118"/>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row>
    <row r="689" spans="1:38" ht="15.75" customHeight="1">
      <c r="A689" s="117"/>
      <c r="B689" s="117"/>
      <c r="C689" s="117"/>
      <c r="D689" s="117"/>
      <c r="E689" s="118"/>
      <c r="F689" s="117"/>
      <c r="G689" s="117"/>
      <c r="H689" s="117"/>
      <c r="I689" s="117"/>
      <c r="J689" s="117"/>
      <c r="K689" s="117"/>
      <c r="L689" s="117"/>
      <c r="M689" s="117"/>
      <c r="N689" s="117"/>
      <c r="O689" s="118"/>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row>
    <row r="690" spans="1:38" ht="15.75" customHeight="1">
      <c r="A690" s="117"/>
      <c r="B690" s="117"/>
      <c r="C690" s="117"/>
      <c r="D690" s="117"/>
      <c r="E690" s="118"/>
      <c r="F690" s="117"/>
      <c r="G690" s="117"/>
      <c r="H690" s="117"/>
      <c r="I690" s="117"/>
      <c r="J690" s="117"/>
      <c r="K690" s="117"/>
      <c r="L690" s="117"/>
      <c r="M690" s="117"/>
      <c r="N690" s="117"/>
      <c r="O690" s="118"/>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row>
    <row r="691" spans="1:38" ht="15.75" customHeight="1">
      <c r="A691" s="117"/>
      <c r="B691" s="117"/>
      <c r="C691" s="117"/>
      <c r="D691" s="117"/>
      <c r="E691" s="118"/>
      <c r="F691" s="117"/>
      <c r="G691" s="117"/>
      <c r="H691" s="117"/>
      <c r="I691" s="117"/>
      <c r="J691" s="117"/>
      <c r="K691" s="117"/>
      <c r="L691" s="117"/>
      <c r="M691" s="117"/>
      <c r="N691" s="117"/>
      <c r="O691" s="118"/>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row>
    <row r="692" spans="1:38" ht="15.75" customHeight="1">
      <c r="A692" s="117"/>
      <c r="B692" s="117"/>
      <c r="C692" s="117"/>
      <c r="D692" s="117"/>
      <c r="E692" s="118"/>
      <c r="F692" s="117"/>
      <c r="G692" s="117"/>
      <c r="H692" s="117"/>
      <c r="I692" s="117"/>
      <c r="J692" s="117"/>
      <c r="K692" s="117"/>
      <c r="L692" s="117"/>
      <c r="M692" s="117"/>
      <c r="N692" s="117"/>
      <c r="O692" s="118"/>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row>
    <row r="693" spans="1:38" ht="15.75" customHeight="1">
      <c r="A693" s="117"/>
      <c r="B693" s="117"/>
      <c r="C693" s="117"/>
      <c r="D693" s="117"/>
      <c r="E693" s="118"/>
      <c r="F693" s="117"/>
      <c r="G693" s="117"/>
      <c r="H693" s="117"/>
      <c r="I693" s="117"/>
      <c r="J693" s="117"/>
      <c r="K693" s="117"/>
      <c r="L693" s="117"/>
      <c r="M693" s="117"/>
      <c r="N693" s="117"/>
      <c r="O693" s="118"/>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row>
    <row r="694" spans="1:38" ht="15.75" customHeight="1">
      <c r="A694" s="117"/>
      <c r="B694" s="117"/>
      <c r="C694" s="117"/>
      <c r="D694" s="117"/>
      <c r="E694" s="118"/>
      <c r="F694" s="117"/>
      <c r="G694" s="117"/>
      <c r="H694" s="117"/>
      <c r="I694" s="117"/>
      <c r="J694" s="117"/>
      <c r="K694" s="117"/>
      <c r="L694" s="117"/>
      <c r="M694" s="117"/>
      <c r="N694" s="117"/>
      <c r="O694" s="118"/>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row>
    <row r="695" spans="1:38" ht="15.75" customHeight="1">
      <c r="A695" s="117"/>
      <c r="B695" s="117"/>
      <c r="C695" s="117"/>
      <c r="D695" s="117"/>
      <c r="E695" s="118"/>
      <c r="F695" s="117"/>
      <c r="G695" s="117"/>
      <c r="H695" s="117"/>
      <c r="I695" s="117"/>
      <c r="J695" s="117"/>
      <c r="K695" s="117"/>
      <c r="L695" s="117"/>
      <c r="M695" s="117"/>
      <c r="N695" s="117"/>
      <c r="O695" s="118"/>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row>
    <row r="696" spans="1:38" ht="15.75" customHeight="1">
      <c r="A696" s="117"/>
      <c r="B696" s="117"/>
      <c r="C696" s="117"/>
      <c r="D696" s="117"/>
      <c r="E696" s="118"/>
      <c r="F696" s="117"/>
      <c r="G696" s="117"/>
      <c r="H696" s="117"/>
      <c r="I696" s="117"/>
      <c r="J696" s="117"/>
      <c r="K696" s="117"/>
      <c r="L696" s="117"/>
      <c r="M696" s="117"/>
      <c r="N696" s="117"/>
      <c r="O696" s="118"/>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row>
    <row r="697" spans="1:38" ht="15.75" customHeight="1">
      <c r="A697" s="117"/>
      <c r="B697" s="117"/>
      <c r="C697" s="117"/>
      <c r="D697" s="117"/>
      <c r="E697" s="118"/>
      <c r="F697" s="117"/>
      <c r="G697" s="117"/>
      <c r="H697" s="117"/>
      <c r="I697" s="117"/>
      <c r="J697" s="117"/>
      <c r="K697" s="117"/>
      <c r="L697" s="117"/>
      <c r="M697" s="117"/>
      <c r="N697" s="117"/>
      <c r="O697" s="118"/>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row>
    <row r="698" spans="1:38" ht="15.75" customHeight="1">
      <c r="A698" s="117"/>
      <c r="B698" s="117"/>
      <c r="C698" s="117"/>
      <c r="D698" s="117"/>
      <c r="E698" s="118"/>
      <c r="F698" s="117"/>
      <c r="G698" s="117"/>
      <c r="H698" s="117"/>
      <c r="I698" s="117"/>
      <c r="J698" s="117"/>
      <c r="K698" s="117"/>
      <c r="L698" s="117"/>
      <c r="M698" s="117"/>
      <c r="N698" s="117"/>
      <c r="O698" s="118"/>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row>
    <row r="699" spans="1:38" ht="15.75" customHeight="1">
      <c r="A699" s="117"/>
      <c r="B699" s="117"/>
      <c r="C699" s="117"/>
      <c r="D699" s="117"/>
      <c r="E699" s="118"/>
      <c r="F699" s="117"/>
      <c r="G699" s="117"/>
      <c r="H699" s="117"/>
      <c r="I699" s="117"/>
      <c r="J699" s="117"/>
      <c r="K699" s="117"/>
      <c r="L699" s="117"/>
      <c r="M699" s="117"/>
      <c r="N699" s="117"/>
      <c r="O699" s="118"/>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row>
    <row r="700" spans="1:38" ht="15.75" customHeight="1">
      <c r="A700" s="117"/>
      <c r="B700" s="117"/>
      <c r="C700" s="117"/>
      <c r="D700" s="117"/>
      <c r="E700" s="118"/>
      <c r="F700" s="117"/>
      <c r="G700" s="117"/>
      <c r="H700" s="117"/>
      <c r="I700" s="117"/>
      <c r="J700" s="117"/>
      <c r="K700" s="117"/>
      <c r="L700" s="117"/>
      <c r="M700" s="117"/>
      <c r="N700" s="117"/>
      <c r="O700" s="118"/>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row>
    <row r="701" spans="1:38" ht="15.75" customHeight="1">
      <c r="A701" s="117"/>
      <c r="B701" s="117"/>
      <c r="C701" s="117"/>
      <c r="D701" s="117"/>
      <c r="E701" s="118"/>
      <c r="F701" s="117"/>
      <c r="G701" s="117"/>
      <c r="H701" s="117"/>
      <c r="I701" s="117"/>
      <c r="J701" s="117"/>
      <c r="K701" s="117"/>
      <c r="L701" s="117"/>
      <c r="M701" s="117"/>
      <c r="N701" s="117"/>
      <c r="O701" s="118"/>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row>
    <row r="702" spans="1:38" ht="15.75" customHeight="1">
      <c r="A702" s="117"/>
      <c r="B702" s="117"/>
      <c r="C702" s="117"/>
      <c r="D702" s="117"/>
      <c r="E702" s="118"/>
      <c r="F702" s="117"/>
      <c r="G702" s="117"/>
      <c r="H702" s="117"/>
      <c r="I702" s="117"/>
      <c r="J702" s="117"/>
      <c r="K702" s="117"/>
      <c r="L702" s="117"/>
      <c r="M702" s="117"/>
      <c r="N702" s="117"/>
      <c r="O702" s="118"/>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row>
    <row r="703" spans="1:38" ht="15.75" customHeight="1">
      <c r="A703" s="117"/>
      <c r="B703" s="117"/>
      <c r="C703" s="117"/>
      <c r="D703" s="117"/>
      <c r="E703" s="118"/>
      <c r="F703" s="117"/>
      <c r="G703" s="117"/>
      <c r="H703" s="117"/>
      <c r="I703" s="117"/>
      <c r="J703" s="117"/>
      <c r="K703" s="117"/>
      <c r="L703" s="117"/>
      <c r="M703" s="117"/>
      <c r="N703" s="117"/>
      <c r="O703" s="118"/>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row>
    <row r="704" spans="1:38" ht="15.75" customHeight="1">
      <c r="A704" s="117"/>
      <c r="B704" s="117"/>
      <c r="C704" s="117"/>
      <c r="D704" s="117"/>
      <c r="E704" s="118"/>
      <c r="F704" s="117"/>
      <c r="G704" s="117"/>
      <c r="H704" s="117"/>
      <c r="I704" s="117"/>
      <c r="J704" s="117"/>
      <c r="K704" s="117"/>
      <c r="L704" s="117"/>
      <c r="M704" s="117"/>
      <c r="N704" s="117"/>
      <c r="O704" s="118"/>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row>
    <row r="705" spans="1:38" ht="15.75" customHeight="1">
      <c r="A705" s="117"/>
      <c r="B705" s="117"/>
      <c r="C705" s="117"/>
      <c r="D705" s="117"/>
      <c r="E705" s="118"/>
      <c r="F705" s="117"/>
      <c r="G705" s="117"/>
      <c r="H705" s="117"/>
      <c r="I705" s="117"/>
      <c r="J705" s="117"/>
      <c r="K705" s="117"/>
      <c r="L705" s="117"/>
      <c r="M705" s="117"/>
      <c r="N705" s="117"/>
      <c r="O705" s="118"/>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row>
    <row r="706" spans="1:38" ht="15.75" customHeight="1">
      <c r="A706" s="117"/>
      <c r="B706" s="117"/>
      <c r="C706" s="117"/>
      <c r="D706" s="117"/>
      <c r="E706" s="118"/>
      <c r="F706" s="117"/>
      <c r="G706" s="117"/>
      <c r="H706" s="117"/>
      <c r="I706" s="117"/>
      <c r="J706" s="117"/>
      <c r="K706" s="117"/>
      <c r="L706" s="117"/>
      <c r="M706" s="117"/>
      <c r="N706" s="117"/>
      <c r="O706" s="118"/>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row>
    <row r="707" spans="1:38" ht="15.75" customHeight="1">
      <c r="A707" s="117"/>
      <c r="B707" s="117"/>
      <c r="C707" s="117"/>
      <c r="D707" s="117"/>
      <c r="E707" s="118"/>
      <c r="F707" s="117"/>
      <c r="G707" s="117"/>
      <c r="H707" s="117"/>
      <c r="I707" s="117"/>
      <c r="J707" s="117"/>
      <c r="K707" s="117"/>
      <c r="L707" s="117"/>
      <c r="M707" s="117"/>
      <c r="N707" s="117"/>
      <c r="O707" s="118"/>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row>
    <row r="708" spans="1:38" ht="15.75" customHeight="1">
      <c r="A708" s="117"/>
      <c r="B708" s="117"/>
      <c r="C708" s="117"/>
      <c r="D708" s="117"/>
      <c r="E708" s="118"/>
      <c r="F708" s="117"/>
      <c r="G708" s="117"/>
      <c r="H708" s="117"/>
      <c r="I708" s="117"/>
      <c r="J708" s="117"/>
      <c r="K708" s="117"/>
      <c r="L708" s="117"/>
      <c r="M708" s="117"/>
      <c r="N708" s="117"/>
      <c r="O708" s="118"/>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row>
    <row r="709" spans="1:38" ht="15.75" customHeight="1">
      <c r="A709" s="117"/>
      <c r="B709" s="117"/>
      <c r="C709" s="117"/>
      <c r="D709" s="117"/>
      <c r="E709" s="118"/>
      <c r="F709" s="117"/>
      <c r="G709" s="117"/>
      <c r="H709" s="117"/>
      <c r="I709" s="117"/>
      <c r="J709" s="117"/>
      <c r="K709" s="117"/>
      <c r="L709" s="117"/>
      <c r="M709" s="117"/>
      <c r="N709" s="117"/>
      <c r="O709" s="118"/>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row>
    <row r="710" spans="1:38" ht="15.75" customHeight="1">
      <c r="A710" s="117"/>
      <c r="B710" s="117"/>
      <c r="C710" s="117"/>
      <c r="D710" s="117"/>
      <c r="E710" s="118"/>
      <c r="F710" s="117"/>
      <c r="G710" s="117"/>
      <c r="H710" s="117"/>
      <c r="I710" s="117"/>
      <c r="J710" s="117"/>
      <c r="K710" s="117"/>
      <c r="L710" s="117"/>
      <c r="M710" s="117"/>
      <c r="N710" s="117"/>
      <c r="O710" s="118"/>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row>
    <row r="711" spans="1:38" ht="15.75" customHeight="1">
      <c r="A711" s="117"/>
      <c r="B711" s="117"/>
      <c r="C711" s="117"/>
      <c r="D711" s="117"/>
      <c r="E711" s="118"/>
      <c r="F711" s="117"/>
      <c r="G711" s="117"/>
      <c r="H711" s="117"/>
      <c r="I711" s="117"/>
      <c r="J711" s="117"/>
      <c r="K711" s="117"/>
      <c r="L711" s="117"/>
      <c r="M711" s="117"/>
      <c r="N711" s="117"/>
      <c r="O711" s="118"/>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row>
    <row r="712" spans="1:38" ht="15.75" customHeight="1">
      <c r="A712" s="117"/>
      <c r="B712" s="117"/>
      <c r="C712" s="117"/>
      <c r="D712" s="117"/>
      <c r="E712" s="118"/>
      <c r="F712" s="117"/>
      <c r="G712" s="117"/>
      <c r="H712" s="117"/>
      <c r="I712" s="117"/>
      <c r="J712" s="117"/>
      <c r="K712" s="117"/>
      <c r="L712" s="117"/>
      <c r="M712" s="117"/>
      <c r="N712" s="117"/>
      <c r="O712" s="118"/>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row>
    <row r="713" spans="1:38" ht="15.75" customHeight="1">
      <c r="A713" s="117"/>
      <c r="B713" s="117"/>
      <c r="C713" s="117"/>
      <c r="D713" s="117"/>
      <c r="E713" s="118"/>
      <c r="F713" s="117"/>
      <c r="G713" s="117"/>
      <c r="H713" s="117"/>
      <c r="I713" s="117"/>
      <c r="J713" s="117"/>
      <c r="K713" s="117"/>
      <c r="L713" s="117"/>
      <c r="M713" s="117"/>
      <c r="N713" s="117"/>
      <c r="O713" s="118"/>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row>
    <row r="714" spans="1:38" ht="15.75" customHeight="1">
      <c r="A714" s="117"/>
      <c r="B714" s="117"/>
      <c r="C714" s="117"/>
      <c r="D714" s="117"/>
      <c r="E714" s="118"/>
      <c r="F714" s="117"/>
      <c r="G714" s="117"/>
      <c r="H714" s="117"/>
      <c r="I714" s="117"/>
      <c r="J714" s="117"/>
      <c r="K714" s="117"/>
      <c r="L714" s="117"/>
      <c r="M714" s="117"/>
      <c r="N714" s="117"/>
      <c r="O714" s="118"/>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row>
    <row r="715" spans="1:38" ht="15.75" customHeight="1">
      <c r="A715" s="117"/>
      <c r="B715" s="117"/>
      <c r="C715" s="117"/>
      <c r="D715" s="117"/>
      <c r="E715" s="118"/>
      <c r="F715" s="117"/>
      <c r="G715" s="117"/>
      <c r="H715" s="117"/>
      <c r="I715" s="117"/>
      <c r="J715" s="117"/>
      <c r="K715" s="117"/>
      <c r="L715" s="117"/>
      <c r="M715" s="117"/>
      <c r="N715" s="117"/>
      <c r="O715" s="118"/>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row>
    <row r="716" spans="1:38" ht="15.75" customHeight="1">
      <c r="A716" s="117"/>
      <c r="B716" s="117"/>
      <c r="C716" s="117"/>
      <c r="D716" s="117"/>
      <c r="E716" s="118"/>
      <c r="F716" s="117"/>
      <c r="G716" s="117"/>
      <c r="H716" s="117"/>
      <c r="I716" s="117"/>
      <c r="J716" s="117"/>
      <c r="K716" s="117"/>
      <c r="L716" s="117"/>
      <c r="M716" s="117"/>
      <c r="N716" s="117"/>
      <c r="O716" s="118"/>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row>
    <row r="717" spans="1:38" ht="15.75" customHeight="1">
      <c r="A717" s="117"/>
      <c r="B717" s="117"/>
      <c r="C717" s="117"/>
      <c r="D717" s="117"/>
      <c r="E717" s="118"/>
      <c r="F717" s="117"/>
      <c r="G717" s="117"/>
      <c r="H717" s="117"/>
      <c r="I717" s="117"/>
      <c r="J717" s="117"/>
      <c r="K717" s="117"/>
      <c r="L717" s="117"/>
      <c r="M717" s="117"/>
      <c r="N717" s="117"/>
      <c r="O717" s="118"/>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row>
    <row r="718" spans="1:38" ht="15.75" customHeight="1">
      <c r="A718" s="117"/>
      <c r="B718" s="117"/>
      <c r="C718" s="117"/>
      <c r="D718" s="117"/>
      <c r="E718" s="118"/>
      <c r="F718" s="117"/>
      <c r="G718" s="117"/>
      <c r="H718" s="117"/>
      <c r="I718" s="117"/>
      <c r="J718" s="117"/>
      <c r="K718" s="117"/>
      <c r="L718" s="117"/>
      <c r="M718" s="117"/>
      <c r="N718" s="117"/>
      <c r="O718" s="118"/>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row>
    <row r="719" spans="1:38" ht="15.75" customHeight="1">
      <c r="A719" s="117"/>
      <c r="B719" s="117"/>
      <c r="C719" s="117"/>
      <c r="D719" s="117"/>
      <c r="E719" s="118"/>
      <c r="F719" s="117"/>
      <c r="G719" s="117"/>
      <c r="H719" s="117"/>
      <c r="I719" s="117"/>
      <c r="J719" s="117"/>
      <c r="K719" s="117"/>
      <c r="L719" s="117"/>
      <c r="M719" s="117"/>
      <c r="N719" s="117"/>
      <c r="O719" s="118"/>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row>
    <row r="720" spans="1:38" ht="15.75" customHeight="1">
      <c r="A720" s="117"/>
      <c r="B720" s="117"/>
      <c r="C720" s="117"/>
      <c r="D720" s="117"/>
      <c r="E720" s="118"/>
      <c r="F720" s="117"/>
      <c r="G720" s="117"/>
      <c r="H720" s="117"/>
      <c r="I720" s="117"/>
      <c r="J720" s="117"/>
      <c r="K720" s="117"/>
      <c r="L720" s="117"/>
      <c r="M720" s="117"/>
      <c r="N720" s="117"/>
      <c r="O720" s="118"/>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row>
    <row r="721" spans="1:38" ht="15.75" customHeight="1">
      <c r="A721" s="117"/>
      <c r="B721" s="117"/>
      <c r="C721" s="117"/>
      <c r="D721" s="117"/>
      <c r="E721" s="118"/>
      <c r="F721" s="117"/>
      <c r="G721" s="117"/>
      <c r="H721" s="117"/>
      <c r="I721" s="117"/>
      <c r="J721" s="117"/>
      <c r="K721" s="117"/>
      <c r="L721" s="117"/>
      <c r="M721" s="117"/>
      <c r="N721" s="117"/>
      <c r="O721" s="118"/>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row>
    <row r="722" spans="1:38" ht="15.75" customHeight="1">
      <c r="A722" s="117"/>
      <c r="B722" s="117"/>
      <c r="C722" s="117"/>
      <c r="D722" s="117"/>
      <c r="E722" s="118"/>
      <c r="F722" s="117"/>
      <c r="G722" s="117"/>
      <c r="H722" s="117"/>
      <c r="I722" s="117"/>
      <c r="J722" s="117"/>
      <c r="K722" s="117"/>
      <c r="L722" s="117"/>
      <c r="M722" s="117"/>
      <c r="N722" s="117"/>
      <c r="O722" s="118"/>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row>
    <row r="723" spans="1:38" ht="15.75" customHeight="1">
      <c r="A723" s="117"/>
      <c r="B723" s="117"/>
      <c r="C723" s="117"/>
      <c r="D723" s="117"/>
      <c r="E723" s="118"/>
      <c r="F723" s="117"/>
      <c r="G723" s="117"/>
      <c r="H723" s="117"/>
      <c r="I723" s="117"/>
      <c r="J723" s="117"/>
      <c r="K723" s="117"/>
      <c r="L723" s="117"/>
      <c r="M723" s="117"/>
      <c r="N723" s="117"/>
      <c r="O723" s="118"/>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row>
    <row r="724" spans="1:38" ht="15.75" customHeight="1">
      <c r="A724" s="117"/>
      <c r="B724" s="117"/>
      <c r="C724" s="117"/>
      <c r="D724" s="117"/>
      <c r="E724" s="118"/>
      <c r="F724" s="117"/>
      <c r="G724" s="117"/>
      <c r="H724" s="117"/>
      <c r="I724" s="117"/>
      <c r="J724" s="117"/>
      <c r="K724" s="117"/>
      <c r="L724" s="117"/>
      <c r="M724" s="117"/>
      <c r="N724" s="117"/>
      <c r="O724" s="118"/>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row>
    <row r="725" spans="1:38" ht="15.75" customHeight="1">
      <c r="A725" s="117"/>
      <c r="B725" s="117"/>
      <c r="C725" s="117"/>
      <c r="D725" s="117"/>
      <c r="E725" s="118"/>
      <c r="F725" s="117"/>
      <c r="G725" s="117"/>
      <c r="H725" s="117"/>
      <c r="I725" s="117"/>
      <c r="J725" s="117"/>
      <c r="K725" s="117"/>
      <c r="L725" s="117"/>
      <c r="M725" s="117"/>
      <c r="N725" s="117"/>
      <c r="O725" s="118"/>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row>
    <row r="726" spans="1:38" ht="15.75" customHeight="1">
      <c r="A726" s="117"/>
      <c r="B726" s="117"/>
      <c r="C726" s="117"/>
      <c r="D726" s="117"/>
      <c r="E726" s="118"/>
      <c r="F726" s="117"/>
      <c r="G726" s="117"/>
      <c r="H726" s="117"/>
      <c r="I726" s="117"/>
      <c r="J726" s="117"/>
      <c r="K726" s="117"/>
      <c r="L726" s="117"/>
      <c r="M726" s="117"/>
      <c r="N726" s="117"/>
      <c r="O726" s="118"/>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row>
    <row r="727" spans="1:38" ht="15.75" customHeight="1">
      <c r="A727" s="117"/>
      <c r="B727" s="117"/>
      <c r="C727" s="117"/>
      <c r="D727" s="117"/>
      <c r="E727" s="118"/>
      <c r="F727" s="117"/>
      <c r="G727" s="117"/>
      <c r="H727" s="117"/>
      <c r="I727" s="117"/>
      <c r="J727" s="117"/>
      <c r="K727" s="117"/>
      <c r="L727" s="117"/>
      <c r="M727" s="117"/>
      <c r="N727" s="117"/>
      <c r="O727" s="118"/>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row>
    <row r="728" spans="1:38" ht="15.75" customHeight="1">
      <c r="A728" s="117"/>
      <c r="B728" s="117"/>
      <c r="C728" s="117"/>
      <c r="D728" s="117"/>
      <c r="E728" s="118"/>
      <c r="F728" s="117"/>
      <c r="G728" s="117"/>
      <c r="H728" s="117"/>
      <c r="I728" s="117"/>
      <c r="J728" s="117"/>
      <c r="K728" s="117"/>
      <c r="L728" s="117"/>
      <c r="M728" s="117"/>
      <c r="N728" s="117"/>
      <c r="O728" s="118"/>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row>
    <row r="729" spans="1:38" ht="15.75" customHeight="1">
      <c r="A729" s="117"/>
      <c r="B729" s="117"/>
      <c r="C729" s="117"/>
      <c r="D729" s="117"/>
      <c r="E729" s="118"/>
      <c r="F729" s="117"/>
      <c r="G729" s="117"/>
      <c r="H729" s="117"/>
      <c r="I729" s="117"/>
      <c r="J729" s="117"/>
      <c r="K729" s="117"/>
      <c r="L729" s="117"/>
      <c r="M729" s="117"/>
      <c r="N729" s="117"/>
      <c r="O729" s="118"/>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row>
    <row r="730" spans="1:38" ht="15.75" customHeight="1">
      <c r="A730" s="117"/>
      <c r="B730" s="117"/>
      <c r="C730" s="117"/>
      <c r="D730" s="117"/>
      <c r="E730" s="118"/>
      <c r="F730" s="117"/>
      <c r="G730" s="117"/>
      <c r="H730" s="117"/>
      <c r="I730" s="117"/>
      <c r="J730" s="117"/>
      <c r="K730" s="117"/>
      <c r="L730" s="117"/>
      <c r="M730" s="117"/>
      <c r="N730" s="117"/>
      <c r="O730" s="118"/>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row>
    <row r="731" spans="1:38" ht="15.75" customHeight="1">
      <c r="A731" s="117"/>
      <c r="B731" s="117"/>
      <c r="C731" s="117"/>
      <c r="D731" s="117"/>
      <c r="E731" s="118"/>
      <c r="F731" s="117"/>
      <c r="G731" s="117"/>
      <c r="H731" s="117"/>
      <c r="I731" s="117"/>
      <c r="J731" s="117"/>
      <c r="K731" s="117"/>
      <c r="L731" s="117"/>
      <c r="M731" s="117"/>
      <c r="N731" s="117"/>
      <c r="O731" s="118"/>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row>
    <row r="732" spans="1:38" ht="15.75" customHeight="1">
      <c r="A732" s="117"/>
      <c r="B732" s="117"/>
      <c r="C732" s="117"/>
      <c r="D732" s="117"/>
      <c r="E732" s="118"/>
      <c r="F732" s="117"/>
      <c r="G732" s="117"/>
      <c r="H732" s="117"/>
      <c r="I732" s="117"/>
      <c r="J732" s="117"/>
      <c r="K732" s="117"/>
      <c r="L732" s="117"/>
      <c r="M732" s="117"/>
      <c r="N732" s="117"/>
      <c r="O732" s="118"/>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row>
    <row r="733" spans="1:38" ht="15.75" customHeight="1">
      <c r="A733" s="117"/>
      <c r="B733" s="117"/>
      <c r="C733" s="117"/>
      <c r="D733" s="117"/>
      <c r="E733" s="118"/>
      <c r="F733" s="117"/>
      <c r="G733" s="117"/>
      <c r="H733" s="117"/>
      <c r="I733" s="117"/>
      <c r="J733" s="117"/>
      <c r="K733" s="117"/>
      <c r="L733" s="117"/>
      <c r="M733" s="117"/>
      <c r="N733" s="117"/>
      <c r="O733" s="118"/>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row>
    <row r="734" spans="1:38" ht="15.75" customHeight="1">
      <c r="A734" s="117"/>
      <c r="B734" s="117"/>
      <c r="C734" s="117"/>
      <c r="D734" s="117"/>
      <c r="E734" s="118"/>
      <c r="F734" s="117"/>
      <c r="G734" s="117"/>
      <c r="H734" s="117"/>
      <c r="I734" s="117"/>
      <c r="J734" s="117"/>
      <c r="K734" s="117"/>
      <c r="L734" s="117"/>
      <c r="M734" s="117"/>
      <c r="N734" s="117"/>
      <c r="O734" s="118"/>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row>
    <row r="735" spans="1:38" ht="15.75" customHeight="1">
      <c r="A735" s="117"/>
      <c r="B735" s="117"/>
      <c r="C735" s="117"/>
      <c r="D735" s="117"/>
      <c r="E735" s="118"/>
      <c r="F735" s="117"/>
      <c r="G735" s="117"/>
      <c r="H735" s="117"/>
      <c r="I735" s="117"/>
      <c r="J735" s="117"/>
      <c r="K735" s="117"/>
      <c r="L735" s="117"/>
      <c r="M735" s="117"/>
      <c r="N735" s="117"/>
      <c r="O735" s="118"/>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row>
    <row r="736" spans="1:38" ht="15.75" customHeight="1">
      <c r="A736" s="117"/>
      <c r="B736" s="117"/>
      <c r="C736" s="117"/>
      <c r="D736" s="117"/>
      <c r="E736" s="118"/>
      <c r="F736" s="117"/>
      <c r="G736" s="117"/>
      <c r="H736" s="117"/>
      <c r="I736" s="117"/>
      <c r="J736" s="117"/>
      <c r="K736" s="117"/>
      <c r="L736" s="117"/>
      <c r="M736" s="117"/>
      <c r="N736" s="117"/>
      <c r="O736" s="118"/>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row>
    <row r="737" spans="1:38" ht="15.75" customHeight="1">
      <c r="A737" s="117"/>
      <c r="B737" s="117"/>
      <c r="C737" s="117"/>
      <c r="D737" s="117"/>
      <c r="E737" s="118"/>
      <c r="F737" s="117"/>
      <c r="G737" s="117"/>
      <c r="H737" s="117"/>
      <c r="I737" s="117"/>
      <c r="J737" s="117"/>
      <c r="K737" s="117"/>
      <c r="L737" s="117"/>
      <c r="M737" s="117"/>
      <c r="N737" s="117"/>
      <c r="O737" s="118"/>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row>
    <row r="738" spans="1:38" ht="15.75" customHeight="1">
      <c r="A738" s="117"/>
      <c r="B738" s="117"/>
      <c r="C738" s="117"/>
      <c r="D738" s="117"/>
      <c r="E738" s="118"/>
      <c r="F738" s="117"/>
      <c r="G738" s="117"/>
      <c r="H738" s="117"/>
      <c r="I738" s="117"/>
      <c r="J738" s="117"/>
      <c r="K738" s="117"/>
      <c r="L738" s="117"/>
      <c r="M738" s="117"/>
      <c r="N738" s="117"/>
      <c r="O738" s="118"/>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row>
    <row r="739" spans="1:38" ht="15.75" customHeight="1">
      <c r="A739" s="117"/>
      <c r="B739" s="117"/>
      <c r="C739" s="117"/>
      <c r="D739" s="117"/>
      <c r="E739" s="118"/>
      <c r="F739" s="117"/>
      <c r="G739" s="117"/>
      <c r="H739" s="117"/>
      <c r="I739" s="117"/>
      <c r="J739" s="117"/>
      <c r="K739" s="117"/>
      <c r="L739" s="117"/>
      <c r="M739" s="117"/>
      <c r="N739" s="117"/>
      <c r="O739" s="118"/>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row>
    <row r="740" spans="1:38" ht="15.75" customHeight="1">
      <c r="A740" s="117"/>
      <c r="B740" s="117"/>
      <c r="C740" s="117"/>
      <c r="D740" s="117"/>
      <c r="E740" s="118"/>
      <c r="F740" s="117"/>
      <c r="G740" s="117"/>
      <c r="H740" s="117"/>
      <c r="I740" s="117"/>
      <c r="J740" s="117"/>
      <c r="K740" s="117"/>
      <c r="L740" s="117"/>
      <c r="M740" s="117"/>
      <c r="N740" s="117"/>
      <c r="O740" s="118"/>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row>
    <row r="741" spans="1:38" ht="15.75" customHeight="1">
      <c r="A741" s="117"/>
      <c r="B741" s="117"/>
      <c r="C741" s="117"/>
      <c r="D741" s="117"/>
      <c r="E741" s="118"/>
      <c r="F741" s="117"/>
      <c r="G741" s="117"/>
      <c r="H741" s="117"/>
      <c r="I741" s="117"/>
      <c r="J741" s="117"/>
      <c r="K741" s="117"/>
      <c r="L741" s="117"/>
      <c r="M741" s="117"/>
      <c r="N741" s="117"/>
      <c r="O741" s="118"/>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row>
    <row r="742" spans="1:38" ht="15.75" customHeight="1">
      <c r="A742" s="117"/>
      <c r="B742" s="117"/>
      <c r="C742" s="117"/>
      <c r="D742" s="117"/>
      <c r="E742" s="118"/>
      <c r="F742" s="117"/>
      <c r="G742" s="117"/>
      <c r="H742" s="117"/>
      <c r="I742" s="117"/>
      <c r="J742" s="117"/>
      <c r="K742" s="117"/>
      <c r="L742" s="117"/>
      <c r="M742" s="117"/>
      <c r="N742" s="117"/>
      <c r="O742" s="118"/>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row>
    <row r="743" spans="1:38" ht="15.75" customHeight="1">
      <c r="A743" s="117"/>
      <c r="B743" s="117"/>
      <c r="C743" s="117"/>
      <c r="D743" s="117"/>
      <c r="E743" s="118"/>
      <c r="F743" s="117"/>
      <c r="G743" s="117"/>
      <c r="H743" s="117"/>
      <c r="I743" s="117"/>
      <c r="J743" s="117"/>
      <c r="K743" s="117"/>
      <c r="L743" s="117"/>
      <c r="M743" s="117"/>
      <c r="N743" s="117"/>
      <c r="O743" s="118"/>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row>
    <row r="744" spans="1:38" ht="15.75" customHeight="1">
      <c r="A744" s="117"/>
      <c r="B744" s="117"/>
      <c r="C744" s="117"/>
      <c r="D744" s="117"/>
      <c r="E744" s="118"/>
      <c r="F744" s="117"/>
      <c r="G744" s="117"/>
      <c r="H744" s="117"/>
      <c r="I744" s="117"/>
      <c r="J744" s="117"/>
      <c r="K744" s="117"/>
      <c r="L744" s="117"/>
      <c r="M744" s="117"/>
      <c r="N744" s="117"/>
      <c r="O744" s="118"/>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row>
    <row r="745" spans="1:38" ht="15.75" customHeight="1">
      <c r="A745" s="117"/>
      <c r="B745" s="117"/>
      <c r="C745" s="117"/>
      <c r="D745" s="117"/>
      <c r="E745" s="118"/>
      <c r="F745" s="117"/>
      <c r="G745" s="117"/>
      <c r="H745" s="117"/>
      <c r="I745" s="117"/>
      <c r="J745" s="117"/>
      <c r="K745" s="117"/>
      <c r="L745" s="117"/>
      <c r="M745" s="117"/>
      <c r="N745" s="117"/>
      <c r="O745" s="118"/>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row>
    <row r="746" spans="1:38" ht="15.75" customHeight="1">
      <c r="A746" s="117"/>
      <c r="B746" s="117"/>
      <c r="C746" s="117"/>
      <c r="D746" s="117"/>
      <c r="E746" s="118"/>
      <c r="F746" s="117"/>
      <c r="G746" s="117"/>
      <c r="H746" s="117"/>
      <c r="I746" s="117"/>
      <c r="J746" s="117"/>
      <c r="K746" s="117"/>
      <c r="L746" s="117"/>
      <c r="M746" s="117"/>
      <c r="N746" s="117"/>
      <c r="O746" s="118"/>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row>
    <row r="747" spans="1:38" ht="15.75" customHeight="1">
      <c r="A747" s="117"/>
      <c r="B747" s="117"/>
      <c r="C747" s="117"/>
      <c r="D747" s="117"/>
      <c r="E747" s="118"/>
      <c r="F747" s="117"/>
      <c r="G747" s="117"/>
      <c r="H747" s="117"/>
      <c r="I747" s="117"/>
      <c r="J747" s="117"/>
      <c r="K747" s="117"/>
      <c r="L747" s="117"/>
      <c r="M747" s="117"/>
      <c r="N747" s="117"/>
      <c r="O747" s="118"/>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row>
    <row r="748" spans="1:38" ht="15.75" customHeight="1">
      <c r="A748" s="117"/>
      <c r="B748" s="117"/>
      <c r="C748" s="117"/>
      <c r="D748" s="117"/>
      <c r="E748" s="118"/>
      <c r="F748" s="117"/>
      <c r="G748" s="117"/>
      <c r="H748" s="117"/>
      <c r="I748" s="117"/>
      <c r="J748" s="117"/>
      <c r="K748" s="117"/>
      <c r="L748" s="117"/>
      <c r="M748" s="117"/>
      <c r="N748" s="117"/>
      <c r="O748" s="118"/>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row>
    <row r="749" spans="1:38" ht="15.75" customHeight="1">
      <c r="A749" s="117"/>
      <c r="B749" s="117"/>
      <c r="C749" s="117"/>
      <c r="D749" s="117"/>
      <c r="E749" s="118"/>
      <c r="F749" s="117"/>
      <c r="G749" s="117"/>
      <c r="H749" s="117"/>
      <c r="I749" s="117"/>
      <c r="J749" s="117"/>
      <c r="K749" s="117"/>
      <c r="L749" s="117"/>
      <c r="M749" s="117"/>
      <c r="N749" s="117"/>
      <c r="O749" s="118"/>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row>
    <row r="750" spans="1:38" ht="15.75" customHeight="1">
      <c r="A750" s="117"/>
      <c r="B750" s="117"/>
      <c r="C750" s="117"/>
      <c r="D750" s="117"/>
      <c r="E750" s="118"/>
      <c r="F750" s="117"/>
      <c r="G750" s="117"/>
      <c r="H750" s="117"/>
      <c r="I750" s="117"/>
      <c r="J750" s="117"/>
      <c r="K750" s="117"/>
      <c r="L750" s="117"/>
      <c r="M750" s="117"/>
      <c r="N750" s="117"/>
      <c r="O750" s="118"/>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row>
    <row r="751" spans="1:38" ht="15.75" customHeight="1">
      <c r="A751" s="117"/>
      <c r="B751" s="117"/>
      <c r="C751" s="117"/>
      <c r="D751" s="117"/>
      <c r="E751" s="118"/>
      <c r="F751" s="117"/>
      <c r="G751" s="117"/>
      <c r="H751" s="117"/>
      <c r="I751" s="117"/>
      <c r="J751" s="117"/>
      <c r="K751" s="117"/>
      <c r="L751" s="117"/>
      <c r="M751" s="117"/>
      <c r="N751" s="117"/>
      <c r="O751" s="118"/>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row>
    <row r="752" spans="1:38" ht="15.75" customHeight="1">
      <c r="A752" s="117"/>
      <c r="B752" s="117"/>
      <c r="C752" s="117"/>
      <c r="D752" s="117"/>
      <c r="E752" s="118"/>
      <c r="F752" s="117"/>
      <c r="G752" s="117"/>
      <c r="H752" s="117"/>
      <c r="I752" s="117"/>
      <c r="J752" s="117"/>
      <c r="K752" s="117"/>
      <c r="L752" s="117"/>
      <c r="M752" s="117"/>
      <c r="N752" s="117"/>
      <c r="O752" s="118"/>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row>
    <row r="753" spans="1:38" ht="15.75" customHeight="1">
      <c r="A753" s="117"/>
      <c r="B753" s="117"/>
      <c r="C753" s="117"/>
      <c r="D753" s="117"/>
      <c r="E753" s="118"/>
      <c r="F753" s="117"/>
      <c r="G753" s="117"/>
      <c r="H753" s="117"/>
      <c r="I753" s="117"/>
      <c r="J753" s="117"/>
      <c r="K753" s="117"/>
      <c r="L753" s="117"/>
      <c r="M753" s="117"/>
      <c r="N753" s="117"/>
      <c r="O753" s="118"/>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row>
    <row r="754" spans="1:38" ht="15.75" customHeight="1">
      <c r="A754" s="117"/>
      <c r="B754" s="117"/>
      <c r="C754" s="117"/>
      <c r="D754" s="117"/>
      <c r="E754" s="118"/>
      <c r="F754" s="117"/>
      <c r="G754" s="117"/>
      <c r="H754" s="117"/>
      <c r="I754" s="117"/>
      <c r="J754" s="117"/>
      <c r="K754" s="117"/>
      <c r="L754" s="117"/>
      <c r="M754" s="117"/>
      <c r="N754" s="117"/>
      <c r="O754" s="118"/>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row>
    <row r="755" spans="1:38" ht="15.75" customHeight="1">
      <c r="A755" s="117"/>
      <c r="B755" s="117"/>
      <c r="C755" s="117"/>
      <c r="D755" s="117"/>
      <c r="E755" s="118"/>
      <c r="F755" s="117"/>
      <c r="G755" s="117"/>
      <c r="H755" s="117"/>
      <c r="I755" s="117"/>
      <c r="J755" s="117"/>
      <c r="K755" s="117"/>
      <c r="L755" s="117"/>
      <c r="M755" s="117"/>
      <c r="N755" s="117"/>
      <c r="O755" s="118"/>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row>
    <row r="756" spans="1:38" ht="15.75" customHeight="1">
      <c r="A756" s="117"/>
      <c r="B756" s="117"/>
      <c r="C756" s="117"/>
      <c r="D756" s="117"/>
      <c r="E756" s="118"/>
      <c r="F756" s="117"/>
      <c r="G756" s="117"/>
      <c r="H756" s="117"/>
      <c r="I756" s="117"/>
      <c r="J756" s="117"/>
      <c r="K756" s="117"/>
      <c r="L756" s="117"/>
      <c r="M756" s="117"/>
      <c r="N756" s="117"/>
      <c r="O756" s="118"/>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row>
    <row r="757" spans="1:38" ht="15.75" customHeight="1">
      <c r="A757" s="117"/>
      <c r="B757" s="117"/>
      <c r="C757" s="117"/>
      <c r="D757" s="117"/>
      <c r="E757" s="118"/>
      <c r="F757" s="117"/>
      <c r="G757" s="117"/>
      <c r="H757" s="117"/>
      <c r="I757" s="117"/>
      <c r="J757" s="117"/>
      <c r="K757" s="117"/>
      <c r="L757" s="117"/>
      <c r="M757" s="117"/>
      <c r="N757" s="117"/>
      <c r="O757" s="118"/>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row>
    <row r="758" spans="1:38" ht="15.75" customHeight="1">
      <c r="A758" s="117"/>
      <c r="B758" s="117"/>
      <c r="C758" s="117"/>
      <c r="D758" s="117"/>
      <c r="E758" s="118"/>
      <c r="F758" s="117"/>
      <c r="G758" s="117"/>
      <c r="H758" s="117"/>
      <c r="I758" s="117"/>
      <c r="J758" s="117"/>
      <c r="K758" s="117"/>
      <c r="L758" s="117"/>
      <c r="M758" s="117"/>
      <c r="N758" s="117"/>
      <c r="O758" s="118"/>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row>
    <row r="759" spans="1:38" ht="15.75" customHeight="1">
      <c r="A759" s="117"/>
      <c r="B759" s="117"/>
      <c r="C759" s="117"/>
      <c r="D759" s="117"/>
      <c r="E759" s="118"/>
      <c r="F759" s="117"/>
      <c r="G759" s="117"/>
      <c r="H759" s="117"/>
      <c r="I759" s="117"/>
      <c r="J759" s="117"/>
      <c r="K759" s="117"/>
      <c r="L759" s="117"/>
      <c r="M759" s="117"/>
      <c r="N759" s="117"/>
      <c r="O759" s="118"/>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row>
    <row r="760" spans="1:38" ht="15.75" customHeight="1">
      <c r="A760" s="117"/>
      <c r="B760" s="117"/>
      <c r="C760" s="117"/>
      <c r="D760" s="117"/>
      <c r="E760" s="118"/>
      <c r="F760" s="117"/>
      <c r="G760" s="117"/>
      <c r="H760" s="117"/>
      <c r="I760" s="117"/>
      <c r="J760" s="117"/>
      <c r="K760" s="117"/>
      <c r="L760" s="117"/>
      <c r="M760" s="117"/>
      <c r="N760" s="117"/>
      <c r="O760" s="118"/>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row>
    <row r="761" spans="1:38" ht="15.75" customHeight="1">
      <c r="A761" s="117"/>
      <c r="B761" s="117"/>
      <c r="C761" s="117"/>
      <c r="D761" s="117"/>
      <c r="E761" s="118"/>
      <c r="F761" s="117"/>
      <c r="G761" s="117"/>
      <c r="H761" s="117"/>
      <c r="I761" s="117"/>
      <c r="J761" s="117"/>
      <c r="K761" s="117"/>
      <c r="L761" s="117"/>
      <c r="M761" s="117"/>
      <c r="N761" s="117"/>
      <c r="O761" s="118"/>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row>
    <row r="762" spans="1:38" ht="15.75" customHeight="1">
      <c r="A762" s="117"/>
      <c r="B762" s="117"/>
      <c r="C762" s="117"/>
      <c r="D762" s="117"/>
      <c r="E762" s="118"/>
      <c r="F762" s="117"/>
      <c r="G762" s="117"/>
      <c r="H762" s="117"/>
      <c r="I762" s="117"/>
      <c r="J762" s="117"/>
      <c r="K762" s="117"/>
      <c r="L762" s="117"/>
      <c r="M762" s="117"/>
      <c r="N762" s="117"/>
      <c r="O762" s="118"/>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row>
    <row r="763" spans="1:38" ht="15.75" customHeight="1">
      <c r="A763" s="117"/>
      <c r="B763" s="117"/>
      <c r="C763" s="117"/>
      <c r="D763" s="117"/>
      <c r="E763" s="118"/>
      <c r="F763" s="117"/>
      <c r="G763" s="117"/>
      <c r="H763" s="117"/>
      <c r="I763" s="117"/>
      <c r="J763" s="117"/>
      <c r="K763" s="117"/>
      <c r="L763" s="117"/>
      <c r="M763" s="117"/>
      <c r="N763" s="117"/>
      <c r="O763" s="118"/>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row>
    <row r="764" spans="1:38" ht="15.75" customHeight="1">
      <c r="A764" s="117"/>
      <c r="B764" s="117"/>
      <c r="C764" s="117"/>
      <c r="D764" s="117"/>
      <c r="E764" s="118"/>
      <c r="F764" s="117"/>
      <c r="G764" s="117"/>
      <c r="H764" s="117"/>
      <c r="I764" s="117"/>
      <c r="J764" s="117"/>
      <c r="K764" s="117"/>
      <c r="L764" s="117"/>
      <c r="M764" s="117"/>
      <c r="N764" s="117"/>
      <c r="O764" s="118"/>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row>
    <row r="765" spans="1:38" ht="15.75" customHeight="1">
      <c r="A765" s="117"/>
      <c r="B765" s="117"/>
      <c r="C765" s="117"/>
      <c r="D765" s="117"/>
      <c r="E765" s="118"/>
      <c r="F765" s="117"/>
      <c r="G765" s="117"/>
      <c r="H765" s="117"/>
      <c r="I765" s="117"/>
      <c r="J765" s="117"/>
      <c r="K765" s="117"/>
      <c r="L765" s="117"/>
      <c r="M765" s="117"/>
      <c r="N765" s="117"/>
      <c r="O765" s="118"/>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row>
    <row r="766" spans="1:38" ht="15.75" customHeight="1">
      <c r="A766" s="117"/>
      <c r="B766" s="117"/>
      <c r="C766" s="117"/>
      <c r="D766" s="117"/>
      <c r="E766" s="118"/>
      <c r="F766" s="117"/>
      <c r="G766" s="117"/>
      <c r="H766" s="117"/>
      <c r="I766" s="117"/>
      <c r="J766" s="117"/>
      <c r="K766" s="117"/>
      <c r="L766" s="117"/>
      <c r="M766" s="117"/>
      <c r="N766" s="117"/>
      <c r="O766" s="118"/>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row>
    <row r="767" spans="1:38" ht="15.75" customHeight="1">
      <c r="A767" s="117"/>
      <c r="B767" s="117"/>
      <c r="C767" s="117"/>
      <c r="D767" s="117"/>
      <c r="E767" s="118"/>
      <c r="F767" s="117"/>
      <c r="G767" s="117"/>
      <c r="H767" s="117"/>
      <c r="I767" s="117"/>
      <c r="J767" s="117"/>
      <c r="K767" s="117"/>
      <c r="L767" s="117"/>
      <c r="M767" s="117"/>
      <c r="N767" s="117"/>
      <c r="O767" s="118"/>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row>
    <row r="768" spans="1:38" ht="15.75" customHeight="1">
      <c r="A768" s="117"/>
      <c r="B768" s="117"/>
      <c r="C768" s="117"/>
      <c r="D768" s="117"/>
      <c r="E768" s="118"/>
      <c r="F768" s="117"/>
      <c r="G768" s="117"/>
      <c r="H768" s="117"/>
      <c r="I768" s="117"/>
      <c r="J768" s="117"/>
      <c r="K768" s="117"/>
      <c r="L768" s="117"/>
      <c r="M768" s="117"/>
      <c r="N768" s="117"/>
      <c r="O768" s="118"/>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row>
    <row r="769" spans="1:38" ht="15.75" customHeight="1">
      <c r="A769" s="117"/>
      <c r="B769" s="117"/>
      <c r="C769" s="117"/>
      <c r="D769" s="117"/>
      <c r="E769" s="118"/>
      <c r="F769" s="117"/>
      <c r="G769" s="117"/>
      <c r="H769" s="117"/>
      <c r="I769" s="117"/>
      <c r="J769" s="117"/>
      <c r="K769" s="117"/>
      <c r="L769" s="117"/>
      <c r="M769" s="117"/>
      <c r="N769" s="117"/>
      <c r="O769" s="118"/>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row>
    <row r="770" spans="1:38" ht="15.75" customHeight="1">
      <c r="A770" s="117"/>
      <c r="B770" s="117"/>
      <c r="C770" s="117"/>
      <c r="D770" s="117"/>
      <c r="E770" s="118"/>
      <c r="F770" s="117"/>
      <c r="G770" s="117"/>
      <c r="H770" s="117"/>
      <c r="I770" s="117"/>
      <c r="J770" s="117"/>
      <c r="K770" s="117"/>
      <c r="L770" s="117"/>
      <c r="M770" s="117"/>
      <c r="N770" s="117"/>
      <c r="O770" s="118"/>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row>
    <row r="771" spans="1:38" ht="15.75" customHeight="1">
      <c r="A771" s="117"/>
      <c r="B771" s="117"/>
      <c r="C771" s="117"/>
      <c r="D771" s="117"/>
      <c r="E771" s="118"/>
      <c r="F771" s="117"/>
      <c r="G771" s="117"/>
      <c r="H771" s="117"/>
      <c r="I771" s="117"/>
      <c r="J771" s="117"/>
      <c r="K771" s="117"/>
      <c r="L771" s="117"/>
      <c r="M771" s="117"/>
      <c r="N771" s="117"/>
      <c r="O771" s="118"/>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row>
    <row r="772" spans="1:38" ht="15.75" customHeight="1">
      <c r="A772" s="117"/>
      <c r="B772" s="117"/>
      <c r="C772" s="117"/>
      <c r="D772" s="117"/>
      <c r="E772" s="118"/>
      <c r="F772" s="117"/>
      <c r="G772" s="117"/>
      <c r="H772" s="117"/>
      <c r="I772" s="117"/>
      <c r="J772" s="117"/>
      <c r="K772" s="117"/>
      <c r="L772" s="117"/>
      <c r="M772" s="117"/>
      <c r="N772" s="117"/>
      <c r="O772" s="118"/>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row>
    <row r="773" spans="1:38" ht="15.75" customHeight="1">
      <c r="A773" s="117"/>
      <c r="B773" s="117"/>
      <c r="C773" s="117"/>
      <c r="D773" s="117"/>
      <c r="E773" s="118"/>
      <c r="F773" s="117"/>
      <c r="G773" s="117"/>
      <c r="H773" s="117"/>
      <c r="I773" s="117"/>
      <c r="J773" s="117"/>
      <c r="K773" s="117"/>
      <c r="L773" s="117"/>
      <c r="M773" s="117"/>
      <c r="N773" s="117"/>
      <c r="O773" s="118"/>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row>
    <row r="774" spans="1:38" ht="15.75" customHeight="1">
      <c r="A774" s="117"/>
      <c r="B774" s="117"/>
      <c r="C774" s="117"/>
      <c r="D774" s="117"/>
      <c r="E774" s="118"/>
      <c r="F774" s="117"/>
      <c r="G774" s="117"/>
      <c r="H774" s="117"/>
      <c r="I774" s="117"/>
      <c r="J774" s="117"/>
      <c r="K774" s="117"/>
      <c r="L774" s="117"/>
      <c r="M774" s="117"/>
      <c r="N774" s="117"/>
      <c r="O774" s="118"/>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row>
    <row r="775" spans="1:38" ht="15.75" customHeight="1">
      <c r="A775" s="117"/>
      <c r="B775" s="117"/>
      <c r="C775" s="117"/>
      <c r="D775" s="117"/>
      <c r="E775" s="118"/>
      <c r="F775" s="117"/>
      <c r="G775" s="117"/>
      <c r="H775" s="117"/>
      <c r="I775" s="117"/>
      <c r="J775" s="117"/>
      <c r="K775" s="117"/>
      <c r="L775" s="117"/>
      <c r="M775" s="117"/>
      <c r="N775" s="117"/>
      <c r="O775" s="118"/>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row>
    <row r="776" spans="1:38" ht="15.75" customHeight="1">
      <c r="A776" s="117"/>
      <c r="B776" s="117"/>
      <c r="C776" s="117"/>
      <c r="D776" s="117"/>
      <c r="E776" s="118"/>
      <c r="F776" s="117"/>
      <c r="G776" s="117"/>
      <c r="H776" s="117"/>
      <c r="I776" s="117"/>
      <c r="J776" s="117"/>
      <c r="K776" s="117"/>
      <c r="L776" s="117"/>
      <c r="M776" s="117"/>
      <c r="N776" s="117"/>
      <c r="O776" s="118"/>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row>
    <row r="777" spans="1:38" ht="15.75" customHeight="1">
      <c r="A777" s="117"/>
      <c r="B777" s="117"/>
      <c r="C777" s="117"/>
      <c r="D777" s="117"/>
      <c r="E777" s="118"/>
      <c r="F777" s="117"/>
      <c r="G777" s="117"/>
      <c r="H777" s="117"/>
      <c r="I777" s="117"/>
      <c r="J777" s="117"/>
      <c r="K777" s="117"/>
      <c r="L777" s="117"/>
      <c r="M777" s="117"/>
      <c r="N777" s="117"/>
      <c r="O777" s="118"/>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row>
    <row r="778" spans="1:38" ht="15.75" customHeight="1">
      <c r="A778" s="117"/>
      <c r="B778" s="117"/>
      <c r="C778" s="117"/>
      <c r="D778" s="117"/>
      <c r="E778" s="118"/>
      <c r="F778" s="117"/>
      <c r="G778" s="117"/>
      <c r="H778" s="117"/>
      <c r="I778" s="117"/>
      <c r="J778" s="117"/>
      <c r="K778" s="117"/>
      <c r="L778" s="117"/>
      <c r="M778" s="117"/>
      <c r="N778" s="117"/>
      <c r="O778" s="118"/>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row>
    <row r="779" spans="1:38" ht="15.75" customHeight="1">
      <c r="A779" s="117"/>
      <c r="B779" s="117"/>
      <c r="C779" s="117"/>
      <c r="D779" s="117"/>
      <c r="E779" s="118"/>
      <c r="F779" s="117"/>
      <c r="G779" s="117"/>
      <c r="H779" s="117"/>
      <c r="I779" s="117"/>
      <c r="J779" s="117"/>
      <c r="K779" s="117"/>
      <c r="L779" s="117"/>
      <c r="M779" s="117"/>
      <c r="N779" s="117"/>
      <c r="O779" s="118"/>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row>
    <row r="780" spans="1:38" ht="15.75" customHeight="1">
      <c r="A780" s="117"/>
      <c r="B780" s="117"/>
      <c r="C780" s="117"/>
      <c r="D780" s="117"/>
      <c r="E780" s="118"/>
      <c r="F780" s="117"/>
      <c r="G780" s="117"/>
      <c r="H780" s="117"/>
      <c r="I780" s="117"/>
      <c r="J780" s="117"/>
      <c r="K780" s="117"/>
      <c r="L780" s="117"/>
      <c r="M780" s="117"/>
      <c r="N780" s="117"/>
      <c r="O780" s="118"/>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row>
    <row r="781" spans="1:38" ht="15.75" customHeight="1">
      <c r="A781" s="117"/>
      <c r="B781" s="117"/>
      <c r="C781" s="117"/>
      <c r="D781" s="117"/>
      <c r="E781" s="118"/>
      <c r="F781" s="117"/>
      <c r="G781" s="117"/>
      <c r="H781" s="117"/>
      <c r="I781" s="117"/>
      <c r="J781" s="117"/>
      <c r="K781" s="117"/>
      <c r="L781" s="117"/>
      <c r="M781" s="117"/>
      <c r="N781" s="117"/>
      <c r="O781" s="118"/>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row>
    <row r="782" spans="1:38" ht="15.75" customHeight="1">
      <c r="A782" s="117"/>
      <c r="B782" s="117"/>
      <c r="C782" s="117"/>
      <c r="D782" s="117"/>
      <c r="E782" s="118"/>
      <c r="F782" s="117"/>
      <c r="G782" s="117"/>
      <c r="H782" s="117"/>
      <c r="I782" s="117"/>
      <c r="J782" s="117"/>
      <c r="K782" s="117"/>
      <c r="L782" s="117"/>
      <c r="M782" s="117"/>
      <c r="N782" s="117"/>
      <c r="O782" s="118"/>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row>
    <row r="783" spans="1:38" ht="15.75" customHeight="1">
      <c r="A783" s="117"/>
      <c r="B783" s="117"/>
      <c r="C783" s="117"/>
      <c r="D783" s="117"/>
      <c r="E783" s="118"/>
      <c r="F783" s="117"/>
      <c r="G783" s="117"/>
      <c r="H783" s="117"/>
      <c r="I783" s="117"/>
      <c r="J783" s="117"/>
      <c r="K783" s="117"/>
      <c r="L783" s="117"/>
      <c r="M783" s="117"/>
      <c r="N783" s="117"/>
      <c r="O783" s="118"/>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row>
    <row r="784" spans="1:38" ht="15.75" customHeight="1">
      <c r="A784" s="117"/>
      <c r="B784" s="117"/>
      <c r="C784" s="117"/>
      <c r="D784" s="117"/>
      <c r="E784" s="118"/>
      <c r="F784" s="117"/>
      <c r="G784" s="117"/>
      <c r="H784" s="117"/>
      <c r="I784" s="117"/>
      <c r="J784" s="117"/>
      <c r="K784" s="117"/>
      <c r="L784" s="117"/>
      <c r="M784" s="117"/>
      <c r="N784" s="117"/>
      <c r="O784" s="118"/>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row>
    <row r="785" spans="1:38" ht="15.75" customHeight="1">
      <c r="A785" s="117"/>
      <c r="B785" s="117"/>
      <c r="C785" s="117"/>
      <c r="D785" s="117"/>
      <c r="E785" s="118"/>
      <c r="F785" s="117"/>
      <c r="G785" s="117"/>
      <c r="H785" s="117"/>
      <c r="I785" s="117"/>
      <c r="J785" s="117"/>
      <c r="K785" s="117"/>
      <c r="L785" s="117"/>
      <c r="M785" s="117"/>
      <c r="N785" s="117"/>
      <c r="O785" s="118"/>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row>
    <row r="786" spans="1:38" ht="15.75" customHeight="1">
      <c r="A786" s="117"/>
      <c r="B786" s="117"/>
      <c r="C786" s="117"/>
      <c r="D786" s="117"/>
      <c r="E786" s="118"/>
      <c r="F786" s="117"/>
      <c r="G786" s="117"/>
      <c r="H786" s="117"/>
      <c r="I786" s="117"/>
      <c r="J786" s="117"/>
      <c r="K786" s="117"/>
      <c r="L786" s="117"/>
      <c r="M786" s="117"/>
      <c r="N786" s="117"/>
      <c r="O786" s="118"/>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row>
    <row r="787" spans="1:38" ht="15.75" customHeight="1">
      <c r="A787" s="117"/>
      <c r="B787" s="117"/>
      <c r="C787" s="117"/>
      <c r="D787" s="117"/>
      <c r="E787" s="118"/>
      <c r="F787" s="117"/>
      <c r="G787" s="117"/>
      <c r="H787" s="117"/>
      <c r="I787" s="117"/>
      <c r="J787" s="117"/>
      <c r="K787" s="117"/>
      <c r="L787" s="117"/>
      <c r="M787" s="117"/>
      <c r="N787" s="117"/>
      <c r="O787" s="118"/>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row>
    <row r="788" spans="1:38" ht="15.75" customHeight="1">
      <c r="A788" s="117"/>
      <c r="B788" s="117"/>
      <c r="C788" s="117"/>
      <c r="D788" s="117"/>
      <c r="E788" s="118"/>
      <c r="F788" s="117"/>
      <c r="G788" s="117"/>
      <c r="H788" s="117"/>
      <c r="I788" s="117"/>
      <c r="J788" s="117"/>
      <c r="K788" s="117"/>
      <c r="L788" s="117"/>
      <c r="M788" s="117"/>
      <c r="N788" s="117"/>
      <c r="O788" s="118"/>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row>
    <row r="789" spans="1:38" ht="15.75" customHeight="1">
      <c r="A789" s="117"/>
      <c r="B789" s="117"/>
      <c r="C789" s="117"/>
      <c r="D789" s="117"/>
      <c r="E789" s="118"/>
      <c r="F789" s="117"/>
      <c r="G789" s="117"/>
      <c r="H789" s="117"/>
      <c r="I789" s="117"/>
      <c r="J789" s="117"/>
      <c r="K789" s="117"/>
      <c r="L789" s="117"/>
      <c r="M789" s="117"/>
      <c r="N789" s="117"/>
      <c r="O789" s="118"/>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row>
    <row r="790" spans="1:38" ht="15.75" customHeight="1">
      <c r="A790" s="117"/>
      <c r="B790" s="117"/>
      <c r="C790" s="117"/>
      <c r="D790" s="117"/>
      <c r="E790" s="118"/>
      <c r="F790" s="117"/>
      <c r="G790" s="117"/>
      <c r="H790" s="117"/>
      <c r="I790" s="117"/>
      <c r="J790" s="117"/>
      <c r="K790" s="117"/>
      <c r="L790" s="117"/>
      <c r="M790" s="117"/>
      <c r="N790" s="117"/>
      <c r="O790" s="118"/>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row>
    <row r="791" spans="1:38" ht="15.75" customHeight="1">
      <c r="A791" s="117"/>
      <c r="B791" s="117"/>
      <c r="C791" s="117"/>
      <c r="D791" s="117"/>
      <c r="E791" s="118"/>
      <c r="F791" s="117"/>
      <c r="G791" s="117"/>
      <c r="H791" s="117"/>
      <c r="I791" s="117"/>
      <c r="J791" s="117"/>
      <c r="K791" s="117"/>
      <c r="L791" s="117"/>
      <c r="M791" s="117"/>
      <c r="N791" s="117"/>
      <c r="O791" s="118"/>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row>
    <row r="792" spans="1:38" ht="15.75" customHeight="1">
      <c r="A792" s="117"/>
      <c r="B792" s="117"/>
      <c r="C792" s="117"/>
      <c r="D792" s="117"/>
      <c r="E792" s="118"/>
      <c r="F792" s="117"/>
      <c r="G792" s="117"/>
      <c r="H792" s="117"/>
      <c r="I792" s="117"/>
      <c r="J792" s="117"/>
      <c r="K792" s="117"/>
      <c r="L792" s="117"/>
      <c r="M792" s="117"/>
      <c r="N792" s="117"/>
      <c r="O792" s="118"/>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row>
    <row r="793" spans="1:38" ht="15.75" customHeight="1">
      <c r="A793" s="117"/>
      <c r="B793" s="117"/>
      <c r="C793" s="117"/>
      <c r="D793" s="117"/>
      <c r="E793" s="118"/>
      <c r="F793" s="117"/>
      <c r="G793" s="117"/>
      <c r="H793" s="117"/>
      <c r="I793" s="117"/>
      <c r="J793" s="117"/>
      <c r="K793" s="117"/>
      <c r="L793" s="117"/>
      <c r="M793" s="117"/>
      <c r="N793" s="117"/>
      <c r="O793" s="118"/>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row>
    <row r="794" spans="1:38" ht="15.75" customHeight="1">
      <c r="A794" s="117"/>
      <c r="B794" s="117"/>
      <c r="C794" s="117"/>
      <c r="D794" s="117"/>
      <c r="E794" s="118"/>
      <c r="F794" s="117"/>
      <c r="G794" s="117"/>
      <c r="H794" s="117"/>
      <c r="I794" s="117"/>
      <c r="J794" s="117"/>
      <c r="K794" s="117"/>
      <c r="L794" s="117"/>
      <c r="M794" s="117"/>
      <c r="N794" s="117"/>
      <c r="O794" s="118"/>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row>
    <row r="795" spans="1:38" ht="15.75" customHeight="1">
      <c r="A795" s="117"/>
      <c r="B795" s="117"/>
      <c r="C795" s="117"/>
      <c r="D795" s="117"/>
      <c r="E795" s="118"/>
      <c r="F795" s="117"/>
      <c r="G795" s="117"/>
      <c r="H795" s="117"/>
      <c r="I795" s="117"/>
      <c r="J795" s="117"/>
      <c r="K795" s="117"/>
      <c r="L795" s="117"/>
      <c r="M795" s="117"/>
      <c r="N795" s="117"/>
      <c r="O795" s="118"/>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row>
    <row r="796" spans="1:38" ht="15.75" customHeight="1">
      <c r="A796" s="117"/>
      <c r="B796" s="117"/>
      <c r="C796" s="117"/>
      <c r="D796" s="117"/>
      <c r="E796" s="118"/>
      <c r="F796" s="117"/>
      <c r="G796" s="117"/>
      <c r="H796" s="117"/>
      <c r="I796" s="117"/>
      <c r="J796" s="117"/>
      <c r="K796" s="117"/>
      <c r="L796" s="117"/>
      <c r="M796" s="117"/>
      <c r="N796" s="117"/>
      <c r="O796" s="118"/>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row>
    <row r="797" spans="1:38" ht="15.75" customHeight="1">
      <c r="A797" s="117"/>
      <c r="B797" s="117"/>
      <c r="C797" s="117"/>
      <c r="D797" s="117"/>
      <c r="E797" s="118"/>
      <c r="F797" s="117"/>
      <c r="G797" s="117"/>
      <c r="H797" s="117"/>
      <c r="I797" s="117"/>
      <c r="J797" s="117"/>
      <c r="K797" s="117"/>
      <c r="L797" s="117"/>
      <c r="M797" s="117"/>
      <c r="N797" s="117"/>
      <c r="O797" s="118"/>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row>
    <row r="798" spans="1:38" ht="15.75" customHeight="1">
      <c r="A798" s="117"/>
      <c r="B798" s="117"/>
      <c r="C798" s="117"/>
      <c r="D798" s="117"/>
      <c r="E798" s="118"/>
      <c r="F798" s="117"/>
      <c r="G798" s="117"/>
      <c r="H798" s="117"/>
      <c r="I798" s="117"/>
      <c r="J798" s="117"/>
      <c r="K798" s="117"/>
      <c r="L798" s="117"/>
      <c r="M798" s="117"/>
      <c r="N798" s="117"/>
      <c r="O798" s="118"/>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row>
    <row r="799" spans="1:38" ht="15.75" customHeight="1">
      <c r="A799" s="117"/>
      <c r="B799" s="117"/>
      <c r="C799" s="117"/>
      <c r="D799" s="117"/>
      <c r="E799" s="118"/>
      <c r="F799" s="117"/>
      <c r="G799" s="117"/>
      <c r="H799" s="117"/>
      <c r="I799" s="117"/>
      <c r="J799" s="117"/>
      <c r="K799" s="117"/>
      <c r="L799" s="117"/>
      <c r="M799" s="117"/>
      <c r="N799" s="117"/>
      <c r="O799" s="118"/>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row>
    <row r="800" spans="1:38" ht="15.75" customHeight="1">
      <c r="A800" s="117"/>
      <c r="B800" s="117"/>
      <c r="C800" s="117"/>
      <c r="D800" s="117"/>
      <c r="E800" s="118"/>
      <c r="F800" s="117"/>
      <c r="G800" s="117"/>
      <c r="H800" s="117"/>
      <c r="I800" s="117"/>
      <c r="J800" s="117"/>
      <c r="K800" s="117"/>
      <c r="L800" s="117"/>
      <c r="M800" s="117"/>
      <c r="N800" s="117"/>
      <c r="O800" s="118"/>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row>
    <row r="801" spans="1:38" ht="15.75" customHeight="1">
      <c r="A801" s="117"/>
      <c r="B801" s="117"/>
      <c r="C801" s="117"/>
      <c r="D801" s="117"/>
      <c r="E801" s="118"/>
      <c r="F801" s="117"/>
      <c r="G801" s="117"/>
      <c r="H801" s="117"/>
      <c r="I801" s="117"/>
      <c r="J801" s="117"/>
      <c r="K801" s="117"/>
      <c r="L801" s="117"/>
      <c r="M801" s="117"/>
      <c r="N801" s="117"/>
      <c r="O801" s="118"/>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row>
    <row r="802" spans="1:38" ht="15.75" customHeight="1">
      <c r="A802" s="117"/>
      <c r="B802" s="117"/>
      <c r="C802" s="117"/>
      <c r="D802" s="117"/>
      <c r="E802" s="118"/>
      <c r="F802" s="117"/>
      <c r="G802" s="117"/>
      <c r="H802" s="117"/>
      <c r="I802" s="117"/>
      <c r="J802" s="117"/>
      <c r="K802" s="117"/>
      <c r="L802" s="117"/>
      <c r="M802" s="117"/>
      <c r="N802" s="117"/>
      <c r="O802" s="118"/>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row>
    <row r="803" spans="1:38" ht="15.75" customHeight="1">
      <c r="A803" s="117"/>
      <c r="B803" s="117"/>
      <c r="C803" s="117"/>
      <c r="D803" s="117"/>
      <c r="E803" s="118"/>
      <c r="F803" s="117"/>
      <c r="G803" s="117"/>
      <c r="H803" s="117"/>
      <c r="I803" s="117"/>
      <c r="J803" s="117"/>
      <c r="K803" s="117"/>
      <c r="L803" s="117"/>
      <c r="M803" s="117"/>
      <c r="N803" s="117"/>
      <c r="O803" s="118"/>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row>
    <row r="804" spans="1:38" ht="15.75" customHeight="1">
      <c r="A804" s="117"/>
      <c r="B804" s="117"/>
      <c r="C804" s="117"/>
      <c r="D804" s="117"/>
      <c r="E804" s="118"/>
      <c r="F804" s="117"/>
      <c r="G804" s="117"/>
      <c r="H804" s="117"/>
      <c r="I804" s="117"/>
      <c r="J804" s="117"/>
      <c r="K804" s="117"/>
      <c r="L804" s="117"/>
      <c r="M804" s="117"/>
      <c r="N804" s="117"/>
      <c r="O804" s="118"/>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row>
    <row r="805" spans="1:38" ht="15.75" customHeight="1">
      <c r="A805" s="117"/>
      <c r="B805" s="117"/>
      <c r="C805" s="117"/>
      <c r="D805" s="117"/>
      <c r="E805" s="118"/>
      <c r="F805" s="117"/>
      <c r="G805" s="117"/>
      <c r="H805" s="117"/>
      <c r="I805" s="117"/>
      <c r="J805" s="117"/>
      <c r="K805" s="117"/>
      <c r="L805" s="117"/>
      <c r="M805" s="117"/>
      <c r="N805" s="117"/>
      <c r="O805" s="118"/>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row>
    <row r="806" spans="1:38" ht="15.75" customHeight="1">
      <c r="A806" s="117"/>
      <c r="B806" s="117"/>
      <c r="C806" s="117"/>
      <c r="D806" s="117"/>
      <c r="E806" s="118"/>
      <c r="F806" s="117"/>
      <c r="G806" s="117"/>
      <c r="H806" s="117"/>
      <c r="I806" s="117"/>
      <c r="J806" s="117"/>
      <c r="K806" s="117"/>
      <c r="L806" s="117"/>
      <c r="M806" s="117"/>
      <c r="N806" s="117"/>
      <c r="O806" s="118"/>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row>
    <row r="807" spans="1:38" ht="15.75" customHeight="1">
      <c r="A807" s="117"/>
      <c r="B807" s="117"/>
      <c r="C807" s="117"/>
      <c r="D807" s="117"/>
      <c r="E807" s="118"/>
      <c r="F807" s="117"/>
      <c r="G807" s="117"/>
      <c r="H807" s="117"/>
      <c r="I807" s="117"/>
      <c r="J807" s="117"/>
      <c r="K807" s="117"/>
      <c r="L807" s="117"/>
      <c r="M807" s="117"/>
      <c r="N807" s="117"/>
      <c r="O807" s="118"/>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row>
    <row r="808" spans="1:38" ht="15.75" customHeight="1">
      <c r="A808" s="117"/>
      <c r="B808" s="117"/>
      <c r="C808" s="117"/>
      <c r="D808" s="117"/>
      <c r="E808" s="118"/>
      <c r="F808" s="117"/>
      <c r="G808" s="117"/>
      <c r="H808" s="117"/>
      <c r="I808" s="117"/>
      <c r="J808" s="117"/>
      <c r="K808" s="117"/>
      <c r="L808" s="117"/>
      <c r="M808" s="117"/>
      <c r="N808" s="117"/>
      <c r="O808" s="118"/>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row>
    <row r="809" spans="1:38" ht="15.75" customHeight="1">
      <c r="A809" s="117"/>
      <c r="B809" s="117"/>
      <c r="C809" s="117"/>
      <c r="D809" s="117"/>
      <c r="E809" s="118"/>
      <c r="F809" s="117"/>
      <c r="G809" s="117"/>
      <c r="H809" s="117"/>
      <c r="I809" s="117"/>
      <c r="J809" s="117"/>
      <c r="K809" s="117"/>
      <c r="L809" s="117"/>
      <c r="M809" s="117"/>
      <c r="N809" s="117"/>
      <c r="O809" s="118"/>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row>
    <row r="810" spans="1:38" ht="15.75" customHeight="1">
      <c r="A810" s="117"/>
      <c r="B810" s="117"/>
      <c r="C810" s="117"/>
      <c r="D810" s="117"/>
      <c r="E810" s="118"/>
      <c r="F810" s="117"/>
      <c r="G810" s="117"/>
      <c r="H810" s="117"/>
      <c r="I810" s="117"/>
      <c r="J810" s="117"/>
      <c r="K810" s="117"/>
      <c r="L810" s="117"/>
      <c r="M810" s="117"/>
      <c r="N810" s="117"/>
      <c r="O810" s="118"/>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row>
    <row r="811" spans="1:38" ht="15.75" customHeight="1">
      <c r="A811" s="117"/>
      <c r="B811" s="117"/>
      <c r="C811" s="117"/>
      <c r="D811" s="117"/>
      <c r="E811" s="118"/>
      <c r="F811" s="117"/>
      <c r="G811" s="117"/>
      <c r="H811" s="117"/>
      <c r="I811" s="117"/>
      <c r="J811" s="117"/>
      <c r="K811" s="117"/>
      <c r="L811" s="117"/>
      <c r="M811" s="117"/>
      <c r="N811" s="117"/>
      <c r="O811" s="118"/>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row>
    <row r="812" spans="1:38" ht="15.75" customHeight="1">
      <c r="A812" s="117"/>
      <c r="B812" s="117"/>
      <c r="C812" s="117"/>
      <c r="D812" s="117"/>
      <c r="E812" s="118"/>
      <c r="F812" s="117"/>
      <c r="G812" s="117"/>
      <c r="H812" s="117"/>
      <c r="I812" s="117"/>
      <c r="J812" s="117"/>
      <c r="K812" s="117"/>
      <c r="L812" s="117"/>
      <c r="M812" s="117"/>
      <c r="N812" s="117"/>
      <c r="O812" s="118"/>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row>
    <row r="813" spans="1:38" ht="15.75" customHeight="1">
      <c r="A813" s="117"/>
      <c r="B813" s="117"/>
      <c r="C813" s="117"/>
      <c r="D813" s="117"/>
      <c r="E813" s="118"/>
      <c r="F813" s="117"/>
      <c r="G813" s="117"/>
      <c r="H813" s="117"/>
      <c r="I813" s="117"/>
      <c r="J813" s="117"/>
      <c r="K813" s="117"/>
      <c r="L813" s="117"/>
      <c r="M813" s="117"/>
      <c r="N813" s="117"/>
      <c r="O813" s="118"/>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row>
    <row r="814" spans="1:38" ht="15.75" customHeight="1">
      <c r="A814" s="117"/>
      <c r="B814" s="117"/>
      <c r="C814" s="117"/>
      <c r="D814" s="117"/>
      <c r="E814" s="118"/>
      <c r="F814" s="117"/>
      <c r="G814" s="117"/>
      <c r="H814" s="117"/>
      <c r="I814" s="117"/>
      <c r="J814" s="117"/>
      <c r="K814" s="117"/>
      <c r="L814" s="117"/>
      <c r="M814" s="117"/>
      <c r="N814" s="117"/>
      <c r="O814" s="118"/>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row>
    <row r="815" spans="1:38" ht="15.75" customHeight="1">
      <c r="A815" s="117"/>
      <c r="B815" s="117"/>
      <c r="C815" s="117"/>
      <c r="D815" s="117"/>
      <c r="E815" s="118"/>
      <c r="F815" s="117"/>
      <c r="G815" s="117"/>
      <c r="H815" s="117"/>
      <c r="I815" s="117"/>
      <c r="J815" s="117"/>
      <c r="K815" s="117"/>
      <c r="L815" s="117"/>
      <c r="M815" s="117"/>
      <c r="N815" s="117"/>
      <c r="O815" s="118"/>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row>
    <row r="816" spans="1:38" ht="15.75" customHeight="1">
      <c r="A816" s="117"/>
      <c r="B816" s="117"/>
      <c r="C816" s="117"/>
      <c r="D816" s="117"/>
      <c r="E816" s="118"/>
      <c r="F816" s="117"/>
      <c r="G816" s="117"/>
      <c r="H816" s="117"/>
      <c r="I816" s="117"/>
      <c r="J816" s="117"/>
      <c r="K816" s="117"/>
      <c r="L816" s="117"/>
      <c r="M816" s="117"/>
      <c r="N816" s="117"/>
      <c r="O816" s="118"/>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row>
    <row r="817" spans="1:38" ht="15.75" customHeight="1">
      <c r="A817" s="117"/>
      <c r="B817" s="117"/>
      <c r="C817" s="117"/>
      <c r="D817" s="117"/>
      <c r="E817" s="118"/>
      <c r="F817" s="117"/>
      <c r="G817" s="117"/>
      <c r="H817" s="117"/>
      <c r="I817" s="117"/>
      <c r="J817" s="117"/>
      <c r="K817" s="117"/>
      <c r="L817" s="117"/>
      <c r="M817" s="117"/>
      <c r="N817" s="117"/>
      <c r="O817" s="118"/>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row>
    <row r="818" spans="1:38" ht="15.75" customHeight="1">
      <c r="A818" s="117"/>
      <c r="B818" s="117"/>
      <c r="C818" s="117"/>
      <c r="D818" s="117"/>
      <c r="E818" s="118"/>
      <c r="F818" s="117"/>
      <c r="G818" s="117"/>
      <c r="H818" s="117"/>
      <c r="I818" s="117"/>
      <c r="J818" s="117"/>
      <c r="K818" s="117"/>
      <c r="L818" s="117"/>
      <c r="M818" s="117"/>
      <c r="N818" s="117"/>
      <c r="O818" s="118"/>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row>
    <row r="819" spans="1:38" ht="15.75" customHeight="1">
      <c r="A819" s="117"/>
      <c r="B819" s="117"/>
      <c r="C819" s="117"/>
      <c r="D819" s="117"/>
      <c r="E819" s="118"/>
      <c r="F819" s="117"/>
      <c r="G819" s="117"/>
      <c r="H819" s="117"/>
      <c r="I819" s="117"/>
      <c r="J819" s="117"/>
      <c r="K819" s="117"/>
      <c r="L819" s="117"/>
      <c r="M819" s="117"/>
      <c r="N819" s="117"/>
      <c r="O819" s="118"/>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row>
    <row r="820" spans="1:38" ht="15.75" customHeight="1">
      <c r="A820" s="117"/>
      <c r="B820" s="117"/>
      <c r="C820" s="117"/>
      <c r="D820" s="117"/>
      <c r="E820" s="118"/>
      <c r="F820" s="117"/>
      <c r="G820" s="117"/>
      <c r="H820" s="117"/>
      <c r="I820" s="117"/>
      <c r="J820" s="117"/>
      <c r="K820" s="117"/>
      <c r="L820" s="117"/>
      <c r="M820" s="117"/>
      <c r="N820" s="117"/>
      <c r="O820" s="118"/>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row>
    <row r="821" spans="1:38" ht="15.75" customHeight="1">
      <c r="A821" s="117"/>
      <c r="B821" s="117"/>
      <c r="C821" s="117"/>
      <c r="D821" s="117"/>
      <c r="E821" s="118"/>
      <c r="F821" s="117"/>
      <c r="G821" s="117"/>
      <c r="H821" s="117"/>
      <c r="I821" s="117"/>
      <c r="J821" s="117"/>
      <c r="K821" s="117"/>
      <c r="L821" s="117"/>
      <c r="M821" s="117"/>
      <c r="N821" s="117"/>
      <c r="O821" s="118"/>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row>
    <row r="822" spans="1:38" ht="15.75" customHeight="1">
      <c r="A822" s="117"/>
      <c r="B822" s="117"/>
      <c r="C822" s="117"/>
      <c r="D822" s="117"/>
      <c r="E822" s="118"/>
      <c r="F822" s="117"/>
      <c r="G822" s="117"/>
      <c r="H822" s="117"/>
      <c r="I822" s="117"/>
      <c r="J822" s="117"/>
      <c r="K822" s="117"/>
      <c r="L822" s="117"/>
      <c r="M822" s="117"/>
      <c r="N822" s="117"/>
      <c r="O822" s="118"/>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row>
    <row r="823" spans="1:38" ht="15.75" customHeight="1">
      <c r="A823" s="117"/>
      <c r="B823" s="117"/>
      <c r="C823" s="117"/>
      <c r="D823" s="117"/>
      <c r="E823" s="118"/>
      <c r="F823" s="117"/>
      <c r="G823" s="117"/>
      <c r="H823" s="117"/>
      <c r="I823" s="117"/>
      <c r="J823" s="117"/>
      <c r="K823" s="117"/>
      <c r="L823" s="117"/>
      <c r="M823" s="117"/>
      <c r="N823" s="117"/>
      <c r="O823" s="118"/>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row>
    <row r="824" spans="1:38" ht="15.75" customHeight="1">
      <c r="A824" s="117"/>
      <c r="B824" s="117"/>
      <c r="C824" s="117"/>
      <c r="D824" s="117"/>
      <c r="E824" s="118"/>
      <c r="F824" s="117"/>
      <c r="G824" s="117"/>
      <c r="H824" s="117"/>
      <c r="I824" s="117"/>
      <c r="J824" s="117"/>
      <c r="K824" s="117"/>
      <c r="L824" s="117"/>
      <c r="M824" s="117"/>
      <c r="N824" s="117"/>
      <c r="O824" s="118"/>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row>
    <row r="825" spans="1:38" ht="15.75" customHeight="1">
      <c r="A825" s="117"/>
      <c r="B825" s="117"/>
      <c r="C825" s="117"/>
      <c r="D825" s="117"/>
      <c r="E825" s="118"/>
      <c r="F825" s="117"/>
      <c r="G825" s="117"/>
      <c r="H825" s="117"/>
      <c r="I825" s="117"/>
      <c r="J825" s="117"/>
      <c r="K825" s="117"/>
      <c r="L825" s="117"/>
      <c r="M825" s="117"/>
      <c r="N825" s="117"/>
      <c r="O825" s="118"/>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row>
    <row r="826" spans="1:38" ht="15.75" customHeight="1">
      <c r="A826" s="117"/>
      <c r="B826" s="117"/>
      <c r="C826" s="117"/>
      <c r="D826" s="117"/>
      <c r="E826" s="118"/>
      <c r="F826" s="117"/>
      <c r="G826" s="117"/>
      <c r="H826" s="117"/>
      <c r="I826" s="117"/>
      <c r="J826" s="117"/>
      <c r="K826" s="117"/>
      <c r="L826" s="117"/>
      <c r="M826" s="117"/>
      <c r="N826" s="117"/>
      <c r="O826" s="118"/>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row>
    <row r="827" spans="1:38" ht="15.75" customHeight="1">
      <c r="A827" s="117"/>
      <c r="B827" s="117"/>
      <c r="C827" s="117"/>
      <c r="D827" s="117"/>
      <c r="E827" s="118"/>
      <c r="F827" s="117"/>
      <c r="G827" s="117"/>
      <c r="H827" s="117"/>
      <c r="I827" s="117"/>
      <c r="J827" s="117"/>
      <c r="K827" s="117"/>
      <c r="L827" s="117"/>
      <c r="M827" s="117"/>
      <c r="N827" s="117"/>
      <c r="O827" s="118"/>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row>
    <row r="828" spans="1:38" ht="15.75" customHeight="1">
      <c r="A828" s="117"/>
      <c r="B828" s="117"/>
      <c r="C828" s="117"/>
      <c r="D828" s="117"/>
      <c r="E828" s="118"/>
      <c r="F828" s="117"/>
      <c r="G828" s="117"/>
      <c r="H828" s="117"/>
      <c r="I828" s="117"/>
      <c r="J828" s="117"/>
      <c r="K828" s="117"/>
      <c r="L828" s="117"/>
      <c r="M828" s="117"/>
      <c r="N828" s="117"/>
      <c r="O828" s="118"/>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row>
    <row r="829" spans="1:38" ht="15.75" customHeight="1">
      <c r="A829" s="117"/>
      <c r="B829" s="117"/>
      <c r="C829" s="117"/>
      <c r="D829" s="117"/>
      <c r="E829" s="118"/>
      <c r="F829" s="117"/>
      <c r="G829" s="117"/>
      <c r="H829" s="117"/>
      <c r="I829" s="117"/>
      <c r="J829" s="117"/>
      <c r="K829" s="117"/>
      <c r="L829" s="117"/>
      <c r="M829" s="117"/>
      <c r="N829" s="117"/>
      <c r="O829" s="118"/>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row>
    <row r="830" spans="1:38" ht="15.75" customHeight="1">
      <c r="A830" s="117"/>
      <c r="B830" s="117"/>
      <c r="C830" s="117"/>
      <c r="D830" s="117"/>
      <c r="E830" s="118"/>
      <c r="F830" s="117"/>
      <c r="G830" s="117"/>
      <c r="H830" s="117"/>
      <c r="I830" s="117"/>
      <c r="J830" s="117"/>
      <c r="K830" s="117"/>
      <c r="L830" s="117"/>
      <c r="M830" s="117"/>
      <c r="N830" s="117"/>
      <c r="O830" s="118"/>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row>
    <row r="831" spans="1:38" ht="15.75" customHeight="1">
      <c r="A831" s="117"/>
      <c r="B831" s="117"/>
      <c r="C831" s="117"/>
      <c r="D831" s="117"/>
      <c r="E831" s="118"/>
      <c r="F831" s="117"/>
      <c r="G831" s="117"/>
      <c r="H831" s="117"/>
      <c r="I831" s="117"/>
      <c r="J831" s="117"/>
      <c r="K831" s="117"/>
      <c r="L831" s="117"/>
      <c r="M831" s="117"/>
      <c r="N831" s="117"/>
      <c r="O831" s="118"/>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row>
    <row r="832" spans="1:38" ht="15.75" customHeight="1">
      <c r="A832" s="117"/>
      <c r="B832" s="117"/>
      <c r="C832" s="117"/>
      <c r="D832" s="117"/>
      <c r="E832" s="118"/>
      <c r="F832" s="117"/>
      <c r="G832" s="117"/>
      <c r="H832" s="117"/>
      <c r="I832" s="117"/>
      <c r="J832" s="117"/>
      <c r="K832" s="117"/>
      <c r="L832" s="117"/>
      <c r="M832" s="117"/>
      <c r="N832" s="117"/>
      <c r="O832" s="118"/>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row>
    <row r="833" spans="1:38" ht="15.75" customHeight="1">
      <c r="A833" s="117"/>
      <c r="B833" s="117"/>
      <c r="C833" s="117"/>
      <c r="D833" s="117"/>
      <c r="E833" s="118"/>
      <c r="F833" s="117"/>
      <c r="G833" s="117"/>
      <c r="H833" s="117"/>
      <c r="I833" s="117"/>
      <c r="J833" s="117"/>
      <c r="K833" s="117"/>
      <c r="L833" s="117"/>
      <c r="M833" s="117"/>
      <c r="N833" s="117"/>
      <c r="O833" s="118"/>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row>
    <row r="834" spans="1:38" ht="15.75" customHeight="1">
      <c r="A834" s="117"/>
      <c r="B834" s="117"/>
      <c r="C834" s="117"/>
      <c r="D834" s="117"/>
      <c r="E834" s="118"/>
      <c r="F834" s="117"/>
      <c r="G834" s="117"/>
      <c r="H834" s="117"/>
      <c r="I834" s="117"/>
      <c r="J834" s="117"/>
      <c r="K834" s="117"/>
      <c r="L834" s="117"/>
      <c r="M834" s="117"/>
      <c r="N834" s="117"/>
      <c r="O834" s="118"/>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row>
    <row r="835" spans="1:38" ht="15.75" customHeight="1">
      <c r="A835" s="117"/>
      <c r="B835" s="117"/>
      <c r="C835" s="117"/>
      <c r="D835" s="117"/>
      <c r="E835" s="118"/>
      <c r="F835" s="117"/>
      <c r="G835" s="117"/>
      <c r="H835" s="117"/>
      <c r="I835" s="117"/>
      <c r="J835" s="117"/>
      <c r="K835" s="117"/>
      <c r="L835" s="117"/>
      <c r="M835" s="117"/>
      <c r="N835" s="117"/>
      <c r="O835" s="118"/>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row>
    <row r="836" spans="1:38" ht="15.75" customHeight="1">
      <c r="A836" s="117"/>
      <c r="B836" s="117"/>
      <c r="C836" s="117"/>
      <c r="D836" s="117"/>
      <c r="E836" s="118"/>
      <c r="F836" s="117"/>
      <c r="G836" s="117"/>
      <c r="H836" s="117"/>
      <c r="I836" s="117"/>
      <c r="J836" s="117"/>
      <c r="K836" s="117"/>
      <c r="L836" s="117"/>
      <c r="M836" s="117"/>
      <c r="N836" s="117"/>
      <c r="O836" s="118"/>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row>
    <row r="837" spans="1:38" ht="15.75" customHeight="1">
      <c r="A837" s="117"/>
      <c r="B837" s="117"/>
      <c r="C837" s="117"/>
      <c r="D837" s="117"/>
      <c r="E837" s="118"/>
      <c r="F837" s="117"/>
      <c r="G837" s="117"/>
      <c r="H837" s="117"/>
      <c r="I837" s="117"/>
      <c r="J837" s="117"/>
      <c r="K837" s="117"/>
      <c r="L837" s="117"/>
      <c r="M837" s="117"/>
      <c r="N837" s="117"/>
      <c r="O837" s="118"/>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row>
    <row r="838" spans="1:38" ht="15.75" customHeight="1">
      <c r="A838" s="117"/>
      <c r="B838" s="117"/>
      <c r="C838" s="117"/>
      <c r="D838" s="117"/>
      <c r="E838" s="118"/>
      <c r="F838" s="117"/>
      <c r="G838" s="117"/>
      <c r="H838" s="117"/>
      <c r="I838" s="117"/>
      <c r="J838" s="117"/>
      <c r="K838" s="117"/>
      <c r="L838" s="117"/>
      <c r="M838" s="117"/>
      <c r="N838" s="117"/>
      <c r="O838" s="118"/>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row>
    <row r="839" spans="1:38" ht="15.75" customHeight="1">
      <c r="A839" s="117"/>
      <c r="B839" s="117"/>
      <c r="C839" s="117"/>
      <c r="D839" s="117"/>
      <c r="E839" s="118"/>
      <c r="F839" s="117"/>
      <c r="G839" s="117"/>
      <c r="H839" s="117"/>
      <c r="I839" s="117"/>
      <c r="J839" s="117"/>
      <c r="K839" s="117"/>
      <c r="L839" s="117"/>
      <c r="M839" s="117"/>
      <c r="N839" s="117"/>
      <c r="O839" s="118"/>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row>
    <row r="840" spans="1:38" ht="15.75" customHeight="1">
      <c r="A840" s="117"/>
      <c r="B840" s="117"/>
      <c r="C840" s="117"/>
      <c r="D840" s="117"/>
      <c r="E840" s="118"/>
      <c r="F840" s="117"/>
      <c r="G840" s="117"/>
      <c r="H840" s="117"/>
      <c r="I840" s="117"/>
      <c r="J840" s="117"/>
      <c r="K840" s="117"/>
      <c r="L840" s="117"/>
      <c r="M840" s="117"/>
      <c r="N840" s="117"/>
      <c r="O840" s="118"/>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row>
    <row r="841" spans="1:38" ht="15.75" customHeight="1">
      <c r="A841" s="117"/>
      <c r="B841" s="117"/>
      <c r="C841" s="117"/>
      <c r="D841" s="117"/>
      <c r="E841" s="118"/>
      <c r="F841" s="117"/>
      <c r="G841" s="117"/>
      <c r="H841" s="117"/>
      <c r="I841" s="117"/>
      <c r="J841" s="117"/>
      <c r="K841" s="117"/>
      <c r="L841" s="117"/>
      <c r="M841" s="117"/>
      <c r="N841" s="117"/>
      <c r="O841" s="118"/>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row>
    <row r="842" spans="1:38" ht="15.75" customHeight="1">
      <c r="A842" s="117"/>
      <c r="B842" s="117"/>
      <c r="C842" s="117"/>
      <c r="D842" s="117"/>
      <c r="E842" s="118"/>
      <c r="F842" s="117"/>
      <c r="G842" s="117"/>
      <c r="H842" s="117"/>
      <c r="I842" s="117"/>
      <c r="J842" s="117"/>
      <c r="K842" s="117"/>
      <c r="L842" s="117"/>
      <c r="M842" s="117"/>
      <c r="N842" s="117"/>
      <c r="O842" s="118"/>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row>
    <row r="843" spans="1:38" ht="15.75" customHeight="1">
      <c r="A843" s="117"/>
      <c r="B843" s="117"/>
      <c r="C843" s="117"/>
      <c r="D843" s="117"/>
      <c r="E843" s="118"/>
      <c r="F843" s="117"/>
      <c r="G843" s="117"/>
      <c r="H843" s="117"/>
      <c r="I843" s="117"/>
      <c r="J843" s="117"/>
      <c r="K843" s="117"/>
      <c r="L843" s="117"/>
      <c r="M843" s="117"/>
      <c r="N843" s="117"/>
      <c r="O843" s="118"/>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row>
    <row r="844" spans="1:38" ht="15.75" customHeight="1">
      <c r="A844" s="117"/>
      <c r="B844" s="117"/>
      <c r="C844" s="117"/>
      <c r="D844" s="117"/>
      <c r="E844" s="118"/>
      <c r="F844" s="117"/>
      <c r="G844" s="117"/>
      <c r="H844" s="117"/>
      <c r="I844" s="117"/>
      <c r="J844" s="117"/>
      <c r="K844" s="117"/>
      <c r="L844" s="117"/>
      <c r="M844" s="117"/>
      <c r="N844" s="117"/>
      <c r="O844" s="118"/>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row>
    <row r="845" spans="1:38" ht="15.75" customHeight="1">
      <c r="A845" s="117"/>
      <c r="B845" s="117"/>
      <c r="C845" s="117"/>
      <c r="D845" s="117"/>
      <c r="E845" s="118"/>
      <c r="F845" s="117"/>
      <c r="G845" s="117"/>
      <c r="H845" s="117"/>
      <c r="I845" s="117"/>
      <c r="J845" s="117"/>
      <c r="K845" s="117"/>
      <c r="L845" s="117"/>
      <c r="M845" s="117"/>
      <c r="N845" s="117"/>
      <c r="O845" s="118"/>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row>
    <row r="846" spans="1:38" ht="15.75" customHeight="1">
      <c r="A846" s="117"/>
      <c r="B846" s="117"/>
      <c r="C846" s="117"/>
      <c r="D846" s="117"/>
      <c r="E846" s="118"/>
      <c r="F846" s="117"/>
      <c r="G846" s="117"/>
      <c r="H846" s="117"/>
      <c r="I846" s="117"/>
      <c r="J846" s="117"/>
      <c r="K846" s="117"/>
      <c r="L846" s="117"/>
      <c r="M846" s="117"/>
      <c r="N846" s="117"/>
      <c r="O846" s="118"/>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row>
    <row r="847" spans="1:38" ht="15.75" customHeight="1">
      <c r="A847" s="117"/>
      <c r="B847" s="117"/>
      <c r="C847" s="117"/>
      <c r="D847" s="117"/>
      <c r="E847" s="118"/>
      <c r="F847" s="117"/>
      <c r="G847" s="117"/>
      <c r="H847" s="117"/>
      <c r="I847" s="117"/>
      <c r="J847" s="117"/>
      <c r="K847" s="117"/>
      <c r="L847" s="117"/>
      <c r="M847" s="117"/>
      <c r="N847" s="117"/>
      <c r="O847" s="118"/>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row>
    <row r="848" spans="1:38" ht="15.75" customHeight="1">
      <c r="A848" s="117"/>
      <c r="B848" s="117"/>
      <c r="C848" s="117"/>
      <c r="D848" s="117"/>
      <c r="E848" s="118"/>
      <c r="F848" s="117"/>
      <c r="G848" s="117"/>
      <c r="H848" s="117"/>
      <c r="I848" s="117"/>
      <c r="J848" s="117"/>
      <c r="K848" s="117"/>
      <c r="L848" s="117"/>
      <c r="M848" s="117"/>
      <c r="N848" s="117"/>
      <c r="O848" s="118"/>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row>
    <row r="849" spans="1:38" ht="15.75" customHeight="1">
      <c r="A849" s="117"/>
      <c r="B849" s="117"/>
      <c r="C849" s="117"/>
      <c r="D849" s="117"/>
      <c r="E849" s="118"/>
      <c r="F849" s="117"/>
      <c r="G849" s="117"/>
      <c r="H849" s="117"/>
      <c r="I849" s="117"/>
      <c r="J849" s="117"/>
      <c r="K849" s="117"/>
      <c r="L849" s="117"/>
      <c r="M849" s="117"/>
      <c r="N849" s="117"/>
      <c r="O849" s="118"/>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row>
    <row r="850" spans="1:38" ht="15.75" customHeight="1">
      <c r="A850" s="117"/>
      <c r="B850" s="117"/>
      <c r="C850" s="117"/>
      <c r="D850" s="117"/>
      <c r="E850" s="118"/>
      <c r="F850" s="117"/>
      <c r="G850" s="117"/>
      <c r="H850" s="117"/>
      <c r="I850" s="117"/>
      <c r="J850" s="117"/>
      <c r="K850" s="117"/>
      <c r="L850" s="117"/>
      <c r="M850" s="117"/>
      <c r="N850" s="117"/>
      <c r="O850" s="118"/>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row>
    <row r="851" spans="1:38" ht="15.75" customHeight="1">
      <c r="A851" s="117"/>
      <c r="B851" s="117"/>
      <c r="C851" s="117"/>
      <c r="D851" s="117"/>
      <c r="E851" s="118"/>
      <c r="F851" s="117"/>
      <c r="G851" s="117"/>
      <c r="H851" s="117"/>
      <c r="I851" s="117"/>
      <c r="J851" s="117"/>
      <c r="K851" s="117"/>
      <c r="L851" s="117"/>
      <c r="M851" s="117"/>
      <c r="N851" s="117"/>
      <c r="O851" s="118"/>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row>
    <row r="852" spans="1:38" ht="15.75" customHeight="1">
      <c r="A852" s="117"/>
      <c r="B852" s="117"/>
      <c r="C852" s="117"/>
      <c r="D852" s="117"/>
      <c r="E852" s="118"/>
      <c r="F852" s="117"/>
      <c r="G852" s="117"/>
      <c r="H852" s="117"/>
      <c r="I852" s="117"/>
      <c r="J852" s="117"/>
      <c r="K852" s="117"/>
      <c r="L852" s="117"/>
      <c r="M852" s="117"/>
      <c r="N852" s="117"/>
      <c r="O852" s="118"/>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row>
    <row r="853" spans="1:38" ht="15.75" customHeight="1">
      <c r="A853" s="117"/>
      <c r="B853" s="117"/>
      <c r="C853" s="117"/>
      <c r="D853" s="117"/>
      <c r="E853" s="118"/>
      <c r="F853" s="117"/>
      <c r="G853" s="117"/>
      <c r="H853" s="117"/>
      <c r="I853" s="117"/>
      <c r="J853" s="117"/>
      <c r="K853" s="117"/>
      <c r="L853" s="117"/>
      <c r="M853" s="117"/>
      <c r="N853" s="117"/>
      <c r="O853" s="118"/>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row>
    <row r="854" spans="1:38" ht="15.75" customHeight="1">
      <c r="A854" s="117"/>
      <c r="B854" s="117"/>
      <c r="C854" s="117"/>
      <c r="D854" s="117"/>
      <c r="E854" s="118"/>
      <c r="F854" s="117"/>
      <c r="G854" s="117"/>
      <c r="H854" s="117"/>
      <c r="I854" s="117"/>
      <c r="J854" s="117"/>
      <c r="K854" s="117"/>
      <c r="L854" s="117"/>
      <c r="M854" s="117"/>
      <c r="N854" s="117"/>
      <c r="O854" s="118"/>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row>
    <row r="855" spans="1:38" ht="15.75" customHeight="1">
      <c r="A855" s="117"/>
      <c r="B855" s="117"/>
      <c r="C855" s="117"/>
      <c r="D855" s="117"/>
      <c r="E855" s="118"/>
      <c r="F855" s="117"/>
      <c r="G855" s="117"/>
      <c r="H855" s="117"/>
      <c r="I855" s="117"/>
      <c r="J855" s="117"/>
      <c r="K855" s="117"/>
      <c r="L855" s="117"/>
      <c r="M855" s="117"/>
      <c r="N855" s="117"/>
      <c r="O855" s="118"/>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row>
    <row r="856" spans="1:38" ht="15.75" customHeight="1">
      <c r="A856" s="117"/>
      <c r="B856" s="117"/>
      <c r="C856" s="117"/>
      <c r="D856" s="117"/>
      <c r="E856" s="118"/>
      <c r="F856" s="117"/>
      <c r="G856" s="117"/>
      <c r="H856" s="117"/>
      <c r="I856" s="117"/>
      <c r="J856" s="117"/>
      <c r="K856" s="117"/>
      <c r="L856" s="117"/>
      <c r="M856" s="117"/>
      <c r="N856" s="117"/>
      <c r="O856" s="118"/>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row>
    <row r="857" spans="1:38" ht="15.75" customHeight="1">
      <c r="A857" s="117"/>
      <c r="B857" s="117"/>
      <c r="C857" s="117"/>
      <c r="D857" s="117"/>
      <c r="E857" s="118"/>
      <c r="F857" s="117"/>
      <c r="G857" s="117"/>
      <c r="H857" s="117"/>
      <c r="I857" s="117"/>
      <c r="J857" s="117"/>
      <c r="K857" s="117"/>
      <c r="L857" s="117"/>
      <c r="M857" s="117"/>
      <c r="N857" s="117"/>
      <c r="O857" s="118"/>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row>
    <row r="858" spans="1:38" ht="15.75" customHeight="1">
      <c r="A858" s="117"/>
      <c r="B858" s="117"/>
      <c r="C858" s="117"/>
      <c r="D858" s="117"/>
      <c r="E858" s="118"/>
      <c r="F858" s="117"/>
      <c r="G858" s="117"/>
      <c r="H858" s="117"/>
      <c r="I858" s="117"/>
      <c r="J858" s="117"/>
      <c r="K858" s="117"/>
      <c r="L858" s="117"/>
      <c r="M858" s="117"/>
      <c r="N858" s="117"/>
      <c r="O858" s="118"/>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row>
    <row r="859" spans="1:38" ht="15.75" customHeight="1">
      <c r="A859" s="117"/>
      <c r="B859" s="117"/>
      <c r="C859" s="117"/>
      <c r="D859" s="117"/>
      <c r="E859" s="118"/>
      <c r="F859" s="117"/>
      <c r="G859" s="117"/>
      <c r="H859" s="117"/>
      <c r="I859" s="117"/>
      <c r="J859" s="117"/>
      <c r="K859" s="117"/>
      <c r="L859" s="117"/>
      <c r="M859" s="117"/>
      <c r="N859" s="117"/>
      <c r="O859" s="118"/>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row>
    <row r="860" spans="1:38" ht="15.75" customHeight="1">
      <c r="A860" s="117"/>
      <c r="B860" s="117"/>
      <c r="C860" s="117"/>
      <c r="D860" s="117"/>
      <c r="E860" s="118"/>
      <c r="F860" s="117"/>
      <c r="G860" s="117"/>
      <c r="H860" s="117"/>
      <c r="I860" s="117"/>
      <c r="J860" s="117"/>
      <c r="K860" s="117"/>
      <c r="L860" s="117"/>
      <c r="M860" s="117"/>
      <c r="N860" s="117"/>
      <c r="O860" s="118"/>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row>
    <row r="861" spans="1:38" ht="15.75" customHeight="1">
      <c r="A861" s="117"/>
      <c r="B861" s="117"/>
      <c r="C861" s="117"/>
      <c r="D861" s="117"/>
      <c r="E861" s="118"/>
      <c r="F861" s="117"/>
      <c r="G861" s="117"/>
      <c r="H861" s="117"/>
      <c r="I861" s="117"/>
      <c r="J861" s="117"/>
      <c r="K861" s="117"/>
      <c r="L861" s="117"/>
      <c r="M861" s="117"/>
      <c r="N861" s="117"/>
      <c r="O861" s="118"/>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row>
    <row r="862" spans="1:38" ht="15.75" customHeight="1">
      <c r="A862" s="117"/>
      <c r="B862" s="117"/>
      <c r="C862" s="117"/>
      <c r="D862" s="117"/>
      <c r="E862" s="118"/>
      <c r="F862" s="117"/>
      <c r="G862" s="117"/>
      <c r="H862" s="117"/>
      <c r="I862" s="117"/>
      <c r="J862" s="117"/>
      <c r="K862" s="117"/>
      <c r="L862" s="117"/>
      <c r="M862" s="117"/>
      <c r="N862" s="117"/>
      <c r="O862" s="118"/>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row>
    <row r="863" spans="1:38" ht="15.75" customHeight="1">
      <c r="A863" s="117"/>
      <c r="B863" s="117"/>
      <c r="C863" s="117"/>
      <c r="D863" s="117"/>
      <c r="E863" s="118"/>
      <c r="F863" s="117"/>
      <c r="G863" s="117"/>
      <c r="H863" s="117"/>
      <c r="I863" s="117"/>
      <c r="J863" s="117"/>
      <c r="K863" s="117"/>
      <c r="L863" s="117"/>
      <c r="M863" s="117"/>
      <c r="N863" s="117"/>
      <c r="O863" s="118"/>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row>
    <row r="864" spans="1:38" ht="15.75" customHeight="1">
      <c r="A864" s="117"/>
      <c r="B864" s="117"/>
      <c r="C864" s="117"/>
      <c r="D864" s="117"/>
      <c r="E864" s="118"/>
      <c r="F864" s="117"/>
      <c r="G864" s="117"/>
      <c r="H864" s="117"/>
      <c r="I864" s="117"/>
      <c r="J864" s="117"/>
      <c r="K864" s="117"/>
      <c r="L864" s="117"/>
      <c r="M864" s="117"/>
      <c r="N864" s="117"/>
      <c r="O864" s="118"/>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row>
    <row r="865" spans="1:38" ht="15.75" customHeight="1">
      <c r="A865" s="117"/>
      <c r="B865" s="117"/>
      <c r="C865" s="117"/>
      <c r="D865" s="117"/>
      <c r="E865" s="118"/>
      <c r="F865" s="117"/>
      <c r="G865" s="117"/>
      <c r="H865" s="117"/>
      <c r="I865" s="117"/>
      <c r="J865" s="117"/>
      <c r="K865" s="117"/>
      <c r="L865" s="117"/>
      <c r="M865" s="117"/>
      <c r="N865" s="117"/>
      <c r="O865" s="118"/>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row>
    <row r="866" spans="1:38" ht="15.75" customHeight="1">
      <c r="A866" s="117"/>
      <c r="B866" s="117"/>
      <c r="C866" s="117"/>
      <c r="D866" s="117"/>
      <c r="E866" s="118"/>
      <c r="F866" s="117"/>
      <c r="G866" s="117"/>
      <c r="H866" s="117"/>
      <c r="I866" s="117"/>
      <c r="J866" s="117"/>
      <c r="K866" s="117"/>
      <c r="L866" s="117"/>
      <c r="M866" s="117"/>
      <c r="N866" s="117"/>
      <c r="O866" s="118"/>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row>
    <row r="867" spans="1:38" ht="15.75" customHeight="1">
      <c r="A867" s="117"/>
      <c r="B867" s="117"/>
      <c r="C867" s="117"/>
      <c r="D867" s="117"/>
      <c r="E867" s="118"/>
      <c r="F867" s="117"/>
      <c r="G867" s="117"/>
      <c r="H867" s="117"/>
      <c r="I867" s="117"/>
      <c r="J867" s="117"/>
      <c r="K867" s="117"/>
      <c r="L867" s="117"/>
      <c r="M867" s="117"/>
      <c r="N867" s="117"/>
      <c r="O867" s="118"/>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row>
    <row r="868" spans="1:38" ht="15.75" customHeight="1">
      <c r="A868" s="117"/>
      <c r="B868" s="117"/>
      <c r="C868" s="117"/>
      <c r="D868" s="117"/>
      <c r="E868" s="118"/>
      <c r="F868" s="117"/>
      <c r="G868" s="117"/>
      <c r="H868" s="117"/>
      <c r="I868" s="117"/>
      <c r="J868" s="117"/>
      <c r="K868" s="117"/>
      <c r="L868" s="117"/>
      <c r="M868" s="117"/>
      <c r="N868" s="117"/>
      <c r="O868" s="118"/>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row>
    <row r="869" spans="1:38" ht="15.75" customHeight="1">
      <c r="A869" s="117"/>
      <c r="B869" s="117"/>
      <c r="C869" s="117"/>
      <c r="D869" s="117"/>
      <c r="E869" s="118"/>
      <c r="F869" s="117"/>
      <c r="G869" s="117"/>
      <c r="H869" s="117"/>
      <c r="I869" s="117"/>
      <c r="J869" s="117"/>
      <c r="K869" s="117"/>
      <c r="L869" s="117"/>
      <c r="M869" s="117"/>
      <c r="N869" s="117"/>
      <c r="O869" s="118"/>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row>
    <row r="870" spans="1:38" ht="15.75" customHeight="1">
      <c r="A870" s="117"/>
      <c r="B870" s="117"/>
      <c r="C870" s="117"/>
      <c r="D870" s="117"/>
      <c r="E870" s="118"/>
      <c r="F870" s="117"/>
      <c r="G870" s="117"/>
      <c r="H870" s="117"/>
      <c r="I870" s="117"/>
      <c r="J870" s="117"/>
      <c r="K870" s="117"/>
      <c r="L870" s="117"/>
      <c r="M870" s="117"/>
      <c r="N870" s="117"/>
      <c r="O870" s="118"/>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row>
    <row r="871" spans="1:38" ht="15.75" customHeight="1">
      <c r="A871" s="117"/>
      <c r="B871" s="117"/>
      <c r="C871" s="117"/>
      <c r="D871" s="117"/>
      <c r="E871" s="118"/>
      <c r="F871" s="117"/>
      <c r="G871" s="117"/>
      <c r="H871" s="117"/>
      <c r="I871" s="117"/>
      <c r="J871" s="117"/>
      <c r="K871" s="117"/>
      <c r="L871" s="117"/>
      <c r="M871" s="117"/>
      <c r="N871" s="117"/>
      <c r="O871" s="118"/>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row>
    <row r="872" spans="1:38" ht="15.75" customHeight="1">
      <c r="A872" s="117"/>
      <c r="B872" s="117"/>
      <c r="C872" s="117"/>
      <c r="D872" s="117"/>
      <c r="E872" s="118"/>
      <c r="F872" s="117"/>
      <c r="G872" s="117"/>
      <c r="H872" s="117"/>
      <c r="I872" s="117"/>
      <c r="J872" s="117"/>
      <c r="K872" s="117"/>
      <c r="L872" s="117"/>
      <c r="M872" s="117"/>
      <c r="N872" s="117"/>
      <c r="O872" s="118"/>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row>
    <row r="873" spans="1:38" ht="15.75" customHeight="1">
      <c r="A873" s="117"/>
      <c r="B873" s="117"/>
      <c r="C873" s="117"/>
      <c r="D873" s="117"/>
      <c r="E873" s="118"/>
      <c r="F873" s="117"/>
      <c r="G873" s="117"/>
      <c r="H873" s="117"/>
      <c r="I873" s="117"/>
      <c r="J873" s="117"/>
      <c r="K873" s="117"/>
      <c r="L873" s="117"/>
      <c r="M873" s="117"/>
      <c r="N873" s="117"/>
      <c r="O873" s="118"/>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row>
    <row r="874" spans="1:38" ht="15.75" customHeight="1">
      <c r="A874" s="117"/>
      <c r="B874" s="117"/>
      <c r="C874" s="117"/>
      <c r="D874" s="117"/>
      <c r="E874" s="118"/>
      <c r="F874" s="117"/>
      <c r="G874" s="117"/>
      <c r="H874" s="117"/>
      <c r="I874" s="117"/>
      <c r="J874" s="117"/>
      <c r="K874" s="117"/>
      <c r="L874" s="117"/>
      <c r="M874" s="117"/>
      <c r="N874" s="117"/>
      <c r="O874" s="118"/>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row>
    <row r="875" spans="1:38" ht="15.75" customHeight="1">
      <c r="A875" s="117"/>
      <c r="B875" s="117"/>
      <c r="C875" s="117"/>
      <c r="D875" s="117"/>
      <c r="E875" s="118"/>
      <c r="F875" s="117"/>
      <c r="G875" s="117"/>
      <c r="H875" s="117"/>
      <c r="I875" s="117"/>
      <c r="J875" s="117"/>
      <c r="K875" s="117"/>
      <c r="L875" s="117"/>
      <c r="M875" s="117"/>
      <c r="N875" s="117"/>
      <c r="O875" s="118"/>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row>
    <row r="876" spans="1:38" ht="15.75" customHeight="1">
      <c r="A876" s="117"/>
      <c r="B876" s="117"/>
      <c r="C876" s="117"/>
      <c r="D876" s="117"/>
      <c r="E876" s="118"/>
      <c r="F876" s="117"/>
      <c r="G876" s="117"/>
      <c r="H876" s="117"/>
      <c r="I876" s="117"/>
      <c r="J876" s="117"/>
      <c r="K876" s="117"/>
      <c r="L876" s="117"/>
      <c r="M876" s="117"/>
      <c r="N876" s="117"/>
      <c r="O876" s="118"/>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row>
    <row r="877" spans="1:38" ht="15.75" customHeight="1">
      <c r="A877" s="117"/>
      <c r="B877" s="117"/>
      <c r="C877" s="117"/>
      <c r="D877" s="117"/>
      <c r="E877" s="118"/>
      <c r="F877" s="117"/>
      <c r="G877" s="117"/>
      <c r="H877" s="117"/>
      <c r="I877" s="117"/>
      <c r="J877" s="117"/>
      <c r="K877" s="117"/>
      <c r="L877" s="117"/>
      <c r="M877" s="117"/>
      <c r="N877" s="117"/>
      <c r="O877" s="118"/>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row>
    <row r="878" spans="1:38" ht="15.75" customHeight="1">
      <c r="A878" s="117"/>
      <c r="B878" s="117"/>
      <c r="C878" s="117"/>
      <c r="D878" s="117"/>
      <c r="E878" s="118"/>
      <c r="F878" s="117"/>
      <c r="G878" s="117"/>
      <c r="H878" s="117"/>
      <c r="I878" s="117"/>
      <c r="J878" s="117"/>
      <c r="K878" s="117"/>
      <c r="L878" s="117"/>
      <c r="M878" s="117"/>
      <c r="N878" s="117"/>
      <c r="O878" s="118"/>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row>
    <row r="879" spans="1:38" ht="15.75" customHeight="1">
      <c r="A879" s="117"/>
      <c r="B879" s="117"/>
      <c r="C879" s="117"/>
      <c r="D879" s="117"/>
      <c r="E879" s="118"/>
      <c r="F879" s="117"/>
      <c r="G879" s="117"/>
      <c r="H879" s="117"/>
      <c r="I879" s="117"/>
      <c r="J879" s="117"/>
      <c r="K879" s="117"/>
      <c r="L879" s="117"/>
      <c r="M879" s="117"/>
      <c r="N879" s="117"/>
      <c r="O879" s="118"/>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row>
    <row r="880" spans="1:38" ht="15.75" customHeight="1">
      <c r="A880" s="117"/>
      <c r="B880" s="117"/>
      <c r="C880" s="117"/>
      <c r="D880" s="117"/>
      <c r="E880" s="118"/>
      <c r="F880" s="117"/>
      <c r="G880" s="117"/>
      <c r="H880" s="117"/>
      <c r="I880" s="117"/>
      <c r="J880" s="117"/>
      <c r="K880" s="117"/>
      <c r="L880" s="117"/>
      <c r="M880" s="117"/>
      <c r="N880" s="117"/>
      <c r="O880" s="118"/>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row>
    <row r="881" spans="1:38" ht="15.75" customHeight="1">
      <c r="A881" s="117"/>
      <c r="B881" s="117"/>
      <c r="C881" s="117"/>
      <c r="D881" s="117"/>
      <c r="E881" s="118"/>
      <c r="F881" s="117"/>
      <c r="G881" s="117"/>
      <c r="H881" s="117"/>
      <c r="I881" s="117"/>
      <c r="J881" s="117"/>
      <c r="K881" s="117"/>
      <c r="L881" s="117"/>
      <c r="M881" s="117"/>
      <c r="N881" s="117"/>
      <c r="O881" s="118"/>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row>
    <row r="882" spans="1:38" ht="15.75" customHeight="1">
      <c r="A882" s="117"/>
      <c r="B882" s="117"/>
      <c r="C882" s="117"/>
      <c r="D882" s="117"/>
      <c r="E882" s="118"/>
      <c r="F882" s="117"/>
      <c r="G882" s="117"/>
      <c r="H882" s="117"/>
      <c r="I882" s="117"/>
      <c r="J882" s="117"/>
      <c r="K882" s="117"/>
      <c r="L882" s="117"/>
      <c r="M882" s="117"/>
      <c r="N882" s="117"/>
      <c r="O882" s="118"/>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row>
    <row r="883" spans="1:38" ht="15.75" customHeight="1">
      <c r="A883" s="117"/>
      <c r="B883" s="117"/>
      <c r="C883" s="117"/>
      <c r="D883" s="117"/>
      <c r="E883" s="118"/>
      <c r="F883" s="117"/>
      <c r="G883" s="117"/>
      <c r="H883" s="117"/>
      <c r="I883" s="117"/>
      <c r="J883" s="117"/>
      <c r="K883" s="117"/>
      <c r="L883" s="117"/>
      <c r="M883" s="117"/>
      <c r="N883" s="117"/>
      <c r="O883" s="118"/>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row>
    <row r="884" spans="1:38" ht="15.75" customHeight="1">
      <c r="A884" s="117"/>
      <c r="B884" s="117"/>
      <c r="C884" s="117"/>
      <c r="D884" s="117"/>
      <c r="E884" s="118"/>
      <c r="F884" s="117"/>
      <c r="G884" s="117"/>
      <c r="H884" s="117"/>
      <c r="I884" s="117"/>
      <c r="J884" s="117"/>
      <c r="K884" s="117"/>
      <c r="L884" s="117"/>
      <c r="M884" s="117"/>
      <c r="N884" s="117"/>
      <c r="O884" s="118"/>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row>
    <row r="885" spans="1:38" ht="15.75" customHeight="1">
      <c r="A885" s="117"/>
      <c r="B885" s="117"/>
      <c r="C885" s="117"/>
      <c r="D885" s="117"/>
      <c r="E885" s="118"/>
      <c r="F885" s="117"/>
      <c r="G885" s="117"/>
      <c r="H885" s="117"/>
      <c r="I885" s="117"/>
      <c r="J885" s="117"/>
      <c r="K885" s="117"/>
      <c r="L885" s="117"/>
      <c r="M885" s="117"/>
      <c r="N885" s="117"/>
      <c r="O885" s="118"/>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row>
    <row r="886" spans="1:38" ht="15.75" customHeight="1">
      <c r="A886" s="117"/>
      <c r="B886" s="117"/>
      <c r="C886" s="117"/>
      <c r="D886" s="117"/>
      <c r="E886" s="118"/>
      <c r="F886" s="117"/>
      <c r="G886" s="117"/>
      <c r="H886" s="117"/>
      <c r="I886" s="117"/>
      <c r="J886" s="117"/>
      <c r="K886" s="117"/>
      <c r="L886" s="117"/>
      <c r="M886" s="117"/>
      <c r="N886" s="117"/>
      <c r="O886" s="118"/>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row>
    <row r="887" spans="1:38" ht="15.75" customHeight="1">
      <c r="A887" s="117"/>
      <c r="B887" s="117"/>
      <c r="C887" s="117"/>
      <c r="D887" s="117"/>
      <c r="E887" s="118"/>
      <c r="F887" s="117"/>
      <c r="G887" s="117"/>
      <c r="H887" s="117"/>
      <c r="I887" s="117"/>
      <c r="J887" s="117"/>
      <c r="K887" s="117"/>
      <c r="L887" s="117"/>
      <c r="M887" s="117"/>
      <c r="N887" s="117"/>
      <c r="O887" s="118"/>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row>
    <row r="888" spans="1:38" ht="15.75" customHeight="1">
      <c r="A888" s="117"/>
      <c r="B888" s="117"/>
      <c r="C888" s="117"/>
      <c r="D888" s="117"/>
      <c r="E888" s="118"/>
      <c r="F888" s="117"/>
      <c r="G888" s="117"/>
      <c r="H888" s="117"/>
      <c r="I888" s="117"/>
      <c r="J888" s="117"/>
      <c r="K888" s="117"/>
      <c r="L888" s="117"/>
      <c r="M888" s="117"/>
      <c r="N888" s="117"/>
      <c r="O888" s="118"/>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row>
    <row r="889" spans="1:38" ht="15.75" customHeight="1">
      <c r="A889" s="117"/>
      <c r="B889" s="117"/>
      <c r="C889" s="117"/>
      <c r="D889" s="117"/>
      <c r="E889" s="118"/>
      <c r="F889" s="117"/>
      <c r="G889" s="117"/>
      <c r="H889" s="117"/>
      <c r="I889" s="117"/>
      <c r="J889" s="117"/>
      <c r="K889" s="117"/>
      <c r="L889" s="117"/>
      <c r="M889" s="117"/>
      <c r="N889" s="117"/>
      <c r="O889" s="118"/>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row>
    <row r="890" spans="1:38" ht="15.75" customHeight="1">
      <c r="A890" s="117"/>
      <c r="B890" s="117"/>
      <c r="C890" s="117"/>
      <c r="D890" s="117"/>
      <c r="E890" s="118"/>
      <c r="F890" s="117"/>
      <c r="G890" s="117"/>
      <c r="H890" s="117"/>
      <c r="I890" s="117"/>
      <c r="J890" s="117"/>
      <c r="K890" s="117"/>
      <c r="L890" s="117"/>
      <c r="M890" s="117"/>
      <c r="N890" s="117"/>
      <c r="O890" s="118"/>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row>
    <row r="891" spans="1:38" ht="15.75" customHeight="1">
      <c r="A891" s="117"/>
      <c r="B891" s="117"/>
      <c r="C891" s="117"/>
      <c r="D891" s="117"/>
      <c r="E891" s="118"/>
      <c r="F891" s="117"/>
      <c r="G891" s="117"/>
      <c r="H891" s="117"/>
      <c r="I891" s="117"/>
      <c r="J891" s="117"/>
      <c r="K891" s="117"/>
      <c r="L891" s="117"/>
      <c r="M891" s="117"/>
      <c r="N891" s="117"/>
      <c r="O891" s="118"/>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row>
    <row r="892" spans="1:38" ht="15.75" customHeight="1">
      <c r="A892" s="117"/>
      <c r="B892" s="117"/>
      <c r="C892" s="117"/>
      <c r="D892" s="117"/>
      <c r="E892" s="118"/>
      <c r="F892" s="117"/>
      <c r="G892" s="117"/>
      <c r="H892" s="117"/>
      <c r="I892" s="117"/>
      <c r="J892" s="117"/>
      <c r="K892" s="117"/>
      <c r="L892" s="117"/>
      <c r="M892" s="117"/>
      <c r="N892" s="117"/>
      <c r="O892" s="118"/>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row>
    <row r="893" spans="1:38" ht="15.75" customHeight="1">
      <c r="A893" s="117"/>
      <c r="B893" s="117"/>
      <c r="C893" s="117"/>
      <c r="D893" s="117"/>
      <c r="E893" s="118"/>
      <c r="F893" s="117"/>
      <c r="G893" s="117"/>
      <c r="H893" s="117"/>
      <c r="I893" s="117"/>
      <c r="J893" s="117"/>
      <c r="K893" s="117"/>
      <c r="L893" s="117"/>
      <c r="M893" s="117"/>
      <c r="N893" s="117"/>
      <c r="O893" s="118"/>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row>
    <row r="894" spans="1:38" ht="15.75" customHeight="1">
      <c r="A894" s="117"/>
      <c r="B894" s="117"/>
      <c r="C894" s="117"/>
      <c r="D894" s="117"/>
      <c r="E894" s="118"/>
      <c r="F894" s="117"/>
      <c r="G894" s="117"/>
      <c r="H894" s="117"/>
      <c r="I894" s="117"/>
      <c r="J894" s="117"/>
      <c r="K894" s="117"/>
      <c r="L894" s="117"/>
      <c r="M894" s="117"/>
      <c r="N894" s="117"/>
      <c r="O894" s="118"/>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row>
    <row r="895" spans="1:38" ht="15.75" customHeight="1">
      <c r="A895" s="117"/>
      <c r="B895" s="117"/>
      <c r="C895" s="117"/>
      <c r="D895" s="117"/>
      <c r="E895" s="118"/>
      <c r="F895" s="117"/>
      <c r="G895" s="117"/>
      <c r="H895" s="117"/>
      <c r="I895" s="117"/>
      <c r="J895" s="117"/>
      <c r="K895" s="117"/>
      <c r="L895" s="117"/>
      <c r="M895" s="117"/>
      <c r="N895" s="117"/>
      <c r="O895" s="118"/>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row>
    <row r="896" spans="1:38" ht="15.75" customHeight="1">
      <c r="A896" s="117"/>
      <c r="B896" s="117"/>
      <c r="C896" s="117"/>
      <c r="D896" s="117"/>
      <c r="E896" s="118"/>
      <c r="F896" s="117"/>
      <c r="G896" s="117"/>
      <c r="H896" s="117"/>
      <c r="I896" s="117"/>
      <c r="J896" s="117"/>
      <c r="K896" s="117"/>
      <c r="L896" s="117"/>
      <c r="M896" s="117"/>
      <c r="N896" s="117"/>
      <c r="O896" s="118"/>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row>
    <row r="897" spans="1:38" ht="15.75" customHeight="1">
      <c r="A897" s="117"/>
      <c r="B897" s="117"/>
      <c r="C897" s="117"/>
      <c r="D897" s="117"/>
      <c r="E897" s="118"/>
      <c r="F897" s="117"/>
      <c r="G897" s="117"/>
      <c r="H897" s="117"/>
      <c r="I897" s="117"/>
      <c r="J897" s="117"/>
      <c r="K897" s="117"/>
      <c r="L897" s="117"/>
      <c r="M897" s="117"/>
      <c r="N897" s="117"/>
      <c r="O897" s="118"/>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row>
    <row r="898" spans="1:38" ht="15.75" customHeight="1">
      <c r="A898" s="117"/>
      <c r="B898" s="117"/>
      <c r="C898" s="117"/>
      <c r="D898" s="117"/>
      <c r="E898" s="118"/>
      <c r="F898" s="117"/>
      <c r="G898" s="117"/>
      <c r="H898" s="117"/>
      <c r="I898" s="117"/>
      <c r="J898" s="117"/>
      <c r="K898" s="117"/>
      <c r="L898" s="117"/>
      <c r="M898" s="117"/>
      <c r="N898" s="117"/>
      <c r="O898" s="118"/>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row>
    <row r="899" spans="1:38" ht="15.75" customHeight="1">
      <c r="A899" s="117"/>
      <c r="B899" s="117"/>
      <c r="C899" s="117"/>
      <c r="D899" s="117"/>
      <c r="E899" s="118"/>
      <c r="F899" s="117"/>
      <c r="G899" s="117"/>
      <c r="H899" s="117"/>
      <c r="I899" s="117"/>
      <c r="J899" s="117"/>
      <c r="K899" s="117"/>
      <c r="L899" s="117"/>
      <c r="M899" s="117"/>
      <c r="N899" s="117"/>
      <c r="O899" s="118"/>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row>
    <row r="900" spans="1:38" ht="15.75" customHeight="1">
      <c r="A900" s="117"/>
      <c r="B900" s="117"/>
      <c r="C900" s="117"/>
      <c r="D900" s="117"/>
      <c r="E900" s="118"/>
      <c r="F900" s="117"/>
      <c r="G900" s="117"/>
      <c r="H900" s="117"/>
      <c r="I900" s="117"/>
      <c r="J900" s="117"/>
      <c r="K900" s="117"/>
      <c r="L900" s="117"/>
      <c r="M900" s="117"/>
      <c r="N900" s="117"/>
      <c r="O900" s="118"/>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row>
    <row r="901" spans="1:38" ht="15.75" customHeight="1">
      <c r="A901" s="117"/>
      <c r="B901" s="117"/>
      <c r="C901" s="117"/>
      <c r="D901" s="117"/>
      <c r="E901" s="118"/>
      <c r="F901" s="117"/>
      <c r="G901" s="117"/>
      <c r="H901" s="117"/>
      <c r="I901" s="117"/>
      <c r="J901" s="117"/>
      <c r="K901" s="117"/>
      <c r="L901" s="117"/>
      <c r="M901" s="117"/>
      <c r="N901" s="117"/>
      <c r="O901" s="118"/>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row>
    <row r="902" spans="1:38" ht="15.75" customHeight="1">
      <c r="A902" s="117"/>
      <c r="B902" s="117"/>
      <c r="C902" s="117"/>
      <c r="D902" s="117"/>
      <c r="E902" s="118"/>
      <c r="F902" s="117"/>
      <c r="G902" s="117"/>
      <c r="H902" s="117"/>
      <c r="I902" s="117"/>
      <c r="J902" s="117"/>
      <c r="K902" s="117"/>
      <c r="L902" s="117"/>
      <c r="M902" s="117"/>
      <c r="N902" s="117"/>
      <c r="O902" s="118"/>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row>
    <row r="903" spans="1:38" ht="15.75" customHeight="1">
      <c r="A903" s="117"/>
      <c r="B903" s="117"/>
      <c r="C903" s="117"/>
      <c r="D903" s="117"/>
      <c r="E903" s="118"/>
      <c r="F903" s="117"/>
      <c r="G903" s="117"/>
      <c r="H903" s="117"/>
      <c r="I903" s="117"/>
      <c r="J903" s="117"/>
      <c r="K903" s="117"/>
      <c r="L903" s="117"/>
      <c r="M903" s="117"/>
      <c r="N903" s="117"/>
      <c r="O903" s="118"/>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row>
    <row r="904" spans="1:38" ht="15.75" customHeight="1">
      <c r="A904" s="117"/>
      <c r="B904" s="117"/>
      <c r="C904" s="117"/>
      <c r="D904" s="117"/>
      <c r="E904" s="118"/>
      <c r="F904" s="117"/>
      <c r="G904" s="117"/>
      <c r="H904" s="117"/>
      <c r="I904" s="117"/>
      <c r="J904" s="117"/>
      <c r="K904" s="117"/>
      <c r="L904" s="117"/>
      <c r="M904" s="117"/>
      <c r="N904" s="117"/>
      <c r="O904" s="118"/>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row>
    <row r="905" spans="1:38" ht="15.75" customHeight="1">
      <c r="A905" s="117"/>
      <c r="B905" s="117"/>
      <c r="C905" s="117"/>
      <c r="D905" s="117"/>
      <c r="E905" s="118"/>
      <c r="F905" s="117"/>
      <c r="G905" s="117"/>
      <c r="H905" s="117"/>
      <c r="I905" s="117"/>
      <c r="J905" s="117"/>
      <c r="K905" s="117"/>
      <c r="L905" s="117"/>
      <c r="M905" s="117"/>
      <c r="N905" s="117"/>
      <c r="O905" s="118"/>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row>
    <row r="906" spans="1:38" ht="15.75" customHeight="1">
      <c r="A906" s="117"/>
      <c r="B906" s="117"/>
      <c r="C906" s="117"/>
      <c r="D906" s="117"/>
      <c r="E906" s="118"/>
      <c r="F906" s="117"/>
      <c r="G906" s="117"/>
      <c r="H906" s="117"/>
      <c r="I906" s="117"/>
      <c r="J906" s="117"/>
      <c r="K906" s="117"/>
      <c r="L906" s="117"/>
      <c r="M906" s="117"/>
      <c r="N906" s="117"/>
      <c r="O906" s="118"/>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row>
    <row r="907" spans="1:38" ht="15.75" customHeight="1">
      <c r="A907" s="117"/>
      <c r="B907" s="117"/>
      <c r="C907" s="117"/>
      <c r="D907" s="117"/>
      <c r="E907" s="118"/>
      <c r="F907" s="117"/>
      <c r="G907" s="117"/>
      <c r="H907" s="117"/>
      <c r="I907" s="117"/>
      <c r="J907" s="117"/>
      <c r="K907" s="117"/>
      <c r="L907" s="117"/>
      <c r="M907" s="117"/>
      <c r="N907" s="117"/>
      <c r="O907" s="118"/>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row>
    <row r="908" spans="1:38" ht="15.75" customHeight="1">
      <c r="A908" s="117"/>
      <c r="B908" s="117"/>
      <c r="C908" s="117"/>
      <c r="D908" s="117"/>
      <c r="E908" s="118"/>
      <c r="F908" s="117"/>
      <c r="G908" s="117"/>
      <c r="H908" s="117"/>
      <c r="I908" s="117"/>
      <c r="J908" s="117"/>
      <c r="K908" s="117"/>
      <c r="L908" s="117"/>
      <c r="M908" s="117"/>
      <c r="N908" s="117"/>
      <c r="O908" s="118"/>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row>
    <row r="909" spans="1:38" ht="15.75" customHeight="1">
      <c r="A909" s="117"/>
      <c r="B909" s="117"/>
      <c r="C909" s="117"/>
      <c r="D909" s="117"/>
      <c r="E909" s="118"/>
      <c r="F909" s="117"/>
      <c r="G909" s="117"/>
      <c r="H909" s="117"/>
      <c r="I909" s="117"/>
      <c r="J909" s="117"/>
      <c r="K909" s="117"/>
      <c r="L909" s="117"/>
      <c r="M909" s="117"/>
      <c r="N909" s="117"/>
      <c r="O909" s="118"/>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row>
    <row r="910" spans="1:38" ht="15.75" customHeight="1">
      <c r="A910" s="117"/>
      <c r="B910" s="117"/>
      <c r="C910" s="117"/>
      <c r="D910" s="117"/>
      <c r="E910" s="118"/>
      <c r="F910" s="117"/>
      <c r="G910" s="117"/>
      <c r="H910" s="117"/>
      <c r="I910" s="117"/>
      <c r="J910" s="117"/>
      <c r="K910" s="117"/>
      <c r="L910" s="117"/>
      <c r="M910" s="117"/>
      <c r="N910" s="117"/>
      <c r="O910" s="118"/>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row>
    <row r="911" spans="1:38" ht="15.75" customHeight="1">
      <c r="A911" s="117"/>
      <c r="B911" s="117"/>
      <c r="C911" s="117"/>
      <c r="D911" s="117"/>
      <c r="E911" s="118"/>
      <c r="F911" s="117"/>
      <c r="G911" s="117"/>
      <c r="H911" s="117"/>
      <c r="I911" s="117"/>
      <c r="J911" s="117"/>
      <c r="K911" s="117"/>
      <c r="L911" s="117"/>
      <c r="M911" s="117"/>
      <c r="N911" s="117"/>
      <c r="O911" s="118"/>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row>
    <row r="912" spans="1:38" ht="15.75" customHeight="1">
      <c r="A912" s="117"/>
      <c r="B912" s="117"/>
      <c r="C912" s="117"/>
      <c r="D912" s="117"/>
      <c r="E912" s="118"/>
      <c r="F912" s="117"/>
      <c r="G912" s="117"/>
      <c r="H912" s="117"/>
      <c r="I912" s="117"/>
      <c r="J912" s="117"/>
      <c r="K912" s="117"/>
      <c r="L912" s="117"/>
      <c r="M912" s="117"/>
      <c r="N912" s="117"/>
      <c r="O912" s="118"/>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row>
    <row r="913" spans="1:38" ht="15.75" customHeight="1">
      <c r="A913" s="117"/>
      <c r="B913" s="117"/>
      <c r="C913" s="117"/>
      <c r="D913" s="117"/>
      <c r="E913" s="118"/>
      <c r="F913" s="117"/>
      <c r="G913" s="117"/>
      <c r="H913" s="117"/>
      <c r="I913" s="117"/>
      <c r="J913" s="117"/>
      <c r="K913" s="117"/>
      <c r="L913" s="117"/>
      <c r="M913" s="117"/>
      <c r="N913" s="117"/>
      <c r="O913" s="118"/>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row>
    <row r="914" spans="1:38" ht="15.75" customHeight="1">
      <c r="A914" s="117"/>
      <c r="B914" s="117"/>
      <c r="C914" s="117"/>
      <c r="D914" s="117"/>
      <c r="E914" s="118"/>
      <c r="F914" s="117"/>
      <c r="G914" s="117"/>
      <c r="H914" s="117"/>
      <c r="I914" s="117"/>
      <c r="J914" s="117"/>
      <c r="K914" s="117"/>
      <c r="L914" s="117"/>
      <c r="M914" s="117"/>
      <c r="N914" s="117"/>
      <c r="O914" s="118"/>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row>
    <row r="915" spans="1:38" ht="15.75" customHeight="1">
      <c r="A915" s="117"/>
      <c r="B915" s="117"/>
      <c r="C915" s="117"/>
      <c r="D915" s="117"/>
      <c r="E915" s="118"/>
      <c r="F915" s="117"/>
      <c r="G915" s="117"/>
      <c r="H915" s="117"/>
      <c r="I915" s="117"/>
      <c r="J915" s="117"/>
      <c r="K915" s="117"/>
      <c r="L915" s="117"/>
      <c r="M915" s="117"/>
      <c r="N915" s="117"/>
      <c r="O915" s="118"/>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row>
    <row r="916" spans="1:38" ht="15.75" customHeight="1">
      <c r="A916" s="117"/>
      <c r="B916" s="117"/>
      <c r="C916" s="117"/>
      <c r="D916" s="117"/>
      <c r="E916" s="118"/>
      <c r="F916" s="117"/>
      <c r="G916" s="117"/>
      <c r="H916" s="117"/>
      <c r="I916" s="117"/>
      <c r="J916" s="117"/>
      <c r="K916" s="117"/>
      <c r="L916" s="117"/>
      <c r="M916" s="117"/>
      <c r="N916" s="117"/>
      <c r="O916" s="118"/>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row>
    <row r="917" spans="1:38" ht="15.75" customHeight="1">
      <c r="A917" s="117"/>
      <c r="B917" s="117"/>
      <c r="C917" s="117"/>
      <c r="D917" s="117"/>
      <c r="E917" s="118"/>
      <c r="F917" s="117"/>
      <c r="G917" s="117"/>
      <c r="H917" s="117"/>
      <c r="I917" s="117"/>
      <c r="J917" s="117"/>
      <c r="K917" s="117"/>
      <c r="L917" s="117"/>
      <c r="M917" s="117"/>
      <c r="N917" s="117"/>
      <c r="O917" s="118"/>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row>
    <row r="918" spans="1:38" ht="15.75" customHeight="1">
      <c r="A918" s="117"/>
      <c r="B918" s="117"/>
      <c r="C918" s="117"/>
      <c r="D918" s="117"/>
      <c r="E918" s="118"/>
      <c r="F918" s="117"/>
      <c r="G918" s="117"/>
      <c r="H918" s="117"/>
      <c r="I918" s="117"/>
      <c r="J918" s="117"/>
      <c r="K918" s="117"/>
      <c r="L918" s="117"/>
      <c r="M918" s="117"/>
      <c r="N918" s="117"/>
      <c r="O918" s="118"/>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row>
    <row r="919" spans="1:38" ht="15.75" customHeight="1">
      <c r="A919" s="117"/>
      <c r="B919" s="117"/>
      <c r="C919" s="117"/>
      <c r="D919" s="117"/>
      <c r="E919" s="118"/>
      <c r="F919" s="117"/>
      <c r="G919" s="117"/>
      <c r="H919" s="117"/>
      <c r="I919" s="117"/>
      <c r="J919" s="117"/>
      <c r="K919" s="117"/>
      <c r="L919" s="117"/>
      <c r="M919" s="117"/>
      <c r="N919" s="117"/>
      <c r="O919" s="118"/>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row>
    <row r="920" spans="1:38" ht="15.75" customHeight="1">
      <c r="A920" s="117"/>
      <c r="B920" s="117"/>
      <c r="C920" s="117"/>
      <c r="D920" s="117"/>
      <c r="E920" s="118"/>
      <c r="F920" s="117"/>
      <c r="G920" s="117"/>
      <c r="H920" s="117"/>
      <c r="I920" s="117"/>
      <c r="J920" s="117"/>
      <c r="K920" s="117"/>
      <c r="L920" s="117"/>
      <c r="M920" s="117"/>
      <c r="N920" s="117"/>
      <c r="O920" s="118"/>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row>
    <row r="921" spans="1:38" ht="15.75" customHeight="1">
      <c r="A921" s="117"/>
      <c r="B921" s="117"/>
      <c r="C921" s="117"/>
      <c r="D921" s="117"/>
      <c r="E921" s="118"/>
      <c r="F921" s="117"/>
      <c r="G921" s="117"/>
      <c r="H921" s="117"/>
      <c r="I921" s="117"/>
      <c r="J921" s="117"/>
      <c r="K921" s="117"/>
      <c r="L921" s="117"/>
      <c r="M921" s="117"/>
      <c r="N921" s="117"/>
      <c r="O921" s="118"/>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row>
    <row r="922" spans="1:38" ht="15.75" customHeight="1">
      <c r="A922" s="117"/>
      <c r="B922" s="117"/>
      <c r="C922" s="117"/>
      <c r="D922" s="117"/>
      <c r="E922" s="118"/>
      <c r="F922" s="117"/>
      <c r="G922" s="117"/>
      <c r="H922" s="117"/>
      <c r="I922" s="117"/>
      <c r="J922" s="117"/>
      <c r="K922" s="117"/>
      <c r="L922" s="117"/>
      <c r="M922" s="117"/>
      <c r="N922" s="117"/>
      <c r="O922" s="118"/>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row>
    <row r="923" spans="1:38" ht="15.75" customHeight="1">
      <c r="A923" s="117"/>
      <c r="B923" s="117"/>
      <c r="C923" s="117"/>
      <c r="D923" s="117"/>
      <c r="E923" s="118"/>
      <c r="F923" s="117"/>
      <c r="G923" s="117"/>
      <c r="H923" s="117"/>
      <c r="I923" s="117"/>
      <c r="J923" s="117"/>
      <c r="K923" s="117"/>
      <c r="L923" s="117"/>
      <c r="M923" s="117"/>
      <c r="N923" s="117"/>
      <c r="O923" s="118"/>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row>
    <row r="924" spans="1:38" ht="15.75" customHeight="1">
      <c r="A924" s="117"/>
      <c r="B924" s="117"/>
      <c r="C924" s="117"/>
      <c r="D924" s="117"/>
      <c r="E924" s="118"/>
      <c r="F924" s="117"/>
      <c r="G924" s="117"/>
      <c r="H924" s="117"/>
      <c r="I924" s="117"/>
      <c r="J924" s="117"/>
      <c r="K924" s="117"/>
      <c r="L924" s="117"/>
      <c r="M924" s="117"/>
      <c r="N924" s="117"/>
      <c r="O924" s="118"/>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row>
    <row r="925" spans="1:38" ht="15.75" customHeight="1">
      <c r="A925" s="117"/>
      <c r="B925" s="117"/>
      <c r="C925" s="117"/>
      <c r="D925" s="117"/>
      <c r="E925" s="118"/>
      <c r="F925" s="117"/>
      <c r="G925" s="117"/>
      <c r="H925" s="117"/>
      <c r="I925" s="117"/>
      <c r="J925" s="117"/>
      <c r="K925" s="117"/>
      <c r="L925" s="117"/>
      <c r="M925" s="117"/>
      <c r="N925" s="117"/>
      <c r="O925" s="118"/>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row>
    <row r="926" spans="1:38" ht="15.75" customHeight="1">
      <c r="A926" s="117"/>
      <c r="B926" s="117"/>
      <c r="C926" s="117"/>
      <c r="D926" s="117"/>
      <c r="E926" s="118"/>
      <c r="F926" s="117"/>
      <c r="G926" s="117"/>
      <c r="H926" s="117"/>
      <c r="I926" s="117"/>
      <c r="J926" s="117"/>
      <c r="K926" s="117"/>
      <c r="L926" s="117"/>
      <c r="M926" s="117"/>
      <c r="N926" s="117"/>
      <c r="O926" s="118"/>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row>
    <row r="927" spans="1:38" ht="15.75" customHeight="1">
      <c r="A927" s="117"/>
      <c r="B927" s="117"/>
      <c r="C927" s="117"/>
      <c r="D927" s="117"/>
      <c r="E927" s="118"/>
      <c r="F927" s="117"/>
      <c r="G927" s="117"/>
      <c r="H927" s="117"/>
      <c r="I927" s="117"/>
      <c r="J927" s="117"/>
      <c r="K927" s="117"/>
      <c r="L927" s="117"/>
      <c r="M927" s="117"/>
      <c r="N927" s="117"/>
      <c r="O927" s="118"/>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row>
    <row r="928" spans="1:38" ht="15.75" customHeight="1">
      <c r="A928" s="117"/>
      <c r="B928" s="117"/>
      <c r="C928" s="117"/>
      <c r="D928" s="117"/>
      <c r="E928" s="118"/>
      <c r="F928" s="117"/>
      <c r="G928" s="117"/>
      <c r="H928" s="117"/>
      <c r="I928" s="117"/>
      <c r="J928" s="117"/>
      <c r="K928" s="117"/>
      <c r="L928" s="117"/>
      <c r="M928" s="117"/>
      <c r="N928" s="117"/>
      <c r="O928" s="118"/>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row>
    <row r="929" spans="1:38" ht="15.75" customHeight="1">
      <c r="A929" s="117"/>
      <c r="B929" s="117"/>
      <c r="C929" s="117"/>
      <c r="D929" s="117"/>
      <c r="E929" s="118"/>
      <c r="F929" s="117"/>
      <c r="G929" s="117"/>
      <c r="H929" s="117"/>
      <c r="I929" s="117"/>
      <c r="J929" s="117"/>
      <c r="K929" s="117"/>
      <c r="L929" s="117"/>
      <c r="M929" s="117"/>
      <c r="N929" s="117"/>
      <c r="O929" s="118"/>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row>
    <row r="930" spans="1:38" ht="15.75" customHeight="1">
      <c r="A930" s="117"/>
      <c r="B930" s="117"/>
      <c r="C930" s="117"/>
      <c r="D930" s="117"/>
      <c r="E930" s="118"/>
      <c r="F930" s="117"/>
      <c r="G930" s="117"/>
      <c r="H930" s="117"/>
      <c r="I930" s="117"/>
      <c r="J930" s="117"/>
      <c r="K930" s="117"/>
      <c r="L930" s="117"/>
      <c r="M930" s="117"/>
      <c r="N930" s="117"/>
      <c r="O930" s="118"/>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row>
    <row r="931" spans="1:38" ht="15.75" customHeight="1">
      <c r="A931" s="117"/>
      <c r="B931" s="117"/>
      <c r="C931" s="117"/>
      <c r="D931" s="117"/>
      <c r="E931" s="118"/>
      <c r="F931" s="117"/>
      <c r="G931" s="117"/>
      <c r="H931" s="117"/>
      <c r="I931" s="117"/>
      <c r="J931" s="117"/>
      <c r="K931" s="117"/>
      <c r="L931" s="117"/>
      <c r="M931" s="117"/>
      <c r="N931" s="117"/>
      <c r="O931" s="118"/>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row>
    <row r="932" spans="1:38" ht="15.75" customHeight="1">
      <c r="A932" s="117"/>
      <c r="B932" s="117"/>
      <c r="C932" s="117"/>
      <c r="D932" s="117"/>
      <c r="E932" s="118"/>
      <c r="F932" s="117"/>
      <c r="G932" s="117"/>
      <c r="H932" s="117"/>
      <c r="I932" s="117"/>
      <c r="J932" s="117"/>
      <c r="K932" s="117"/>
      <c r="L932" s="117"/>
      <c r="M932" s="117"/>
      <c r="N932" s="117"/>
      <c r="O932" s="118"/>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row>
    <row r="933" spans="1:38" ht="15.75" customHeight="1">
      <c r="A933" s="117"/>
      <c r="B933" s="117"/>
      <c r="C933" s="117"/>
      <c r="D933" s="117"/>
      <c r="E933" s="118"/>
      <c r="F933" s="117"/>
      <c r="G933" s="117"/>
      <c r="H933" s="117"/>
      <c r="I933" s="117"/>
      <c r="J933" s="117"/>
      <c r="K933" s="117"/>
      <c r="L933" s="117"/>
      <c r="M933" s="117"/>
      <c r="N933" s="117"/>
      <c r="O933" s="118"/>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row>
    <row r="934" spans="1:38" ht="15.75" customHeight="1">
      <c r="A934" s="117"/>
      <c r="B934" s="117"/>
      <c r="C934" s="117"/>
      <c r="D934" s="117"/>
      <c r="E934" s="118"/>
      <c r="F934" s="117"/>
      <c r="G934" s="117"/>
      <c r="H934" s="117"/>
      <c r="I934" s="117"/>
      <c r="J934" s="117"/>
      <c r="K934" s="117"/>
      <c r="L934" s="117"/>
      <c r="M934" s="117"/>
      <c r="N934" s="117"/>
      <c r="O934" s="118"/>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row>
    <row r="935" spans="1:38" ht="15.75" customHeight="1">
      <c r="A935" s="117"/>
      <c r="B935" s="117"/>
      <c r="C935" s="117"/>
      <c r="D935" s="117"/>
      <c r="E935" s="118"/>
      <c r="F935" s="117"/>
      <c r="G935" s="117"/>
      <c r="H935" s="117"/>
      <c r="I935" s="117"/>
      <c r="J935" s="117"/>
      <c r="K935" s="117"/>
      <c r="L935" s="117"/>
      <c r="M935" s="117"/>
      <c r="N935" s="117"/>
      <c r="O935" s="118"/>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row>
    <row r="936" spans="1:38" ht="15.75" customHeight="1">
      <c r="A936" s="117"/>
      <c r="B936" s="117"/>
      <c r="C936" s="117"/>
      <c r="D936" s="117"/>
      <c r="E936" s="118"/>
      <c r="F936" s="117"/>
      <c r="G936" s="117"/>
      <c r="H936" s="117"/>
      <c r="I936" s="117"/>
      <c r="J936" s="117"/>
      <c r="K936" s="117"/>
      <c r="L936" s="117"/>
      <c r="M936" s="117"/>
      <c r="N936" s="117"/>
      <c r="O936" s="118"/>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row>
    <row r="937" spans="1:38" ht="15.75" customHeight="1">
      <c r="A937" s="117"/>
      <c r="B937" s="117"/>
      <c r="C937" s="117"/>
      <c r="D937" s="117"/>
      <c r="E937" s="118"/>
      <c r="F937" s="117"/>
      <c r="G937" s="117"/>
      <c r="H937" s="117"/>
      <c r="I937" s="117"/>
      <c r="J937" s="117"/>
      <c r="K937" s="117"/>
      <c r="L937" s="117"/>
      <c r="M937" s="117"/>
      <c r="N937" s="117"/>
      <c r="O937" s="118"/>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row>
    <row r="938" spans="1:38" ht="15.75" customHeight="1">
      <c r="A938" s="117"/>
      <c r="B938" s="117"/>
      <c r="C938" s="117"/>
      <c r="D938" s="117"/>
      <c r="E938" s="118"/>
      <c r="F938" s="117"/>
      <c r="G938" s="117"/>
      <c r="H938" s="117"/>
      <c r="I938" s="117"/>
      <c r="J938" s="117"/>
      <c r="K938" s="117"/>
      <c r="L938" s="117"/>
      <c r="M938" s="117"/>
      <c r="N938" s="117"/>
      <c r="O938" s="118"/>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row>
    <row r="939" spans="1:38" ht="15.75" customHeight="1">
      <c r="A939" s="117"/>
      <c r="B939" s="117"/>
      <c r="C939" s="117"/>
      <c r="D939" s="117"/>
      <c r="E939" s="118"/>
      <c r="F939" s="117"/>
      <c r="G939" s="117"/>
      <c r="H939" s="117"/>
      <c r="I939" s="117"/>
      <c r="J939" s="117"/>
      <c r="K939" s="117"/>
      <c r="L939" s="117"/>
      <c r="M939" s="117"/>
      <c r="N939" s="117"/>
      <c r="O939" s="118"/>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row>
    <row r="940" spans="1:38" ht="15.75" customHeight="1">
      <c r="A940" s="117"/>
      <c r="B940" s="117"/>
      <c r="C940" s="117"/>
      <c r="D940" s="117"/>
      <c r="E940" s="118"/>
      <c r="F940" s="117"/>
      <c r="G940" s="117"/>
      <c r="H940" s="117"/>
      <c r="I940" s="117"/>
      <c r="J940" s="117"/>
      <c r="K940" s="117"/>
      <c r="L940" s="117"/>
      <c r="M940" s="117"/>
      <c r="N940" s="117"/>
      <c r="O940" s="118"/>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row>
    <row r="941" spans="1:38" ht="15.75" customHeight="1">
      <c r="A941" s="117"/>
      <c r="B941" s="117"/>
      <c r="C941" s="117"/>
      <c r="D941" s="117"/>
      <c r="E941" s="118"/>
      <c r="F941" s="117"/>
      <c r="G941" s="117"/>
      <c r="H941" s="117"/>
      <c r="I941" s="117"/>
      <c r="J941" s="117"/>
      <c r="K941" s="117"/>
      <c r="L941" s="117"/>
      <c r="M941" s="117"/>
      <c r="N941" s="117"/>
      <c r="O941" s="118"/>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row>
    <row r="942" spans="1:38" ht="15.75" customHeight="1">
      <c r="A942" s="117"/>
      <c r="B942" s="117"/>
      <c r="C942" s="117"/>
      <c r="D942" s="117"/>
      <c r="E942" s="118"/>
      <c r="F942" s="117"/>
      <c r="G942" s="117"/>
      <c r="H942" s="117"/>
      <c r="I942" s="117"/>
      <c r="J942" s="117"/>
      <c r="K942" s="117"/>
      <c r="L942" s="117"/>
      <c r="M942" s="117"/>
      <c r="N942" s="117"/>
      <c r="O942" s="118"/>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row>
    <row r="943" spans="1:38" ht="15.75" customHeight="1">
      <c r="A943" s="117"/>
      <c r="B943" s="117"/>
      <c r="C943" s="117"/>
      <c r="D943" s="117"/>
      <c r="E943" s="118"/>
      <c r="F943" s="117"/>
      <c r="G943" s="117"/>
      <c r="H943" s="117"/>
      <c r="I943" s="117"/>
      <c r="J943" s="117"/>
      <c r="K943" s="117"/>
      <c r="L943" s="117"/>
      <c r="M943" s="117"/>
      <c r="N943" s="117"/>
      <c r="O943" s="118"/>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row>
    <row r="944" spans="1:38" ht="15.75" customHeight="1">
      <c r="A944" s="117"/>
      <c r="B944" s="117"/>
      <c r="C944" s="117"/>
      <c r="D944" s="117"/>
      <c r="E944" s="118"/>
      <c r="F944" s="117"/>
      <c r="G944" s="117"/>
      <c r="H944" s="117"/>
      <c r="I944" s="117"/>
      <c r="J944" s="117"/>
      <c r="K944" s="117"/>
      <c r="L944" s="117"/>
      <c r="M944" s="117"/>
      <c r="N944" s="117"/>
      <c r="O944" s="118"/>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row>
    <row r="945" spans="1:38" ht="15.75" customHeight="1">
      <c r="A945" s="117"/>
      <c r="B945" s="117"/>
      <c r="C945" s="117"/>
      <c r="D945" s="117"/>
      <c r="E945" s="118"/>
      <c r="F945" s="117"/>
      <c r="G945" s="117"/>
      <c r="H945" s="117"/>
      <c r="I945" s="117"/>
      <c r="J945" s="117"/>
      <c r="K945" s="117"/>
      <c r="L945" s="117"/>
      <c r="M945" s="117"/>
      <c r="N945" s="117"/>
      <c r="O945" s="118"/>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row>
    <row r="946" spans="1:38" ht="15.75" customHeight="1">
      <c r="A946" s="117"/>
      <c r="B946" s="117"/>
      <c r="C946" s="117"/>
      <c r="D946" s="117"/>
      <c r="E946" s="118"/>
      <c r="F946" s="117"/>
      <c r="G946" s="117"/>
      <c r="H946" s="117"/>
      <c r="I946" s="117"/>
      <c r="J946" s="117"/>
      <c r="K946" s="117"/>
      <c r="L946" s="117"/>
      <c r="M946" s="117"/>
      <c r="N946" s="117"/>
      <c r="O946" s="118"/>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row>
    <row r="947" spans="1:38" ht="15.75" customHeight="1">
      <c r="A947" s="117"/>
      <c r="B947" s="117"/>
      <c r="C947" s="117"/>
      <c r="D947" s="117"/>
      <c r="E947" s="118"/>
      <c r="F947" s="117"/>
      <c r="G947" s="117"/>
      <c r="H947" s="117"/>
      <c r="I947" s="117"/>
      <c r="J947" s="117"/>
      <c r="K947" s="117"/>
      <c r="L947" s="117"/>
      <c r="M947" s="117"/>
      <c r="N947" s="117"/>
      <c r="O947" s="118"/>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row>
    <row r="948" spans="1:38" ht="15.75" customHeight="1">
      <c r="A948" s="117"/>
      <c r="B948" s="117"/>
      <c r="C948" s="117"/>
      <c r="D948" s="117"/>
      <c r="E948" s="118"/>
      <c r="F948" s="117"/>
      <c r="G948" s="117"/>
      <c r="H948" s="117"/>
      <c r="I948" s="117"/>
      <c r="J948" s="117"/>
      <c r="K948" s="117"/>
      <c r="L948" s="117"/>
      <c r="M948" s="117"/>
      <c r="N948" s="117"/>
      <c r="O948" s="118"/>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row>
    <row r="949" spans="1:38" ht="15.75" customHeight="1">
      <c r="A949" s="117"/>
      <c r="B949" s="117"/>
      <c r="C949" s="117"/>
      <c r="D949" s="117"/>
      <c r="E949" s="118"/>
      <c r="F949" s="117"/>
      <c r="G949" s="117"/>
      <c r="H949" s="117"/>
      <c r="I949" s="117"/>
      <c r="J949" s="117"/>
      <c r="K949" s="117"/>
      <c r="L949" s="117"/>
      <c r="M949" s="117"/>
      <c r="N949" s="117"/>
      <c r="O949" s="118"/>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row>
    <row r="950" spans="1:38" ht="15.75" customHeight="1">
      <c r="A950" s="117"/>
      <c r="B950" s="117"/>
      <c r="C950" s="117"/>
      <c r="D950" s="117"/>
      <c r="E950" s="118"/>
      <c r="F950" s="117"/>
      <c r="G950" s="117"/>
      <c r="H950" s="117"/>
      <c r="I950" s="117"/>
      <c r="J950" s="117"/>
      <c r="K950" s="117"/>
      <c r="L950" s="117"/>
      <c r="M950" s="117"/>
      <c r="N950" s="117"/>
      <c r="O950" s="118"/>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row>
    <row r="951" spans="1:38" ht="15.75" customHeight="1">
      <c r="A951" s="117"/>
      <c r="B951" s="117"/>
      <c r="C951" s="117"/>
      <c r="D951" s="117"/>
      <c r="E951" s="118"/>
      <c r="F951" s="117"/>
      <c r="G951" s="117"/>
      <c r="H951" s="117"/>
      <c r="I951" s="117"/>
      <c r="J951" s="117"/>
      <c r="K951" s="117"/>
      <c r="L951" s="117"/>
      <c r="M951" s="117"/>
      <c r="N951" s="117"/>
      <c r="O951" s="118"/>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row>
    <row r="952" spans="1:38" ht="15.75" customHeight="1">
      <c r="A952" s="117"/>
      <c r="B952" s="117"/>
      <c r="C952" s="117"/>
      <c r="D952" s="117"/>
      <c r="E952" s="118"/>
      <c r="F952" s="117"/>
      <c r="G952" s="117"/>
      <c r="H952" s="117"/>
      <c r="I952" s="117"/>
      <c r="J952" s="117"/>
      <c r="K952" s="117"/>
      <c r="L952" s="117"/>
      <c r="M952" s="117"/>
      <c r="N952" s="117"/>
      <c r="O952" s="118"/>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row>
    <row r="953" spans="1:38" ht="15.75" customHeight="1">
      <c r="A953" s="117"/>
      <c r="B953" s="117"/>
      <c r="C953" s="117"/>
      <c r="D953" s="117"/>
      <c r="E953" s="118"/>
      <c r="F953" s="117"/>
      <c r="G953" s="117"/>
      <c r="H953" s="117"/>
      <c r="I953" s="117"/>
      <c r="J953" s="117"/>
      <c r="K953" s="117"/>
      <c r="L953" s="117"/>
      <c r="M953" s="117"/>
      <c r="N953" s="117"/>
      <c r="O953" s="118"/>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row>
    <row r="954" spans="1:38" ht="15.75" customHeight="1">
      <c r="A954" s="117"/>
      <c r="B954" s="117"/>
      <c r="C954" s="117"/>
      <c r="D954" s="117"/>
      <c r="E954" s="118"/>
      <c r="F954" s="117"/>
      <c r="G954" s="117"/>
      <c r="H954" s="117"/>
      <c r="I954" s="117"/>
      <c r="J954" s="117"/>
      <c r="K954" s="117"/>
      <c r="L954" s="117"/>
      <c r="M954" s="117"/>
      <c r="N954" s="117"/>
      <c r="O954" s="118"/>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row>
    <row r="955" spans="1:38" ht="15.75" customHeight="1">
      <c r="A955" s="117"/>
      <c r="B955" s="117"/>
      <c r="C955" s="117"/>
      <c r="D955" s="117"/>
      <c r="E955" s="118"/>
      <c r="F955" s="117"/>
      <c r="G955" s="117"/>
      <c r="H955" s="117"/>
      <c r="I955" s="117"/>
      <c r="J955" s="117"/>
      <c r="K955" s="117"/>
      <c r="L955" s="117"/>
      <c r="M955" s="117"/>
      <c r="N955" s="117"/>
      <c r="O955" s="118"/>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row>
    <row r="956" spans="1:38" ht="15.75" customHeight="1">
      <c r="A956" s="117"/>
      <c r="B956" s="117"/>
      <c r="C956" s="117"/>
      <c r="D956" s="117"/>
      <c r="E956" s="118"/>
      <c r="F956" s="117"/>
      <c r="G956" s="117"/>
      <c r="H956" s="117"/>
      <c r="I956" s="117"/>
      <c r="J956" s="117"/>
      <c r="K956" s="117"/>
      <c r="L956" s="117"/>
      <c r="M956" s="117"/>
      <c r="N956" s="117"/>
      <c r="O956" s="118"/>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row>
    <row r="957" spans="1:38" ht="15.75" customHeight="1">
      <c r="A957" s="117"/>
      <c r="B957" s="117"/>
      <c r="C957" s="117"/>
      <c r="D957" s="117"/>
      <c r="E957" s="118"/>
      <c r="F957" s="117"/>
      <c r="G957" s="117"/>
      <c r="H957" s="117"/>
      <c r="I957" s="117"/>
      <c r="J957" s="117"/>
      <c r="K957" s="117"/>
      <c r="L957" s="117"/>
      <c r="M957" s="117"/>
      <c r="N957" s="117"/>
      <c r="O957" s="118"/>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row>
    <row r="958" spans="1:38" ht="15.75" customHeight="1">
      <c r="A958" s="117"/>
      <c r="B958" s="117"/>
      <c r="C958" s="117"/>
      <c r="D958" s="117"/>
      <c r="E958" s="118"/>
      <c r="F958" s="117"/>
      <c r="G958" s="117"/>
      <c r="H958" s="117"/>
      <c r="I958" s="117"/>
      <c r="J958" s="117"/>
      <c r="K958" s="117"/>
      <c r="L958" s="117"/>
      <c r="M958" s="117"/>
      <c r="N958" s="117"/>
      <c r="O958" s="118"/>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row>
    <row r="959" spans="1:38" ht="15.75" customHeight="1">
      <c r="A959" s="117"/>
      <c r="B959" s="117"/>
      <c r="C959" s="117"/>
      <c r="D959" s="117"/>
      <c r="E959" s="118"/>
      <c r="F959" s="117"/>
      <c r="G959" s="117"/>
      <c r="H959" s="117"/>
      <c r="I959" s="117"/>
      <c r="J959" s="117"/>
      <c r="K959" s="117"/>
      <c r="L959" s="117"/>
      <c r="M959" s="117"/>
      <c r="N959" s="117"/>
      <c r="O959" s="118"/>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row>
    <row r="960" spans="1:38" ht="15.75" customHeight="1">
      <c r="A960" s="117"/>
      <c r="B960" s="117"/>
      <c r="C960" s="117"/>
      <c r="D960" s="117"/>
      <c r="E960" s="118"/>
      <c r="F960" s="117"/>
      <c r="G960" s="117"/>
      <c r="H960" s="117"/>
      <c r="I960" s="117"/>
      <c r="J960" s="117"/>
      <c r="K960" s="117"/>
      <c r="L960" s="117"/>
      <c r="M960" s="117"/>
      <c r="N960" s="117"/>
      <c r="O960" s="118"/>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row>
    <row r="961" spans="1:38" ht="15.75" customHeight="1">
      <c r="A961" s="117"/>
      <c r="B961" s="117"/>
      <c r="C961" s="117"/>
      <c r="D961" s="117"/>
      <c r="E961" s="118"/>
      <c r="F961" s="117"/>
      <c r="G961" s="117"/>
      <c r="H961" s="117"/>
      <c r="I961" s="117"/>
      <c r="J961" s="117"/>
      <c r="K961" s="117"/>
      <c r="L961" s="117"/>
      <c r="M961" s="117"/>
      <c r="N961" s="117"/>
      <c r="O961" s="118"/>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row>
    <row r="962" spans="1:38" ht="15.75" customHeight="1">
      <c r="A962" s="117"/>
      <c r="B962" s="117"/>
      <c r="C962" s="117"/>
      <c r="D962" s="117"/>
      <c r="E962" s="118"/>
      <c r="F962" s="117"/>
      <c r="G962" s="117"/>
      <c r="H962" s="117"/>
      <c r="I962" s="117"/>
      <c r="J962" s="117"/>
      <c r="K962" s="117"/>
      <c r="L962" s="117"/>
      <c r="M962" s="117"/>
      <c r="N962" s="117"/>
      <c r="O962" s="118"/>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row>
    <row r="963" spans="1:38" ht="15.75" customHeight="1">
      <c r="A963" s="117"/>
      <c r="B963" s="117"/>
      <c r="C963" s="117"/>
      <c r="D963" s="117"/>
      <c r="E963" s="118"/>
      <c r="F963" s="117"/>
      <c r="G963" s="117"/>
      <c r="H963" s="117"/>
      <c r="I963" s="117"/>
      <c r="J963" s="117"/>
      <c r="K963" s="117"/>
      <c r="L963" s="117"/>
      <c r="M963" s="117"/>
      <c r="N963" s="117"/>
      <c r="O963" s="118"/>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row>
    <row r="964" spans="1:38" ht="15.75" customHeight="1">
      <c r="A964" s="117"/>
      <c r="B964" s="117"/>
      <c r="C964" s="117"/>
      <c r="D964" s="117"/>
      <c r="E964" s="118"/>
      <c r="F964" s="117"/>
      <c r="G964" s="117"/>
      <c r="H964" s="117"/>
      <c r="I964" s="117"/>
      <c r="J964" s="117"/>
      <c r="K964" s="117"/>
      <c r="L964" s="117"/>
      <c r="M964" s="117"/>
      <c r="N964" s="117"/>
      <c r="O964" s="118"/>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row>
    <row r="965" spans="1:38" ht="15.75" customHeight="1">
      <c r="A965" s="117"/>
      <c r="B965" s="117"/>
      <c r="C965" s="117"/>
      <c r="D965" s="117"/>
      <c r="E965" s="118"/>
      <c r="F965" s="117"/>
      <c r="G965" s="117"/>
      <c r="H965" s="117"/>
      <c r="I965" s="117"/>
      <c r="J965" s="117"/>
      <c r="K965" s="117"/>
      <c r="L965" s="117"/>
      <c r="M965" s="117"/>
      <c r="N965" s="117"/>
      <c r="O965" s="118"/>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row>
    <row r="966" spans="1:38" ht="15.75" customHeight="1">
      <c r="A966" s="117"/>
      <c r="B966" s="117"/>
      <c r="C966" s="117"/>
      <c r="D966" s="117"/>
      <c r="E966" s="118"/>
      <c r="F966" s="117"/>
      <c r="G966" s="117"/>
      <c r="H966" s="117"/>
      <c r="I966" s="117"/>
      <c r="J966" s="117"/>
      <c r="K966" s="117"/>
      <c r="L966" s="117"/>
      <c r="M966" s="117"/>
      <c r="N966" s="117"/>
      <c r="O966" s="118"/>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row>
    <row r="967" spans="1:38" ht="15.75" customHeight="1">
      <c r="A967" s="117"/>
      <c r="B967" s="117"/>
      <c r="C967" s="117"/>
      <c r="D967" s="117"/>
      <c r="E967" s="118"/>
      <c r="F967" s="117"/>
      <c r="G967" s="117"/>
      <c r="H967" s="117"/>
      <c r="I967" s="117"/>
      <c r="J967" s="117"/>
      <c r="K967" s="117"/>
      <c r="L967" s="117"/>
      <c r="M967" s="117"/>
      <c r="N967" s="117"/>
      <c r="O967" s="118"/>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row>
    <row r="968" spans="1:38" ht="15.75" customHeight="1">
      <c r="A968" s="117"/>
      <c r="B968" s="117"/>
      <c r="C968" s="117"/>
      <c r="D968" s="117"/>
      <c r="E968" s="118"/>
      <c r="F968" s="117"/>
      <c r="G968" s="117"/>
      <c r="H968" s="117"/>
      <c r="I968" s="117"/>
      <c r="J968" s="117"/>
      <c r="K968" s="117"/>
      <c r="L968" s="117"/>
      <c r="M968" s="117"/>
      <c r="N968" s="117"/>
      <c r="O968" s="118"/>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row>
    <row r="969" spans="1:38" ht="15.75" customHeight="1">
      <c r="A969" s="117"/>
      <c r="B969" s="117"/>
      <c r="C969" s="117"/>
      <c r="D969" s="117"/>
      <c r="E969" s="118"/>
      <c r="F969" s="117"/>
      <c r="G969" s="117"/>
      <c r="H969" s="117"/>
      <c r="I969" s="117"/>
      <c r="J969" s="117"/>
      <c r="K969" s="117"/>
      <c r="L969" s="117"/>
      <c r="M969" s="117"/>
      <c r="N969" s="117"/>
      <c r="O969" s="118"/>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row>
    <row r="970" spans="1:38" ht="15.75" customHeight="1">
      <c r="A970" s="117"/>
      <c r="B970" s="117"/>
      <c r="C970" s="117"/>
      <c r="D970" s="117"/>
      <c r="E970" s="118"/>
      <c r="F970" s="117"/>
      <c r="G970" s="117"/>
      <c r="H970" s="117"/>
      <c r="I970" s="117"/>
      <c r="J970" s="117"/>
      <c r="K970" s="117"/>
      <c r="L970" s="117"/>
      <c r="M970" s="117"/>
      <c r="N970" s="117"/>
      <c r="O970" s="118"/>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row>
    <row r="971" spans="1:38" ht="15.75" customHeight="1">
      <c r="A971" s="117"/>
      <c r="B971" s="117"/>
      <c r="C971" s="117"/>
      <c r="D971" s="117"/>
      <c r="E971" s="118"/>
      <c r="F971" s="117"/>
      <c r="G971" s="117"/>
      <c r="H971" s="117"/>
      <c r="I971" s="117"/>
      <c r="J971" s="117"/>
      <c r="K971" s="117"/>
      <c r="L971" s="117"/>
      <c r="M971" s="117"/>
      <c r="N971" s="117"/>
      <c r="O971" s="118"/>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row>
    <row r="972" spans="1:38" ht="15.75" customHeight="1">
      <c r="A972" s="117"/>
      <c r="B972" s="117"/>
      <c r="C972" s="117"/>
      <c r="D972" s="117"/>
      <c r="E972" s="118"/>
      <c r="F972" s="117"/>
      <c r="G972" s="117"/>
      <c r="H972" s="117"/>
      <c r="I972" s="117"/>
      <c r="J972" s="117"/>
      <c r="K972" s="117"/>
      <c r="L972" s="117"/>
      <c r="M972" s="117"/>
      <c r="N972" s="117"/>
      <c r="O972" s="118"/>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row>
    <row r="973" spans="1:38" ht="15.75" customHeight="1">
      <c r="A973" s="117"/>
      <c r="B973" s="117"/>
      <c r="C973" s="117"/>
      <c r="D973" s="117"/>
      <c r="E973" s="118"/>
      <c r="F973" s="117"/>
      <c r="G973" s="117"/>
      <c r="H973" s="117"/>
      <c r="I973" s="117"/>
      <c r="J973" s="117"/>
      <c r="K973" s="117"/>
      <c r="L973" s="117"/>
      <c r="M973" s="117"/>
      <c r="N973" s="117"/>
      <c r="O973" s="118"/>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row>
    <row r="974" spans="1:38" ht="15.75" customHeight="1">
      <c r="A974" s="117"/>
      <c r="B974" s="117"/>
      <c r="C974" s="117"/>
      <c r="D974" s="117"/>
      <c r="E974" s="118"/>
      <c r="F974" s="117"/>
      <c r="G974" s="117"/>
      <c r="H974" s="117"/>
      <c r="I974" s="117"/>
      <c r="J974" s="117"/>
      <c r="K974" s="117"/>
      <c r="L974" s="117"/>
      <c r="M974" s="117"/>
      <c r="N974" s="117"/>
      <c r="O974" s="118"/>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row>
    <row r="975" spans="1:38" ht="15.75" customHeight="1">
      <c r="A975" s="117"/>
      <c r="B975" s="117"/>
      <c r="C975" s="117"/>
      <c r="D975" s="117"/>
      <c r="E975" s="118"/>
      <c r="F975" s="117"/>
      <c r="G975" s="117"/>
      <c r="H975" s="117"/>
      <c r="I975" s="117"/>
      <c r="J975" s="117"/>
      <c r="K975" s="117"/>
      <c r="L975" s="117"/>
      <c r="M975" s="117"/>
      <c r="N975" s="117"/>
      <c r="O975" s="118"/>
      <c r="P975" s="117"/>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row>
    <row r="976" spans="1:38" ht="15.75" customHeight="1">
      <c r="A976" s="117"/>
      <c r="B976" s="117"/>
      <c r="C976" s="117"/>
      <c r="D976" s="117"/>
      <c r="E976" s="118"/>
      <c r="F976" s="117"/>
      <c r="G976" s="117"/>
      <c r="H976" s="117"/>
      <c r="I976" s="117"/>
      <c r="J976" s="117"/>
      <c r="K976" s="117"/>
      <c r="L976" s="117"/>
      <c r="M976" s="117"/>
      <c r="N976" s="117"/>
      <c r="O976" s="118"/>
      <c r="P976" s="117"/>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row>
    <row r="977" spans="1:38" ht="15.75" customHeight="1">
      <c r="A977" s="117"/>
      <c r="B977" s="117"/>
      <c r="C977" s="117"/>
      <c r="D977" s="117"/>
      <c r="E977" s="118"/>
      <c r="F977" s="117"/>
      <c r="G977" s="117"/>
      <c r="H977" s="117"/>
      <c r="I977" s="117"/>
      <c r="J977" s="117"/>
      <c r="K977" s="117"/>
      <c r="L977" s="117"/>
      <c r="M977" s="117"/>
      <c r="N977" s="117"/>
      <c r="O977" s="118"/>
      <c r="P977" s="117"/>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row>
    <row r="978" spans="1:38" ht="15.75" customHeight="1">
      <c r="A978" s="117"/>
      <c r="B978" s="117"/>
      <c r="C978" s="117"/>
      <c r="D978" s="117"/>
      <c r="E978" s="118"/>
      <c r="F978" s="117"/>
      <c r="G978" s="117"/>
      <c r="H978" s="117"/>
      <c r="I978" s="117"/>
      <c r="J978" s="117"/>
      <c r="K978" s="117"/>
      <c r="L978" s="117"/>
      <c r="M978" s="117"/>
      <c r="N978" s="117"/>
      <c r="O978" s="118"/>
      <c r="P978" s="117"/>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row>
    <row r="979" spans="1:38" ht="15.75" customHeight="1">
      <c r="A979" s="117"/>
      <c r="B979" s="117"/>
      <c r="C979" s="117"/>
      <c r="D979" s="117"/>
      <c r="E979" s="118"/>
      <c r="F979" s="117"/>
      <c r="G979" s="117"/>
      <c r="H979" s="117"/>
      <c r="I979" s="117"/>
      <c r="J979" s="117"/>
      <c r="K979" s="117"/>
      <c r="L979" s="117"/>
      <c r="M979" s="117"/>
      <c r="N979" s="117"/>
      <c r="O979" s="118"/>
      <c r="P979" s="117"/>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row>
    <row r="980" spans="1:38" ht="15.75" customHeight="1">
      <c r="A980" s="117"/>
      <c r="B980" s="117"/>
      <c r="C980" s="117"/>
      <c r="D980" s="117"/>
      <c r="E980" s="118"/>
      <c r="F980" s="117"/>
      <c r="G980" s="117"/>
      <c r="H980" s="117"/>
      <c r="I980" s="117"/>
      <c r="J980" s="117"/>
      <c r="K980" s="117"/>
      <c r="L980" s="117"/>
      <c r="M980" s="117"/>
      <c r="N980" s="117"/>
      <c r="O980" s="118"/>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row>
    <row r="981" spans="1:38" ht="15.75" customHeight="1">
      <c r="A981" s="117"/>
      <c r="B981" s="117"/>
      <c r="C981" s="117"/>
      <c r="D981" s="117"/>
      <c r="E981" s="118"/>
      <c r="F981" s="117"/>
      <c r="G981" s="117"/>
      <c r="H981" s="117"/>
      <c r="I981" s="117"/>
      <c r="J981" s="117"/>
      <c r="K981" s="117"/>
      <c r="L981" s="117"/>
      <c r="M981" s="117"/>
      <c r="N981" s="117"/>
      <c r="O981" s="118"/>
      <c r="P981" s="117"/>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row>
    <row r="982" spans="1:38" ht="15.75" customHeight="1">
      <c r="A982" s="117"/>
      <c r="B982" s="117"/>
      <c r="C982" s="117"/>
      <c r="D982" s="117"/>
      <c r="E982" s="118"/>
      <c r="F982" s="117"/>
      <c r="G982" s="117"/>
      <c r="H982" s="117"/>
      <c r="I982" s="117"/>
      <c r="J982" s="117"/>
      <c r="K982" s="117"/>
      <c r="L982" s="117"/>
      <c r="M982" s="117"/>
      <c r="N982" s="117"/>
      <c r="O982" s="118"/>
      <c r="P982" s="117"/>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row>
    <row r="983" spans="1:38" ht="15.75" customHeight="1">
      <c r="A983" s="117"/>
      <c r="B983" s="117"/>
      <c r="C983" s="117"/>
      <c r="D983" s="117"/>
      <c r="E983" s="118"/>
      <c r="F983" s="117"/>
      <c r="G983" s="117"/>
      <c r="H983" s="117"/>
      <c r="I983" s="117"/>
      <c r="J983" s="117"/>
      <c r="K983" s="117"/>
      <c r="L983" s="117"/>
      <c r="M983" s="117"/>
      <c r="N983" s="117"/>
      <c r="O983" s="118"/>
      <c r="P983" s="117"/>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row>
    <row r="984" spans="1:38" ht="15.75" customHeight="1">
      <c r="A984" s="117"/>
      <c r="B984" s="117"/>
      <c r="C984" s="117"/>
      <c r="D984" s="117"/>
      <c r="E984" s="118"/>
      <c r="F984" s="117"/>
      <c r="G984" s="117"/>
      <c r="H984" s="117"/>
      <c r="I984" s="117"/>
      <c r="J984" s="117"/>
      <c r="K984" s="117"/>
      <c r="L984" s="117"/>
      <c r="M984" s="117"/>
      <c r="N984" s="117"/>
      <c r="O984" s="118"/>
      <c r="P984" s="117"/>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row>
    <row r="985" spans="1:38" ht="15.75" customHeight="1">
      <c r="A985" s="117"/>
      <c r="B985" s="117"/>
      <c r="C985" s="117"/>
      <c r="D985" s="117"/>
      <c r="E985" s="118"/>
      <c r="F985" s="117"/>
      <c r="G985" s="117"/>
      <c r="H985" s="117"/>
      <c r="I985" s="117"/>
      <c r="J985" s="117"/>
      <c r="K985" s="117"/>
      <c r="L985" s="117"/>
      <c r="M985" s="117"/>
      <c r="N985" s="117"/>
      <c r="O985" s="118"/>
      <c r="P985" s="117"/>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row>
    <row r="986" spans="1:38" ht="15.75" customHeight="1">
      <c r="A986" s="117"/>
      <c r="B986" s="117"/>
      <c r="C986" s="117"/>
      <c r="D986" s="117"/>
      <c r="E986" s="118"/>
      <c r="F986" s="117"/>
      <c r="G986" s="117"/>
      <c r="H986" s="117"/>
      <c r="I986" s="117"/>
      <c r="J986" s="117"/>
      <c r="K986" s="117"/>
      <c r="L986" s="117"/>
      <c r="M986" s="117"/>
      <c r="N986" s="117"/>
      <c r="O986" s="118"/>
      <c r="P986" s="117"/>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row>
    <row r="987" spans="1:38" ht="15.75" customHeight="1">
      <c r="A987" s="117"/>
      <c r="B987" s="117"/>
      <c r="C987" s="117"/>
      <c r="D987" s="117"/>
      <c r="E987" s="118"/>
      <c r="F987" s="117"/>
      <c r="G987" s="117"/>
      <c r="H987" s="117"/>
      <c r="I987" s="117"/>
      <c r="J987" s="117"/>
      <c r="K987" s="117"/>
      <c r="L987" s="117"/>
      <c r="M987" s="117"/>
      <c r="N987" s="117"/>
      <c r="O987" s="118"/>
      <c r="P987" s="117"/>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row>
    <row r="988" spans="1:38" ht="15.75" customHeight="1">
      <c r="A988" s="117"/>
      <c r="B988" s="117"/>
      <c r="C988" s="117"/>
      <c r="D988" s="117"/>
      <c r="E988" s="118"/>
      <c r="F988" s="117"/>
      <c r="G988" s="117"/>
      <c r="H988" s="117"/>
      <c r="I988" s="117"/>
      <c r="J988" s="117"/>
      <c r="K988" s="117"/>
      <c r="L988" s="117"/>
      <c r="M988" s="117"/>
      <c r="N988" s="117"/>
      <c r="O988" s="118"/>
      <c r="P988" s="117"/>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row>
    <row r="989" spans="1:38" ht="15.75" customHeight="1">
      <c r="A989" s="117"/>
      <c r="B989" s="117"/>
      <c r="C989" s="117"/>
      <c r="D989" s="117"/>
      <c r="E989" s="118"/>
      <c r="F989" s="117"/>
      <c r="G989" s="117"/>
      <c r="H989" s="117"/>
      <c r="I989" s="117"/>
      <c r="J989" s="117"/>
      <c r="K989" s="117"/>
      <c r="L989" s="117"/>
      <c r="M989" s="117"/>
      <c r="N989" s="117"/>
      <c r="O989" s="118"/>
      <c r="P989" s="117"/>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row>
    <row r="990" spans="1:38" ht="15.75" customHeight="1">
      <c r="A990" s="117"/>
      <c r="B990" s="117"/>
      <c r="C990" s="117"/>
      <c r="D990" s="117"/>
      <c r="E990" s="118"/>
      <c r="F990" s="117"/>
      <c r="G990" s="117"/>
      <c r="H990" s="117"/>
      <c r="I990" s="117"/>
      <c r="J990" s="117"/>
      <c r="K990" s="117"/>
      <c r="L990" s="117"/>
      <c r="M990" s="117"/>
      <c r="N990" s="117"/>
      <c r="O990" s="118"/>
      <c r="P990" s="117"/>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row>
    <row r="991" spans="1:38" ht="15.75" customHeight="1">
      <c r="A991" s="117"/>
      <c r="B991" s="117"/>
      <c r="C991" s="117"/>
      <c r="D991" s="117"/>
      <c r="E991" s="118"/>
      <c r="F991" s="117"/>
      <c r="G991" s="117"/>
      <c r="H991" s="117"/>
      <c r="I991" s="117"/>
      <c r="J991" s="117"/>
      <c r="K991" s="117"/>
      <c r="L991" s="117"/>
      <c r="M991" s="117"/>
      <c r="N991" s="117"/>
      <c r="O991" s="118"/>
      <c r="P991" s="117"/>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row>
    <row r="992" spans="1:38" ht="15.75" customHeight="1">
      <c r="A992" s="117"/>
      <c r="B992" s="117"/>
      <c r="C992" s="117"/>
      <c r="D992" s="117"/>
      <c r="E992" s="118"/>
      <c r="F992" s="117"/>
      <c r="G992" s="117"/>
      <c r="H992" s="117"/>
      <c r="I992" s="117"/>
      <c r="J992" s="117"/>
      <c r="K992" s="117"/>
      <c r="L992" s="117"/>
      <c r="M992" s="117"/>
      <c r="N992" s="117"/>
      <c r="O992" s="118"/>
      <c r="P992" s="117"/>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row>
    <row r="993" spans="1:38" ht="15.75" customHeight="1">
      <c r="A993" s="117"/>
      <c r="B993" s="117"/>
      <c r="C993" s="117"/>
      <c r="D993" s="117"/>
      <c r="E993" s="118"/>
      <c r="F993" s="117"/>
      <c r="G993" s="117"/>
      <c r="H993" s="117"/>
      <c r="I993" s="117"/>
      <c r="J993" s="117"/>
      <c r="K993" s="117"/>
      <c r="L993" s="117"/>
      <c r="M993" s="117"/>
      <c r="N993" s="117"/>
      <c r="O993" s="118"/>
      <c r="P993" s="117"/>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row>
    <row r="994" spans="1:38" ht="15.75" customHeight="1">
      <c r="A994" s="117"/>
      <c r="B994" s="117"/>
      <c r="C994" s="117"/>
      <c r="D994" s="117"/>
      <c r="E994" s="118"/>
      <c r="F994" s="117"/>
      <c r="G994" s="117"/>
      <c r="H994" s="117"/>
      <c r="I994" s="117"/>
      <c r="J994" s="117"/>
      <c r="K994" s="117"/>
      <c r="L994" s="117"/>
      <c r="M994" s="117"/>
      <c r="N994" s="117"/>
      <c r="O994" s="118"/>
      <c r="P994" s="117"/>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row>
    <row r="995" spans="1:38" ht="15.75" customHeight="1">
      <c r="A995" s="117"/>
      <c r="B995" s="117"/>
      <c r="C995" s="117"/>
      <c r="D995" s="117"/>
      <c r="E995" s="118"/>
      <c r="F995" s="117"/>
      <c r="G995" s="117"/>
      <c r="H995" s="117"/>
      <c r="I995" s="117"/>
      <c r="J995" s="117"/>
      <c r="K995" s="117"/>
      <c r="L995" s="117"/>
      <c r="M995" s="117"/>
      <c r="N995" s="117"/>
      <c r="O995" s="118"/>
      <c r="P995" s="117"/>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row>
    <row r="996" spans="1:38" ht="15.75" customHeight="1">
      <c r="A996" s="117"/>
      <c r="B996" s="117"/>
      <c r="C996" s="117"/>
      <c r="D996" s="117"/>
      <c r="E996" s="118"/>
      <c r="F996" s="117"/>
      <c r="G996" s="117"/>
      <c r="H996" s="117"/>
      <c r="I996" s="117"/>
      <c r="J996" s="117"/>
      <c r="K996" s="117"/>
      <c r="L996" s="117"/>
      <c r="M996" s="117"/>
      <c r="N996" s="117"/>
      <c r="O996" s="118"/>
      <c r="P996" s="117"/>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row>
    <row r="997" spans="1:38" ht="15.75" customHeight="1">
      <c r="A997" s="117"/>
      <c r="B997" s="117"/>
      <c r="C997" s="117"/>
      <c r="D997" s="117"/>
      <c r="E997" s="118"/>
      <c r="F997" s="117"/>
      <c r="G997" s="117"/>
      <c r="H997" s="117"/>
      <c r="I997" s="117"/>
      <c r="J997" s="117"/>
      <c r="K997" s="117"/>
      <c r="L997" s="117"/>
      <c r="M997" s="117"/>
      <c r="N997" s="117"/>
      <c r="O997" s="118"/>
      <c r="P997" s="117"/>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row>
    <row r="998" spans="1:38" ht="15.75" customHeight="1">
      <c r="A998" s="117"/>
      <c r="B998" s="117"/>
      <c r="C998" s="117"/>
      <c r="D998" s="117"/>
      <c r="E998" s="118"/>
      <c r="F998" s="117"/>
      <c r="G998" s="117"/>
      <c r="H998" s="117"/>
      <c r="I998" s="117"/>
      <c r="J998" s="117"/>
      <c r="K998" s="117"/>
      <c r="L998" s="117"/>
      <c r="M998" s="117"/>
      <c r="N998" s="117"/>
      <c r="O998" s="118"/>
      <c r="P998" s="117"/>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row>
    <row r="999" spans="1:38" ht="15.75" customHeight="1">
      <c r="A999" s="117"/>
      <c r="B999" s="117"/>
      <c r="C999" s="117"/>
      <c r="D999" s="117"/>
      <c r="E999" s="118"/>
      <c r="F999" s="117"/>
      <c r="G999" s="117"/>
      <c r="H999" s="117"/>
      <c r="I999" s="117"/>
      <c r="J999" s="117"/>
      <c r="K999" s="117"/>
      <c r="L999" s="117"/>
      <c r="M999" s="117"/>
      <c r="N999" s="117"/>
      <c r="O999" s="118"/>
      <c r="P999" s="117"/>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row>
    <row r="1000" spans="1:38" ht="15.75" customHeight="1">
      <c r="A1000" s="117"/>
      <c r="B1000" s="117"/>
      <c r="C1000" s="117"/>
      <c r="D1000" s="117"/>
      <c r="E1000" s="118"/>
      <c r="F1000" s="117"/>
      <c r="G1000" s="117"/>
      <c r="H1000" s="117"/>
      <c r="I1000" s="117"/>
      <c r="J1000" s="117"/>
      <c r="K1000" s="117"/>
      <c r="L1000" s="117"/>
      <c r="M1000" s="117"/>
      <c r="N1000" s="117"/>
      <c r="O1000" s="118"/>
      <c r="P1000" s="117"/>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row>
  </sheetData>
  <mergeCells count="17">
    <mergeCell ref="A1:B3"/>
    <mergeCell ref="C2:D2"/>
    <mergeCell ref="E2:F2"/>
    <mergeCell ref="G2:H2"/>
    <mergeCell ref="I2:J2"/>
    <mergeCell ref="O2:P2"/>
    <mergeCell ref="Q2:R2"/>
    <mergeCell ref="C3:D3"/>
    <mergeCell ref="E3:F3"/>
    <mergeCell ref="G3:H3"/>
    <mergeCell ref="I3:J3"/>
    <mergeCell ref="K3:L3"/>
    <mergeCell ref="M3:N3"/>
    <mergeCell ref="O3:P3"/>
    <mergeCell ref="Q3:R3"/>
    <mergeCell ref="K2:L2"/>
    <mergeCell ref="M2:N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1013"/>
  <sheetViews>
    <sheetView workbookViewId="0">
      <selection sqref="A1:B2"/>
    </sheetView>
  </sheetViews>
  <sheetFormatPr defaultColWidth="11.19921875" defaultRowHeight="15" customHeight="1"/>
  <cols>
    <col min="1" max="1" width="52.546875"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6" customWidth="1"/>
    <col min="17" max="17" width="12" customWidth="1"/>
    <col min="18" max="18" width="16.44921875" customWidth="1"/>
    <col min="19" max="19" width="10.546875" customWidth="1"/>
    <col min="20" max="20" width="17.34765625" customWidth="1"/>
    <col min="21" max="21" width="9.19921875" customWidth="1"/>
    <col min="22" max="22" width="18.8984375" customWidth="1"/>
    <col min="23" max="23" width="10.8984375" customWidth="1"/>
    <col min="24" max="24" width="16.09765625" customWidth="1"/>
    <col min="25" max="25" width="8.09765625" customWidth="1"/>
    <col min="26" max="26" width="25.09765625" customWidth="1"/>
    <col min="27" max="29" width="8.09765625" customWidth="1"/>
    <col min="30" max="45" width="12.546875" customWidth="1"/>
  </cols>
  <sheetData>
    <row r="1" spans="1:45" ht="14.25" customHeight="1">
      <c r="A1" s="436"/>
      <c r="B1" s="387"/>
      <c r="C1" s="134"/>
      <c r="D1" s="134"/>
      <c r="E1" s="134"/>
      <c r="F1" s="134"/>
      <c r="G1" s="134"/>
      <c r="H1" s="134"/>
      <c r="I1" s="134"/>
      <c r="J1" s="134"/>
      <c r="K1" s="134"/>
      <c r="L1" s="134"/>
      <c r="M1" s="134"/>
      <c r="N1" s="134"/>
      <c r="O1" s="134"/>
      <c r="P1" s="134"/>
      <c r="Q1" s="134"/>
      <c r="R1" s="134"/>
      <c r="S1" s="134"/>
      <c r="T1" s="134"/>
      <c r="U1" s="134"/>
      <c r="V1" s="134"/>
      <c r="W1" s="134"/>
      <c r="X1" s="134"/>
      <c r="Y1" s="108"/>
      <c r="Z1" s="108"/>
      <c r="AA1" s="108"/>
      <c r="AB1" s="108"/>
      <c r="AC1" s="108"/>
      <c r="AD1" s="93"/>
      <c r="AE1" s="93"/>
      <c r="AF1" s="93"/>
      <c r="AG1" s="93"/>
      <c r="AH1" s="93"/>
      <c r="AI1" s="93"/>
      <c r="AJ1" s="93"/>
      <c r="AK1" s="93"/>
      <c r="AL1" s="93"/>
      <c r="AM1" s="93"/>
      <c r="AN1" s="93"/>
      <c r="AO1" s="93"/>
      <c r="AP1" s="93"/>
      <c r="AQ1" s="93"/>
      <c r="AR1" s="93"/>
      <c r="AS1" s="93"/>
    </row>
    <row r="2" spans="1:45" ht="15" customHeight="1">
      <c r="A2" s="422"/>
      <c r="B2" s="422"/>
      <c r="C2" s="423" t="s">
        <v>567</v>
      </c>
      <c r="D2" s="419"/>
      <c r="E2" s="424" t="s">
        <v>568</v>
      </c>
      <c r="F2" s="419"/>
      <c r="G2" s="425" t="s">
        <v>569</v>
      </c>
      <c r="H2" s="419"/>
      <c r="I2" s="427" t="s">
        <v>570</v>
      </c>
      <c r="J2" s="419"/>
      <c r="K2" s="428" t="s">
        <v>571</v>
      </c>
      <c r="L2" s="419"/>
      <c r="M2" s="420" t="s">
        <v>572</v>
      </c>
      <c r="N2" s="419"/>
      <c r="O2" s="439" t="s">
        <v>573</v>
      </c>
      <c r="P2" s="419"/>
      <c r="Q2" s="437" t="s">
        <v>574</v>
      </c>
      <c r="R2" s="419"/>
      <c r="S2" s="438" t="s">
        <v>575</v>
      </c>
      <c r="T2" s="419"/>
      <c r="U2" s="435" t="s">
        <v>576</v>
      </c>
      <c r="V2" s="419"/>
      <c r="W2" s="435" t="s">
        <v>577</v>
      </c>
      <c r="X2" s="419"/>
      <c r="Y2" s="107"/>
      <c r="Z2" s="108"/>
      <c r="AA2" s="108"/>
      <c r="AB2" s="108"/>
      <c r="AC2" s="108"/>
      <c r="AD2" s="93"/>
      <c r="AE2" s="93"/>
      <c r="AF2" s="93"/>
      <c r="AG2" s="93"/>
      <c r="AH2" s="93"/>
      <c r="AI2" s="93"/>
      <c r="AJ2" s="93"/>
      <c r="AK2" s="93"/>
      <c r="AL2" s="93"/>
      <c r="AM2" s="93"/>
      <c r="AN2" s="93"/>
      <c r="AO2" s="93"/>
      <c r="AP2" s="93"/>
      <c r="AQ2" s="93"/>
      <c r="AR2" s="93"/>
      <c r="AS2" s="93"/>
    </row>
    <row r="3" spans="1:45" ht="14.25" customHeight="1">
      <c r="A3" s="84" t="s">
        <v>51</v>
      </c>
      <c r="B3" s="135" t="s">
        <v>52</v>
      </c>
      <c r="C3" s="80" t="s">
        <v>53</v>
      </c>
      <c r="D3" s="80" t="s">
        <v>54</v>
      </c>
      <c r="E3" s="81" t="s">
        <v>53</v>
      </c>
      <c r="F3" s="81" t="s">
        <v>54</v>
      </c>
      <c r="G3" s="82" t="s">
        <v>53</v>
      </c>
      <c r="H3" s="82" t="s">
        <v>54</v>
      </c>
      <c r="I3" s="83" t="s">
        <v>53</v>
      </c>
      <c r="J3" s="83" t="s">
        <v>54</v>
      </c>
      <c r="K3" s="84" t="s">
        <v>53</v>
      </c>
      <c r="L3" s="84" t="s">
        <v>54</v>
      </c>
      <c r="M3" s="85" t="s">
        <v>53</v>
      </c>
      <c r="N3" s="85" t="s">
        <v>54</v>
      </c>
      <c r="O3" s="136" t="s">
        <v>53</v>
      </c>
      <c r="P3" s="136" t="s">
        <v>54</v>
      </c>
      <c r="Q3" s="137" t="s">
        <v>53</v>
      </c>
      <c r="R3" s="137" t="s">
        <v>54</v>
      </c>
      <c r="S3" s="138" t="s">
        <v>53</v>
      </c>
      <c r="T3" s="138" t="s">
        <v>54</v>
      </c>
      <c r="U3" s="139" t="s">
        <v>53</v>
      </c>
      <c r="V3" s="139" t="s">
        <v>54</v>
      </c>
      <c r="W3" s="80" t="s">
        <v>53</v>
      </c>
      <c r="X3" s="80" t="s">
        <v>54</v>
      </c>
      <c r="Y3" s="140" t="s">
        <v>28</v>
      </c>
      <c r="Z3" s="134"/>
      <c r="AA3" s="134"/>
      <c r="AB3" s="134"/>
      <c r="AC3" s="134"/>
      <c r="AD3" s="141"/>
      <c r="AE3" s="141"/>
      <c r="AF3" s="141"/>
      <c r="AG3" s="141"/>
      <c r="AH3" s="141"/>
      <c r="AI3" s="141"/>
      <c r="AJ3" s="141"/>
      <c r="AK3" s="141"/>
      <c r="AL3" s="141"/>
      <c r="AM3" s="141"/>
      <c r="AN3" s="141"/>
      <c r="AO3" s="141"/>
      <c r="AP3" s="141"/>
      <c r="AQ3" s="141"/>
      <c r="AR3" s="141"/>
      <c r="AS3" s="141"/>
    </row>
    <row r="4" spans="1:45" ht="14.25" customHeight="1">
      <c r="A4" s="142" t="s">
        <v>55</v>
      </c>
      <c r="B4" s="143"/>
      <c r="C4" s="91"/>
      <c r="D4" s="91"/>
      <c r="E4" s="91"/>
      <c r="F4" s="91"/>
      <c r="G4" s="91"/>
      <c r="H4" s="91"/>
      <c r="I4" s="91"/>
      <c r="J4" s="91"/>
      <c r="K4" s="91"/>
      <c r="L4" s="91"/>
      <c r="M4" s="91"/>
      <c r="N4" s="91"/>
      <c r="O4" s="91"/>
      <c r="P4" s="91"/>
      <c r="Q4" s="91"/>
      <c r="R4" s="91"/>
      <c r="S4" s="91"/>
      <c r="T4" s="91"/>
      <c r="U4" s="91"/>
      <c r="V4" s="91"/>
      <c r="W4" s="91"/>
      <c r="X4" s="91"/>
      <c r="Y4" s="144"/>
      <c r="Z4" s="145"/>
      <c r="AA4" s="145"/>
      <c r="AB4" s="145"/>
      <c r="AC4" s="145"/>
      <c r="AD4" s="146"/>
      <c r="AE4" s="146"/>
      <c r="AF4" s="146"/>
      <c r="AG4" s="146"/>
      <c r="AH4" s="146"/>
      <c r="AI4" s="146"/>
      <c r="AJ4" s="146"/>
      <c r="AK4" s="146"/>
      <c r="AL4" s="146"/>
      <c r="AM4" s="146"/>
      <c r="AN4" s="146"/>
      <c r="AO4" s="146"/>
      <c r="AP4" s="146"/>
      <c r="AQ4" s="146"/>
      <c r="AR4" s="146"/>
      <c r="AS4" s="146"/>
    </row>
    <row r="5" spans="1:45" ht="14.25" customHeight="1">
      <c r="A5" s="147" t="s">
        <v>58</v>
      </c>
      <c r="B5" s="148" t="s">
        <v>59</v>
      </c>
      <c r="C5" s="149">
        <f>IF('Summary Sheet'!$M$4="Plywood",VLOOKUP($B5,'Pwood &amp; PB List'!$B$4:$V$158,9,FALSE),IF('Summary Sheet'!$M$4="PB w/ Wood Drawers",VLOOKUP($B5,'Pwood &amp; PB List'!$B$4:$V$158,13,FALSE),IF('Summary Sheet'!$M$4="PB w/ PB Drawers",VLOOKUP($B5,'Pwood &amp; PB List'!$B$4:$V$158,17,FALSE))))</f>
        <v>747.5</v>
      </c>
      <c r="D5" s="150" t="str">
        <f t="shared" ref="D5:D14" si="0">CONCATENATE("GLW-",B5)</f>
        <v>GLW-B12</v>
      </c>
      <c r="E5" s="149">
        <f>IF('Summary Sheet'!$M$4="Plywood",VLOOKUP($B5,'Pwood &amp; PB List'!$B$4:$V$158,10,FALSE),IF('Summary Sheet'!$M$4="PB w/ Wood Drawers",VLOOKUP($B5,'Pwood &amp; PB List'!$B$4:$V$158,14,FALSE),IF('Summary Sheet'!$M$4="PB w/ PB Drawers",VLOOKUP($B5,'Pwood &amp; PB List'!$B$4:$V$158,18,FALSE))))</f>
        <v>729.32999999999993</v>
      </c>
      <c r="F5" s="150" t="str">
        <f t="shared" ref="F5:F14" si="1">CONCATENATE("SLO-",B5)</f>
        <v>SLO-B12</v>
      </c>
      <c r="G5" s="149">
        <f>IF('Summary Sheet'!$M$4="Plywood",VLOOKUP($B5,'Pwood &amp; PB List'!$B$4:$V$158,11,FALSE),IF('Summary Sheet'!$M$4="PB w/ Wood Drawers",VLOOKUP($B5,'Pwood &amp; PB List'!$B$4:$V$158,15,FALSE),IF('Summary Sheet'!$M$4="PB w/ PB Drawers",VLOOKUP($B5,'Pwood &amp; PB List'!$B$4:$V$158,19,FALSE))))</f>
        <v>709.89499999999998</v>
      </c>
      <c r="H5" s="150" t="str">
        <f t="shared" ref="H5:H14" si="2">CONCATENATE("BLW-",B5)</f>
        <v>BLW-B12</v>
      </c>
      <c r="I5" s="149">
        <f>IF('Summary Sheet'!$M$4="Plywood",VLOOKUP($B5,'Pwood &amp; PB List'!$B$4:$V$158,10,FALSE),IF('Summary Sheet'!$M$4="PB w/ Wood Drawers",VLOOKUP($B5,'Pwood &amp; PB List'!$B$4:$V$158,14,FALSE),IF('Summary Sheet'!$M$4="PB w/ PB Drawers",VLOOKUP($B5,'Pwood &amp; PB List'!$B$4:$V$158,18,FALSE))))</f>
        <v>729.32999999999993</v>
      </c>
      <c r="J5" s="150" t="str">
        <f t="shared" ref="J5:J14" si="3">CONCATENATE("WEO-",B5)</f>
        <v>WEO-B12</v>
      </c>
      <c r="K5" s="149">
        <f>IF('Summary Sheet'!$M$4="Plywood",VLOOKUP($B5,'Pwood &amp; PB List'!$B$4:$V$158,9,FALSE),IF('Summary Sheet'!$M$4="PB w/ Wood Drawers",VLOOKUP($B5,'Pwood &amp; PB List'!$B$4:$V$158,13,FALSE),IF('Summary Sheet'!$M$4="PB w/ PB Drawers",VLOOKUP($B5,'Pwood &amp; PB List'!$B$4:$V$158,17,FALSE))))</f>
        <v>747.5</v>
      </c>
      <c r="L5" s="150" t="str">
        <f t="shared" ref="L5:L14" si="4">CONCATENATE("GLG-",B5)</f>
        <v>GLG-B12</v>
      </c>
      <c r="M5" s="149">
        <f>IF('Summary Sheet'!$M$4="Plywood",VLOOKUP($B5,'Pwood &amp; PB List'!$B$4:$V$158,12,FALSE),IF('Summary Sheet'!$M$4="PB w/ Wood Drawers",VLOOKUP($B5,'Pwood &amp; PB List'!$B$4:$V$158,16,FALSE),IF('Summary Sheet'!$M$4="PB w/ PB Drawers",VLOOKUP($B5,'Pwood &amp; PB List'!$B$4:$V$158,20,FALSE))))</f>
        <v>688.16</v>
      </c>
      <c r="N5" s="108" t="str">
        <f t="shared" ref="N5:N14" si="5">CONCATENATE("NAO-",B5)</f>
        <v>NAO-B12</v>
      </c>
      <c r="O5" s="149">
        <f>IF('Summary Sheet'!$M$4="Plywood",VLOOKUP($B5,'Pwood &amp; PB List'!$B$4:$V$158,12,FALSE),IF('Summary Sheet'!$M$4="PB w/ Wood Drawers",VLOOKUP($B5,'Pwood &amp; PB List'!$B$4:$V$158,16,FALSE),IF('Summary Sheet'!$M$4="PB w/ PB Drawers",VLOOKUP($B5,'Pwood &amp; PB List'!$B$4:$V$158,20,FALSE))))</f>
        <v>688.16</v>
      </c>
      <c r="P5" s="108" t="str">
        <f t="shared" ref="P5:P14" si="6">CONCATENATE("WHO-",B5)</f>
        <v>WHO-B12</v>
      </c>
      <c r="Q5" s="149">
        <f>IF('Summary Sheet'!$M$4="Plywood",VLOOKUP($B5,'Pwood &amp; PB List'!$B$4:$V$158,9,FALSE),IF('Summary Sheet'!$M$4="PB w/ Wood Drawers",VLOOKUP($B5,'Pwood &amp; PB List'!$B$4:$V$158,13,FALSE),IF('Summary Sheet'!$M$4="PB w/ PB Drawers",VLOOKUP($B5,'Pwood &amp; PB List'!$B$4:$V$158,17,FALSE))))</f>
        <v>747.5</v>
      </c>
      <c r="R5" s="108" t="str">
        <f t="shared" ref="R5:R14" si="7">CONCATENATE("MAW-",B5)</f>
        <v>MAW-B12</v>
      </c>
      <c r="S5" s="149">
        <f>IF('Summary Sheet'!$M$4="Plywood",VLOOKUP($B5,'Pwood &amp; PB List'!$B$4:$V$158,9,FALSE),IF('Summary Sheet'!$M$4="PB w/ Wood Drawers",VLOOKUP($B5,'Pwood &amp; PB List'!$B$4:$V$158,13,FALSE),IF('Summary Sheet'!$M$4="PB w/ PB Drawers",VLOOKUP($B5,'Pwood &amp; PB List'!$B$4:$V$158,17,FALSE))))</f>
        <v>747.5</v>
      </c>
      <c r="T5" s="108" t="str">
        <f t="shared" ref="T5:T14" si="8">CONCATENATE("MAG-",B5)</f>
        <v>MAG-B12</v>
      </c>
      <c r="U5" s="149">
        <f>IF('Summary Sheet'!$M$4="Plywood",VLOOKUP($B5,'Pwood &amp; PB List'!$B$4:$V$158,9,FALSE),IF('Summary Sheet'!$M$4="PB w/ Wood Drawers",VLOOKUP($B5,'Pwood &amp; PB List'!$B$4:$V$158,13,FALSE),IF('Summary Sheet'!$M$4="PB w/ PB Drawers",VLOOKUP($B5,'Pwood &amp; PB List'!$B$4:$V$158,17,FALSE))))</f>
        <v>747.5</v>
      </c>
      <c r="V5" s="108" t="str">
        <f t="shared" ref="V5:V14" si="9">CONCATENATE("MAB-",B5)</f>
        <v>MAB-B12</v>
      </c>
      <c r="W5" s="149">
        <f>IF('Summary Sheet'!$M$4="Plywood",VLOOKUP($B5,'Pwood &amp; PB List'!$B$4:$V$158,9,FALSE),IF('Summary Sheet'!$M$4="PB w/ Wood Drawers",VLOOKUP($B5,'Pwood &amp; PB List'!$B$4:$V$158,13,FALSE),IF('Summary Sheet'!$M$4="PB w/ PB Drawers",VLOOKUP($B5,'Pwood &amp; PB List'!$B$4:$V$158,17,FALSE))))</f>
        <v>747.5</v>
      </c>
      <c r="X5" s="150" t="str">
        <f t="shared" ref="X5:X14" si="10">CONCATENATE("GLB-",B5)</f>
        <v>GLB-B12</v>
      </c>
      <c r="Y5" s="151">
        <v>2</v>
      </c>
      <c r="Z5" s="152"/>
      <c r="AA5" s="152"/>
      <c r="AB5" s="152"/>
      <c r="AC5" s="152"/>
      <c r="AD5" s="153"/>
      <c r="AE5" s="153"/>
      <c r="AF5" s="153"/>
      <c r="AG5" s="153"/>
      <c r="AH5" s="153"/>
      <c r="AI5" s="153"/>
      <c r="AJ5" s="153"/>
      <c r="AK5" s="153"/>
      <c r="AL5" s="153"/>
      <c r="AM5" s="153"/>
      <c r="AN5" s="153"/>
      <c r="AO5" s="153"/>
      <c r="AP5" s="153"/>
      <c r="AQ5" s="153"/>
      <c r="AR5" s="153"/>
      <c r="AS5" s="153"/>
    </row>
    <row r="6" spans="1:45" ht="14.25" customHeight="1">
      <c r="A6" s="147" t="s">
        <v>60</v>
      </c>
      <c r="B6" s="148" t="s">
        <v>61</v>
      </c>
      <c r="C6" s="149">
        <f>IF('Summary Sheet'!$M$4="Plywood",VLOOKUP($B6,'Pwood &amp; PB List'!$B$4:$V$158,9,FALSE),IF('Summary Sheet'!$M$4="PB w/ Wood Drawers",VLOOKUP($B6,'Pwood &amp; PB List'!$B$4:$V$158,13,FALSE),IF('Summary Sheet'!$M$4="PB w/ PB Drawers",VLOOKUP($B6,'Pwood &amp; PB List'!$B$4:$V$158,17,FALSE))))</f>
        <v>828.23</v>
      </c>
      <c r="D6" s="150" t="str">
        <f t="shared" si="0"/>
        <v>GLW-B15</v>
      </c>
      <c r="E6" s="149">
        <f>IF('Summary Sheet'!$M$4="Plywood",VLOOKUP($B6,'Pwood &amp; PB List'!$B$4:$V$158,10,FALSE),IF('Summary Sheet'!$M$4="PB w/ Wood Drawers",VLOOKUP($B6,'Pwood &amp; PB List'!$B$4:$V$158,14,FALSE),IF('Summary Sheet'!$M$4="PB w/ PB Drawers",VLOOKUP($B6,'Pwood &amp; PB List'!$B$4:$V$158,18,FALSE))))</f>
        <v>805.46</v>
      </c>
      <c r="F6" s="150" t="str">
        <f t="shared" si="1"/>
        <v>SLO-B15</v>
      </c>
      <c r="G6" s="149">
        <f>IF('Summary Sheet'!$M$4="Plywood",VLOOKUP($B6,'Pwood &amp; PB List'!$B$4:$V$158,11,FALSE),IF('Summary Sheet'!$M$4="PB w/ Wood Drawers",VLOOKUP($B6,'Pwood &amp; PB List'!$B$4:$V$158,15,FALSE),IF('Summary Sheet'!$M$4="PB w/ PB Drawers",VLOOKUP($B6,'Pwood &amp; PB List'!$B$4:$V$158,19,FALSE))))</f>
        <v>781.19500000000005</v>
      </c>
      <c r="H6" s="150" t="str">
        <f t="shared" si="2"/>
        <v>BLW-B15</v>
      </c>
      <c r="I6" s="149">
        <f>IF('Summary Sheet'!$M$4="Plywood",VLOOKUP($B6,'Pwood &amp; PB List'!$B$4:$V$158,10,FALSE),IF('Summary Sheet'!$M$4="PB w/ Wood Drawers",VLOOKUP($B6,'Pwood &amp; PB List'!$B$4:$V$158,14,FALSE),IF('Summary Sheet'!$M$4="PB w/ PB Drawers",VLOOKUP($B6,'Pwood &amp; PB List'!$B$4:$V$158,18,FALSE))))</f>
        <v>805.46</v>
      </c>
      <c r="J6" s="150" t="str">
        <f t="shared" si="3"/>
        <v>WEO-B15</v>
      </c>
      <c r="K6" s="149">
        <f>IF('Summary Sheet'!$M$4="Plywood",VLOOKUP($B6,'Pwood &amp; PB List'!$B$4:$V$158,9,FALSE),IF('Summary Sheet'!$M$4="PB w/ Wood Drawers",VLOOKUP($B6,'Pwood &amp; PB List'!$B$4:$V$158,13,FALSE),IF('Summary Sheet'!$M$4="PB w/ PB Drawers",VLOOKUP($B6,'Pwood &amp; PB List'!$B$4:$V$158,17,FALSE))))</f>
        <v>828.23</v>
      </c>
      <c r="L6" s="150" t="str">
        <f t="shared" si="4"/>
        <v>GLG-B15</v>
      </c>
      <c r="M6" s="149">
        <f>IF('Summary Sheet'!$M$4="Plywood",VLOOKUP($B6,'Pwood &amp; PB List'!$B$4:$V$158,12,FALSE),IF('Summary Sheet'!$M$4="PB w/ Wood Drawers",VLOOKUP($B6,'Pwood &amp; PB List'!$B$4:$V$158,16,FALSE),IF('Summary Sheet'!$M$4="PB w/ PB Drawers",VLOOKUP($B6,'Pwood &amp; PB List'!$B$4:$V$158,20,FALSE))))</f>
        <v>753.82500000000005</v>
      </c>
      <c r="N6" s="108" t="str">
        <f t="shared" si="5"/>
        <v>NAO-B15</v>
      </c>
      <c r="O6" s="149">
        <f>IF('Summary Sheet'!$M$4="Plywood",VLOOKUP($B6,'Pwood &amp; PB List'!$B$4:$V$158,12,FALSE),IF('Summary Sheet'!$M$4="PB w/ Wood Drawers",VLOOKUP($B6,'Pwood &amp; PB List'!$B$4:$V$158,16,FALSE),IF('Summary Sheet'!$M$4="PB w/ PB Drawers",VLOOKUP($B6,'Pwood &amp; PB List'!$B$4:$V$158,20,FALSE))))</f>
        <v>753.82500000000005</v>
      </c>
      <c r="P6" s="108" t="str">
        <f t="shared" si="6"/>
        <v>WHO-B15</v>
      </c>
      <c r="Q6" s="149">
        <f>IF('Summary Sheet'!$M$4="Plywood",VLOOKUP($B6,'Pwood &amp; PB List'!$B$4:$V$158,9,FALSE),IF('Summary Sheet'!$M$4="PB w/ Wood Drawers",VLOOKUP($B6,'Pwood &amp; PB List'!$B$4:$V$158,13,FALSE),IF('Summary Sheet'!$M$4="PB w/ PB Drawers",VLOOKUP($B6,'Pwood &amp; PB List'!$B$4:$V$158,17,FALSE))))</f>
        <v>828.23</v>
      </c>
      <c r="R6" s="108" t="str">
        <f t="shared" si="7"/>
        <v>MAW-B15</v>
      </c>
      <c r="S6" s="149">
        <f>IF('Summary Sheet'!$M$4="Plywood",VLOOKUP($B6,'Pwood &amp; PB List'!$B$4:$V$158,9,FALSE),IF('Summary Sheet'!$M$4="PB w/ Wood Drawers",VLOOKUP($B6,'Pwood &amp; PB List'!$B$4:$V$158,13,FALSE),IF('Summary Sheet'!$M$4="PB w/ PB Drawers",VLOOKUP($B6,'Pwood &amp; PB List'!$B$4:$V$158,17,FALSE))))</f>
        <v>828.23</v>
      </c>
      <c r="T6" s="108" t="str">
        <f t="shared" si="8"/>
        <v>MAG-B15</v>
      </c>
      <c r="U6" s="149">
        <f>IF('Summary Sheet'!$M$4="Plywood",VLOOKUP($B6,'Pwood &amp; PB List'!$B$4:$V$158,9,FALSE),IF('Summary Sheet'!$M$4="PB w/ Wood Drawers",VLOOKUP($B6,'Pwood &amp; PB List'!$B$4:$V$158,13,FALSE),IF('Summary Sheet'!$M$4="PB w/ PB Drawers",VLOOKUP($B6,'Pwood &amp; PB List'!$B$4:$V$158,17,FALSE))))</f>
        <v>828.23</v>
      </c>
      <c r="V6" s="108" t="str">
        <f t="shared" si="9"/>
        <v>MAB-B15</v>
      </c>
      <c r="W6" s="149">
        <f>IF('Summary Sheet'!$M$4="Plywood",VLOOKUP($B6,'Pwood &amp; PB List'!$B$4:$V$158,9,FALSE),IF('Summary Sheet'!$M$4="PB w/ Wood Drawers",VLOOKUP($B6,'Pwood &amp; PB List'!$B$4:$V$158,13,FALSE),IF('Summary Sheet'!$M$4="PB w/ PB Drawers",VLOOKUP($B6,'Pwood &amp; PB List'!$B$4:$V$158,17,FALSE))))</f>
        <v>828.23</v>
      </c>
      <c r="X6" s="150" t="str">
        <f t="shared" si="10"/>
        <v>GLB-B15</v>
      </c>
      <c r="Y6" s="107">
        <v>2</v>
      </c>
      <c r="Z6" s="108"/>
      <c r="AA6" s="108"/>
      <c r="AB6" s="108"/>
      <c r="AC6" s="108"/>
      <c r="AD6" s="93"/>
      <c r="AE6" s="93"/>
      <c r="AF6" s="93"/>
      <c r="AG6" s="93"/>
      <c r="AH6" s="93"/>
      <c r="AI6" s="93"/>
      <c r="AJ6" s="93"/>
      <c r="AK6" s="93"/>
      <c r="AL6" s="93"/>
      <c r="AM6" s="93"/>
      <c r="AN6" s="93"/>
      <c r="AO6" s="93"/>
      <c r="AP6" s="93"/>
      <c r="AQ6" s="93"/>
      <c r="AR6" s="93"/>
      <c r="AS6" s="93"/>
    </row>
    <row r="7" spans="1:45" ht="14.25" customHeight="1">
      <c r="A7" s="147" t="s">
        <v>62</v>
      </c>
      <c r="B7" s="148" t="s">
        <v>63</v>
      </c>
      <c r="C7" s="149">
        <f>IF('Summary Sheet'!$M$4="Plywood",VLOOKUP($B7,'Pwood &amp; PB List'!$B$4:$V$158,9,FALSE),IF('Summary Sheet'!$M$4="PB w/ Wood Drawers",VLOOKUP($B7,'Pwood &amp; PB List'!$B$4:$V$158,13,FALSE),IF('Summary Sheet'!$M$4="PB w/ PB Drawers",VLOOKUP($B7,'Pwood &amp; PB List'!$B$4:$V$158,17,FALSE))))</f>
        <v>908.84499999999991</v>
      </c>
      <c r="D7" s="150" t="str">
        <f t="shared" si="0"/>
        <v>GLW-B18</v>
      </c>
      <c r="E7" s="149">
        <f>IF('Summary Sheet'!$M$4="Plywood",VLOOKUP($B7,'Pwood &amp; PB List'!$B$4:$V$158,10,FALSE),IF('Summary Sheet'!$M$4="PB w/ Wood Drawers",VLOOKUP($B7,'Pwood &amp; PB List'!$B$4:$V$158,14,FALSE),IF('Summary Sheet'!$M$4="PB w/ PB Drawers",VLOOKUP($B7,'Pwood &amp; PB List'!$B$4:$V$158,18,FALSE))))</f>
        <v>881.58999999999992</v>
      </c>
      <c r="F7" s="150" t="str">
        <f t="shared" si="1"/>
        <v>SLO-B18</v>
      </c>
      <c r="G7" s="149">
        <f>IF('Summary Sheet'!$M$4="Plywood",VLOOKUP($B7,'Pwood &amp; PB List'!$B$4:$V$158,11,FALSE),IF('Summary Sheet'!$M$4="PB w/ Wood Drawers",VLOOKUP($B7,'Pwood &amp; PB List'!$B$4:$V$158,15,FALSE),IF('Summary Sheet'!$M$4="PB w/ PB Drawers",VLOOKUP($B7,'Pwood &amp; PB List'!$B$4:$V$158,19,FALSE))))</f>
        <v>852.37999999999988</v>
      </c>
      <c r="H7" s="150" t="str">
        <f t="shared" si="2"/>
        <v>BLW-B18</v>
      </c>
      <c r="I7" s="149">
        <f>IF('Summary Sheet'!$M$4="Plywood",VLOOKUP($B7,'Pwood &amp; PB List'!$B$4:$V$158,10,FALSE),IF('Summary Sheet'!$M$4="PB w/ Wood Drawers",VLOOKUP($B7,'Pwood &amp; PB List'!$B$4:$V$158,14,FALSE),IF('Summary Sheet'!$M$4="PB w/ PB Drawers",VLOOKUP($B7,'Pwood &amp; PB List'!$B$4:$V$158,18,FALSE))))</f>
        <v>881.58999999999992</v>
      </c>
      <c r="J7" s="150" t="str">
        <f t="shared" si="3"/>
        <v>WEO-B18</v>
      </c>
      <c r="K7" s="149">
        <f>IF('Summary Sheet'!$M$4="Plywood",VLOOKUP($B7,'Pwood &amp; PB List'!$B$4:$V$158,9,FALSE),IF('Summary Sheet'!$M$4="PB w/ Wood Drawers",VLOOKUP($B7,'Pwood &amp; PB List'!$B$4:$V$158,13,FALSE),IF('Summary Sheet'!$M$4="PB w/ PB Drawers",VLOOKUP($B7,'Pwood &amp; PB List'!$B$4:$V$158,17,FALSE))))</f>
        <v>908.84499999999991</v>
      </c>
      <c r="L7" s="150" t="str">
        <f t="shared" si="4"/>
        <v>GLG-B18</v>
      </c>
      <c r="M7" s="149">
        <f>IF('Summary Sheet'!$M$4="Plywood",VLOOKUP($B7,'Pwood &amp; PB List'!$B$4:$V$158,12,FALSE),IF('Summary Sheet'!$M$4="PB w/ Wood Drawers",VLOOKUP($B7,'Pwood &amp; PB List'!$B$4:$V$158,16,FALSE),IF('Summary Sheet'!$M$4="PB w/ PB Drawers",VLOOKUP($B7,'Pwood &amp; PB List'!$B$4:$V$158,20,FALSE))))</f>
        <v>819.6049999999999</v>
      </c>
      <c r="N7" s="108" t="str">
        <f t="shared" si="5"/>
        <v>NAO-B18</v>
      </c>
      <c r="O7" s="149">
        <f>IF('Summary Sheet'!$M$4="Plywood",VLOOKUP($B7,'Pwood &amp; PB List'!$B$4:$V$158,12,FALSE),IF('Summary Sheet'!$M$4="PB w/ Wood Drawers",VLOOKUP($B7,'Pwood &amp; PB List'!$B$4:$V$158,16,FALSE),IF('Summary Sheet'!$M$4="PB w/ PB Drawers",VLOOKUP($B7,'Pwood &amp; PB List'!$B$4:$V$158,20,FALSE))))</f>
        <v>819.6049999999999</v>
      </c>
      <c r="P7" s="108" t="str">
        <f t="shared" si="6"/>
        <v>WHO-B18</v>
      </c>
      <c r="Q7" s="149">
        <f>IF('Summary Sheet'!$M$4="Plywood",VLOOKUP($B7,'Pwood &amp; PB List'!$B$4:$V$158,9,FALSE),IF('Summary Sheet'!$M$4="PB w/ Wood Drawers",VLOOKUP($B7,'Pwood &amp; PB List'!$B$4:$V$158,13,FALSE),IF('Summary Sheet'!$M$4="PB w/ PB Drawers",VLOOKUP($B7,'Pwood &amp; PB List'!$B$4:$V$158,17,FALSE))))</f>
        <v>908.84499999999991</v>
      </c>
      <c r="R7" s="108" t="str">
        <f t="shared" si="7"/>
        <v>MAW-B18</v>
      </c>
      <c r="S7" s="149">
        <f>IF('Summary Sheet'!$M$4="Plywood",VLOOKUP($B7,'Pwood &amp; PB List'!$B$4:$V$158,9,FALSE),IF('Summary Sheet'!$M$4="PB w/ Wood Drawers",VLOOKUP($B7,'Pwood &amp; PB List'!$B$4:$V$158,13,FALSE),IF('Summary Sheet'!$M$4="PB w/ PB Drawers",VLOOKUP($B7,'Pwood &amp; PB List'!$B$4:$V$158,17,FALSE))))</f>
        <v>908.84499999999991</v>
      </c>
      <c r="T7" s="108" t="str">
        <f t="shared" si="8"/>
        <v>MAG-B18</v>
      </c>
      <c r="U7" s="149">
        <f>IF('Summary Sheet'!$M$4="Plywood",VLOOKUP($B7,'Pwood &amp; PB List'!$B$4:$V$158,9,FALSE),IF('Summary Sheet'!$M$4="PB w/ Wood Drawers",VLOOKUP($B7,'Pwood &amp; PB List'!$B$4:$V$158,13,FALSE),IF('Summary Sheet'!$M$4="PB w/ PB Drawers",VLOOKUP($B7,'Pwood &amp; PB List'!$B$4:$V$158,17,FALSE))))</f>
        <v>908.84499999999991</v>
      </c>
      <c r="V7" s="108" t="str">
        <f t="shared" si="9"/>
        <v>MAB-B18</v>
      </c>
      <c r="W7" s="149">
        <f>IF('Summary Sheet'!$M$4="Plywood",VLOOKUP($B7,'Pwood &amp; PB List'!$B$4:$V$158,9,FALSE),IF('Summary Sheet'!$M$4="PB w/ Wood Drawers",VLOOKUP($B7,'Pwood &amp; PB List'!$B$4:$V$158,13,FALSE),IF('Summary Sheet'!$M$4="PB w/ PB Drawers",VLOOKUP($B7,'Pwood &amp; PB List'!$B$4:$V$158,17,FALSE))))</f>
        <v>908.84499999999991</v>
      </c>
      <c r="X7" s="150" t="str">
        <f t="shared" si="10"/>
        <v>GLB-B18</v>
      </c>
      <c r="Y7" s="107">
        <v>2</v>
      </c>
      <c r="Z7" s="108"/>
      <c r="AA7" s="108"/>
      <c r="AB7" s="108"/>
      <c r="AC7" s="108"/>
      <c r="AD7" s="93"/>
      <c r="AE7" s="93"/>
      <c r="AF7" s="93"/>
      <c r="AG7" s="93"/>
      <c r="AH7" s="93"/>
      <c r="AI7" s="93"/>
      <c r="AJ7" s="93"/>
      <c r="AK7" s="93"/>
      <c r="AL7" s="93"/>
      <c r="AM7" s="93"/>
      <c r="AN7" s="93"/>
      <c r="AO7" s="93"/>
      <c r="AP7" s="93"/>
      <c r="AQ7" s="93"/>
      <c r="AR7" s="93"/>
      <c r="AS7" s="93"/>
    </row>
    <row r="8" spans="1:45" ht="14.25" customHeight="1">
      <c r="A8" s="147" t="s">
        <v>578</v>
      </c>
      <c r="B8" s="148" t="s">
        <v>579</v>
      </c>
      <c r="C8" s="149">
        <f>IF('Summary Sheet'!$M$4="Plywood",VLOOKUP($B8,'Pwood &amp; PB List'!$B$4:$V$158,9,FALSE),IF('Summary Sheet'!$M$4="PB w/ Wood Drawers",VLOOKUP($B8,'Pwood &amp; PB List'!$B$4:$V$158,13,FALSE),IF('Summary Sheet'!$M$4="PB w/ PB Drawers",VLOOKUP($B8,'Pwood &amp; PB List'!$B$4:$V$158,17,FALSE))))</f>
        <v>1358.4950000000001</v>
      </c>
      <c r="D8" s="150" t="str">
        <f t="shared" si="0"/>
        <v>GLW-BTC18</v>
      </c>
      <c r="E8" s="149">
        <f>IF('Summary Sheet'!$M$4="Plywood",VLOOKUP($B8,'Pwood &amp; PB List'!$B$4:$V$158,10,FALSE),IF('Summary Sheet'!$M$4="PB w/ Wood Drawers",VLOOKUP($B8,'Pwood &amp; PB List'!$B$4:$V$158,14,FALSE),IF('Summary Sheet'!$M$4="PB w/ PB Drawers",VLOOKUP($B8,'Pwood &amp; PB List'!$B$4:$V$158,18,FALSE))))</f>
        <v>1331.2400000000002</v>
      </c>
      <c r="F8" s="150" t="str">
        <f t="shared" si="1"/>
        <v>SLO-BTC18</v>
      </c>
      <c r="G8" s="149">
        <f>IF('Summary Sheet'!$M$4="Plywood",VLOOKUP($B8,'Pwood &amp; PB List'!$B$4:$V$158,11,FALSE),IF('Summary Sheet'!$M$4="PB w/ Wood Drawers",VLOOKUP($B8,'Pwood &amp; PB List'!$B$4:$V$158,15,FALSE),IF('Summary Sheet'!$M$4="PB w/ PB Drawers",VLOOKUP($B8,'Pwood &amp; PB List'!$B$4:$V$158,19,FALSE))))</f>
        <v>1302.0300000000002</v>
      </c>
      <c r="H8" s="150" t="str">
        <f t="shared" si="2"/>
        <v>BLW-BTC18</v>
      </c>
      <c r="I8" s="149">
        <f>IF('Summary Sheet'!$M$4="Plywood",VLOOKUP($B8,'Pwood &amp; PB List'!$B$4:$V$158,10,FALSE),IF('Summary Sheet'!$M$4="PB w/ Wood Drawers",VLOOKUP($B8,'Pwood &amp; PB List'!$B$4:$V$158,14,FALSE),IF('Summary Sheet'!$M$4="PB w/ PB Drawers",VLOOKUP($B8,'Pwood &amp; PB List'!$B$4:$V$158,18,FALSE))))</f>
        <v>1331.2400000000002</v>
      </c>
      <c r="J8" s="150" t="str">
        <f t="shared" si="3"/>
        <v>WEO-BTC18</v>
      </c>
      <c r="K8" s="149">
        <f>IF('Summary Sheet'!$M$4="Plywood",VLOOKUP($B8,'Pwood &amp; PB List'!$B$4:$V$158,9,FALSE),IF('Summary Sheet'!$M$4="PB w/ Wood Drawers",VLOOKUP($B8,'Pwood &amp; PB List'!$B$4:$V$158,13,FALSE),IF('Summary Sheet'!$M$4="PB w/ PB Drawers",VLOOKUP($B8,'Pwood &amp; PB List'!$B$4:$V$158,17,FALSE))))</f>
        <v>1358.4950000000001</v>
      </c>
      <c r="L8" s="150" t="str">
        <f t="shared" si="4"/>
        <v>GLG-BTC18</v>
      </c>
      <c r="M8" s="149">
        <f>IF('Summary Sheet'!$M$4="Plywood",VLOOKUP($B8,'Pwood &amp; PB List'!$B$4:$V$158,12,FALSE),IF('Summary Sheet'!$M$4="PB w/ Wood Drawers",VLOOKUP($B8,'Pwood &amp; PB List'!$B$4:$V$158,16,FALSE),IF('Summary Sheet'!$M$4="PB w/ PB Drawers",VLOOKUP($B8,'Pwood &amp; PB List'!$B$4:$V$158,20,FALSE))))</f>
        <v>1269.2550000000001</v>
      </c>
      <c r="N8" s="108" t="str">
        <f t="shared" si="5"/>
        <v>NAO-BTC18</v>
      </c>
      <c r="O8" s="149">
        <f>IF('Summary Sheet'!$M$4="Plywood",VLOOKUP($B8,'Pwood &amp; PB List'!$B$4:$V$158,12,FALSE),IF('Summary Sheet'!$M$4="PB w/ Wood Drawers",VLOOKUP($B8,'Pwood &amp; PB List'!$B$4:$V$158,16,FALSE),IF('Summary Sheet'!$M$4="PB w/ PB Drawers",VLOOKUP($B8,'Pwood &amp; PB List'!$B$4:$V$158,20,FALSE))))</f>
        <v>1269.2550000000001</v>
      </c>
      <c r="P8" s="108" t="str">
        <f t="shared" si="6"/>
        <v>WHO-BTC18</v>
      </c>
      <c r="Q8" s="149">
        <f>IF('Summary Sheet'!$M$4="Plywood",VLOOKUP($B8,'Pwood &amp; PB List'!$B$4:$V$158,9,FALSE),IF('Summary Sheet'!$M$4="PB w/ Wood Drawers",VLOOKUP($B8,'Pwood &amp; PB List'!$B$4:$V$158,13,FALSE),IF('Summary Sheet'!$M$4="PB w/ PB Drawers",VLOOKUP($B8,'Pwood &amp; PB List'!$B$4:$V$158,17,FALSE))))</f>
        <v>1358.4950000000001</v>
      </c>
      <c r="R8" s="108" t="str">
        <f t="shared" si="7"/>
        <v>MAW-BTC18</v>
      </c>
      <c r="S8" s="149">
        <f>IF('Summary Sheet'!$M$4="Plywood",VLOOKUP($B8,'Pwood &amp; PB List'!$B$4:$V$158,9,FALSE),IF('Summary Sheet'!$M$4="PB w/ Wood Drawers",VLOOKUP($B8,'Pwood &amp; PB List'!$B$4:$V$158,13,FALSE),IF('Summary Sheet'!$M$4="PB w/ PB Drawers",VLOOKUP($B8,'Pwood &amp; PB List'!$B$4:$V$158,17,FALSE))))</f>
        <v>1358.4950000000001</v>
      </c>
      <c r="T8" s="108" t="str">
        <f t="shared" si="8"/>
        <v>MAG-BTC18</v>
      </c>
      <c r="U8" s="149">
        <f>IF('Summary Sheet'!$M$4="Plywood",VLOOKUP($B8,'Pwood &amp; PB List'!$B$4:$V$158,9,FALSE),IF('Summary Sheet'!$M$4="PB w/ Wood Drawers",VLOOKUP($B8,'Pwood &amp; PB List'!$B$4:$V$158,13,FALSE),IF('Summary Sheet'!$M$4="PB w/ PB Drawers",VLOOKUP($B8,'Pwood &amp; PB List'!$B$4:$V$158,17,FALSE))))</f>
        <v>1358.4950000000001</v>
      </c>
      <c r="V8" s="108" t="str">
        <f t="shared" si="9"/>
        <v>MAB-BTC18</v>
      </c>
      <c r="W8" s="149">
        <f>IF('Summary Sheet'!$M$4="Plywood",VLOOKUP($B8,'Pwood &amp; PB List'!$B$4:$V$158,9,FALSE),IF('Summary Sheet'!$M$4="PB w/ Wood Drawers",VLOOKUP($B8,'Pwood &amp; PB List'!$B$4:$V$158,13,FALSE),IF('Summary Sheet'!$M$4="PB w/ PB Drawers",VLOOKUP($B8,'Pwood &amp; PB List'!$B$4:$V$158,17,FALSE))))</f>
        <v>1358.4950000000001</v>
      </c>
      <c r="X8" s="150" t="str">
        <f t="shared" si="10"/>
        <v>GLB-BTC18</v>
      </c>
      <c r="Y8" s="107">
        <v>2</v>
      </c>
      <c r="Z8" s="108"/>
      <c r="AA8" s="108"/>
      <c r="AB8" s="108"/>
      <c r="AC8" s="108"/>
      <c r="AD8" s="93"/>
      <c r="AE8" s="93"/>
      <c r="AF8" s="93"/>
      <c r="AG8" s="93"/>
      <c r="AH8" s="93"/>
      <c r="AI8" s="93"/>
      <c r="AJ8" s="93"/>
      <c r="AK8" s="93"/>
      <c r="AL8" s="93"/>
      <c r="AM8" s="93"/>
      <c r="AN8" s="93"/>
      <c r="AO8" s="93"/>
      <c r="AP8" s="93"/>
      <c r="AQ8" s="93"/>
      <c r="AR8" s="93"/>
      <c r="AS8" s="93"/>
    </row>
    <row r="9" spans="1:45" ht="14.25" customHeight="1">
      <c r="A9" s="147" t="s">
        <v>66</v>
      </c>
      <c r="B9" s="148" t="s">
        <v>67</v>
      </c>
      <c r="C9" s="149">
        <f>IF('Summary Sheet'!$M$4="Plywood",VLOOKUP($B9,'Pwood &amp; PB List'!$B$4:$V$158,9,FALSE),IF('Summary Sheet'!$M$4="PB w/ Wood Drawers",VLOOKUP($B9,'Pwood &amp; PB List'!$B$4:$V$158,13,FALSE),IF('Summary Sheet'!$M$4="PB w/ PB Drawers",VLOOKUP($B9,'Pwood &amp; PB List'!$B$4:$V$158,17,FALSE))))</f>
        <v>989.57499999999993</v>
      </c>
      <c r="D9" s="150" t="str">
        <f t="shared" si="0"/>
        <v>GLW-B21</v>
      </c>
      <c r="E9" s="149">
        <f>IF('Summary Sheet'!$M$4="Plywood",VLOOKUP($B9,'Pwood &amp; PB List'!$B$4:$V$158,10,FALSE),IF('Summary Sheet'!$M$4="PB w/ Wood Drawers",VLOOKUP($B9,'Pwood &amp; PB List'!$B$4:$V$158,14,FALSE),IF('Summary Sheet'!$M$4="PB w/ PB Drawers",VLOOKUP($B9,'Pwood &amp; PB List'!$B$4:$V$158,18,FALSE))))</f>
        <v>957.72</v>
      </c>
      <c r="F9" s="150" t="str">
        <f t="shared" si="1"/>
        <v>SLO-B21</v>
      </c>
      <c r="G9" s="149">
        <f>IF('Summary Sheet'!$M$4="Plywood",VLOOKUP($B9,'Pwood &amp; PB List'!$B$4:$V$158,11,FALSE),IF('Summary Sheet'!$M$4="PB w/ Wood Drawers",VLOOKUP($B9,'Pwood &amp; PB List'!$B$4:$V$158,15,FALSE),IF('Summary Sheet'!$M$4="PB w/ PB Drawers",VLOOKUP($B9,'Pwood &amp; PB List'!$B$4:$V$158,19,FALSE))))</f>
        <v>923.56499999999994</v>
      </c>
      <c r="H9" s="150" t="str">
        <f t="shared" si="2"/>
        <v>BLW-B21</v>
      </c>
      <c r="I9" s="149">
        <f>IF('Summary Sheet'!$M$4="Plywood",VLOOKUP($B9,'Pwood &amp; PB List'!$B$4:$V$158,10,FALSE),IF('Summary Sheet'!$M$4="PB w/ Wood Drawers",VLOOKUP($B9,'Pwood &amp; PB List'!$B$4:$V$158,14,FALSE),IF('Summary Sheet'!$M$4="PB w/ PB Drawers",VLOOKUP($B9,'Pwood &amp; PB List'!$B$4:$V$158,18,FALSE))))</f>
        <v>957.72</v>
      </c>
      <c r="J9" s="150" t="str">
        <f t="shared" si="3"/>
        <v>WEO-B21</v>
      </c>
      <c r="K9" s="149">
        <f>IF('Summary Sheet'!$M$4="Plywood",VLOOKUP($B9,'Pwood &amp; PB List'!$B$4:$V$158,9,FALSE),IF('Summary Sheet'!$M$4="PB w/ Wood Drawers",VLOOKUP($B9,'Pwood &amp; PB List'!$B$4:$V$158,13,FALSE),IF('Summary Sheet'!$M$4="PB w/ PB Drawers",VLOOKUP($B9,'Pwood &amp; PB List'!$B$4:$V$158,17,FALSE))))</f>
        <v>989.57499999999993</v>
      </c>
      <c r="L9" s="150" t="str">
        <f t="shared" si="4"/>
        <v>GLG-B21</v>
      </c>
      <c r="M9" s="149">
        <f>IF('Summary Sheet'!$M$4="Plywood",VLOOKUP($B9,'Pwood &amp; PB List'!$B$4:$V$158,12,FALSE),IF('Summary Sheet'!$M$4="PB w/ Wood Drawers",VLOOKUP($B9,'Pwood &amp; PB List'!$B$4:$V$158,16,FALSE),IF('Summary Sheet'!$M$4="PB w/ PB Drawers",VLOOKUP($B9,'Pwood &amp; PB List'!$B$4:$V$158,20,FALSE))))</f>
        <v>885.27</v>
      </c>
      <c r="N9" s="108" t="str">
        <f t="shared" si="5"/>
        <v>NAO-B21</v>
      </c>
      <c r="O9" s="149">
        <f>IF('Summary Sheet'!$M$4="Plywood",VLOOKUP($B9,'Pwood &amp; PB List'!$B$4:$V$158,12,FALSE),IF('Summary Sheet'!$M$4="PB w/ Wood Drawers",VLOOKUP($B9,'Pwood &amp; PB List'!$B$4:$V$158,16,FALSE),IF('Summary Sheet'!$M$4="PB w/ PB Drawers",VLOOKUP($B9,'Pwood &amp; PB List'!$B$4:$V$158,20,FALSE))))</f>
        <v>885.27</v>
      </c>
      <c r="P9" s="108" t="str">
        <f t="shared" si="6"/>
        <v>WHO-B21</v>
      </c>
      <c r="Q9" s="149">
        <f>IF('Summary Sheet'!$M$4="Plywood",VLOOKUP($B9,'Pwood &amp; PB List'!$B$4:$V$158,9,FALSE),IF('Summary Sheet'!$M$4="PB w/ Wood Drawers",VLOOKUP($B9,'Pwood &amp; PB List'!$B$4:$V$158,13,FALSE),IF('Summary Sheet'!$M$4="PB w/ PB Drawers",VLOOKUP($B9,'Pwood &amp; PB List'!$B$4:$V$158,17,FALSE))))</f>
        <v>989.57499999999993</v>
      </c>
      <c r="R9" s="108" t="str">
        <f t="shared" si="7"/>
        <v>MAW-B21</v>
      </c>
      <c r="S9" s="149">
        <f>IF('Summary Sheet'!$M$4="Plywood",VLOOKUP($B9,'Pwood &amp; PB List'!$B$4:$V$158,9,FALSE),IF('Summary Sheet'!$M$4="PB w/ Wood Drawers",VLOOKUP($B9,'Pwood &amp; PB List'!$B$4:$V$158,13,FALSE),IF('Summary Sheet'!$M$4="PB w/ PB Drawers",VLOOKUP($B9,'Pwood &amp; PB List'!$B$4:$V$158,17,FALSE))))</f>
        <v>989.57499999999993</v>
      </c>
      <c r="T9" s="108" t="str">
        <f t="shared" si="8"/>
        <v>MAG-B21</v>
      </c>
      <c r="U9" s="149">
        <f>IF('Summary Sheet'!$M$4="Plywood",VLOOKUP($B9,'Pwood &amp; PB List'!$B$4:$V$158,9,FALSE),IF('Summary Sheet'!$M$4="PB w/ Wood Drawers",VLOOKUP($B9,'Pwood &amp; PB List'!$B$4:$V$158,13,FALSE),IF('Summary Sheet'!$M$4="PB w/ PB Drawers",VLOOKUP($B9,'Pwood &amp; PB List'!$B$4:$V$158,17,FALSE))))</f>
        <v>989.57499999999993</v>
      </c>
      <c r="V9" s="108" t="str">
        <f t="shared" si="9"/>
        <v>MAB-B21</v>
      </c>
      <c r="W9" s="149">
        <f>IF('Summary Sheet'!$M$4="Plywood",VLOOKUP($B9,'Pwood &amp; PB List'!$B$4:$V$158,9,FALSE),IF('Summary Sheet'!$M$4="PB w/ Wood Drawers",VLOOKUP($B9,'Pwood &amp; PB List'!$B$4:$V$158,13,FALSE),IF('Summary Sheet'!$M$4="PB w/ PB Drawers",VLOOKUP($B9,'Pwood &amp; PB List'!$B$4:$V$158,17,FALSE))))</f>
        <v>989.57499999999993</v>
      </c>
      <c r="X9" s="150" t="str">
        <f t="shared" si="10"/>
        <v>GLB-B21</v>
      </c>
      <c r="Y9" s="107">
        <v>2</v>
      </c>
      <c r="Z9" s="108"/>
      <c r="AA9" s="108"/>
      <c r="AB9" s="108"/>
      <c r="AC9" s="108"/>
      <c r="AD9" s="93"/>
      <c r="AE9" s="93"/>
      <c r="AF9" s="93"/>
      <c r="AG9" s="93"/>
      <c r="AH9" s="93"/>
      <c r="AI9" s="93"/>
      <c r="AJ9" s="93"/>
      <c r="AK9" s="93"/>
      <c r="AL9" s="93"/>
      <c r="AM9" s="93"/>
      <c r="AN9" s="93"/>
      <c r="AO9" s="93"/>
      <c r="AP9" s="93"/>
      <c r="AQ9" s="93"/>
      <c r="AR9" s="93"/>
      <c r="AS9" s="93"/>
    </row>
    <row r="10" spans="1:45" ht="14.25" customHeight="1">
      <c r="A10" s="147" t="s">
        <v>68</v>
      </c>
      <c r="B10" s="148" t="s">
        <v>69</v>
      </c>
      <c r="C10" s="149">
        <f>IF('Summary Sheet'!$M$4="Plywood",VLOOKUP($B10,'Pwood &amp; PB List'!$B$4:$V$158,9,FALSE),IF('Summary Sheet'!$M$4="PB w/ Wood Drawers",VLOOKUP($B10,'Pwood &amp; PB List'!$B$4:$V$158,13,FALSE),IF('Summary Sheet'!$M$4="PB w/ PB Drawers",VLOOKUP($B10,'Pwood &amp; PB List'!$B$4:$V$158,17,FALSE))))</f>
        <v>1087.5550000000001</v>
      </c>
      <c r="D10" s="150" t="str">
        <f t="shared" si="0"/>
        <v>GLW-B24</v>
      </c>
      <c r="E10" s="149">
        <f>IF('Summary Sheet'!$M$4="Plywood",VLOOKUP($B10,'Pwood &amp; PB List'!$B$4:$V$158,10,FALSE),IF('Summary Sheet'!$M$4="PB w/ Wood Drawers",VLOOKUP($B10,'Pwood &amp; PB List'!$B$4:$V$158,14,FALSE),IF('Summary Sheet'!$M$4="PB w/ PB Drawers",VLOOKUP($B10,'Pwood &amp; PB List'!$B$4:$V$158,18,FALSE))))</f>
        <v>1051.0999999999999</v>
      </c>
      <c r="F10" s="150" t="str">
        <f t="shared" si="1"/>
        <v>SLO-B24</v>
      </c>
      <c r="G10" s="149">
        <f>IF('Summary Sheet'!$M$4="Plywood",VLOOKUP($B10,'Pwood &amp; PB List'!$B$4:$V$158,11,FALSE),IF('Summary Sheet'!$M$4="PB w/ Wood Drawers",VLOOKUP($B10,'Pwood &amp; PB List'!$B$4:$V$158,15,FALSE),IF('Summary Sheet'!$M$4="PB w/ PB Drawers",VLOOKUP($B10,'Pwood &amp; PB List'!$B$4:$V$158,19,FALSE))))</f>
        <v>1012.345</v>
      </c>
      <c r="H10" s="150" t="str">
        <f t="shared" si="2"/>
        <v>BLW-B24</v>
      </c>
      <c r="I10" s="149">
        <f>IF('Summary Sheet'!$M$4="Plywood",VLOOKUP($B10,'Pwood &amp; PB List'!$B$4:$V$158,10,FALSE),IF('Summary Sheet'!$M$4="PB w/ Wood Drawers",VLOOKUP($B10,'Pwood &amp; PB List'!$B$4:$V$158,14,FALSE),IF('Summary Sheet'!$M$4="PB w/ PB Drawers",VLOOKUP($B10,'Pwood &amp; PB List'!$B$4:$V$158,18,FALSE))))</f>
        <v>1051.0999999999999</v>
      </c>
      <c r="J10" s="150" t="str">
        <f t="shared" si="3"/>
        <v>WEO-B24</v>
      </c>
      <c r="K10" s="149">
        <f>IF('Summary Sheet'!$M$4="Plywood",VLOOKUP($B10,'Pwood &amp; PB List'!$B$4:$V$158,9,FALSE),IF('Summary Sheet'!$M$4="PB w/ Wood Drawers",VLOOKUP($B10,'Pwood &amp; PB List'!$B$4:$V$158,13,FALSE),IF('Summary Sheet'!$M$4="PB w/ PB Drawers",VLOOKUP($B10,'Pwood &amp; PB List'!$B$4:$V$158,17,FALSE))))</f>
        <v>1087.5550000000001</v>
      </c>
      <c r="L10" s="150" t="str">
        <f t="shared" si="4"/>
        <v>GLG-B24</v>
      </c>
      <c r="M10" s="149">
        <f>IF('Summary Sheet'!$M$4="Plywood",VLOOKUP($B10,'Pwood &amp; PB List'!$B$4:$V$158,12,FALSE),IF('Summary Sheet'!$M$4="PB w/ Wood Drawers",VLOOKUP($B10,'Pwood &amp; PB List'!$B$4:$V$158,16,FALSE),IF('Summary Sheet'!$M$4="PB w/ PB Drawers",VLOOKUP($B10,'Pwood &amp; PB List'!$B$4:$V$158,20,FALSE))))</f>
        <v>968.64499999999998</v>
      </c>
      <c r="N10" s="108" t="str">
        <f t="shared" si="5"/>
        <v>NAO-B24</v>
      </c>
      <c r="O10" s="149">
        <f>IF('Summary Sheet'!$M$4="Plywood",VLOOKUP($B10,'Pwood &amp; PB List'!$B$4:$V$158,12,FALSE),IF('Summary Sheet'!$M$4="PB w/ Wood Drawers",VLOOKUP($B10,'Pwood &amp; PB List'!$B$4:$V$158,16,FALSE),IF('Summary Sheet'!$M$4="PB w/ PB Drawers",VLOOKUP($B10,'Pwood &amp; PB List'!$B$4:$V$158,20,FALSE))))</f>
        <v>968.64499999999998</v>
      </c>
      <c r="P10" s="108" t="str">
        <f t="shared" si="6"/>
        <v>WHO-B24</v>
      </c>
      <c r="Q10" s="149">
        <f>IF('Summary Sheet'!$M$4="Plywood",VLOOKUP($B10,'Pwood &amp; PB List'!$B$4:$V$158,9,FALSE),IF('Summary Sheet'!$M$4="PB w/ Wood Drawers",VLOOKUP($B10,'Pwood &amp; PB List'!$B$4:$V$158,13,FALSE),IF('Summary Sheet'!$M$4="PB w/ PB Drawers",VLOOKUP($B10,'Pwood &amp; PB List'!$B$4:$V$158,17,FALSE))))</f>
        <v>1087.5550000000001</v>
      </c>
      <c r="R10" s="108" t="str">
        <f t="shared" si="7"/>
        <v>MAW-B24</v>
      </c>
      <c r="S10" s="149">
        <f>IF('Summary Sheet'!$M$4="Plywood",VLOOKUP($B10,'Pwood &amp; PB List'!$B$4:$V$158,9,FALSE),IF('Summary Sheet'!$M$4="PB w/ Wood Drawers",VLOOKUP($B10,'Pwood &amp; PB List'!$B$4:$V$158,13,FALSE),IF('Summary Sheet'!$M$4="PB w/ PB Drawers",VLOOKUP($B10,'Pwood &amp; PB List'!$B$4:$V$158,17,FALSE))))</f>
        <v>1087.5550000000001</v>
      </c>
      <c r="T10" s="108" t="str">
        <f t="shared" si="8"/>
        <v>MAG-B24</v>
      </c>
      <c r="U10" s="149">
        <f>IF('Summary Sheet'!$M$4="Plywood",VLOOKUP($B10,'Pwood &amp; PB List'!$B$4:$V$158,9,FALSE),IF('Summary Sheet'!$M$4="PB w/ Wood Drawers",VLOOKUP($B10,'Pwood &amp; PB List'!$B$4:$V$158,13,FALSE),IF('Summary Sheet'!$M$4="PB w/ PB Drawers",VLOOKUP($B10,'Pwood &amp; PB List'!$B$4:$V$158,17,FALSE))))</f>
        <v>1087.5550000000001</v>
      </c>
      <c r="V10" s="108" t="str">
        <f t="shared" si="9"/>
        <v>MAB-B24</v>
      </c>
      <c r="W10" s="149">
        <f>IF('Summary Sheet'!$M$4="Plywood",VLOOKUP($B10,'Pwood &amp; PB List'!$B$4:$V$158,9,FALSE),IF('Summary Sheet'!$M$4="PB w/ Wood Drawers",VLOOKUP($B10,'Pwood &amp; PB List'!$B$4:$V$158,13,FALSE),IF('Summary Sheet'!$M$4="PB w/ PB Drawers",VLOOKUP($B10,'Pwood &amp; PB List'!$B$4:$V$158,17,FALSE))))</f>
        <v>1087.5550000000001</v>
      </c>
      <c r="X10" s="150" t="str">
        <f t="shared" si="10"/>
        <v>GLB-B24</v>
      </c>
      <c r="Y10" s="107">
        <v>3</v>
      </c>
      <c r="Z10" s="108"/>
      <c r="AA10" s="108"/>
      <c r="AB10" s="108"/>
      <c r="AC10" s="108"/>
      <c r="AD10" s="93"/>
      <c r="AE10" s="93"/>
      <c r="AF10" s="93"/>
      <c r="AG10" s="93"/>
      <c r="AH10" s="93"/>
      <c r="AI10" s="93"/>
      <c r="AJ10" s="93"/>
      <c r="AK10" s="93"/>
      <c r="AL10" s="93"/>
      <c r="AM10" s="93"/>
      <c r="AN10" s="93"/>
      <c r="AO10" s="93"/>
      <c r="AP10" s="93"/>
      <c r="AQ10" s="93"/>
      <c r="AR10" s="93"/>
      <c r="AS10" s="93"/>
    </row>
    <row r="11" spans="1:45" ht="14.25" customHeight="1">
      <c r="A11" s="147" t="s">
        <v>70</v>
      </c>
      <c r="B11" s="148" t="s">
        <v>71</v>
      </c>
      <c r="C11" s="149">
        <f>IF('Summary Sheet'!$M$4="Plywood",VLOOKUP($B11,'Pwood &amp; PB List'!$B$4:$V$158,9,FALSE),IF('Summary Sheet'!$M$4="PB w/ Wood Drawers",VLOOKUP($B11,'Pwood &amp; PB List'!$B$4:$V$158,13,FALSE),IF('Summary Sheet'!$M$4="PB w/ PB Drawers",VLOOKUP($B11,'Pwood &amp; PB List'!$B$4:$V$158,17,FALSE))))</f>
        <v>1168.1699999999998</v>
      </c>
      <c r="D11" s="150" t="str">
        <f t="shared" si="0"/>
        <v>GLW-B27</v>
      </c>
      <c r="E11" s="149">
        <f>IF('Summary Sheet'!$M$4="Plywood",VLOOKUP($B11,'Pwood &amp; PB List'!$B$4:$V$158,10,FALSE),IF('Summary Sheet'!$M$4="PB w/ Wood Drawers",VLOOKUP($B11,'Pwood &amp; PB List'!$B$4:$V$158,14,FALSE),IF('Summary Sheet'!$M$4="PB w/ PB Drawers",VLOOKUP($B11,'Pwood &amp; PB List'!$B$4:$V$158,18,FALSE))))</f>
        <v>1127.1149999999998</v>
      </c>
      <c r="F11" s="150" t="str">
        <f t="shared" si="1"/>
        <v>SLO-B27</v>
      </c>
      <c r="G11" s="149">
        <f>IF('Summary Sheet'!$M$4="Plywood",VLOOKUP($B11,'Pwood &amp; PB List'!$B$4:$V$158,11,FALSE),IF('Summary Sheet'!$M$4="PB w/ Wood Drawers",VLOOKUP($B11,'Pwood &amp; PB List'!$B$4:$V$158,15,FALSE),IF('Summary Sheet'!$M$4="PB w/ PB Drawers",VLOOKUP($B11,'Pwood &amp; PB List'!$B$4:$V$158,19,FALSE))))</f>
        <v>1083.415</v>
      </c>
      <c r="H11" s="150" t="str">
        <f t="shared" si="2"/>
        <v>BLW-B27</v>
      </c>
      <c r="I11" s="149">
        <f>IF('Summary Sheet'!$M$4="Plywood",VLOOKUP($B11,'Pwood &amp; PB List'!$B$4:$V$158,10,FALSE),IF('Summary Sheet'!$M$4="PB w/ Wood Drawers",VLOOKUP($B11,'Pwood &amp; PB List'!$B$4:$V$158,14,FALSE),IF('Summary Sheet'!$M$4="PB w/ PB Drawers",VLOOKUP($B11,'Pwood &amp; PB List'!$B$4:$V$158,18,FALSE))))</f>
        <v>1127.1149999999998</v>
      </c>
      <c r="J11" s="150" t="str">
        <f t="shared" si="3"/>
        <v>WEO-B27</v>
      </c>
      <c r="K11" s="149">
        <f>IF('Summary Sheet'!$M$4="Plywood",VLOOKUP($B11,'Pwood &amp; PB List'!$B$4:$V$158,9,FALSE),IF('Summary Sheet'!$M$4="PB w/ Wood Drawers",VLOOKUP($B11,'Pwood &amp; PB List'!$B$4:$V$158,13,FALSE),IF('Summary Sheet'!$M$4="PB w/ PB Drawers",VLOOKUP($B11,'Pwood &amp; PB List'!$B$4:$V$158,17,FALSE))))</f>
        <v>1168.1699999999998</v>
      </c>
      <c r="L11" s="150" t="str">
        <f t="shared" si="4"/>
        <v>GLG-B27</v>
      </c>
      <c r="M11" s="149">
        <f>IF('Summary Sheet'!$M$4="Plywood",VLOOKUP($B11,'Pwood &amp; PB List'!$B$4:$V$158,12,FALSE),IF('Summary Sheet'!$M$4="PB w/ Wood Drawers",VLOOKUP($B11,'Pwood &amp; PB List'!$B$4:$V$158,16,FALSE),IF('Summary Sheet'!$M$4="PB w/ PB Drawers",VLOOKUP($B11,'Pwood &amp; PB List'!$B$4:$V$158,20,FALSE))))</f>
        <v>1034.31</v>
      </c>
      <c r="N11" s="108" t="str">
        <f t="shared" si="5"/>
        <v>NAO-B27</v>
      </c>
      <c r="O11" s="149">
        <f>IF('Summary Sheet'!$M$4="Plywood",VLOOKUP($B11,'Pwood &amp; PB List'!$B$4:$V$158,12,FALSE),IF('Summary Sheet'!$M$4="PB w/ Wood Drawers",VLOOKUP($B11,'Pwood &amp; PB List'!$B$4:$V$158,16,FALSE),IF('Summary Sheet'!$M$4="PB w/ PB Drawers",VLOOKUP($B11,'Pwood &amp; PB List'!$B$4:$V$158,20,FALSE))))</f>
        <v>1034.31</v>
      </c>
      <c r="P11" s="108" t="str">
        <f t="shared" si="6"/>
        <v>WHO-B27</v>
      </c>
      <c r="Q11" s="149">
        <f>IF('Summary Sheet'!$M$4="Plywood",VLOOKUP($B11,'Pwood &amp; PB List'!$B$4:$V$158,9,FALSE),IF('Summary Sheet'!$M$4="PB w/ Wood Drawers",VLOOKUP($B11,'Pwood &amp; PB List'!$B$4:$V$158,13,FALSE),IF('Summary Sheet'!$M$4="PB w/ PB Drawers",VLOOKUP($B11,'Pwood &amp; PB List'!$B$4:$V$158,17,FALSE))))</f>
        <v>1168.1699999999998</v>
      </c>
      <c r="R11" s="108" t="str">
        <f t="shared" si="7"/>
        <v>MAW-B27</v>
      </c>
      <c r="S11" s="149">
        <f>IF('Summary Sheet'!$M$4="Plywood",VLOOKUP($B11,'Pwood &amp; PB List'!$B$4:$V$158,9,FALSE),IF('Summary Sheet'!$M$4="PB w/ Wood Drawers",VLOOKUP($B11,'Pwood &amp; PB List'!$B$4:$V$158,13,FALSE),IF('Summary Sheet'!$M$4="PB w/ PB Drawers",VLOOKUP($B11,'Pwood &amp; PB List'!$B$4:$V$158,17,FALSE))))</f>
        <v>1168.1699999999998</v>
      </c>
      <c r="T11" s="108" t="str">
        <f t="shared" si="8"/>
        <v>MAG-B27</v>
      </c>
      <c r="U11" s="149">
        <f>IF('Summary Sheet'!$M$4="Plywood",VLOOKUP($B11,'Pwood &amp; PB List'!$B$4:$V$158,9,FALSE),IF('Summary Sheet'!$M$4="PB w/ Wood Drawers",VLOOKUP($B11,'Pwood &amp; PB List'!$B$4:$V$158,13,FALSE),IF('Summary Sheet'!$M$4="PB w/ PB Drawers",VLOOKUP($B11,'Pwood &amp; PB List'!$B$4:$V$158,17,FALSE))))</f>
        <v>1168.1699999999998</v>
      </c>
      <c r="V11" s="108" t="str">
        <f t="shared" si="9"/>
        <v>MAB-B27</v>
      </c>
      <c r="W11" s="149">
        <f>IF('Summary Sheet'!$M$4="Plywood",VLOOKUP($B11,'Pwood &amp; PB List'!$B$4:$V$158,9,FALSE),IF('Summary Sheet'!$M$4="PB w/ Wood Drawers",VLOOKUP($B11,'Pwood &amp; PB List'!$B$4:$V$158,13,FALSE),IF('Summary Sheet'!$M$4="PB w/ PB Drawers",VLOOKUP($B11,'Pwood &amp; PB List'!$B$4:$V$158,17,FALSE))))</f>
        <v>1168.1699999999998</v>
      </c>
      <c r="X11" s="150" t="str">
        <f t="shared" si="10"/>
        <v>GLB-B27</v>
      </c>
      <c r="Y11" s="107">
        <v>3</v>
      </c>
      <c r="Z11" s="108"/>
      <c r="AA11" s="108"/>
      <c r="AB11" s="108"/>
      <c r="AC11" s="108"/>
      <c r="AD11" s="93"/>
      <c r="AE11" s="93"/>
      <c r="AF11" s="93"/>
      <c r="AG11" s="93"/>
      <c r="AH11" s="93"/>
      <c r="AI11" s="93"/>
      <c r="AJ11" s="93"/>
      <c r="AK11" s="93"/>
      <c r="AL11" s="93"/>
      <c r="AM11" s="93"/>
      <c r="AN11" s="93"/>
      <c r="AO11" s="93"/>
      <c r="AP11" s="93"/>
      <c r="AQ11" s="93"/>
      <c r="AR11" s="93"/>
      <c r="AS11" s="93"/>
    </row>
    <row r="12" spans="1:45" ht="14.25" customHeight="1">
      <c r="A12" s="147" t="s">
        <v>72</v>
      </c>
      <c r="B12" s="148" t="s">
        <v>73</v>
      </c>
      <c r="C12" s="149">
        <f>IF('Summary Sheet'!$M$4="Plywood",VLOOKUP($B12,'Pwood &amp; PB List'!$B$4:$V$158,9,FALSE),IF('Summary Sheet'!$M$4="PB w/ Wood Drawers",VLOOKUP($B12,'Pwood &amp; PB List'!$B$4:$V$158,13,FALSE),IF('Summary Sheet'!$M$4="PB w/ PB Drawers",VLOOKUP($B12,'Pwood &amp; PB List'!$B$4:$V$158,17,FALSE))))</f>
        <v>1254.42</v>
      </c>
      <c r="D12" s="150" t="str">
        <f t="shared" si="0"/>
        <v>GLW-B30</v>
      </c>
      <c r="E12" s="149">
        <f>IF('Summary Sheet'!$M$4="Plywood",VLOOKUP($B12,'Pwood &amp; PB List'!$B$4:$V$158,10,FALSE),IF('Summary Sheet'!$M$4="PB w/ Wood Drawers",VLOOKUP($B12,'Pwood &amp; PB List'!$B$4:$V$158,14,FALSE),IF('Summary Sheet'!$M$4="PB w/ PB Drawers",VLOOKUP($B12,'Pwood &amp; PB List'!$B$4:$V$158,18,FALSE))))</f>
        <v>1208.8800000000001</v>
      </c>
      <c r="F12" s="150" t="str">
        <f t="shared" si="1"/>
        <v>SLO-B30</v>
      </c>
      <c r="G12" s="149">
        <f>IF('Summary Sheet'!$M$4="Plywood",VLOOKUP($B12,'Pwood &amp; PB List'!$B$4:$V$158,11,FALSE),IF('Summary Sheet'!$M$4="PB w/ Wood Drawers",VLOOKUP($B12,'Pwood &amp; PB List'!$B$4:$V$158,15,FALSE),IF('Summary Sheet'!$M$4="PB w/ PB Drawers",VLOOKUP($B12,'Pwood &amp; PB List'!$B$4:$V$158,19,FALSE))))</f>
        <v>1160.3499999999999</v>
      </c>
      <c r="H12" s="150" t="str">
        <f t="shared" si="2"/>
        <v>BLW-B30</v>
      </c>
      <c r="I12" s="149">
        <f>IF('Summary Sheet'!$M$4="Plywood",VLOOKUP($B12,'Pwood &amp; PB List'!$B$4:$V$158,10,FALSE),IF('Summary Sheet'!$M$4="PB w/ Wood Drawers",VLOOKUP($B12,'Pwood &amp; PB List'!$B$4:$V$158,14,FALSE),IF('Summary Sheet'!$M$4="PB w/ PB Drawers",VLOOKUP($B12,'Pwood &amp; PB List'!$B$4:$V$158,18,FALSE))))</f>
        <v>1208.8800000000001</v>
      </c>
      <c r="J12" s="150" t="str">
        <f t="shared" si="3"/>
        <v>WEO-B30</v>
      </c>
      <c r="K12" s="149">
        <f>IF('Summary Sheet'!$M$4="Plywood",VLOOKUP($B12,'Pwood &amp; PB List'!$B$4:$V$158,9,FALSE),IF('Summary Sheet'!$M$4="PB w/ Wood Drawers",VLOOKUP($B12,'Pwood &amp; PB List'!$B$4:$V$158,13,FALSE),IF('Summary Sheet'!$M$4="PB w/ PB Drawers",VLOOKUP($B12,'Pwood &amp; PB List'!$B$4:$V$158,17,FALSE))))</f>
        <v>1254.42</v>
      </c>
      <c r="L12" s="150" t="str">
        <f t="shared" si="4"/>
        <v>GLG-B30</v>
      </c>
      <c r="M12" s="149">
        <f>IF('Summary Sheet'!$M$4="Plywood",VLOOKUP($B12,'Pwood &amp; PB List'!$B$4:$V$158,12,FALSE),IF('Summary Sheet'!$M$4="PB w/ Wood Drawers",VLOOKUP($B12,'Pwood &amp; PB List'!$B$4:$V$158,16,FALSE),IF('Summary Sheet'!$M$4="PB w/ PB Drawers",VLOOKUP($B12,'Pwood &amp; PB List'!$B$4:$V$158,20,FALSE))))</f>
        <v>1105.6100000000001</v>
      </c>
      <c r="N12" s="108" t="str">
        <f t="shared" si="5"/>
        <v>NAO-B30</v>
      </c>
      <c r="O12" s="149">
        <f>IF('Summary Sheet'!$M$4="Plywood",VLOOKUP($B12,'Pwood &amp; PB List'!$B$4:$V$158,12,FALSE),IF('Summary Sheet'!$M$4="PB w/ Wood Drawers",VLOOKUP($B12,'Pwood &amp; PB List'!$B$4:$V$158,16,FALSE),IF('Summary Sheet'!$M$4="PB w/ PB Drawers",VLOOKUP($B12,'Pwood &amp; PB List'!$B$4:$V$158,20,FALSE))))</f>
        <v>1105.6100000000001</v>
      </c>
      <c r="P12" s="108" t="str">
        <f t="shared" si="6"/>
        <v>WHO-B30</v>
      </c>
      <c r="Q12" s="149">
        <f>IF('Summary Sheet'!$M$4="Plywood",VLOOKUP($B12,'Pwood &amp; PB List'!$B$4:$V$158,9,FALSE),IF('Summary Sheet'!$M$4="PB w/ Wood Drawers",VLOOKUP($B12,'Pwood &amp; PB List'!$B$4:$V$158,13,FALSE),IF('Summary Sheet'!$M$4="PB w/ PB Drawers",VLOOKUP($B12,'Pwood &amp; PB List'!$B$4:$V$158,17,FALSE))))</f>
        <v>1254.42</v>
      </c>
      <c r="R12" s="108" t="str">
        <f t="shared" si="7"/>
        <v>MAW-B30</v>
      </c>
      <c r="S12" s="149">
        <f>IF('Summary Sheet'!$M$4="Plywood",VLOOKUP($B12,'Pwood &amp; PB List'!$B$4:$V$158,9,FALSE),IF('Summary Sheet'!$M$4="PB w/ Wood Drawers",VLOOKUP($B12,'Pwood &amp; PB List'!$B$4:$V$158,13,FALSE),IF('Summary Sheet'!$M$4="PB w/ PB Drawers",VLOOKUP($B12,'Pwood &amp; PB List'!$B$4:$V$158,17,FALSE))))</f>
        <v>1254.42</v>
      </c>
      <c r="T12" s="108" t="str">
        <f t="shared" si="8"/>
        <v>MAG-B30</v>
      </c>
      <c r="U12" s="149">
        <f>IF('Summary Sheet'!$M$4="Plywood",VLOOKUP($B12,'Pwood &amp; PB List'!$B$4:$V$158,9,FALSE),IF('Summary Sheet'!$M$4="PB w/ Wood Drawers",VLOOKUP($B12,'Pwood &amp; PB List'!$B$4:$V$158,13,FALSE),IF('Summary Sheet'!$M$4="PB w/ PB Drawers",VLOOKUP($B12,'Pwood &amp; PB List'!$B$4:$V$158,17,FALSE))))</f>
        <v>1254.42</v>
      </c>
      <c r="V12" s="108" t="str">
        <f t="shared" si="9"/>
        <v>MAB-B30</v>
      </c>
      <c r="W12" s="149">
        <f>IF('Summary Sheet'!$M$4="Plywood",VLOOKUP($B12,'Pwood &amp; PB List'!$B$4:$V$158,9,FALSE),IF('Summary Sheet'!$M$4="PB w/ Wood Drawers",VLOOKUP($B12,'Pwood &amp; PB List'!$B$4:$V$158,13,FALSE),IF('Summary Sheet'!$M$4="PB w/ PB Drawers",VLOOKUP($B12,'Pwood &amp; PB List'!$B$4:$V$158,17,FALSE))))</f>
        <v>1254.42</v>
      </c>
      <c r="X12" s="150" t="str">
        <f t="shared" si="10"/>
        <v>GLB-B30</v>
      </c>
      <c r="Y12" s="107">
        <v>3</v>
      </c>
      <c r="Z12" s="108"/>
      <c r="AA12" s="108"/>
      <c r="AB12" s="108"/>
      <c r="AC12" s="108"/>
      <c r="AD12" s="93"/>
      <c r="AE12" s="93"/>
      <c r="AF12" s="93"/>
      <c r="AG12" s="93"/>
      <c r="AH12" s="93"/>
      <c r="AI12" s="93"/>
      <c r="AJ12" s="93"/>
      <c r="AK12" s="93"/>
      <c r="AL12" s="93"/>
      <c r="AM12" s="93"/>
      <c r="AN12" s="93"/>
      <c r="AO12" s="93"/>
      <c r="AP12" s="93"/>
      <c r="AQ12" s="93"/>
      <c r="AR12" s="93"/>
      <c r="AS12" s="93"/>
    </row>
    <row r="13" spans="1:45" ht="14.25" customHeight="1">
      <c r="A13" s="147" t="s">
        <v>580</v>
      </c>
      <c r="B13" s="148" t="s">
        <v>75</v>
      </c>
      <c r="C13" s="149">
        <f>IF('Summary Sheet'!$M$4="Plywood",VLOOKUP($B13,'Pwood &amp; PB List'!$B$4:$V$158,9,FALSE),IF('Summary Sheet'!$M$4="PB w/ Wood Drawers",VLOOKUP($B13,'Pwood &amp; PB List'!$B$4:$V$158,13,FALSE),IF('Summary Sheet'!$M$4="PB w/ PB Drawers",VLOOKUP($B13,'Pwood &amp; PB List'!$B$4:$V$158,17,FALSE))))</f>
        <v>1335.0350000000001</v>
      </c>
      <c r="D13" s="150" t="str">
        <f t="shared" si="0"/>
        <v>GLW-B33</v>
      </c>
      <c r="E13" s="149">
        <f>IF('Summary Sheet'!$M$4="Plywood",VLOOKUP($B13,'Pwood &amp; PB List'!$B$4:$V$158,10,FALSE),IF('Summary Sheet'!$M$4="PB w/ Wood Drawers",VLOOKUP($B13,'Pwood &amp; PB List'!$B$4:$V$158,14,FALSE),IF('Summary Sheet'!$M$4="PB w/ PB Drawers",VLOOKUP($B13,'Pwood &amp; PB List'!$B$4:$V$158,18,FALSE))))</f>
        <v>1284.895</v>
      </c>
      <c r="F13" s="150" t="str">
        <f t="shared" si="1"/>
        <v>SLO-B33</v>
      </c>
      <c r="G13" s="149">
        <f>IF('Summary Sheet'!$M$4="Plywood",VLOOKUP($B13,'Pwood &amp; PB List'!$B$4:$V$158,11,FALSE),IF('Summary Sheet'!$M$4="PB w/ Wood Drawers",VLOOKUP($B13,'Pwood &amp; PB List'!$B$4:$V$158,15,FALSE),IF('Summary Sheet'!$M$4="PB w/ PB Drawers",VLOOKUP($B13,'Pwood &amp; PB List'!$B$4:$V$158,19,FALSE))))</f>
        <v>1231.42</v>
      </c>
      <c r="H13" s="150" t="str">
        <f t="shared" si="2"/>
        <v>BLW-B33</v>
      </c>
      <c r="I13" s="149">
        <f>IF('Summary Sheet'!$M$4="Plywood",VLOOKUP($B13,'Pwood &amp; PB List'!$B$4:$V$158,10,FALSE),IF('Summary Sheet'!$M$4="PB w/ Wood Drawers",VLOOKUP($B13,'Pwood &amp; PB List'!$B$4:$V$158,14,FALSE),IF('Summary Sheet'!$M$4="PB w/ PB Drawers",VLOOKUP($B13,'Pwood &amp; PB List'!$B$4:$V$158,18,FALSE))))</f>
        <v>1284.895</v>
      </c>
      <c r="J13" s="150" t="str">
        <f t="shared" si="3"/>
        <v>WEO-B33</v>
      </c>
      <c r="K13" s="149">
        <f>IF('Summary Sheet'!$M$4="Plywood",VLOOKUP($B13,'Pwood &amp; PB List'!$B$4:$V$158,9,FALSE),IF('Summary Sheet'!$M$4="PB w/ Wood Drawers",VLOOKUP($B13,'Pwood &amp; PB List'!$B$4:$V$158,13,FALSE),IF('Summary Sheet'!$M$4="PB w/ PB Drawers",VLOOKUP($B13,'Pwood &amp; PB List'!$B$4:$V$158,17,FALSE))))</f>
        <v>1335.0350000000001</v>
      </c>
      <c r="L13" s="150" t="str">
        <f t="shared" si="4"/>
        <v>GLG-B33</v>
      </c>
      <c r="M13" s="149">
        <f>IF('Summary Sheet'!$M$4="Plywood",VLOOKUP($B13,'Pwood &amp; PB List'!$B$4:$V$158,12,FALSE),IF('Summary Sheet'!$M$4="PB w/ Wood Drawers",VLOOKUP($B13,'Pwood &amp; PB List'!$B$4:$V$158,16,FALSE),IF('Summary Sheet'!$M$4="PB w/ PB Drawers",VLOOKUP($B13,'Pwood &amp; PB List'!$B$4:$V$158,20,FALSE))))</f>
        <v>1171.2750000000001</v>
      </c>
      <c r="N13" s="108" t="str">
        <f t="shared" si="5"/>
        <v>NAO-B33</v>
      </c>
      <c r="O13" s="149">
        <f>IF('Summary Sheet'!$M$4="Plywood",VLOOKUP($B13,'Pwood &amp; PB List'!$B$4:$V$158,12,FALSE),IF('Summary Sheet'!$M$4="PB w/ Wood Drawers",VLOOKUP($B13,'Pwood &amp; PB List'!$B$4:$V$158,16,FALSE),IF('Summary Sheet'!$M$4="PB w/ PB Drawers",VLOOKUP($B13,'Pwood &amp; PB List'!$B$4:$V$158,20,FALSE))))</f>
        <v>1171.2750000000001</v>
      </c>
      <c r="P13" s="108" t="str">
        <f t="shared" si="6"/>
        <v>WHO-B33</v>
      </c>
      <c r="Q13" s="149">
        <f>IF('Summary Sheet'!$M$4="Plywood",VLOOKUP($B13,'Pwood &amp; PB List'!$B$4:$V$158,9,FALSE),IF('Summary Sheet'!$M$4="PB w/ Wood Drawers",VLOOKUP($B13,'Pwood &amp; PB List'!$B$4:$V$158,13,FALSE),IF('Summary Sheet'!$M$4="PB w/ PB Drawers",VLOOKUP($B13,'Pwood &amp; PB List'!$B$4:$V$158,17,FALSE))))</f>
        <v>1335.0350000000001</v>
      </c>
      <c r="R13" s="108" t="str">
        <f t="shared" si="7"/>
        <v>MAW-B33</v>
      </c>
      <c r="S13" s="149">
        <f>IF('Summary Sheet'!$M$4="Plywood",VLOOKUP($B13,'Pwood &amp; PB List'!$B$4:$V$158,9,FALSE),IF('Summary Sheet'!$M$4="PB w/ Wood Drawers",VLOOKUP($B13,'Pwood &amp; PB List'!$B$4:$V$158,13,FALSE),IF('Summary Sheet'!$M$4="PB w/ PB Drawers",VLOOKUP($B13,'Pwood &amp; PB List'!$B$4:$V$158,17,FALSE))))</f>
        <v>1335.0350000000001</v>
      </c>
      <c r="T13" s="108" t="str">
        <f t="shared" si="8"/>
        <v>MAG-B33</v>
      </c>
      <c r="U13" s="149">
        <f>IF('Summary Sheet'!$M$4="Plywood",VLOOKUP($B13,'Pwood &amp; PB List'!$B$4:$V$158,9,FALSE),IF('Summary Sheet'!$M$4="PB w/ Wood Drawers",VLOOKUP($B13,'Pwood &amp; PB List'!$B$4:$V$158,13,FALSE),IF('Summary Sheet'!$M$4="PB w/ PB Drawers",VLOOKUP($B13,'Pwood &amp; PB List'!$B$4:$V$158,17,FALSE))))</f>
        <v>1335.0350000000001</v>
      </c>
      <c r="V13" s="108" t="str">
        <f t="shared" si="9"/>
        <v>MAB-B33</v>
      </c>
      <c r="W13" s="149">
        <f>IF('Summary Sheet'!$M$4="Plywood",VLOOKUP($B13,'Pwood &amp; PB List'!$B$4:$V$158,9,FALSE),IF('Summary Sheet'!$M$4="PB w/ Wood Drawers",VLOOKUP($B13,'Pwood &amp; PB List'!$B$4:$V$158,13,FALSE),IF('Summary Sheet'!$M$4="PB w/ PB Drawers",VLOOKUP($B13,'Pwood &amp; PB List'!$B$4:$V$158,17,FALSE))))</f>
        <v>1335.0350000000001</v>
      </c>
      <c r="X13" s="150" t="str">
        <f t="shared" si="10"/>
        <v>GLB-B33</v>
      </c>
      <c r="Y13" s="107">
        <v>3</v>
      </c>
      <c r="Z13" s="108"/>
      <c r="AA13" s="108"/>
      <c r="AB13" s="108"/>
      <c r="AC13" s="108"/>
      <c r="AD13" s="93"/>
      <c r="AE13" s="93"/>
      <c r="AF13" s="93"/>
      <c r="AG13" s="93"/>
      <c r="AH13" s="93"/>
      <c r="AI13" s="93"/>
      <c r="AJ13" s="93"/>
      <c r="AK13" s="93"/>
      <c r="AL13" s="93"/>
      <c r="AM13" s="93"/>
      <c r="AN13" s="93"/>
      <c r="AO13" s="93"/>
      <c r="AP13" s="93"/>
      <c r="AQ13" s="93"/>
      <c r="AR13" s="93"/>
      <c r="AS13" s="93"/>
    </row>
    <row r="14" spans="1:45" ht="14.25" customHeight="1">
      <c r="A14" s="147" t="s">
        <v>581</v>
      </c>
      <c r="B14" s="148" t="s">
        <v>77</v>
      </c>
      <c r="C14" s="149">
        <f>IF('Summary Sheet'!$M$4="Plywood",VLOOKUP($B14,'Pwood &amp; PB List'!$B$4:$V$158,9,FALSE),IF('Summary Sheet'!$M$4="PB w/ Wood Drawers",VLOOKUP($B14,'Pwood &amp; PB List'!$B$4:$V$158,13,FALSE),IF('Summary Sheet'!$M$4="PB w/ PB Drawers",VLOOKUP($B14,'Pwood &amp; PB List'!$B$4:$V$158,17,FALSE))))</f>
        <v>1415.65</v>
      </c>
      <c r="D14" s="150" t="str">
        <f t="shared" si="0"/>
        <v>GLW-B36</v>
      </c>
      <c r="E14" s="149">
        <f>IF('Summary Sheet'!$M$4="Plywood",VLOOKUP($B14,'Pwood &amp; PB List'!$B$4:$V$158,10,FALSE),IF('Summary Sheet'!$M$4="PB w/ Wood Drawers",VLOOKUP($B14,'Pwood &amp; PB List'!$B$4:$V$158,14,FALSE),IF('Summary Sheet'!$M$4="PB w/ PB Drawers",VLOOKUP($B14,'Pwood &amp; PB List'!$B$4:$V$158,18,FALSE))))</f>
        <v>1360.91</v>
      </c>
      <c r="F14" s="150" t="str">
        <f t="shared" si="1"/>
        <v>SLO-B36</v>
      </c>
      <c r="G14" s="149">
        <f>IF('Summary Sheet'!$M$4="Plywood",VLOOKUP($B14,'Pwood &amp; PB List'!$B$4:$V$158,11,FALSE),IF('Summary Sheet'!$M$4="PB w/ Wood Drawers",VLOOKUP($B14,'Pwood &amp; PB List'!$B$4:$V$158,15,FALSE),IF('Summary Sheet'!$M$4="PB w/ PB Drawers",VLOOKUP($B14,'Pwood &amp; PB List'!$B$4:$V$158,19,FALSE))))</f>
        <v>1302.49</v>
      </c>
      <c r="H14" s="150" t="str">
        <f t="shared" si="2"/>
        <v>BLW-B36</v>
      </c>
      <c r="I14" s="149">
        <f>IF('Summary Sheet'!$M$4="Plywood",VLOOKUP($B14,'Pwood &amp; PB List'!$B$4:$V$158,10,FALSE),IF('Summary Sheet'!$M$4="PB w/ Wood Drawers",VLOOKUP($B14,'Pwood &amp; PB List'!$B$4:$V$158,14,FALSE),IF('Summary Sheet'!$M$4="PB w/ PB Drawers",VLOOKUP($B14,'Pwood &amp; PB List'!$B$4:$V$158,18,FALSE))))</f>
        <v>1360.91</v>
      </c>
      <c r="J14" s="150" t="str">
        <f t="shared" si="3"/>
        <v>WEO-B36</v>
      </c>
      <c r="K14" s="149">
        <f>IF('Summary Sheet'!$M$4="Plywood",VLOOKUP($B14,'Pwood &amp; PB List'!$B$4:$V$158,9,FALSE),IF('Summary Sheet'!$M$4="PB w/ Wood Drawers",VLOOKUP($B14,'Pwood &amp; PB List'!$B$4:$V$158,13,FALSE),IF('Summary Sheet'!$M$4="PB w/ PB Drawers",VLOOKUP($B14,'Pwood &amp; PB List'!$B$4:$V$158,17,FALSE))))</f>
        <v>1415.65</v>
      </c>
      <c r="L14" s="150" t="str">
        <f t="shared" si="4"/>
        <v>GLG-B36</v>
      </c>
      <c r="M14" s="149">
        <f>IF('Summary Sheet'!$M$4="Plywood",VLOOKUP($B14,'Pwood &amp; PB List'!$B$4:$V$158,12,FALSE),IF('Summary Sheet'!$M$4="PB w/ Wood Drawers",VLOOKUP($B14,'Pwood &amp; PB List'!$B$4:$V$158,16,FALSE),IF('Summary Sheet'!$M$4="PB w/ PB Drawers",VLOOKUP($B14,'Pwood &amp; PB List'!$B$4:$V$158,20,FALSE))))</f>
        <v>1236.825</v>
      </c>
      <c r="N14" s="108" t="str">
        <f t="shared" si="5"/>
        <v>NAO-B36</v>
      </c>
      <c r="O14" s="149">
        <f>IF('Summary Sheet'!$M$4="Plywood",VLOOKUP($B14,'Pwood &amp; PB List'!$B$4:$V$158,12,FALSE),IF('Summary Sheet'!$M$4="PB w/ Wood Drawers",VLOOKUP($B14,'Pwood &amp; PB List'!$B$4:$V$158,16,FALSE),IF('Summary Sheet'!$M$4="PB w/ PB Drawers",VLOOKUP($B14,'Pwood &amp; PB List'!$B$4:$V$158,20,FALSE))))</f>
        <v>1236.825</v>
      </c>
      <c r="P14" s="108" t="str">
        <f t="shared" si="6"/>
        <v>WHO-B36</v>
      </c>
      <c r="Q14" s="149">
        <f>IF('Summary Sheet'!$M$4="Plywood",VLOOKUP($B14,'Pwood &amp; PB List'!$B$4:$V$158,9,FALSE),IF('Summary Sheet'!$M$4="PB w/ Wood Drawers",VLOOKUP($B14,'Pwood &amp; PB List'!$B$4:$V$158,13,FALSE),IF('Summary Sheet'!$M$4="PB w/ PB Drawers",VLOOKUP($B14,'Pwood &amp; PB List'!$B$4:$V$158,17,FALSE))))</f>
        <v>1415.65</v>
      </c>
      <c r="R14" s="108" t="str">
        <f t="shared" si="7"/>
        <v>MAW-B36</v>
      </c>
      <c r="S14" s="149">
        <f>IF('Summary Sheet'!$M$4="Plywood",VLOOKUP($B14,'Pwood &amp; PB List'!$B$4:$V$158,9,FALSE),IF('Summary Sheet'!$M$4="PB w/ Wood Drawers",VLOOKUP($B14,'Pwood &amp; PB List'!$B$4:$V$158,13,FALSE),IF('Summary Sheet'!$M$4="PB w/ PB Drawers",VLOOKUP($B14,'Pwood &amp; PB List'!$B$4:$V$158,17,FALSE))))</f>
        <v>1415.65</v>
      </c>
      <c r="T14" s="108" t="str">
        <f t="shared" si="8"/>
        <v>MAG-B36</v>
      </c>
      <c r="U14" s="149">
        <f>IF('Summary Sheet'!$M$4="Plywood",VLOOKUP($B14,'Pwood &amp; PB List'!$B$4:$V$158,9,FALSE),IF('Summary Sheet'!$M$4="PB w/ Wood Drawers",VLOOKUP($B14,'Pwood &amp; PB List'!$B$4:$V$158,13,FALSE),IF('Summary Sheet'!$M$4="PB w/ PB Drawers",VLOOKUP($B14,'Pwood &amp; PB List'!$B$4:$V$158,17,FALSE))))</f>
        <v>1415.65</v>
      </c>
      <c r="V14" s="108" t="str">
        <f t="shared" si="9"/>
        <v>MAB-B36</v>
      </c>
      <c r="W14" s="149">
        <f>IF('Summary Sheet'!$M$4="Plywood",VLOOKUP($B14,'Pwood &amp; PB List'!$B$4:$V$158,9,FALSE),IF('Summary Sheet'!$M$4="PB w/ Wood Drawers",VLOOKUP($B14,'Pwood &amp; PB List'!$B$4:$V$158,13,FALSE),IF('Summary Sheet'!$M$4="PB w/ PB Drawers",VLOOKUP($B14,'Pwood &amp; PB List'!$B$4:$V$158,17,FALSE))))</f>
        <v>1415.65</v>
      </c>
      <c r="X14" s="150" t="str">
        <f t="shared" si="10"/>
        <v>GLB-B36</v>
      </c>
      <c r="Y14" s="107">
        <v>3</v>
      </c>
      <c r="Z14" s="108"/>
      <c r="AA14" s="108"/>
      <c r="AB14" s="108"/>
      <c r="AC14" s="108"/>
      <c r="AD14" s="93"/>
      <c r="AE14" s="93"/>
      <c r="AF14" s="93"/>
      <c r="AG14" s="93"/>
      <c r="AH14" s="93"/>
      <c r="AI14" s="93"/>
      <c r="AJ14" s="93"/>
      <c r="AK14" s="93"/>
      <c r="AL14" s="93"/>
      <c r="AM14" s="93"/>
      <c r="AN14" s="93"/>
      <c r="AO14" s="93"/>
      <c r="AP14" s="93"/>
      <c r="AQ14" s="93"/>
      <c r="AR14" s="93"/>
      <c r="AS14" s="93"/>
    </row>
    <row r="15" spans="1:45" ht="14.25" customHeight="1">
      <c r="A15" s="154" t="s">
        <v>582</v>
      </c>
      <c r="B15" s="148"/>
      <c r="C15" s="149"/>
      <c r="D15" s="150"/>
      <c r="E15" s="149"/>
      <c r="F15" s="150"/>
      <c r="G15" s="149"/>
      <c r="H15" s="150"/>
      <c r="I15" s="149"/>
      <c r="J15" s="150"/>
      <c r="K15" s="149"/>
      <c r="L15" s="150"/>
      <c r="M15" s="149"/>
      <c r="N15" s="108"/>
      <c r="O15" s="149"/>
      <c r="P15" s="108"/>
      <c r="Q15" s="149"/>
      <c r="R15" s="108"/>
      <c r="S15" s="149"/>
      <c r="T15" s="108"/>
      <c r="U15" s="149"/>
      <c r="V15" s="108"/>
      <c r="W15" s="149"/>
      <c r="X15" s="150"/>
      <c r="Y15" s="107"/>
      <c r="Z15" s="108"/>
      <c r="AA15" s="108"/>
      <c r="AB15" s="108"/>
      <c r="AC15" s="108"/>
      <c r="AD15" s="93"/>
      <c r="AE15" s="93"/>
      <c r="AF15" s="93"/>
      <c r="AG15" s="93"/>
      <c r="AH15" s="93"/>
      <c r="AI15" s="93"/>
      <c r="AJ15" s="93"/>
      <c r="AK15" s="93"/>
      <c r="AL15" s="93"/>
      <c r="AM15" s="93"/>
      <c r="AN15" s="93"/>
      <c r="AO15" s="93"/>
      <c r="AP15" s="93"/>
      <c r="AQ15" s="93"/>
      <c r="AR15" s="93"/>
      <c r="AS15" s="93"/>
    </row>
    <row r="16" spans="1:45" ht="14.25" customHeight="1">
      <c r="A16" s="147" t="s">
        <v>583</v>
      </c>
      <c r="B16" s="148" t="s">
        <v>584</v>
      </c>
      <c r="C16" s="149">
        <f>IF('Summary Sheet'!$M$4="Plywood",VLOOKUP($B16,'Pwood &amp; PB List'!$B$4:$V$158,9,FALSE),IF('Summary Sheet'!$M$4="PB w/ Wood Drawers",VLOOKUP($B16,'Pwood &amp; PB List'!$B$4:$V$158,13,FALSE),IF('Summary Sheet'!$M$4="PB w/ PB Drawers",VLOOKUP($B16,'Pwood &amp; PB List'!$B$4:$V$158,17,FALSE))))</f>
        <v>515.43000000000006</v>
      </c>
      <c r="D16" s="150" t="str">
        <f t="shared" ref="D16:D25" si="11">CONCATENATE("GLW-",B16)</f>
        <v>GLW-B09FD</v>
      </c>
      <c r="E16" s="149">
        <f>IF('Summary Sheet'!$M$4="Plywood",VLOOKUP($B16,'Pwood &amp; PB List'!$B$4:$V$158,10,FALSE),IF('Summary Sheet'!$M$4="PB w/ Wood Drawers",VLOOKUP($B16,'Pwood &amp; PB List'!$B$4:$V$158,14,FALSE),IF('Summary Sheet'!$M$4="PB w/ PB Drawers",VLOOKUP($B16,'Pwood &amp; PB List'!$B$4:$V$158,18,FALSE))))</f>
        <v>501.86</v>
      </c>
      <c r="F16" s="150" t="str">
        <f t="shared" ref="F16:F25" si="12">CONCATENATE("SLO-",B16)</f>
        <v>SLO-B09FD</v>
      </c>
      <c r="G16" s="149">
        <f>IF('Summary Sheet'!$M$4="Plywood",VLOOKUP($B16,'Pwood &amp; PB List'!$B$4:$V$158,11,FALSE),IF('Summary Sheet'!$M$4="PB w/ Wood Drawers",VLOOKUP($B16,'Pwood &amp; PB List'!$B$4:$V$158,15,FALSE),IF('Summary Sheet'!$M$4="PB w/ PB Drawers",VLOOKUP($B16,'Pwood &amp; PB List'!$B$4:$V$158,19,FALSE))))</f>
        <v>487.25500000000005</v>
      </c>
      <c r="H16" s="150" t="str">
        <f t="shared" ref="H16:H25" si="13">CONCATENATE("BLW-",B16)</f>
        <v>BLW-B09FD</v>
      </c>
      <c r="I16" s="149">
        <f>IF('Summary Sheet'!$M$4="Plywood",VLOOKUP($B16,'Pwood &amp; PB List'!$B$4:$V$158,10,FALSE),IF('Summary Sheet'!$M$4="PB w/ Wood Drawers",VLOOKUP($B16,'Pwood &amp; PB List'!$B$4:$V$158,14,FALSE),IF('Summary Sheet'!$M$4="PB w/ PB Drawers",VLOOKUP($B16,'Pwood &amp; PB List'!$B$4:$V$158,18,FALSE))))</f>
        <v>501.86</v>
      </c>
      <c r="J16" s="150" t="str">
        <f t="shared" ref="J16:J25" si="14">CONCATENATE("WEO-",B16)</f>
        <v>WEO-B09FD</v>
      </c>
      <c r="K16" s="149">
        <f>IF('Summary Sheet'!$M$4="Plywood",VLOOKUP($B16,'Pwood &amp; PB List'!$B$4:$V$158,9,FALSE),IF('Summary Sheet'!$M$4="PB w/ Wood Drawers",VLOOKUP($B16,'Pwood &amp; PB List'!$B$4:$V$158,13,FALSE),IF('Summary Sheet'!$M$4="PB w/ PB Drawers",VLOOKUP($B16,'Pwood &amp; PB List'!$B$4:$V$158,17,FALSE))))</f>
        <v>515.43000000000006</v>
      </c>
      <c r="L16" s="150" t="str">
        <f t="shared" ref="L16:L25" si="15">CONCATENATE("GLG-",B16)</f>
        <v>GLG-B09FD</v>
      </c>
      <c r="M16" s="149">
        <f>IF('Summary Sheet'!$M$4="Plywood",VLOOKUP($B16,'Pwood &amp; PB List'!$B$4:$V$158,12,FALSE),IF('Summary Sheet'!$M$4="PB w/ Wood Drawers",VLOOKUP($B16,'Pwood &amp; PB List'!$B$4:$V$158,16,FALSE),IF('Summary Sheet'!$M$4="PB w/ PB Drawers",VLOOKUP($B16,'Pwood &amp; PB List'!$B$4:$V$158,20,FALSE))))</f>
        <v>470.92500000000001</v>
      </c>
      <c r="N16" s="108" t="str">
        <f t="shared" ref="N16:N25" si="16">CONCATENATE("NAO-",B16)</f>
        <v>NAO-B09FD</v>
      </c>
      <c r="O16" s="149">
        <f>IF('Summary Sheet'!$M$4="Plywood",VLOOKUP($B16,'Pwood &amp; PB List'!$B$4:$V$158,12,FALSE),IF('Summary Sheet'!$M$4="PB w/ Wood Drawers",VLOOKUP($B16,'Pwood &amp; PB List'!$B$4:$V$158,16,FALSE),IF('Summary Sheet'!$M$4="PB w/ PB Drawers",VLOOKUP($B16,'Pwood &amp; PB List'!$B$4:$V$158,20,FALSE))))</f>
        <v>470.92500000000001</v>
      </c>
      <c r="P16" s="108" t="str">
        <f t="shared" ref="P16:P25" si="17">CONCATENATE("WHO-",B16)</f>
        <v>WHO-B09FD</v>
      </c>
      <c r="Q16" s="149">
        <f>IF('Summary Sheet'!$M$4="Plywood",VLOOKUP($B16,'Pwood &amp; PB List'!$B$4:$V$158,9,FALSE),IF('Summary Sheet'!$M$4="PB w/ Wood Drawers",VLOOKUP($B16,'Pwood &amp; PB List'!$B$4:$V$158,13,FALSE),IF('Summary Sheet'!$M$4="PB w/ PB Drawers",VLOOKUP($B16,'Pwood &amp; PB List'!$B$4:$V$158,17,FALSE))))</f>
        <v>515.43000000000006</v>
      </c>
      <c r="R16" s="108" t="str">
        <f t="shared" ref="R16:R25" si="18">CONCATENATE("MAW-",B16)</f>
        <v>MAW-B09FD</v>
      </c>
      <c r="S16" s="149">
        <f>IF('Summary Sheet'!$M$4="Plywood",VLOOKUP($B16,'Pwood &amp; PB List'!$B$4:$V$158,9,FALSE),IF('Summary Sheet'!$M$4="PB w/ Wood Drawers",VLOOKUP($B16,'Pwood &amp; PB List'!$B$4:$V$158,13,FALSE),IF('Summary Sheet'!$M$4="PB w/ PB Drawers",VLOOKUP($B16,'Pwood &amp; PB List'!$B$4:$V$158,17,FALSE))))</f>
        <v>515.43000000000006</v>
      </c>
      <c r="T16" s="108" t="str">
        <f t="shared" ref="T16:T25" si="19">CONCATENATE("MAG-",B16)</f>
        <v>MAG-B09FD</v>
      </c>
      <c r="U16" s="149">
        <f>IF('Summary Sheet'!$M$4="Plywood",VLOOKUP($B16,'Pwood &amp; PB List'!$B$4:$V$158,9,FALSE),IF('Summary Sheet'!$M$4="PB w/ Wood Drawers",VLOOKUP($B16,'Pwood &amp; PB List'!$B$4:$V$158,13,FALSE),IF('Summary Sheet'!$M$4="PB w/ PB Drawers",VLOOKUP($B16,'Pwood &amp; PB List'!$B$4:$V$158,17,FALSE))))</f>
        <v>515.43000000000006</v>
      </c>
      <c r="V16" s="108" t="str">
        <f t="shared" ref="V16:V25" si="20">CONCATENATE("MAB-",B16)</f>
        <v>MAB-B09FD</v>
      </c>
      <c r="W16" s="149">
        <f>IF('Summary Sheet'!$M$4="Plywood",VLOOKUP($B16,'Pwood &amp; PB List'!$B$4:$V$158,9,FALSE),IF('Summary Sheet'!$M$4="PB w/ Wood Drawers",VLOOKUP($B16,'Pwood &amp; PB List'!$B$4:$V$158,13,FALSE),IF('Summary Sheet'!$M$4="PB w/ PB Drawers",VLOOKUP($B16,'Pwood &amp; PB List'!$B$4:$V$158,17,FALSE))))</f>
        <v>515.43000000000006</v>
      </c>
      <c r="X16" s="150" t="str">
        <f t="shared" ref="X16:X25" si="21">CONCATENATE("GLB-",B16)</f>
        <v>GLB-B09FD</v>
      </c>
      <c r="Y16" s="107">
        <v>1</v>
      </c>
      <c r="Z16" s="108"/>
      <c r="AA16" s="108"/>
      <c r="AB16" s="108"/>
      <c r="AC16" s="108"/>
      <c r="AD16" s="93"/>
      <c r="AE16" s="93"/>
      <c r="AF16" s="93"/>
      <c r="AG16" s="93"/>
      <c r="AH16" s="93"/>
      <c r="AI16" s="93"/>
      <c r="AJ16" s="93"/>
      <c r="AK16" s="93"/>
      <c r="AL16" s="93"/>
      <c r="AM16" s="93"/>
      <c r="AN16" s="93"/>
      <c r="AO16" s="93"/>
      <c r="AP16" s="93"/>
      <c r="AQ16" s="93"/>
      <c r="AR16" s="93"/>
      <c r="AS16" s="93"/>
    </row>
    <row r="17" spans="1:45" ht="14.25" customHeight="1">
      <c r="A17" s="147" t="s">
        <v>585</v>
      </c>
      <c r="B17" s="148" t="s">
        <v>586</v>
      </c>
      <c r="C17" s="149">
        <f>IF('Summary Sheet'!$M$4="Plywood",VLOOKUP($B17,'Pwood &amp; PB List'!$B$4:$V$158,9,FALSE),IF('Summary Sheet'!$M$4="PB w/ Wood Drawers",VLOOKUP($B17,'Pwood &amp; PB List'!$B$4:$V$158,13,FALSE),IF('Summary Sheet'!$M$4="PB w/ PB Drawers",VLOOKUP($B17,'Pwood &amp; PB List'!$B$4:$V$158,17,FALSE))))</f>
        <v>747.95999999999992</v>
      </c>
      <c r="D17" s="150" t="str">
        <f t="shared" si="11"/>
        <v>GLW-B12FD</v>
      </c>
      <c r="E17" s="149">
        <f>IF('Summary Sheet'!$M$4="Plywood",VLOOKUP($B17,'Pwood &amp; PB List'!$B$4:$V$158,10,FALSE),IF('Summary Sheet'!$M$4="PB w/ Wood Drawers",VLOOKUP($B17,'Pwood &amp; PB List'!$B$4:$V$158,14,FALSE),IF('Summary Sheet'!$M$4="PB w/ PB Drawers",VLOOKUP($B17,'Pwood &amp; PB List'!$B$4:$V$158,18,FALSE))))</f>
        <v>729.67499999999995</v>
      </c>
      <c r="F17" s="150" t="str">
        <f t="shared" si="12"/>
        <v>SLO-B12FD</v>
      </c>
      <c r="G17" s="149">
        <f>IF('Summary Sheet'!$M$4="Plywood",VLOOKUP($B17,'Pwood &amp; PB List'!$B$4:$V$158,11,FALSE),IF('Summary Sheet'!$M$4="PB w/ Wood Drawers",VLOOKUP($B17,'Pwood &amp; PB List'!$B$4:$V$158,15,FALSE),IF('Summary Sheet'!$M$4="PB w/ PB Drawers",VLOOKUP($B17,'Pwood &amp; PB List'!$B$4:$V$158,19,FALSE))))</f>
        <v>710.24</v>
      </c>
      <c r="H17" s="150" t="str">
        <f t="shared" si="13"/>
        <v>BLW-B12FD</v>
      </c>
      <c r="I17" s="149">
        <f>IF('Summary Sheet'!$M$4="Plywood",VLOOKUP($B17,'Pwood &amp; PB List'!$B$4:$V$158,10,FALSE),IF('Summary Sheet'!$M$4="PB w/ Wood Drawers",VLOOKUP($B17,'Pwood &amp; PB List'!$B$4:$V$158,14,FALSE),IF('Summary Sheet'!$M$4="PB w/ PB Drawers",VLOOKUP($B17,'Pwood &amp; PB List'!$B$4:$V$158,18,FALSE))))</f>
        <v>729.67499999999995</v>
      </c>
      <c r="J17" s="150" t="str">
        <f t="shared" si="14"/>
        <v>WEO-B12FD</v>
      </c>
      <c r="K17" s="149">
        <f>IF('Summary Sheet'!$M$4="Plywood",VLOOKUP($B17,'Pwood &amp; PB List'!$B$4:$V$158,9,FALSE),IF('Summary Sheet'!$M$4="PB w/ Wood Drawers",VLOOKUP($B17,'Pwood &amp; PB List'!$B$4:$V$158,13,FALSE),IF('Summary Sheet'!$M$4="PB w/ PB Drawers",VLOOKUP($B17,'Pwood &amp; PB List'!$B$4:$V$158,17,FALSE))))</f>
        <v>747.95999999999992</v>
      </c>
      <c r="L17" s="150" t="str">
        <f t="shared" si="15"/>
        <v>GLG-B12FD</v>
      </c>
      <c r="M17" s="149">
        <f>IF('Summary Sheet'!$M$4="Plywood",VLOOKUP($B17,'Pwood &amp; PB List'!$B$4:$V$158,12,FALSE),IF('Summary Sheet'!$M$4="PB w/ Wood Drawers",VLOOKUP($B17,'Pwood &amp; PB List'!$B$4:$V$158,16,FALSE),IF('Summary Sheet'!$M$4="PB w/ PB Drawers",VLOOKUP($B17,'Pwood &amp; PB List'!$B$4:$V$158,20,FALSE))))</f>
        <v>688.39</v>
      </c>
      <c r="N17" s="108" t="str">
        <f t="shared" si="16"/>
        <v>NAO-B12FD</v>
      </c>
      <c r="O17" s="149">
        <f>IF('Summary Sheet'!$M$4="Plywood",VLOOKUP($B17,'Pwood &amp; PB List'!$B$4:$V$158,12,FALSE),IF('Summary Sheet'!$M$4="PB w/ Wood Drawers",VLOOKUP($B17,'Pwood &amp; PB List'!$B$4:$V$158,16,FALSE),IF('Summary Sheet'!$M$4="PB w/ PB Drawers",VLOOKUP($B17,'Pwood &amp; PB List'!$B$4:$V$158,20,FALSE))))</f>
        <v>688.39</v>
      </c>
      <c r="P17" s="108" t="str">
        <f t="shared" si="17"/>
        <v>WHO-B12FD</v>
      </c>
      <c r="Q17" s="149">
        <f>IF('Summary Sheet'!$M$4="Plywood",VLOOKUP($B17,'Pwood &amp; PB List'!$B$4:$V$158,9,FALSE),IF('Summary Sheet'!$M$4="PB w/ Wood Drawers",VLOOKUP($B17,'Pwood &amp; PB List'!$B$4:$V$158,13,FALSE),IF('Summary Sheet'!$M$4="PB w/ PB Drawers",VLOOKUP($B17,'Pwood &amp; PB List'!$B$4:$V$158,17,FALSE))))</f>
        <v>747.95999999999992</v>
      </c>
      <c r="R17" s="108" t="str">
        <f t="shared" si="18"/>
        <v>MAW-B12FD</v>
      </c>
      <c r="S17" s="149">
        <f>IF('Summary Sheet'!$M$4="Plywood",VLOOKUP($B17,'Pwood &amp; PB List'!$B$4:$V$158,9,FALSE),IF('Summary Sheet'!$M$4="PB w/ Wood Drawers",VLOOKUP($B17,'Pwood &amp; PB List'!$B$4:$V$158,13,FALSE),IF('Summary Sheet'!$M$4="PB w/ PB Drawers",VLOOKUP($B17,'Pwood &amp; PB List'!$B$4:$V$158,17,FALSE))))</f>
        <v>747.95999999999992</v>
      </c>
      <c r="T17" s="108" t="str">
        <f t="shared" si="19"/>
        <v>MAG-B12FD</v>
      </c>
      <c r="U17" s="149">
        <f>IF('Summary Sheet'!$M$4="Plywood",VLOOKUP($B17,'Pwood &amp; PB List'!$B$4:$V$158,9,FALSE),IF('Summary Sheet'!$M$4="PB w/ Wood Drawers",VLOOKUP($B17,'Pwood &amp; PB List'!$B$4:$V$158,13,FALSE),IF('Summary Sheet'!$M$4="PB w/ PB Drawers",VLOOKUP($B17,'Pwood &amp; PB List'!$B$4:$V$158,17,FALSE))))</f>
        <v>747.95999999999992</v>
      </c>
      <c r="V17" s="108" t="str">
        <f t="shared" si="20"/>
        <v>MAB-B12FD</v>
      </c>
      <c r="W17" s="149">
        <f>IF('Summary Sheet'!$M$4="Plywood",VLOOKUP($B17,'Pwood &amp; PB List'!$B$4:$V$158,9,FALSE),IF('Summary Sheet'!$M$4="PB w/ Wood Drawers",VLOOKUP($B17,'Pwood &amp; PB List'!$B$4:$V$158,13,FALSE),IF('Summary Sheet'!$M$4="PB w/ PB Drawers",VLOOKUP($B17,'Pwood &amp; PB List'!$B$4:$V$158,17,FALSE))))</f>
        <v>747.95999999999992</v>
      </c>
      <c r="X17" s="150" t="str">
        <f t="shared" si="21"/>
        <v>GLB-B12FD</v>
      </c>
      <c r="Y17" s="107">
        <v>1</v>
      </c>
      <c r="Z17" s="108"/>
      <c r="AA17" s="108"/>
      <c r="AB17" s="108"/>
      <c r="AC17" s="108"/>
      <c r="AD17" s="93"/>
      <c r="AE17" s="93"/>
      <c r="AF17" s="93"/>
      <c r="AG17" s="93"/>
      <c r="AH17" s="93"/>
      <c r="AI17" s="93"/>
      <c r="AJ17" s="93"/>
      <c r="AK17" s="93"/>
      <c r="AL17" s="93"/>
      <c r="AM17" s="93"/>
      <c r="AN17" s="93"/>
      <c r="AO17" s="93"/>
      <c r="AP17" s="93"/>
      <c r="AQ17" s="93"/>
      <c r="AR17" s="93"/>
      <c r="AS17" s="93"/>
    </row>
    <row r="18" spans="1:45" ht="14.25" customHeight="1">
      <c r="A18" s="147" t="s">
        <v>585</v>
      </c>
      <c r="B18" s="148" t="s">
        <v>587</v>
      </c>
      <c r="C18" s="149">
        <f>IF('Summary Sheet'!$M$4="Plywood",VLOOKUP($B18,'Pwood &amp; PB List'!$B$4:$V$158,9,FALSE),IF('Summary Sheet'!$M$4="PB w/ Wood Drawers",VLOOKUP($B18,'Pwood &amp; PB List'!$B$4:$V$158,13,FALSE),IF('Summary Sheet'!$M$4="PB w/ PB Drawers",VLOOKUP($B18,'Pwood &amp; PB List'!$B$4:$V$158,17,FALSE))))</f>
        <v>828.69</v>
      </c>
      <c r="D18" s="150" t="str">
        <f t="shared" si="11"/>
        <v>GLW-B15FD</v>
      </c>
      <c r="E18" s="149">
        <f>IF('Summary Sheet'!$M$4="Plywood",VLOOKUP($B18,'Pwood &amp; PB List'!$B$4:$V$158,10,FALSE),IF('Summary Sheet'!$M$4="PB w/ Wood Drawers",VLOOKUP($B18,'Pwood &amp; PB List'!$B$4:$V$158,14,FALSE),IF('Summary Sheet'!$M$4="PB w/ PB Drawers",VLOOKUP($B18,'Pwood &amp; PB List'!$B$4:$V$158,18,FALSE))))</f>
        <v>805.92</v>
      </c>
      <c r="F18" s="150" t="str">
        <f t="shared" si="12"/>
        <v>SLO-B15FD</v>
      </c>
      <c r="G18" s="149">
        <f>IF('Summary Sheet'!$M$4="Plywood",VLOOKUP($B18,'Pwood &amp; PB List'!$B$4:$V$158,11,FALSE),IF('Summary Sheet'!$M$4="PB w/ Wood Drawers",VLOOKUP($B18,'Pwood &amp; PB List'!$B$4:$V$158,15,FALSE),IF('Summary Sheet'!$M$4="PB w/ PB Drawers",VLOOKUP($B18,'Pwood &amp; PB List'!$B$4:$V$158,19,FALSE))))</f>
        <v>781.54</v>
      </c>
      <c r="H18" s="150" t="str">
        <f t="shared" si="13"/>
        <v>BLW-B15FD</v>
      </c>
      <c r="I18" s="149">
        <f>IF('Summary Sheet'!$M$4="Plywood",VLOOKUP($B18,'Pwood &amp; PB List'!$B$4:$V$158,10,FALSE),IF('Summary Sheet'!$M$4="PB w/ Wood Drawers",VLOOKUP($B18,'Pwood &amp; PB List'!$B$4:$V$158,14,FALSE),IF('Summary Sheet'!$M$4="PB w/ PB Drawers",VLOOKUP($B18,'Pwood &amp; PB List'!$B$4:$V$158,18,FALSE))))</f>
        <v>805.92</v>
      </c>
      <c r="J18" s="150" t="str">
        <f t="shared" si="14"/>
        <v>WEO-B15FD</v>
      </c>
      <c r="K18" s="149">
        <f>IF('Summary Sheet'!$M$4="Plywood",VLOOKUP($B18,'Pwood &amp; PB List'!$B$4:$V$158,9,FALSE),IF('Summary Sheet'!$M$4="PB w/ Wood Drawers",VLOOKUP($B18,'Pwood &amp; PB List'!$B$4:$V$158,13,FALSE),IF('Summary Sheet'!$M$4="PB w/ PB Drawers",VLOOKUP($B18,'Pwood &amp; PB List'!$B$4:$V$158,17,FALSE))))</f>
        <v>828.69</v>
      </c>
      <c r="L18" s="150" t="str">
        <f t="shared" si="15"/>
        <v>GLG-B15FD</v>
      </c>
      <c r="M18" s="149">
        <f>IF('Summary Sheet'!$M$4="Plywood",VLOOKUP($B18,'Pwood &amp; PB List'!$B$4:$V$158,12,FALSE),IF('Summary Sheet'!$M$4="PB w/ Wood Drawers",VLOOKUP($B18,'Pwood &amp; PB List'!$B$4:$V$158,16,FALSE),IF('Summary Sheet'!$M$4="PB w/ PB Drawers",VLOOKUP($B18,'Pwood &amp; PB List'!$B$4:$V$158,20,FALSE))))</f>
        <v>754.05500000000006</v>
      </c>
      <c r="N18" s="108" t="str">
        <f t="shared" si="16"/>
        <v>NAO-B15FD</v>
      </c>
      <c r="O18" s="149">
        <f>IF('Summary Sheet'!$M$4="Plywood",VLOOKUP($B18,'Pwood &amp; PB List'!$B$4:$V$158,12,FALSE),IF('Summary Sheet'!$M$4="PB w/ Wood Drawers",VLOOKUP($B18,'Pwood &amp; PB List'!$B$4:$V$158,16,FALSE),IF('Summary Sheet'!$M$4="PB w/ PB Drawers",VLOOKUP($B18,'Pwood &amp; PB List'!$B$4:$V$158,20,FALSE))))</f>
        <v>754.05500000000006</v>
      </c>
      <c r="P18" s="108" t="str">
        <f t="shared" si="17"/>
        <v>WHO-B15FD</v>
      </c>
      <c r="Q18" s="149">
        <f>IF('Summary Sheet'!$M$4="Plywood",VLOOKUP($B18,'Pwood &amp; PB List'!$B$4:$V$158,9,FALSE),IF('Summary Sheet'!$M$4="PB w/ Wood Drawers",VLOOKUP($B18,'Pwood &amp; PB List'!$B$4:$V$158,13,FALSE),IF('Summary Sheet'!$M$4="PB w/ PB Drawers",VLOOKUP($B18,'Pwood &amp; PB List'!$B$4:$V$158,17,FALSE))))</f>
        <v>828.69</v>
      </c>
      <c r="R18" s="108" t="str">
        <f t="shared" si="18"/>
        <v>MAW-B15FD</v>
      </c>
      <c r="S18" s="149">
        <f>IF('Summary Sheet'!$M$4="Plywood",VLOOKUP($B18,'Pwood &amp; PB List'!$B$4:$V$158,9,FALSE),IF('Summary Sheet'!$M$4="PB w/ Wood Drawers",VLOOKUP($B18,'Pwood &amp; PB List'!$B$4:$V$158,13,FALSE),IF('Summary Sheet'!$M$4="PB w/ PB Drawers",VLOOKUP($B18,'Pwood &amp; PB List'!$B$4:$V$158,17,FALSE))))</f>
        <v>828.69</v>
      </c>
      <c r="T18" s="108" t="str">
        <f t="shared" si="19"/>
        <v>MAG-B15FD</v>
      </c>
      <c r="U18" s="149">
        <f>IF('Summary Sheet'!$M$4="Plywood",VLOOKUP($B18,'Pwood &amp; PB List'!$B$4:$V$158,9,FALSE),IF('Summary Sheet'!$M$4="PB w/ Wood Drawers",VLOOKUP($B18,'Pwood &amp; PB List'!$B$4:$V$158,13,FALSE),IF('Summary Sheet'!$M$4="PB w/ PB Drawers",VLOOKUP($B18,'Pwood &amp; PB List'!$B$4:$V$158,17,FALSE))))</f>
        <v>828.69</v>
      </c>
      <c r="V18" s="108" t="str">
        <f t="shared" si="20"/>
        <v>MAB-B15FD</v>
      </c>
      <c r="W18" s="149">
        <f>IF('Summary Sheet'!$M$4="Plywood",VLOOKUP($B18,'Pwood &amp; PB List'!$B$4:$V$158,9,FALSE),IF('Summary Sheet'!$M$4="PB w/ Wood Drawers",VLOOKUP($B18,'Pwood &amp; PB List'!$B$4:$V$158,13,FALSE),IF('Summary Sheet'!$M$4="PB w/ PB Drawers",VLOOKUP($B18,'Pwood &amp; PB List'!$B$4:$V$158,17,FALSE))))</f>
        <v>828.69</v>
      </c>
      <c r="X18" s="150" t="str">
        <f t="shared" si="21"/>
        <v>GLB-B15FD</v>
      </c>
      <c r="Y18" s="107">
        <v>1</v>
      </c>
      <c r="Z18" s="108"/>
      <c r="AA18" s="108"/>
      <c r="AB18" s="108"/>
      <c r="AC18" s="108"/>
      <c r="AD18" s="93"/>
      <c r="AE18" s="93"/>
      <c r="AF18" s="93"/>
      <c r="AG18" s="93"/>
      <c r="AH18" s="93"/>
      <c r="AI18" s="93"/>
      <c r="AJ18" s="93"/>
      <c r="AK18" s="93"/>
      <c r="AL18" s="93"/>
      <c r="AM18" s="93"/>
      <c r="AN18" s="93"/>
      <c r="AO18" s="93"/>
      <c r="AP18" s="93"/>
      <c r="AQ18" s="93"/>
      <c r="AR18" s="93"/>
      <c r="AS18" s="93"/>
    </row>
    <row r="19" spans="1:45" ht="14.25" customHeight="1">
      <c r="A19" s="147" t="s">
        <v>588</v>
      </c>
      <c r="B19" s="148" t="s">
        <v>589</v>
      </c>
      <c r="C19" s="149">
        <f>IF('Summary Sheet'!$M$4="Plywood",VLOOKUP($B19,'Pwood &amp; PB List'!$B$4:$V$158,9,FALSE),IF('Summary Sheet'!$M$4="PB w/ Wood Drawers",VLOOKUP($B19,'Pwood &amp; PB List'!$B$4:$V$158,13,FALSE),IF('Summary Sheet'!$M$4="PB w/ PB Drawers",VLOOKUP($B19,'Pwood &amp; PB List'!$B$4:$V$158,17,FALSE))))</f>
        <v>909.53499999999985</v>
      </c>
      <c r="D19" s="150" t="str">
        <f t="shared" si="11"/>
        <v>GLW-B18FD</v>
      </c>
      <c r="E19" s="149">
        <f>IF('Summary Sheet'!$M$4="Plywood",VLOOKUP($B19,'Pwood &amp; PB List'!$B$4:$V$158,10,FALSE),IF('Summary Sheet'!$M$4="PB w/ Wood Drawers",VLOOKUP($B19,'Pwood &amp; PB List'!$B$4:$V$158,14,FALSE),IF('Summary Sheet'!$M$4="PB w/ PB Drawers",VLOOKUP($B19,'Pwood &amp; PB List'!$B$4:$V$158,18,FALSE))))</f>
        <v>882.05</v>
      </c>
      <c r="F19" s="150" t="str">
        <f t="shared" si="12"/>
        <v>SLO-B18FD</v>
      </c>
      <c r="G19" s="149">
        <f>IF('Summary Sheet'!$M$4="Plywood",VLOOKUP($B19,'Pwood &amp; PB List'!$B$4:$V$158,11,FALSE),IF('Summary Sheet'!$M$4="PB w/ Wood Drawers",VLOOKUP($B19,'Pwood &amp; PB List'!$B$4:$V$158,15,FALSE),IF('Summary Sheet'!$M$4="PB w/ PB Drawers",VLOOKUP($B19,'Pwood &amp; PB List'!$B$4:$V$158,19,FALSE))))</f>
        <v>852.83999999999992</v>
      </c>
      <c r="H19" s="150" t="str">
        <f t="shared" si="13"/>
        <v>BLW-B18FD</v>
      </c>
      <c r="I19" s="149">
        <f>IF('Summary Sheet'!$M$4="Plywood",VLOOKUP($B19,'Pwood &amp; PB List'!$B$4:$V$158,10,FALSE),IF('Summary Sheet'!$M$4="PB w/ Wood Drawers",VLOOKUP($B19,'Pwood &amp; PB List'!$B$4:$V$158,14,FALSE),IF('Summary Sheet'!$M$4="PB w/ PB Drawers",VLOOKUP($B19,'Pwood &amp; PB List'!$B$4:$V$158,18,FALSE))))</f>
        <v>882.05</v>
      </c>
      <c r="J19" s="150" t="str">
        <f t="shared" si="14"/>
        <v>WEO-B18FD</v>
      </c>
      <c r="K19" s="149">
        <f>IF('Summary Sheet'!$M$4="Plywood",VLOOKUP($B19,'Pwood &amp; PB List'!$B$4:$V$158,9,FALSE),IF('Summary Sheet'!$M$4="PB w/ Wood Drawers",VLOOKUP($B19,'Pwood &amp; PB List'!$B$4:$V$158,13,FALSE),IF('Summary Sheet'!$M$4="PB w/ PB Drawers",VLOOKUP($B19,'Pwood &amp; PB List'!$B$4:$V$158,17,FALSE))))</f>
        <v>909.53499999999985</v>
      </c>
      <c r="L19" s="150" t="str">
        <f t="shared" si="15"/>
        <v>GLG-B18FD</v>
      </c>
      <c r="M19" s="149">
        <f>IF('Summary Sheet'!$M$4="Plywood",VLOOKUP($B19,'Pwood &amp; PB List'!$B$4:$V$158,12,FALSE),IF('Summary Sheet'!$M$4="PB w/ Wood Drawers",VLOOKUP($B19,'Pwood &amp; PB List'!$B$4:$V$158,16,FALSE),IF('Summary Sheet'!$M$4="PB w/ PB Drawers",VLOOKUP($B19,'Pwood &amp; PB List'!$B$4:$V$158,20,FALSE))))</f>
        <v>819.83499999999992</v>
      </c>
      <c r="N19" s="108" t="str">
        <f t="shared" si="16"/>
        <v>NAO-B18FD</v>
      </c>
      <c r="O19" s="149">
        <f>IF('Summary Sheet'!$M$4="Plywood",VLOOKUP($B19,'Pwood &amp; PB List'!$B$4:$V$158,12,FALSE),IF('Summary Sheet'!$M$4="PB w/ Wood Drawers",VLOOKUP($B19,'Pwood &amp; PB List'!$B$4:$V$158,16,FALSE),IF('Summary Sheet'!$M$4="PB w/ PB Drawers",VLOOKUP($B19,'Pwood &amp; PB List'!$B$4:$V$158,20,FALSE))))</f>
        <v>819.83499999999992</v>
      </c>
      <c r="P19" s="108" t="str">
        <f t="shared" si="17"/>
        <v>WHO-B18FD</v>
      </c>
      <c r="Q19" s="149">
        <f>IF('Summary Sheet'!$M$4="Plywood",VLOOKUP($B19,'Pwood &amp; PB List'!$B$4:$V$158,9,FALSE),IF('Summary Sheet'!$M$4="PB w/ Wood Drawers",VLOOKUP($B19,'Pwood &amp; PB List'!$B$4:$V$158,13,FALSE),IF('Summary Sheet'!$M$4="PB w/ PB Drawers",VLOOKUP($B19,'Pwood &amp; PB List'!$B$4:$V$158,17,FALSE))))</f>
        <v>909.53499999999985</v>
      </c>
      <c r="R19" s="108" t="str">
        <f t="shared" si="18"/>
        <v>MAW-B18FD</v>
      </c>
      <c r="S19" s="149">
        <f>IF('Summary Sheet'!$M$4="Plywood",VLOOKUP($B19,'Pwood &amp; PB List'!$B$4:$V$158,9,FALSE),IF('Summary Sheet'!$M$4="PB w/ Wood Drawers",VLOOKUP($B19,'Pwood &amp; PB List'!$B$4:$V$158,13,FALSE),IF('Summary Sheet'!$M$4="PB w/ PB Drawers",VLOOKUP($B19,'Pwood &amp; PB List'!$B$4:$V$158,17,FALSE))))</f>
        <v>909.53499999999985</v>
      </c>
      <c r="T19" s="108" t="str">
        <f t="shared" si="19"/>
        <v>MAG-B18FD</v>
      </c>
      <c r="U19" s="149">
        <f>IF('Summary Sheet'!$M$4="Plywood",VLOOKUP($B19,'Pwood &amp; PB List'!$B$4:$V$158,9,FALSE),IF('Summary Sheet'!$M$4="PB w/ Wood Drawers",VLOOKUP($B19,'Pwood &amp; PB List'!$B$4:$V$158,13,FALSE),IF('Summary Sheet'!$M$4="PB w/ PB Drawers",VLOOKUP($B19,'Pwood &amp; PB List'!$B$4:$V$158,17,FALSE))))</f>
        <v>909.53499999999985</v>
      </c>
      <c r="V19" s="108" t="str">
        <f t="shared" si="20"/>
        <v>MAB-B18FD</v>
      </c>
      <c r="W19" s="149">
        <f>IF('Summary Sheet'!$M$4="Plywood",VLOOKUP($B19,'Pwood &amp; PB List'!$B$4:$V$158,9,FALSE),IF('Summary Sheet'!$M$4="PB w/ Wood Drawers",VLOOKUP($B19,'Pwood &amp; PB List'!$B$4:$V$158,13,FALSE),IF('Summary Sheet'!$M$4="PB w/ PB Drawers",VLOOKUP($B19,'Pwood &amp; PB List'!$B$4:$V$158,17,FALSE))))</f>
        <v>909.53499999999985</v>
      </c>
      <c r="X19" s="150" t="str">
        <f t="shared" si="21"/>
        <v>GLB-B18FD</v>
      </c>
      <c r="Y19" s="107">
        <v>1</v>
      </c>
      <c r="Z19" s="108"/>
      <c r="AA19" s="108"/>
      <c r="AB19" s="108"/>
      <c r="AC19" s="108"/>
      <c r="AD19" s="93"/>
      <c r="AE19" s="93"/>
      <c r="AF19" s="93"/>
      <c r="AG19" s="93"/>
      <c r="AH19" s="93"/>
      <c r="AI19" s="93"/>
      <c r="AJ19" s="93"/>
      <c r="AK19" s="93"/>
      <c r="AL19" s="93"/>
      <c r="AM19" s="93"/>
      <c r="AN19" s="93"/>
      <c r="AO19" s="93"/>
      <c r="AP19" s="93"/>
      <c r="AQ19" s="93"/>
      <c r="AR19" s="93"/>
      <c r="AS19" s="93"/>
    </row>
    <row r="20" spans="1:45" ht="14.25" customHeight="1">
      <c r="A20" s="147" t="s">
        <v>590</v>
      </c>
      <c r="B20" s="148" t="s">
        <v>591</v>
      </c>
      <c r="C20" s="149">
        <f>IF('Summary Sheet'!$M$4="Plywood",VLOOKUP($B20,'Pwood &amp; PB List'!$B$4:$V$158,9,FALSE),IF('Summary Sheet'!$M$4="PB w/ Wood Drawers",VLOOKUP($B20,'Pwood &amp; PB List'!$B$4:$V$158,13,FALSE),IF('Summary Sheet'!$M$4="PB w/ PB Drawers",VLOOKUP($B20,'Pwood &amp; PB List'!$B$4:$V$158,17,FALSE))))</f>
        <v>990.38</v>
      </c>
      <c r="D20" s="150" t="str">
        <f t="shared" si="11"/>
        <v>GLW-B21FD</v>
      </c>
      <c r="E20" s="149">
        <f>IF('Summary Sheet'!$M$4="Plywood",VLOOKUP($B20,'Pwood &amp; PB List'!$B$4:$V$158,10,FALSE),IF('Summary Sheet'!$M$4="PB w/ Wood Drawers",VLOOKUP($B20,'Pwood &amp; PB List'!$B$4:$V$158,14,FALSE),IF('Summary Sheet'!$M$4="PB w/ PB Drawers",VLOOKUP($B20,'Pwood &amp; PB List'!$B$4:$V$158,18,FALSE))))</f>
        <v>958.29499999999996</v>
      </c>
      <c r="F20" s="150" t="str">
        <f t="shared" si="12"/>
        <v>SLO-B21FD</v>
      </c>
      <c r="G20" s="149">
        <f>IF('Summary Sheet'!$M$4="Plywood",VLOOKUP($B20,'Pwood &amp; PB List'!$B$4:$V$158,11,FALSE),IF('Summary Sheet'!$M$4="PB w/ Wood Drawers",VLOOKUP($B20,'Pwood &amp; PB List'!$B$4:$V$158,15,FALSE),IF('Summary Sheet'!$M$4="PB w/ PB Drawers",VLOOKUP($B20,'Pwood &amp; PB List'!$B$4:$V$158,19,FALSE))))</f>
        <v>924.14</v>
      </c>
      <c r="H20" s="150" t="str">
        <f t="shared" si="13"/>
        <v>BLW-B21FD</v>
      </c>
      <c r="I20" s="149">
        <f>IF('Summary Sheet'!$M$4="Plywood",VLOOKUP($B20,'Pwood &amp; PB List'!$B$4:$V$158,10,FALSE),IF('Summary Sheet'!$M$4="PB w/ Wood Drawers",VLOOKUP($B20,'Pwood &amp; PB List'!$B$4:$V$158,14,FALSE),IF('Summary Sheet'!$M$4="PB w/ PB Drawers",VLOOKUP($B20,'Pwood &amp; PB List'!$B$4:$V$158,18,FALSE))))</f>
        <v>958.29499999999996</v>
      </c>
      <c r="J20" s="150" t="str">
        <f t="shared" si="14"/>
        <v>WEO-B21FD</v>
      </c>
      <c r="K20" s="149">
        <f>IF('Summary Sheet'!$M$4="Plywood",VLOOKUP($B20,'Pwood &amp; PB List'!$B$4:$V$158,9,FALSE),IF('Summary Sheet'!$M$4="PB w/ Wood Drawers",VLOOKUP($B20,'Pwood &amp; PB List'!$B$4:$V$158,13,FALSE),IF('Summary Sheet'!$M$4="PB w/ PB Drawers",VLOOKUP($B20,'Pwood &amp; PB List'!$B$4:$V$158,17,FALSE))))</f>
        <v>990.38</v>
      </c>
      <c r="L20" s="150" t="str">
        <f t="shared" si="15"/>
        <v>GLG-B21FD</v>
      </c>
      <c r="M20" s="149">
        <f>IF('Summary Sheet'!$M$4="Plywood",VLOOKUP($B20,'Pwood &amp; PB List'!$B$4:$V$158,12,FALSE),IF('Summary Sheet'!$M$4="PB w/ Wood Drawers",VLOOKUP($B20,'Pwood &amp; PB List'!$B$4:$V$158,16,FALSE),IF('Summary Sheet'!$M$4="PB w/ PB Drawers",VLOOKUP($B20,'Pwood &amp; PB List'!$B$4:$V$158,20,FALSE))))</f>
        <v>885.61500000000001</v>
      </c>
      <c r="N20" s="108" t="str">
        <f t="shared" si="16"/>
        <v>NAO-B21FD</v>
      </c>
      <c r="O20" s="149">
        <f>IF('Summary Sheet'!$M$4="Plywood",VLOOKUP($B20,'Pwood &amp; PB List'!$B$4:$V$158,12,FALSE),IF('Summary Sheet'!$M$4="PB w/ Wood Drawers",VLOOKUP($B20,'Pwood &amp; PB List'!$B$4:$V$158,16,FALSE),IF('Summary Sheet'!$M$4="PB w/ PB Drawers",VLOOKUP($B20,'Pwood &amp; PB List'!$B$4:$V$158,20,FALSE))))</f>
        <v>885.61500000000001</v>
      </c>
      <c r="P20" s="108" t="str">
        <f t="shared" si="17"/>
        <v>WHO-B21FD</v>
      </c>
      <c r="Q20" s="149">
        <f>IF('Summary Sheet'!$M$4="Plywood",VLOOKUP($B20,'Pwood &amp; PB List'!$B$4:$V$158,9,FALSE),IF('Summary Sheet'!$M$4="PB w/ Wood Drawers",VLOOKUP($B20,'Pwood &amp; PB List'!$B$4:$V$158,13,FALSE),IF('Summary Sheet'!$M$4="PB w/ PB Drawers",VLOOKUP($B20,'Pwood &amp; PB List'!$B$4:$V$158,17,FALSE))))</f>
        <v>990.38</v>
      </c>
      <c r="R20" s="108" t="str">
        <f t="shared" si="18"/>
        <v>MAW-B21FD</v>
      </c>
      <c r="S20" s="149">
        <f>IF('Summary Sheet'!$M$4="Plywood",VLOOKUP($B20,'Pwood &amp; PB List'!$B$4:$V$158,9,FALSE),IF('Summary Sheet'!$M$4="PB w/ Wood Drawers",VLOOKUP($B20,'Pwood &amp; PB List'!$B$4:$V$158,13,FALSE),IF('Summary Sheet'!$M$4="PB w/ PB Drawers",VLOOKUP($B20,'Pwood &amp; PB List'!$B$4:$V$158,17,FALSE))))</f>
        <v>990.38</v>
      </c>
      <c r="T20" s="108" t="str">
        <f t="shared" si="19"/>
        <v>MAG-B21FD</v>
      </c>
      <c r="U20" s="149">
        <f>IF('Summary Sheet'!$M$4="Plywood",VLOOKUP($B20,'Pwood &amp; PB List'!$B$4:$V$158,9,FALSE),IF('Summary Sheet'!$M$4="PB w/ Wood Drawers",VLOOKUP($B20,'Pwood &amp; PB List'!$B$4:$V$158,13,FALSE),IF('Summary Sheet'!$M$4="PB w/ PB Drawers",VLOOKUP($B20,'Pwood &amp; PB List'!$B$4:$V$158,17,FALSE))))</f>
        <v>990.38</v>
      </c>
      <c r="V20" s="108" t="str">
        <f t="shared" si="20"/>
        <v>MAB-B21FD</v>
      </c>
      <c r="W20" s="149">
        <f>IF('Summary Sheet'!$M$4="Plywood",VLOOKUP($B20,'Pwood &amp; PB List'!$B$4:$V$158,9,FALSE),IF('Summary Sheet'!$M$4="PB w/ Wood Drawers",VLOOKUP($B20,'Pwood &amp; PB List'!$B$4:$V$158,13,FALSE),IF('Summary Sheet'!$M$4="PB w/ PB Drawers",VLOOKUP($B20,'Pwood &amp; PB List'!$B$4:$V$158,17,FALSE))))</f>
        <v>990.38</v>
      </c>
      <c r="X20" s="150" t="str">
        <f t="shared" si="21"/>
        <v>GLB-B21FD</v>
      </c>
      <c r="Y20" s="107">
        <v>1</v>
      </c>
      <c r="Z20" s="108"/>
      <c r="AA20" s="108"/>
      <c r="AB20" s="108"/>
      <c r="AC20" s="108"/>
      <c r="AD20" s="93"/>
      <c r="AE20" s="93"/>
      <c r="AF20" s="93"/>
      <c r="AG20" s="93"/>
      <c r="AH20" s="93"/>
      <c r="AI20" s="93"/>
      <c r="AJ20" s="93"/>
      <c r="AK20" s="93"/>
      <c r="AL20" s="93"/>
      <c r="AM20" s="93"/>
      <c r="AN20" s="93"/>
      <c r="AO20" s="93"/>
      <c r="AP20" s="93"/>
      <c r="AQ20" s="93"/>
      <c r="AR20" s="93"/>
      <c r="AS20" s="93"/>
    </row>
    <row r="21" spans="1:45" ht="14.25" customHeight="1">
      <c r="A21" s="147" t="s">
        <v>592</v>
      </c>
      <c r="B21" s="148" t="s">
        <v>593</v>
      </c>
      <c r="C21" s="149">
        <f>IF('Summary Sheet'!$M$4="Plywood",VLOOKUP($B21,'Pwood &amp; PB List'!$B$4:$V$158,9,FALSE),IF('Summary Sheet'!$M$4="PB w/ Wood Drawers",VLOOKUP($B21,'Pwood &amp; PB List'!$B$4:$V$158,13,FALSE),IF('Summary Sheet'!$M$4="PB w/ PB Drawers",VLOOKUP($B21,'Pwood &amp; PB List'!$B$4:$V$158,17,FALSE))))</f>
        <v>1088.1299999999999</v>
      </c>
      <c r="D21" s="150" t="str">
        <f t="shared" si="11"/>
        <v>GLW-B24FD</v>
      </c>
      <c r="E21" s="149">
        <f>IF('Summary Sheet'!$M$4="Plywood",VLOOKUP($B21,'Pwood &amp; PB List'!$B$4:$V$158,10,FALSE),IF('Summary Sheet'!$M$4="PB w/ Wood Drawers",VLOOKUP($B21,'Pwood &amp; PB List'!$B$4:$V$158,14,FALSE),IF('Summary Sheet'!$M$4="PB w/ PB Drawers",VLOOKUP($B21,'Pwood &amp; PB List'!$B$4:$V$158,18,FALSE))))</f>
        <v>1051.675</v>
      </c>
      <c r="F21" s="150" t="str">
        <f t="shared" si="12"/>
        <v>SLO-B24FD</v>
      </c>
      <c r="G21" s="149">
        <f>IF('Summary Sheet'!$M$4="Plywood",VLOOKUP($B21,'Pwood &amp; PB List'!$B$4:$V$158,11,FALSE),IF('Summary Sheet'!$M$4="PB w/ Wood Drawers",VLOOKUP($B21,'Pwood &amp; PB List'!$B$4:$V$158,15,FALSE),IF('Summary Sheet'!$M$4="PB w/ PB Drawers",VLOOKUP($B21,'Pwood &amp; PB List'!$B$4:$V$158,19,FALSE))))</f>
        <v>1012.8049999999999</v>
      </c>
      <c r="H21" s="150" t="str">
        <f t="shared" si="13"/>
        <v>BLW-B24FD</v>
      </c>
      <c r="I21" s="149">
        <f>IF('Summary Sheet'!$M$4="Plywood",VLOOKUP($B21,'Pwood &amp; PB List'!$B$4:$V$158,10,FALSE),IF('Summary Sheet'!$M$4="PB w/ Wood Drawers",VLOOKUP($B21,'Pwood &amp; PB List'!$B$4:$V$158,14,FALSE),IF('Summary Sheet'!$M$4="PB w/ PB Drawers",VLOOKUP($B21,'Pwood &amp; PB List'!$B$4:$V$158,18,FALSE))))</f>
        <v>1051.675</v>
      </c>
      <c r="J21" s="150" t="str">
        <f t="shared" si="14"/>
        <v>WEO-B24FD</v>
      </c>
      <c r="K21" s="149">
        <f>IF('Summary Sheet'!$M$4="Plywood",VLOOKUP($B21,'Pwood &amp; PB List'!$B$4:$V$158,9,FALSE),IF('Summary Sheet'!$M$4="PB w/ Wood Drawers",VLOOKUP($B21,'Pwood &amp; PB List'!$B$4:$V$158,13,FALSE),IF('Summary Sheet'!$M$4="PB w/ PB Drawers",VLOOKUP($B21,'Pwood &amp; PB List'!$B$4:$V$158,17,FALSE))))</f>
        <v>1088.1299999999999</v>
      </c>
      <c r="L21" s="150" t="str">
        <f t="shared" si="15"/>
        <v>GLG-B24FD</v>
      </c>
      <c r="M21" s="149">
        <f>IF('Summary Sheet'!$M$4="Plywood",VLOOKUP($B21,'Pwood &amp; PB List'!$B$4:$V$158,12,FALSE),IF('Summary Sheet'!$M$4="PB w/ Wood Drawers",VLOOKUP($B21,'Pwood &amp; PB List'!$B$4:$V$158,16,FALSE),IF('Summary Sheet'!$M$4="PB w/ PB Drawers",VLOOKUP($B21,'Pwood &amp; PB List'!$B$4:$V$158,20,FALSE))))</f>
        <v>968.99</v>
      </c>
      <c r="N21" s="108" t="str">
        <f t="shared" si="16"/>
        <v>NAO-B24FD</v>
      </c>
      <c r="O21" s="149">
        <f>IF('Summary Sheet'!$M$4="Plywood",VLOOKUP($B21,'Pwood &amp; PB List'!$B$4:$V$158,12,FALSE),IF('Summary Sheet'!$M$4="PB w/ Wood Drawers",VLOOKUP($B21,'Pwood &amp; PB List'!$B$4:$V$158,16,FALSE),IF('Summary Sheet'!$M$4="PB w/ PB Drawers",VLOOKUP($B21,'Pwood &amp; PB List'!$B$4:$V$158,20,FALSE))))</f>
        <v>968.99</v>
      </c>
      <c r="P21" s="108" t="str">
        <f t="shared" si="17"/>
        <v>WHO-B24FD</v>
      </c>
      <c r="Q21" s="149">
        <f>IF('Summary Sheet'!$M$4="Plywood",VLOOKUP($B21,'Pwood &amp; PB List'!$B$4:$V$158,9,FALSE),IF('Summary Sheet'!$M$4="PB w/ Wood Drawers",VLOOKUP($B21,'Pwood &amp; PB List'!$B$4:$V$158,13,FALSE),IF('Summary Sheet'!$M$4="PB w/ PB Drawers",VLOOKUP($B21,'Pwood &amp; PB List'!$B$4:$V$158,17,FALSE))))</f>
        <v>1088.1299999999999</v>
      </c>
      <c r="R21" s="108" t="str">
        <f t="shared" si="18"/>
        <v>MAW-B24FD</v>
      </c>
      <c r="S21" s="149">
        <f>IF('Summary Sheet'!$M$4="Plywood",VLOOKUP($B21,'Pwood &amp; PB List'!$B$4:$V$158,9,FALSE),IF('Summary Sheet'!$M$4="PB w/ Wood Drawers",VLOOKUP($B21,'Pwood &amp; PB List'!$B$4:$V$158,13,FALSE),IF('Summary Sheet'!$M$4="PB w/ PB Drawers",VLOOKUP($B21,'Pwood &amp; PB List'!$B$4:$V$158,17,FALSE))))</f>
        <v>1088.1299999999999</v>
      </c>
      <c r="T21" s="108" t="str">
        <f t="shared" si="19"/>
        <v>MAG-B24FD</v>
      </c>
      <c r="U21" s="149">
        <f>IF('Summary Sheet'!$M$4="Plywood",VLOOKUP($B21,'Pwood &amp; PB List'!$B$4:$V$158,9,FALSE),IF('Summary Sheet'!$M$4="PB w/ Wood Drawers",VLOOKUP($B21,'Pwood &amp; PB List'!$B$4:$V$158,13,FALSE),IF('Summary Sheet'!$M$4="PB w/ PB Drawers",VLOOKUP($B21,'Pwood &amp; PB List'!$B$4:$V$158,17,FALSE))))</f>
        <v>1088.1299999999999</v>
      </c>
      <c r="V21" s="108" t="str">
        <f t="shared" si="20"/>
        <v>MAB-B24FD</v>
      </c>
      <c r="W21" s="149">
        <f>IF('Summary Sheet'!$M$4="Plywood",VLOOKUP($B21,'Pwood &amp; PB List'!$B$4:$V$158,9,FALSE),IF('Summary Sheet'!$M$4="PB w/ Wood Drawers",VLOOKUP($B21,'Pwood &amp; PB List'!$B$4:$V$158,13,FALSE),IF('Summary Sheet'!$M$4="PB w/ PB Drawers",VLOOKUP($B21,'Pwood &amp; PB List'!$B$4:$V$158,17,FALSE))))</f>
        <v>1088.1299999999999</v>
      </c>
      <c r="X21" s="150" t="str">
        <f t="shared" si="21"/>
        <v>GLB-B24FD</v>
      </c>
      <c r="Y21" s="107">
        <v>2</v>
      </c>
      <c r="Z21" s="108"/>
      <c r="AA21" s="108"/>
      <c r="AB21" s="108"/>
      <c r="AC21" s="108"/>
      <c r="AD21" s="93"/>
      <c r="AE21" s="93"/>
      <c r="AF21" s="93"/>
      <c r="AG21" s="93"/>
      <c r="AH21" s="93"/>
      <c r="AI21" s="93"/>
      <c r="AJ21" s="93"/>
      <c r="AK21" s="93"/>
      <c r="AL21" s="93"/>
      <c r="AM21" s="93"/>
      <c r="AN21" s="93"/>
      <c r="AO21" s="93"/>
      <c r="AP21" s="93"/>
      <c r="AQ21" s="93"/>
      <c r="AR21" s="93"/>
      <c r="AS21" s="93"/>
    </row>
    <row r="22" spans="1:45" ht="14.25" customHeight="1">
      <c r="A22" s="147" t="s">
        <v>594</v>
      </c>
      <c r="B22" s="148" t="s">
        <v>595</v>
      </c>
      <c r="C22" s="149">
        <f>IF('Summary Sheet'!$M$4="Plywood",VLOOKUP($B22,'Pwood &amp; PB List'!$B$4:$V$158,9,FALSE),IF('Summary Sheet'!$M$4="PB w/ Wood Drawers",VLOOKUP($B22,'Pwood &amp; PB List'!$B$4:$V$158,13,FALSE),IF('Summary Sheet'!$M$4="PB w/ PB Drawers",VLOOKUP($B22,'Pwood &amp; PB List'!$B$4:$V$158,17,FALSE))))</f>
        <v>1168.8599999999999</v>
      </c>
      <c r="D22" s="150" t="str">
        <f t="shared" si="11"/>
        <v>GLW-B27FD</v>
      </c>
      <c r="E22" s="149">
        <f>IF('Summary Sheet'!$M$4="Plywood",VLOOKUP($B22,'Pwood &amp; PB List'!$B$4:$V$158,10,FALSE),IF('Summary Sheet'!$M$4="PB w/ Wood Drawers",VLOOKUP($B22,'Pwood &amp; PB List'!$B$4:$V$158,14,FALSE),IF('Summary Sheet'!$M$4="PB w/ PB Drawers",VLOOKUP($B22,'Pwood &amp; PB List'!$B$4:$V$158,18,FALSE))))</f>
        <v>1127.8049999999998</v>
      </c>
      <c r="F22" s="150" t="str">
        <f t="shared" si="12"/>
        <v>SLO-B27FD</v>
      </c>
      <c r="G22" s="149">
        <f>IF('Summary Sheet'!$M$4="Plywood",VLOOKUP($B22,'Pwood &amp; PB List'!$B$4:$V$158,11,FALSE),IF('Summary Sheet'!$M$4="PB w/ Wood Drawers",VLOOKUP($B22,'Pwood &amp; PB List'!$B$4:$V$158,15,FALSE),IF('Summary Sheet'!$M$4="PB w/ PB Drawers",VLOOKUP($B22,'Pwood &amp; PB List'!$B$4:$V$158,19,FALSE))))</f>
        <v>1083.9899999999998</v>
      </c>
      <c r="H22" s="150" t="str">
        <f t="shared" si="13"/>
        <v>BLW-B27FD</v>
      </c>
      <c r="I22" s="149">
        <f>IF('Summary Sheet'!$M$4="Plywood",VLOOKUP($B22,'Pwood &amp; PB List'!$B$4:$V$158,10,FALSE),IF('Summary Sheet'!$M$4="PB w/ Wood Drawers",VLOOKUP($B22,'Pwood &amp; PB List'!$B$4:$V$158,14,FALSE),IF('Summary Sheet'!$M$4="PB w/ PB Drawers",VLOOKUP($B22,'Pwood &amp; PB List'!$B$4:$V$158,18,FALSE))))</f>
        <v>1127.8049999999998</v>
      </c>
      <c r="J22" s="150" t="str">
        <f t="shared" si="14"/>
        <v>WEO-B27FD</v>
      </c>
      <c r="K22" s="149">
        <f>IF('Summary Sheet'!$M$4="Plywood",VLOOKUP($B22,'Pwood &amp; PB List'!$B$4:$V$158,9,FALSE),IF('Summary Sheet'!$M$4="PB w/ Wood Drawers",VLOOKUP($B22,'Pwood &amp; PB List'!$B$4:$V$158,13,FALSE),IF('Summary Sheet'!$M$4="PB w/ PB Drawers",VLOOKUP($B22,'Pwood &amp; PB List'!$B$4:$V$158,17,FALSE))))</f>
        <v>1168.8599999999999</v>
      </c>
      <c r="L22" s="150" t="str">
        <f t="shared" si="15"/>
        <v>GLG-B27FD</v>
      </c>
      <c r="M22" s="149">
        <f>IF('Summary Sheet'!$M$4="Plywood",VLOOKUP($B22,'Pwood &amp; PB List'!$B$4:$V$158,12,FALSE),IF('Summary Sheet'!$M$4="PB w/ Wood Drawers",VLOOKUP($B22,'Pwood &amp; PB List'!$B$4:$V$158,16,FALSE),IF('Summary Sheet'!$M$4="PB w/ PB Drawers",VLOOKUP($B22,'Pwood &amp; PB List'!$B$4:$V$158,20,FALSE))))</f>
        <v>1034.655</v>
      </c>
      <c r="N22" s="108" t="str">
        <f t="shared" si="16"/>
        <v>NAO-B27FD</v>
      </c>
      <c r="O22" s="149">
        <f>IF('Summary Sheet'!$M$4="Plywood",VLOOKUP($B22,'Pwood &amp; PB List'!$B$4:$V$158,12,FALSE),IF('Summary Sheet'!$M$4="PB w/ Wood Drawers",VLOOKUP($B22,'Pwood &amp; PB List'!$B$4:$V$158,16,FALSE),IF('Summary Sheet'!$M$4="PB w/ PB Drawers",VLOOKUP($B22,'Pwood &amp; PB List'!$B$4:$V$158,20,FALSE))))</f>
        <v>1034.655</v>
      </c>
      <c r="P22" s="108" t="str">
        <f t="shared" si="17"/>
        <v>WHO-B27FD</v>
      </c>
      <c r="Q22" s="149">
        <f>IF('Summary Sheet'!$M$4="Plywood",VLOOKUP($B22,'Pwood &amp; PB List'!$B$4:$V$158,9,FALSE),IF('Summary Sheet'!$M$4="PB w/ Wood Drawers",VLOOKUP($B22,'Pwood &amp; PB List'!$B$4:$V$158,13,FALSE),IF('Summary Sheet'!$M$4="PB w/ PB Drawers",VLOOKUP($B22,'Pwood &amp; PB List'!$B$4:$V$158,17,FALSE))))</f>
        <v>1168.8599999999999</v>
      </c>
      <c r="R22" s="108" t="str">
        <f t="shared" si="18"/>
        <v>MAW-B27FD</v>
      </c>
      <c r="S22" s="149">
        <f>IF('Summary Sheet'!$M$4="Plywood",VLOOKUP($B22,'Pwood &amp; PB List'!$B$4:$V$158,9,FALSE),IF('Summary Sheet'!$M$4="PB w/ Wood Drawers",VLOOKUP($B22,'Pwood &amp; PB List'!$B$4:$V$158,13,FALSE),IF('Summary Sheet'!$M$4="PB w/ PB Drawers",VLOOKUP($B22,'Pwood &amp; PB List'!$B$4:$V$158,17,FALSE))))</f>
        <v>1168.8599999999999</v>
      </c>
      <c r="T22" s="108" t="str">
        <f t="shared" si="19"/>
        <v>MAG-B27FD</v>
      </c>
      <c r="U22" s="149">
        <f>IF('Summary Sheet'!$M$4="Plywood",VLOOKUP($B22,'Pwood &amp; PB List'!$B$4:$V$158,9,FALSE),IF('Summary Sheet'!$M$4="PB w/ Wood Drawers",VLOOKUP($B22,'Pwood &amp; PB List'!$B$4:$V$158,13,FALSE),IF('Summary Sheet'!$M$4="PB w/ PB Drawers",VLOOKUP($B22,'Pwood &amp; PB List'!$B$4:$V$158,17,FALSE))))</f>
        <v>1168.8599999999999</v>
      </c>
      <c r="V22" s="108" t="str">
        <f t="shared" si="20"/>
        <v>MAB-B27FD</v>
      </c>
      <c r="W22" s="149">
        <f>IF('Summary Sheet'!$M$4="Plywood",VLOOKUP($B22,'Pwood &amp; PB List'!$B$4:$V$158,9,FALSE),IF('Summary Sheet'!$M$4="PB w/ Wood Drawers",VLOOKUP($B22,'Pwood &amp; PB List'!$B$4:$V$158,13,FALSE),IF('Summary Sheet'!$M$4="PB w/ PB Drawers",VLOOKUP($B22,'Pwood &amp; PB List'!$B$4:$V$158,17,FALSE))))</f>
        <v>1168.8599999999999</v>
      </c>
      <c r="X22" s="150" t="str">
        <f t="shared" si="21"/>
        <v>GLB-B27FD</v>
      </c>
      <c r="Y22" s="107">
        <v>2</v>
      </c>
      <c r="Z22" s="108"/>
      <c r="AA22" s="108"/>
      <c r="AB22" s="108"/>
      <c r="AC22" s="108"/>
      <c r="AD22" s="93"/>
      <c r="AE22" s="93"/>
      <c r="AF22" s="93"/>
      <c r="AG22" s="93"/>
      <c r="AH22" s="93"/>
      <c r="AI22" s="93"/>
      <c r="AJ22" s="93"/>
      <c r="AK22" s="93"/>
      <c r="AL22" s="93"/>
      <c r="AM22" s="93"/>
      <c r="AN22" s="93"/>
      <c r="AO22" s="93"/>
      <c r="AP22" s="93"/>
      <c r="AQ22" s="93"/>
      <c r="AR22" s="93"/>
      <c r="AS22" s="93"/>
    </row>
    <row r="23" spans="1:45" ht="14.25" customHeight="1">
      <c r="A23" s="147" t="s">
        <v>596</v>
      </c>
      <c r="B23" s="148" t="s">
        <v>597</v>
      </c>
      <c r="C23" s="149">
        <f>IF('Summary Sheet'!$M$4="Plywood",VLOOKUP($B23,'Pwood &amp; PB List'!$B$4:$V$158,9,FALSE),IF('Summary Sheet'!$M$4="PB w/ Wood Drawers",VLOOKUP($B23,'Pwood &amp; PB List'!$B$4:$V$158,13,FALSE),IF('Summary Sheet'!$M$4="PB w/ PB Drawers",VLOOKUP($B23,'Pwood &amp; PB List'!$B$4:$V$158,17,FALSE))))</f>
        <v>1255.3400000000001</v>
      </c>
      <c r="D23" s="150" t="str">
        <f t="shared" si="11"/>
        <v>GLW-B30FD</v>
      </c>
      <c r="E23" s="149">
        <f>IF('Summary Sheet'!$M$4="Plywood",VLOOKUP($B23,'Pwood &amp; PB List'!$B$4:$V$158,10,FALSE),IF('Summary Sheet'!$M$4="PB w/ Wood Drawers",VLOOKUP($B23,'Pwood &amp; PB List'!$B$4:$V$158,14,FALSE),IF('Summary Sheet'!$M$4="PB w/ PB Drawers",VLOOKUP($B23,'Pwood &amp; PB List'!$B$4:$V$158,18,FALSE))))</f>
        <v>1209.5700000000002</v>
      </c>
      <c r="F23" s="150" t="str">
        <f t="shared" si="12"/>
        <v>SLO-B30FD</v>
      </c>
      <c r="G23" s="149">
        <f>IF('Summary Sheet'!$M$4="Plywood",VLOOKUP($B23,'Pwood &amp; PB List'!$B$4:$V$158,11,FALSE),IF('Summary Sheet'!$M$4="PB w/ Wood Drawers",VLOOKUP($B23,'Pwood &amp; PB List'!$B$4:$V$158,15,FALSE),IF('Summary Sheet'!$M$4="PB w/ PB Drawers",VLOOKUP($B23,'Pwood &amp; PB List'!$B$4:$V$158,19,FALSE))))</f>
        <v>1160.925</v>
      </c>
      <c r="H23" s="150" t="str">
        <f t="shared" si="13"/>
        <v>BLW-B30FD</v>
      </c>
      <c r="I23" s="149">
        <f>IF('Summary Sheet'!$M$4="Plywood",VLOOKUP($B23,'Pwood &amp; PB List'!$B$4:$V$158,10,FALSE),IF('Summary Sheet'!$M$4="PB w/ Wood Drawers",VLOOKUP($B23,'Pwood &amp; PB List'!$B$4:$V$158,14,FALSE),IF('Summary Sheet'!$M$4="PB w/ PB Drawers",VLOOKUP($B23,'Pwood &amp; PB List'!$B$4:$V$158,18,FALSE))))</f>
        <v>1209.5700000000002</v>
      </c>
      <c r="J23" s="150" t="str">
        <f t="shared" si="14"/>
        <v>WEO-B30FD</v>
      </c>
      <c r="K23" s="149">
        <f>IF('Summary Sheet'!$M$4="Plywood",VLOOKUP($B23,'Pwood &amp; PB List'!$B$4:$V$158,9,FALSE),IF('Summary Sheet'!$M$4="PB w/ Wood Drawers",VLOOKUP($B23,'Pwood &amp; PB List'!$B$4:$V$158,13,FALSE),IF('Summary Sheet'!$M$4="PB w/ PB Drawers",VLOOKUP($B23,'Pwood &amp; PB List'!$B$4:$V$158,17,FALSE))))</f>
        <v>1255.3400000000001</v>
      </c>
      <c r="L23" s="150" t="str">
        <f t="shared" si="15"/>
        <v>GLG-B30FD</v>
      </c>
      <c r="M23" s="149">
        <f>IF('Summary Sheet'!$M$4="Plywood",VLOOKUP($B23,'Pwood &amp; PB List'!$B$4:$V$158,12,FALSE),IF('Summary Sheet'!$M$4="PB w/ Wood Drawers",VLOOKUP($B23,'Pwood &amp; PB List'!$B$4:$V$158,16,FALSE),IF('Summary Sheet'!$M$4="PB w/ PB Drawers",VLOOKUP($B23,'Pwood &amp; PB List'!$B$4:$V$158,20,FALSE))))</f>
        <v>1106.0700000000002</v>
      </c>
      <c r="N23" s="108" t="str">
        <f t="shared" si="16"/>
        <v>NAO-B30FD</v>
      </c>
      <c r="O23" s="149">
        <f>IF('Summary Sheet'!$M$4="Plywood",VLOOKUP($B23,'Pwood &amp; PB List'!$B$4:$V$158,12,FALSE),IF('Summary Sheet'!$M$4="PB w/ Wood Drawers",VLOOKUP($B23,'Pwood &amp; PB List'!$B$4:$V$158,16,FALSE),IF('Summary Sheet'!$M$4="PB w/ PB Drawers",VLOOKUP($B23,'Pwood &amp; PB List'!$B$4:$V$158,20,FALSE))))</f>
        <v>1106.0700000000002</v>
      </c>
      <c r="P23" s="108" t="str">
        <f t="shared" si="17"/>
        <v>WHO-B30FD</v>
      </c>
      <c r="Q23" s="149">
        <f>IF('Summary Sheet'!$M$4="Plywood",VLOOKUP($B23,'Pwood &amp; PB List'!$B$4:$V$158,9,FALSE),IF('Summary Sheet'!$M$4="PB w/ Wood Drawers",VLOOKUP($B23,'Pwood &amp; PB List'!$B$4:$V$158,13,FALSE),IF('Summary Sheet'!$M$4="PB w/ PB Drawers",VLOOKUP($B23,'Pwood &amp; PB List'!$B$4:$V$158,17,FALSE))))</f>
        <v>1255.3400000000001</v>
      </c>
      <c r="R23" s="108" t="str">
        <f t="shared" si="18"/>
        <v>MAW-B30FD</v>
      </c>
      <c r="S23" s="149">
        <f>IF('Summary Sheet'!$M$4="Plywood",VLOOKUP($B23,'Pwood &amp; PB List'!$B$4:$V$158,9,FALSE),IF('Summary Sheet'!$M$4="PB w/ Wood Drawers",VLOOKUP($B23,'Pwood &amp; PB List'!$B$4:$V$158,13,FALSE),IF('Summary Sheet'!$M$4="PB w/ PB Drawers",VLOOKUP($B23,'Pwood &amp; PB List'!$B$4:$V$158,17,FALSE))))</f>
        <v>1255.3400000000001</v>
      </c>
      <c r="T23" s="108" t="str">
        <f t="shared" si="19"/>
        <v>MAG-B30FD</v>
      </c>
      <c r="U23" s="149">
        <f>IF('Summary Sheet'!$M$4="Plywood",VLOOKUP($B23,'Pwood &amp; PB List'!$B$4:$V$158,9,FALSE),IF('Summary Sheet'!$M$4="PB w/ Wood Drawers",VLOOKUP($B23,'Pwood &amp; PB List'!$B$4:$V$158,13,FALSE),IF('Summary Sheet'!$M$4="PB w/ PB Drawers",VLOOKUP($B23,'Pwood &amp; PB List'!$B$4:$V$158,17,FALSE))))</f>
        <v>1255.3400000000001</v>
      </c>
      <c r="V23" s="108" t="str">
        <f t="shared" si="20"/>
        <v>MAB-B30FD</v>
      </c>
      <c r="W23" s="149">
        <f>IF('Summary Sheet'!$M$4="Plywood",VLOOKUP($B23,'Pwood &amp; PB List'!$B$4:$V$158,9,FALSE),IF('Summary Sheet'!$M$4="PB w/ Wood Drawers",VLOOKUP($B23,'Pwood &amp; PB List'!$B$4:$V$158,13,FALSE),IF('Summary Sheet'!$M$4="PB w/ PB Drawers",VLOOKUP($B23,'Pwood &amp; PB List'!$B$4:$V$158,17,FALSE))))</f>
        <v>1255.3400000000001</v>
      </c>
      <c r="X23" s="150" t="str">
        <f t="shared" si="21"/>
        <v>GLB-B30FD</v>
      </c>
      <c r="Y23" s="107">
        <v>2</v>
      </c>
      <c r="Z23" s="108"/>
      <c r="AA23" s="108"/>
      <c r="AB23" s="108"/>
      <c r="AC23" s="108"/>
      <c r="AD23" s="93"/>
      <c r="AE23" s="93"/>
      <c r="AF23" s="93"/>
      <c r="AG23" s="93"/>
      <c r="AH23" s="93"/>
      <c r="AI23" s="93"/>
      <c r="AJ23" s="93"/>
      <c r="AK23" s="93"/>
      <c r="AL23" s="93"/>
      <c r="AM23" s="93"/>
      <c r="AN23" s="93"/>
      <c r="AO23" s="93"/>
      <c r="AP23" s="93"/>
      <c r="AQ23" s="93"/>
      <c r="AR23" s="93"/>
      <c r="AS23" s="93"/>
    </row>
    <row r="24" spans="1:45" ht="14.25" customHeight="1">
      <c r="A24" s="147" t="s">
        <v>598</v>
      </c>
      <c r="B24" s="148" t="s">
        <v>599</v>
      </c>
      <c r="C24" s="149">
        <f>IF('Summary Sheet'!$M$4="Plywood",VLOOKUP($B24,'Pwood &amp; PB List'!$B$4:$V$158,9,FALSE),IF('Summary Sheet'!$M$4="PB w/ Wood Drawers",VLOOKUP($B24,'Pwood &amp; PB List'!$B$4:$V$158,13,FALSE),IF('Summary Sheet'!$M$4="PB w/ PB Drawers",VLOOKUP($B24,'Pwood &amp; PB List'!$B$4:$V$158,17,FALSE))))</f>
        <v>1335.9549999999999</v>
      </c>
      <c r="D24" s="150" t="str">
        <f t="shared" si="11"/>
        <v>GLW-B33FD</v>
      </c>
      <c r="E24" s="149">
        <f>IF('Summary Sheet'!$M$4="Plywood",VLOOKUP($B24,'Pwood &amp; PB List'!$B$4:$V$158,10,FALSE),IF('Summary Sheet'!$M$4="PB w/ Wood Drawers",VLOOKUP($B24,'Pwood &amp; PB List'!$B$4:$V$158,14,FALSE),IF('Summary Sheet'!$M$4="PB w/ PB Drawers",VLOOKUP($B24,'Pwood &amp; PB List'!$B$4:$V$158,18,FALSE))))</f>
        <v>1285.7</v>
      </c>
      <c r="F24" s="150" t="str">
        <f t="shared" si="12"/>
        <v>SLO-B33FD</v>
      </c>
      <c r="G24" s="149">
        <f>IF('Summary Sheet'!$M$4="Plywood",VLOOKUP($B24,'Pwood &amp; PB List'!$B$4:$V$158,11,FALSE),IF('Summary Sheet'!$M$4="PB w/ Wood Drawers",VLOOKUP($B24,'Pwood &amp; PB List'!$B$4:$V$158,15,FALSE),IF('Summary Sheet'!$M$4="PB w/ PB Drawers",VLOOKUP($B24,'Pwood &amp; PB List'!$B$4:$V$158,19,FALSE))))</f>
        <v>1232.1100000000001</v>
      </c>
      <c r="H24" s="150" t="str">
        <f t="shared" si="13"/>
        <v>BLW-B33FD</v>
      </c>
      <c r="I24" s="149">
        <f>IF('Summary Sheet'!$M$4="Plywood",VLOOKUP($B24,'Pwood &amp; PB List'!$B$4:$V$158,10,FALSE),IF('Summary Sheet'!$M$4="PB w/ Wood Drawers",VLOOKUP($B24,'Pwood &amp; PB List'!$B$4:$V$158,14,FALSE),IF('Summary Sheet'!$M$4="PB w/ PB Drawers",VLOOKUP($B24,'Pwood &amp; PB List'!$B$4:$V$158,18,FALSE))))</f>
        <v>1285.7</v>
      </c>
      <c r="J24" s="150" t="str">
        <f t="shared" si="14"/>
        <v>WEO-B33FD</v>
      </c>
      <c r="K24" s="149">
        <f>IF('Summary Sheet'!$M$4="Plywood",VLOOKUP($B24,'Pwood &amp; PB List'!$B$4:$V$158,9,FALSE),IF('Summary Sheet'!$M$4="PB w/ Wood Drawers",VLOOKUP($B24,'Pwood &amp; PB List'!$B$4:$V$158,13,FALSE),IF('Summary Sheet'!$M$4="PB w/ PB Drawers",VLOOKUP($B24,'Pwood &amp; PB List'!$B$4:$V$158,17,FALSE))))</f>
        <v>1335.9549999999999</v>
      </c>
      <c r="L24" s="150" t="str">
        <f t="shared" si="15"/>
        <v>GLG-B33FD</v>
      </c>
      <c r="M24" s="149">
        <f>IF('Summary Sheet'!$M$4="Plywood",VLOOKUP($B24,'Pwood &amp; PB List'!$B$4:$V$158,12,FALSE),IF('Summary Sheet'!$M$4="PB w/ Wood Drawers",VLOOKUP($B24,'Pwood &amp; PB List'!$B$4:$V$158,16,FALSE),IF('Summary Sheet'!$M$4="PB w/ PB Drawers",VLOOKUP($B24,'Pwood &amp; PB List'!$B$4:$V$158,20,FALSE))))</f>
        <v>1171.7350000000001</v>
      </c>
      <c r="N24" s="108" t="str">
        <f t="shared" si="16"/>
        <v>NAO-B33FD</v>
      </c>
      <c r="O24" s="149">
        <f>IF('Summary Sheet'!$M$4="Plywood",VLOOKUP($B24,'Pwood &amp; PB List'!$B$4:$V$158,12,FALSE),IF('Summary Sheet'!$M$4="PB w/ Wood Drawers",VLOOKUP($B24,'Pwood &amp; PB List'!$B$4:$V$158,16,FALSE),IF('Summary Sheet'!$M$4="PB w/ PB Drawers",VLOOKUP($B24,'Pwood &amp; PB List'!$B$4:$V$158,20,FALSE))))</f>
        <v>1171.7350000000001</v>
      </c>
      <c r="P24" s="108" t="str">
        <f t="shared" si="17"/>
        <v>WHO-B33FD</v>
      </c>
      <c r="Q24" s="149">
        <f>IF('Summary Sheet'!$M$4="Plywood",VLOOKUP($B24,'Pwood &amp; PB List'!$B$4:$V$158,9,FALSE),IF('Summary Sheet'!$M$4="PB w/ Wood Drawers",VLOOKUP($B24,'Pwood &amp; PB List'!$B$4:$V$158,13,FALSE),IF('Summary Sheet'!$M$4="PB w/ PB Drawers",VLOOKUP($B24,'Pwood &amp; PB List'!$B$4:$V$158,17,FALSE))))</f>
        <v>1335.9549999999999</v>
      </c>
      <c r="R24" s="108" t="str">
        <f t="shared" si="18"/>
        <v>MAW-B33FD</v>
      </c>
      <c r="S24" s="149">
        <f>IF('Summary Sheet'!$M$4="Plywood",VLOOKUP($B24,'Pwood &amp; PB List'!$B$4:$V$158,9,FALSE),IF('Summary Sheet'!$M$4="PB w/ Wood Drawers",VLOOKUP($B24,'Pwood &amp; PB List'!$B$4:$V$158,13,FALSE),IF('Summary Sheet'!$M$4="PB w/ PB Drawers",VLOOKUP($B24,'Pwood &amp; PB List'!$B$4:$V$158,17,FALSE))))</f>
        <v>1335.9549999999999</v>
      </c>
      <c r="T24" s="108" t="str">
        <f t="shared" si="19"/>
        <v>MAG-B33FD</v>
      </c>
      <c r="U24" s="149">
        <f>IF('Summary Sheet'!$M$4="Plywood",VLOOKUP($B24,'Pwood &amp; PB List'!$B$4:$V$158,9,FALSE),IF('Summary Sheet'!$M$4="PB w/ Wood Drawers",VLOOKUP($B24,'Pwood &amp; PB List'!$B$4:$V$158,13,FALSE),IF('Summary Sheet'!$M$4="PB w/ PB Drawers",VLOOKUP($B24,'Pwood &amp; PB List'!$B$4:$V$158,17,FALSE))))</f>
        <v>1335.9549999999999</v>
      </c>
      <c r="V24" s="108" t="str">
        <f t="shared" si="20"/>
        <v>MAB-B33FD</v>
      </c>
      <c r="W24" s="149">
        <f>IF('Summary Sheet'!$M$4="Plywood",VLOOKUP($B24,'Pwood &amp; PB List'!$B$4:$V$158,9,FALSE),IF('Summary Sheet'!$M$4="PB w/ Wood Drawers",VLOOKUP($B24,'Pwood &amp; PB List'!$B$4:$V$158,13,FALSE),IF('Summary Sheet'!$M$4="PB w/ PB Drawers",VLOOKUP($B24,'Pwood &amp; PB List'!$B$4:$V$158,17,FALSE))))</f>
        <v>1335.9549999999999</v>
      </c>
      <c r="X24" s="150" t="str">
        <f t="shared" si="21"/>
        <v>GLB-B33FD</v>
      </c>
      <c r="Y24" s="107">
        <v>2</v>
      </c>
      <c r="Z24" s="108"/>
      <c r="AA24" s="108"/>
      <c r="AB24" s="108"/>
      <c r="AC24" s="108"/>
      <c r="AD24" s="93"/>
      <c r="AE24" s="93"/>
      <c r="AF24" s="93"/>
      <c r="AG24" s="93"/>
      <c r="AH24" s="93"/>
      <c r="AI24" s="93"/>
      <c r="AJ24" s="93"/>
      <c r="AK24" s="93"/>
      <c r="AL24" s="93"/>
      <c r="AM24" s="93"/>
      <c r="AN24" s="93"/>
      <c r="AO24" s="93"/>
      <c r="AP24" s="93"/>
      <c r="AQ24" s="93"/>
      <c r="AR24" s="93"/>
      <c r="AS24" s="93"/>
    </row>
    <row r="25" spans="1:45" ht="14.25" customHeight="1">
      <c r="A25" s="147" t="s">
        <v>600</v>
      </c>
      <c r="B25" s="148" t="s">
        <v>601</v>
      </c>
      <c r="C25" s="149">
        <f>IF('Summary Sheet'!$M$4="Plywood",VLOOKUP($B25,'Pwood &amp; PB List'!$B$4:$V$158,9,FALSE),IF('Summary Sheet'!$M$4="PB w/ Wood Drawers",VLOOKUP($B25,'Pwood &amp; PB List'!$B$4:$V$158,13,FALSE),IF('Summary Sheet'!$M$4="PB w/ PB Drawers",VLOOKUP($B25,'Pwood &amp; PB List'!$B$4:$V$158,17,FALSE))))</f>
        <v>1416.6849999999999</v>
      </c>
      <c r="D25" s="150" t="str">
        <f t="shared" si="11"/>
        <v>GLW-B36FD</v>
      </c>
      <c r="E25" s="149">
        <f>IF('Summary Sheet'!$M$4="Plywood",VLOOKUP($B25,'Pwood &amp; PB List'!$B$4:$V$158,10,FALSE),IF('Summary Sheet'!$M$4="PB w/ Wood Drawers",VLOOKUP($B25,'Pwood &amp; PB List'!$B$4:$V$158,14,FALSE),IF('Summary Sheet'!$M$4="PB w/ PB Drawers",VLOOKUP($B25,'Pwood &amp; PB List'!$B$4:$V$158,18,FALSE))))</f>
        <v>1361.8300000000002</v>
      </c>
      <c r="F25" s="150" t="str">
        <f t="shared" si="12"/>
        <v>SLO-B36FD</v>
      </c>
      <c r="G25" s="149">
        <f>IF('Summary Sheet'!$M$4="Plywood",VLOOKUP($B25,'Pwood &amp; PB List'!$B$4:$V$158,11,FALSE),IF('Summary Sheet'!$M$4="PB w/ Wood Drawers",VLOOKUP($B25,'Pwood &amp; PB List'!$B$4:$V$158,15,FALSE),IF('Summary Sheet'!$M$4="PB w/ PB Drawers",VLOOKUP($B25,'Pwood &amp; PB List'!$B$4:$V$158,19,FALSE))))</f>
        <v>1303.18</v>
      </c>
      <c r="H25" s="150" t="str">
        <f t="shared" si="13"/>
        <v>BLW-B36FD</v>
      </c>
      <c r="I25" s="149">
        <f>IF('Summary Sheet'!$M$4="Plywood",VLOOKUP($B25,'Pwood &amp; PB List'!$B$4:$V$158,10,FALSE),IF('Summary Sheet'!$M$4="PB w/ Wood Drawers",VLOOKUP($B25,'Pwood &amp; PB List'!$B$4:$V$158,14,FALSE),IF('Summary Sheet'!$M$4="PB w/ PB Drawers",VLOOKUP($B25,'Pwood &amp; PB List'!$B$4:$V$158,18,FALSE))))</f>
        <v>1361.8300000000002</v>
      </c>
      <c r="J25" s="150" t="str">
        <f t="shared" si="14"/>
        <v>WEO-B36FD</v>
      </c>
      <c r="K25" s="149">
        <f>IF('Summary Sheet'!$M$4="Plywood",VLOOKUP($B25,'Pwood &amp; PB List'!$B$4:$V$158,9,FALSE),IF('Summary Sheet'!$M$4="PB w/ Wood Drawers",VLOOKUP($B25,'Pwood &amp; PB List'!$B$4:$V$158,13,FALSE),IF('Summary Sheet'!$M$4="PB w/ PB Drawers",VLOOKUP($B25,'Pwood &amp; PB List'!$B$4:$V$158,17,FALSE))))</f>
        <v>1416.6849999999999</v>
      </c>
      <c r="L25" s="150" t="str">
        <f t="shared" si="15"/>
        <v>GLG-B36FD</v>
      </c>
      <c r="M25" s="149">
        <f>IF('Summary Sheet'!$M$4="Plywood",VLOOKUP($B25,'Pwood &amp; PB List'!$B$4:$V$158,12,FALSE),IF('Summary Sheet'!$M$4="PB w/ Wood Drawers",VLOOKUP($B25,'Pwood &amp; PB List'!$B$4:$V$158,16,FALSE),IF('Summary Sheet'!$M$4="PB w/ PB Drawers",VLOOKUP($B25,'Pwood &amp; PB List'!$B$4:$V$158,20,FALSE))))</f>
        <v>1237.4000000000001</v>
      </c>
      <c r="N25" s="108" t="str">
        <f t="shared" si="16"/>
        <v>NAO-B36FD</v>
      </c>
      <c r="O25" s="149">
        <f>IF('Summary Sheet'!$M$4="Plywood",VLOOKUP($B25,'Pwood &amp; PB List'!$B$4:$V$158,12,FALSE),IF('Summary Sheet'!$M$4="PB w/ Wood Drawers",VLOOKUP($B25,'Pwood &amp; PB List'!$B$4:$V$158,16,FALSE),IF('Summary Sheet'!$M$4="PB w/ PB Drawers",VLOOKUP($B25,'Pwood &amp; PB List'!$B$4:$V$158,20,FALSE))))</f>
        <v>1237.4000000000001</v>
      </c>
      <c r="P25" s="108" t="str">
        <f t="shared" si="17"/>
        <v>WHO-B36FD</v>
      </c>
      <c r="Q25" s="149">
        <f>IF('Summary Sheet'!$M$4="Plywood",VLOOKUP($B25,'Pwood &amp; PB List'!$B$4:$V$158,9,FALSE),IF('Summary Sheet'!$M$4="PB w/ Wood Drawers",VLOOKUP($B25,'Pwood &amp; PB List'!$B$4:$V$158,13,FALSE),IF('Summary Sheet'!$M$4="PB w/ PB Drawers",VLOOKUP($B25,'Pwood &amp; PB List'!$B$4:$V$158,17,FALSE))))</f>
        <v>1416.6849999999999</v>
      </c>
      <c r="R25" s="108" t="str">
        <f t="shared" si="18"/>
        <v>MAW-B36FD</v>
      </c>
      <c r="S25" s="149">
        <f>IF('Summary Sheet'!$M$4="Plywood",VLOOKUP($B25,'Pwood &amp; PB List'!$B$4:$V$158,9,FALSE),IF('Summary Sheet'!$M$4="PB w/ Wood Drawers",VLOOKUP($B25,'Pwood &amp; PB List'!$B$4:$V$158,13,FALSE),IF('Summary Sheet'!$M$4="PB w/ PB Drawers",VLOOKUP($B25,'Pwood &amp; PB List'!$B$4:$V$158,17,FALSE))))</f>
        <v>1416.6849999999999</v>
      </c>
      <c r="T25" s="108" t="str">
        <f t="shared" si="19"/>
        <v>MAG-B36FD</v>
      </c>
      <c r="U25" s="149">
        <f>IF('Summary Sheet'!$M$4="Plywood",VLOOKUP($B25,'Pwood &amp; PB List'!$B$4:$V$158,9,FALSE),IF('Summary Sheet'!$M$4="PB w/ Wood Drawers",VLOOKUP($B25,'Pwood &amp; PB List'!$B$4:$V$158,13,FALSE),IF('Summary Sheet'!$M$4="PB w/ PB Drawers",VLOOKUP($B25,'Pwood &amp; PB List'!$B$4:$V$158,17,FALSE))))</f>
        <v>1416.6849999999999</v>
      </c>
      <c r="V25" s="108" t="str">
        <f t="shared" si="20"/>
        <v>MAB-B36FD</v>
      </c>
      <c r="W25" s="149">
        <f>IF('Summary Sheet'!$M$4="Plywood",VLOOKUP($B25,'Pwood &amp; PB List'!$B$4:$V$158,9,FALSE),IF('Summary Sheet'!$M$4="PB w/ Wood Drawers",VLOOKUP($B25,'Pwood &amp; PB List'!$B$4:$V$158,13,FALSE),IF('Summary Sheet'!$M$4="PB w/ PB Drawers",VLOOKUP($B25,'Pwood &amp; PB List'!$B$4:$V$158,17,FALSE))))</f>
        <v>1416.6849999999999</v>
      </c>
      <c r="X25" s="150" t="str">
        <f t="shared" si="21"/>
        <v>GLB-B36FD</v>
      </c>
      <c r="Y25" s="107">
        <v>2</v>
      </c>
      <c r="Z25" s="108"/>
      <c r="AA25" s="108"/>
      <c r="AB25" s="108"/>
      <c r="AC25" s="108"/>
      <c r="AD25" s="93"/>
      <c r="AE25" s="93"/>
      <c r="AF25" s="93"/>
      <c r="AG25" s="93"/>
      <c r="AH25" s="93"/>
      <c r="AI25" s="93"/>
      <c r="AJ25" s="93"/>
      <c r="AK25" s="93"/>
      <c r="AL25" s="93"/>
      <c r="AM25" s="93"/>
      <c r="AN25" s="93"/>
      <c r="AO25" s="93"/>
      <c r="AP25" s="93"/>
      <c r="AQ25" s="93"/>
      <c r="AR25" s="93"/>
      <c r="AS25" s="93"/>
    </row>
    <row r="26" spans="1:45" ht="14.25" customHeight="1">
      <c r="A26" s="154" t="s">
        <v>602</v>
      </c>
      <c r="B26" s="148"/>
      <c r="C26" s="149"/>
      <c r="D26" s="150"/>
      <c r="E26" s="149"/>
      <c r="F26" s="150"/>
      <c r="G26" s="149"/>
      <c r="H26" s="150"/>
      <c r="I26" s="149"/>
      <c r="J26" s="150"/>
      <c r="K26" s="149"/>
      <c r="L26" s="150"/>
      <c r="M26" s="149"/>
      <c r="N26" s="108"/>
      <c r="O26" s="149"/>
      <c r="P26" s="108"/>
      <c r="Q26" s="149"/>
      <c r="R26" s="108"/>
      <c r="S26" s="149"/>
      <c r="T26" s="108"/>
      <c r="U26" s="149"/>
      <c r="V26" s="108"/>
      <c r="W26" s="149"/>
      <c r="X26" s="150"/>
      <c r="Y26" s="107"/>
      <c r="Z26" s="108"/>
      <c r="AA26" s="108"/>
      <c r="AB26" s="108"/>
      <c r="AC26" s="108"/>
      <c r="AD26" s="93"/>
      <c r="AE26" s="93"/>
      <c r="AF26" s="93"/>
      <c r="AG26" s="93"/>
      <c r="AH26" s="93"/>
      <c r="AI26" s="93"/>
      <c r="AJ26" s="93"/>
      <c r="AK26" s="93"/>
      <c r="AL26" s="93"/>
      <c r="AM26" s="93"/>
      <c r="AN26" s="93"/>
      <c r="AO26" s="93"/>
      <c r="AP26" s="93"/>
      <c r="AQ26" s="93"/>
      <c r="AR26" s="93"/>
      <c r="AS26" s="93"/>
    </row>
    <row r="27" spans="1:45" ht="14.25" customHeight="1">
      <c r="A27" s="147" t="s">
        <v>603</v>
      </c>
      <c r="B27" s="148" t="s">
        <v>87</v>
      </c>
      <c r="C27" s="149">
        <f>IF('Summary Sheet'!$M$4="Plywood",VLOOKUP($B27,'Pwood &amp; PB List'!$B$4:$V$158,9,FALSE),IF('Summary Sheet'!$M$4="PB w/ Wood Drawers",VLOOKUP($B27,'Pwood &amp; PB List'!$B$4:$V$158,13,FALSE),IF('Summary Sheet'!$M$4="PB w/ PB Drawers",VLOOKUP($B27,'Pwood &amp; PB List'!$B$4:$V$158,17,FALSE))))</f>
        <v>1113.3150000000001</v>
      </c>
      <c r="D27" s="150" t="str">
        <f t="shared" ref="D27:D34" si="22">CONCATENATE("GLW-",B27)</f>
        <v>GLW-3DB12</v>
      </c>
      <c r="E27" s="149">
        <f>IF('Summary Sheet'!$M$4="Plywood",VLOOKUP($B27,'Pwood &amp; PB List'!$B$4:$V$158,10,FALSE),IF('Summary Sheet'!$M$4="PB w/ Wood Drawers",VLOOKUP($B27,'Pwood &amp; PB List'!$B$4:$V$158,14,FALSE),IF('Summary Sheet'!$M$4="PB w/ PB Drawers",VLOOKUP($B27,'Pwood &amp; PB List'!$B$4:$V$158,18,FALSE))))</f>
        <v>1095.145</v>
      </c>
      <c r="F27" s="150" t="str">
        <f t="shared" ref="F27:F34" si="23">CONCATENATE("SLO-",B27)</f>
        <v>SLO-3DB12</v>
      </c>
      <c r="G27" s="149">
        <f>IF('Summary Sheet'!$M$4="Plywood",VLOOKUP($B27,'Pwood &amp; PB List'!$B$4:$V$158,11,FALSE),IF('Summary Sheet'!$M$4="PB w/ Wood Drawers",VLOOKUP($B27,'Pwood &amp; PB List'!$B$4:$V$158,15,FALSE),IF('Summary Sheet'!$M$4="PB w/ PB Drawers",VLOOKUP($B27,'Pwood &amp; PB List'!$B$4:$V$158,19,FALSE))))</f>
        <v>1075.94</v>
      </c>
      <c r="H27" s="150" t="str">
        <f t="shared" ref="H27:H34" si="24">CONCATENATE("BLW-",B27)</f>
        <v>BLW-3DB12</v>
      </c>
      <c r="I27" s="149">
        <f>IF('Summary Sheet'!$M$4="Plywood",VLOOKUP($B27,'Pwood &amp; PB List'!$B$4:$V$158,10,FALSE),IF('Summary Sheet'!$M$4="PB w/ Wood Drawers",VLOOKUP($B27,'Pwood &amp; PB List'!$B$4:$V$158,14,FALSE),IF('Summary Sheet'!$M$4="PB w/ PB Drawers",VLOOKUP($B27,'Pwood &amp; PB List'!$B$4:$V$158,18,FALSE))))</f>
        <v>1095.145</v>
      </c>
      <c r="J27" s="150" t="str">
        <f t="shared" ref="J27:J34" si="25">CONCATENATE("WEO-",B27)</f>
        <v>WEO-3DB12</v>
      </c>
      <c r="K27" s="149">
        <f>IF('Summary Sheet'!$M$4="Plywood",VLOOKUP($B27,'Pwood &amp; PB List'!$B$4:$V$158,9,FALSE),IF('Summary Sheet'!$M$4="PB w/ Wood Drawers",VLOOKUP($B27,'Pwood &amp; PB List'!$B$4:$V$158,13,FALSE),IF('Summary Sheet'!$M$4="PB w/ PB Drawers",VLOOKUP($B27,'Pwood &amp; PB List'!$B$4:$V$158,17,FALSE))))</f>
        <v>1113.3150000000001</v>
      </c>
      <c r="L27" s="150" t="str">
        <f t="shared" ref="L27:L34" si="26">CONCATENATE("GLG-",B27)</f>
        <v>GLG-3DB12</v>
      </c>
      <c r="M27" s="149">
        <f>IF('Summary Sheet'!$M$4="Plywood",VLOOKUP($B27,'Pwood &amp; PB List'!$B$4:$V$158,12,FALSE),IF('Summary Sheet'!$M$4="PB w/ Wood Drawers",VLOOKUP($B27,'Pwood &amp; PB List'!$B$4:$V$158,16,FALSE),IF('Summary Sheet'!$M$4="PB w/ PB Drawers",VLOOKUP($B27,'Pwood &amp; PB List'!$B$4:$V$158,20,FALSE))))</f>
        <v>1054.2050000000002</v>
      </c>
      <c r="N27" s="108" t="str">
        <f t="shared" ref="N27:N34" si="27">CONCATENATE("NAO-",B27)</f>
        <v>NAO-3DB12</v>
      </c>
      <c r="O27" s="149">
        <f>IF('Summary Sheet'!$M$4="Plywood",VLOOKUP($B27,'Pwood &amp; PB List'!$B$4:$V$158,12,FALSE),IF('Summary Sheet'!$M$4="PB w/ Wood Drawers",VLOOKUP($B27,'Pwood &amp; PB List'!$B$4:$V$158,16,FALSE),IF('Summary Sheet'!$M$4="PB w/ PB Drawers",VLOOKUP($B27,'Pwood &amp; PB List'!$B$4:$V$158,20,FALSE))))</f>
        <v>1054.2050000000002</v>
      </c>
      <c r="P27" s="108" t="str">
        <f t="shared" ref="P27:P34" si="28">CONCATENATE("WHO-",B27)</f>
        <v>WHO-3DB12</v>
      </c>
      <c r="Q27" s="149">
        <f>IF('Summary Sheet'!$M$4="Plywood",VLOOKUP($B27,'Pwood &amp; PB List'!$B$4:$V$158,9,FALSE),IF('Summary Sheet'!$M$4="PB w/ Wood Drawers",VLOOKUP($B27,'Pwood &amp; PB List'!$B$4:$V$158,13,FALSE),IF('Summary Sheet'!$M$4="PB w/ PB Drawers",VLOOKUP($B27,'Pwood &amp; PB List'!$B$4:$V$158,17,FALSE))))</f>
        <v>1113.3150000000001</v>
      </c>
      <c r="R27" s="108" t="str">
        <f t="shared" ref="R27:R34" si="29">CONCATENATE("MAW-",B27)</f>
        <v>MAW-3DB12</v>
      </c>
      <c r="S27" s="149">
        <f>IF('Summary Sheet'!$M$4="Plywood",VLOOKUP($B27,'Pwood &amp; PB List'!$B$4:$V$158,9,FALSE),IF('Summary Sheet'!$M$4="PB w/ Wood Drawers",VLOOKUP($B27,'Pwood &amp; PB List'!$B$4:$V$158,13,FALSE),IF('Summary Sheet'!$M$4="PB w/ PB Drawers",VLOOKUP($B27,'Pwood &amp; PB List'!$B$4:$V$158,17,FALSE))))</f>
        <v>1113.3150000000001</v>
      </c>
      <c r="T27" s="108" t="str">
        <f t="shared" ref="T27:T34" si="30">CONCATENATE("MAG-",B27)</f>
        <v>MAG-3DB12</v>
      </c>
      <c r="U27" s="149">
        <f>IF('Summary Sheet'!$M$4="Plywood",VLOOKUP($B27,'Pwood &amp; PB List'!$B$4:$V$158,9,FALSE),IF('Summary Sheet'!$M$4="PB w/ Wood Drawers",VLOOKUP($B27,'Pwood &amp; PB List'!$B$4:$V$158,13,FALSE),IF('Summary Sheet'!$M$4="PB w/ PB Drawers",VLOOKUP($B27,'Pwood &amp; PB List'!$B$4:$V$158,17,FALSE))))</f>
        <v>1113.3150000000001</v>
      </c>
      <c r="V27" s="108" t="str">
        <f t="shared" ref="V27:V34" si="31">CONCATENATE("MAB-",B27)</f>
        <v>MAB-3DB12</v>
      </c>
      <c r="W27" s="149">
        <f>IF('Summary Sheet'!$M$4="Plywood",VLOOKUP($B27,'Pwood &amp; PB List'!$B$4:$V$158,9,FALSE),IF('Summary Sheet'!$M$4="PB w/ Wood Drawers",VLOOKUP($B27,'Pwood &amp; PB List'!$B$4:$V$158,13,FALSE),IF('Summary Sheet'!$M$4="PB w/ PB Drawers",VLOOKUP($B27,'Pwood &amp; PB List'!$B$4:$V$158,17,FALSE))))</f>
        <v>1113.3150000000001</v>
      </c>
      <c r="X27" s="150" t="str">
        <f t="shared" ref="X27:X34" si="32">CONCATENATE("GLB-",B27)</f>
        <v>GLB-3DB12</v>
      </c>
      <c r="Y27" s="107">
        <v>3</v>
      </c>
      <c r="Z27" s="108"/>
      <c r="AA27" s="108"/>
      <c r="AB27" s="108"/>
      <c r="AC27" s="108"/>
      <c r="AD27" s="93"/>
      <c r="AE27" s="93"/>
      <c r="AF27" s="93"/>
      <c r="AG27" s="93"/>
      <c r="AH27" s="93"/>
      <c r="AI27" s="93"/>
      <c r="AJ27" s="93"/>
      <c r="AK27" s="93"/>
      <c r="AL27" s="93"/>
      <c r="AM27" s="93"/>
      <c r="AN27" s="93"/>
      <c r="AO27" s="93"/>
      <c r="AP27" s="93"/>
      <c r="AQ27" s="93"/>
      <c r="AR27" s="93"/>
      <c r="AS27" s="93"/>
    </row>
    <row r="28" spans="1:45" ht="14.25" customHeight="1">
      <c r="A28" s="147" t="s">
        <v>604</v>
      </c>
      <c r="B28" s="148" t="s">
        <v>89</v>
      </c>
      <c r="C28" s="149">
        <f>IF('Summary Sheet'!$M$4="Plywood",VLOOKUP($B28,'Pwood &amp; PB List'!$B$4:$V$158,9,FALSE),IF('Summary Sheet'!$M$4="PB w/ Wood Drawers",VLOOKUP($B28,'Pwood &amp; PB List'!$B$4:$V$158,13,FALSE),IF('Summary Sheet'!$M$4="PB w/ PB Drawers",VLOOKUP($B28,'Pwood &amp; PB List'!$B$4:$V$158,17,FALSE))))</f>
        <v>1213.1350000000002</v>
      </c>
      <c r="D28" s="150" t="str">
        <f t="shared" si="22"/>
        <v>GLW-3DB15</v>
      </c>
      <c r="E28" s="149">
        <f>IF('Summary Sheet'!$M$4="Plywood",VLOOKUP($B28,'Pwood &amp; PB List'!$B$4:$V$158,10,FALSE),IF('Summary Sheet'!$M$4="PB w/ Wood Drawers",VLOOKUP($B28,'Pwood &amp; PB List'!$B$4:$V$158,14,FALSE),IF('Summary Sheet'!$M$4="PB w/ PB Drawers",VLOOKUP($B28,'Pwood &amp; PB List'!$B$4:$V$158,18,FALSE))))</f>
        <v>1190.3650000000002</v>
      </c>
      <c r="F28" s="150" t="str">
        <f t="shared" si="23"/>
        <v>SLO-3DB15</v>
      </c>
      <c r="G28" s="149">
        <f>IF('Summary Sheet'!$M$4="Plywood",VLOOKUP($B28,'Pwood &amp; PB List'!$B$4:$V$158,11,FALSE),IF('Summary Sheet'!$M$4="PB w/ Wood Drawers",VLOOKUP($B28,'Pwood &amp; PB List'!$B$4:$V$158,15,FALSE),IF('Summary Sheet'!$M$4="PB w/ PB Drawers",VLOOKUP($B28,'Pwood &amp; PB List'!$B$4:$V$158,19,FALSE))))</f>
        <v>1166.2150000000001</v>
      </c>
      <c r="H28" s="150" t="str">
        <f t="shared" si="24"/>
        <v>BLW-3DB15</v>
      </c>
      <c r="I28" s="149">
        <f>IF('Summary Sheet'!$M$4="Plywood",VLOOKUP($B28,'Pwood &amp; PB List'!$B$4:$V$158,10,FALSE),IF('Summary Sheet'!$M$4="PB w/ Wood Drawers",VLOOKUP($B28,'Pwood &amp; PB List'!$B$4:$V$158,14,FALSE),IF('Summary Sheet'!$M$4="PB w/ PB Drawers",VLOOKUP($B28,'Pwood &amp; PB List'!$B$4:$V$158,18,FALSE))))</f>
        <v>1190.3650000000002</v>
      </c>
      <c r="J28" s="150" t="str">
        <f t="shared" si="25"/>
        <v>WEO-3DB15</v>
      </c>
      <c r="K28" s="149">
        <f>IF('Summary Sheet'!$M$4="Plywood",VLOOKUP($B28,'Pwood &amp; PB List'!$B$4:$V$158,9,FALSE),IF('Summary Sheet'!$M$4="PB w/ Wood Drawers",VLOOKUP($B28,'Pwood &amp; PB List'!$B$4:$V$158,13,FALSE),IF('Summary Sheet'!$M$4="PB w/ PB Drawers",VLOOKUP($B28,'Pwood &amp; PB List'!$B$4:$V$158,17,FALSE))))</f>
        <v>1213.1350000000002</v>
      </c>
      <c r="L28" s="150" t="str">
        <f t="shared" si="26"/>
        <v>GLG-3DB15</v>
      </c>
      <c r="M28" s="149">
        <f>IF('Summary Sheet'!$M$4="Plywood",VLOOKUP($B28,'Pwood &amp; PB List'!$B$4:$V$158,12,FALSE),IF('Summary Sheet'!$M$4="PB w/ Wood Drawers",VLOOKUP($B28,'Pwood &amp; PB List'!$B$4:$V$158,16,FALSE),IF('Summary Sheet'!$M$4="PB w/ PB Drawers",VLOOKUP($B28,'Pwood &amp; PB List'!$B$4:$V$158,20,FALSE))))</f>
        <v>1139.075</v>
      </c>
      <c r="N28" s="108" t="str">
        <f t="shared" si="27"/>
        <v>NAO-3DB15</v>
      </c>
      <c r="O28" s="149">
        <f>IF('Summary Sheet'!$M$4="Plywood",VLOOKUP($B28,'Pwood &amp; PB List'!$B$4:$V$158,12,FALSE),IF('Summary Sheet'!$M$4="PB w/ Wood Drawers",VLOOKUP($B28,'Pwood &amp; PB List'!$B$4:$V$158,16,FALSE),IF('Summary Sheet'!$M$4="PB w/ PB Drawers",VLOOKUP($B28,'Pwood &amp; PB List'!$B$4:$V$158,20,FALSE))))</f>
        <v>1139.075</v>
      </c>
      <c r="P28" s="108" t="str">
        <f t="shared" si="28"/>
        <v>WHO-3DB15</v>
      </c>
      <c r="Q28" s="149">
        <f>IF('Summary Sheet'!$M$4="Plywood",VLOOKUP($B28,'Pwood &amp; PB List'!$B$4:$V$158,9,FALSE),IF('Summary Sheet'!$M$4="PB w/ Wood Drawers",VLOOKUP($B28,'Pwood &amp; PB List'!$B$4:$V$158,13,FALSE),IF('Summary Sheet'!$M$4="PB w/ PB Drawers",VLOOKUP($B28,'Pwood &amp; PB List'!$B$4:$V$158,17,FALSE))))</f>
        <v>1213.1350000000002</v>
      </c>
      <c r="R28" s="108" t="str">
        <f t="shared" si="29"/>
        <v>MAW-3DB15</v>
      </c>
      <c r="S28" s="149">
        <f>IF('Summary Sheet'!$M$4="Plywood",VLOOKUP($B28,'Pwood &amp; PB List'!$B$4:$V$158,9,FALSE),IF('Summary Sheet'!$M$4="PB w/ Wood Drawers",VLOOKUP($B28,'Pwood &amp; PB List'!$B$4:$V$158,13,FALSE),IF('Summary Sheet'!$M$4="PB w/ PB Drawers",VLOOKUP($B28,'Pwood &amp; PB List'!$B$4:$V$158,17,FALSE))))</f>
        <v>1213.1350000000002</v>
      </c>
      <c r="T28" s="108" t="str">
        <f t="shared" si="30"/>
        <v>MAG-3DB15</v>
      </c>
      <c r="U28" s="149">
        <f>IF('Summary Sheet'!$M$4="Plywood",VLOOKUP($B28,'Pwood &amp; PB List'!$B$4:$V$158,9,FALSE),IF('Summary Sheet'!$M$4="PB w/ Wood Drawers",VLOOKUP($B28,'Pwood &amp; PB List'!$B$4:$V$158,13,FALSE),IF('Summary Sheet'!$M$4="PB w/ PB Drawers",VLOOKUP($B28,'Pwood &amp; PB List'!$B$4:$V$158,17,FALSE))))</f>
        <v>1213.1350000000002</v>
      </c>
      <c r="V28" s="108" t="str">
        <f t="shared" si="31"/>
        <v>MAB-3DB15</v>
      </c>
      <c r="W28" s="149">
        <f>IF('Summary Sheet'!$M$4="Plywood",VLOOKUP($B28,'Pwood &amp; PB List'!$B$4:$V$158,9,FALSE),IF('Summary Sheet'!$M$4="PB w/ Wood Drawers",VLOOKUP($B28,'Pwood &amp; PB List'!$B$4:$V$158,13,FALSE),IF('Summary Sheet'!$M$4="PB w/ PB Drawers",VLOOKUP($B28,'Pwood &amp; PB List'!$B$4:$V$158,17,FALSE))))</f>
        <v>1213.1350000000002</v>
      </c>
      <c r="X28" s="150" t="str">
        <f t="shared" si="32"/>
        <v>GLB-3DB15</v>
      </c>
      <c r="Y28" s="107">
        <v>3</v>
      </c>
      <c r="Z28" s="108"/>
      <c r="AA28" s="108"/>
      <c r="AB28" s="108"/>
      <c r="AC28" s="108"/>
      <c r="AD28" s="93"/>
      <c r="AE28" s="93"/>
      <c r="AF28" s="93"/>
      <c r="AG28" s="93"/>
      <c r="AH28" s="93"/>
      <c r="AI28" s="93"/>
      <c r="AJ28" s="93"/>
      <c r="AK28" s="93"/>
      <c r="AL28" s="93"/>
      <c r="AM28" s="93"/>
      <c r="AN28" s="93"/>
      <c r="AO28" s="93"/>
      <c r="AP28" s="93"/>
      <c r="AQ28" s="93"/>
      <c r="AR28" s="93"/>
      <c r="AS28" s="93"/>
    </row>
    <row r="29" spans="1:45" ht="14.25" customHeight="1">
      <c r="A29" s="147" t="s">
        <v>605</v>
      </c>
      <c r="B29" s="148" t="s">
        <v>91</v>
      </c>
      <c r="C29" s="149">
        <f>IF('Summary Sheet'!$M$4="Plywood",VLOOKUP($B29,'Pwood &amp; PB List'!$B$4:$V$158,9,FALSE),IF('Summary Sheet'!$M$4="PB w/ Wood Drawers",VLOOKUP($B29,'Pwood &amp; PB List'!$B$4:$V$158,13,FALSE),IF('Summary Sheet'!$M$4="PB w/ PB Drawers",VLOOKUP($B29,'Pwood &amp; PB List'!$B$4:$V$158,17,FALSE))))</f>
        <v>1312.7249999999999</v>
      </c>
      <c r="D29" s="150" t="str">
        <f t="shared" si="22"/>
        <v>GLW-3DB18</v>
      </c>
      <c r="E29" s="149">
        <f>IF('Summary Sheet'!$M$4="Plywood",VLOOKUP($B29,'Pwood &amp; PB List'!$B$4:$V$158,10,FALSE),IF('Summary Sheet'!$M$4="PB w/ Wood Drawers",VLOOKUP($B29,'Pwood &amp; PB List'!$B$4:$V$158,14,FALSE),IF('Summary Sheet'!$M$4="PB w/ PB Drawers",VLOOKUP($B29,'Pwood &amp; PB List'!$B$4:$V$158,18,FALSE))))</f>
        <v>1285.47</v>
      </c>
      <c r="F29" s="150" t="str">
        <f t="shared" si="23"/>
        <v>SLO-3DB18</v>
      </c>
      <c r="G29" s="149">
        <f>IF('Summary Sheet'!$M$4="Plywood",VLOOKUP($B29,'Pwood &amp; PB List'!$B$4:$V$158,11,FALSE),IF('Summary Sheet'!$M$4="PB w/ Wood Drawers",VLOOKUP($B29,'Pwood &amp; PB List'!$B$4:$V$158,15,FALSE),IF('Summary Sheet'!$M$4="PB w/ PB Drawers",VLOOKUP($B29,'Pwood &amp; PB List'!$B$4:$V$158,19,FALSE))))</f>
        <v>1256.49</v>
      </c>
      <c r="H29" s="150" t="str">
        <f t="shared" si="24"/>
        <v>BLW-3DB18</v>
      </c>
      <c r="I29" s="149">
        <f>IF('Summary Sheet'!$M$4="Plywood",VLOOKUP($B29,'Pwood &amp; PB List'!$B$4:$V$158,10,FALSE),IF('Summary Sheet'!$M$4="PB w/ Wood Drawers",VLOOKUP($B29,'Pwood &amp; PB List'!$B$4:$V$158,14,FALSE),IF('Summary Sheet'!$M$4="PB w/ PB Drawers",VLOOKUP($B29,'Pwood &amp; PB List'!$B$4:$V$158,18,FALSE))))</f>
        <v>1285.47</v>
      </c>
      <c r="J29" s="150" t="str">
        <f t="shared" si="25"/>
        <v>WEO-3DB18</v>
      </c>
      <c r="K29" s="149">
        <f>IF('Summary Sheet'!$M$4="Plywood",VLOOKUP($B29,'Pwood &amp; PB List'!$B$4:$V$158,9,FALSE),IF('Summary Sheet'!$M$4="PB w/ Wood Drawers",VLOOKUP($B29,'Pwood &amp; PB List'!$B$4:$V$158,13,FALSE),IF('Summary Sheet'!$M$4="PB w/ PB Drawers",VLOOKUP($B29,'Pwood &amp; PB List'!$B$4:$V$158,17,FALSE))))</f>
        <v>1312.7249999999999</v>
      </c>
      <c r="L29" s="150" t="str">
        <f t="shared" si="26"/>
        <v>GLG-3DB18</v>
      </c>
      <c r="M29" s="149">
        <f>IF('Summary Sheet'!$M$4="Plywood",VLOOKUP($B29,'Pwood &amp; PB List'!$B$4:$V$158,12,FALSE),IF('Summary Sheet'!$M$4="PB w/ Wood Drawers",VLOOKUP($B29,'Pwood &amp; PB List'!$B$4:$V$158,16,FALSE),IF('Summary Sheet'!$M$4="PB w/ PB Drawers",VLOOKUP($B29,'Pwood &amp; PB List'!$B$4:$V$158,20,FALSE))))</f>
        <v>1223.83</v>
      </c>
      <c r="N29" s="108" t="str">
        <f t="shared" si="27"/>
        <v>NAO-3DB18</v>
      </c>
      <c r="O29" s="149">
        <f>IF('Summary Sheet'!$M$4="Plywood",VLOOKUP($B29,'Pwood &amp; PB List'!$B$4:$V$158,12,FALSE),IF('Summary Sheet'!$M$4="PB w/ Wood Drawers",VLOOKUP($B29,'Pwood &amp; PB List'!$B$4:$V$158,16,FALSE),IF('Summary Sheet'!$M$4="PB w/ PB Drawers",VLOOKUP($B29,'Pwood &amp; PB List'!$B$4:$V$158,20,FALSE))))</f>
        <v>1223.83</v>
      </c>
      <c r="P29" s="108" t="str">
        <f t="shared" si="28"/>
        <v>WHO-3DB18</v>
      </c>
      <c r="Q29" s="149">
        <f>IF('Summary Sheet'!$M$4="Plywood",VLOOKUP($B29,'Pwood &amp; PB List'!$B$4:$V$158,9,FALSE),IF('Summary Sheet'!$M$4="PB w/ Wood Drawers",VLOOKUP($B29,'Pwood &amp; PB List'!$B$4:$V$158,13,FALSE),IF('Summary Sheet'!$M$4="PB w/ PB Drawers",VLOOKUP($B29,'Pwood &amp; PB List'!$B$4:$V$158,17,FALSE))))</f>
        <v>1312.7249999999999</v>
      </c>
      <c r="R29" s="108" t="str">
        <f t="shared" si="29"/>
        <v>MAW-3DB18</v>
      </c>
      <c r="S29" s="149">
        <f>IF('Summary Sheet'!$M$4="Plywood",VLOOKUP($B29,'Pwood &amp; PB List'!$B$4:$V$158,9,FALSE),IF('Summary Sheet'!$M$4="PB w/ Wood Drawers",VLOOKUP($B29,'Pwood &amp; PB List'!$B$4:$V$158,13,FALSE),IF('Summary Sheet'!$M$4="PB w/ PB Drawers",VLOOKUP($B29,'Pwood &amp; PB List'!$B$4:$V$158,17,FALSE))))</f>
        <v>1312.7249999999999</v>
      </c>
      <c r="T29" s="108" t="str">
        <f t="shared" si="30"/>
        <v>MAG-3DB18</v>
      </c>
      <c r="U29" s="149">
        <f>IF('Summary Sheet'!$M$4="Plywood",VLOOKUP($B29,'Pwood &amp; PB List'!$B$4:$V$158,9,FALSE),IF('Summary Sheet'!$M$4="PB w/ Wood Drawers",VLOOKUP($B29,'Pwood &amp; PB List'!$B$4:$V$158,13,FALSE),IF('Summary Sheet'!$M$4="PB w/ PB Drawers",VLOOKUP($B29,'Pwood &amp; PB List'!$B$4:$V$158,17,FALSE))))</f>
        <v>1312.7249999999999</v>
      </c>
      <c r="V29" s="108" t="str">
        <f t="shared" si="31"/>
        <v>MAB-3DB18</v>
      </c>
      <c r="W29" s="149">
        <f>IF('Summary Sheet'!$M$4="Plywood",VLOOKUP($B29,'Pwood &amp; PB List'!$B$4:$V$158,9,FALSE),IF('Summary Sheet'!$M$4="PB w/ Wood Drawers",VLOOKUP($B29,'Pwood &amp; PB List'!$B$4:$V$158,13,FALSE),IF('Summary Sheet'!$M$4="PB w/ PB Drawers",VLOOKUP($B29,'Pwood &amp; PB List'!$B$4:$V$158,17,FALSE))))</f>
        <v>1312.7249999999999</v>
      </c>
      <c r="X29" s="150" t="str">
        <f t="shared" si="32"/>
        <v>GLB-3DB18</v>
      </c>
      <c r="Y29" s="107">
        <v>3</v>
      </c>
      <c r="Z29" s="108"/>
      <c r="AA29" s="108"/>
      <c r="AB29" s="108"/>
      <c r="AC29" s="108"/>
      <c r="AD29" s="93"/>
      <c r="AE29" s="93"/>
      <c r="AF29" s="93"/>
      <c r="AG29" s="93"/>
      <c r="AH29" s="93"/>
      <c r="AI29" s="93"/>
      <c r="AJ29" s="93"/>
      <c r="AK29" s="93"/>
      <c r="AL29" s="93"/>
      <c r="AM29" s="93"/>
      <c r="AN29" s="93"/>
      <c r="AO29" s="93"/>
      <c r="AP29" s="93"/>
      <c r="AQ29" s="93"/>
      <c r="AR29" s="93"/>
      <c r="AS29" s="93"/>
    </row>
    <row r="30" spans="1:45" ht="14.25" customHeight="1">
      <c r="A30" s="147" t="s">
        <v>606</v>
      </c>
      <c r="B30" s="148" t="s">
        <v>93</v>
      </c>
      <c r="C30" s="149">
        <f>IF('Summary Sheet'!$M$4="Plywood",VLOOKUP($B30,'Pwood &amp; PB List'!$B$4:$V$158,9,FALSE),IF('Summary Sheet'!$M$4="PB w/ Wood Drawers",VLOOKUP($B30,'Pwood &amp; PB List'!$B$4:$V$158,13,FALSE),IF('Summary Sheet'!$M$4="PB w/ PB Drawers",VLOOKUP($B30,'Pwood &amp; PB List'!$B$4:$V$158,17,FALSE))))</f>
        <v>1412.43</v>
      </c>
      <c r="D30" s="150" t="str">
        <f t="shared" si="22"/>
        <v>GLW-3DB21</v>
      </c>
      <c r="E30" s="149">
        <f>IF('Summary Sheet'!$M$4="Plywood",VLOOKUP($B30,'Pwood &amp; PB List'!$B$4:$V$158,10,FALSE),IF('Summary Sheet'!$M$4="PB w/ Wood Drawers",VLOOKUP($B30,'Pwood &amp; PB List'!$B$4:$V$158,14,FALSE),IF('Summary Sheet'!$M$4="PB w/ PB Drawers",VLOOKUP($B30,'Pwood &amp; PB List'!$B$4:$V$158,18,FALSE))))</f>
        <v>1380.575</v>
      </c>
      <c r="F30" s="150" t="str">
        <f t="shared" si="23"/>
        <v>SLO-3DB21</v>
      </c>
      <c r="G30" s="149">
        <f>IF('Summary Sheet'!$M$4="Plywood",VLOOKUP($B30,'Pwood &amp; PB List'!$B$4:$V$158,11,FALSE),IF('Summary Sheet'!$M$4="PB w/ Wood Drawers",VLOOKUP($B30,'Pwood &amp; PB List'!$B$4:$V$158,15,FALSE),IF('Summary Sheet'!$M$4="PB w/ PB Drawers",VLOOKUP($B30,'Pwood &amp; PB List'!$B$4:$V$158,19,FALSE))))</f>
        <v>1346.65</v>
      </c>
      <c r="H30" s="150" t="str">
        <f t="shared" si="24"/>
        <v>BLW-3DB21</v>
      </c>
      <c r="I30" s="149">
        <f>IF('Summary Sheet'!$M$4="Plywood",VLOOKUP($B30,'Pwood &amp; PB List'!$B$4:$V$158,10,FALSE),IF('Summary Sheet'!$M$4="PB w/ Wood Drawers",VLOOKUP($B30,'Pwood &amp; PB List'!$B$4:$V$158,14,FALSE),IF('Summary Sheet'!$M$4="PB w/ PB Drawers",VLOOKUP($B30,'Pwood &amp; PB List'!$B$4:$V$158,18,FALSE))))</f>
        <v>1380.575</v>
      </c>
      <c r="J30" s="150" t="str">
        <f t="shared" si="25"/>
        <v>WEO-3DB21</v>
      </c>
      <c r="K30" s="149">
        <f>IF('Summary Sheet'!$M$4="Plywood",VLOOKUP($B30,'Pwood &amp; PB List'!$B$4:$V$158,9,FALSE),IF('Summary Sheet'!$M$4="PB w/ Wood Drawers",VLOOKUP($B30,'Pwood &amp; PB List'!$B$4:$V$158,13,FALSE),IF('Summary Sheet'!$M$4="PB w/ PB Drawers",VLOOKUP($B30,'Pwood &amp; PB List'!$B$4:$V$158,17,FALSE))))</f>
        <v>1412.43</v>
      </c>
      <c r="L30" s="150" t="str">
        <f t="shared" si="26"/>
        <v>GLG-3DB21</v>
      </c>
      <c r="M30" s="149">
        <f>IF('Summary Sheet'!$M$4="Plywood",VLOOKUP($B30,'Pwood &amp; PB List'!$B$4:$V$158,12,FALSE),IF('Summary Sheet'!$M$4="PB w/ Wood Drawers",VLOOKUP($B30,'Pwood &amp; PB List'!$B$4:$V$158,16,FALSE),IF('Summary Sheet'!$M$4="PB w/ PB Drawers",VLOOKUP($B30,'Pwood &amp; PB List'!$B$4:$V$158,20,FALSE))))</f>
        <v>1308.47</v>
      </c>
      <c r="N30" s="108" t="str">
        <f t="shared" si="27"/>
        <v>NAO-3DB21</v>
      </c>
      <c r="O30" s="149">
        <f>IF('Summary Sheet'!$M$4="Plywood",VLOOKUP($B30,'Pwood &amp; PB List'!$B$4:$V$158,12,FALSE),IF('Summary Sheet'!$M$4="PB w/ Wood Drawers",VLOOKUP($B30,'Pwood &amp; PB List'!$B$4:$V$158,16,FALSE),IF('Summary Sheet'!$M$4="PB w/ PB Drawers",VLOOKUP($B30,'Pwood &amp; PB List'!$B$4:$V$158,20,FALSE))))</f>
        <v>1308.47</v>
      </c>
      <c r="P30" s="108" t="str">
        <f t="shared" si="28"/>
        <v>WHO-3DB21</v>
      </c>
      <c r="Q30" s="149">
        <f>IF('Summary Sheet'!$M$4="Plywood",VLOOKUP($B30,'Pwood &amp; PB List'!$B$4:$V$158,9,FALSE),IF('Summary Sheet'!$M$4="PB w/ Wood Drawers",VLOOKUP($B30,'Pwood &amp; PB List'!$B$4:$V$158,13,FALSE),IF('Summary Sheet'!$M$4="PB w/ PB Drawers",VLOOKUP($B30,'Pwood &amp; PB List'!$B$4:$V$158,17,FALSE))))</f>
        <v>1412.43</v>
      </c>
      <c r="R30" s="108" t="str">
        <f t="shared" si="29"/>
        <v>MAW-3DB21</v>
      </c>
      <c r="S30" s="149">
        <f>IF('Summary Sheet'!$M$4="Plywood",VLOOKUP($B30,'Pwood &amp; PB List'!$B$4:$V$158,9,FALSE),IF('Summary Sheet'!$M$4="PB w/ Wood Drawers",VLOOKUP($B30,'Pwood &amp; PB List'!$B$4:$V$158,13,FALSE),IF('Summary Sheet'!$M$4="PB w/ PB Drawers",VLOOKUP($B30,'Pwood &amp; PB List'!$B$4:$V$158,17,FALSE))))</f>
        <v>1412.43</v>
      </c>
      <c r="T30" s="108" t="str">
        <f t="shared" si="30"/>
        <v>MAG-3DB21</v>
      </c>
      <c r="U30" s="149">
        <f>IF('Summary Sheet'!$M$4="Plywood",VLOOKUP($B30,'Pwood &amp; PB List'!$B$4:$V$158,9,FALSE),IF('Summary Sheet'!$M$4="PB w/ Wood Drawers",VLOOKUP($B30,'Pwood &amp; PB List'!$B$4:$V$158,13,FALSE),IF('Summary Sheet'!$M$4="PB w/ PB Drawers",VLOOKUP($B30,'Pwood &amp; PB List'!$B$4:$V$158,17,FALSE))))</f>
        <v>1412.43</v>
      </c>
      <c r="V30" s="108" t="str">
        <f t="shared" si="31"/>
        <v>MAB-3DB21</v>
      </c>
      <c r="W30" s="149">
        <f>IF('Summary Sheet'!$M$4="Plywood",VLOOKUP($B30,'Pwood &amp; PB List'!$B$4:$V$158,9,FALSE),IF('Summary Sheet'!$M$4="PB w/ Wood Drawers",VLOOKUP($B30,'Pwood &amp; PB List'!$B$4:$V$158,13,FALSE),IF('Summary Sheet'!$M$4="PB w/ PB Drawers",VLOOKUP($B30,'Pwood &amp; PB List'!$B$4:$V$158,17,FALSE))))</f>
        <v>1412.43</v>
      </c>
      <c r="X30" s="150" t="str">
        <f t="shared" si="32"/>
        <v>GLB-3DB21</v>
      </c>
      <c r="Y30" s="107">
        <v>3</v>
      </c>
      <c r="Z30" s="108"/>
      <c r="AA30" s="108"/>
      <c r="AB30" s="108"/>
      <c r="AC30" s="108"/>
      <c r="AD30" s="93"/>
      <c r="AE30" s="93"/>
      <c r="AF30" s="93"/>
      <c r="AG30" s="93"/>
      <c r="AH30" s="93"/>
      <c r="AI30" s="93"/>
      <c r="AJ30" s="93"/>
      <c r="AK30" s="93"/>
      <c r="AL30" s="93"/>
      <c r="AM30" s="93"/>
      <c r="AN30" s="93"/>
      <c r="AO30" s="93"/>
      <c r="AP30" s="93"/>
      <c r="AQ30" s="93"/>
      <c r="AR30" s="93"/>
      <c r="AS30" s="93"/>
    </row>
    <row r="31" spans="1:45" ht="14.25" customHeight="1">
      <c r="A31" s="147" t="s">
        <v>607</v>
      </c>
      <c r="B31" s="148" t="s">
        <v>95</v>
      </c>
      <c r="C31" s="149">
        <f>IF('Summary Sheet'!$M$4="Plywood",VLOOKUP($B31,'Pwood &amp; PB List'!$B$4:$V$158,9,FALSE),IF('Summary Sheet'!$M$4="PB w/ Wood Drawers",VLOOKUP($B31,'Pwood &amp; PB List'!$B$4:$V$158,13,FALSE),IF('Summary Sheet'!$M$4="PB w/ PB Drawers",VLOOKUP($B31,'Pwood &amp; PB List'!$B$4:$V$158,17,FALSE))))</f>
        <v>1512.2500000000002</v>
      </c>
      <c r="D31" s="150" t="str">
        <f t="shared" si="22"/>
        <v>GLW-3DB24</v>
      </c>
      <c r="E31" s="149">
        <f>IF('Summary Sheet'!$M$4="Plywood",VLOOKUP($B31,'Pwood &amp; PB List'!$B$4:$V$158,10,FALSE),IF('Summary Sheet'!$M$4="PB w/ Wood Drawers",VLOOKUP($B31,'Pwood &amp; PB List'!$B$4:$V$158,14,FALSE),IF('Summary Sheet'!$M$4="PB w/ PB Drawers",VLOOKUP($B31,'Pwood &amp; PB List'!$B$4:$V$158,18,FALSE))))</f>
        <v>1475.7950000000001</v>
      </c>
      <c r="F31" s="150" t="str">
        <f t="shared" si="23"/>
        <v>SLO-3DB24</v>
      </c>
      <c r="G31" s="149">
        <f>IF('Summary Sheet'!$M$4="Plywood",VLOOKUP($B31,'Pwood &amp; PB List'!$B$4:$V$158,11,FALSE),IF('Summary Sheet'!$M$4="PB w/ Wood Drawers",VLOOKUP($B31,'Pwood &amp; PB List'!$B$4:$V$158,15,FALSE),IF('Summary Sheet'!$M$4="PB w/ PB Drawers",VLOOKUP($B31,'Pwood &amp; PB List'!$B$4:$V$158,19,FALSE))))</f>
        <v>1437.0400000000002</v>
      </c>
      <c r="H31" s="150" t="str">
        <f t="shared" si="24"/>
        <v>BLW-3DB24</v>
      </c>
      <c r="I31" s="149">
        <f>IF('Summary Sheet'!$M$4="Plywood",VLOOKUP($B31,'Pwood &amp; PB List'!$B$4:$V$158,10,FALSE),IF('Summary Sheet'!$M$4="PB w/ Wood Drawers",VLOOKUP($B31,'Pwood &amp; PB List'!$B$4:$V$158,14,FALSE),IF('Summary Sheet'!$M$4="PB w/ PB Drawers",VLOOKUP($B31,'Pwood &amp; PB List'!$B$4:$V$158,18,FALSE))))</f>
        <v>1475.7950000000001</v>
      </c>
      <c r="J31" s="150" t="str">
        <f t="shared" si="25"/>
        <v>WEO-3DB24</v>
      </c>
      <c r="K31" s="149">
        <f>IF('Summary Sheet'!$M$4="Plywood",VLOOKUP($B31,'Pwood &amp; PB List'!$B$4:$V$158,9,FALSE),IF('Summary Sheet'!$M$4="PB w/ Wood Drawers",VLOOKUP($B31,'Pwood &amp; PB List'!$B$4:$V$158,13,FALSE),IF('Summary Sheet'!$M$4="PB w/ PB Drawers",VLOOKUP($B31,'Pwood &amp; PB List'!$B$4:$V$158,17,FALSE))))</f>
        <v>1512.2500000000002</v>
      </c>
      <c r="L31" s="150" t="str">
        <f t="shared" si="26"/>
        <v>GLG-3DB24</v>
      </c>
      <c r="M31" s="149">
        <f>IF('Summary Sheet'!$M$4="Plywood",VLOOKUP($B31,'Pwood &amp; PB List'!$B$4:$V$158,12,FALSE),IF('Summary Sheet'!$M$4="PB w/ Wood Drawers",VLOOKUP($B31,'Pwood &amp; PB List'!$B$4:$V$158,16,FALSE),IF('Summary Sheet'!$M$4="PB w/ PB Drawers",VLOOKUP($B31,'Pwood &amp; PB List'!$B$4:$V$158,20,FALSE))))</f>
        <v>1393.3400000000001</v>
      </c>
      <c r="N31" s="108" t="str">
        <f t="shared" si="27"/>
        <v>NAO-3DB24</v>
      </c>
      <c r="O31" s="149">
        <f>IF('Summary Sheet'!$M$4="Plywood",VLOOKUP($B31,'Pwood &amp; PB List'!$B$4:$V$158,12,FALSE),IF('Summary Sheet'!$M$4="PB w/ Wood Drawers",VLOOKUP($B31,'Pwood &amp; PB List'!$B$4:$V$158,16,FALSE),IF('Summary Sheet'!$M$4="PB w/ PB Drawers",VLOOKUP($B31,'Pwood &amp; PB List'!$B$4:$V$158,20,FALSE))))</f>
        <v>1393.3400000000001</v>
      </c>
      <c r="P31" s="108" t="str">
        <f t="shared" si="28"/>
        <v>WHO-3DB24</v>
      </c>
      <c r="Q31" s="149">
        <f>IF('Summary Sheet'!$M$4="Plywood",VLOOKUP($B31,'Pwood &amp; PB List'!$B$4:$V$158,9,FALSE),IF('Summary Sheet'!$M$4="PB w/ Wood Drawers",VLOOKUP($B31,'Pwood &amp; PB List'!$B$4:$V$158,13,FALSE),IF('Summary Sheet'!$M$4="PB w/ PB Drawers",VLOOKUP($B31,'Pwood &amp; PB List'!$B$4:$V$158,17,FALSE))))</f>
        <v>1512.2500000000002</v>
      </c>
      <c r="R31" s="108" t="str">
        <f t="shared" si="29"/>
        <v>MAW-3DB24</v>
      </c>
      <c r="S31" s="149">
        <f>IF('Summary Sheet'!$M$4="Plywood",VLOOKUP($B31,'Pwood &amp; PB List'!$B$4:$V$158,9,FALSE),IF('Summary Sheet'!$M$4="PB w/ Wood Drawers",VLOOKUP($B31,'Pwood &amp; PB List'!$B$4:$V$158,13,FALSE),IF('Summary Sheet'!$M$4="PB w/ PB Drawers",VLOOKUP($B31,'Pwood &amp; PB List'!$B$4:$V$158,17,FALSE))))</f>
        <v>1512.2500000000002</v>
      </c>
      <c r="T31" s="108" t="str">
        <f t="shared" si="30"/>
        <v>MAG-3DB24</v>
      </c>
      <c r="U31" s="149">
        <f>IF('Summary Sheet'!$M$4="Plywood",VLOOKUP($B31,'Pwood &amp; PB List'!$B$4:$V$158,9,FALSE),IF('Summary Sheet'!$M$4="PB w/ Wood Drawers",VLOOKUP($B31,'Pwood &amp; PB List'!$B$4:$V$158,13,FALSE),IF('Summary Sheet'!$M$4="PB w/ PB Drawers",VLOOKUP($B31,'Pwood &amp; PB List'!$B$4:$V$158,17,FALSE))))</f>
        <v>1512.2500000000002</v>
      </c>
      <c r="V31" s="108" t="str">
        <f t="shared" si="31"/>
        <v>MAB-3DB24</v>
      </c>
      <c r="W31" s="149">
        <f>IF('Summary Sheet'!$M$4="Plywood",VLOOKUP($B31,'Pwood &amp; PB List'!$B$4:$V$158,9,FALSE),IF('Summary Sheet'!$M$4="PB w/ Wood Drawers",VLOOKUP($B31,'Pwood &amp; PB List'!$B$4:$V$158,13,FALSE),IF('Summary Sheet'!$M$4="PB w/ PB Drawers",VLOOKUP($B31,'Pwood &amp; PB List'!$B$4:$V$158,17,FALSE))))</f>
        <v>1512.2500000000002</v>
      </c>
      <c r="X31" s="150" t="str">
        <f t="shared" si="32"/>
        <v>GLB-3DB24</v>
      </c>
      <c r="Y31" s="107">
        <v>3</v>
      </c>
      <c r="Z31" s="108"/>
      <c r="AA31" s="108"/>
      <c r="AB31" s="108"/>
      <c r="AC31" s="108"/>
      <c r="AD31" s="93"/>
      <c r="AE31" s="93"/>
      <c r="AF31" s="93"/>
      <c r="AG31" s="93"/>
      <c r="AH31" s="93"/>
      <c r="AI31" s="93"/>
      <c r="AJ31" s="93"/>
      <c r="AK31" s="93"/>
      <c r="AL31" s="93"/>
      <c r="AM31" s="93"/>
      <c r="AN31" s="93"/>
      <c r="AO31" s="93"/>
      <c r="AP31" s="93"/>
      <c r="AQ31" s="93"/>
      <c r="AR31" s="93"/>
      <c r="AS31" s="93"/>
    </row>
    <row r="32" spans="1:45" ht="14.25" customHeight="1">
      <c r="A32" s="147" t="s">
        <v>608</v>
      </c>
      <c r="B32" s="148" t="s">
        <v>609</v>
      </c>
      <c r="C32" s="149">
        <f>IF('Summary Sheet'!$M$4="Plywood",VLOOKUP($B32,'Pwood &amp; PB List'!$B$4:$V$158,9,FALSE),IF('Summary Sheet'!$M$4="PB w/ Wood Drawers",VLOOKUP($B32,'Pwood &amp; PB List'!$B$4:$V$158,13,FALSE),IF('Summary Sheet'!$M$4="PB w/ PB Drawers",VLOOKUP($B32,'Pwood &amp; PB List'!$B$4:$V$158,17,FALSE))))</f>
        <v>1611.84</v>
      </c>
      <c r="D32" s="150" t="str">
        <f t="shared" si="22"/>
        <v>GLW-3DB27</v>
      </c>
      <c r="E32" s="149">
        <f>IF('Summary Sheet'!$M$4="Plywood",VLOOKUP($B32,'Pwood &amp; PB List'!$B$4:$V$158,10,FALSE),IF('Summary Sheet'!$M$4="PB w/ Wood Drawers",VLOOKUP($B32,'Pwood &amp; PB List'!$B$4:$V$158,14,FALSE),IF('Summary Sheet'!$M$4="PB w/ PB Drawers",VLOOKUP($B32,'Pwood &amp; PB List'!$B$4:$V$158,18,FALSE))))</f>
        <v>1570.7850000000001</v>
      </c>
      <c r="F32" s="150" t="str">
        <f t="shared" si="23"/>
        <v>SLO-3DB27</v>
      </c>
      <c r="G32" s="149">
        <f>IF('Summary Sheet'!$M$4="Plywood",VLOOKUP($B32,'Pwood &amp; PB List'!$B$4:$V$158,11,FALSE),IF('Summary Sheet'!$M$4="PB w/ Wood Drawers",VLOOKUP($B32,'Pwood &amp; PB List'!$B$4:$V$158,15,FALSE),IF('Summary Sheet'!$M$4="PB w/ PB Drawers",VLOOKUP($B32,'Pwood &amp; PB List'!$B$4:$V$158,19,FALSE))))</f>
        <v>1527.2</v>
      </c>
      <c r="H32" s="150" t="str">
        <f t="shared" si="24"/>
        <v>BLW-3DB27</v>
      </c>
      <c r="I32" s="149">
        <f>IF('Summary Sheet'!$M$4="Plywood",VLOOKUP($B32,'Pwood &amp; PB List'!$B$4:$V$158,10,FALSE),IF('Summary Sheet'!$M$4="PB w/ Wood Drawers",VLOOKUP($B32,'Pwood &amp; PB List'!$B$4:$V$158,14,FALSE),IF('Summary Sheet'!$M$4="PB w/ PB Drawers",VLOOKUP($B32,'Pwood &amp; PB List'!$B$4:$V$158,18,FALSE))))</f>
        <v>1570.7850000000001</v>
      </c>
      <c r="J32" s="150" t="str">
        <f t="shared" si="25"/>
        <v>WEO-3DB27</v>
      </c>
      <c r="K32" s="149">
        <f>IF('Summary Sheet'!$M$4="Plywood",VLOOKUP($B32,'Pwood &amp; PB List'!$B$4:$V$158,9,FALSE),IF('Summary Sheet'!$M$4="PB w/ Wood Drawers",VLOOKUP($B32,'Pwood &amp; PB List'!$B$4:$V$158,13,FALSE),IF('Summary Sheet'!$M$4="PB w/ PB Drawers",VLOOKUP($B32,'Pwood &amp; PB List'!$B$4:$V$158,17,FALSE))))</f>
        <v>1611.84</v>
      </c>
      <c r="L32" s="150" t="str">
        <f t="shared" si="26"/>
        <v>GLG-3DB27</v>
      </c>
      <c r="M32" s="149">
        <f>IF('Summary Sheet'!$M$4="Plywood",VLOOKUP($B32,'Pwood &amp; PB List'!$B$4:$V$158,12,FALSE),IF('Summary Sheet'!$M$4="PB w/ Wood Drawers",VLOOKUP($B32,'Pwood &amp; PB List'!$B$4:$V$158,16,FALSE),IF('Summary Sheet'!$M$4="PB w/ PB Drawers",VLOOKUP($B32,'Pwood &amp; PB List'!$B$4:$V$158,20,FALSE))))</f>
        <v>1477.98</v>
      </c>
      <c r="N32" s="108" t="str">
        <f t="shared" si="27"/>
        <v>NAO-3DB27</v>
      </c>
      <c r="O32" s="149">
        <f>IF('Summary Sheet'!$M$4="Plywood",VLOOKUP($B32,'Pwood &amp; PB List'!$B$4:$V$158,12,FALSE),IF('Summary Sheet'!$M$4="PB w/ Wood Drawers",VLOOKUP($B32,'Pwood &amp; PB List'!$B$4:$V$158,16,FALSE),IF('Summary Sheet'!$M$4="PB w/ PB Drawers",VLOOKUP($B32,'Pwood &amp; PB List'!$B$4:$V$158,20,FALSE))))</f>
        <v>1477.98</v>
      </c>
      <c r="P32" s="108" t="str">
        <f t="shared" si="28"/>
        <v>WHO-3DB27</v>
      </c>
      <c r="Q32" s="149">
        <f>IF('Summary Sheet'!$M$4="Plywood",VLOOKUP($B32,'Pwood &amp; PB List'!$B$4:$V$158,9,FALSE),IF('Summary Sheet'!$M$4="PB w/ Wood Drawers",VLOOKUP($B32,'Pwood &amp; PB List'!$B$4:$V$158,13,FALSE),IF('Summary Sheet'!$M$4="PB w/ PB Drawers",VLOOKUP($B32,'Pwood &amp; PB List'!$B$4:$V$158,17,FALSE))))</f>
        <v>1611.84</v>
      </c>
      <c r="R32" s="108" t="str">
        <f t="shared" si="29"/>
        <v>MAW-3DB27</v>
      </c>
      <c r="S32" s="149">
        <f>IF('Summary Sheet'!$M$4="Plywood",VLOOKUP($B32,'Pwood &amp; PB List'!$B$4:$V$158,9,FALSE),IF('Summary Sheet'!$M$4="PB w/ Wood Drawers",VLOOKUP($B32,'Pwood &amp; PB List'!$B$4:$V$158,13,FALSE),IF('Summary Sheet'!$M$4="PB w/ PB Drawers",VLOOKUP($B32,'Pwood &amp; PB List'!$B$4:$V$158,17,FALSE))))</f>
        <v>1611.84</v>
      </c>
      <c r="T32" s="108" t="str">
        <f t="shared" si="30"/>
        <v>MAG-3DB27</v>
      </c>
      <c r="U32" s="149">
        <f>IF('Summary Sheet'!$M$4="Plywood",VLOOKUP($B32,'Pwood &amp; PB List'!$B$4:$V$158,9,FALSE),IF('Summary Sheet'!$M$4="PB w/ Wood Drawers",VLOOKUP($B32,'Pwood &amp; PB List'!$B$4:$V$158,13,FALSE),IF('Summary Sheet'!$M$4="PB w/ PB Drawers",VLOOKUP($B32,'Pwood &amp; PB List'!$B$4:$V$158,17,FALSE))))</f>
        <v>1611.84</v>
      </c>
      <c r="V32" s="108" t="str">
        <f t="shared" si="31"/>
        <v>MAB-3DB27</v>
      </c>
      <c r="W32" s="149">
        <f>IF('Summary Sheet'!$M$4="Plywood",VLOOKUP($B32,'Pwood &amp; PB List'!$B$4:$V$158,9,FALSE),IF('Summary Sheet'!$M$4="PB w/ Wood Drawers",VLOOKUP($B32,'Pwood &amp; PB List'!$B$4:$V$158,13,FALSE),IF('Summary Sheet'!$M$4="PB w/ PB Drawers",VLOOKUP($B32,'Pwood &amp; PB List'!$B$4:$V$158,17,FALSE))))</f>
        <v>1611.84</v>
      </c>
      <c r="X32" s="150" t="str">
        <f t="shared" si="32"/>
        <v>GLB-3DB27</v>
      </c>
      <c r="Y32" s="107">
        <v>3</v>
      </c>
      <c r="Z32" s="108"/>
      <c r="AA32" s="108"/>
      <c r="AB32" s="108"/>
      <c r="AC32" s="108"/>
      <c r="AD32" s="93"/>
      <c r="AE32" s="93"/>
      <c r="AF32" s="93"/>
      <c r="AG32" s="93"/>
      <c r="AH32" s="93"/>
      <c r="AI32" s="93"/>
      <c r="AJ32" s="93"/>
      <c r="AK32" s="93"/>
      <c r="AL32" s="93"/>
      <c r="AM32" s="93"/>
      <c r="AN32" s="93"/>
      <c r="AO32" s="93"/>
      <c r="AP32" s="93"/>
      <c r="AQ32" s="93"/>
      <c r="AR32" s="93"/>
      <c r="AS32" s="93"/>
    </row>
    <row r="33" spans="1:45" ht="14.25" customHeight="1">
      <c r="A33" s="147" t="s">
        <v>610</v>
      </c>
      <c r="B33" s="148" t="s">
        <v>97</v>
      </c>
      <c r="C33" s="149">
        <f>IF('Summary Sheet'!$M$4="Plywood",VLOOKUP($B33,'Pwood &amp; PB List'!$B$4:$V$158,9,FALSE),IF('Summary Sheet'!$M$4="PB w/ Wood Drawers",VLOOKUP($B33,'Pwood &amp; PB List'!$B$4:$V$158,13,FALSE),IF('Summary Sheet'!$M$4="PB w/ PB Drawers",VLOOKUP($B33,'Pwood &amp; PB List'!$B$4:$V$158,17,FALSE))))</f>
        <v>1728.105</v>
      </c>
      <c r="D33" s="150" t="str">
        <f t="shared" si="22"/>
        <v>GLW-3DB30</v>
      </c>
      <c r="E33" s="149">
        <f>IF('Summary Sheet'!$M$4="Plywood",VLOOKUP($B33,'Pwood &amp; PB List'!$B$4:$V$158,10,FALSE),IF('Summary Sheet'!$M$4="PB w/ Wood Drawers",VLOOKUP($B33,'Pwood &amp; PB List'!$B$4:$V$158,14,FALSE),IF('Summary Sheet'!$M$4="PB w/ PB Drawers",VLOOKUP($B33,'Pwood &amp; PB List'!$B$4:$V$158,18,FALSE))))</f>
        <v>1682.5650000000001</v>
      </c>
      <c r="F33" s="150" t="str">
        <f t="shared" si="23"/>
        <v>SLO-3DB30</v>
      </c>
      <c r="G33" s="149">
        <f>IF('Summary Sheet'!$M$4="Plywood",VLOOKUP($B33,'Pwood &amp; PB List'!$B$4:$V$158,11,FALSE),IF('Summary Sheet'!$M$4="PB w/ Wood Drawers",VLOOKUP($B33,'Pwood &amp; PB List'!$B$4:$V$158,15,FALSE),IF('Summary Sheet'!$M$4="PB w/ PB Drawers",VLOOKUP($B33,'Pwood &amp; PB List'!$B$4:$V$158,19,FALSE))))</f>
        <v>1634.0350000000001</v>
      </c>
      <c r="H33" s="150" t="str">
        <f t="shared" si="24"/>
        <v>BLW-3DB30</v>
      </c>
      <c r="I33" s="149">
        <f>IF('Summary Sheet'!$M$4="Plywood",VLOOKUP($B33,'Pwood &amp; PB List'!$B$4:$V$158,10,FALSE),IF('Summary Sheet'!$M$4="PB w/ Wood Drawers",VLOOKUP($B33,'Pwood &amp; PB List'!$B$4:$V$158,14,FALSE),IF('Summary Sheet'!$M$4="PB w/ PB Drawers",VLOOKUP($B33,'Pwood &amp; PB List'!$B$4:$V$158,18,FALSE))))</f>
        <v>1682.5650000000001</v>
      </c>
      <c r="J33" s="150" t="str">
        <f t="shared" si="25"/>
        <v>WEO-3DB30</v>
      </c>
      <c r="K33" s="149">
        <f>IF('Summary Sheet'!$M$4="Plywood",VLOOKUP($B33,'Pwood &amp; PB List'!$B$4:$V$158,9,FALSE),IF('Summary Sheet'!$M$4="PB w/ Wood Drawers",VLOOKUP($B33,'Pwood &amp; PB List'!$B$4:$V$158,13,FALSE),IF('Summary Sheet'!$M$4="PB w/ PB Drawers",VLOOKUP($B33,'Pwood &amp; PB List'!$B$4:$V$158,17,FALSE))))</f>
        <v>1728.105</v>
      </c>
      <c r="L33" s="150" t="str">
        <f t="shared" si="26"/>
        <v>GLG-3DB30</v>
      </c>
      <c r="M33" s="149">
        <f>IF('Summary Sheet'!$M$4="Plywood",VLOOKUP($B33,'Pwood &amp; PB List'!$B$4:$V$158,12,FALSE),IF('Summary Sheet'!$M$4="PB w/ Wood Drawers",VLOOKUP($B33,'Pwood &amp; PB List'!$B$4:$V$158,16,FALSE),IF('Summary Sheet'!$M$4="PB w/ PB Drawers",VLOOKUP($B33,'Pwood &amp; PB List'!$B$4:$V$158,20,FALSE))))</f>
        <v>1579.41</v>
      </c>
      <c r="N33" s="108" t="str">
        <f t="shared" si="27"/>
        <v>NAO-3DB30</v>
      </c>
      <c r="O33" s="149">
        <f>IF('Summary Sheet'!$M$4="Plywood",VLOOKUP($B33,'Pwood &amp; PB List'!$B$4:$V$158,12,FALSE),IF('Summary Sheet'!$M$4="PB w/ Wood Drawers",VLOOKUP($B33,'Pwood &amp; PB List'!$B$4:$V$158,16,FALSE),IF('Summary Sheet'!$M$4="PB w/ PB Drawers",VLOOKUP($B33,'Pwood &amp; PB List'!$B$4:$V$158,20,FALSE))))</f>
        <v>1579.41</v>
      </c>
      <c r="P33" s="108" t="str">
        <f t="shared" si="28"/>
        <v>WHO-3DB30</v>
      </c>
      <c r="Q33" s="149">
        <f>IF('Summary Sheet'!$M$4="Plywood",VLOOKUP($B33,'Pwood &amp; PB List'!$B$4:$V$158,9,FALSE),IF('Summary Sheet'!$M$4="PB w/ Wood Drawers",VLOOKUP($B33,'Pwood &amp; PB List'!$B$4:$V$158,13,FALSE),IF('Summary Sheet'!$M$4="PB w/ PB Drawers",VLOOKUP($B33,'Pwood &amp; PB List'!$B$4:$V$158,17,FALSE))))</f>
        <v>1728.105</v>
      </c>
      <c r="R33" s="108" t="str">
        <f t="shared" si="29"/>
        <v>MAW-3DB30</v>
      </c>
      <c r="S33" s="149">
        <f>IF('Summary Sheet'!$M$4="Plywood",VLOOKUP($B33,'Pwood &amp; PB List'!$B$4:$V$158,9,FALSE),IF('Summary Sheet'!$M$4="PB w/ Wood Drawers",VLOOKUP($B33,'Pwood &amp; PB List'!$B$4:$V$158,13,FALSE),IF('Summary Sheet'!$M$4="PB w/ PB Drawers",VLOOKUP($B33,'Pwood &amp; PB List'!$B$4:$V$158,17,FALSE))))</f>
        <v>1728.105</v>
      </c>
      <c r="T33" s="108" t="str">
        <f t="shared" si="30"/>
        <v>MAG-3DB30</v>
      </c>
      <c r="U33" s="149">
        <f>IF('Summary Sheet'!$M$4="Plywood",VLOOKUP($B33,'Pwood &amp; PB List'!$B$4:$V$158,9,FALSE),IF('Summary Sheet'!$M$4="PB w/ Wood Drawers",VLOOKUP($B33,'Pwood &amp; PB List'!$B$4:$V$158,13,FALSE),IF('Summary Sheet'!$M$4="PB w/ PB Drawers",VLOOKUP($B33,'Pwood &amp; PB List'!$B$4:$V$158,17,FALSE))))</f>
        <v>1728.105</v>
      </c>
      <c r="V33" s="108" t="str">
        <f t="shared" si="31"/>
        <v>MAB-3DB30</v>
      </c>
      <c r="W33" s="149">
        <f>IF('Summary Sheet'!$M$4="Plywood",VLOOKUP($B33,'Pwood &amp; PB List'!$B$4:$V$158,9,FALSE),IF('Summary Sheet'!$M$4="PB w/ Wood Drawers",VLOOKUP($B33,'Pwood &amp; PB List'!$B$4:$V$158,13,FALSE),IF('Summary Sheet'!$M$4="PB w/ PB Drawers",VLOOKUP($B33,'Pwood &amp; PB List'!$B$4:$V$158,17,FALSE))))</f>
        <v>1728.105</v>
      </c>
      <c r="X33" s="150" t="str">
        <f t="shared" si="32"/>
        <v>GLB-3DB30</v>
      </c>
      <c r="Y33" s="107">
        <v>3</v>
      </c>
      <c r="Z33" s="108"/>
      <c r="AA33" s="108"/>
      <c r="AB33" s="108"/>
      <c r="AC33" s="108"/>
      <c r="AD33" s="93"/>
      <c r="AE33" s="93"/>
      <c r="AF33" s="93"/>
      <c r="AG33" s="93"/>
      <c r="AH33" s="93"/>
      <c r="AI33" s="93"/>
      <c r="AJ33" s="93"/>
      <c r="AK33" s="93"/>
      <c r="AL33" s="93"/>
      <c r="AM33" s="93"/>
      <c r="AN33" s="93"/>
      <c r="AO33" s="93"/>
      <c r="AP33" s="93"/>
      <c r="AQ33" s="93"/>
      <c r="AR33" s="93"/>
      <c r="AS33" s="93"/>
    </row>
    <row r="34" spans="1:45" ht="14.25" customHeight="1">
      <c r="A34" s="147" t="s">
        <v>611</v>
      </c>
      <c r="B34" s="148" t="s">
        <v>99</v>
      </c>
      <c r="C34" s="149">
        <f>IF('Summary Sheet'!$M$4="Plywood",VLOOKUP($B34,'Pwood &amp; PB List'!$B$4:$V$158,9,FALSE),IF('Summary Sheet'!$M$4="PB w/ Wood Drawers",VLOOKUP($B34,'Pwood &amp; PB List'!$B$4:$V$158,13,FALSE),IF('Summary Sheet'!$M$4="PB w/ PB Drawers",VLOOKUP($B34,'Pwood &amp; PB List'!$B$4:$V$158,17,FALSE))))</f>
        <v>1927.5149999999999</v>
      </c>
      <c r="D34" s="150" t="str">
        <f t="shared" si="22"/>
        <v>GLW-3DB36</v>
      </c>
      <c r="E34" s="149">
        <f>IF('Summary Sheet'!$M$4="Plywood",VLOOKUP($B34,'Pwood &amp; PB List'!$B$4:$V$158,10,FALSE),IF('Summary Sheet'!$M$4="PB w/ Wood Drawers",VLOOKUP($B34,'Pwood &amp; PB List'!$B$4:$V$158,14,FALSE),IF('Summary Sheet'!$M$4="PB w/ PB Drawers",VLOOKUP($B34,'Pwood &amp; PB List'!$B$4:$V$158,18,FALSE))))</f>
        <v>1872.7749999999999</v>
      </c>
      <c r="F34" s="150" t="str">
        <f t="shared" si="23"/>
        <v>SLO-3DB36</v>
      </c>
      <c r="G34" s="149">
        <f>IF('Summary Sheet'!$M$4="Plywood",VLOOKUP($B34,'Pwood &amp; PB List'!$B$4:$V$158,11,FALSE),IF('Summary Sheet'!$M$4="PB w/ Wood Drawers",VLOOKUP($B34,'Pwood &amp; PB List'!$B$4:$V$158,15,FALSE),IF('Summary Sheet'!$M$4="PB w/ PB Drawers",VLOOKUP($B34,'Pwood &amp; PB List'!$B$4:$V$158,19,FALSE))))</f>
        <v>1814.47</v>
      </c>
      <c r="H34" s="150" t="str">
        <f t="shared" si="24"/>
        <v>BLW-3DB36</v>
      </c>
      <c r="I34" s="149">
        <f>IF('Summary Sheet'!$M$4="Plywood",VLOOKUP($B34,'Pwood &amp; PB List'!$B$4:$V$158,10,FALSE),IF('Summary Sheet'!$M$4="PB w/ Wood Drawers",VLOOKUP($B34,'Pwood &amp; PB List'!$B$4:$V$158,14,FALSE),IF('Summary Sheet'!$M$4="PB w/ PB Drawers",VLOOKUP($B34,'Pwood &amp; PB List'!$B$4:$V$158,18,FALSE))))</f>
        <v>1872.7749999999999</v>
      </c>
      <c r="J34" s="150" t="str">
        <f t="shared" si="25"/>
        <v>WEO-3DB36</v>
      </c>
      <c r="K34" s="149">
        <f>IF('Summary Sheet'!$M$4="Plywood",VLOOKUP($B34,'Pwood &amp; PB List'!$B$4:$V$158,9,FALSE),IF('Summary Sheet'!$M$4="PB w/ Wood Drawers",VLOOKUP($B34,'Pwood &amp; PB List'!$B$4:$V$158,13,FALSE),IF('Summary Sheet'!$M$4="PB w/ PB Drawers",VLOOKUP($B34,'Pwood &amp; PB List'!$B$4:$V$158,17,FALSE))))</f>
        <v>1927.5149999999999</v>
      </c>
      <c r="L34" s="150" t="str">
        <f t="shared" si="26"/>
        <v>GLG-3DB36</v>
      </c>
      <c r="M34" s="149">
        <f>IF('Summary Sheet'!$M$4="Plywood",VLOOKUP($B34,'Pwood &amp; PB List'!$B$4:$V$158,12,FALSE),IF('Summary Sheet'!$M$4="PB w/ Wood Drawers",VLOOKUP($B34,'Pwood &amp; PB List'!$B$4:$V$158,16,FALSE),IF('Summary Sheet'!$M$4="PB w/ PB Drawers",VLOOKUP($B34,'Pwood &amp; PB List'!$B$4:$V$158,20,FALSE))))</f>
        <v>1748.9199999999998</v>
      </c>
      <c r="N34" s="108" t="str">
        <f t="shared" si="27"/>
        <v>NAO-3DB36</v>
      </c>
      <c r="O34" s="149">
        <f>IF('Summary Sheet'!$M$4="Plywood",VLOOKUP($B34,'Pwood &amp; PB List'!$B$4:$V$158,12,FALSE),IF('Summary Sheet'!$M$4="PB w/ Wood Drawers",VLOOKUP($B34,'Pwood &amp; PB List'!$B$4:$V$158,16,FALSE),IF('Summary Sheet'!$M$4="PB w/ PB Drawers",VLOOKUP($B34,'Pwood &amp; PB List'!$B$4:$V$158,20,FALSE))))</f>
        <v>1748.9199999999998</v>
      </c>
      <c r="P34" s="108" t="str">
        <f t="shared" si="28"/>
        <v>WHO-3DB36</v>
      </c>
      <c r="Q34" s="149">
        <f>IF('Summary Sheet'!$M$4="Plywood",VLOOKUP($B34,'Pwood &amp; PB List'!$B$4:$V$158,9,FALSE),IF('Summary Sheet'!$M$4="PB w/ Wood Drawers",VLOOKUP($B34,'Pwood &amp; PB List'!$B$4:$V$158,13,FALSE),IF('Summary Sheet'!$M$4="PB w/ PB Drawers",VLOOKUP($B34,'Pwood &amp; PB List'!$B$4:$V$158,17,FALSE))))</f>
        <v>1927.5149999999999</v>
      </c>
      <c r="R34" s="108" t="str">
        <f t="shared" si="29"/>
        <v>MAW-3DB36</v>
      </c>
      <c r="S34" s="149">
        <f>IF('Summary Sheet'!$M$4="Plywood",VLOOKUP($B34,'Pwood &amp; PB List'!$B$4:$V$158,9,FALSE),IF('Summary Sheet'!$M$4="PB w/ Wood Drawers",VLOOKUP($B34,'Pwood &amp; PB List'!$B$4:$V$158,13,FALSE),IF('Summary Sheet'!$M$4="PB w/ PB Drawers",VLOOKUP($B34,'Pwood &amp; PB List'!$B$4:$V$158,17,FALSE))))</f>
        <v>1927.5149999999999</v>
      </c>
      <c r="T34" s="108" t="str">
        <f t="shared" si="30"/>
        <v>MAG-3DB36</v>
      </c>
      <c r="U34" s="149">
        <f>IF('Summary Sheet'!$M$4="Plywood",VLOOKUP($B34,'Pwood &amp; PB List'!$B$4:$V$158,9,FALSE),IF('Summary Sheet'!$M$4="PB w/ Wood Drawers",VLOOKUP($B34,'Pwood &amp; PB List'!$B$4:$V$158,13,FALSE),IF('Summary Sheet'!$M$4="PB w/ PB Drawers",VLOOKUP($B34,'Pwood &amp; PB List'!$B$4:$V$158,17,FALSE))))</f>
        <v>1927.5149999999999</v>
      </c>
      <c r="V34" s="108" t="str">
        <f t="shared" si="31"/>
        <v>MAB-3DB36</v>
      </c>
      <c r="W34" s="149">
        <f>IF('Summary Sheet'!$M$4="Plywood",VLOOKUP($B34,'Pwood &amp; PB List'!$B$4:$V$158,9,FALSE),IF('Summary Sheet'!$M$4="PB w/ Wood Drawers",VLOOKUP($B34,'Pwood &amp; PB List'!$B$4:$V$158,13,FALSE),IF('Summary Sheet'!$M$4="PB w/ PB Drawers",VLOOKUP($B34,'Pwood &amp; PB List'!$B$4:$V$158,17,FALSE))))</f>
        <v>1927.5149999999999</v>
      </c>
      <c r="X34" s="150" t="str">
        <f t="shared" si="32"/>
        <v>GLB-3DB36</v>
      </c>
      <c r="Y34" s="107">
        <v>3</v>
      </c>
      <c r="Z34" s="108"/>
      <c r="AA34" s="108"/>
      <c r="AB34" s="108"/>
      <c r="AC34" s="108"/>
      <c r="AD34" s="93"/>
      <c r="AE34" s="93"/>
      <c r="AF34" s="93"/>
      <c r="AG34" s="93"/>
      <c r="AH34" s="93"/>
      <c r="AI34" s="93"/>
      <c r="AJ34" s="93"/>
      <c r="AK34" s="93"/>
      <c r="AL34" s="93"/>
      <c r="AM34" s="93"/>
      <c r="AN34" s="93"/>
      <c r="AO34" s="93"/>
      <c r="AP34" s="93"/>
      <c r="AQ34" s="93"/>
      <c r="AR34" s="93"/>
      <c r="AS34" s="93"/>
    </row>
    <row r="35" spans="1:45" ht="14.25" customHeight="1">
      <c r="A35" s="155" t="s">
        <v>612</v>
      </c>
      <c r="B35" s="148"/>
      <c r="C35" s="149"/>
      <c r="D35" s="150"/>
      <c r="E35" s="149"/>
      <c r="F35" s="150"/>
      <c r="G35" s="149"/>
      <c r="H35" s="150"/>
      <c r="I35" s="149"/>
      <c r="J35" s="150"/>
      <c r="K35" s="149"/>
      <c r="L35" s="150"/>
      <c r="M35" s="149"/>
      <c r="N35" s="108"/>
      <c r="O35" s="149"/>
      <c r="P35" s="108"/>
      <c r="Q35" s="149"/>
      <c r="R35" s="108"/>
      <c r="S35" s="149"/>
      <c r="T35" s="108"/>
      <c r="U35" s="149"/>
      <c r="V35" s="108"/>
      <c r="W35" s="149"/>
      <c r="X35" s="150"/>
      <c r="Y35" s="107"/>
      <c r="Z35" s="108"/>
      <c r="AA35" s="108"/>
      <c r="AB35" s="108"/>
      <c r="AC35" s="108"/>
      <c r="AD35" s="93"/>
      <c r="AE35" s="93"/>
      <c r="AF35" s="93"/>
      <c r="AG35" s="93"/>
      <c r="AH35" s="93"/>
      <c r="AI35" s="93"/>
      <c r="AJ35" s="93"/>
      <c r="AK35" s="93"/>
      <c r="AL35" s="93"/>
      <c r="AM35" s="93"/>
      <c r="AN35" s="93"/>
      <c r="AO35" s="93"/>
      <c r="AP35" s="93"/>
      <c r="AQ35" s="93"/>
      <c r="AR35" s="93"/>
      <c r="AS35" s="93"/>
    </row>
    <row r="36" spans="1:45" ht="14.25" customHeight="1">
      <c r="A36" s="147" t="s">
        <v>613</v>
      </c>
      <c r="B36" s="148" t="s">
        <v>102</v>
      </c>
      <c r="C36" s="149">
        <f>IF('Summary Sheet'!$M$4="Plywood",VLOOKUP($B36,'Pwood &amp; PB List'!$B$4:$V$158,9,FALSE),IF('Summary Sheet'!$M$4="PB w/ Wood Drawers",VLOOKUP($B36,'Pwood &amp; PB List'!$B$4:$V$158,13,FALSE),IF('Summary Sheet'!$M$4="PB w/ PB Drawers",VLOOKUP($B36,'Pwood &amp; PB List'!$B$4:$V$158,17,FALSE))))</f>
        <v>1305.9399999999998</v>
      </c>
      <c r="D36" s="150" t="str">
        <f t="shared" ref="D36:D39" si="33">CONCATENATE("GLW-",B36)</f>
        <v>GLW-2DB24</v>
      </c>
      <c r="E36" s="149">
        <f>IF('Summary Sheet'!$M$4="Plywood",VLOOKUP($B36,'Pwood &amp; PB List'!$B$4:$V$158,10,FALSE),IF('Summary Sheet'!$M$4="PB w/ Wood Drawers",VLOOKUP($B36,'Pwood &amp; PB List'!$B$4:$V$158,14,FALSE),IF('Summary Sheet'!$M$4="PB w/ PB Drawers",VLOOKUP($B36,'Pwood &amp; PB List'!$B$4:$V$158,18,FALSE))))</f>
        <v>1269.3699999999999</v>
      </c>
      <c r="F36" s="150" t="str">
        <f t="shared" ref="F36:F39" si="34">CONCATENATE("SLO-",B36)</f>
        <v>SLO-2DB24</v>
      </c>
      <c r="G36" s="149">
        <f>IF('Summary Sheet'!$M$4="Plywood",VLOOKUP($B36,'Pwood &amp; PB List'!$B$4:$V$158,11,FALSE),IF('Summary Sheet'!$M$4="PB w/ Wood Drawers",VLOOKUP($B36,'Pwood &amp; PB List'!$B$4:$V$158,15,FALSE),IF('Summary Sheet'!$M$4="PB w/ PB Drawers",VLOOKUP($B36,'Pwood &amp; PB List'!$B$4:$V$158,19,FALSE))))</f>
        <v>1230.5</v>
      </c>
      <c r="H36" s="150" t="str">
        <f t="shared" ref="H36:H39" si="35">CONCATENATE("BLW-",B36)</f>
        <v>BLW-2DB24</v>
      </c>
      <c r="I36" s="149">
        <f>IF('Summary Sheet'!$M$4="Plywood",VLOOKUP($B36,'Pwood &amp; PB List'!$B$4:$V$158,10,FALSE),IF('Summary Sheet'!$M$4="PB w/ Wood Drawers",VLOOKUP($B36,'Pwood &amp; PB List'!$B$4:$V$158,14,FALSE),IF('Summary Sheet'!$M$4="PB w/ PB Drawers",VLOOKUP($B36,'Pwood &amp; PB List'!$B$4:$V$158,18,FALSE))))</f>
        <v>1269.3699999999999</v>
      </c>
      <c r="J36" s="150" t="str">
        <f t="shared" ref="J36:J39" si="36">CONCATENATE("WEO-",B36)</f>
        <v>WEO-2DB24</v>
      </c>
      <c r="K36" s="149">
        <f>IF('Summary Sheet'!$M$4="Plywood",VLOOKUP($B36,'Pwood &amp; PB List'!$B$4:$V$158,9,FALSE),IF('Summary Sheet'!$M$4="PB w/ Wood Drawers",VLOOKUP($B36,'Pwood &amp; PB List'!$B$4:$V$158,13,FALSE),IF('Summary Sheet'!$M$4="PB w/ PB Drawers",VLOOKUP($B36,'Pwood &amp; PB List'!$B$4:$V$158,17,FALSE))))</f>
        <v>1305.9399999999998</v>
      </c>
      <c r="L36" s="150" t="str">
        <f t="shared" ref="L36:L39" si="37">CONCATENATE("GLG-",B36)</f>
        <v>GLG-2DB24</v>
      </c>
      <c r="M36" s="149">
        <f>IF('Summary Sheet'!$M$4="Plywood",VLOOKUP($B36,'Pwood &amp; PB List'!$B$4:$V$158,12,FALSE),IF('Summary Sheet'!$M$4="PB w/ Wood Drawers",VLOOKUP($B36,'Pwood &amp; PB List'!$B$4:$V$158,16,FALSE),IF('Summary Sheet'!$M$4="PB w/ PB Drawers",VLOOKUP($B36,'Pwood &amp; PB List'!$B$4:$V$158,20,FALSE))))</f>
        <v>1186.57</v>
      </c>
      <c r="N36" s="108" t="str">
        <f t="shared" ref="N36:N39" si="38">CONCATENATE("NAO-",B36)</f>
        <v>NAO-2DB24</v>
      </c>
      <c r="O36" s="149">
        <f>IF('Summary Sheet'!$M$4="Plywood",VLOOKUP($B36,'Pwood &amp; PB List'!$B$4:$V$158,12,FALSE),IF('Summary Sheet'!$M$4="PB w/ Wood Drawers",VLOOKUP($B36,'Pwood &amp; PB List'!$B$4:$V$158,16,FALSE),IF('Summary Sheet'!$M$4="PB w/ PB Drawers",VLOOKUP($B36,'Pwood &amp; PB List'!$B$4:$V$158,20,FALSE))))</f>
        <v>1186.57</v>
      </c>
      <c r="P36" s="108" t="str">
        <f t="shared" ref="P36:P39" si="39">CONCATENATE("WHO-",B36)</f>
        <v>WHO-2DB24</v>
      </c>
      <c r="Q36" s="149">
        <f>IF('Summary Sheet'!$M$4="Plywood",VLOOKUP($B36,'Pwood &amp; PB List'!$B$4:$V$158,9,FALSE),IF('Summary Sheet'!$M$4="PB w/ Wood Drawers",VLOOKUP($B36,'Pwood &amp; PB List'!$B$4:$V$158,13,FALSE),IF('Summary Sheet'!$M$4="PB w/ PB Drawers",VLOOKUP($B36,'Pwood &amp; PB List'!$B$4:$V$158,17,FALSE))))</f>
        <v>1305.9399999999998</v>
      </c>
      <c r="R36" s="108" t="str">
        <f t="shared" ref="R36:R39" si="40">CONCATENATE("MAW-",B36)</f>
        <v>MAW-2DB24</v>
      </c>
      <c r="S36" s="149">
        <f>IF('Summary Sheet'!$M$4="Plywood",VLOOKUP($B36,'Pwood &amp; PB List'!$B$4:$V$158,9,FALSE),IF('Summary Sheet'!$M$4="PB w/ Wood Drawers",VLOOKUP($B36,'Pwood &amp; PB List'!$B$4:$V$158,13,FALSE),IF('Summary Sheet'!$M$4="PB w/ PB Drawers",VLOOKUP($B36,'Pwood &amp; PB List'!$B$4:$V$158,17,FALSE))))</f>
        <v>1305.9399999999998</v>
      </c>
      <c r="T36" s="108" t="str">
        <f t="shared" ref="T36:T39" si="41">CONCATENATE("MAG-",B36)</f>
        <v>MAG-2DB24</v>
      </c>
      <c r="U36" s="149">
        <f>IF('Summary Sheet'!$M$4="Plywood",VLOOKUP($B36,'Pwood &amp; PB List'!$B$4:$V$158,9,FALSE),IF('Summary Sheet'!$M$4="PB w/ Wood Drawers",VLOOKUP($B36,'Pwood &amp; PB List'!$B$4:$V$158,13,FALSE),IF('Summary Sheet'!$M$4="PB w/ PB Drawers",VLOOKUP($B36,'Pwood &amp; PB List'!$B$4:$V$158,17,FALSE))))</f>
        <v>1305.9399999999998</v>
      </c>
      <c r="V36" s="108" t="str">
        <f t="shared" ref="V36:V39" si="42">CONCATENATE("MAB-",B36)</f>
        <v>MAB-2DB24</v>
      </c>
      <c r="W36" s="149">
        <f>IF('Summary Sheet'!$M$4="Plywood",VLOOKUP($B36,'Pwood &amp; PB List'!$B$4:$V$158,9,FALSE),IF('Summary Sheet'!$M$4="PB w/ Wood Drawers",VLOOKUP($B36,'Pwood &amp; PB List'!$B$4:$V$158,13,FALSE),IF('Summary Sheet'!$M$4="PB w/ PB Drawers",VLOOKUP($B36,'Pwood &amp; PB List'!$B$4:$V$158,17,FALSE))))</f>
        <v>1305.9399999999998</v>
      </c>
      <c r="X36" s="150" t="str">
        <f t="shared" ref="X36:X39" si="43">CONCATENATE("GLB-",B36)</f>
        <v>GLB-2DB24</v>
      </c>
      <c r="Y36" s="107">
        <v>2</v>
      </c>
      <c r="Z36" s="108"/>
      <c r="AA36" s="108"/>
      <c r="AB36" s="108"/>
      <c r="AC36" s="108"/>
      <c r="AD36" s="93"/>
      <c r="AE36" s="93"/>
      <c r="AF36" s="93"/>
      <c r="AG36" s="93"/>
      <c r="AH36" s="93"/>
      <c r="AI36" s="93"/>
      <c r="AJ36" s="93"/>
      <c r="AK36" s="93"/>
      <c r="AL36" s="93"/>
      <c r="AM36" s="93"/>
      <c r="AN36" s="93"/>
      <c r="AO36" s="93"/>
      <c r="AP36" s="93"/>
      <c r="AQ36" s="93"/>
      <c r="AR36" s="93"/>
      <c r="AS36" s="93"/>
    </row>
    <row r="37" spans="1:45" ht="14.25" customHeight="1">
      <c r="A37" s="147" t="s">
        <v>614</v>
      </c>
      <c r="B37" s="148" t="s">
        <v>615</v>
      </c>
      <c r="C37" s="149">
        <f>IF('Summary Sheet'!$M$4="Plywood",VLOOKUP($B37,'Pwood &amp; PB List'!$B$4:$V$158,9,FALSE),IF('Summary Sheet'!$M$4="PB w/ Wood Drawers",VLOOKUP($B37,'Pwood &amp; PB List'!$B$4:$V$158,13,FALSE),IF('Summary Sheet'!$M$4="PB w/ PB Drawers",VLOOKUP($B37,'Pwood &amp; PB List'!$B$4:$V$158,17,FALSE))))</f>
        <v>1394.95</v>
      </c>
      <c r="D37" s="150" t="str">
        <f t="shared" si="33"/>
        <v>GLW-2DB27</v>
      </c>
      <c r="E37" s="149">
        <f>IF('Summary Sheet'!$M$4="Plywood",VLOOKUP($B37,'Pwood &amp; PB List'!$B$4:$V$158,10,FALSE),IF('Summary Sheet'!$M$4="PB w/ Wood Drawers",VLOOKUP($B37,'Pwood &amp; PB List'!$B$4:$V$158,14,FALSE),IF('Summary Sheet'!$M$4="PB w/ PB Drawers",VLOOKUP($B37,'Pwood &amp; PB List'!$B$4:$V$158,18,FALSE))))</f>
        <v>1353.78</v>
      </c>
      <c r="F37" s="150" t="str">
        <f t="shared" si="34"/>
        <v>SLO-2DB27</v>
      </c>
      <c r="G37" s="149">
        <f>IF('Summary Sheet'!$M$4="Plywood",VLOOKUP($B37,'Pwood &amp; PB List'!$B$4:$V$158,11,FALSE),IF('Summary Sheet'!$M$4="PB w/ Wood Drawers",VLOOKUP($B37,'Pwood &amp; PB List'!$B$4:$V$158,15,FALSE),IF('Summary Sheet'!$M$4="PB w/ PB Drawers",VLOOKUP($B37,'Pwood &amp; PB List'!$B$4:$V$158,19,FALSE))))</f>
        <v>1309.9650000000001</v>
      </c>
      <c r="H37" s="150" t="str">
        <f t="shared" si="35"/>
        <v>BLW-2DB27</v>
      </c>
      <c r="I37" s="149">
        <f>IF('Summary Sheet'!$M$4="Plywood",VLOOKUP($B37,'Pwood &amp; PB List'!$B$4:$V$158,10,FALSE),IF('Summary Sheet'!$M$4="PB w/ Wood Drawers",VLOOKUP($B37,'Pwood &amp; PB List'!$B$4:$V$158,14,FALSE),IF('Summary Sheet'!$M$4="PB w/ PB Drawers",VLOOKUP($B37,'Pwood &amp; PB List'!$B$4:$V$158,18,FALSE))))</f>
        <v>1353.78</v>
      </c>
      <c r="J37" s="150" t="str">
        <f t="shared" si="36"/>
        <v>WEO-2DB27</v>
      </c>
      <c r="K37" s="149">
        <f>IF('Summary Sheet'!$M$4="Plywood",VLOOKUP($B37,'Pwood &amp; PB List'!$B$4:$V$158,9,FALSE),IF('Summary Sheet'!$M$4="PB w/ Wood Drawers",VLOOKUP($B37,'Pwood &amp; PB List'!$B$4:$V$158,13,FALSE),IF('Summary Sheet'!$M$4="PB w/ PB Drawers",VLOOKUP($B37,'Pwood &amp; PB List'!$B$4:$V$158,17,FALSE))))</f>
        <v>1394.95</v>
      </c>
      <c r="L37" s="150" t="str">
        <f t="shared" si="37"/>
        <v>GLG-2DB27</v>
      </c>
      <c r="M37" s="149">
        <f>IF('Summary Sheet'!$M$4="Plywood",VLOOKUP($B37,'Pwood &amp; PB List'!$B$4:$V$158,12,FALSE),IF('Summary Sheet'!$M$4="PB w/ Wood Drawers",VLOOKUP($B37,'Pwood &amp; PB List'!$B$4:$V$158,16,FALSE),IF('Summary Sheet'!$M$4="PB w/ PB Drawers",VLOOKUP($B37,'Pwood &amp; PB List'!$B$4:$V$158,20,FALSE))))</f>
        <v>1260.6300000000001</v>
      </c>
      <c r="N37" s="108" t="str">
        <f t="shared" si="38"/>
        <v>NAO-2DB27</v>
      </c>
      <c r="O37" s="149">
        <f>IF('Summary Sheet'!$M$4="Plywood",VLOOKUP($B37,'Pwood &amp; PB List'!$B$4:$V$158,12,FALSE),IF('Summary Sheet'!$M$4="PB w/ Wood Drawers",VLOOKUP($B37,'Pwood &amp; PB List'!$B$4:$V$158,16,FALSE),IF('Summary Sheet'!$M$4="PB w/ PB Drawers",VLOOKUP($B37,'Pwood &amp; PB List'!$B$4:$V$158,20,FALSE))))</f>
        <v>1260.6300000000001</v>
      </c>
      <c r="P37" s="108" t="str">
        <f t="shared" si="39"/>
        <v>WHO-2DB27</v>
      </c>
      <c r="Q37" s="149">
        <f>IF('Summary Sheet'!$M$4="Plywood",VLOOKUP($B37,'Pwood &amp; PB List'!$B$4:$V$158,9,FALSE),IF('Summary Sheet'!$M$4="PB w/ Wood Drawers",VLOOKUP($B37,'Pwood &amp; PB List'!$B$4:$V$158,13,FALSE),IF('Summary Sheet'!$M$4="PB w/ PB Drawers",VLOOKUP($B37,'Pwood &amp; PB List'!$B$4:$V$158,17,FALSE))))</f>
        <v>1394.95</v>
      </c>
      <c r="R37" s="108" t="str">
        <f t="shared" si="40"/>
        <v>MAW-2DB27</v>
      </c>
      <c r="S37" s="149">
        <f>IF('Summary Sheet'!$M$4="Plywood",VLOOKUP($B37,'Pwood &amp; PB List'!$B$4:$V$158,9,FALSE),IF('Summary Sheet'!$M$4="PB w/ Wood Drawers",VLOOKUP($B37,'Pwood &amp; PB List'!$B$4:$V$158,13,FALSE),IF('Summary Sheet'!$M$4="PB w/ PB Drawers",VLOOKUP($B37,'Pwood &amp; PB List'!$B$4:$V$158,17,FALSE))))</f>
        <v>1394.95</v>
      </c>
      <c r="T37" s="108" t="str">
        <f t="shared" si="41"/>
        <v>MAG-2DB27</v>
      </c>
      <c r="U37" s="149">
        <f>IF('Summary Sheet'!$M$4="Plywood",VLOOKUP($B37,'Pwood &amp; PB List'!$B$4:$V$158,9,FALSE),IF('Summary Sheet'!$M$4="PB w/ Wood Drawers",VLOOKUP($B37,'Pwood &amp; PB List'!$B$4:$V$158,13,FALSE),IF('Summary Sheet'!$M$4="PB w/ PB Drawers",VLOOKUP($B37,'Pwood &amp; PB List'!$B$4:$V$158,17,FALSE))))</f>
        <v>1394.95</v>
      </c>
      <c r="V37" s="108" t="str">
        <f t="shared" si="42"/>
        <v>MAB-2DB27</v>
      </c>
      <c r="W37" s="149">
        <f>IF('Summary Sheet'!$M$4="Plywood",VLOOKUP($B37,'Pwood &amp; PB List'!$B$4:$V$158,9,FALSE),IF('Summary Sheet'!$M$4="PB w/ Wood Drawers",VLOOKUP($B37,'Pwood &amp; PB List'!$B$4:$V$158,13,FALSE),IF('Summary Sheet'!$M$4="PB w/ PB Drawers",VLOOKUP($B37,'Pwood &amp; PB List'!$B$4:$V$158,17,FALSE))))</f>
        <v>1394.95</v>
      </c>
      <c r="X37" s="150" t="str">
        <f t="shared" si="43"/>
        <v>GLB-2DB27</v>
      </c>
      <c r="Y37" s="107">
        <v>2</v>
      </c>
      <c r="Z37" s="108"/>
      <c r="AA37" s="108"/>
      <c r="AB37" s="108"/>
      <c r="AC37" s="108"/>
      <c r="AD37" s="93"/>
      <c r="AE37" s="93"/>
      <c r="AF37" s="93"/>
      <c r="AG37" s="93"/>
      <c r="AH37" s="93"/>
      <c r="AI37" s="93"/>
      <c r="AJ37" s="93"/>
      <c r="AK37" s="93"/>
      <c r="AL37" s="93"/>
      <c r="AM37" s="93"/>
      <c r="AN37" s="93"/>
      <c r="AO37" s="93"/>
      <c r="AP37" s="93"/>
      <c r="AQ37" s="93"/>
      <c r="AR37" s="93"/>
      <c r="AS37" s="93"/>
    </row>
    <row r="38" spans="1:45" ht="14.25" customHeight="1">
      <c r="A38" s="147" t="s">
        <v>616</v>
      </c>
      <c r="B38" s="148" t="s">
        <v>104</v>
      </c>
      <c r="C38" s="149">
        <f>IF('Summary Sheet'!$M$4="Plywood",VLOOKUP($B38,'Pwood &amp; PB List'!$B$4:$V$158,9,FALSE),IF('Summary Sheet'!$M$4="PB w/ Wood Drawers",VLOOKUP($B38,'Pwood &amp; PB List'!$B$4:$V$158,13,FALSE),IF('Summary Sheet'!$M$4="PB w/ PB Drawers",VLOOKUP($B38,'Pwood &amp; PB List'!$B$4:$V$158,17,FALSE))))</f>
        <v>1495</v>
      </c>
      <c r="D38" s="150" t="str">
        <f t="shared" si="33"/>
        <v>GLW-2DB30</v>
      </c>
      <c r="E38" s="149">
        <f>IF('Summary Sheet'!$M$4="Plywood",VLOOKUP($B38,'Pwood &amp; PB List'!$B$4:$V$158,10,FALSE),IF('Summary Sheet'!$M$4="PB w/ Wood Drawers",VLOOKUP($B38,'Pwood &amp; PB List'!$B$4:$V$158,14,FALSE),IF('Summary Sheet'!$M$4="PB w/ PB Drawers",VLOOKUP($B38,'Pwood &amp; PB List'!$B$4:$V$158,18,FALSE))))</f>
        <v>1449.2299999999998</v>
      </c>
      <c r="F38" s="150" t="str">
        <f t="shared" si="34"/>
        <v>SLO-2DB30</v>
      </c>
      <c r="G38" s="149">
        <f>IF('Summary Sheet'!$M$4="Plywood",VLOOKUP($B38,'Pwood &amp; PB List'!$B$4:$V$158,11,FALSE),IF('Summary Sheet'!$M$4="PB w/ Wood Drawers",VLOOKUP($B38,'Pwood &amp; PB List'!$B$4:$V$158,15,FALSE),IF('Summary Sheet'!$M$4="PB w/ PB Drawers",VLOOKUP($B38,'Pwood &amp; PB List'!$B$4:$V$158,19,FALSE))))</f>
        <v>1400.4699999999998</v>
      </c>
      <c r="H38" s="150" t="str">
        <f t="shared" si="35"/>
        <v>BLW-2DB30</v>
      </c>
      <c r="I38" s="149">
        <f>IF('Summary Sheet'!$M$4="Plywood",VLOOKUP($B38,'Pwood &amp; PB List'!$B$4:$V$158,10,FALSE),IF('Summary Sheet'!$M$4="PB w/ Wood Drawers",VLOOKUP($B38,'Pwood &amp; PB List'!$B$4:$V$158,14,FALSE),IF('Summary Sheet'!$M$4="PB w/ PB Drawers",VLOOKUP($B38,'Pwood &amp; PB List'!$B$4:$V$158,18,FALSE))))</f>
        <v>1449.2299999999998</v>
      </c>
      <c r="J38" s="150" t="str">
        <f t="shared" si="36"/>
        <v>WEO-2DB30</v>
      </c>
      <c r="K38" s="149">
        <f>IF('Summary Sheet'!$M$4="Plywood",VLOOKUP($B38,'Pwood &amp; PB List'!$B$4:$V$158,9,FALSE),IF('Summary Sheet'!$M$4="PB w/ Wood Drawers",VLOOKUP($B38,'Pwood &amp; PB List'!$B$4:$V$158,13,FALSE),IF('Summary Sheet'!$M$4="PB w/ PB Drawers",VLOOKUP($B38,'Pwood &amp; PB List'!$B$4:$V$158,17,FALSE))))</f>
        <v>1495</v>
      </c>
      <c r="L38" s="150" t="str">
        <f t="shared" si="37"/>
        <v>GLG-2DB30</v>
      </c>
      <c r="M38" s="149">
        <f>IF('Summary Sheet'!$M$4="Plywood",VLOOKUP($B38,'Pwood &amp; PB List'!$B$4:$V$158,12,FALSE),IF('Summary Sheet'!$M$4="PB w/ Wood Drawers",VLOOKUP($B38,'Pwood &amp; PB List'!$B$4:$V$158,16,FALSE),IF('Summary Sheet'!$M$4="PB w/ PB Drawers",VLOOKUP($B38,'Pwood &amp; PB List'!$B$4:$V$158,20,FALSE))))</f>
        <v>1345.6149999999998</v>
      </c>
      <c r="N38" s="108" t="str">
        <f t="shared" si="38"/>
        <v>NAO-2DB30</v>
      </c>
      <c r="O38" s="149">
        <f>IF('Summary Sheet'!$M$4="Plywood",VLOOKUP($B38,'Pwood &amp; PB List'!$B$4:$V$158,12,FALSE),IF('Summary Sheet'!$M$4="PB w/ Wood Drawers",VLOOKUP($B38,'Pwood &amp; PB List'!$B$4:$V$158,16,FALSE),IF('Summary Sheet'!$M$4="PB w/ PB Drawers",VLOOKUP($B38,'Pwood &amp; PB List'!$B$4:$V$158,20,FALSE))))</f>
        <v>1345.6149999999998</v>
      </c>
      <c r="P38" s="108" t="str">
        <f t="shared" si="39"/>
        <v>WHO-2DB30</v>
      </c>
      <c r="Q38" s="149">
        <f>IF('Summary Sheet'!$M$4="Plywood",VLOOKUP($B38,'Pwood &amp; PB List'!$B$4:$V$158,9,FALSE),IF('Summary Sheet'!$M$4="PB w/ Wood Drawers",VLOOKUP($B38,'Pwood &amp; PB List'!$B$4:$V$158,13,FALSE),IF('Summary Sheet'!$M$4="PB w/ PB Drawers",VLOOKUP($B38,'Pwood &amp; PB List'!$B$4:$V$158,17,FALSE))))</f>
        <v>1495</v>
      </c>
      <c r="R38" s="108" t="str">
        <f t="shared" si="40"/>
        <v>MAW-2DB30</v>
      </c>
      <c r="S38" s="149">
        <f>IF('Summary Sheet'!$M$4="Plywood",VLOOKUP($B38,'Pwood &amp; PB List'!$B$4:$V$158,9,FALSE),IF('Summary Sheet'!$M$4="PB w/ Wood Drawers",VLOOKUP($B38,'Pwood &amp; PB List'!$B$4:$V$158,13,FALSE),IF('Summary Sheet'!$M$4="PB w/ PB Drawers",VLOOKUP($B38,'Pwood &amp; PB List'!$B$4:$V$158,17,FALSE))))</f>
        <v>1495</v>
      </c>
      <c r="T38" s="108" t="str">
        <f t="shared" si="41"/>
        <v>MAG-2DB30</v>
      </c>
      <c r="U38" s="149">
        <f>IF('Summary Sheet'!$M$4="Plywood",VLOOKUP($B38,'Pwood &amp; PB List'!$B$4:$V$158,9,FALSE),IF('Summary Sheet'!$M$4="PB w/ Wood Drawers",VLOOKUP($B38,'Pwood &amp; PB List'!$B$4:$V$158,13,FALSE),IF('Summary Sheet'!$M$4="PB w/ PB Drawers",VLOOKUP($B38,'Pwood &amp; PB List'!$B$4:$V$158,17,FALSE))))</f>
        <v>1495</v>
      </c>
      <c r="V38" s="108" t="str">
        <f t="shared" si="42"/>
        <v>MAB-2DB30</v>
      </c>
      <c r="W38" s="149">
        <f>IF('Summary Sheet'!$M$4="Plywood",VLOOKUP($B38,'Pwood &amp; PB List'!$B$4:$V$158,9,FALSE),IF('Summary Sheet'!$M$4="PB w/ Wood Drawers",VLOOKUP($B38,'Pwood &amp; PB List'!$B$4:$V$158,13,FALSE),IF('Summary Sheet'!$M$4="PB w/ PB Drawers",VLOOKUP($B38,'Pwood &amp; PB List'!$B$4:$V$158,17,FALSE))))</f>
        <v>1495</v>
      </c>
      <c r="X38" s="150" t="str">
        <f t="shared" si="43"/>
        <v>GLB-2DB30</v>
      </c>
      <c r="Y38" s="107">
        <v>2</v>
      </c>
      <c r="Z38" s="108"/>
      <c r="AA38" s="108"/>
      <c r="AB38" s="108"/>
      <c r="AC38" s="108"/>
      <c r="AD38" s="93"/>
      <c r="AE38" s="93"/>
      <c r="AF38" s="93"/>
      <c r="AG38" s="93"/>
      <c r="AH38" s="93"/>
      <c r="AI38" s="93"/>
      <c r="AJ38" s="93"/>
      <c r="AK38" s="93"/>
      <c r="AL38" s="93"/>
      <c r="AM38" s="93"/>
      <c r="AN38" s="93"/>
      <c r="AO38" s="93"/>
      <c r="AP38" s="93"/>
      <c r="AQ38" s="93"/>
      <c r="AR38" s="93"/>
      <c r="AS38" s="93"/>
    </row>
    <row r="39" spans="1:45" ht="14.25" customHeight="1">
      <c r="A39" s="147" t="s">
        <v>617</v>
      </c>
      <c r="B39" s="148" t="s">
        <v>106</v>
      </c>
      <c r="C39" s="149">
        <f>IF('Summary Sheet'!$M$4="Plywood",VLOOKUP($B39,'Pwood &amp; PB List'!$B$4:$V$158,9,FALSE),IF('Summary Sheet'!$M$4="PB w/ Wood Drawers",VLOOKUP($B39,'Pwood &amp; PB List'!$B$4:$V$158,13,FALSE),IF('Summary Sheet'!$M$4="PB w/ PB Drawers",VLOOKUP($B39,'Pwood &amp; PB List'!$B$4:$V$158,17,FALSE))))</f>
        <v>1673.02</v>
      </c>
      <c r="D39" s="150" t="str">
        <f t="shared" si="33"/>
        <v>GLW-2DB36</v>
      </c>
      <c r="E39" s="149">
        <f>IF('Summary Sheet'!$M$4="Plywood",VLOOKUP($B39,'Pwood &amp; PB List'!$B$4:$V$158,10,FALSE),IF('Summary Sheet'!$M$4="PB w/ Wood Drawers",VLOOKUP($B39,'Pwood &amp; PB List'!$B$4:$V$158,14,FALSE),IF('Summary Sheet'!$M$4="PB w/ PB Drawers",VLOOKUP($B39,'Pwood &amp; PB List'!$B$4:$V$158,18,FALSE))))</f>
        <v>1618.165</v>
      </c>
      <c r="F39" s="150" t="str">
        <f t="shared" si="34"/>
        <v>SLO-2DB36</v>
      </c>
      <c r="G39" s="149">
        <f>IF('Summary Sheet'!$M$4="Plywood",VLOOKUP($B39,'Pwood &amp; PB List'!$B$4:$V$158,11,FALSE),IF('Summary Sheet'!$M$4="PB w/ Wood Drawers",VLOOKUP($B39,'Pwood &amp; PB List'!$B$4:$V$158,15,FALSE),IF('Summary Sheet'!$M$4="PB w/ PB Drawers",VLOOKUP($B39,'Pwood &amp; PB List'!$B$4:$V$158,19,FALSE))))</f>
        <v>1559.6299999999999</v>
      </c>
      <c r="H39" s="150" t="str">
        <f t="shared" si="35"/>
        <v>BLW-2DB36</v>
      </c>
      <c r="I39" s="149">
        <f>IF('Summary Sheet'!$M$4="Plywood",VLOOKUP($B39,'Pwood &amp; PB List'!$B$4:$V$158,10,FALSE),IF('Summary Sheet'!$M$4="PB w/ Wood Drawers",VLOOKUP($B39,'Pwood &amp; PB List'!$B$4:$V$158,14,FALSE),IF('Summary Sheet'!$M$4="PB w/ PB Drawers",VLOOKUP($B39,'Pwood &amp; PB List'!$B$4:$V$158,18,FALSE))))</f>
        <v>1618.165</v>
      </c>
      <c r="J39" s="150" t="str">
        <f t="shared" si="36"/>
        <v>WEO-2DB36</v>
      </c>
      <c r="K39" s="149">
        <f>IF('Summary Sheet'!$M$4="Plywood",VLOOKUP($B39,'Pwood &amp; PB List'!$B$4:$V$158,9,FALSE),IF('Summary Sheet'!$M$4="PB w/ Wood Drawers",VLOOKUP($B39,'Pwood &amp; PB List'!$B$4:$V$158,13,FALSE),IF('Summary Sheet'!$M$4="PB w/ PB Drawers",VLOOKUP($B39,'Pwood &amp; PB List'!$B$4:$V$158,17,FALSE))))</f>
        <v>1673.02</v>
      </c>
      <c r="L39" s="150" t="str">
        <f t="shared" si="37"/>
        <v>GLG-2DB36</v>
      </c>
      <c r="M39" s="149">
        <f>IF('Summary Sheet'!$M$4="Plywood",VLOOKUP($B39,'Pwood &amp; PB List'!$B$4:$V$158,12,FALSE),IF('Summary Sheet'!$M$4="PB w/ Wood Drawers",VLOOKUP($B39,'Pwood &amp; PB List'!$B$4:$V$158,16,FALSE),IF('Summary Sheet'!$M$4="PB w/ PB Drawers",VLOOKUP($B39,'Pwood &amp; PB List'!$B$4:$V$158,20,FALSE))))</f>
        <v>1493.7349999999999</v>
      </c>
      <c r="N39" s="108" t="str">
        <f t="shared" si="38"/>
        <v>NAO-2DB36</v>
      </c>
      <c r="O39" s="149">
        <f>IF('Summary Sheet'!$M$4="Plywood",VLOOKUP($B39,'Pwood &amp; PB List'!$B$4:$V$158,12,FALSE),IF('Summary Sheet'!$M$4="PB w/ Wood Drawers",VLOOKUP($B39,'Pwood &amp; PB List'!$B$4:$V$158,16,FALSE),IF('Summary Sheet'!$M$4="PB w/ PB Drawers",VLOOKUP($B39,'Pwood &amp; PB List'!$B$4:$V$158,20,FALSE))))</f>
        <v>1493.7349999999999</v>
      </c>
      <c r="P39" s="108" t="str">
        <f t="shared" si="39"/>
        <v>WHO-2DB36</v>
      </c>
      <c r="Q39" s="149">
        <f>IF('Summary Sheet'!$M$4="Plywood",VLOOKUP($B39,'Pwood &amp; PB List'!$B$4:$V$158,9,FALSE),IF('Summary Sheet'!$M$4="PB w/ Wood Drawers",VLOOKUP($B39,'Pwood &amp; PB List'!$B$4:$V$158,13,FALSE),IF('Summary Sheet'!$M$4="PB w/ PB Drawers",VLOOKUP($B39,'Pwood &amp; PB List'!$B$4:$V$158,17,FALSE))))</f>
        <v>1673.02</v>
      </c>
      <c r="R39" s="108" t="str">
        <f t="shared" si="40"/>
        <v>MAW-2DB36</v>
      </c>
      <c r="S39" s="149">
        <f>IF('Summary Sheet'!$M$4="Plywood",VLOOKUP($B39,'Pwood &amp; PB List'!$B$4:$V$158,9,FALSE),IF('Summary Sheet'!$M$4="PB w/ Wood Drawers",VLOOKUP($B39,'Pwood &amp; PB List'!$B$4:$V$158,13,FALSE),IF('Summary Sheet'!$M$4="PB w/ PB Drawers",VLOOKUP($B39,'Pwood &amp; PB List'!$B$4:$V$158,17,FALSE))))</f>
        <v>1673.02</v>
      </c>
      <c r="T39" s="108" t="str">
        <f t="shared" si="41"/>
        <v>MAG-2DB36</v>
      </c>
      <c r="U39" s="149">
        <f>IF('Summary Sheet'!$M$4="Plywood",VLOOKUP($B39,'Pwood &amp; PB List'!$B$4:$V$158,9,FALSE),IF('Summary Sheet'!$M$4="PB w/ Wood Drawers",VLOOKUP($B39,'Pwood &amp; PB List'!$B$4:$V$158,13,FALSE),IF('Summary Sheet'!$M$4="PB w/ PB Drawers",VLOOKUP($B39,'Pwood &amp; PB List'!$B$4:$V$158,17,FALSE))))</f>
        <v>1673.02</v>
      </c>
      <c r="V39" s="108" t="str">
        <f t="shared" si="42"/>
        <v>MAB-2DB36</v>
      </c>
      <c r="W39" s="149">
        <f>IF('Summary Sheet'!$M$4="Plywood",VLOOKUP($B39,'Pwood &amp; PB List'!$B$4:$V$158,9,FALSE),IF('Summary Sheet'!$M$4="PB w/ Wood Drawers",VLOOKUP($B39,'Pwood &amp; PB List'!$B$4:$V$158,13,FALSE),IF('Summary Sheet'!$M$4="PB w/ PB Drawers",VLOOKUP($B39,'Pwood &amp; PB List'!$B$4:$V$158,17,FALSE))))</f>
        <v>1673.02</v>
      </c>
      <c r="X39" s="150" t="str">
        <f t="shared" si="43"/>
        <v>GLB-2DB36</v>
      </c>
      <c r="Y39" s="107">
        <v>2</v>
      </c>
      <c r="Z39" s="108"/>
      <c r="AA39" s="108"/>
      <c r="AB39" s="108"/>
      <c r="AC39" s="108"/>
      <c r="AD39" s="93"/>
      <c r="AE39" s="93"/>
      <c r="AF39" s="93"/>
      <c r="AG39" s="93"/>
      <c r="AH39" s="93"/>
      <c r="AI39" s="93"/>
      <c r="AJ39" s="93"/>
      <c r="AK39" s="93"/>
      <c r="AL39" s="93"/>
      <c r="AM39" s="93"/>
      <c r="AN39" s="93"/>
      <c r="AO39" s="93"/>
      <c r="AP39" s="93"/>
      <c r="AQ39" s="93"/>
      <c r="AR39" s="93"/>
      <c r="AS39" s="93"/>
    </row>
    <row r="40" spans="1:45" ht="14.25" customHeight="1">
      <c r="A40" s="155" t="s">
        <v>618</v>
      </c>
      <c r="B40" s="148"/>
      <c r="C40" s="149"/>
      <c r="D40" s="150"/>
      <c r="E40" s="149"/>
      <c r="F40" s="150"/>
      <c r="G40" s="149"/>
      <c r="H40" s="150"/>
      <c r="I40" s="149"/>
      <c r="J40" s="150"/>
      <c r="K40" s="149"/>
      <c r="L40" s="150"/>
      <c r="M40" s="149"/>
      <c r="N40" s="108"/>
      <c r="O40" s="149"/>
      <c r="P40" s="108"/>
      <c r="Q40" s="149"/>
      <c r="R40" s="108"/>
      <c r="S40" s="149"/>
      <c r="T40" s="108"/>
      <c r="U40" s="149"/>
      <c r="V40" s="108"/>
      <c r="W40" s="149"/>
      <c r="X40" s="150"/>
      <c r="Y40" s="107"/>
      <c r="Z40" s="108"/>
      <c r="AA40" s="108"/>
      <c r="AB40" s="108"/>
      <c r="AC40" s="108"/>
      <c r="AD40" s="93"/>
      <c r="AE40" s="93"/>
      <c r="AF40" s="93"/>
      <c r="AG40" s="93"/>
      <c r="AH40" s="93"/>
      <c r="AI40" s="93"/>
      <c r="AJ40" s="93"/>
      <c r="AK40" s="93"/>
      <c r="AL40" s="93"/>
      <c r="AM40" s="93"/>
      <c r="AN40" s="93"/>
      <c r="AO40" s="93"/>
      <c r="AP40" s="93"/>
      <c r="AQ40" s="93"/>
      <c r="AR40" s="93"/>
      <c r="AS40" s="93"/>
    </row>
    <row r="41" spans="1:45" ht="14.25" customHeight="1">
      <c r="A41" s="147" t="s">
        <v>619</v>
      </c>
      <c r="B41" s="148" t="s">
        <v>620</v>
      </c>
      <c r="C41" s="149">
        <f>IF('Summary Sheet'!$M$4="Plywood",VLOOKUP($B41,'Pwood &amp; PB List'!$B$4:$V$158,9,FALSE),IF('Summary Sheet'!$M$4="PB w/ Wood Drawers",VLOOKUP($B41,'Pwood &amp; PB List'!$B$4:$V$158,13,FALSE),IF('Summary Sheet'!$M$4="PB w/ PB Drawers",VLOOKUP($B41,'Pwood &amp; PB List'!$B$4:$V$158,17,FALSE))))</f>
        <v>769.69499999999994</v>
      </c>
      <c r="D41" s="150" t="str">
        <f t="shared" ref="D41:D43" si="44">CONCATENATE("GLW-",B41)</f>
        <v>GLW-BSR06</v>
      </c>
      <c r="E41" s="149">
        <f>IF('Summary Sheet'!$M$4="Plywood",VLOOKUP($B41,'Pwood &amp; PB List'!$B$4:$V$158,10,FALSE),IF('Summary Sheet'!$M$4="PB w/ Wood Drawers",VLOOKUP($B41,'Pwood &amp; PB List'!$B$4:$V$158,14,FALSE),IF('Summary Sheet'!$M$4="PB w/ PB Drawers",VLOOKUP($B41,'Pwood &amp; PB List'!$B$4:$V$158,18,FALSE))))</f>
        <v>760.72499999999991</v>
      </c>
      <c r="F41" s="150" t="str">
        <f t="shared" ref="F41:F43" si="45">CONCATENATE("SLO-",B41)</f>
        <v>SLO-BSR06</v>
      </c>
      <c r="G41" s="149">
        <f>IF('Summary Sheet'!$M$4="Plywood",VLOOKUP($B41,'Pwood &amp; PB List'!$B$4:$V$158,11,FALSE),IF('Summary Sheet'!$M$4="PB w/ Wood Drawers",VLOOKUP($B41,'Pwood &amp; PB List'!$B$4:$V$158,15,FALSE),IF('Summary Sheet'!$M$4="PB w/ PB Drawers",VLOOKUP($B41,'Pwood &amp; PB List'!$B$4:$V$158,19,FALSE))))</f>
        <v>751.06499999999994</v>
      </c>
      <c r="H41" s="150" t="str">
        <f t="shared" ref="H41:H43" si="46">CONCATENATE("BLW-",B41)</f>
        <v>BLW-BSR06</v>
      </c>
      <c r="I41" s="149">
        <f>IF('Summary Sheet'!$M$4="Plywood",VLOOKUP($B41,'Pwood &amp; PB List'!$B$4:$V$158,10,FALSE),IF('Summary Sheet'!$M$4="PB w/ Wood Drawers",VLOOKUP($B41,'Pwood &amp; PB List'!$B$4:$V$158,14,FALSE),IF('Summary Sheet'!$M$4="PB w/ PB Drawers",VLOOKUP($B41,'Pwood &amp; PB List'!$B$4:$V$158,18,FALSE))))</f>
        <v>760.72499999999991</v>
      </c>
      <c r="J41" s="150" t="str">
        <f t="shared" ref="J41:J43" si="47">CONCATENATE("WEO-",B41)</f>
        <v>WEO-BSR06</v>
      </c>
      <c r="K41" s="149">
        <f>IF('Summary Sheet'!$M$4="Plywood",VLOOKUP($B41,'Pwood &amp; PB List'!$B$4:$V$158,9,FALSE),IF('Summary Sheet'!$M$4="PB w/ Wood Drawers",VLOOKUP($B41,'Pwood &amp; PB List'!$B$4:$V$158,13,FALSE),IF('Summary Sheet'!$M$4="PB w/ PB Drawers",VLOOKUP($B41,'Pwood &amp; PB List'!$B$4:$V$158,17,FALSE))))</f>
        <v>769.69499999999994</v>
      </c>
      <c r="L41" s="150" t="str">
        <f t="shared" ref="L41:L43" si="48">CONCATENATE("GLG-",B41)</f>
        <v>GLG-BSR06</v>
      </c>
      <c r="M41" s="149">
        <f>IF('Summary Sheet'!$M$4="Plywood",VLOOKUP($B41,'Pwood &amp; PB List'!$B$4:$V$158,12,FALSE),IF('Summary Sheet'!$M$4="PB w/ Wood Drawers",VLOOKUP($B41,'Pwood &amp; PB List'!$B$4:$V$158,16,FALSE),IF('Summary Sheet'!$M$4="PB w/ PB Drawers",VLOOKUP($B41,'Pwood &amp; PB List'!$B$4:$V$158,20,FALSE))))</f>
        <v>740.255</v>
      </c>
      <c r="N41" s="108" t="str">
        <f t="shared" ref="N41:N43" si="49">CONCATENATE("NAO-",B41)</f>
        <v>NAO-BSR06</v>
      </c>
      <c r="O41" s="149">
        <f>IF('Summary Sheet'!$M$4="Plywood",VLOOKUP($B41,'Pwood &amp; PB List'!$B$4:$V$158,12,FALSE),IF('Summary Sheet'!$M$4="PB w/ Wood Drawers",VLOOKUP($B41,'Pwood &amp; PB List'!$B$4:$V$158,16,FALSE),IF('Summary Sheet'!$M$4="PB w/ PB Drawers",VLOOKUP($B41,'Pwood &amp; PB List'!$B$4:$V$158,20,FALSE))))</f>
        <v>740.255</v>
      </c>
      <c r="P41" s="108" t="str">
        <f t="shared" ref="P41:P43" si="50">CONCATENATE("WHO-",B41)</f>
        <v>WHO-BSR06</v>
      </c>
      <c r="Q41" s="149">
        <f>IF('Summary Sheet'!$M$4="Plywood",VLOOKUP($B41,'Pwood &amp; PB List'!$B$4:$V$158,9,FALSE),IF('Summary Sheet'!$M$4="PB w/ Wood Drawers",VLOOKUP($B41,'Pwood &amp; PB List'!$B$4:$V$158,13,FALSE),IF('Summary Sheet'!$M$4="PB w/ PB Drawers",VLOOKUP($B41,'Pwood &amp; PB List'!$B$4:$V$158,17,FALSE))))</f>
        <v>769.69499999999994</v>
      </c>
      <c r="R41" s="108" t="str">
        <f t="shared" ref="R41:R43" si="51">CONCATENATE("MAW-",B41)</f>
        <v>MAW-BSR06</v>
      </c>
      <c r="S41" s="149">
        <f>IF('Summary Sheet'!$M$4="Plywood",VLOOKUP($B41,'Pwood &amp; PB List'!$B$4:$V$158,9,FALSE),IF('Summary Sheet'!$M$4="PB w/ Wood Drawers",VLOOKUP($B41,'Pwood &amp; PB List'!$B$4:$V$158,13,FALSE),IF('Summary Sheet'!$M$4="PB w/ PB Drawers",VLOOKUP($B41,'Pwood &amp; PB List'!$B$4:$V$158,17,FALSE))))</f>
        <v>769.69499999999994</v>
      </c>
      <c r="T41" s="108" t="str">
        <f t="shared" ref="T41:T43" si="52">CONCATENATE("MAG-",B41)</f>
        <v>MAG-BSR06</v>
      </c>
      <c r="U41" s="149">
        <f>IF('Summary Sheet'!$M$4="Plywood",VLOOKUP($B41,'Pwood &amp; PB List'!$B$4:$V$158,9,FALSE),IF('Summary Sheet'!$M$4="PB w/ Wood Drawers",VLOOKUP($B41,'Pwood &amp; PB List'!$B$4:$V$158,13,FALSE),IF('Summary Sheet'!$M$4="PB w/ PB Drawers",VLOOKUP($B41,'Pwood &amp; PB List'!$B$4:$V$158,17,FALSE))))</f>
        <v>769.69499999999994</v>
      </c>
      <c r="V41" s="108" t="str">
        <f t="shared" ref="V41:V43" si="53">CONCATENATE("MAB-",B41)</f>
        <v>MAB-BSR06</v>
      </c>
      <c r="W41" s="149">
        <f>IF('Summary Sheet'!$M$4="Plywood",VLOOKUP($B41,'Pwood &amp; PB List'!$B$4:$V$158,9,FALSE),IF('Summary Sheet'!$M$4="PB w/ Wood Drawers",VLOOKUP($B41,'Pwood &amp; PB List'!$B$4:$V$158,13,FALSE),IF('Summary Sheet'!$M$4="PB w/ PB Drawers",VLOOKUP($B41,'Pwood &amp; PB List'!$B$4:$V$158,17,FALSE))))</f>
        <v>769.69499999999994</v>
      </c>
      <c r="X41" s="150" t="str">
        <f t="shared" ref="X41:X43" si="54">CONCATENATE("GLB-",B41)</f>
        <v>GLB-BSR06</v>
      </c>
      <c r="Y41" s="107">
        <v>1</v>
      </c>
      <c r="Z41" s="108"/>
      <c r="AA41" s="108"/>
      <c r="AB41" s="108"/>
      <c r="AC41" s="108"/>
      <c r="AD41" s="93"/>
      <c r="AE41" s="93"/>
      <c r="AF41" s="93"/>
      <c r="AG41" s="93"/>
      <c r="AH41" s="93"/>
      <c r="AI41" s="93"/>
      <c r="AJ41" s="93"/>
      <c r="AK41" s="93"/>
      <c r="AL41" s="93"/>
      <c r="AM41" s="93"/>
      <c r="AN41" s="93"/>
      <c r="AO41" s="93"/>
      <c r="AP41" s="93"/>
      <c r="AQ41" s="93"/>
      <c r="AR41" s="93"/>
      <c r="AS41" s="93"/>
    </row>
    <row r="42" spans="1:45" ht="14.25" customHeight="1">
      <c r="A42" s="147" t="s">
        <v>621</v>
      </c>
      <c r="B42" s="148" t="s">
        <v>622</v>
      </c>
      <c r="C42" s="149">
        <f>IF('Summary Sheet'!$M$4="Plywood",VLOOKUP($B42,'Pwood &amp; PB List'!$B$4:$V$158,9,FALSE),IF('Summary Sheet'!$M$4="PB w/ Wood Drawers",VLOOKUP($B42,'Pwood &amp; PB List'!$B$4:$V$158,13,FALSE),IF('Summary Sheet'!$M$4="PB w/ PB Drawers",VLOOKUP($B42,'Pwood &amp; PB List'!$B$4:$V$158,17,FALSE))))</f>
        <v>827.77</v>
      </c>
      <c r="D42" s="150" t="str">
        <f t="shared" si="44"/>
        <v>GLW-BSR09</v>
      </c>
      <c r="E42" s="149">
        <f>IF('Summary Sheet'!$M$4="Plywood",VLOOKUP($B42,'Pwood &amp; PB List'!$B$4:$V$158,10,FALSE),IF('Summary Sheet'!$M$4="PB w/ Wood Drawers",VLOOKUP($B42,'Pwood &amp; PB List'!$B$4:$V$158,14,FALSE),IF('Summary Sheet'!$M$4="PB w/ PB Drawers",VLOOKUP($B42,'Pwood &amp; PB List'!$B$4:$V$158,18,FALSE))))</f>
        <v>814.2</v>
      </c>
      <c r="F42" s="150" t="str">
        <f t="shared" si="45"/>
        <v>SLO-BSR09</v>
      </c>
      <c r="G42" s="149">
        <f>IF('Summary Sheet'!$M$4="Plywood",VLOOKUP($B42,'Pwood &amp; PB List'!$B$4:$V$158,11,FALSE),IF('Summary Sheet'!$M$4="PB w/ Wood Drawers",VLOOKUP($B42,'Pwood &amp; PB List'!$B$4:$V$158,15,FALSE),IF('Summary Sheet'!$M$4="PB w/ PB Drawers",VLOOKUP($B42,'Pwood &amp; PB List'!$B$4:$V$158,19,FALSE))))</f>
        <v>799.59500000000003</v>
      </c>
      <c r="H42" s="150" t="str">
        <f t="shared" si="46"/>
        <v>BLW-BSR09</v>
      </c>
      <c r="I42" s="149">
        <f>IF('Summary Sheet'!$M$4="Plywood",VLOOKUP($B42,'Pwood &amp; PB List'!$B$4:$V$158,10,FALSE),IF('Summary Sheet'!$M$4="PB w/ Wood Drawers",VLOOKUP($B42,'Pwood &amp; PB List'!$B$4:$V$158,14,FALSE),IF('Summary Sheet'!$M$4="PB w/ PB Drawers",VLOOKUP($B42,'Pwood &amp; PB List'!$B$4:$V$158,18,FALSE))))</f>
        <v>814.2</v>
      </c>
      <c r="J42" s="150" t="str">
        <f t="shared" si="47"/>
        <v>WEO-BSR09</v>
      </c>
      <c r="K42" s="149">
        <f>IF('Summary Sheet'!$M$4="Plywood",VLOOKUP($B42,'Pwood &amp; PB List'!$B$4:$V$158,9,FALSE),IF('Summary Sheet'!$M$4="PB w/ Wood Drawers",VLOOKUP($B42,'Pwood &amp; PB List'!$B$4:$V$158,13,FALSE),IF('Summary Sheet'!$M$4="PB w/ PB Drawers",VLOOKUP($B42,'Pwood &amp; PB List'!$B$4:$V$158,17,FALSE))))</f>
        <v>827.77</v>
      </c>
      <c r="L42" s="150" t="str">
        <f t="shared" si="48"/>
        <v>GLG-BSR09</v>
      </c>
      <c r="M42" s="149">
        <f>IF('Summary Sheet'!$M$4="Plywood",VLOOKUP($B42,'Pwood &amp; PB List'!$B$4:$V$158,12,FALSE),IF('Summary Sheet'!$M$4="PB w/ Wood Drawers",VLOOKUP($B42,'Pwood &amp; PB List'!$B$4:$V$158,16,FALSE),IF('Summary Sheet'!$M$4="PB w/ PB Drawers",VLOOKUP($B42,'Pwood &amp; PB List'!$B$4:$V$158,20,FALSE))))</f>
        <v>783.26499999999999</v>
      </c>
      <c r="N42" s="108" t="str">
        <f t="shared" si="49"/>
        <v>NAO-BSR09</v>
      </c>
      <c r="O42" s="149">
        <f>IF('Summary Sheet'!$M$4="Plywood",VLOOKUP($B42,'Pwood &amp; PB List'!$B$4:$V$158,12,FALSE),IF('Summary Sheet'!$M$4="PB w/ Wood Drawers",VLOOKUP($B42,'Pwood &amp; PB List'!$B$4:$V$158,16,FALSE),IF('Summary Sheet'!$M$4="PB w/ PB Drawers",VLOOKUP($B42,'Pwood &amp; PB List'!$B$4:$V$158,20,FALSE))))</f>
        <v>783.26499999999999</v>
      </c>
      <c r="P42" s="108" t="str">
        <f t="shared" si="50"/>
        <v>WHO-BSR09</v>
      </c>
      <c r="Q42" s="149">
        <f>IF('Summary Sheet'!$M$4="Plywood",VLOOKUP($B42,'Pwood &amp; PB List'!$B$4:$V$158,9,FALSE),IF('Summary Sheet'!$M$4="PB w/ Wood Drawers",VLOOKUP($B42,'Pwood &amp; PB List'!$B$4:$V$158,13,FALSE),IF('Summary Sheet'!$M$4="PB w/ PB Drawers",VLOOKUP($B42,'Pwood &amp; PB List'!$B$4:$V$158,17,FALSE))))</f>
        <v>827.77</v>
      </c>
      <c r="R42" s="108" t="str">
        <f t="shared" si="51"/>
        <v>MAW-BSR09</v>
      </c>
      <c r="S42" s="149">
        <f>IF('Summary Sheet'!$M$4="Plywood",VLOOKUP($B42,'Pwood &amp; PB List'!$B$4:$V$158,9,FALSE),IF('Summary Sheet'!$M$4="PB w/ Wood Drawers",VLOOKUP($B42,'Pwood &amp; PB List'!$B$4:$V$158,13,FALSE),IF('Summary Sheet'!$M$4="PB w/ PB Drawers",VLOOKUP($B42,'Pwood &amp; PB List'!$B$4:$V$158,17,FALSE))))</f>
        <v>827.77</v>
      </c>
      <c r="T42" s="108" t="str">
        <f t="shared" si="52"/>
        <v>MAG-BSR09</v>
      </c>
      <c r="U42" s="149">
        <f>IF('Summary Sheet'!$M$4="Plywood",VLOOKUP($B42,'Pwood &amp; PB List'!$B$4:$V$158,9,FALSE),IF('Summary Sheet'!$M$4="PB w/ Wood Drawers",VLOOKUP($B42,'Pwood &amp; PB List'!$B$4:$V$158,13,FALSE),IF('Summary Sheet'!$M$4="PB w/ PB Drawers",VLOOKUP($B42,'Pwood &amp; PB List'!$B$4:$V$158,17,FALSE))))</f>
        <v>827.77</v>
      </c>
      <c r="V42" s="108" t="str">
        <f t="shared" si="53"/>
        <v>MAB-BSR09</v>
      </c>
      <c r="W42" s="149">
        <f>IF('Summary Sheet'!$M$4="Plywood",VLOOKUP($B42,'Pwood &amp; PB List'!$B$4:$V$158,9,FALSE),IF('Summary Sheet'!$M$4="PB w/ Wood Drawers",VLOOKUP($B42,'Pwood &amp; PB List'!$B$4:$V$158,13,FALSE),IF('Summary Sheet'!$M$4="PB w/ PB Drawers",VLOOKUP($B42,'Pwood &amp; PB List'!$B$4:$V$158,17,FALSE))))</f>
        <v>827.77</v>
      </c>
      <c r="X42" s="150" t="str">
        <f t="shared" si="54"/>
        <v>GLB-BSR09</v>
      </c>
      <c r="Y42" s="107">
        <v>1</v>
      </c>
      <c r="Z42" s="108"/>
      <c r="AA42" s="108"/>
      <c r="AB42" s="108"/>
      <c r="AC42" s="108"/>
      <c r="AD42" s="93"/>
      <c r="AE42" s="93"/>
      <c r="AF42" s="93"/>
      <c r="AG42" s="93"/>
      <c r="AH42" s="93"/>
      <c r="AI42" s="93"/>
      <c r="AJ42" s="93"/>
      <c r="AK42" s="93"/>
      <c r="AL42" s="93"/>
      <c r="AM42" s="93"/>
      <c r="AN42" s="93"/>
      <c r="AO42" s="93"/>
      <c r="AP42" s="93"/>
      <c r="AQ42" s="93"/>
      <c r="AR42" s="93"/>
      <c r="AS42" s="93"/>
    </row>
    <row r="43" spans="1:45" ht="14.25" customHeight="1">
      <c r="A43" s="147" t="s">
        <v>623</v>
      </c>
      <c r="B43" s="148" t="s">
        <v>624</v>
      </c>
      <c r="C43" s="149">
        <f>IF('Summary Sheet'!$M$4="Plywood",VLOOKUP($B43,'Pwood &amp; PB List'!$B$4:$V$158,9,FALSE),IF('Summary Sheet'!$M$4="PB w/ Wood Drawers",VLOOKUP($B43,'Pwood &amp; PB List'!$B$4:$V$158,13,FALSE),IF('Summary Sheet'!$M$4="PB w/ PB Drawers",VLOOKUP($B43,'Pwood &amp; PB List'!$B$4:$V$158,17,FALSE))))</f>
        <v>885.7299999999999</v>
      </c>
      <c r="D43" s="150" t="str">
        <f t="shared" si="44"/>
        <v>GLW-BSR12</v>
      </c>
      <c r="E43" s="149">
        <f>IF('Summary Sheet'!$M$4="Plywood",VLOOKUP($B43,'Pwood &amp; PB List'!$B$4:$V$158,10,FALSE),IF('Summary Sheet'!$M$4="PB w/ Wood Drawers",VLOOKUP($B43,'Pwood &amp; PB List'!$B$4:$V$158,14,FALSE),IF('Summary Sheet'!$M$4="PB w/ PB Drawers",VLOOKUP($B43,'Pwood &amp; PB List'!$B$4:$V$158,18,FALSE))))</f>
        <v>867.44499999999994</v>
      </c>
      <c r="F43" s="150" t="str">
        <f t="shared" si="45"/>
        <v>SLO-BSR12</v>
      </c>
      <c r="G43" s="149">
        <f>IF('Summary Sheet'!$M$4="Plywood",VLOOKUP($B43,'Pwood &amp; PB List'!$B$4:$V$158,11,FALSE),IF('Summary Sheet'!$M$4="PB w/ Wood Drawers",VLOOKUP($B43,'Pwood &amp; PB List'!$B$4:$V$158,15,FALSE),IF('Summary Sheet'!$M$4="PB w/ PB Drawers",VLOOKUP($B43,'Pwood &amp; PB List'!$B$4:$V$158,19,FALSE))))</f>
        <v>848.01</v>
      </c>
      <c r="H43" s="150" t="str">
        <f t="shared" si="46"/>
        <v>BLW-BSR12</v>
      </c>
      <c r="I43" s="149">
        <f>IF('Summary Sheet'!$M$4="Plywood",VLOOKUP($B43,'Pwood &amp; PB List'!$B$4:$V$158,10,FALSE),IF('Summary Sheet'!$M$4="PB w/ Wood Drawers",VLOOKUP($B43,'Pwood &amp; PB List'!$B$4:$V$158,14,FALSE),IF('Summary Sheet'!$M$4="PB w/ PB Drawers",VLOOKUP($B43,'Pwood &amp; PB List'!$B$4:$V$158,18,FALSE))))</f>
        <v>867.44499999999994</v>
      </c>
      <c r="J43" s="150" t="str">
        <f t="shared" si="47"/>
        <v>WEO-BSR12</v>
      </c>
      <c r="K43" s="149">
        <f>IF('Summary Sheet'!$M$4="Plywood",VLOOKUP($B43,'Pwood &amp; PB List'!$B$4:$V$158,9,FALSE),IF('Summary Sheet'!$M$4="PB w/ Wood Drawers",VLOOKUP($B43,'Pwood &amp; PB List'!$B$4:$V$158,13,FALSE),IF('Summary Sheet'!$M$4="PB w/ PB Drawers",VLOOKUP($B43,'Pwood &amp; PB List'!$B$4:$V$158,17,FALSE))))</f>
        <v>885.7299999999999</v>
      </c>
      <c r="L43" s="150" t="str">
        <f t="shared" si="48"/>
        <v>GLG-BSR12</v>
      </c>
      <c r="M43" s="149">
        <f>IF('Summary Sheet'!$M$4="Plywood",VLOOKUP($B43,'Pwood &amp; PB List'!$B$4:$V$158,12,FALSE),IF('Summary Sheet'!$M$4="PB w/ Wood Drawers",VLOOKUP($B43,'Pwood &amp; PB List'!$B$4:$V$158,16,FALSE),IF('Summary Sheet'!$M$4="PB w/ PB Drawers",VLOOKUP($B43,'Pwood &amp; PB List'!$B$4:$V$158,20,FALSE))))</f>
        <v>826.16</v>
      </c>
      <c r="N43" s="108" t="str">
        <f t="shared" si="49"/>
        <v>NAO-BSR12</v>
      </c>
      <c r="O43" s="149">
        <f>IF('Summary Sheet'!$M$4="Plywood",VLOOKUP($B43,'Pwood &amp; PB List'!$B$4:$V$158,12,FALSE),IF('Summary Sheet'!$M$4="PB w/ Wood Drawers",VLOOKUP($B43,'Pwood &amp; PB List'!$B$4:$V$158,16,FALSE),IF('Summary Sheet'!$M$4="PB w/ PB Drawers",VLOOKUP($B43,'Pwood &amp; PB List'!$B$4:$V$158,20,FALSE))))</f>
        <v>826.16</v>
      </c>
      <c r="P43" s="108" t="str">
        <f t="shared" si="50"/>
        <v>WHO-BSR12</v>
      </c>
      <c r="Q43" s="149">
        <f>IF('Summary Sheet'!$M$4="Plywood",VLOOKUP($B43,'Pwood &amp; PB List'!$B$4:$V$158,9,FALSE),IF('Summary Sheet'!$M$4="PB w/ Wood Drawers",VLOOKUP($B43,'Pwood &amp; PB List'!$B$4:$V$158,13,FALSE),IF('Summary Sheet'!$M$4="PB w/ PB Drawers",VLOOKUP($B43,'Pwood &amp; PB List'!$B$4:$V$158,17,FALSE))))</f>
        <v>885.7299999999999</v>
      </c>
      <c r="R43" s="108" t="str">
        <f t="shared" si="51"/>
        <v>MAW-BSR12</v>
      </c>
      <c r="S43" s="149">
        <f>IF('Summary Sheet'!$M$4="Plywood",VLOOKUP($B43,'Pwood &amp; PB List'!$B$4:$V$158,9,FALSE),IF('Summary Sheet'!$M$4="PB w/ Wood Drawers",VLOOKUP($B43,'Pwood &amp; PB List'!$B$4:$V$158,13,FALSE),IF('Summary Sheet'!$M$4="PB w/ PB Drawers",VLOOKUP($B43,'Pwood &amp; PB List'!$B$4:$V$158,17,FALSE))))</f>
        <v>885.7299999999999</v>
      </c>
      <c r="T43" s="108" t="str">
        <f t="shared" si="52"/>
        <v>MAG-BSR12</v>
      </c>
      <c r="U43" s="149">
        <f>IF('Summary Sheet'!$M$4="Plywood",VLOOKUP($B43,'Pwood &amp; PB List'!$B$4:$V$158,9,FALSE),IF('Summary Sheet'!$M$4="PB w/ Wood Drawers",VLOOKUP($B43,'Pwood &amp; PB List'!$B$4:$V$158,13,FALSE),IF('Summary Sheet'!$M$4="PB w/ PB Drawers",VLOOKUP($B43,'Pwood &amp; PB List'!$B$4:$V$158,17,FALSE))))</f>
        <v>885.7299999999999</v>
      </c>
      <c r="V43" s="108" t="str">
        <f t="shared" si="53"/>
        <v>MAB-BSR12</v>
      </c>
      <c r="W43" s="149">
        <f>IF('Summary Sheet'!$M$4="Plywood",VLOOKUP($B43,'Pwood &amp; PB List'!$B$4:$V$158,9,FALSE),IF('Summary Sheet'!$M$4="PB w/ Wood Drawers",VLOOKUP($B43,'Pwood &amp; PB List'!$B$4:$V$158,13,FALSE),IF('Summary Sheet'!$M$4="PB w/ PB Drawers",VLOOKUP($B43,'Pwood &amp; PB List'!$B$4:$V$158,17,FALSE))))</f>
        <v>885.7299999999999</v>
      </c>
      <c r="X43" s="150" t="str">
        <f t="shared" si="54"/>
        <v>GLB-BSR12</v>
      </c>
      <c r="Y43" s="107">
        <v>1</v>
      </c>
      <c r="Z43" s="108"/>
      <c r="AA43" s="108"/>
      <c r="AB43" s="108"/>
      <c r="AC43" s="108"/>
      <c r="AD43" s="93"/>
      <c r="AE43" s="93"/>
      <c r="AF43" s="93"/>
      <c r="AG43" s="93"/>
      <c r="AH43" s="93"/>
      <c r="AI43" s="93"/>
      <c r="AJ43" s="93"/>
      <c r="AK43" s="93"/>
      <c r="AL43" s="93"/>
      <c r="AM43" s="93"/>
      <c r="AN43" s="93"/>
      <c r="AO43" s="93"/>
      <c r="AP43" s="93"/>
      <c r="AQ43" s="93"/>
      <c r="AR43" s="93"/>
      <c r="AS43" s="93"/>
    </row>
    <row r="44" spans="1:45" ht="14.25" customHeight="1">
      <c r="A44" s="155" t="s">
        <v>107</v>
      </c>
      <c r="B44" s="148"/>
      <c r="C44" s="149"/>
      <c r="D44" s="150"/>
      <c r="E44" s="149"/>
      <c r="F44" s="150"/>
      <c r="G44" s="149"/>
      <c r="H44" s="150"/>
      <c r="I44" s="149"/>
      <c r="J44" s="150"/>
      <c r="K44" s="149"/>
      <c r="L44" s="150"/>
      <c r="M44" s="149"/>
      <c r="N44" s="108"/>
      <c r="O44" s="149"/>
      <c r="P44" s="108"/>
      <c r="Q44" s="149"/>
      <c r="R44" s="108"/>
      <c r="S44" s="149"/>
      <c r="T44" s="108"/>
      <c r="U44" s="149"/>
      <c r="V44" s="108"/>
      <c r="W44" s="149"/>
      <c r="X44" s="150"/>
      <c r="Y44" s="107"/>
      <c r="Z44" s="108"/>
      <c r="AA44" s="108"/>
      <c r="AB44" s="108"/>
      <c r="AC44" s="108"/>
      <c r="AD44" s="93"/>
      <c r="AE44" s="93"/>
      <c r="AF44" s="93"/>
      <c r="AG44" s="93"/>
      <c r="AH44" s="93"/>
      <c r="AI44" s="93"/>
      <c r="AJ44" s="93"/>
      <c r="AK44" s="93"/>
      <c r="AL44" s="93"/>
      <c r="AM44" s="93"/>
      <c r="AN44" s="93"/>
      <c r="AO44" s="93"/>
      <c r="AP44" s="93"/>
      <c r="AQ44" s="93"/>
      <c r="AR44" s="93"/>
      <c r="AS44" s="93"/>
    </row>
    <row r="45" spans="1:45" ht="14.25" customHeight="1">
      <c r="A45" s="147" t="s">
        <v>625</v>
      </c>
      <c r="B45" s="148" t="s">
        <v>109</v>
      </c>
      <c r="C45" s="149">
        <f>IF('Summary Sheet'!$M$4="Plywood",VLOOKUP($B45,'Pwood &amp; PB List'!$B$4:$V$158,9,FALSE),IF('Summary Sheet'!$M$4="PB w/ Wood Drawers",VLOOKUP($B45,'Pwood &amp; PB List'!$B$4:$V$158,13,FALSE),IF('Summary Sheet'!$M$4="PB w/ PB Drawers",VLOOKUP($B45,'Pwood &amp; PB List'!$B$4:$V$158,17,FALSE))))</f>
        <v>876.76</v>
      </c>
      <c r="D45" s="150" t="str">
        <f t="shared" ref="D45:D49" si="55">CONCATENATE("GLW-",B45)</f>
        <v>GLW-SB30</v>
      </c>
      <c r="E45" s="149">
        <f>IF('Summary Sheet'!$M$4="Plywood",VLOOKUP($B45,'Pwood &amp; PB List'!$B$4:$V$158,10,FALSE),IF('Summary Sheet'!$M$4="PB w/ Wood Drawers",VLOOKUP($B45,'Pwood &amp; PB List'!$B$4:$V$158,14,FALSE),IF('Summary Sheet'!$M$4="PB w/ PB Drawers",VLOOKUP($B45,'Pwood &amp; PB List'!$B$4:$V$158,18,FALSE))))</f>
        <v>831.22</v>
      </c>
      <c r="F45" s="150" t="str">
        <f t="shared" ref="F45:F49" si="56">CONCATENATE("SLO-",B45)</f>
        <v>SLO-SB30</v>
      </c>
      <c r="G45" s="149">
        <f>IF('Summary Sheet'!$M$4="Plywood",VLOOKUP($B45,'Pwood &amp; PB List'!$B$4:$V$158,11,FALSE),IF('Summary Sheet'!$M$4="PB w/ Wood Drawers",VLOOKUP($B45,'Pwood &amp; PB List'!$B$4:$V$158,15,FALSE),IF('Summary Sheet'!$M$4="PB w/ PB Drawers",VLOOKUP($B45,'Pwood &amp; PB List'!$B$4:$V$158,19,FALSE))))</f>
        <v>782.69</v>
      </c>
      <c r="H45" s="150" t="str">
        <f t="shared" ref="H45:H49" si="57">CONCATENATE("BLW-",B45)</f>
        <v>BLW-SB30</v>
      </c>
      <c r="I45" s="149">
        <f>IF('Summary Sheet'!$M$4="Plywood",VLOOKUP($B45,'Pwood &amp; PB List'!$B$4:$V$158,10,FALSE),IF('Summary Sheet'!$M$4="PB w/ Wood Drawers",VLOOKUP($B45,'Pwood &amp; PB List'!$B$4:$V$158,14,FALSE),IF('Summary Sheet'!$M$4="PB w/ PB Drawers",VLOOKUP($B45,'Pwood &amp; PB List'!$B$4:$V$158,18,FALSE))))</f>
        <v>831.22</v>
      </c>
      <c r="J45" s="150" t="str">
        <f t="shared" ref="J45:J49" si="58">CONCATENATE("WEO-",B45)</f>
        <v>WEO-SB30</v>
      </c>
      <c r="K45" s="149">
        <f>IF('Summary Sheet'!$M$4="Plywood",VLOOKUP($B45,'Pwood &amp; PB List'!$B$4:$V$158,9,FALSE),IF('Summary Sheet'!$M$4="PB w/ Wood Drawers",VLOOKUP($B45,'Pwood &amp; PB List'!$B$4:$V$158,13,FALSE),IF('Summary Sheet'!$M$4="PB w/ PB Drawers",VLOOKUP($B45,'Pwood &amp; PB List'!$B$4:$V$158,17,FALSE))))</f>
        <v>876.76</v>
      </c>
      <c r="L45" s="150" t="str">
        <f t="shared" ref="L45:L49" si="59">CONCATENATE("GLG-",B45)</f>
        <v>GLG-SB30</v>
      </c>
      <c r="M45" s="149">
        <f>IF('Summary Sheet'!$M$4="Plywood",VLOOKUP($B45,'Pwood &amp; PB List'!$B$4:$V$158,12,FALSE),IF('Summary Sheet'!$M$4="PB w/ Wood Drawers",VLOOKUP($B45,'Pwood &amp; PB List'!$B$4:$V$158,16,FALSE),IF('Summary Sheet'!$M$4="PB w/ PB Drawers",VLOOKUP($B45,'Pwood &amp; PB List'!$B$4:$V$158,20,FALSE))))</f>
        <v>727.95</v>
      </c>
      <c r="N45" s="108" t="str">
        <f t="shared" ref="N45:N49" si="60">CONCATENATE("NAO-",B45)</f>
        <v>NAO-SB30</v>
      </c>
      <c r="O45" s="149">
        <f>IF('Summary Sheet'!$M$4="Plywood",VLOOKUP($B45,'Pwood &amp; PB List'!$B$4:$V$158,12,FALSE),IF('Summary Sheet'!$M$4="PB w/ Wood Drawers",VLOOKUP($B45,'Pwood &amp; PB List'!$B$4:$V$158,16,FALSE),IF('Summary Sheet'!$M$4="PB w/ PB Drawers",VLOOKUP($B45,'Pwood &amp; PB List'!$B$4:$V$158,20,FALSE))))</f>
        <v>727.95</v>
      </c>
      <c r="P45" s="108" t="str">
        <f t="shared" ref="P45:P49" si="61">CONCATENATE("WHO-",B45)</f>
        <v>WHO-SB30</v>
      </c>
      <c r="Q45" s="149">
        <f>IF('Summary Sheet'!$M$4="Plywood",VLOOKUP($B45,'Pwood &amp; PB List'!$B$4:$V$158,9,FALSE),IF('Summary Sheet'!$M$4="PB w/ Wood Drawers",VLOOKUP($B45,'Pwood &amp; PB List'!$B$4:$V$158,13,FALSE),IF('Summary Sheet'!$M$4="PB w/ PB Drawers",VLOOKUP($B45,'Pwood &amp; PB List'!$B$4:$V$158,17,FALSE))))</f>
        <v>876.76</v>
      </c>
      <c r="R45" s="108" t="str">
        <f t="shared" ref="R45:R49" si="62">CONCATENATE("MAW-",B45)</f>
        <v>MAW-SB30</v>
      </c>
      <c r="S45" s="149">
        <f>IF('Summary Sheet'!$M$4="Plywood",VLOOKUP($B45,'Pwood &amp; PB List'!$B$4:$V$158,9,FALSE),IF('Summary Sheet'!$M$4="PB w/ Wood Drawers",VLOOKUP($B45,'Pwood &amp; PB List'!$B$4:$V$158,13,FALSE),IF('Summary Sheet'!$M$4="PB w/ PB Drawers",VLOOKUP($B45,'Pwood &amp; PB List'!$B$4:$V$158,17,FALSE))))</f>
        <v>876.76</v>
      </c>
      <c r="T45" s="108" t="str">
        <f t="shared" ref="T45:T49" si="63">CONCATENATE("MAG-",B45)</f>
        <v>MAG-SB30</v>
      </c>
      <c r="U45" s="149">
        <f>IF('Summary Sheet'!$M$4="Plywood",VLOOKUP($B45,'Pwood &amp; PB List'!$B$4:$V$158,9,FALSE),IF('Summary Sheet'!$M$4="PB w/ Wood Drawers",VLOOKUP($B45,'Pwood &amp; PB List'!$B$4:$V$158,13,FALSE),IF('Summary Sheet'!$M$4="PB w/ PB Drawers",VLOOKUP($B45,'Pwood &amp; PB List'!$B$4:$V$158,17,FALSE))))</f>
        <v>876.76</v>
      </c>
      <c r="V45" s="108" t="str">
        <f t="shared" ref="V45:V49" si="64">CONCATENATE("MAB-",B45)</f>
        <v>MAB-SB30</v>
      </c>
      <c r="W45" s="149">
        <f>IF('Summary Sheet'!$M$4="Plywood",VLOOKUP($B45,'Pwood &amp; PB List'!$B$4:$V$158,9,FALSE),IF('Summary Sheet'!$M$4="PB w/ Wood Drawers",VLOOKUP($B45,'Pwood &amp; PB List'!$B$4:$V$158,13,FALSE),IF('Summary Sheet'!$M$4="PB w/ PB Drawers",VLOOKUP($B45,'Pwood &amp; PB List'!$B$4:$V$158,17,FALSE))))</f>
        <v>876.76</v>
      </c>
      <c r="X45" s="150" t="str">
        <f t="shared" ref="X45:X49" si="65">CONCATENATE("GLB-",B45)</f>
        <v>GLB-SB30</v>
      </c>
      <c r="Y45" s="107">
        <v>2</v>
      </c>
      <c r="Z45" s="108"/>
      <c r="AA45" s="108"/>
      <c r="AB45" s="108"/>
      <c r="AC45" s="108"/>
      <c r="AD45" s="93"/>
      <c r="AE45" s="93"/>
      <c r="AF45" s="93"/>
      <c r="AG45" s="93"/>
      <c r="AH45" s="93"/>
      <c r="AI45" s="93"/>
      <c r="AJ45" s="93"/>
      <c r="AK45" s="93"/>
      <c r="AL45" s="93"/>
      <c r="AM45" s="93"/>
      <c r="AN45" s="93"/>
      <c r="AO45" s="93"/>
      <c r="AP45" s="93"/>
      <c r="AQ45" s="93"/>
      <c r="AR45" s="93"/>
      <c r="AS45" s="93"/>
    </row>
    <row r="46" spans="1:45" ht="14.25" customHeight="1">
      <c r="A46" s="147" t="s">
        <v>626</v>
      </c>
      <c r="B46" s="148" t="s">
        <v>111</v>
      </c>
      <c r="C46" s="149">
        <f>IF('Summary Sheet'!$M$4="Plywood",VLOOKUP($B46,'Pwood &amp; PB List'!$B$4:$V$158,9,FALSE),IF('Summary Sheet'!$M$4="PB w/ Wood Drawers",VLOOKUP($B46,'Pwood &amp; PB List'!$B$4:$V$158,13,FALSE),IF('Summary Sheet'!$M$4="PB w/ PB Drawers",VLOOKUP($B46,'Pwood &amp; PB List'!$B$4:$V$158,17,FALSE))))</f>
        <v>931.61500000000001</v>
      </c>
      <c r="D46" s="150" t="str">
        <f t="shared" si="55"/>
        <v>GLW-SB33</v>
      </c>
      <c r="E46" s="149">
        <f>IF('Summary Sheet'!$M$4="Plywood",VLOOKUP($B46,'Pwood &amp; PB List'!$B$4:$V$158,10,FALSE),IF('Summary Sheet'!$M$4="PB w/ Wood Drawers",VLOOKUP($B46,'Pwood &amp; PB List'!$B$4:$V$158,14,FALSE),IF('Summary Sheet'!$M$4="PB w/ PB Drawers",VLOOKUP($B46,'Pwood &amp; PB List'!$B$4:$V$158,18,FALSE))))</f>
        <v>881.47500000000002</v>
      </c>
      <c r="F46" s="150" t="str">
        <f t="shared" si="56"/>
        <v>SLO-SB33</v>
      </c>
      <c r="G46" s="149">
        <f>IF('Summary Sheet'!$M$4="Plywood",VLOOKUP($B46,'Pwood &amp; PB List'!$B$4:$V$158,11,FALSE),IF('Summary Sheet'!$M$4="PB w/ Wood Drawers",VLOOKUP($B46,'Pwood &amp; PB List'!$B$4:$V$158,15,FALSE),IF('Summary Sheet'!$M$4="PB w/ PB Drawers",VLOOKUP($B46,'Pwood &amp; PB List'!$B$4:$V$158,19,FALSE))))</f>
        <v>828</v>
      </c>
      <c r="H46" s="150" t="str">
        <f t="shared" si="57"/>
        <v>BLW-SB33</v>
      </c>
      <c r="I46" s="149">
        <f>IF('Summary Sheet'!$M$4="Plywood",VLOOKUP($B46,'Pwood &amp; PB List'!$B$4:$V$158,10,FALSE),IF('Summary Sheet'!$M$4="PB w/ Wood Drawers",VLOOKUP($B46,'Pwood &amp; PB List'!$B$4:$V$158,14,FALSE),IF('Summary Sheet'!$M$4="PB w/ PB Drawers",VLOOKUP($B46,'Pwood &amp; PB List'!$B$4:$V$158,18,FALSE))))</f>
        <v>881.47500000000002</v>
      </c>
      <c r="J46" s="150" t="str">
        <f t="shared" si="58"/>
        <v>WEO-SB33</v>
      </c>
      <c r="K46" s="149">
        <f>IF('Summary Sheet'!$M$4="Plywood",VLOOKUP($B46,'Pwood &amp; PB List'!$B$4:$V$158,9,FALSE),IF('Summary Sheet'!$M$4="PB w/ Wood Drawers",VLOOKUP($B46,'Pwood &amp; PB List'!$B$4:$V$158,13,FALSE),IF('Summary Sheet'!$M$4="PB w/ PB Drawers",VLOOKUP($B46,'Pwood &amp; PB List'!$B$4:$V$158,17,FALSE))))</f>
        <v>931.61500000000001</v>
      </c>
      <c r="L46" s="150" t="str">
        <f t="shared" si="59"/>
        <v>GLG-SB33</v>
      </c>
      <c r="M46" s="149">
        <f>IF('Summary Sheet'!$M$4="Plywood",VLOOKUP($B46,'Pwood &amp; PB List'!$B$4:$V$158,12,FALSE),IF('Summary Sheet'!$M$4="PB w/ Wood Drawers",VLOOKUP($B46,'Pwood &amp; PB List'!$B$4:$V$158,16,FALSE),IF('Summary Sheet'!$M$4="PB w/ PB Drawers",VLOOKUP($B46,'Pwood &amp; PB List'!$B$4:$V$158,20,FALSE))))</f>
        <v>767.85500000000002</v>
      </c>
      <c r="N46" s="108" t="str">
        <f t="shared" si="60"/>
        <v>NAO-SB33</v>
      </c>
      <c r="O46" s="149">
        <f>IF('Summary Sheet'!$M$4="Plywood",VLOOKUP($B46,'Pwood &amp; PB List'!$B$4:$V$158,12,FALSE),IF('Summary Sheet'!$M$4="PB w/ Wood Drawers",VLOOKUP($B46,'Pwood &amp; PB List'!$B$4:$V$158,16,FALSE),IF('Summary Sheet'!$M$4="PB w/ PB Drawers",VLOOKUP($B46,'Pwood &amp; PB List'!$B$4:$V$158,20,FALSE))))</f>
        <v>767.85500000000002</v>
      </c>
      <c r="P46" s="108" t="str">
        <f t="shared" si="61"/>
        <v>WHO-SB33</v>
      </c>
      <c r="Q46" s="149">
        <f>IF('Summary Sheet'!$M$4="Plywood",VLOOKUP($B46,'Pwood &amp; PB List'!$B$4:$V$158,9,FALSE),IF('Summary Sheet'!$M$4="PB w/ Wood Drawers",VLOOKUP($B46,'Pwood &amp; PB List'!$B$4:$V$158,13,FALSE),IF('Summary Sheet'!$M$4="PB w/ PB Drawers",VLOOKUP($B46,'Pwood &amp; PB List'!$B$4:$V$158,17,FALSE))))</f>
        <v>931.61500000000001</v>
      </c>
      <c r="R46" s="108" t="str">
        <f t="shared" si="62"/>
        <v>MAW-SB33</v>
      </c>
      <c r="S46" s="149">
        <f>IF('Summary Sheet'!$M$4="Plywood",VLOOKUP($B46,'Pwood &amp; PB List'!$B$4:$V$158,9,FALSE),IF('Summary Sheet'!$M$4="PB w/ Wood Drawers",VLOOKUP($B46,'Pwood &amp; PB List'!$B$4:$V$158,13,FALSE),IF('Summary Sheet'!$M$4="PB w/ PB Drawers",VLOOKUP($B46,'Pwood &amp; PB List'!$B$4:$V$158,17,FALSE))))</f>
        <v>931.61500000000001</v>
      </c>
      <c r="T46" s="108" t="str">
        <f t="shared" si="63"/>
        <v>MAG-SB33</v>
      </c>
      <c r="U46" s="149">
        <f>IF('Summary Sheet'!$M$4="Plywood",VLOOKUP($B46,'Pwood &amp; PB List'!$B$4:$V$158,9,FALSE),IF('Summary Sheet'!$M$4="PB w/ Wood Drawers",VLOOKUP($B46,'Pwood &amp; PB List'!$B$4:$V$158,13,FALSE),IF('Summary Sheet'!$M$4="PB w/ PB Drawers",VLOOKUP($B46,'Pwood &amp; PB List'!$B$4:$V$158,17,FALSE))))</f>
        <v>931.61500000000001</v>
      </c>
      <c r="V46" s="108" t="str">
        <f t="shared" si="64"/>
        <v>MAB-SB33</v>
      </c>
      <c r="W46" s="149">
        <f>IF('Summary Sheet'!$M$4="Plywood",VLOOKUP($B46,'Pwood &amp; PB List'!$B$4:$V$158,9,FALSE),IF('Summary Sheet'!$M$4="PB w/ Wood Drawers",VLOOKUP($B46,'Pwood &amp; PB List'!$B$4:$V$158,13,FALSE),IF('Summary Sheet'!$M$4="PB w/ PB Drawers",VLOOKUP($B46,'Pwood &amp; PB List'!$B$4:$V$158,17,FALSE))))</f>
        <v>931.61500000000001</v>
      </c>
      <c r="X46" s="150" t="str">
        <f t="shared" si="65"/>
        <v>GLB-SB33</v>
      </c>
      <c r="Y46" s="107">
        <v>2</v>
      </c>
      <c r="Z46" s="108"/>
      <c r="AA46" s="108"/>
      <c r="AB46" s="108"/>
      <c r="AC46" s="108"/>
      <c r="AD46" s="93"/>
      <c r="AE46" s="93"/>
      <c r="AF46" s="93"/>
      <c r="AG46" s="93"/>
      <c r="AH46" s="93"/>
      <c r="AI46" s="93"/>
      <c r="AJ46" s="93"/>
      <c r="AK46" s="93"/>
      <c r="AL46" s="93"/>
      <c r="AM46" s="93"/>
      <c r="AN46" s="93"/>
      <c r="AO46" s="93"/>
      <c r="AP46" s="93"/>
      <c r="AQ46" s="93"/>
      <c r="AR46" s="93"/>
      <c r="AS46" s="93"/>
    </row>
    <row r="47" spans="1:45" ht="14.25" customHeight="1">
      <c r="A47" s="147" t="s">
        <v>627</v>
      </c>
      <c r="B47" s="148" t="s">
        <v>113</v>
      </c>
      <c r="C47" s="149">
        <f>IF('Summary Sheet'!$M$4="Plywood",VLOOKUP($B47,'Pwood &amp; PB List'!$B$4:$V$158,9,FALSE),IF('Summary Sheet'!$M$4="PB w/ Wood Drawers",VLOOKUP($B47,'Pwood &amp; PB List'!$B$4:$V$158,13,FALSE),IF('Summary Sheet'!$M$4="PB w/ PB Drawers",VLOOKUP($B47,'Pwood &amp; PB List'!$B$4:$V$158,17,FALSE))))</f>
        <v>986.35500000000002</v>
      </c>
      <c r="D47" s="150" t="str">
        <f t="shared" si="55"/>
        <v>GLW-SB36</v>
      </c>
      <c r="E47" s="149">
        <f>IF('Summary Sheet'!$M$4="Plywood",VLOOKUP($B47,'Pwood &amp; PB List'!$B$4:$V$158,10,FALSE),IF('Summary Sheet'!$M$4="PB w/ Wood Drawers",VLOOKUP($B47,'Pwood &amp; PB List'!$B$4:$V$158,14,FALSE),IF('Summary Sheet'!$M$4="PB w/ PB Drawers",VLOOKUP($B47,'Pwood &amp; PB List'!$B$4:$V$158,18,FALSE))))</f>
        <v>931.61500000000001</v>
      </c>
      <c r="F47" s="150" t="str">
        <f t="shared" si="56"/>
        <v>SLO-SB36</v>
      </c>
      <c r="G47" s="149">
        <f>IF('Summary Sheet'!$M$4="Plywood",VLOOKUP($B47,'Pwood &amp; PB List'!$B$4:$V$158,11,FALSE),IF('Summary Sheet'!$M$4="PB w/ Wood Drawers",VLOOKUP($B47,'Pwood &amp; PB List'!$B$4:$V$158,15,FALSE),IF('Summary Sheet'!$M$4="PB w/ PB Drawers",VLOOKUP($B47,'Pwood &amp; PB List'!$B$4:$V$158,19,FALSE))))</f>
        <v>873.19500000000005</v>
      </c>
      <c r="H47" s="150" t="str">
        <f t="shared" si="57"/>
        <v>BLW-SB36</v>
      </c>
      <c r="I47" s="149">
        <f>IF('Summary Sheet'!$M$4="Plywood",VLOOKUP($B47,'Pwood &amp; PB List'!$B$4:$V$158,10,FALSE),IF('Summary Sheet'!$M$4="PB w/ Wood Drawers",VLOOKUP($B47,'Pwood &amp; PB List'!$B$4:$V$158,14,FALSE),IF('Summary Sheet'!$M$4="PB w/ PB Drawers",VLOOKUP($B47,'Pwood &amp; PB List'!$B$4:$V$158,18,FALSE))))</f>
        <v>931.61500000000001</v>
      </c>
      <c r="J47" s="150" t="str">
        <f t="shared" si="58"/>
        <v>WEO-SB36</v>
      </c>
      <c r="K47" s="149">
        <f>IF('Summary Sheet'!$M$4="Plywood",VLOOKUP($B47,'Pwood &amp; PB List'!$B$4:$V$158,9,FALSE),IF('Summary Sheet'!$M$4="PB w/ Wood Drawers",VLOOKUP($B47,'Pwood &amp; PB List'!$B$4:$V$158,13,FALSE),IF('Summary Sheet'!$M$4="PB w/ PB Drawers",VLOOKUP($B47,'Pwood &amp; PB List'!$B$4:$V$158,17,FALSE))))</f>
        <v>986.35500000000002</v>
      </c>
      <c r="L47" s="150" t="str">
        <f t="shared" si="59"/>
        <v>GLG-SB36</v>
      </c>
      <c r="M47" s="149">
        <f>IF('Summary Sheet'!$M$4="Plywood",VLOOKUP($B47,'Pwood &amp; PB List'!$B$4:$V$158,12,FALSE),IF('Summary Sheet'!$M$4="PB w/ Wood Drawers",VLOOKUP($B47,'Pwood &amp; PB List'!$B$4:$V$158,16,FALSE),IF('Summary Sheet'!$M$4="PB w/ PB Drawers",VLOOKUP($B47,'Pwood &amp; PB List'!$B$4:$V$158,20,FALSE))))</f>
        <v>807.53</v>
      </c>
      <c r="N47" s="108" t="str">
        <f t="shared" si="60"/>
        <v>NAO-SB36</v>
      </c>
      <c r="O47" s="149">
        <f>IF('Summary Sheet'!$M$4="Plywood",VLOOKUP($B47,'Pwood &amp; PB List'!$B$4:$V$158,12,FALSE),IF('Summary Sheet'!$M$4="PB w/ Wood Drawers",VLOOKUP($B47,'Pwood &amp; PB List'!$B$4:$V$158,16,FALSE),IF('Summary Sheet'!$M$4="PB w/ PB Drawers",VLOOKUP($B47,'Pwood &amp; PB List'!$B$4:$V$158,20,FALSE))))</f>
        <v>807.53</v>
      </c>
      <c r="P47" s="108" t="str">
        <f t="shared" si="61"/>
        <v>WHO-SB36</v>
      </c>
      <c r="Q47" s="149">
        <f>IF('Summary Sheet'!$M$4="Plywood",VLOOKUP($B47,'Pwood &amp; PB List'!$B$4:$V$158,9,FALSE),IF('Summary Sheet'!$M$4="PB w/ Wood Drawers",VLOOKUP($B47,'Pwood &amp; PB List'!$B$4:$V$158,13,FALSE),IF('Summary Sheet'!$M$4="PB w/ PB Drawers",VLOOKUP($B47,'Pwood &amp; PB List'!$B$4:$V$158,17,FALSE))))</f>
        <v>986.35500000000002</v>
      </c>
      <c r="R47" s="108" t="str">
        <f t="shared" si="62"/>
        <v>MAW-SB36</v>
      </c>
      <c r="S47" s="149">
        <f>IF('Summary Sheet'!$M$4="Plywood",VLOOKUP($B47,'Pwood &amp; PB List'!$B$4:$V$158,9,FALSE),IF('Summary Sheet'!$M$4="PB w/ Wood Drawers",VLOOKUP($B47,'Pwood &amp; PB List'!$B$4:$V$158,13,FALSE),IF('Summary Sheet'!$M$4="PB w/ PB Drawers",VLOOKUP($B47,'Pwood &amp; PB List'!$B$4:$V$158,17,FALSE))))</f>
        <v>986.35500000000002</v>
      </c>
      <c r="T47" s="108" t="str">
        <f t="shared" si="63"/>
        <v>MAG-SB36</v>
      </c>
      <c r="U47" s="149">
        <f>IF('Summary Sheet'!$M$4="Plywood",VLOOKUP($B47,'Pwood &amp; PB List'!$B$4:$V$158,9,FALSE),IF('Summary Sheet'!$M$4="PB w/ Wood Drawers",VLOOKUP($B47,'Pwood &amp; PB List'!$B$4:$V$158,13,FALSE),IF('Summary Sheet'!$M$4="PB w/ PB Drawers",VLOOKUP($B47,'Pwood &amp; PB List'!$B$4:$V$158,17,FALSE))))</f>
        <v>986.35500000000002</v>
      </c>
      <c r="V47" s="108" t="str">
        <f t="shared" si="64"/>
        <v>MAB-SB36</v>
      </c>
      <c r="W47" s="149">
        <f>IF('Summary Sheet'!$M$4="Plywood",VLOOKUP($B47,'Pwood &amp; PB List'!$B$4:$V$158,9,FALSE),IF('Summary Sheet'!$M$4="PB w/ Wood Drawers",VLOOKUP($B47,'Pwood &amp; PB List'!$B$4:$V$158,13,FALSE),IF('Summary Sheet'!$M$4="PB w/ PB Drawers",VLOOKUP($B47,'Pwood &amp; PB List'!$B$4:$V$158,17,FALSE))))</f>
        <v>986.35500000000002</v>
      </c>
      <c r="X47" s="150" t="str">
        <f t="shared" si="65"/>
        <v>GLB-SB36</v>
      </c>
      <c r="Y47" s="107">
        <v>2</v>
      </c>
      <c r="Z47" s="108"/>
      <c r="AA47" s="108"/>
      <c r="AB47" s="108"/>
      <c r="AC47" s="108"/>
      <c r="AD47" s="93"/>
      <c r="AE47" s="93"/>
      <c r="AF47" s="93"/>
      <c r="AG47" s="93"/>
      <c r="AH47" s="93"/>
      <c r="AI47" s="93"/>
      <c r="AJ47" s="93"/>
      <c r="AK47" s="93"/>
      <c r="AL47" s="93"/>
      <c r="AM47" s="93"/>
      <c r="AN47" s="93"/>
      <c r="AO47" s="93"/>
      <c r="AP47" s="93"/>
      <c r="AQ47" s="93"/>
      <c r="AR47" s="93"/>
      <c r="AS47" s="93"/>
    </row>
    <row r="48" spans="1:45" ht="14.25" customHeight="1">
      <c r="A48" s="147" t="s">
        <v>628</v>
      </c>
      <c r="B48" s="148" t="s">
        <v>629</v>
      </c>
      <c r="C48" s="149">
        <f>IF('Summary Sheet'!$M$4="Plywood",VLOOKUP($B48,'Pwood &amp; PB List'!$B$4:$V$158,9,FALSE),IF('Summary Sheet'!$M$4="PB w/ Wood Drawers",VLOOKUP($B48,'Pwood &amp; PB List'!$B$4:$V$158,13,FALSE),IF('Summary Sheet'!$M$4="PB w/ PB Drawers",VLOOKUP($B48,'Pwood &amp; PB List'!$B$4:$V$158,17,FALSE))))</f>
        <v>986.35500000000002</v>
      </c>
      <c r="D48" s="150" t="str">
        <f t="shared" si="55"/>
        <v>GLW-FSB36</v>
      </c>
      <c r="E48" s="149">
        <f>IF('Summary Sheet'!$M$4="Plywood",VLOOKUP($B48,'Pwood &amp; PB List'!$B$4:$V$158,10,FALSE),IF('Summary Sheet'!$M$4="PB w/ Wood Drawers",VLOOKUP($B48,'Pwood &amp; PB List'!$B$4:$V$158,14,FALSE),IF('Summary Sheet'!$M$4="PB w/ PB Drawers",VLOOKUP($B48,'Pwood &amp; PB List'!$B$4:$V$158,18,FALSE))))</f>
        <v>931.61500000000001</v>
      </c>
      <c r="F48" s="150" t="str">
        <f t="shared" si="56"/>
        <v>SLO-FSB36</v>
      </c>
      <c r="G48" s="149">
        <f>IF('Summary Sheet'!$M$4="Plywood",VLOOKUP($B48,'Pwood &amp; PB List'!$B$4:$V$158,11,FALSE),IF('Summary Sheet'!$M$4="PB w/ Wood Drawers",VLOOKUP($B48,'Pwood &amp; PB List'!$B$4:$V$158,15,FALSE),IF('Summary Sheet'!$M$4="PB w/ PB Drawers",VLOOKUP($B48,'Pwood &amp; PB List'!$B$4:$V$158,19,FALSE))))</f>
        <v>873.19500000000005</v>
      </c>
      <c r="H48" s="150" t="str">
        <f t="shared" si="57"/>
        <v>BLW-FSB36</v>
      </c>
      <c r="I48" s="149">
        <f>IF('Summary Sheet'!$M$4="Plywood",VLOOKUP($B48,'Pwood &amp; PB List'!$B$4:$V$158,10,FALSE),IF('Summary Sheet'!$M$4="PB w/ Wood Drawers",VLOOKUP($B48,'Pwood &amp; PB List'!$B$4:$V$158,14,FALSE),IF('Summary Sheet'!$M$4="PB w/ PB Drawers",VLOOKUP($B48,'Pwood &amp; PB List'!$B$4:$V$158,18,FALSE))))</f>
        <v>931.61500000000001</v>
      </c>
      <c r="J48" s="150" t="str">
        <f t="shared" si="58"/>
        <v>WEO-FSB36</v>
      </c>
      <c r="K48" s="149">
        <f>IF('Summary Sheet'!$M$4="Plywood",VLOOKUP($B48,'Pwood &amp; PB List'!$B$4:$V$158,9,FALSE),IF('Summary Sheet'!$M$4="PB w/ Wood Drawers",VLOOKUP($B48,'Pwood &amp; PB List'!$B$4:$V$158,13,FALSE),IF('Summary Sheet'!$M$4="PB w/ PB Drawers",VLOOKUP($B48,'Pwood &amp; PB List'!$B$4:$V$158,17,FALSE))))</f>
        <v>986.35500000000002</v>
      </c>
      <c r="L48" s="150" t="str">
        <f t="shared" si="59"/>
        <v>GLG-FSB36</v>
      </c>
      <c r="M48" s="149">
        <f>IF('Summary Sheet'!$M$4="Plywood",VLOOKUP($B48,'Pwood &amp; PB List'!$B$4:$V$158,12,FALSE),IF('Summary Sheet'!$M$4="PB w/ Wood Drawers",VLOOKUP($B48,'Pwood &amp; PB List'!$B$4:$V$158,16,FALSE),IF('Summary Sheet'!$M$4="PB w/ PB Drawers",VLOOKUP($B48,'Pwood &amp; PB List'!$B$4:$V$158,20,FALSE))))</f>
        <v>807.53</v>
      </c>
      <c r="N48" s="108" t="str">
        <f t="shared" si="60"/>
        <v>NAO-FSB36</v>
      </c>
      <c r="O48" s="149">
        <f>IF('Summary Sheet'!$M$4="Plywood",VLOOKUP($B48,'Pwood &amp; PB List'!$B$4:$V$158,12,FALSE),IF('Summary Sheet'!$M$4="PB w/ Wood Drawers",VLOOKUP($B48,'Pwood &amp; PB List'!$B$4:$V$158,16,FALSE),IF('Summary Sheet'!$M$4="PB w/ PB Drawers",VLOOKUP($B48,'Pwood &amp; PB List'!$B$4:$V$158,20,FALSE))))</f>
        <v>807.53</v>
      </c>
      <c r="P48" s="108" t="str">
        <f t="shared" si="61"/>
        <v>WHO-FSB36</v>
      </c>
      <c r="Q48" s="149">
        <f>IF('Summary Sheet'!$M$4="Plywood",VLOOKUP($B48,'Pwood &amp; PB List'!$B$4:$V$158,9,FALSE),IF('Summary Sheet'!$M$4="PB w/ Wood Drawers",VLOOKUP($B48,'Pwood &amp; PB List'!$B$4:$V$158,13,FALSE),IF('Summary Sheet'!$M$4="PB w/ PB Drawers",VLOOKUP($B48,'Pwood &amp; PB List'!$B$4:$V$158,17,FALSE))))</f>
        <v>986.35500000000002</v>
      </c>
      <c r="R48" s="108" t="str">
        <f t="shared" si="62"/>
        <v>MAW-FSB36</v>
      </c>
      <c r="S48" s="149">
        <f>IF('Summary Sheet'!$M$4="Plywood",VLOOKUP($B48,'Pwood &amp; PB List'!$B$4:$V$158,9,FALSE),IF('Summary Sheet'!$M$4="PB w/ Wood Drawers",VLOOKUP($B48,'Pwood &amp; PB List'!$B$4:$V$158,13,FALSE),IF('Summary Sheet'!$M$4="PB w/ PB Drawers",VLOOKUP($B48,'Pwood &amp; PB List'!$B$4:$V$158,17,FALSE))))</f>
        <v>986.35500000000002</v>
      </c>
      <c r="T48" s="108" t="str">
        <f t="shared" si="63"/>
        <v>MAG-FSB36</v>
      </c>
      <c r="U48" s="149">
        <f>IF('Summary Sheet'!$M$4="Plywood",VLOOKUP($B48,'Pwood &amp; PB List'!$B$4:$V$158,9,FALSE),IF('Summary Sheet'!$M$4="PB w/ Wood Drawers",VLOOKUP($B48,'Pwood &amp; PB List'!$B$4:$V$158,13,FALSE),IF('Summary Sheet'!$M$4="PB w/ PB Drawers",VLOOKUP($B48,'Pwood &amp; PB List'!$B$4:$V$158,17,FALSE))))</f>
        <v>986.35500000000002</v>
      </c>
      <c r="V48" s="108" t="str">
        <f t="shared" si="64"/>
        <v>MAB-FSB36</v>
      </c>
      <c r="W48" s="149">
        <f>IF('Summary Sheet'!$M$4="Plywood",VLOOKUP($B48,'Pwood &amp; PB List'!$B$4:$V$158,9,FALSE),IF('Summary Sheet'!$M$4="PB w/ Wood Drawers",VLOOKUP($B48,'Pwood &amp; PB List'!$B$4:$V$158,13,FALSE),IF('Summary Sheet'!$M$4="PB w/ PB Drawers",VLOOKUP($B48,'Pwood &amp; PB List'!$B$4:$V$158,17,FALSE))))</f>
        <v>986.35500000000002</v>
      </c>
      <c r="X48" s="150" t="str">
        <f t="shared" si="65"/>
        <v>GLB-FSB36</v>
      </c>
      <c r="Y48" s="107">
        <v>2</v>
      </c>
      <c r="Z48" s="108"/>
      <c r="AA48" s="108"/>
      <c r="AB48" s="108"/>
      <c r="AC48" s="108"/>
      <c r="AD48" s="93"/>
      <c r="AE48" s="93"/>
      <c r="AF48" s="93"/>
      <c r="AG48" s="93"/>
      <c r="AH48" s="93"/>
      <c r="AI48" s="93"/>
      <c r="AJ48" s="93"/>
      <c r="AK48" s="93"/>
      <c r="AL48" s="93"/>
      <c r="AM48" s="93"/>
      <c r="AN48" s="93"/>
      <c r="AO48" s="93"/>
      <c r="AP48" s="93"/>
      <c r="AQ48" s="93"/>
      <c r="AR48" s="93"/>
      <c r="AS48" s="93"/>
    </row>
    <row r="49" spans="1:45" ht="14.25" customHeight="1">
      <c r="A49" s="147" t="s">
        <v>630</v>
      </c>
      <c r="B49" s="148" t="s">
        <v>115</v>
      </c>
      <c r="C49" s="149">
        <f>IF('Summary Sheet'!$M$4="Plywood",VLOOKUP($B49,'Pwood &amp; PB List'!$B$4:$V$158,9,FALSE),IF('Summary Sheet'!$M$4="PB w/ Wood Drawers",VLOOKUP($B49,'Pwood &amp; PB List'!$B$4:$V$158,13,FALSE),IF('Summary Sheet'!$M$4="PB w/ PB Drawers",VLOOKUP($B49,'Pwood &amp; PB List'!$B$4:$V$158,17,FALSE))))</f>
        <v>1095.95</v>
      </c>
      <c r="D49" s="150" t="str">
        <f t="shared" si="55"/>
        <v>GLW-SB42</v>
      </c>
      <c r="E49" s="149">
        <f>IF('Summary Sheet'!$M$4="Plywood",VLOOKUP($B49,'Pwood &amp; PB List'!$B$4:$V$158,10,FALSE),IF('Summary Sheet'!$M$4="PB w/ Wood Drawers",VLOOKUP($B49,'Pwood &amp; PB List'!$B$4:$V$158,14,FALSE),IF('Summary Sheet'!$M$4="PB w/ PB Drawers",VLOOKUP($B49,'Pwood &amp; PB List'!$B$4:$V$158,18,FALSE))))</f>
        <v>1032.125</v>
      </c>
      <c r="F49" s="150" t="str">
        <f t="shared" si="56"/>
        <v>SLO-SB42</v>
      </c>
      <c r="G49" s="149">
        <f>IF('Summary Sheet'!$M$4="Plywood",VLOOKUP($B49,'Pwood &amp; PB List'!$B$4:$V$158,11,FALSE),IF('Summary Sheet'!$M$4="PB w/ Wood Drawers",VLOOKUP($B49,'Pwood &amp; PB List'!$B$4:$V$158,15,FALSE),IF('Summary Sheet'!$M$4="PB w/ PB Drawers",VLOOKUP($B49,'Pwood &amp; PB List'!$B$4:$V$158,19,FALSE))))</f>
        <v>963.93000000000006</v>
      </c>
      <c r="H49" s="150" t="str">
        <f t="shared" si="57"/>
        <v>BLW-SB42</v>
      </c>
      <c r="I49" s="149">
        <f>IF('Summary Sheet'!$M$4="Plywood",VLOOKUP($B49,'Pwood &amp; PB List'!$B$4:$V$158,10,FALSE),IF('Summary Sheet'!$M$4="PB w/ Wood Drawers",VLOOKUP($B49,'Pwood &amp; PB List'!$B$4:$V$158,14,FALSE),IF('Summary Sheet'!$M$4="PB w/ PB Drawers",VLOOKUP($B49,'Pwood &amp; PB List'!$B$4:$V$158,18,FALSE))))</f>
        <v>1032.125</v>
      </c>
      <c r="J49" s="150" t="str">
        <f t="shared" si="58"/>
        <v>WEO-SB42</v>
      </c>
      <c r="K49" s="149">
        <f>IF('Summary Sheet'!$M$4="Plywood",VLOOKUP($B49,'Pwood &amp; PB List'!$B$4:$V$158,9,FALSE),IF('Summary Sheet'!$M$4="PB w/ Wood Drawers",VLOOKUP($B49,'Pwood &amp; PB List'!$B$4:$V$158,13,FALSE),IF('Summary Sheet'!$M$4="PB w/ PB Drawers",VLOOKUP($B49,'Pwood &amp; PB List'!$B$4:$V$158,17,FALSE))))</f>
        <v>1095.95</v>
      </c>
      <c r="L49" s="150" t="str">
        <f t="shared" si="59"/>
        <v>GLG-SB42</v>
      </c>
      <c r="M49" s="149">
        <f>IF('Summary Sheet'!$M$4="Plywood",VLOOKUP($B49,'Pwood &amp; PB List'!$B$4:$V$158,12,FALSE),IF('Summary Sheet'!$M$4="PB w/ Wood Drawers",VLOOKUP($B49,'Pwood &amp; PB List'!$B$4:$V$158,16,FALSE),IF('Summary Sheet'!$M$4="PB w/ PB Drawers",VLOOKUP($B49,'Pwood &amp; PB List'!$B$4:$V$158,20,FALSE))))</f>
        <v>887.22500000000002</v>
      </c>
      <c r="N49" s="108" t="str">
        <f t="shared" si="60"/>
        <v>NAO-SB42</v>
      </c>
      <c r="O49" s="149">
        <f>IF('Summary Sheet'!$M$4="Plywood",VLOOKUP($B49,'Pwood &amp; PB List'!$B$4:$V$158,12,FALSE),IF('Summary Sheet'!$M$4="PB w/ Wood Drawers",VLOOKUP($B49,'Pwood &amp; PB List'!$B$4:$V$158,16,FALSE),IF('Summary Sheet'!$M$4="PB w/ PB Drawers",VLOOKUP($B49,'Pwood &amp; PB List'!$B$4:$V$158,20,FALSE))))</f>
        <v>887.22500000000002</v>
      </c>
      <c r="P49" s="108" t="str">
        <f t="shared" si="61"/>
        <v>WHO-SB42</v>
      </c>
      <c r="Q49" s="149">
        <f>IF('Summary Sheet'!$M$4="Plywood",VLOOKUP($B49,'Pwood &amp; PB List'!$B$4:$V$158,9,FALSE),IF('Summary Sheet'!$M$4="PB w/ Wood Drawers",VLOOKUP($B49,'Pwood &amp; PB List'!$B$4:$V$158,13,FALSE),IF('Summary Sheet'!$M$4="PB w/ PB Drawers",VLOOKUP($B49,'Pwood &amp; PB List'!$B$4:$V$158,17,FALSE))))</f>
        <v>1095.95</v>
      </c>
      <c r="R49" s="108" t="str">
        <f t="shared" si="62"/>
        <v>MAW-SB42</v>
      </c>
      <c r="S49" s="149">
        <f>IF('Summary Sheet'!$M$4="Plywood",VLOOKUP($B49,'Pwood &amp; PB List'!$B$4:$V$158,9,FALSE),IF('Summary Sheet'!$M$4="PB w/ Wood Drawers",VLOOKUP($B49,'Pwood &amp; PB List'!$B$4:$V$158,13,FALSE),IF('Summary Sheet'!$M$4="PB w/ PB Drawers",VLOOKUP($B49,'Pwood &amp; PB List'!$B$4:$V$158,17,FALSE))))</f>
        <v>1095.95</v>
      </c>
      <c r="T49" s="108" t="str">
        <f t="shared" si="63"/>
        <v>MAG-SB42</v>
      </c>
      <c r="U49" s="149">
        <f>IF('Summary Sheet'!$M$4="Plywood",VLOOKUP($B49,'Pwood &amp; PB List'!$B$4:$V$158,9,FALSE),IF('Summary Sheet'!$M$4="PB w/ Wood Drawers",VLOOKUP($B49,'Pwood &amp; PB List'!$B$4:$V$158,13,FALSE),IF('Summary Sheet'!$M$4="PB w/ PB Drawers",VLOOKUP($B49,'Pwood &amp; PB List'!$B$4:$V$158,17,FALSE))))</f>
        <v>1095.95</v>
      </c>
      <c r="V49" s="108" t="str">
        <f t="shared" si="64"/>
        <v>MAB-SB42</v>
      </c>
      <c r="W49" s="149">
        <f>IF('Summary Sheet'!$M$4="Plywood",VLOOKUP($B49,'Pwood &amp; PB List'!$B$4:$V$158,9,FALSE),IF('Summary Sheet'!$M$4="PB w/ Wood Drawers",VLOOKUP($B49,'Pwood &amp; PB List'!$B$4:$V$158,13,FALSE),IF('Summary Sheet'!$M$4="PB w/ PB Drawers",VLOOKUP($B49,'Pwood &amp; PB List'!$B$4:$V$158,17,FALSE))))</f>
        <v>1095.95</v>
      </c>
      <c r="X49" s="150" t="str">
        <f t="shared" si="65"/>
        <v>GLB-SB42</v>
      </c>
      <c r="Y49" s="107">
        <v>2</v>
      </c>
      <c r="Z49" s="108"/>
      <c r="AA49" s="108"/>
      <c r="AB49" s="108"/>
      <c r="AC49" s="108"/>
      <c r="AD49" s="93"/>
      <c r="AE49" s="93"/>
      <c r="AF49" s="93"/>
      <c r="AG49" s="93"/>
      <c r="AH49" s="93"/>
      <c r="AI49" s="93"/>
      <c r="AJ49" s="93"/>
      <c r="AK49" s="93"/>
      <c r="AL49" s="93"/>
      <c r="AM49" s="93"/>
      <c r="AN49" s="93"/>
      <c r="AO49" s="93"/>
      <c r="AP49" s="93"/>
      <c r="AQ49" s="93"/>
      <c r="AR49" s="93"/>
      <c r="AS49" s="93"/>
    </row>
    <row r="50" spans="1:45" ht="14.25" customHeight="1">
      <c r="A50" s="155" t="s">
        <v>631</v>
      </c>
      <c r="B50" s="148"/>
      <c r="C50" s="149"/>
      <c r="D50" s="150"/>
      <c r="E50" s="149"/>
      <c r="F50" s="150"/>
      <c r="G50" s="149"/>
      <c r="H50" s="150"/>
      <c r="I50" s="149"/>
      <c r="J50" s="150"/>
      <c r="K50" s="149"/>
      <c r="L50" s="150"/>
      <c r="M50" s="149"/>
      <c r="N50" s="108"/>
      <c r="O50" s="149"/>
      <c r="P50" s="108"/>
      <c r="Q50" s="149"/>
      <c r="R50" s="108"/>
      <c r="S50" s="149"/>
      <c r="T50" s="108"/>
      <c r="U50" s="149"/>
      <c r="V50" s="108"/>
      <c r="W50" s="149"/>
      <c r="X50" s="150"/>
      <c r="Y50" s="107"/>
      <c r="Z50" s="108"/>
      <c r="AA50" s="108"/>
      <c r="AB50" s="108"/>
      <c r="AC50" s="108"/>
      <c r="AD50" s="93"/>
      <c r="AE50" s="93"/>
      <c r="AF50" s="93"/>
      <c r="AG50" s="93"/>
      <c r="AH50" s="93"/>
      <c r="AI50" s="93"/>
      <c r="AJ50" s="93"/>
      <c r="AK50" s="93"/>
      <c r="AL50" s="93"/>
      <c r="AM50" s="93"/>
      <c r="AN50" s="93"/>
      <c r="AO50" s="93"/>
      <c r="AP50" s="93"/>
      <c r="AQ50" s="93"/>
      <c r="AR50" s="93"/>
      <c r="AS50" s="93"/>
    </row>
    <row r="51" spans="1:45" ht="14.25" customHeight="1">
      <c r="A51" s="147" t="s">
        <v>632</v>
      </c>
      <c r="B51" s="148" t="s">
        <v>633</v>
      </c>
      <c r="C51" s="149">
        <f>IF('Summary Sheet'!$M$4="Plywood",VLOOKUP($B51,'Pwood &amp; PB List'!$B$4:$V$158,9,FALSE),IF('Summary Sheet'!$M$4="PB w/ Wood Drawers",VLOOKUP($B51,'Pwood &amp; PB List'!$B$4:$V$158,13,FALSE),IF('Summary Sheet'!$M$4="PB w/ PB Drawers",VLOOKUP($B51,'Pwood &amp; PB List'!$B$4:$V$158,17,FALSE))))</f>
        <v>1917.855</v>
      </c>
      <c r="D51" s="150" t="str">
        <f t="shared" ref="D51:D54" si="66">CONCATENATE("GLW-",B51)</f>
        <v>GLW-BLS33</v>
      </c>
      <c r="E51" s="149">
        <f>IF('Summary Sheet'!$M$4="Plywood",VLOOKUP($B51,'Pwood &amp; PB List'!$B$4:$V$158,10,FALSE),IF('Summary Sheet'!$M$4="PB w/ Wood Drawers",VLOOKUP($B51,'Pwood &amp; PB List'!$B$4:$V$158,14,FALSE),IF('Summary Sheet'!$M$4="PB w/ PB Drawers",VLOOKUP($B51,'Pwood &amp; PB List'!$B$4:$V$158,18,FALSE))))</f>
        <v>1892.8999999999999</v>
      </c>
      <c r="F51" s="150" t="str">
        <f t="shared" ref="F51:F54" si="67">CONCATENATE("SLO-",B51)</f>
        <v>SLO-BLS33</v>
      </c>
      <c r="G51" s="149">
        <f>IF('Summary Sheet'!$M$4="Plywood",VLOOKUP($B51,'Pwood &amp; PB List'!$B$4:$V$158,11,FALSE),IF('Summary Sheet'!$M$4="PB w/ Wood Drawers",VLOOKUP($B51,'Pwood &amp; PB List'!$B$4:$V$158,15,FALSE),IF('Summary Sheet'!$M$4="PB w/ PB Drawers",VLOOKUP($B51,'Pwood &amp; PB List'!$B$4:$V$158,19,FALSE))))</f>
        <v>1866.335</v>
      </c>
      <c r="H51" s="150" t="str">
        <f t="shared" ref="H51:H54" si="68">CONCATENATE("BLW-",B51)</f>
        <v>BLW-BLS33</v>
      </c>
      <c r="I51" s="149">
        <f>IF('Summary Sheet'!$M$4="Plywood",VLOOKUP($B51,'Pwood &amp; PB List'!$B$4:$V$158,10,FALSE),IF('Summary Sheet'!$M$4="PB w/ Wood Drawers",VLOOKUP($B51,'Pwood &amp; PB List'!$B$4:$V$158,14,FALSE),IF('Summary Sheet'!$M$4="PB w/ PB Drawers",VLOOKUP($B51,'Pwood &amp; PB List'!$B$4:$V$158,18,FALSE))))</f>
        <v>1892.8999999999999</v>
      </c>
      <c r="J51" s="150" t="str">
        <f t="shared" ref="J51:J54" si="69">CONCATENATE("WEO-",B51)</f>
        <v>WEO-BLS33</v>
      </c>
      <c r="K51" s="149">
        <f>IF('Summary Sheet'!$M$4="Plywood",VLOOKUP($B51,'Pwood &amp; PB List'!$B$4:$V$158,9,FALSE),IF('Summary Sheet'!$M$4="PB w/ Wood Drawers",VLOOKUP($B51,'Pwood &amp; PB List'!$B$4:$V$158,13,FALSE),IF('Summary Sheet'!$M$4="PB w/ PB Drawers",VLOOKUP($B51,'Pwood &amp; PB List'!$B$4:$V$158,17,FALSE))))</f>
        <v>1917.855</v>
      </c>
      <c r="L51" s="150" t="str">
        <f t="shared" ref="L51:L54" si="70">CONCATENATE("GLG-",B51)</f>
        <v>GLG-BLS33</v>
      </c>
      <c r="M51" s="149">
        <f>IF('Summary Sheet'!$M$4="Plywood",VLOOKUP($B51,'Pwood &amp; PB List'!$B$4:$V$158,12,FALSE),IF('Summary Sheet'!$M$4="PB w/ Wood Drawers",VLOOKUP($B51,'Pwood &amp; PB List'!$B$4:$V$158,16,FALSE),IF('Summary Sheet'!$M$4="PB w/ PB Drawers",VLOOKUP($B51,'Pwood &amp; PB List'!$B$4:$V$158,20,FALSE))))</f>
        <v>1836.4349999999999</v>
      </c>
      <c r="N51" s="108" t="str">
        <f t="shared" ref="N51:N54" si="71">CONCATENATE("NAO-",B51)</f>
        <v>NAO-BLS33</v>
      </c>
      <c r="O51" s="149">
        <f>IF('Summary Sheet'!$M$4="Plywood",VLOOKUP($B51,'Pwood &amp; PB List'!$B$4:$V$158,12,FALSE),IF('Summary Sheet'!$M$4="PB w/ Wood Drawers",VLOOKUP($B51,'Pwood &amp; PB List'!$B$4:$V$158,16,FALSE),IF('Summary Sheet'!$M$4="PB w/ PB Drawers",VLOOKUP($B51,'Pwood &amp; PB List'!$B$4:$V$158,20,FALSE))))</f>
        <v>1836.4349999999999</v>
      </c>
      <c r="P51" s="108" t="str">
        <f t="shared" ref="P51:P54" si="72">CONCATENATE("WHO-",B51)</f>
        <v>WHO-BLS33</v>
      </c>
      <c r="Q51" s="149">
        <f>IF('Summary Sheet'!$M$4="Plywood",VLOOKUP($B51,'Pwood &amp; PB List'!$B$4:$V$158,9,FALSE),IF('Summary Sheet'!$M$4="PB w/ Wood Drawers",VLOOKUP($B51,'Pwood &amp; PB List'!$B$4:$V$158,13,FALSE),IF('Summary Sheet'!$M$4="PB w/ PB Drawers",VLOOKUP($B51,'Pwood &amp; PB List'!$B$4:$V$158,17,FALSE))))</f>
        <v>1917.855</v>
      </c>
      <c r="R51" s="108" t="str">
        <f t="shared" ref="R51:R54" si="73">CONCATENATE("MAW-",B51)</f>
        <v>MAW-BLS33</v>
      </c>
      <c r="S51" s="149">
        <f>IF('Summary Sheet'!$M$4="Plywood",VLOOKUP($B51,'Pwood &amp; PB List'!$B$4:$V$158,9,FALSE),IF('Summary Sheet'!$M$4="PB w/ Wood Drawers",VLOOKUP($B51,'Pwood &amp; PB List'!$B$4:$V$158,13,FALSE),IF('Summary Sheet'!$M$4="PB w/ PB Drawers",VLOOKUP($B51,'Pwood &amp; PB List'!$B$4:$V$158,17,FALSE))))</f>
        <v>1917.855</v>
      </c>
      <c r="T51" s="108" t="str">
        <f t="shared" ref="T51:T54" si="74">CONCATENATE("MAG-",B51)</f>
        <v>MAG-BLS33</v>
      </c>
      <c r="U51" s="149">
        <f>IF('Summary Sheet'!$M$4="Plywood",VLOOKUP($B51,'Pwood &amp; PB List'!$B$4:$V$158,9,FALSE),IF('Summary Sheet'!$M$4="PB w/ Wood Drawers",VLOOKUP($B51,'Pwood &amp; PB List'!$B$4:$V$158,13,FALSE),IF('Summary Sheet'!$M$4="PB w/ PB Drawers",VLOOKUP($B51,'Pwood &amp; PB List'!$B$4:$V$158,17,FALSE))))</f>
        <v>1917.855</v>
      </c>
      <c r="V51" s="108" t="str">
        <f t="shared" ref="V51:V54" si="75">CONCATENATE("MAB-",B51)</f>
        <v>MAB-BLS33</v>
      </c>
      <c r="W51" s="149">
        <f>IF('Summary Sheet'!$M$4="Plywood",VLOOKUP($B51,'Pwood &amp; PB List'!$B$4:$V$158,9,FALSE),IF('Summary Sheet'!$M$4="PB w/ Wood Drawers",VLOOKUP($B51,'Pwood &amp; PB List'!$B$4:$V$158,13,FALSE),IF('Summary Sheet'!$M$4="PB w/ PB Drawers",VLOOKUP($B51,'Pwood &amp; PB List'!$B$4:$V$158,17,FALSE))))</f>
        <v>1917.855</v>
      </c>
      <c r="X51" s="150" t="str">
        <f t="shared" ref="X51:X54" si="76">CONCATENATE("GLB-",B51)</f>
        <v>GLB-BLS33</v>
      </c>
      <c r="Y51" s="107">
        <v>1</v>
      </c>
      <c r="Z51" s="108"/>
      <c r="AA51" s="108"/>
      <c r="AB51" s="108"/>
      <c r="AC51" s="108"/>
      <c r="AD51" s="93"/>
      <c r="AE51" s="93"/>
      <c r="AF51" s="93"/>
      <c r="AG51" s="93"/>
      <c r="AH51" s="93"/>
      <c r="AI51" s="93"/>
      <c r="AJ51" s="93"/>
      <c r="AK51" s="93"/>
      <c r="AL51" s="93"/>
      <c r="AM51" s="93"/>
      <c r="AN51" s="93"/>
      <c r="AO51" s="93"/>
      <c r="AP51" s="93"/>
      <c r="AQ51" s="93"/>
      <c r="AR51" s="93"/>
      <c r="AS51" s="93"/>
    </row>
    <row r="52" spans="1:45" ht="14.25" customHeight="1">
      <c r="A52" s="147" t="s">
        <v>634</v>
      </c>
      <c r="B52" s="148" t="s">
        <v>635</v>
      </c>
      <c r="C52" s="149">
        <f>IF('Summary Sheet'!$M$4="Plywood",VLOOKUP($B52,'Pwood &amp; PB List'!$B$4:$V$158,9,FALSE),IF('Summary Sheet'!$M$4="PB w/ Wood Drawers",VLOOKUP($B52,'Pwood &amp; PB List'!$B$4:$V$158,13,FALSE),IF('Summary Sheet'!$M$4="PB w/ PB Drawers",VLOOKUP($B52,'Pwood &amp; PB List'!$B$4:$V$158,17,FALSE))))</f>
        <v>2125.5450000000001</v>
      </c>
      <c r="D52" s="150" t="str">
        <f t="shared" si="66"/>
        <v>GLW-BLS36</v>
      </c>
      <c r="E52" s="149">
        <f>IF('Summary Sheet'!$M$4="Plywood",VLOOKUP($B52,'Pwood &amp; PB List'!$B$4:$V$158,10,FALSE),IF('Summary Sheet'!$M$4="PB w/ Wood Drawers",VLOOKUP($B52,'Pwood &amp; PB List'!$B$4:$V$158,14,FALSE),IF('Summary Sheet'!$M$4="PB w/ PB Drawers",VLOOKUP($B52,'Pwood &amp; PB List'!$B$4:$V$158,18,FALSE))))</f>
        <v>2091.5050000000001</v>
      </c>
      <c r="F52" s="150" t="str">
        <f t="shared" si="67"/>
        <v>SLO-BLS36</v>
      </c>
      <c r="G52" s="149">
        <f>IF('Summary Sheet'!$M$4="Plywood",VLOOKUP($B52,'Pwood &amp; PB List'!$B$4:$V$158,11,FALSE),IF('Summary Sheet'!$M$4="PB w/ Wood Drawers",VLOOKUP($B52,'Pwood &amp; PB List'!$B$4:$V$158,15,FALSE),IF('Summary Sheet'!$M$4="PB w/ PB Drawers",VLOOKUP($B52,'Pwood &amp; PB List'!$B$4:$V$158,19,FALSE))))</f>
        <v>2055.0500000000002</v>
      </c>
      <c r="H52" s="150" t="str">
        <f t="shared" si="68"/>
        <v>BLW-BLS36</v>
      </c>
      <c r="I52" s="149">
        <f>IF('Summary Sheet'!$M$4="Plywood",VLOOKUP($B52,'Pwood &amp; PB List'!$B$4:$V$158,10,FALSE),IF('Summary Sheet'!$M$4="PB w/ Wood Drawers",VLOOKUP($B52,'Pwood &amp; PB List'!$B$4:$V$158,14,FALSE),IF('Summary Sheet'!$M$4="PB w/ PB Drawers",VLOOKUP($B52,'Pwood &amp; PB List'!$B$4:$V$158,18,FALSE))))</f>
        <v>2091.5050000000001</v>
      </c>
      <c r="J52" s="150" t="str">
        <f t="shared" si="69"/>
        <v>WEO-BLS36</v>
      </c>
      <c r="K52" s="149">
        <f>IF('Summary Sheet'!$M$4="Plywood",VLOOKUP($B52,'Pwood &amp; PB List'!$B$4:$V$158,9,FALSE),IF('Summary Sheet'!$M$4="PB w/ Wood Drawers",VLOOKUP($B52,'Pwood &amp; PB List'!$B$4:$V$158,13,FALSE),IF('Summary Sheet'!$M$4="PB w/ PB Drawers",VLOOKUP($B52,'Pwood &amp; PB List'!$B$4:$V$158,17,FALSE))))</f>
        <v>2125.5450000000001</v>
      </c>
      <c r="L52" s="150" t="str">
        <f t="shared" si="70"/>
        <v>GLG-BLS36</v>
      </c>
      <c r="M52" s="149">
        <f>IF('Summary Sheet'!$M$4="Plywood",VLOOKUP($B52,'Pwood &amp; PB List'!$B$4:$V$158,12,FALSE),IF('Summary Sheet'!$M$4="PB w/ Wood Drawers",VLOOKUP($B52,'Pwood &amp; PB List'!$B$4:$V$158,16,FALSE),IF('Summary Sheet'!$M$4="PB w/ PB Drawers",VLOOKUP($B52,'Pwood &amp; PB List'!$B$4:$V$158,20,FALSE))))</f>
        <v>2014.1100000000001</v>
      </c>
      <c r="N52" s="108" t="str">
        <f t="shared" si="71"/>
        <v>NAO-BLS36</v>
      </c>
      <c r="O52" s="149">
        <f>IF('Summary Sheet'!$M$4="Plywood",VLOOKUP($B52,'Pwood &amp; PB List'!$B$4:$V$158,12,FALSE),IF('Summary Sheet'!$M$4="PB w/ Wood Drawers",VLOOKUP($B52,'Pwood &amp; PB List'!$B$4:$V$158,16,FALSE),IF('Summary Sheet'!$M$4="PB w/ PB Drawers",VLOOKUP($B52,'Pwood &amp; PB List'!$B$4:$V$158,20,FALSE))))</f>
        <v>2014.1100000000001</v>
      </c>
      <c r="P52" s="108" t="str">
        <f t="shared" si="72"/>
        <v>WHO-BLS36</v>
      </c>
      <c r="Q52" s="149">
        <f>IF('Summary Sheet'!$M$4="Plywood",VLOOKUP($B52,'Pwood &amp; PB List'!$B$4:$V$158,9,FALSE),IF('Summary Sheet'!$M$4="PB w/ Wood Drawers",VLOOKUP($B52,'Pwood &amp; PB List'!$B$4:$V$158,13,FALSE),IF('Summary Sheet'!$M$4="PB w/ PB Drawers",VLOOKUP($B52,'Pwood &amp; PB List'!$B$4:$V$158,17,FALSE))))</f>
        <v>2125.5450000000001</v>
      </c>
      <c r="R52" s="108" t="str">
        <f t="shared" si="73"/>
        <v>MAW-BLS36</v>
      </c>
      <c r="S52" s="149">
        <f>IF('Summary Sheet'!$M$4="Plywood",VLOOKUP($B52,'Pwood &amp; PB List'!$B$4:$V$158,9,FALSE),IF('Summary Sheet'!$M$4="PB w/ Wood Drawers",VLOOKUP($B52,'Pwood &amp; PB List'!$B$4:$V$158,13,FALSE),IF('Summary Sheet'!$M$4="PB w/ PB Drawers",VLOOKUP($B52,'Pwood &amp; PB List'!$B$4:$V$158,17,FALSE))))</f>
        <v>2125.5450000000001</v>
      </c>
      <c r="T52" s="108" t="str">
        <f t="shared" si="74"/>
        <v>MAG-BLS36</v>
      </c>
      <c r="U52" s="149">
        <f>IF('Summary Sheet'!$M$4="Plywood",VLOOKUP($B52,'Pwood &amp; PB List'!$B$4:$V$158,9,FALSE),IF('Summary Sheet'!$M$4="PB w/ Wood Drawers",VLOOKUP($B52,'Pwood &amp; PB List'!$B$4:$V$158,13,FALSE),IF('Summary Sheet'!$M$4="PB w/ PB Drawers",VLOOKUP($B52,'Pwood &amp; PB List'!$B$4:$V$158,17,FALSE))))</f>
        <v>2125.5450000000001</v>
      </c>
      <c r="V52" s="108" t="str">
        <f t="shared" si="75"/>
        <v>MAB-BLS36</v>
      </c>
      <c r="W52" s="149">
        <f>IF('Summary Sheet'!$M$4="Plywood",VLOOKUP($B52,'Pwood &amp; PB List'!$B$4:$V$158,9,FALSE),IF('Summary Sheet'!$M$4="PB w/ Wood Drawers",VLOOKUP($B52,'Pwood &amp; PB List'!$B$4:$V$158,13,FALSE),IF('Summary Sheet'!$M$4="PB w/ PB Drawers",VLOOKUP($B52,'Pwood &amp; PB List'!$B$4:$V$158,17,FALSE))))</f>
        <v>2125.5450000000001</v>
      </c>
      <c r="X52" s="150" t="str">
        <f t="shared" si="76"/>
        <v>GLB-BLS36</v>
      </c>
      <c r="Y52" s="107">
        <v>1</v>
      </c>
      <c r="Z52" s="108"/>
      <c r="AA52" s="108"/>
      <c r="AB52" s="108"/>
      <c r="AC52" s="108"/>
      <c r="AD52" s="93"/>
      <c r="AE52" s="93"/>
      <c r="AF52" s="93"/>
      <c r="AG52" s="93"/>
      <c r="AH52" s="93"/>
      <c r="AI52" s="93"/>
      <c r="AJ52" s="93"/>
      <c r="AK52" s="93"/>
      <c r="AL52" s="93"/>
      <c r="AM52" s="93"/>
      <c r="AN52" s="93"/>
      <c r="AO52" s="93"/>
      <c r="AP52" s="93"/>
      <c r="AQ52" s="93"/>
      <c r="AR52" s="93"/>
      <c r="AS52" s="93"/>
    </row>
    <row r="53" spans="1:45" ht="14.25" customHeight="1">
      <c r="A53" s="147" t="s">
        <v>636</v>
      </c>
      <c r="B53" s="148" t="s">
        <v>637</v>
      </c>
      <c r="C53" s="149">
        <f>IF('Summary Sheet'!$M$4="Plywood",VLOOKUP($B53,'Pwood &amp; PB List'!$B$4:$V$158,9,FALSE),IF('Summary Sheet'!$M$4="PB w/ Wood Drawers",VLOOKUP($B53,'Pwood &amp; PB List'!$B$4:$V$158,13,FALSE),IF('Summary Sheet'!$M$4="PB w/ PB Drawers",VLOOKUP($B53,'Pwood &amp; PB List'!$B$4:$V$158,17,FALSE))))</f>
        <v>985.08999999999992</v>
      </c>
      <c r="D53" s="150" t="str">
        <f t="shared" si="66"/>
        <v>GLW-BBC36-42FD</v>
      </c>
      <c r="E53" s="149">
        <f>IF('Summary Sheet'!$M$4="Plywood",VLOOKUP($B53,'Pwood &amp; PB List'!$B$4:$V$158,10,FALSE),IF('Summary Sheet'!$M$4="PB w/ Wood Drawers",VLOOKUP($B53,'Pwood &amp; PB List'!$B$4:$V$158,14,FALSE),IF('Summary Sheet'!$M$4="PB w/ PB Drawers",VLOOKUP($B53,'Pwood &amp; PB List'!$B$4:$V$158,18,FALSE))))</f>
        <v>953.00499999999988</v>
      </c>
      <c r="F53" s="150" t="str">
        <f t="shared" si="67"/>
        <v>SLO-BBC36-42FD</v>
      </c>
      <c r="G53" s="149">
        <f>IF('Summary Sheet'!$M$4="Plywood",VLOOKUP($B53,'Pwood &amp; PB List'!$B$4:$V$158,11,FALSE),IF('Summary Sheet'!$M$4="PB w/ Wood Drawers",VLOOKUP($B53,'Pwood &amp; PB List'!$B$4:$V$158,15,FALSE),IF('Summary Sheet'!$M$4="PB w/ PB Drawers",VLOOKUP($B53,'Pwood &amp; PB List'!$B$4:$V$158,19,FALSE))))</f>
        <v>918.84999999999991</v>
      </c>
      <c r="H53" s="150" t="str">
        <f t="shared" si="68"/>
        <v>BLW-BBC36-42FD</v>
      </c>
      <c r="I53" s="149">
        <f>IF('Summary Sheet'!$M$4="Plywood",VLOOKUP($B53,'Pwood &amp; PB List'!$B$4:$V$158,10,FALSE),IF('Summary Sheet'!$M$4="PB w/ Wood Drawers",VLOOKUP($B53,'Pwood &amp; PB List'!$B$4:$V$158,14,FALSE),IF('Summary Sheet'!$M$4="PB w/ PB Drawers",VLOOKUP($B53,'Pwood &amp; PB List'!$B$4:$V$158,18,FALSE))))</f>
        <v>953.00499999999988</v>
      </c>
      <c r="J53" s="150" t="str">
        <f t="shared" si="69"/>
        <v>WEO-BBC36-42FD</v>
      </c>
      <c r="K53" s="149">
        <f>IF('Summary Sheet'!$M$4="Plywood",VLOOKUP($B53,'Pwood &amp; PB List'!$B$4:$V$158,9,FALSE),IF('Summary Sheet'!$M$4="PB w/ Wood Drawers",VLOOKUP($B53,'Pwood &amp; PB List'!$B$4:$V$158,13,FALSE),IF('Summary Sheet'!$M$4="PB w/ PB Drawers",VLOOKUP($B53,'Pwood &amp; PB List'!$B$4:$V$158,17,FALSE))))</f>
        <v>985.08999999999992</v>
      </c>
      <c r="L53" s="150" t="str">
        <f t="shared" si="70"/>
        <v>GLG-BBC36-42FD</v>
      </c>
      <c r="M53" s="149">
        <f>IF('Summary Sheet'!$M$4="Plywood",VLOOKUP($B53,'Pwood &amp; PB List'!$B$4:$V$158,12,FALSE),IF('Summary Sheet'!$M$4="PB w/ Wood Drawers",VLOOKUP($B53,'Pwood &amp; PB List'!$B$4:$V$158,16,FALSE),IF('Summary Sheet'!$M$4="PB w/ PB Drawers",VLOOKUP($B53,'Pwood &amp; PB List'!$B$4:$V$158,20,FALSE))))</f>
        <v>880.43999999999994</v>
      </c>
      <c r="N53" s="108" t="str">
        <f t="shared" si="71"/>
        <v>NAO-BBC36-42FD</v>
      </c>
      <c r="O53" s="149">
        <f>IF('Summary Sheet'!$M$4="Plywood",VLOOKUP($B53,'Pwood &amp; PB List'!$B$4:$V$158,12,FALSE),IF('Summary Sheet'!$M$4="PB w/ Wood Drawers",VLOOKUP($B53,'Pwood &amp; PB List'!$B$4:$V$158,16,FALSE),IF('Summary Sheet'!$M$4="PB w/ PB Drawers",VLOOKUP($B53,'Pwood &amp; PB List'!$B$4:$V$158,20,FALSE))))</f>
        <v>880.43999999999994</v>
      </c>
      <c r="P53" s="108" t="str">
        <f t="shared" si="72"/>
        <v>WHO-BBC36-42FD</v>
      </c>
      <c r="Q53" s="149">
        <f>IF('Summary Sheet'!$M$4="Plywood",VLOOKUP($B53,'Pwood &amp; PB List'!$B$4:$V$158,9,FALSE),IF('Summary Sheet'!$M$4="PB w/ Wood Drawers",VLOOKUP($B53,'Pwood &amp; PB List'!$B$4:$V$158,13,FALSE),IF('Summary Sheet'!$M$4="PB w/ PB Drawers",VLOOKUP($B53,'Pwood &amp; PB List'!$B$4:$V$158,17,FALSE))))</f>
        <v>985.08999999999992</v>
      </c>
      <c r="R53" s="108" t="str">
        <f t="shared" si="73"/>
        <v>MAW-BBC36-42FD</v>
      </c>
      <c r="S53" s="149">
        <f>IF('Summary Sheet'!$M$4="Plywood",VLOOKUP($B53,'Pwood &amp; PB List'!$B$4:$V$158,9,FALSE),IF('Summary Sheet'!$M$4="PB w/ Wood Drawers",VLOOKUP($B53,'Pwood &amp; PB List'!$B$4:$V$158,13,FALSE),IF('Summary Sheet'!$M$4="PB w/ PB Drawers",VLOOKUP($B53,'Pwood &amp; PB List'!$B$4:$V$158,17,FALSE))))</f>
        <v>985.08999999999992</v>
      </c>
      <c r="T53" s="108" t="str">
        <f t="shared" si="74"/>
        <v>MAG-BBC36-42FD</v>
      </c>
      <c r="U53" s="149">
        <f>IF('Summary Sheet'!$M$4="Plywood",VLOOKUP($B53,'Pwood &amp; PB List'!$B$4:$V$158,9,FALSE),IF('Summary Sheet'!$M$4="PB w/ Wood Drawers",VLOOKUP($B53,'Pwood &amp; PB List'!$B$4:$V$158,13,FALSE),IF('Summary Sheet'!$M$4="PB w/ PB Drawers",VLOOKUP($B53,'Pwood &amp; PB List'!$B$4:$V$158,17,FALSE))))</f>
        <v>985.08999999999992</v>
      </c>
      <c r="V53" s="108" t="str">
        <f t="shared" si="75"/>
        <v>MAB-BBC36-42FD</v>
      </c>
      <c r="W53" s="149">
        <f>IF('Summary Sheet'!$M$4="Plywood",VLOOKUP($B53,'Pwood &amp; PB List'!$B$4:$V$158,9,FALSE),IF('Summary Sheet'!$M$4="PB w/ Wood Drawers",VLOOKUP($B53,'Pwood &amp; PB List'!$B$4:$V$158,13,FALSE),IF('Summary Sheet'!$M$4="PB w/ PB Drawers",VLOOKUP($B53,'Pwood &amp; PB List'!$B$4:$V$158,17,FALSE))))</f>
        <v>985.08999999999992</v>
      </c>
      <c r="X53" s="150" t="str">
        <f t="shared" si="76"/>
        <v>GLB-BBC36-42FD</v>
      </c>
      <c r="Y53" s="107">
        <v>2</v>
      </c>
      <c r="Z53" s="108"/>
      <c r="AA53" s="108"/>
      <c r="AB53" s="108"/>
      <c r="AC53" s="108"/>
      <c r="AD53" s="93"/>
      <c r="AE53" s="93"/>
      <c r="AF53" s="93"/>
      <c r="AG53" s="93"/>
      <c r="AH53" s="93"/>
      <c r="AI53" s="93"/>
      <c r="AJ53" s="93"/>
      <c r="AK53" s="93"/>
      <c r="AL53" s="93"/>
      <c r="AM53" s="93"/>
      <c r="AN53" s="93"/>
      <c r="AO53" s="93"/>
      <c r="AP53" s="93"/>
      <c r="AQ53" s="93"/>
      <c r="AR53" s="93"/>
      <c r="AS53" s="93"/>
    </row>
    <row r="54" spans="1:45" ht="14.25" customHeight="1">
      <c r="A54" s="147" t="s">
        <v>638</v>
      </c>
      <c r="B54" s="148" t="s">
        <v>639</v>
      </c>
      <c r="C54" s="149">
        <f>IF('Summary Sheet'!$M$4="Plywood",VLOOKUP($B54,'Pwood &amp; PB List'!$B$4:$V$158,9,FALSE),IF('Summary Sheet'!$M$4="PB w/ Wood Drawers",VLOOKUP($B54,'Pwood &amp; PB List'!$B$4:$V$158,13,FALSE),IF('Summary Sheet'!$M$4="PB w/ PB Drawers",VLOOKUP($B54,'Pwood &amp; PB List'!$B$4:$V$158,17,FALSE))))</f>
        <v>1091.81</v>
      </c>
      <c r="D54" s="150" t="str">
        <f t="shared" si="66"/>
        <v>GLW-BBC42-45FD</v>
      </c>
      <c r="E54" s="149">
        <f>IF('Summary Sheet'!$M$4="Plywood",VLOOKUP($B54,'Pwood &amp; PB List'!$B$4:$V$158,10,FALSE),IF('Summary Sheet'!$M$4="PB w/ Wood Drawers",VLOOKUP($B54,'Pwood &amp; PB List'!$B$4:$V$158,14,FALSE),IF('Summary Sheet'!$M$4="PB w/ PB Drawers",VLOOKUP($B54,'Pwood &amp; PB List'!$B$4:$V$158,18,FALSE))))</f>
        <v>1055.24</v>
      </c>
      <c r="F54" s="150" t="str">
        <f t="shared" si="67"/>
        <v>SLO-BBC42-45FD</v>
      </c>
      <c r="G54" s="149">
        <f>IF('Summary Sheet'!$M$4="Plywood",VLOOKUP($B54,'Pwood &amp; PB List'!$B$4:$V$158,11,FALSE),IF('Summary Sheet'!$M$4="PB w/ Wood Drawers",VLOOKUP($B54,'Pwood &amp; PB List'!$B$4:$V$158,15,FALSE),IF('Summary Sheet'!$M$4="PB w/ PB Drawers",VLOOKUP($B54,'Pwood &amp; PB List'!$B$4:$V$158,19,FALSE))))</f>
        <v>1016.1400000000001</v>
      </c>
      <c r="H54" s="150" t="str">
        <f t="shared" si="68"/>
        <v>BLW-BBC42-45FD</v>
      </c>
      <c r="I54" s="149">
        <f>IF('Summary Sheet'!$M$4="Plywood",VLOOKUP($B54,'Pwood &amp; PB List'!$B$4:$V$158,10,FALSE),IF('Summary Sheet'!$M$4="PB w/ Wood Drawers",VLOOKUP($B54,'Pwood &amp; PB List'!$B$4:$V$158,14,FALSE),IF('Summary Sheet'!$M$4="PB w/ PB Drawers",VLOOKUP($B54,'Pwood &amp; PB List'!$B$4:$V$158,18,FALSE))))</f>
        <v>1055.24</v>
      </c>
      <c r="J54" s="150" t="str">
        <f t="shared" si="69"/>
        <v>WEO-BBC42-45FD</v>
      </c>
      <c r="K54" s="149">
        <f>IF('Summary Sheet'!$M$4="Plywood",VLOOKUP($B54,'Pwood &amp; PB List'!$B$4:$V$158,9,FALSE),IF('Summary Sheet'!$M$4="PB w/ Wood Drawers",VLOOKUP($B54,'Pwood &amp; PB List'!$B$4:$V$158,13,FALSE),IF('Summary Sheet'!$M$4="PB w/ PB Drawers",VLOOKUP($B54,'Pwood &amp; PB List'!$B$4:$V$158,17,FALSE))))</f>
        <v>1091.81</v>
      </c>
      <c r="L54" s="150" t="str">
        <f t="shared" si="70"/>
        <v>GLG-BBC42-45FD</v>
      </c>
      <c r="M54" s="149">
        <f>IF('Summary Sheet'!$M$4="Plywood",VLOOKUP($B54,'Pwood &amp; PB List'!$B$4:$V$158,12,FALSE),IF('Summary Sheet'!$M$4="PB w/ Wood Drawers",VLOOKUP($B54,'Pwood &amp; PB List'!$B$4:$V$158,16,FALSE),IF('Summary Sheet'!$M$4="PB w/ PB Drawers",VLOOKUP($B54,'Pwood &amp; PB List'!$B$4:$V$158,20,FALSE))))</f>
        <v>972.21</v>
      </c>
      <c r="N54" s="108" t="str">
        <f t="shared" si="71"/>
        <v>NAO-BBC42-45FD</v>
      </c>
      <c r="O54" s="149">
        <f>IF('Summary Sheet'!$M$4="Plywood",VLOOKUP($B54,'Pwood &amp; PB List'!$B$4:$V$158,12,FALSE),IF('Summary Sheet'!$M$4="PB w/ Wood Drawers",VLOOKUP($B54,'Pwood &amp; PB List'!$B$4:$V$158,16,FALSE),IF('Summary Sheet'!$M$4="PB w/ PB Drawers",VLOOKUP($B54,'Pwood &amp; PB List'!$B$4:$V$158,20,FALSE))))</f>
        <v>972.21</v>
      </c>
      <c r="P54" s="108" t="str">
        <f t="shared" si="72"/>
        <v>WHO-BBC42-45FD</v>
      </c>
      <c r="Q54" s="149">
        <f>IF('Summary Sheet'!$M$4="Plywood",VLOOKUP($B54,'Pwood &amp; PB List'!$B$4:$V$158,9,FALSE),IF('Summary Sheet'!$M$4="PB w/ Wood Drawers",VLOOKUP($B54,'Pwood &amp; PB List'!$B$4:$V$158,13,FALSE),IF('Summary Sheet'!$M$4="PB w/ PB Drawers",VLOOKUP($B54,'Pwood &amp; PB List'!$B$4:$V$158,17,FALSE))))</f>
        <v>1091.81</v>
      </c>
      <c r="R54" s="108" t="str">
        <f t="shared" si="73"/>
        <v>MAW-BBC42-45FD</v>
      </c>
      <c r="S54" s="149">
        <f>IF('Summary Sheet'!$M$4="Plywood",VLOOKUP($B54,'Pwood &amp; PB List'!$B$4:$V$158,9,FALSE),IF('Summary Sheet'!$M$4="PB w/ Wood Drawers",VLOOKUP($B54,'Pwood &amp; PB List'!$B$4:$V$158,13,FALSE),IF('Summary Sheet'!$M$4="PB w/ PB Drawers",VLOOKUP($B54,'Pwood &amp; PB List'!$B$4:$V$158,17,FALSE))))</f>
        <v>1091.81</v>
      </c>
      <c r="T54" s="108" t="str">
        <f t="shared" si="74"/>
        <v>MAG-BBC42-45FD</v>
      </c>
      <c r="U54" s="149">
        <f>IF('Summary Sheet'!$M$4="Plywood",VLOOKUP($B54,'Pwood &amp; PB List'!$B$4:$V$158,9,FALSE),IF('Summary Sheet'!$M$4="PB w/ Wood Drawers",VLOOKUP($B54,'Pwood &amp; PB List'!$B$4:$V$158,13,FALSE),IF('Summary Sheet'!$M$4="PB w/ PB Drawers",VLOOKUP($B54,'Pwood &amp; PB List'!$B$4:$V$158,17,FALSE))))</f>
        <v>1091.81</v>
      </c>
      <c r="V54" s="108" t="str">
        <f t="shared" si="75"/>
        <v>MAB-BBC42-45FD</v>
      </c>
      <c r="W54" s="149">
        <f>IF('Summary Sheet'!$M$4="Plywood",VLOOKUP($B54,'Pwood &amp; PB List'!$B$4:$V$158,9,FALSE),IF('Summary Sheet'!$M$4="PB w/ Wood Drawers",VLOOKUP($B54,'Pwood &amp; PB List'!$B$4:$V$158,13,FALSE),IF('Summary Sheet'!$M$4="PB w/ PB Drawers",VLOOKUP($B54,'Pwood &amp; PB List'!$B$4:$V$158,17,FALSE))))</f>
        <v>1091.81</v>
      </c>
      <c r="X54" s="150" t="str">
        <f t="shared" si="76"/>
        <v>GLB-BBC42-45FD</v>
      </c>
      <c r="Y54" s="107">
        <v>2</v>
      </c>
      <c r="Z54" s="108"/>
      <c r="AA54" s="108"/>
      <c r="AB54" s="108"/>
      <c r="AC54" s="108"/>
      <c r="AD54" s="93"/>
      <c r="AE54" s="93"/>
      <c r="AF54" s="93"/>
      <c r="AG54" s="93"/>
      <c r="AH54" s="93"/>
      <c r="AI54" s="93"/>
      <c r="AJ54" s="93"/>
      <c r="AK54" s="93"/>
      <c r="AL54" s="93"/>
      <c r="AM54" s="93"/>
      <c r="AN54" s="93"/>
      <c r="AO54" s="93"/>
      <c r="AP54" s="93"/>
      <c r="AQ54" s="93"/>
      <c r="AR54" s="93"/>
      <c r="AS54" s="93"/>
    </row>
    <row r="55" spans="1:45" ht="14.25" customHeight="1">
      <c r="A55" s="155" t="s">
        <v>640</v>
      </c>
      <c r="B55" s="148"/>
      <c r="C55" s="149"/>
      <c r="D55" s="150"/>
      <c r="E55" s="149"/>
      <c r="F55" s="150"/>
      <c r="G55" s="149"/>
      <c r="H55" s="150"/>
      <c r="I55" s="149"/>
      <c r="J55" s="150"/>
      <c r="K55" s="149"/>
      <c r="L55" s="150"/>
      <c r="M55" s="149"/>
      <c r="N55" s="108"/>
      <c r="O55" s="149"/>
      <c r="P55" s="108"/>
      <c r="Q55" s="149"/>
      <c r="R55" s="108"/>
      <c r="S55" s="149"/>
      <c r="T55" s="108"/>
      <c r="U55" s="149"/>
      <c r="V55" s="108"/>
      <c r="W55" s="149"/>
      <c r="X55" s="150"/>
      <c r="Y55" s="107"/>
      <c r="Z55" s="108"/>
      <c r="AA55" s="108"/>
      <c r="AB55" s="108"/>
      <c r="AC55" s="108"/>
      <c r="AD55" s="93"/>
      <c r="AE55" s="93"/>
      <c r="AF55" s="93"/>
      <c r="AG55" s="93"/>
      <c r="AH55" s="93"/>
      <c r="AI55" s="93"/>
      <c r="AJ55" s="93"/>
      <c r="AK55" s="93"/>
      <c r="AL55" s="93"/>
      <c r="AM55" s="93"/>
      <c r="AN55" s="93"/>
      <c r="AO55" s="93"/>
      <c r="AP55" s="93"/>
      <c r="AQ55" s="93"/>
      <c r="AR55" s="93"/>
      <c r="AS55" s="93"/>
    </row>
    <row r="56" spans="1:45" ht="14.25" customHeight="1">
      <c r="A56" s="147" t="s">
        <v>641</v>
      </c>
      <c r="B56" s="148" t="s">
        <v>642</v>
      </c>
      <c r="C56" s="149">
        <f>IF('Summary Sheet'!$M$4="Plywood",VLOOKUP($B56,'Pwood &amp; PB List'!$B$4:$V$158,9,FALSE),IF('Summary Sheet'!$M$4="PB w/ Wood Drawers",VLOOKUP($B56,'Pwood &amp; PB List'!$B$4:$V$158,13,FALSE),IF('Summary Sheet'!$M$4="PB w/ PB Drawers",VLOOKUP($B56,'Pwood &amp; PB List'!$B$4:$V$158,17,FALSE))))</f>
        <v>1047.3049999999998</v>
      </c>
      <c r="D56" s="150" t="str">
        <f t="shared" ref="D56:D59" si="77">CONCATENATE("GLW-",B56)</f>
        <v>GLW-VDB12-3</v>
      </c>
      <c r="E56" s="149">
        <f>IF('Summary Sheet'!$M$4="Plywood",VLOOKUP($B56,'Pwood &amp; PB List'!$B$4:$V$158,10,FALSE),IF('Summary Sheet'!$M$4="PB w/ Wood Drawers",VLOOKUP($B56,'Pwood &amp; PB List'!$B$4:$V$158,14,FALSE),IF('Summary Sheet'!$M$4="PB w/ PB Drawers",VLOOKUP($B56,'Pwood &amp; PB List'!$B$4:$V$158,18,FALSE))))</f>
        <v>1029.135</v>
      </c>
      <c r="F56" s="150" t="str">
        <f t="shared" ref="F56:F59" si="78">CONCATENATE("SLO-",B56)</f>
        <v>SLO-VDB12-3</v>
      </c>
      <c r="G56" s="149">
        <f>IF('Summary Sheet'!$M$4="Plywood",VLOOKUP($B56,'Pwood &amp; PB List'!$B$4:$V$158,11,FALSE),IF('Summary Sheet'!$M$4="PB w/ Wood Drawers",VLOOKUP($B56,'Pwood &amp; PB List'!$B$4:$V$158,15,FALSE),IF('Summary Sheet'!$M$4="PB w/ PB Drawers",VLOOKUP($B56,'Pwood &amp; PB List'!$B$4:$V$158,19,FALSE))))</f>
        <v>1009.93</v>
      </c>
      <c r="H56" s="150" t="str">
        <f t="shared" ref="H56:H59" si="79">CONCATENATE("BLW-",B56)</f>
        <v>BLW-VDB12-3</v>
      </c>
      <c r="I56" s="149">
        <f>IF('Summary Sheet'!$M$4="Plywood",VLOOKUP($B56,'Pwood &amp; PB List'!$B$4:$V$158,10,FALSE),IF('Summary Sheet'!$M$4="PB w/ Wood Drawers",VLOOKUP($B56,'Pwood &amp; PB List'!$B$4:$V$158,14,FALSE),IF('Summary Sheet'!$M$4="PB w/ PB Drawers",VLOOKUP($B56,'Pwood &amp; PB List'!$B$4:$V$158,18,FALSE))))</f>
        <v>1029.135</v>
      </c>
      <c r="J56" s="150" t="str">
        <f t="shared" ref="J56:J59" si="80">CONCATENATE("WEO-",B56)</f>
        <v>WEO-VDB12-3</v>
      </c>
      <c r="K56" s="149">
        <f>IF('Summary Sheet'!$M$4="Plywood",VLOOKUP($B56,'Pwood &amp; PB List'!$B$4:$V$158,9,FALSE),IF('Summary Sheet'!$M$4="PB w/ Wood Drawers",VLOOKUP($B56,'Pwood &amp; PB List'!$B$4:$V$158,13,FALSE),IF('Summary Sheet'!$M$4="PB w/ PB Drawers",VLOOKUP($B56,'Pwood &amp; PB List'!$B$4:$V$158,17,FALSE))))</f>
        <v>1047.3049999999998</v>
      </c>
      <c r="L56" s="150" t="str">
        <f t="shared" ref="L56:L59" si="81">CONCATENATE("GLG-",B56)</f>
        <v>GLG-VDB12-3</v>
      </c>
      <c r="M56" s="149">
        <f>IF('Summary Sheet'!$M$4="Plywood",VLOOKUP($B56,'Pwood &amp; PB List'!$B$4:$V$158,12,FALSE),IF('Summary Sheet'!$M$4="PB w/ Wood Drawers",VLOOKUP($B56,'Pwood &amp; PB List'!$B$4:$V$158,16,FALSE),IF('Summary Sheet'!$M$4="PB w/ PB Drawers",VLOOKUP($B56,'Pwood &amp; PB List'!$B$4:$V$158,20,FALSE))))</f>
        <v>988.19499999999994</v>
      </c>
      <c r="N56" s="108" t="str">
        <f t="shared" ref="N56:N59" si="82">CONCATENATE("NAO-",B56)</f>
        <v>NAO-VDB12-3</v>
      </c>
      <c r="O56" s="149">
        <f>IF('Summary Sheet'!$M$4="Plywood",VLOOKUP($B56,'Pwood &amp; PB List'!$B$4:$V$158,12,FALSE),IF('Summary Sheet'!$M$4="PB w/ Wood Drawers",VLOOKUP($B56,'Pwood &amp; PB List'!$B$4:$V$158,16,FALSE),IF('Summary Sheet'!$M$4="PB w/ PB Drawers",VLOOKUP($B56,'Pwood &amp; PB List'!$B$4:$V$158,20,FALSE))))</f>
        <v>988.19499999999994</v>
      </c>
      <c r="P56" s="108" t="str">
        <f t="shared" ref="P56:P59" si="83">CONCATENATE("WHO-",B56)</f>
        <v>WHO-VDB12-3</v>
      </c>
      <c r="Q56" s="149">
        <f>IF('Summary Sheet'!$M$4="Plywood",VLOOKUP($B56,'Pwood &amp; PB List'!$B$4:$V$158,9,FALSE),IF('Summary Sheet'!$M$4="PB w/ Wood Drawers",VLOOKUP($B56,'Pwood &amp; PB List'!$B$4:$V$158,13,FALSE),IF('Summary Sheet'!$M$4="PB w/ PB Drawers",VLOOKUP($B56,'Pwood &amp; PB List'!$B$4:$V$158,17,FALSE))))</f>
        <v>1047.3049999999998</v>
      </c>
      <c r="R56" s="108" t="str">
        <f t="shared" ref="R56:R59" si="84">CONCATENATE("MAW-",B56)</f>
        <v>MAW-VDB12-3</v>
      </c>
      <c r="S56" s="149">
        <f>IF('Summary Sheet'!$M$4="Plywood",VLOOKUP($B56,'Pwood &amp; PB List'!$B$4:$V$158,9,FALSE),IF('Summary Sheet'!$M$4="PB w/ Wood Drawers",VLOOKUP($B56,'Pwood &amp; PB List'!$B$4:$V$158,13,FALSE),IF('Summary Sheet'!$M$4="PB w/ PB Drawers",VLOOKUP($B56,'Pwood &amp; PB List'!$B$4:$V$158,17,FALSE))))</f>
        <v>1047.3049999999998</v>
      </c>
      <c r="T56" s="108" t="str">
        <f t="shared" ref="T56:T59" si="85">CONCATENATE("MAG-",B56)</f>
        <v>MAG-VDB12-3</v>
      </c>
      <c r="U56" s="149">
        <f>IF('Summary Sheet'!$M$4="Plywood",VLOOKUP($B56,'Pwood &amp; PB List'!$B$4:$V$158,9,FALSE),IF('Summary Sheet'!$M$4="PB w/ Wood Drawers",VLOOKUP($B56,'Pwood &amp; PB List'!$B$4:$V$158,13,FALSE),IF('Summary Sheet'!$M$4="PB w/ PB Drawers",VLOOKUP($B56,'Pwood &amp; PB List'!$B$4:$V$158,17,FALSE))))</f>
        <v>1047.3049999999998</v>
      </c>
      <c r="V56" s="108" t="str">
        <f t="shared" ref="V56:V59" si="86">CONCATENATE("MAB-",B56)</f>
        <v>MAB-VDB12-3</v>
      </c>
      <c r="W56" s="149">
        <f>IF('Summary Sheet'!$M$4="Plywood",VLOOKUP($B56,'Pwood &amp; PB List'!$B$4:$V$158,9,FALSE),IF('Summary Sheet'!$M$4="PB w/ Wood Drawers",VLOOKUP($B56,'Pwood &amp; PB List'!$B$4:$V$158,13,FALSE),IF('Summary Sheet'!$M$4="PB w/ PB Drawers",VLOOKUP($B56,'Pwood &amp; PB List'!$B$4:$V$158,17,FALSE))))</f>
        <v>1047.3049999999998</v>
      </c>
      <c r="X56" s="150" t="str">
        <f t="shared" ref="X56:X59" si="87">CONCATENATE("GLB-",B56)</f>
        <v>GLB-VDB12-3</v>
      </c>
      <c r="Y56" s="107">
        <v>3</v>
      </c>
      <c r="Z56" s="108"/>
      <c r="AA56" s="108"/>
      <c r="AB56" s="108"/>
      <c r="AC56" s="108"/>
      <c r="AD56" s="93"/>
      <c r="AE56" s="93"/>
      <c r="AF56" s="93"/>
      <c r="AG56" s="93"/>
      <c r="AH56" s="93"/>
      <c r="AI56" s="93"/>
      <c r="AJ56" s="93"/>
      <c r="AK56" s="93"/>
      <c r="AL56" s="93"/>
      <c r="AM56" s="93"/>
      <c r="AN56" s="93"/>
      <c r="AO56" s="93"/>
      <c r="AP56" s="93"/>
      <c r="AQ56" s="93"/>
      <c r="AR56" s="93"/>
      <c r="AS56" s="93"/>
    </row>
    <row r="57" spans="1:45" ht="14.25" customHeight="1">
      <c r="A57" s="147" t="s">
        <v>643</v>
      </c>
      <c r="B57" s="148" t="s">
        <v>644</v>
      </c>
      <c r="C57" s="149">
        <f>IF('Summary Sheet'!$M$4="Plywood",VLOOKUP($B57,'Pwood &amp; PB List'!$B$4:$V$158,9,FALSE),IF('Summary Sheet'!$M$4="PB w/ Wood Drawers",VLOOKUP($B57,'Pwood &amp; PB List'!$B$4:$V$158,13,FALSE),IF('Summary Sheet'!$M$4="PB w/ PB Drawers",VLOOKUP($B57,'Pwood &amp; PB List'!$B$4:$V$158,17,FALSE))))</f>
        <v>1143.56</v>
      </c>
      <c r="D57" s="150" t="str">
        <f t="shared" si="77"/>
        <v>GLW-VDB15-3</v>
      </c>
      <c r="E57" s="149">
        <f>IF('Summary Sheet'!$M$4="Plywood",VLOOKUP($B57,'Pwood &amp; PB List'!$B$4:$V$158,10,FALSE),IF('Summary Sheet'!$M$4="PB w/ Wood Drawers",VLOOKUP($B57,'Pwood &amp; PB List'!$B$4:$V$158,14,FALSE),IF('Summary Sheet'!$M$4="PB w/ PB Drawers",VLOOKUP($B57,'Pwood &amp; PB List'!$B$4:$V$158,18,FALSE))))</f>
        <v>1120.79</v>
      </c>
      <c r="F57" s="150" t="str">
        <f t="shared" si="78"/>
        <v>SLO-VDB15-3</v>
      </c>
      <c r="G57" s="149">
        <f>IF('Summary Sheet'!$M$4="Plywood",VLOOKUP($B57,'Pwood &amp; PB List'!$B$4:$V$158,11,FALSE),IF('Summary Sheet'!$M$4="PB w/ Wood Drawers",VLOOKUP($B57,'Pwood &amp; PB List'!$B$4:$V$158,15,FALSE),IF('Summary Sheet'!$M$4="PB w/ PB Drawers",VLOOKUP($B57,'Pwood &amp; PB List'!$B$4:$V$158,19,FALSE))))</f>
        <v>1096.6399999999999</v>
      </c>
      <c r="H57" s="150" t="str">
        <f t="shared" si="79"/>
        <v>BLW-VDB15-3</v>
      </c>
      <c r="I57" s="149">
        <f>IF('Summary Sheet'!$M$4="Plywood",VLOOKUP($B57,'Pwood &amp; PB List'!$B$4:$V$158,10,FALSE),IF('Summary Sheet'!$M$4="PB w/ Wood Drawers",VLOOKUP($B57,'Pwood &amp; PB List'!$B$4:$V$158,14,FALSE),IF('Summary Sheet'!$M$4="PB w/ PB Drawers",VLOOKUP($B57,'Pwood &amp; PB List'!$B$4:$V$158,18,FALSE))))</f>
        <v>1120.79</v>
      </c>
      <c r="J57" s="150" t="str">
        <f t="shared" si="80"/>
        <v>WEO-VDB15-3</v>
      </c>
      <c r="K57" s="149">
        <f>IF('Summary Sheet'!$M$4="Plywood",VLOOKUP($B57,'Pwood &amp; PB List'!$B$4:$V$158,9,FALSE),IF('Summary Sheet'!$M$4="PB w/ Wood Drawers",VLOOKUP($B57,'Pwood &amp; PB List'!$B$4:$V$158,13,FALSE),IF('Summary Sheet'!$M$4="PB w/ PB Drawers",VLOOKUP($B57,'Pwood &amp; PB List'!$B$4:$V$158,17,FALSE))))</f>
        <v>1143.56</v>
      </c>
      <c r="L57" s="150" t="str">
        <f t="shared" si="81"/>
        <v>GLG-VDB15-3</v>
      </c>
      <c r="M57" s="149">
        <f>IF('Summary Sheet'!$M$4="Plywood",VLOOKUP($B57,'Pwood &amp; PB List'!$B$4:$V$158,12,FALSE),IF('Summary Sheet'!$M$4="PB w/ Wood Drawers",VLOOKUP($B57,'Pwood &amp; PB List'!$B$4:$V$158,16,FALSE),IF('Summary Sheet'!$M$4="PB w/ PB Drawers",VLOOKUP($B57,'Pwood &amp; PB List'!$B$4:$V$158,20,FALSE))))</f>
        <v>1069.5</v>
      </c>
      <c r="N57" s="108" t="str">
        <f t="shared" si="82"/>
        <v>NAO-VDB15-3</v>
      </c>
      <c r="O57" s="149">
        <f>IF('Summary Sheet'!$M$4="Plywood",VLOOKUP($B57,'Pwood &amp; PB List'!$B$4:$V$158,12,FALSE),IF('Summary Sheet'!$M$4="PB w/ Wood Drawers",VLOOKUP($B57,'Pwood &amp; PB List'!$B$4:$V$158,16,FALSE),IF('Summary Sheet'!$M$4="PB w/ PB Drawers",VLOOKUP($B57,'Pwood &amp; PB List'!$B$4:$V$158,20,FALSE))))</f>
        <v>1069.5</v>
      </c>
      <c r="P57" s="108" t="str">
        <f t="shared" si="83"/>
        <v>WHO-VDB15-3</v>
      </c>
      <c r="Q57" s="149">
        <f>IF('Summary Sheet'!$M$4="Plywood",VLOOKUP($B57,'Pwood &amp; PB List'!$B$4:$V$158,9,FALSE),IF('Summary Sheet'!$M$4="PB w/ Wood Drawers",VLOOKUP($B57,'Pwood &amp; PB List'!$B$4:$V$158,13,FALSE),IF('Summary Sheet'!$M$4="PB w/ PB Drawers",VLOOKUP($B57,'Pwood &amp; PB List'!$B$4:$V$158,17,FALSE))))</f>
        <v>1143.56</v>
      </c>
      <c r="R57" s="108" t="str">
        <f t="shared" si="84"/>
        <v>MAW-VDB15-3</v>
      </c>
      <c r="S57" s="149">
        <f>IF('Summary Sheet'!$M$4="Plywood",VLOOKUP($B57,'Pwood &amp; PB List'!$B$4:$V$158,9,FALSE),IF('Summary Sheet'!$M$4="PB w/ Wood Drawers",VLOOKUP($B57,'Pwood &amp; PB List'!$B$4:$V$158,13,FALSE),IF('Summary Sheet'!$M$4="PB w/ PB Drawers",VLOOKUP($B57,'Pwood &amp; PB List'!$B$4:$V$158,17,FALSE))))</f>
        <v>1143.56</v>
      </c>
      <c r="T57" s="108" t="str">
        <f t="shared" si="85"/>
        <v>MAG-VDB15-3</v>
      </c>
      <c r="U57" s="149">
        <f>IF('Summary Sheet'!$M$4="Plywood",VLOOKUP($B57,'Pwood &amp; PB List'!$B$4:$V$158,9,FALSE),IF('Summary Sheet'!$M$4="PB w/ Wood Drawers",VLOOKUP($B57,'Pwood &amp; PB List'!$B$4:$V$158,13,FALSE),IF('Summary Sheet'!$M$4="PB w/ PB Drawers",VLOOKUP($B57,'Pwood &amp; PB List'!$B$4:$V$158,17,FALSE))))</f>
        <v>1143.56</v>
      </c>
      <c r="V57" s="108" t="str">
        <f t="shared" si="86"/>
        <v>MAB-VDB15-3</v>
      </c>
      <c r="W57" s="149">
        <f>IF('Summary Sheet'!$M$4="Plywood",VLOOKUP($B57,'Pwood &amp; PB List'!$B$4:$V$158,9,FALSE),IF('Summary Sheet'!$M$4="PB w/ Wood Drawers",VLOOKUP($B57,'Pwood &amp; PB List'!$B$4:$V$158,13,FALSE),IF('Summary Sheet'!$M$4="PB w/ PB Drawers",VLOOKUP($B57,'Pwood &amp; PB List'!$B$4:$V$158,17,FALSE))))</f>
        <v>1143.56</v>
      </c>
      <c r="X57" s="150" t="str">
        <f t="shared" si="87"/>
        <v>GLB-VDB15-3</v>
      </c>
      <c r="Y57" s="107">
        <v>3</v>
      </c>
      <c r="Z57" s="108"/>
      <c r="AA57" s="108"/>
      <c r="AB57" s="108"/>
      <c r="AC57" s="108"/>
      <c r="AD57" s="93"/>
      <c r="AE57" s="93"/>
      <c r="AF57" s="93"/>
      <c r="AG57" s="93"/>
      <c r="AH57" s="93"/>
      <c r="AI57" s="93"/>
      <c r="AJ57" s="93"/>
      <c r="AK57" s="93"/>
      <c r="AL57" s="93"/>
      <c r="AM57" s="93"/>
      <c r="AN57" s="93"/>
      <c r="AO57" s="93"/>
      <c r="AP57" s="93"/>
      <c r="AQ57" s="93"/>
      <c r="AR57" s="93"/>
      <c r="AS57" s="93"/>
    </row>
    <row r="58" spans="1:45" ht="14.25" customHeight="1">
      <c r="A58" s="147" t="s">
        <v>645</v>
      </c>
      <c r="B58" s="148" t="s">
        <v>646</v>
      </c>
      <c r="C58" s="149">
        <f>IF('Summary Sheet'!$M$4="Plywood",VLOOKUP($B58,'Pwood &amp; PB List'!$B$4:$V$158,9,FALSE),IF('Summary Sheet'!$M$4="PB w/ Wood Drawers",VLOOKUP($B58,'Pwood &amp; PB List'!$B$4:$V$158,13,FALSE),IF('Summary Sheet'!$M$4="PB w/ PB Drawers",VLOOKUP($B58,'Pwood &amp; PB List'!$B$4:$V$158,17,FALSE))))</f>
        <v>1239.585</v>
      </c>
      <c r="D58" s="150" t="str">
        <f t="shared" si="77"/>
        <v>GLW-VDB18-3</v>
      </c>
      <c r="E58" s="149">
        <f>IF('Summary Sheet'!$M$4="Plywood",VLOOKUP($B58,'Pwood &amp; PB List'!$B$4:$V$158,10,FALSE),IF('Summary Sheet'!$M$4="PB w/ Wood Drawers",VLOOKUP($B58,'Pwood &amp; PB List'!$B$4:$V$158,14,FALSE),IF('Summary Sheet'!$M$4="PB w/ PB Drawers",VLOOKUP($B58,'Pwood &amp; PB List'!$B$4:$V$158,18,FALSE))))</f>
        <v>1212.3300000000002</v>
      </c>
      <c r="F58" s="150" t="str">
        <f t="shared" si="78"/>
        <v>SLO-VDB18-3</v>
      </c>
      <c r="G58" s="149">
        <f>IF('Summary Sheet'!$M$4="Plywood",VLOOKUP($B58,'Pwood &amp; PB List'!$B$4:$V$158,11,FALSE),IF('Summary Sheet'!$M$4="PB w/ Wood Drawers",VLOOKUP($B58,'Pwood &amp; PB List'!$B$4:$V$158,15,FALSE),IF('Summary Sheet'!$M$4="PB w/ PB Drawers",VLOOKUP($B58,'Pwood &amp; PB List'!$B$4:$V$158,19,FALSE))))</f>
        <v>1183.3500000000001</v>
      </c>
      <c r="H58" s="150" t="str">
        <f t="shared" si="79"/>
        <v>BLW-VDB18-3</v>
      </c>
      <c r="I58" s="149">
        <f>IF('Summary Sheet'!$M$4="Plywood",VLOOKUP($B58,'Pwood &amp; PB List'!$B$4:$V$158,10,FALSE),IF('Summary Sheet'!$M$4="PB w/ Wood Drawers",VLOOKUP($B58,'Pwood &amp; PB List'!$B$4:$V$158,14,FALSE),IF('Summary Sheet'!$M$4="PB w/ PB Drawers",VLOOKUP($B58,'Pwood &amp; PB List'!$B$4:$V$158,18,FALSE))))</f>
        <v>1212.3300000000002</v>
      </c>
      <c r="J58" s="150" t="str">
        <f t="shared" si="80"/>
        <v>WEO-VDB18-3</v>
      </c>
      <c r="K58" s="149">
        <f>IF('Summary Sheet'!$M$4="Plywood",VLOOKUP($B58,'Pwood &amp; PB List'!$B$4:$V$158,9,FALSE),IF('Summary Sheet'!$M$4="PB w/ Wood Drawers",VLOOKUP($B58,'Pwood &amp; PB List'!$B$4:$V$158,13,FALSE),IF('Summary Sheet'!$M$4="PB w/ PB Drawers",VLOOKUP($B58,'Pwood &amp; PB List'!$B$4:$V$158,17,FALSE))))</f>
        <v>1239.585</v>
      </c>
      <c r="L58" s="150" t="str">
        <f t="shared" si="81"/>
        <v>GLG-VDB18-3</v>
      </c>
      <c r="M58" s="149">
        <f>IF('Summary Sheet'!$M$4="Plywood",VLOOKUP($B58,'Pwood &amp; PB List'!$B$4:$V$158,12,FALSE),IF('Summary Sheet'!$M$4="PB w/ Wood Drawers",VLOOKUP($B58,'Pwood &amp; PB List'!$B$4:$V$158,16,FALSE),IF('Summary Sheet'!$M$4="PB w/ PB Drawers",VLOOKUP($B58,'Pwood &amp; PB List'!$B$4:$V$158,20,FALSE))))</f>
        <v>1150.69</v>
      </c>
      <c r="N58" s="108" t="str">
        <f t="shared" si="82"/>
        <v>NAO-VDB18-3</v>
      </c>
      <c r="O58" s="149">
        <f>IF('Summary Sheet'!$M$4="Plywood",VLOOKUP($B58,'Pwood &amp; PB List'!$B$4:$V$158,12,FALSE),IF('Summary Sheet'!$M$4="PB w/ Wood Drawers",VLOOKUP($B58,'Pwood &amp; PB List'!$B$4:$V$158,16,FALSE),IF('Summary Sheet'!$M$4="PB w/ PB Drawers",VLOOKUP($B58,'Pwood &amp; PB List'!$B$4:$V$158,20,FALSE))))</f>
        <v>1150.69</v>
      </c>
      <c r="P58" s="108" t="str">
        <f t="shared" si="83"/>
        <v>WHO-VDB18-3</v>
      </c>
      <c r="Q58" s="149">
        <f>IF('Summary Sheet'!$M$4="Plywood",VLOOKUP($B58,'Pwood &amp; PB List'!$B$4:$V$158,9,FALSE),IF('Summary Sheet'!$M$4="PB w/ Wood Drawers",VLOOKUP($B58,'Pwood &amp; PB List'!$B$4:$V$158,13,FALSE),IF('Summary Sheet'!$M$4="PB w/ PB Drawers",VLOOKUP($B58,'Pwood &amp; PB List'!$B$4:$V$158,17,FALSE))))</f>
        <v>1239.585</v>
      </c>
      <c r="R58" s="108" t="str">
        <f t="shared" si="84"/>
        <v>MAW-VDB18-3</v>
      </c>
      <c r="S58" s="149">
        <f>IF('Summary Sheet'!$M$4="Plywood",VLOOKUP($B58,'Pwood &amp; PB List'!$B$4:$V$158,9,FALSE),IF('Summary Sheet'!$M$4="PB w/ Wood Drawers",VLOOKUP($B58,'Pwood &amp; PB List'!$B$4:$V$158,13,FALSE),IF('Summary Sheet'!$M$4="PB w/ PB Drawers",VLOOKUP($B58,'Pwood &amp; PB List'!$B$4:$V$158,17,FALSE))))</f>
        <v>1239.585</v>
      </c>
      <c r="T58" s="108" t="str">
        <f t="shared" si="85"/>
        <v>MAG-VDB18-3</v>
      </c>
      <c r="U58" s="149">
        <f>IF('Summary Sheet'!$M$4="Plywood",VLOOKUP($B58,'Pwood &amp; PB List'!$B$4:$V$158,9,FALSE),IF('Summary Sheet'!$M$4="PB w/ Wood Drawers",VLOOKUP($B58,'Pwood &amp; PB List'!$B$4:$V$158,13,FALSE),IF('Summary Sheet'!$M$4="PB w/ PB Drawers",VLOOKUP($B58,'Pwood &amp; PB List'!$B$4:$V$158,17,FALSE))))</f>
        <v>1239.585</v>
      </c>
      <c r="V58" s="108" t="str">
        <f t="shared" si="86"/>
        <v>MAB-VDB18-3</v>
      </c>
      <c r="W58" s="149">
        <f>IF('Summary Sheet'!$M$4="Plywood",VLOOKUP($B58,'Pwood &amp; PB List'!$B$4:$V$158,9,FALSE),IF('Summary Sheet'!$M$4="PB w/ Wood Drawers",VLOOKUP($B58,'Pwood &amp; PB List'!$B$4:$V$158,13,FALSE),IF('Summary Sheet'!$M$4="PB w/ PB Drawers",VLOOKUP($B58,'Pwood &amp; PB List'!$B$4:$V$158,17,FALSE))))</f>
        <v>1239.585</v>
      </c>
      <c r="X58" s="150" t="str">
        <f t="shared" si="87"/>
        <v>GLB-VDB18-3</v>
      </c>
      <c r="Y58" s="107">
        <v>3</v>
      </c>
      <c r="Z58" s="108"/>
      <c r="AA58" s="108"/>
      <c r="AB58" s="108"/>
      <c r="AC58" s="108"/>
      <c r="AD58" s="93"/>
      <c r="AE58" s="93"/>
      <c r="AF58" s="93"/>
      <c r="AG58" s="93"/>
      <c r="AH58" s="93"/>
      <c r="AI58" s="93"/>
      <c r="AJ58" s="93"/>
      <c r="AK58" s="93"/>
      <c r="AL58" s="93"/>
      <c r="AM58" s="93"/>
      <c r="AN58" s="93"/>
      <c r="AO58" s="93"/>
      <c r="AP58" s="93"/>
      <c r="AQ58" s="93"/>
      <c r="AR58" s="93"/>
      <c r="AS58" s="93"/>
    </row>
    <row r="59" spans="1:45" ht="14.25" customHeight="1">
      <c r="A59" s="147" t="s">
        <v>647</v>
      </c>
      <c r="B59" s="148" t="s">
        <v>648</v>
      </c>
      <c r="C59" s="149">
        <f>IF('Summary Sheet'!$M$4="Plywood",VLOOKUP($B59,'Pwood &amp; PB List'!$B$4:$V$158,9,FALSE),IF('Summary Sheet'!$M$4="PB w/ Wood Drawers",VLOOKUP($B59,'Pwood &amp; PB List'!$B$4:$V$158,13,FALSE),IF('Summary Sheet'!$M$4="PB w/ PB Drawers",VLOOKUP($B59,'Pwood &amp; PB List'!$B$4:$V$158,17,FALSE))))</f>
        <v>1335.7249999999999</v>
      </c>
      <c r="D59" s="150" t="str">
        <f t="shared" si="77"/>
        <v>GLW-VDB21-3</v>
      </c>
      <c r="E59" s="149">
        <f>IF('Summary Sheet'!$M$4="Plywood",VLOOKUP($B59,'Pwood &amp; PB List'!$B$4:$V$158,10,FALSE),IF('Summary Sheet'!$M$4="PB w/ Wood Drawers",VLOOKUP($B59,'Pwood &amp; PB List'!$B$4:$V$158,14,FALSE),IF('Summary Sheet'!$M$4="PB w/ PB Drawers",VLOOKUP($B59,'Pwood &amp; PB List'!$B$4:$V$158,18,FALSE))))</f>
        <v>1303.8699999999999</v>
      </c>
      <c r="F59" s="150" t="str">
        <f t="shared" si="78"/>
        <v>SLO-VDB21-3</v>
      </c>
      <c r="G59" s="149">
        <f>IF('Summary Sheet'!$M$4="Plywood",VLOOKUP($B59,'Pwood &amp; PB List'!$B$4:$V$158,11,FALSE),IF('Summary Sheet'!$M$4="PB w/ Wood Drawers",VLOOKUP($B59,'Pwood &amp; PB List'!$B$4:$V$158,15,FALSE),IF('Summary Sheet'!$M$4="PB w/ PB Drawers",VLOOKUP($B59,'Pwood &amp; PB List'!$B$4:$V$158,19,FALSE))))</f>
        <v>1269.9449999999999</v>
      </c>
      <c r="H59" s="150" t="str">
        <f t="shared" si="79"/>
        <v>BLW-VDB21-3</v>
      </c>
      <c r="I59" s="149">
        <f>IF('Summary Sheet'!$M$4="Plywood",VLOOKUP($B59,'Pwood &amp; PB List'!$B$4:$V$158,10,FALSE),IF('Summary Sheet'!$M$4="PB w/ Wood Drawers",VLOOKUP($B59,'Pwood &amp; PB List'!$B$4:$V$158,14,FALSE),IF('Summary Sheet'!$M$4="PB w/ PB Drawers",VLOOKUP($B59,'Pwood &amp; PB List'!$B$4:$V$158,18,FALSE))))</f>
        <v>1303.8699999999999</v>
      </c>
      <c r="J59" s="150" t="str">
        <f t="shared" si="80"/>
        <v>WEO-VDB21-3</v>
      </c>
      <c r="K59" s="149">
        <f>IF('Summary Sheet'!$M$4="Plywood",VLOOKUP($B59,'Pwood &amp; PB List'!$B$4:$V$158,9,FALSE),IF('Summary Sheet'!$M$4="PB w/ Wood Drawers",VLOOKUP($B59,'Pwood &amp; PB List'!$B$4:$V$158,13,FALSE),IF('Summary Sheet'!$M$4="PB w/ PB Drawers",VLOOKUP($B59,'Pwood &amp; PB List'!$B$4:$V$158,17,FALSE))))</f>
        <v>1335.7249999999999</v>
      </c>
      <c r="L59" s="150" t="str">
        <f t="shared" si="81"/>
        <v>GLG-VDB21-3</v>
      </c>
      <c r="M59" s="149">
        <f>IF('Summary Sheet'!$M$4="Plywood",VLOOKUP($B59,'Pwood &amp; PB List'!$B$4:$V$158,12,FALSE),IF('Summary Sheet'!$M$4="PB w/ Wood Drawers",VLOOKUP($B59,'Pwood &amp; PB List'!$B$4:$V$158,16,FALSE),IF('Summary Sheet'!$M$4="PB w/ PB Drawers",VLOOKUP($B59,'Pwood &amp; PB List'!$B$4:$V$158,20,FALSE))))</f>
        <v>1231.7649999999999</v>
      </c>
      <c r="N59" s="108" t="str">
        <f t="shared" si="82"/>
        <v>NAO-VDB21-3</v>
      </c>
      <c r="O59" s="149">
        <f>IF('Summary Sheet'!$M$4="Plywood",VLOOKUP($B59,'Pwood &amp; PB List'!$B$4:$V$158,12,FALSE),IF('Summary Sheet'!$M$4="PB w/ Wood Drawers",VLOOKUP($B59,'Pwood &amp; PB List'!$B$4:$V$158,16,FALSE),IF('Summary Sheet'!$M$4="PB w/ PB Drawers",VLOOKUP($B59,'Pwood &amp; PB List'!$B$4:$V$158,20,FALSE))))</f>
        <v>1231.7649999999999</v>
      </c>
      <c r="P59" s="108" t="str">
        <f t="shared" si="83"/>
        <v>WHO-VDB21-3</v>
      </c>
      <c r="Q59" s="149">
        <f>IF('Summary Sheet'!$M$4="Plywood",VLOOKUP($B59,'Pwood &amp; PB List'!$B$4:$V$158,9,FALSE),IF('Summary Sheet'!$M$4="PB w/ Wood Drawers",VLOOKUP($B59,'Pwood &amp; PB List'!$B$4:$V$158,13,FALSE),IF('Summary Sheet'!$M$4="PB w/ PB Drawers",VLOOKUP($B59,'Pwood &amp; PB List'!$B$4:$V$158,17,FALSE))))</f>
        <v>1335.7249999999999</v>
      </c>
      <c r="R59" s="108" t="str">
        <f t="shared" si="84"/>
        <v>MAW-VDB21-3</v>
      </c>
      <c r="S59" s="149">
        <f>IF('Summary Sheet'!$M$4="Plywood",VLOOKUP($B59,'Pwood &amp; PB List'!$B$4:$V$158,9,FALSE),IF('Summary Sheet'!$M$4="PB w/ Wood Drawers",VLOOKUP($B59,'Pwood &amp; PB List'!$B$4:$V$158,13,FALSE),IF('Summary Sheet'!$M$4="PB w/ PB Drawers",VLOOKUP($B59,'Pwood &amp; PB List'!$B$4:$V$158,17,FALSE))))</f>
        <v>1335.7249999999999</v>
      </c>
      <c r="T59" s="108" t="str">
        <f t="shared" si="85"/>
        <v>MAG-VDB21-3</v>
      </c>
      <c r="U59" s="149">
        <f>IF('Summary Sheet'!$M$4="Plywood",VLOOKUP($B59,'Pwood &amp; PB List'!$B$4:$V$158,9,FALSE),IF('Summary Sheet'!$M$4="PB w/ Wood Drawers",VLOOKUP($B59,'Pwood &amp; PB List'!$B$4:$V$158,13,FALSE),IF('Summary Sheet'!$M$4="PB w/ PB Drawers",VLOOKUP($B59,'Pwood &amp; PB List'!$B$4:$V$158,17,FALSE))))</f>
        <v>1335.7249999999999</v>
      </c>
      <c r="V59" s="108" t="str">
        <f t="shared" si="86"/>
        <v>MAB-VDB21-3</v>
      </c>
      <c r="W59" s="149">
        <f>IF('Summary Sheet'!$M$4="Plywood",VLOOKUP($B59,'Pwood &amp; PB List'!$B$4:$V$158,9,FALSE),IF('Summary Sheet'!$M$4="PB w/ Wood Drawers",VLOOKUP($B59,'Pwood &amp; PB List'!$B$4:$V$158,13,FALSE),IF('Summary Sheet'!$M$4="PB w/ PB Drawers",VLOOKUP($B59,'Pwood &amp; PB List'!$B$4:$V$158,17,FALSE))))</f>
        <v>1335.7249999999999</v>
      </c>
      <c r="X59" s="150" t="str">
        <f t="shared" si="87"/>
        <v>GLB-VDB21-3</v>
      </c>
      <c r="Y59" s="107">
        <v>3</v>
      </c>
      <c r="Z59" s="108"/>
      <c r="AA59" s="108"/>
      <c r="AB59" s="108"/>
      <c r="AC59" s="108"/>
      <c r="AD59" s="93"/>
      <c r="AE59" s="93"/>
      <c r="AF59" s="93"/>
      <c r="AG59" s="93"/>
      <c r="AH59" s="93"/>
      <c r="AI59" s="93"/>
      <c r="AJ59" s="93"/>
      <c r="AK59" s="93"/>
      <c r="AL59" s="93"/>
      <c r="AM59" s="93"/>
      <c r="AN59" s="93"/>
      <c r="AO59" s="93"/>
      <c r="AP59" s="93"/>
      <c r="AQ59" s="93"/>
      <c r="AR59" s="93"/>
      <c r="AS59" s="93"/>
    </row>
    <row r="60" spans="1:45" ht="14.25" customHeight="1">
      <c r="A60" s="155" t="s">
        <v>649</v>
      </c>
      <c r="B60" s="148"/>
      <c r="C60" s="149"/>
      <c r="D60" s="150"/>
      <c r="E60" s="149"/>
      <c r="F60" s="150"/>
      <c r="G60" s="149"/>
      <c r="H60" s="150"/>
      <c r="I60" s="149"/>
      <c r="J60" s="150"/>
      <c r="K60" s="149"/>
      <c r="L60" s="150"/>
      <c r="M60" s="149"/>
      <c r="N60" s="108"/>
      <c r="O60" s="149"/>
      <c r="P60" s="108"/>
      <c r="Q60" s="149"/>
      <c r="R60" s="108"/>
      <c r="S60" s="149"/>
      <c r="T60" s="108"/>
      <c r="U60" s="149"/>
      <c r="V60" s="108"/>
      <c r="W60" s="149"/>
      <c r="X60" s="150"/>
      <c r="Y60" s="107"/>
      <c r="Z60" s="108"/>
      <c r="AA60" s="108"/>
      <c r="AB60" s="108"/>
      <c r="AC60" s="108"/>
      <c r="AD60" s="93"/>
      <c r="AE60" s="93"/>
      <c r="AF60" s="93"/>
      <c r="AG60" s="93"/>
      <c r="AH60" s="93"/>
      <c r="AI60" s="93"/>
      <c r="AJ60" s="93"/>
      <c r="AK60" s="93"/>
      <c r="AL60" s="93"/>
      <c r="AM60" s="93"/>
      <c r="AN60" s="93"/>
      <c r="AO60" s="93"/>
      <c r="AP60" s="93"/>
      <c r="AQ60" s="93"/>
      <c r="AR60" s="93"/>
      <c r="AS60" s="93"/>
    </row>
    <row r="61" spans="1:45" ht="14.25" customHeight="1">
      <c r="A61" s="147" t="s">
        <v>650</v>
      </c>
      <c r="B61" s="148" t="s">
        <v>400</v>
      </c>
      <c r="C61" s="149">
        <f>IF('Summary Sheet'!$M$4="Plywood",VLOOKUP($B61,'Pwood &amp; PB List'!$B$4:$V$158,9,FALSE),IF('Summary Sheet'!$M$4="PB w/ Wood Drawers",VLOOKUP($B61,'Pwood &amp; PB List'!$B$4:$V$158,13,FALSE),IF('Summary Sheet'!$M$4="PB w/ PB Drawers",VLOOKUP($B61,'Pwood &amp; PB List'!$B$4:$V$158,17,FALSE))))</f>
        <v>716.45</v>
      </c>
      <c r="D61" s="150" t="str">
        <f t="shared" ref="D61:D64" si="88">CONCATENATE("GLW-",B61)</f>
        <v>GLW-VSB24</v>
      </c>
      <c r="E61" s="149">
        <f>IF('Summary Sheet'!$M$4="Plywood",VLOOKUP($B61,'Pwood &amp; PB List'!$B$4:$V$158,10,FALSE),IF('Summary Sheet'!$M$4="PB w/ Wood Drawers",VLOOKUP($B61,'Pwood &amp; PB List'!$B$4:$V$158,14,FALSE),IF('Summary Sheet'!$M$4="PB w/ PB Drawers",VLOOKUP($B61,'Pwood &amp; PB List'!$B$4:$V$158,18,FALSE))))</f>
        <v>679.995</v>
      </c>
      <c r="F61" s="150" t="str">
        <f t="shared" ref="F61:F64" si="89">CONCATENATE("SLO-",B61)</f>
        <v>SLO-VSB24</v>
      </c>
      <c r="G61" s="149">
        <f>IF('Summary Sheet'!$M$4="Plywood",VLOOKUP($B61,'Pwood &amp; PB List'!$B$4:$V$158,11,FALSE),IF('Summary Sheet'!$M$4="PB w/ Wood Drawers",VLOOKUP($B61,'Pwood &amp; PB List'!$B$4:$V$158,15,FALSE),IF('Summary Sheet'!$M$4="PB w/ PB Drawers",VLOOKUP($B61,'Pwood &amp; PB List'!$B$4:$V$158,19,FALSE))))</f>
        <v>641.24</v>
      </c>
      <c r="H61" s="150" t="str">
        <f t="shared" ref="H61:H64" si="90">CONCATENATE("BLW-",B61)</f>
        <v>BLW-VSB24</v>
      </c>
      <c r="I61" s="149">
        <f>IF('Summary Sheet'!$M$4="Plywood",VLOOKUP($B61,'Pwood &amp; PB List'!$B$4:$V$158,10,FALSE),IF('Summary Sheet'!$M$4="PB w/ Wood Drawers",VLOOKUP($B61,'Pwood &amp; PB List'!$B$4:$V$158,14,FALSE),IF('Summary Sheet'!$M$4="PB w/ PB Drawers",VLOOKUP($B61,'Pwood &amp; PB List'!$B$4:$V$158,18,FALSE))))</f>
        <v>679.995</v>
      </c>
      <c r="J61" s="150" t="str">
        <f t="shared" ref="J61:J64" si="91">CONCATENATE("WEO-",B61)</f>
        <v>WEO-VSB24</v>
      </c>
      <c r="K61" s="149">
        <f>IF('Summary Sheet'!$M$4="Plywood",VLOOKUP($B61,'Pwood &amp; PB List'!$B$4:$V$158,9,FALSE),IF('Summary Sheet'!$M$4="PB w/ Wood Drawers",VLOOKUP($B61,'Pwood &amp; PB List'!$B$4:$V$158,13,FALSE),IF('Summary Sheet'!$M$4="PB w/ PB Drawers",VLOOKUP($B61,'Pwood &amp; PB List'!$B$4:$V$158,17,FALSE))))</f>
        <v>716.45</v>
      </c>
      <c r="L61" s="150" t="str">
        <f t="shared" ref="L61:L64" si="92">CONCATENATE("GLG-",B61)</f>
        <v>GLG-VSB24</v>
      </c>
      <c r="M61" s="149">
        <f>IF('Summary Sheet'!$M$4="Plywood",VLOOKUP($B61,'Pwood &amp; PB List'!$B$4:$V$158,12,FALSE),IF('Summary Sheet'!$M$4="PB w/ Wood Drawers",VLOOKUP($B61,'Pwood &amp; PB List'!$B$4:$V$158,16,FALSE),IF('Summary Sheet'!$M$4="PB w/ PB Drawers",VLOOKUP($B61,'Pwood &amp; PB List'!$B$4:$V$158,20,FALSE))))</f>
        <v>597.54</v>
      </c>
      <c r="N61" s="108" t="str">
        <f t="shared" ref="N61:N64" si="93">CONCATENATE("NAO-",B61)</f>
        <v>NAO-VSB24</v>
      </c>
      <c r="O61" s="149">
        <f>IF('Summary Sheet'!$M$4="Plywood",VLOOKUP($B61,'Pwood &amp; PB List'!$B$4:$V$158,12,FALSE),IF('Summary Sheet'!$M$4="PB w/ Wood Drawers",VLOOKUP($B61,'Pwood &amp; PB List'!$B$4:$V$158,16,FALSE),IF('Summary Sheet'!$M$4="PB w/ PB Drawers",VLOOKUP($B61,'Pwood &amp; PB List'!$B$4:$V$158,20,FALSE))))</f>
        <v>597.54</v>
      </c>
      <c r="P61" s="108" t="str">
        <f t="shared" ref="P61:P64" si="94">CONCATENATE("WHO-",B61)</f>
        <v>WHO-VSB24</v>
      </c>
      <c r="Q61" s="149">
        <f>IF('Summary Sheet'!$M$4="Plywood",VLOOKUP($B61,'Pwood &amp; PB List'!$B$4:$V$158,9,FALSE),IF('Summary Sheet'!$M$4="PB w/ Wood Drawers",VLOOKUP($B61,'Pwood &amp; PB List'!$B$4:$V$158,13,FALSE),IF('Summary Sheet'!$M$4="PB w/ PB Drawers",VLOOKUP($B61,'Pwood &amp; PB List'!$B$4:$V$158,17,FALSE))))</f>
        <v>716.45</v>
      </c>
      <c r="R61" s="108" t="str">
        <f t="shared" ref="R61:R64" si="95">CONCATENATE("MAW-",B61)</f>
        <v>MAW-VSB24</v>
      </c>
      <c r="S61" s="149">
        <f>IF('Summary Sheet'!$M$4="Plywood",VLOOKUP($B61,'Pwood &amp; PB List'!$B$4:$V$158,9,FALSE),IF('Summary Sheet'!$M$4="PB w/ Wood Drawers",VLOOKUP($B61,'Pwood &amp; PB List'!$B$4:$V$158,13,FALSE),IF('Summary Sheet'!$M$4="PB w/ PB Drawers",VLOOKUP($B61,'Pwood &amp; PB List'!$B$4:$V$158,17,FALSE))))</f>
        <v>716.45</v>
      </c>
      <c r="T61" s="108" t="str">
        <f t="shared" ref="T61:T64" si="96">CONCATENATE("MAG-",B61)</f>
        <v>MAG-VSB24</v>
      </c>
      <c r="U61" s="149">
        <f>IF('Summary Sheet'!$M$4="Plywood",VLOOKUP($B61,'Pwood &amp; PB List'!$B$4:$V$158,9,FALSE),IF('Summary Sheet'!$M$4="PB w/ Wood Drawers",VLOOKUP($B61,'Pwood &amp; PB List'!$B$4:$V$158,13,FALSE),IF('Summary Sheet'!$M$4="PB w/ PB Drawers",VLOOKUP($B61,'Pwood &amp; PB List'!$B$4:$V$158,17,FALSE))))</f>
        <v>716.45</v>
      </c>
      <c r="V61" s="108" t="str">
        <f t="shared" ref="V61:V64" si="97">CONCATENATE("MAB-",B61)</f>
        <v>MAB-VSB24</v>
      </c>
      <c r="W61" s="149">
        <f>IF('Summary Sheet'!$M$4="Plywood",VLOOKUP($B61,'Pwood &amp; PB List'!$B$4:$V$158,9,FALSE),IF('Summary Sheet'!$M$4="PB w/ Wood Drawers",VLOOKUP($B61,'Pwood &amp; PB List'!$B$4:$V$158,13,FALSE),IF('Summary Sheet'!$M$4="PB w/ PB Drawers",VLOOKUP($B61,'Pwood &amp; PB List'!$B$4:$V$158,17,FALSE))))</f>
        <v>716.45</v>
      </c>
      <c r="X61" s="150" t="str">
        <f t="shared" ref="X61:X64" si="98">CONCATENATE("GLB-",B61)</f>
        <v>GLB-VSB24</v>
      </c>
      <c r="Y61" s="107">
        <v>2</v>
      </c>
      <c r="Z61" s="108"/>
      <c r="AA61" s="108"/>
      <c r="AB61" s="108"/>
      <c r="AC61" s="108"/>
      <c r="AD61" s="93"/>
      <c r="AE61" s="93"/>
      <c r="AF61" s="93"/>
      <c r="AG61" s="93"/>
      <c r="AH61" s="93"/>
      <c r="AI61" s="93"/>
      <c r="AJ61" s="93"/>
      <c r="AK61" s="93"/>
      <c r="AL61" s="93"/>
      <c r="AM61" s="93"/>
      <c r="AN61" s="93"/>
      <c r="AO61" s="93"/>
      <c r="AP61" s="93"/>
      <c r="AQ61" s="93"/>
      <c r="AR61" s="93"/>
      <c r="AS61" s="93"/>
    </row>
    <row r="62" spans="1:45" ht="14.25" customHeight="1">
      <c r="A62" s="147" t="s">
        <v>651</v>
      </c>
      <c r="B62" s="148" t="s">
        <v>402</v>
      </c>
      <c r="C62" s="149">
        <f>IF('Summary Sheet'!$M$4="Plywood",VLOOKUP($B62,'Pwood &amp; PB List'!$B$4:$V$158,9,FALSE),IF('Summary Sheet'!$M$4="PB w/ Wood Drawers",VLOOKUP($B62,'Pwood &amp; PB List'!$B$4:$V$158,13,FALSE),IF('Summary Sheet'!$M$4="PB w/ PB Drawers",VLOOKUP($B62,'Pwood &amp; PB List'!$B$4:$V$158,17,FALSE))))</f>
        <v>769.57999999999993</v>
      </c>
      <c r="D62" s="150" t="str">
        <f t="shared" si="88"/>
        <v>GLW-VSB27</v>
      </c>
      <c r="E62" s="149">
        <f>IF('Summary Sheet'!$M$4="Plywood",VLOOKUP($B62,'Pwood &amp; PB List'!$B$4:$V$158,10,FALSE),IF('Summary Sheet'!$M$4="PB w/ Wood Drawers",VLOOKUP($B62,'Pwood &amp; PB List'!$B$4:$V$158,14,FALSE),IF('Summary Sheet'!$M$4="PB w/ PB Drawers",VLOOKUP($B62,'Pwood &amp; PB List'!$B$4:$V$158,18,FALSE))))</f>
        <v>728.52499999999998</v>
      </c>
      <c r="F62" s="150" t="str">
        <f t="shared" si="89"/>
        <v>SLO-VSB27</v>
      </c>
      <c r="G62" s="149">
        <f>IF('Summary Sheet'!$M$4="Plywood",VLOOKUP($B62,'Pwood &amp; PB List'!$B$4:$V$158,11,FALSE),IF('Summary Sheet'!$M$4="PB w/ Wood Drawers",VLOOKUP($B62,'Pwood &amp; PB List'!$B$4:$V$158,15,FALSE),IF('Summary Sheet'!$M$4="PB w/ PB Drawers",VLOOKUP($B62,'Pwood &amp; PB List'!$B$4:$V$158,19,FALSE))))</f>
        <v>684.82499999999993</v>
      </c>
      <c r="H62" s="150" t="str">
        <f t="shared" si="90"/>
        <v>BLW-VSB27</v>
      </c>
      <c r="I62" s="149">
        <f>IF('Summary Sheet'!$M$4="Plywood",VLOOKUP($B62,'Pwood &amp; PB List'!$B$4:$V$158,10,FALSE),IF('Summary Sheet'!$M$4="PB w/ Wood Drawers",VLOOKUP($B62,'Pwood &amp; PB List'!$B$4:$V$158,14,FALSE),IF('Summary Sheet'!$M$4="PB w/ PB Drawers",VLOOKUP($B62,'Pwood &amp; PB List'!$B$4:$V$158,18,FALSE))))</f>
        <v>728.52499999999998</v>
      </c>
      <c r="J62" s="150" t="str">
        <f t="shared" si="91"/>
        <v>WEO-VSB27</v>
      </c>
      <c r="K62" s="149">
        <f>IF('Summary Sheet'!$M$4="Plywood",VLOOKUP($B62,'Pwood &amp; PB List'!$B$4:$V$158,9,FALSE),IF('Summary Sheet'!$M$4="PB w/ Wood Drawers",VLOOKUP($B62,'Pwood &amp; PB List'!$B$4:$V$158,13,FALSE),IF('Summary Sheet'!$M$4="PB w/ PB Drawers",VLOOKUP($B62,'Pwood &amp; PB List'!$B$4:$V$158,17,FALSE))))</f>
        <v>769.57999999999993</v>
      </c>
      <c r="L62" s="150" t="str">
        <f t="shared" si="92"/>
        <v>GLG-VSB27</v>
      </c>
      <c r="M62" s="149">
        <f>IF('Summary Sheet'!$M$4="Plywood",VLOOKUP($B62,'Pwood &amp; PB List'!$B$4:$V$158,12,FALSE),IF('Summary Sheet'!$M$4="PB w/ Wood Drawers",VLOOKUP($B62,'Pwood &amp; PB List'!$B$4:$V$158,16,FALSE),IF('Summary Sheet'!$M$4="PB w/ PB Drawers",VLOOKUP($B62,'Pwood &amp; PB List'!$B$4:$V$158,20,FALSE))))</f>
        <v>635.72</v>
      </c>
      <c r="N62" s="108" t="str">
        <f t="shared" si="93"/>
        <v>NAO-VSB27</v>
      </c>
      <c r="O62" s="149">
        <f>IF('Summary Sheet'!$M$4="Plywood",VLOOKUP($B62,'Pwood &amp; PB List'!$B$4:$V$158,12,FALSE),IF('Summary Sheet'!$M$4="PB w/ Wood Drawers",VLOOKUP($B62,'Pwood &amp; PB List'!$B$4:$V$158,16,FALSE),IF('Summary Sheet'!$M$4="PB w/ PB Drawers",VLOOKUP($B62,'Pwood &amp; PB List'!$B$4:$V$158,20,FALSE))))</f>
        <v>635.72</v>
      </c>
      <c r="P62" s="108" t="str">
        <f t="shared" si="94"/>
        <v>WHO-VSB27</v>
      </c>
      <c r="Q62" s="149">
        <f>IF('Summary Sheet'!$M$4="Plywood",VLOOKUP($B62,'Pwood &amp; PB List'!$B$4:$V$158,9,FALSE),IF('Summary Sheet'!$M$4="PB w/ Wood Drawers",VLOOKUP($B62,'Pwood &amp; PB List'!$B$4:$V$158,13,FALSE),IF('Summary Sheet'!$M$4="PB w/ PB Drawers",VLOOKUP($B62,'Pwood &amp; PB List'!$B$4:$V$158,17,FALSE))))</f>
        <v>769.57999999999993</v>
      </c>
      <c r="R62" s="108" t="str">
        <f t="shared" si="95"/>
        <v>MAW-VSB27</v>
      </c>
      <c r="S62" s="149">
        <f>IF('Summary Sheet'!$M$4="Plywood",VLOOKUP($B62,'Pwood &amp; PB List'!$B$4:$V$158,9,FALSE),IF('Summary Sheet'!$M$4="PB w/ Wood Drawers",VLOOKUP($B62,'Pwood &amp; PB List'!$B$4:$V$158,13,FALSE),IF('Summary Sheet'!$M$4="PB w/ PB Drawers",VLOOKUP($B62,'Pwood &amp; PB List'!$B$4:$V$158,17,FALSE))))</f>
        <v>769.57999999999993</v>
      </c>
      <c r="T62" s="108" t="str">
        <f t="shared" si="96"/>
        <v>MAG-VSB27</v>
      </c>
      <c r="U62" s="149">
        <f>IF('Summary Sheet'!$M$4="Plywood",VLOOKUP($B62,'Pwood &amp; PB List'!$B$4:$V$158,9,FALSE),IF('Summary Sheet'!$M$4="PB w/ Wood Drawers",VLOOKUP($B62,'Pwood &amp; PB List'!$B$4:$V$158,13,FALSE),IF('Summary Sheet'!$M$4="PB w/ PB Drawers",VLOOKUP($B62,'Pwood &amp; PB List'!$B$4:$V$158,17,FALSE))))</f>
        <v>769.57999999999993</v>
      </c>
      <c r="V62" s="108" t="str">
        <f t="shared" si="97"/>
        <v>MAB-VSB27</v>
      </c>
      <c r="W62" s="149">
        <f>IF('Summary Sheet'!$M$4="Plywood",VLOOKUP($B62,'Pwood &amp; PB List'!$B$4:$V$158,9,FALSE),IF('Summary Sheet'!$M$4="PB w/ Wood Drawers",VLOOKUP($B62,'Pwood &amp; PB List'!$B$4:$V$158,13,FALSE),IF('Summary Sheet'!$M$4="PB w/ PB Drawers",VLOOKUP($B62,'Pwood &amp; PB List'!$B$4:$V$158,17,FALSE))))</f>
        <v>769.57999999999993</v>
      </c>
      <c r="X62" s="150" t="str">
        <f t="shared" si="98"/>
        <v>GLB-VSB27</v>
      </c>
      <c r="Y62" s="107">
        <v>2</v>
      </c>
      <c r="Z62" s="108"/>
      <c r="AA62" s="108"/>
      <c r="AB62" s="108"/>
      <c r="AC62" s="108"/>
      <c r="AD62" s="93"/>
      <c r="AE62" s="93"/>
      <c r="AF62" s="93"/>
      <c r="AG62" s="93"/>
      <c r="AH62" s="93"/>
      <c r="AI62" s="93"/>
      <c r="AJ62" s="93"/>
      <c r="AK62" s="93"/>
      <c r="AL62" s="93"/>
      <c r="AM62" s="93"/>
      <c r="AN62" s="93"/>
      <c r="AO62" s="93"/>
      <c r="AP62" s="93"/>
      <c r="AQ62" s="93"/>
      <c r="AR62" s="93"/>
      <c r="AS62" s="93"/>
    </row>
    <row r="63" spans="1:45" ht="14.25" customHeight="1">
      <c r="A63" s="147" t="s">
        <v>652</v>
      </c>
      <c r="B63" s="148" t="s">
        <v>403</v>
      </c>
      <c r="C63" s="149">
        <f>IF('Summary Sheet'!$M$4="Plywood",VLOOKUP($B63,'Pwood &amp; PB List'!$B$4:$V$158,9,FALSE),IF('Summary Sheet'!$M$4="PB w/ Wood Drawers",VLOOKUP($B63,'Pwood &amp; PB List'!$B$4:$V$158,13,FALSE),IF('Summary Sheet'!$M$4="PB w/ PB Drawers",VLOOKUP($B63,'Pwood &amp; PB List'!$B$4:$V$158,17,FALSE))))</f>
        <v>822.59500000000003</v>
      </c>
      <c r="D63" s="150" t="str">
        <f t="shared" si="88"/>
        <v>GLW-VSB30</v>
      </c>
      <c r="E63" s="149">
        <f>IF('Summary Sheet'!$M$4="Plywood",VLOOKUP($B63,'Pwood &amp; PB List'!$B$4:$V$158,10,FALSE),IF('Summary Sheet'!$M$4="PB w/ Wood Drawers",VLOOKUP($B63,'Pwood &amp; PB List'!$B$4:$V$158,14,FALSE),IF('Summary Sheet'!$M$4="PB w/ PB Drawers",VLOOKUP($B63,'Pwood &amp; PB List'!$B$4:$V$158,18,FALSE))))</f>
        <v>777.05499999999995</v>
      </c>
      <c r="F63" s="150" t="str">
        <f t="shared" si="89"/>
        <v>SLO-VSB30</v>
      </c>
      <c r="G63" s="149">
        <f>IF('Summary Sheet'!$M$4="Plywood",VLOOKUP($B63,'Pwood &amp; PB List'!$B$4:$V$158,11,FALSE),IF('Summary Sheet'!$M$4="PB w/ Wood Drawers",VLOOKUP($B63,'Pwood &amp; PB List'!$B$4:$V$158,15,FALSE),IF('Summary Sheet'!$M$4="PB w/ PB Drawers",VLOOKUP($B63,'Pwood &amp; PB List'!$B$4:$V$158,19,FALSE))))</f>
        <v>728.52499999999998</v>
      </c>
      <c r="H63" s="150" t="str">
        <f t="shared" si="90"/>
        <v>BLW-VSB30</v>
      </c>
      <c r="I63" s="149">
        <f>IF('Summary Sheet'!$M$4="Plywood",VLOOKUP($B63,'Pwood &amp; PB List'!$B$4:$V$158,10,FALSE),IF('Summary Sheet'!$M$4="PB w/ Wood Drawers",VLOOKUP($B63,'Pwood &amp; PB List'!$B$4:$V$158,14,FALSE),IF('Summary Sheet'!$M$4="PB w/ PB Drawers",VLOOKUP($B63,'Pwood &amp; PB List'!$B$4:$V$158,18,FALSE))))</f>
        <v>777.05499999999995</v>
      </c>
      <c r="J63" s="150" t="str">
        <f t="shared" si="91"/>
        <v>WEO-VSB30</v>
      </c>
      <c r="K63" s="149">
        <f>IF('Summary Sheet'!$M$4="Plywood",VLOOKUP($B63,'Pwood &amp; PB List'!$B$4:$V$158,9,FALSE),IF('Summary Sheet'!$M$4="PB w/ Wood Drawers",VLOOKUP($B63,'Pwood &amp; PB List'!$B$4:$V$158,13,FALSE),IF('Summary Sheet'!$M$4="PB w/ PB Drawers",VLOOKUP($B63,'Pwood &amp; PB List'!$B$4:$V$158,17,FALSE))))</f>
        <v>822.59500000000003</v>
      </c>
      <c r="L63" s="150" t="str">
        <f t="shared" si="92"/>
        <v>GLG-VSB30</v>
      </c>
      <c r="M63" s="149">
        <f>IF('Summary Sheet'!$M$4="Plywood",VLOOKUP($B63,'Pwood &amp; PB List'!$B$4:$V$158,12,FALSE),IF('Summary Sheet'!$M$4="PB w/ Wood Drawers",VLOOKUP($B63,'Pwood &amp; PB List'!$B$4:$V$158,16,FALSE),IF('Summary Sheet'!$M$4="PB w/ PB Drawers",VLOOKUP($B63,'Pwood &amp; PB List'!$B$4:$V$158,20,FALSE))))</f>
        <v>673.78499999999997</v>
      </c>
      <c r="N63" s="108" t="str">
        <f t="shared" si="93"/>
        <v>NAO-VSB30</v>
      </c>
      <c r="O63" s="149">
        <f>IF('Summary Sheet'!$M$4="Plywood",VLOOKUP($B63,'Pwood &amp; PB List'!$B$4:$V$158,12,FALSE),IF('Summary Sheet'!$M$4="PB w/ Wood Drawers",VLOOKUP($B63,'Pwood &amp; PB List'!$B$4:$V$158,16,FALSE),IF('Summary Sheet'!$M$4="PB w/ PB Drawers",VLOOKUP($B63,'Pwood &amp; PB List'!$B$4:$V$158,20,FALSE))))</f>
        <v>673.78499999999997</v>
      </c>
      <c r="P63" s="108" t="str">
        <f t="shared" si="94"/>
        <v>WHO-VSB30</v>
      </c>
      <c r="Q63" s="149">
        <f>IF('Summary Sheet'!$M$4="Plywood",VLOOKUP($B63,'Pwood &amp; PB List'!$B$4:$V$158,9,FALSE),IF('Summary Sheet'!$M$4="PB w/ Wood Drawers",VLOOKUP($B63,'Pwood &amp; PB List'!$B$4:$V$158,13,FALSE),IF('Summary Sheet'!$M$4="PB w/ PB Drawers",VLOOKUP($B63,'Pwood &amp; PB List'!$B$4:$V$158,17,FALSE))))</f>
        <v>822.59500000000003</v>
      </c>
      <c r="R63" s="108" t="str">
        <f t="shared" si="95"/>
        <v>MAW-VSB30</v>
      </c>
      <c r="S63" s="149">
        <f>IF('Summary Sheet'!$M$4="Plywood",VLOOKUP($B63,'Pwood &amp; PB List'!$B$4:$V$158,9,FALSE),IF('Summary Sheet'!$M$4="PB w/ Wood Drawers",VLOOKUP($B63,'Pwood &amp; PB List'!$B$4:$V$158,13,FALSE),IF('Summary Sheet'!$M$4="PB w/ PB Drawers",VLOOKUP($B63,'Pwood &amp; PB List'!$B$4:$V$158,17,FALSE))))</f>
        <v>822.59500000000003</v>
      </c>
      <c r="T63" s="108" t="str">
        <f t="shared" si="96"/>
        <v>MAG-VSB30</v>
      </c>
      <c r="U63" s="149">
        <f>IF('Summary Sheet'!$M$4="Plywood",VLOOKUP($B63,'Pwood &amp; PB List'!$B$4:$V$158,9,FALSE),IF('Summary Sheet'!$M$4="PB w/ Wood Drawers",VLOOKUP($B63,'Pwood &amp; PB List'!$B$4:$V$158,13,FALSE),IF('Summary Sheet'!$M$4="PB w/ PB Drawers",VLOOKUP($B63,'Pwood &amp; PB List'!$B$4:$V$158,17,FALSE))))</f>
        <v>822.59500000000003</v>
      </c>
      <c r="V63" s="108" t="str">
        <f t="shared" si="97"/>
        <v>MAB-VSB30</v>
      </c>
      <c r="W63" s="149">
        <f>IF('Summary Sheet'!$M$4="Plywood",VLOOKUP($B63,'Pwood &amp; PB List'!$B$4:$V$158,9,FALSE),IF('Summary Sheet'!$M$4="PB w/ Wood Drawers",VLOOKUP($B63,'Pwood &amp; PB List'!$B$4:$V$158,13,FALSE),IF('Summary Sheet'!$M$4="PB w/ PB Drawers",VLOOKUP($B63,'Pwood &amp; PB List'!$B$4:$V$158,17,FALSE))))</f>
        <v>822.59500000000003</v>
      </c>
      <c r="X63" s="150" t="str">
        <f t="shared" si="98"/>
        <v>GLB-VSB30</v>
      </c>
      <c r="Y63" s="107">
        <v>2</v>
      </c>
      <c r="Z63" s="108"/>
      <c r="AA63" s="108"/>
      <c r="AB63" s="108"/>
      <c r="AC63" s="108"/>
      <c r="AD63" s="93"/>
      <c r="AE63" s="93"/>
      <c r="AF63" s="93"/>
      <c r="AG63" s="93"/>
      <c r="AH63" s="93"/>
      <c r="AI63" s="93"/>
      <c r="AJ63" s="93"/>
      <c r="AK63" s="93"/>
      <c r="AL63" s="93"/>
      <c r="AM63" s="93"/>
      <c r="AN63" s="93"/>
      <c r="AO63" s="93"/>
      <c r="AP63" s="93"/>
      <c r="AQ63" s="93"/>
      <c r="AR63" s="93"/>
      <c r="AS63" s="93"/>
    </row>
    <row r="64" spans="1:45" ht="14.25" customHeight="1">
      <c r="A64" s="147" t="s">
        <v>653</v>
      </c>
      <c r="B64" s="148" t="s">
        <v>405</v>
      </c>
      <c r="C64" s="149">
        <f>IF('Summary Sheet'!$M$4="Plywood",VLOOKUP($B64,'Pwood &amp; PB List'!$B$4:$V$158,9,FALSE),IF('Summary Sheet'!$M$4="PB w/ Wood Drawers",VLOOKUP($B64,'Pwood &amp; PB List'!$B$4:$V$158,13,FALSE),IF('Summary Sheet'!$M$4="PB w/ PB Drawers",VLOOKUP($B64,'Pwood &amp; PB List'!$B$4:$V$158,17,FALSE))))</f>
        <v>928.85500000000002</v>
      </c>
      <c r="D64" s="150" t="str">
        <f t="shared" si="88"/>
        <v>GLW-VSB36</v>
      </c>
      <c r="E64" s="149">
        <f>IF('Summary Sheet'!$M$4="Plywood",VLOOKUP($B64,'Pwood &amp; PB List'!$B$4:$V$158,10,FALSE),IF('Summary Sheet'!$M$4="PB w/ Wood Drawers",VLOOKUP($B64,'Pwood &amp; PB List'!$B$4:$V$158,14,FALSE),IF('Summary Sheet'!$M$4="PB w/ PB Drawers",VLOOKUP($B64,'Pwood &amp; PB List'!$B$4:$V$158,18,FALSE))))</f>
        <v>874.11500000000001</v>
      </c>
      <c r="F64" s="150" t="str">
        <f t="shared" si="89"/>
        <v>SLO-VSB36</v>
      </c>
      <c r="G64" s="149">
        <f>IF('Summary Sheet'!$M$4="Plywood",VLOOKUP($B64,'Pwood &amp; PB List'!$B$4:$V$158,11,FALSE),IF('Summary Sheet'!$M$4="PB w/ Wood Drawers",VLOOKUP($B64,'Pwood &amp; PB List'!$B$4:$V$158,15,FALSE),IF('Summary Sheet'!$M$4="PB w/ PB Drawers",VLOOKUP($B64,'Pwood &amp; PB List'!$B$4:$V$158,19,FALSE))))</f>
        <v>815.69500000000005</v>
      </c>
      <c r="H64" s="150" t="str">
        <f t="shared" si="90"/>
        <v>BLW-VSB36</v>
      </c>
      <c r="I64" s="149">
        <f>IF('Summary Sheet'!$M$4="Plywood",VLOOKUP($B64,'Pwood &amp; PB List'!$B$4:$V$158,10,FALSE),IF('Summary Sheet'!$M$4="PB w/ Wood Drawers",VLOOKUP($B64,'Pwood &amp; PB List'!$B$4:$V$158,14,FALSE),IF('Summary Sheet'!$M$4="PB w/ PB Drawers",VLOOKUP($B64,'Pwood &amp; PB List'!$B$4:$V$158,18,FALSE))))</f>
        <v>874.11500000000001</v>
      </c>
      <c r="J64" s="150" t="str">
        <f t="shared" si="91"/>
        <v>WEO-VSB36</v>
      </c>
      <c r="K64" s="149">
        <f>IF('Summary Sheet'!$M$4="Plywood",VLOOKUP($B64,'Pwood &amp; PB List'!$B$4:$V$158,9,FALSE),IF('Summary Sheet'!$M$4="PB w/ Wood Drawers",VLOOKUP($B64,'Pwood &amp; PB List'!$B$4:$V$158,13,FALSE),IF('Summary Sheet'!$M$4="PB w/ PB Drawers",VLOOKUP($B64,'Pwood &amp; PB List'!$B$4:$V$158,17,FALSE))))</f>
        <v>928.85500000000002</v>
      </c>
      <c r="L64" s="150" t="str">
        <f t="shared" si="92"/>
        <v>GLG-VSB36</v>
      </c>
      <c r="M64" s="149">
        <f>IF('Summary Sheet'!$M$4="Plywood",VLOOKUP($B64,'Pwood &amp; PB List'!$B$4:$V$158,12,FALSE),IF('Summary Sheet'!$M$4="PB w/ Wood Drawers",VLOOKUP($B64,'Pwood &amp; PB List'!$B$4:$V$158,16,FALSE),IF('Summary Sheet'!$M$4="PB w/ PB Drawers",VLOOKUP($B64,'Pwood &amp; PB List'!$B$4:$V$158,20,FALSE))))</f>
        <v>750.03</v>
      </c>
      <c r="N64" s="108" t="str">
        <f t="shared" si="93"/>
        <v>NAO-VSB36</v>
      </c>
      <c r="O64" s="149">
        <f>IF('Summary Sheet'!$M$4="Plywood",VLOOKUP($B64,'Pwood &amp; PB List'!$B$4:$V$158,12,FALSE),IF('Summary Sheet'!$M$4="PB w/ Wood Drawers",VLOOKUP($B64,'Pwood &amp; PB List'!$B$4:$V$158,16,FALSE),IF('Summary Sheet'!$M$4="PB w/ PB Drawers",VLOOKUP($B64,'Pwood &amp; PB List'!$B$4:$V$158,20,FALSE))))</f>
        <v>750.03</v>
      </c>
      <c r="P64" s="108" t="str">
        <f t="shared" si="94"/>
        <v>WHO-VSB36</v>
      </c>
      <c r="Q64" s="149">
        <f>IF('Summary Sheet'!$M$4="Plywood",VLOOKUP($B64,'Pwood &amp; PB List'!$B$4:$V$158,9,FALSE),IF('Summary Sheet'!$M$4="PB w/ Wood Drawers",VLOOKUP($B64,'Pwood &amp; PB List'!$B$4:$V$158,13,FALSE),IF('Summary Sheet'!$M$4="PB w/ PB Drawers",VLOOKUP($B64,'Pwood &amp; PB List'!$B$4:$V$158,17,FALSE))))</f>
        <v>928.85500000000002</v>
      </c>
      <c r="R64" s="108" t="str">
        <f t="shared" si="95"/>
        <v>MAW-VSB36</v>
      </c>
      <c r="S64" s="149">
        <f>IF('Summary Sheet'!$M$4="Plywood",VLOOKUP($B64,'Pwood &amp; PB List'!$B$4:$V$158,9,FALSE),IF('Summary Sheet'!$M$4="PB w/ Wood Drawers",VLOOKUP($B64,'Pwood &amp; PB List'!$B$4:$V$158,13,FALSE),IF('Summary Sheet'!$M$4="PB w/ PB Drawers",VLOOKUP($B64,'Pwood &amp; PB List'!$B$4:$V$158,17,FALSE))))</f>
        <v>928.85500000000002</v>
      </c>
      <c r="T64" s="108" t="str">
        <f t="shared" si="96"/>
        <v>MAG-VSB36</v>
      </c>
      <c r="U64" s="149">
        <f>IF('Summary Sheet'!$M$4="Plywood",VLOOKUP($B64,'Pwood &amp; PB List'!$B$4:$V$158,9,FALSE),IF('Summary Sheet'!$M$4="PB w/ Wood Drawers",VLOOKUP($B64,'Pwood &amp; PB List'!$B$4:$V$158,13,FALSE),IF('Summary Sheet'!$M$4="PB w/ PB Drawers",VLOOKUP($B64,'Pwood &amp; PB List'!$B$4:$V$158,17,FALSE))))</f>
        <v>928.85500000000002</v>
      </c>
      <c r="V64" s="108" t="str">
        <f t="shared" si="97"/>
        <v>MAB-VSB36</v>
      </c>
      <c r="W64" s="149">
        <f>IF('Summary Sheet'!$M$4="Plywood",VLOOKUP($B64,'Pwood &amp; PB List'!$B$4:$V$158,9,FALSE),IF('Summary Sheet'!$M$4="PB w/ Wood Drawers",VLOOKUP($B64,'Pwood &amp; PB List'!$B$4:$V$158,13,FALSE),IF('Summary Sheet'!$M$4="PB w/ PB Drawers",VLOOKUP($B64,'Pwood &amp; PB List'!$B$4:$V$158,17,FALSE))))</f>
        <v>928.85500000000002</v>
      </c>
      <c r="X64" s="150" t="str">
        <f t="shared" si="98"/>
        <v>GLB-VSB36</v>
      </c>
      <c r="Y64" s="107">
        <v>2</v>
      </c>
      <c r="Z64" s="108"/>
      <c r="AA64" s="108"/>
      <c r="AB64" s="108"/>
      <c r="AC64" s="108"/>
      <c r="AD64" s="93"/>
      <c r="AE64" s="93"/>
      <c r="AF64" s="93"/>
      <c r="AG64" s="93"/>
      <c r="AH64" s="93"/>
      <c r="AI64" s="93"/>
      <c r="AJ64" s="93"/>
      <c r="AK64" s="93"/>
      <c r="AL64" s="93"/>
      <c r="AM64" s="93"/>
      <c r="AN64" s="93"/>
      <c r="AO64" s="93"/>
      <c r="AP64" s="93"/>
      <c r="AQ64" s="93"/>
      <c r="AR64" s="93"/>
      <c r="AS64" s="93"/>
    </row>
    <row r="65" spans="1:45" ht="14.25" customHeight="1">
      <c r="A65" s="155" t="s">
        <v>654</v>
      </c>
      <c r="B65" s="148"/>
      <c r="C65" s="149"/>
      <c r="D65" s="150"/>
      <c r="E65" s="149"/>
      <c r="F65" s="150"/>
      <c r="G65" s="149"/>
      <c r="H65" s="150"/>
      <c r="I65" s="149"/>
      <c r="J65" s="150"/>
      <c r="K65" s="149"/>
      <c r="L65" s="150"/>
      <c r="M65" s="149"/>
      <c r="N65" s="108"/>
      <c r="O65" s="149"/>
      <c r="P65" s="108"/>
      <c r="Q65" s="149"/>
      <c r="R65" s="108"/>
      <c r="S65" s="149"/>
      <c r="T65" s="108"/>
      <c r="U65" s="149"/>
      <c r="V65" s="108"/>
      <c r="W65" s="149"/>
      <c r="X65" s="150"/>
      <c r="Y65" s="107"/>
      <c r="Z65" s="108"/>
      <c r="AA65" s="108"/>
      <c r="AB65" s="108"/>
      <c r="AC65" s="108"/>
      <c r="AD65" s="93"/>
      <c r="AE65" s="93"/>
      <c r="AF65" s="93"/>
      <c r="AG65" s="93"/>
      <c r="AH65" s="93"/>
      <c r="AI65" s="93"/>
      <c r="AJ65" s="93"/>
      <c r="AK65" s="93"/>
      <c r="AL65" s="93"/>
      <c r="AM65" s="93"/>
      <c r="AN65" s="93"/>
      <c r="AO65" s="93"/>
      <c r="AP65" s="93"/>
      <c r="AQ65" s="93"/>
      <c r="AR65" s="93"/>
      <c r="AS65" s="93"/>
    </row>
    <row r="66" spans="1:45" ht="14.25" customHeight="1">
      <c r="A66" s="147" t="s">
        <v>655</v>
      </c>
      <c r="B66" s="148" t="s">
        <v>656</v>
      </c>
      <c r="C66" s="149">
        <f>IF('Summary Sheet'!$M$4="Plywood",VLOOKUP($B66,'Pwood &amp; PB List'!$B$4:$V$158,9,FALSE),IF('Summary Sheet'!$M$4="PB w/ Wood Drawers",VLOOKUP($B66,'Pwood &amp; PB List'!$B$4:$V$158,13,FALSE),IF('Summary Sheet'!$M$4="PB w/ PB Drawers",VLOOKUP($B66,'Pwood &amp; PB List'!$B$4:$V$158,17,FALSE))))</f>
        <v>460</v>
      </c>
      <c r="D66" s="150" t="str">
        <f t="shared" ref="D66:D67" si="99">CONCATENATE("GLW-",B66)</f>
        <v>GLW-VDK24</v>
      </c>
      <c r="E66" s="149">
        <f>IF('Summary Sheet'!$M$4="Plywood",VLOOKUP($B66,'Pwood &amp; PB List'!$B$4:$V$158,10,FALSE),IF('Summary Sheet'!$M$4="PB w/ Wood Drawers",VLOOKUP($B66,'Pwood &amp; PB List'!$B$4:$V$158,14,FALSE),IF('Summary Sheet'!$M$4="PB w/ PB Drawers",VLOOKUP($B66,'Pwood &amp; PB List'!$B$4:$V$158,18,FALSE))))</f>
        <v>453</v>
      </c>
      <c r="F66" s="150" t="str">
        <f t="shared" ref="F66:F67" si="100">CONCATENATE("SLO-",B66)</f>
        <v>SLO-VDK24</v>
      </c>
      <c r="G66" s="149">
        <f>IF('Summary Sheet'!$M$4="Plywood",VLOOKUP($B66,'Pwood &amp; PB List'!$B$4:$V$158,11,FALSE),IF('Summary Sheet'!$M$4="PB w/ Wood Drawers",VLOOKUP($B66,'Pwood &amp; PB List'!$B$4:$V$158,15,FALSE),IF('Summary Sheet'!$M$4="PB w/ PB Drawers",VLOOKUP($B66,'Pwood &amp; PB List'!$B$4:$V$158,19,FALSE))))</f>
        <v>445</v>
      </c>
      <c r="H66" s="150" t="str">
        <f t="shared" ref="H66:H67" si="101">CONCATENATE("BLW-",B66)</f>
        <v>BLW-VDK24</v>
      </c>
      <c r="I66" s="149">
        <f>IF('Summary Sheet'!$M$4="Plywood",VLOOKUP($B66,'Pwood &amp; PB List'!$B$4:$V$158,10,FALSE),IF('Summary Sheet'!$M$4="PB w/ Wood Drawers",VLOOKUP($B66,'Pwood &amp; PB List'!$B$4:$V$158,14,FALSE),IF('Summary Sheet'!$M$4="PB w/ PB Drawers",VLOOKUP($B66,'Pwood &amp; PB List'!$B$4:$V$158,18,FALSE))))</f>
        <v>453</v>
      </c>
      <c r="J66" s="150" t="str">
        <f t="shared" ref="J66:J67" si="102">CONCATENATE("WEO-",B66)</f>
        <v>WEO-VDK24</v>
      </c>
      <c r="K66" s="149">
        <f>IF('Summary Sheet'!$M$4="Plywood",VLOOKUP($B66,'Pwood &amp; PB List'!$B$4:$V$158,9,FALSE),IF('Summary Sheet'!$M$4="PB w/ Wood Drawers",VLOOKUP($B66,'Pwood &amp; PB List'!$B$4:$V$158,13,FALSE),IF('Summary Sheet'!$M$4="PB w/ PB Drawers",VLOOKUP($B66,'Pwood &amp; PB List'!$B$4:$V$158,17,FALSE))))</f>
        <v>460</v>
      </c>
      <c r="L66" s="150" t="str">
        <f t="shared" ref="L66:L67" si="103">CONCATENATE("GLG-",B66)</f>
        <v>GLG-VDK24</v>
      </c>
      <c r="M66" s="149">
        <f>IF('Summary Sheet'!$M$4="Plywood",VLOOKUP($B66,'Pwood &amp; PB List'!$B$4:$V$158,12,FALSE),IF('Summary Sheet'!$M$4="PB w/ Wood Drawers",VLOOKUP($B66,'Pwood &amp; PB List'!$B$4:$V$158,16,FALSE),IF('Summary Sheet'!$M$4="PB w/ PB Drawers",VLOOKUP($B66,'Pwood &amp; PB List'!$B$4:$V$158,20,FALSE))))</f>
        <v>436</v>
      </c>
      <c r="N66" s="108" t="str">
        <f t="shared" ref="N66:N67" si="104">CONCATENATE("NAO-",B66)</f>
        <v>NAO-VDK24</v>
      </c>
      <c r="O66" s="149">
        <f>IF('Summary Sheet'!$M$4="Plywood",VLOOKUP($B66,'Pwood &amp; PB List'!$B$4:$V$158,12,FALSE),IF('Summary Sheet'!$M$4="PB w/ Wood Drawers",VLOOKUP($B66,'Pwood &amp; PB List'!$B$4:$V$158,16,FALSE),IF('Summary Sheet'!$M$4="PB w/ PB Drawers",VLOOKUP($B66,'Pwood &amp; PB List'!$B$4:$V$158,20,FALSE))))</f>
        <v>436</v>
      </c>
      <c r="P66" s="108" t="str">
        <f t="shared" ref="P66:P67" si="105">CONCATENATE("WHO-",B66)</f>
        <v>WHO-VDK24</v>
      </c>
      <c r="Q66" s="149">
        <f>IF('Summary Sheet'!$M$4="Plywood",VLOOKUP($B66,'Pwood &amp; PB List'!$B$4:$V$158,9,FALSE),IF('Summary Sheet'!$M$4="PB w/ Wood Drawers",VLOOKUP($B66,'Pwood &amp; PB List'!$B$4:$V$158,13,FALSE),IF('Summary Sheet'!$M$4="PB w/ PB Drawers",VLOOKUP($B66,'Pwood &amp; PB List'!$B$4:$V$158,17,FALSE))))</f>
        <v>460</v>
      </c>
      <c r="R66" s="108" t="str">
        <f t="shared" ref="R66:R67" si="106">CONCATENATE("MAW-",B66)</f>
        <v>MAW-VDK24</v>
      </c>
      <c r="S66" s="149">
        <f>IF('Summary Sheet'!$M$4="Plywood",VLOOKUP($B66,'Pwood &amp; PB List'!$B$4:$V$158,9,FALSE),IF('Summary Sheet'!$M$4="PB w/ Wood Drawers",VLOOKUP($B66,'Pwood &amp; PB List'!$B$4:$V$158,13,FALSE),IF('Summary Sheet'!$M$4="PB w/ PB Drawers",VLOOKUP($B66,'Pwood &amp; PB List'!$B$4:$V$158,17,FALSE))))</f>
        <v>460</v>
      </c>
      <c r="T66" s="108" t="str">
        <f t="shared" ref="T66:T67" si="107">CONCATENATE("MAG-",B66)</f>
        <v>MAG-VDK24</v>
      </c>
      <c r="U66" s="149">
        <f>IF('Summary Sheet'!$M$4="Plywood",VLOOKUP($B66,'Pwood &amp; PB List'!$B$4:$V$158,9,FALSE),IF('Summary Sheet'!$M$4="PB w/ Wood Drawers",VLOOKUP($B66,'Pwood &amp; PB List'!$B$4:$V$158,13,FALSE),IF('Summary Sheet'!$M$4="PB w/ PB Drawers",VLOOKUP($B66,'Pwood &amp; PB List'!$B$4:$V$158,17,FALSE))))</f>
        <v>460</v>
      </c>
      <c r="V66" s="108" t="str">
        <f t="shared" ref="V66:V67" si="108">CONCATENATE("MAB-",B66)</f>
        <v>MAB-VDK24</v>
      </c>
      <c r="W66" s="149">
        <f>IF('Summary Sheet'!$M$4="Plywood",VLOOKUP($B66,'Pwood &amp; PB List'!$B$4:$V$158,9,FALSE),IF('Summary Sheet'!$M$4="PB w/ Wood Drawers",VLOOKUP($B66,'Pwood &amp; PB List'!$B$4:$V$158,13,FALSE),IF('Summary Sheet'!$M$4="PB w/ PB Drawers",VLOOKUP($B66,'Pwood &amp; PB List'!$B$4:$V$158,17,FALSE))))</f>
        <v>460</v>
      </c>
      <c r="X66" s="150" t="str">
        <f t="shared" ref="X66:X67" si="109">CONCATENATE("GLB-",B66)</f>
        <v>GLB-VDK24</v>
      </c>
      <c r="Y66" s="107">
        <v>1</v>
      </c>
      <c r="Z66" s="108"/>
      <c r="AA66" s="108"/>
      <c r="AB66" s="108"/>
      <c r="AC66" s="108"/>
      <c r="AD66" s="93"/>
      <c r="AE66" s="93"/>
      <c r="AF66" s="93"/>
      <c r="AG66" s="93"/>
      <c r="AH66" s="93"/>
      <c r="AI66" s="93"/>
      <c r="AJ66" s="93"/>
      <c r="AK66" s="93"/>
      <c r="AL66" s="93"/>
      <c r="AM66" s="93"/>
      <c r="AN66" s="93"/>
      <c r="AO66" s="93"/>
      <c r="AP66" s="93"/>
      <c r="AQ66" s="93"/>
      <c r="AR66" s="93"/>
      <c r="AS66" s="93"/>
    </row>
    <row r="67" spans="1:45" ht="14.25" customHeight="1">
      <c r="A67" s="147" t="s">
        <v>657</v>
      </c>
      <c r="B67" s="148" t="s">
        <v>658</v>
      </c>
      <c r="C67" s="149">
        <f>IF('Summary Sheet'!$M$4="Plywood",VLOOKUP($B67,'Pwood &amp; PB List'!$B$4:$V$158,9,FALSE),IF('Summary Sheet'!$M$4="PB w/ Wood Drawers",VLOOKUP($B67,'Pwood &amp; PB List'!$B$4:$V$158,13,FALSE),IF('Summary Sheet'!$M$4="PB w/ PB Drawers",VLOOKUP($B67,'Pwood &amp; PB List'!$B$4:$V$158,17,FALSE))))</f>
        <v>516</v>
      </c>
      <c r="D67" s="150" t="str">
        <f t="shared" si="99"/>
        <v>GLW-VDK30</v>
      </c>
      <c r="E67" s="149">
        <f>IF('Summary Sheet'!$M$4="Plywood",VLOOKUP($B67,'Pwood &amp; PB List'!$B$4:$V$158,10,FALSE),IF('Summary Sheet'!$M$4="PB w/ Wood Drawers",VLOOKUP($B67,'Pwood &amp; PB List'!$B$4:$V$158,14,FALSE),IF('Summary Sheet'!$M$4="PB w/ PB Drawers",VLOOKUP($B67,'Pwood &amp; PB List'!$B$4:$V$158,18,FALSE))))</f>
        <v>507</v>
      </c>
      <c r="F67" s="150" t="str">
        <f t="shared" si="100"/>
        <v>SLO-VDK30</v>
      </c>
      <c r="G67" s="149">
        <f>IF('Summary Sheet'!$M$4="Plywood",VLOOKUP($B67,'Pwood &amp; PB List'!$B$4:$V$158,11,FALSE),IF('Summary Sheet'!$M$4="PB w/ Wood Drawers",VLOOKUP($B67,'Pwood &amp; PB List'!$B$4:$V$158,15,FALSE),IF('Summary Sheet'!$M$4="PB w/ PB Drawers",VLOOKUP($B67,'Pwood &amp; PB List'!$B$4:$V$158,19,FALSE))))</f>
        <v>497</v>
      </c>
      <c r="H67" s="150" t="str">
        <f t="shared" si="101"/>
        <v>BLW-VDK30</v>
      </c>
      <c r="I67" s="149">
        <f>IF('Summary Sheet'!$M$4="Plywood",VLOOKUP($B67,'Pwood &amp; PB List'!$B$4:$V$158,10,FALSE),IF('Summary Sheet'!$M$4="PB w/ Wood Drawers",VLOOKUP($B67,'Pwood &amp; PB List'!$B$4:$V$158,14,FALSE),IF('Summary Sheet'!$M$4="PB w/ PB Drawers",VLOOKUP($B67,'Pwood &amp; PB List'!$B$4:$V$158,18,FALSE))))</f>
        <v>507</v>
      </c>
      <c r="J67" s="150" t="str">
        <f t="shared" si="102"/>
        <v>WEO-VDK30</v>
      </c>
      <c r="K67" s="149">
        <f>IF('Summary Sheet'!$M$4="Plywood",VLOOKUP($B67,'Pwood &amp; PB List'!$B$4:$V$158,9,FALSE),IF('Summary Sheet'!$M$4="PB w/ Wood Drawers",VLOOKUP($B67,'Pwood &amp; PB List'!$B$4:$V$158,13,FALSE),IF('Summary Sheet'!$M$4="PB w/ PB Drawers",VLOOKUP($B67,'Pwood &amp; PB List'!$B$4:$V$158,17,FALSE))))</f>
        <v>516</v>
      </c>
      <c r="L67" s="150" t="str">
        <f t="shared" si="103"/>
        <v>GLG-VDK30</v>
      </c>
      <c r="M67" s="149">
        <f>IF('Summary Sheet'!$M$4="Plywood",VLOOKUP($B67,'Pwood &amp; PB List'!$B$4:$V$158,12,FALSE),IF('Summary Sheet'!$M$4="PB w/ Wood Drawers",VLOOKUP($B67,'Pwood &amp; PB List'!$B$4:$V$158,16,FALSE),IF('Summary Sheet'!$M$4="PB w/ PB Drawers",VLOOKUP($B67,'Pwood &amp; PB List'!$B$4:$V$158,20,FALSE))))</f>
        <v>487</v>
      </c>
      <c r="N67" s="108" t="str">
        <f t="shared" si="104"/>
        <v>NAO-VDK30</v>
      </c>
      <c r="O67" s="149">
        <f>IF('Summary Sheet'!$M$4="Plywood",VLOOKUP($B67,'Pwood &amp; PB List'!$B$4:$V$158,12,FALSE),IF('Summary Sheet'!$M$4="PB w/ Wood Drawers",VLOOKUP($B67,'Pwood &amp; PB List'!$B$4:$V$158,16,FALSE),IF('Summary Sheet'!$M$4="PB w/ PB Drawers",VLOOKUP($B67,'Pwood &amp; PB List'!$B$4:$V$158,20,FALSE))))</f>
        <v>487</v>
      </c>
      <c r="P67" s="108" t="str">
        <f t="shared" si="105"/>
        <v>WHO-VDK30</v>
      </c>
      <c r="Q67" s="149">
        <f>IF('Summary Sheet'!$M$4="Plywood",VLOOKUP($B67,'Pwood &amp; PB List'!$B$4:$V$158,9,FALSE),IF('Summary Sheet'!$M$4="PB w/ Wood Drawers",VLOOKUP($B67,'Pwood &amp; PB List'!$B$4:$V$158,13,FALSE),IF('Summary Sheet'!$M$4="PB w/ PB Drawers",VLOOKUP($B67,'Pwood &amp; PB List'!$B$4:$V$158,17,FALSE))))</f>
        <v>516</v>
      </c>
      <c r="R67" s="108" t="str">
        <f t="shared" si="106"/>
        <v>MAW-VDK30</v>
      </c>
      <c r="S67" s="149">
        <f>IF('Summary Sheet'!$M$4="Plywood",VLOOKUP($B67,'Pwood &amp; PB List'!$B$4:$V$158,9,FALSE),IF('Summary Sheet'!$M$4="PB w/ Wood Drawers",VLOOKUP($B67,'Pwood &amp; PB List'!$B$4:$V$158,13,FALSE),IF('Summary Sheet'!$M$4="PB w/ PB Drawers",VLOOKUP($B67,'Pwood &amp; PB List'!$B$4:$V$158,17,FALSE))))</f>
        <v>516</v>
      </c>
      <c r="T67" s="108" t="str">
        <f t="shared" si="107"/>
        <v>MAG-VDK30</v>
      </c>
      <c r="U67" s="149">
        <f>IF('Summary Sheet'!$M$4="Plywood",VLOOKUP($B67,'Pwood &amp; PB List'!$B$4:$V$158,9,FALSE),IF('Summary Sheet'!$M$4="PB w/ Wood Drawers",VLOOKUP($B67,'Pwood &amp; PB List'!$B$4:$V$158,13,FALSE),IF('Summary Sheet'!$M$4="PB w/ PB Drawers",VLOOKUP($B67,'Pwood &amp; PB List'!$B$4:$V$158,17,FALSE))))</f>
        <v>516</v>
      </c>
      <c r="V67" s="108" t="str">
        <f t="shared" si="108"/>
        <v>MAB-VDK30</v>
      </c>
      <c r="W67" s="149">
        <f>IF('Summary Sheet'!$M$4="Plywood",VLOOKUP($B67,'Pwood &amp; PB List'!$B$4:$V$158,9,FALSE),IF('Summary Sheet'!$M$4="PB w/ Wood Drawers",VLOOKUP($B67,'Pwood &amp; PB List'!$B$4:$V$158,13,FALSE),IF('Summary Sheet'!$M$4="PB w/ PB Drawers",VLOOKUP($B67,'Pwood &amp; PB List'!$B$4:$V$158,17,FALSE))))</f>
        <v>516</v>
      </c>
      <c r="X67" s="150" t="str">
        <f t="shared" si="109"/>
        <v>GLB-VDK30</v>
      </c>
      <c r="Y67" s="107">
        <v>1</v>
      </c>
      <c r="Z67" s="108"/>
      <c r="AA67" s="108"/>
      <c r="AB67" s="108"/>
      <c r="AC67" s="108"/>
      <c r="AD67" s="93"/>
      <c r="AE67" s="93"/>
      <c r="AF67" s="93"/>
      <c r="AG67" s="93"/>
      <c r="AH67" s="93"/>
      <c r="AI67" s="93"/>
      <c r="AJ67" s="93"/>
      <c r="AK67" s="93"/>
      <c r="AL67" s="93"/>
      <c r="AM67" s="93"/>
      <c r="AN67" s="93"/>
      <c r="AO67" s="93"/>
      <c r="AP67" s="93"/>
      <c r="AQ67" s="93"/>
      <c r="AR67" s="93"/>
      <c r="AS67" s="93"/>
    </row>
    <row r="68" spans="1:45" ht="14.25" customHeight="1">
      <c r="A68" s="155" t="s">
        <v>137</v>
      </c>
      <c r="B68" s="148"/>
      <c r="C68" s="149"/>
      <c r="D68" s="150"/>
      <c r="E68" s="149"/>
      <c r="F68" s="150"/>
      <c r="G68" s="149"/>
      <c r="H68" s="150"/>
      <c r="I68" s="149"/>
      <c r="J68" s="150"/>
      <c r="K68" s="149"/>
      <c r="L68" s="150"/>
      <c r="M68" s="149"/>
      <c r="N68" s="108"/>
      <c r="O68" s="149"/>
      <c r="P68" s="108"/>
      <c r="Q68" s="149"/>
      <c r="R68" s="108"/>
      <c r="S68" s="149"/>
      <c r="T68" s="108"/>
      <c r="U68" s="149"/>
      <c r="V68" s="108"/>
      <c r="W68" s="149"/>
      <c r="X68" s="150"/>
      <c r="Y68" s="107"/>
      <c r="Z68" s="108"/>
      <c r="AA68" s="108"/>
      <c r="AB68" s="108"/>
      <c r="AC68" s="108"/>
      <c r="AD68" s="93"/>
      <c r="AE68" s="93"/>
      <c r="AF68" s="93"/>
      <c r="AG68" s="93"/>
      <c r="AH68" s="93"/>
      <c r="AI68" s="93"/>
      <c r="AJ68" s="93"/>
      <c r="AK68" s="93"/>
      <c r="AL68" s="93"/>
      <c r="AM68" s="93"/>
      <c r="AN68" s="93"/>
      <c r="AO68" s="93"/>
      <c r="AP68" s="93"/>
      <c r="AQ68" s="93"/>
      <c r="AR68" s="93"/>
      <c r="AS68" s="93"/>
    </row>
    <row r="69" spans="1:45" ht="14.25" customHeight="1">
      <c r="A69" s="147" t="s">
        <v>659</v>
      </c>
      <c r="B69" s="148" t="s">
        <v>660</v>
      </c>
      <c r="C69" s="149">
        <f>IF('Summary Sheet'!$M$4="Plywood",VLOOKUP($B69,'Pwood &amp; PB List'!$B$4:$V$158,9,FALSE),IF('Summary Sheet'!$M$4="PB w/ Wood Drawers",VLOOKUP($B69,'Pwood &amp; PB List'!$B$4:$V$158,13,FALSE),IF('Summary Sheet'!$M$4="PB w/ PB Drawers",VLOOKUP($B69,'Pwood &amp; PB List'!$B$4:$V$158,17,FALSE))))</f>
        <v>1608.39</v>
      </c>
      <c r="D69" s="150" t="str">
        <f t="shared" ref="D69:D80" si="110">CONCATENATE("GLW-",B69)</f>
        <v>GLW-PC1584</v>
      </c>
      <c r="E69" s="149">
        <f>IF('Summary Sheet'!$M$4="Plywood",VLOOKUP($B69,'Pwood &amp; PB List'!$B$4:$V$158,10,FALSE),IF('Summary Sheet'!$M$4="PB w/ Wood Drawers",VLOOKUP($B69,'Pwood &amp; PB List'!$B$4:$V$158,14,FALSE),IF('Summary Sheet'!$M$4="PB w/ PB Drawers",VLOOKUP($B69,'Pwood &amp; PB List'!$B$4:$V$158,18,FALSE))))</f>
        <v>1547.7850000000001</v>
      </c>
      <c r="F69" s="150" t="str">
        <f t="shared" ref="F69:F80" si="111">CONCATENATE("SLO-",B69)</f>
        <v>SLO-PC1584</v>
      </c>
      <c r="G69" s="149">
        <f>IF('Summary Sheet'!$M$4="Plywood",VLOOKUP($B69,'Pwood &amp; PB List'!$B$4:$V$158,11,FALSE),IF('Summary Sheet'!$M$4="PB w/ Wood Drawers",VLOOKUP($B69,'Pwood &amp; PB List'!$B$4:$V$158,15,FALSE),IF('Summary Sheet'!$M$4="PB w/ PB Drawers",VLOOKUP($B69,'Pwood &amp; PB List'!$B$4:$V$158,19,FALSE))))</f>
        <v>1483.1550000000002</v>
      </c>
      <c r="H69" s="150" t="str">
        <f t="shared" ref="H69:H80" si="112">CONCATENATE("BLW-",B69)</f>
        <v>BLW-PC1584</v>
      </c>
      <c r="I69" s="149">
        <f>IF('Summary Sheet'!$M$4="Plywood",VLOOKUP($B69,'Pwood &amp; PB List'!$B$4:$V$158,10,FALSE),IF('Summary Sheet'!$M$4="PB w/ Wood Drawers",VLOOKUP($B69,'Pwood &amp; PB List'!$B$4:$V$158,14,FALSE),IF('Summary Sheet'!$M$4="PB w/ PB Drawers",VLOOKUP($B69,'Pwood &amp; PB List'!$B$4:$V$158,18,FALSE))))</f>
        <v>1547.7850000000001</v>
      </c>
      <c r="J69" s="150" t="str">
        <f t="shared" ref="J69:J80" si="113">CONCATENATE("WEO-",B69)</f>
        <v>WEO-PC1584</v>
      </c>
      <c r="K69" s="149">
        <f>IF('Summary Sheet'!$M$4="Plywood",VLOOKUP($B69,'Pwood &amp; PB List'!$B$4:$V$158,9,FALSE),IF('Summary Sheet'!$M$4="PB w/ Wood Drawers",VLOOKUP($B69,'Pwood &amp; PB List'!$B$4:$V$158,13,FALSE),IF('Summary Sheet'!$M$4="PB w/ PB Drawers",VLOOKUP($B69,'Pwood &amp; PB List'!$B$4:$V$158,17,FALSE))))</f>
        <v>1608.39</v>
      </c>
      <c r="L69" s="150" t="str">
        <f t="shared" ref="L69:L80" si="114">CONCATENATE("GLG-",B69)</f>
        <v>GLG-PC1584</v>
      </c>
      <c r="M69" s="149">
        <f>IF('Summary Sheet'!$M$4="Plywood",VLOOKUP($B69,'Pwood &amp; PB List'!$B$4:$V$158,12,FALSE),IF('Summary Sheet'!$M$4="PB w/ Wood Drawers",VLOOKUP($B69,'Pwood &amp; PB List'!$B$4:$V$158,16,FALSE),IF('Summary Sheet'!$M$4="PB w/ PB Drawers",VLOOKUP($B69,'Pwood &amp; PB List'!$B$4:$V$158,20,FALSE))))</f>
        <v>1410.4750000000001</v>
      </c>
      <c r="N69" s="108" t="str">
        <f t="shared" ref="N69:N80" si="115">CONCATENATE("NAO-",B69)</f>
        <v>NAO-PC1584</v>
      </c>
      <c r="O69" s="149">
        <f>IF('Summary Sheet'!$M$4="Plywood",VLOOKUP($B69,'Pwood &amp; PB List'!$B$4:$V$158,12,FALSE),IF('Summary Sheet'!$M$4="PB w/ Wood Drawers",VLOOKUP($B69,'Pwood &amp; PB List'!$B$4:$V$158,16,FALSE),IF('Summary Sheet'!$M$4="PB w/ PB Drawers",VLOOKUP($B69,'Pwood &amp; PB List'!$B$4:$V$158,20,FALSE))))</f>
        <v>1410.4750000000001</v>
      </c>
      <c r="P69" s="108" t="str">
        <f t="shared" ref="P69:P80" si="116">CONCATENATE("WHO-",B69)</f>
        <v>WHO-PC1584</v>
      </c>
      <c r="Q69" s="149">
        <f>IF('Summary Sheet'!$M$4="Plywood",VLOOKUP($B69,'Pwood &amp; PB List'!$B$4:$V$158,9,FALSE),IF('Summary Sheet'!$M$4="PB w/ Wood Drawers",VLOOKUP($B69,'Pwood &amp; PB List'!$B$4:$V$158,13,FALSE),IF('Summary Sheet'!$M$4="PB w/ PB Drawers",VLOOKUP($B69,'Pwood &amp; PB List'!$B$4:$V$158,17,FALSE))))</f>
        <v>1608.39</v>
      </c>
      <c r="R69" s="108" t="str">
        <f t="shared" ref="R69:R80" si="117">CONCATENATE("MAW-",B69)</f>
        <v>MAW-PC1584</v>
      </c>
      <c r="S69" s="149">
        <f>IF('Summary Sheet'!$M$4="Plywood",VLOOKUP($B69,'Pwood &amp; PB List'!$B$4:$V$158,9,FALSE),IF('Summary Sheet'!$M$4="PB w/ Wood Drawers",VLOOKUP($B69,'Pwood &amp; PB List'!$B$4:$V$158,13,FALSE),IF('Summary Sheet'!$M$4="PB w/ PB Drawers",VLOOKUP($B69,'Pwood &amp; PB List'!$B$4:$V$158,17,FALSE))))</f>
        <v>1608.39</v>
      </c>
      <c r="T69" s="108" t="str">
        <f t="shared" ref="T69:T80" si="118">CONCATENATE("MAG-",B69)</f>
        <v>MAG-PC1584</v>
      </c>
      <c r="U69" s="149">
        <f>IF('Summary Sheet'!$M$4="Plywood",VLOOKUP($B69,'Pwood &amp; PB List'!$B$4:$V$158,9,FALSE),IF('Summary Sheet'!$M$4="PB w/ Wood Drawers",VLOOKUP($B69,'Pwood &amp; PB List'!$B$4:$V$158,13,FALSE),IF('Summary Sheet'!$M$4="PB w/ PB Drawers",VLOOKUP($B69,'Pwood &amp; PB List'!$B$4:$V$158,17,FALSE))))</f>
        <v>1608.39</v>
      </c>
      <c r="V69" s="108" t="str">
        <f t="shared" ref="V69:V80" si="119">CONCATENATE("MAB-",B69)</f>
        <v>MAB-PC1584</v>
      </c>
      <c r="W69" s="149">
        <f>IF('Summary Sheet'!$M$4="Plywood",VLOOKUP($B69,'Pwood &amp; PB List'!$B$4:$V$158,9,FALSE),IF('Summary Sheet'!$M$4="PB w/ Wood Drawers",VLOOKUP($B69,'Pwood &amp; PB List'!$B$4:$V$158,13,FALSE),IF('Summary Sheet'!$M$4="PB w/ PB Drawers",VLOOKUP($B69,'Pwood &amp; PB List'!$B$4:$V$158,17,FALSE))))</f>
        <v>1608.39</v>
      </c>
      <c r="X69" s="150" t="str">
        <f t="shared" ref="X69:X80" si="120">CONCATENATE("GLB-",B69)</f>
        <v>GLB-PC1584</v>
      </c>
      <c r="Y69" s="107">
        <v>2</v>
      </c>
      <c r="Z69" s="108"/>
      <c r="AA69" s="108"/>
      <c r="AB69" s="108"/>
      <c r="AC69" s="108"/>
      <c r="AD69" s="93"/>
      <c r="AE69" s="93"/>
      <c r="AF69" s="93"/>
      <c r="AG69" s="93"/>
      <c r="AH69" s="93"/>
      <c r="AI69" s="93"/>
      <c r="AJ69" s="93"/>
      <c r="AK69" s="93"/>
      <c r="AL69" s="93"/>
      <c r="AM69" s="93"/>
      <c r="AN69" s="93"/>
      <c r="AO69" s="93"/>
      <c r="AP69" s="93"/>
      <c r="AQ69" s="93"/>
      <c r="AR69" s="93"/>
      <c r="AS69" s="93"/>
    </row>
    <row r="70" spans="1:45" ht="14.25" customHeight="1">
      <c r="A70" s="147" t="s">
        <v>661</v>
      </c>
      <c r="B70" s="148" t="s">
        <v>662</v>
      </c>
      <c r="C70" s="149">
        <f>IF('Summary Sheet'!$M$4="Plywood",VLOOKUP($B70,'Pwood &amp; PB List'!$B$4:$V$158,9,FALSE),IF('Summary Sheet'!$M$4="PB w/ Wood Drawers",VLOOKUP($B70,'Pwood &amp; PB List'!$B$4:$V$158,13,FALSE),IF('Summary Sheet'!$M$4="PB w/ PB Drawers",VLOOKUP($B70,'Pwood &amp; PB List'!$B$4:$V$158,17,FALSE))))</f>
        <v>1694.5249999999999</v>
      </c>
      <c r="D70" s="150" t="str">
        <f t="shared" si="110"/>
        <v>GLW-PC1590</v>
      </c>
      <c r="E70" s="149">
        <f>IF('Summary Sheet'!$M$4="Plywood",VLOOKUP($B70,'Pwood &amp; PB List'!$B$4:$V$158,10,FALSE),IF('Summary Sheet'!$M$4="PB w/ Wood Drawers",VLOOKUP($B70,'Pwood &amp; PB List'!$B$4:$V$158,14,FALSE),IF('Summary Sheet'!$M$4="PB w/ PB Drawers",VLOOKUP($B70,'Pwood &amp; PB List'!$B$4:$V$158,18,FALSE))))</f>
        <v>1629.32</v>
      </c>
      <c r="F70" s="150" t="str">
        <f t="shared" si="111"/>
        <v>SLO-PC1590</v>
      </c>
      <c r="G70" s="149">
        <f>IF('Summary Sheet'!$M$4="Plywood",VLOOKUP($B70,'Pwood &amp; PB List'!$B$4:$V$158,11,FALSE),IF('Summary Sheet'!$M$4="PB w/ Wood Drawers",VLOOKUP($B70,'Pwood &amp; PB List'!$B$4:$V$158,15,FALSE),IF('Summary Sheet'!$M$4="PB w/ PB Drawers",VLOOKUP($B70,'Pwood &amp; PB List'!$B$4:$V$158,19,FALSE))))</f>
        <v>1559.7449999999999</v>
      </c>
      <c r="H70" s="150" t="str">
        <f t="shared" si="112"/>
        <v>BLW-PC1590</v>
      </c>
      <c r="I70" s="149">
        <f>IF('Summary Sheet'!$M$4="Plywood",VLOOKUP($B70,'Pwood &amp; PB List'!$B$4:$V$158,10,FALSE),IF('Summary Sheet'!$M$4="PB w/ Wood Drawers",VLOOKUP($B70,'Pwood &amp; PB List'!$B$4:$V$158,14,FALSE),IF('Summary Sheet'!$M$4="PB w/ PB Drawers",VLOOKUP($B70,'Pwood &amp; PB List'!$B$4:$V$158,18,FALSE))))</f>
        <v>1629.32</v>
      </c>
      <c r="J70" s="150" t="str">
        <f t="shared" si="113"/>
        <v>WEO-PC1590</v>
      </c>
      <c r="K70" s="149">
        <f>IF('Summary Sheet'!$M$4="Plywood",VLOOKUP($B70,'Pwood &amp; PB List'!$B$4:$V$158,9,FALSE),IF('Summary Sheet'!$M$4="PB w/ Wood Drawers",VLOOKUP($B70,'Pwood &amp; PB List'!$B$4:$V$158,13,FALSE),IF('Summary Sheet'!$M$4="PB w/ PB Drawers",VLOOKUP($B70,'Pwood &amp; PB List'!$B$4:$V$158,17,FALSE))))</f>
        <v>1694.5249999999999</v>
      </c>
      <c r="L70" s="150" t="str">
        <f t="shared" si="114"/>
        <v>GLG-PC1590</v>
      </c>
      <c r="M70" s="149">
        <f>IF('Summary Sheet'!$M$4="Plywood",VLOOKUP($B70,'Pwood &amp; PB List'!$B$4:$V$158,12,FALSE),IF('Summary Sheet'!$M$4="PB w/ Wood Drawers",VLOOKUP($B70,'Pwood &amp; PB List'!$B$4:$V$158,16,FALSE),IF('Summary Sheet'!$M$4="PB w/ PB Drawers",VLOOKUP($B70,'Pwood &amp; PB List'!$B$4:$V$158,20,FALSE))))</f>
        <v>1481.5450000000001</v>
      </c>
      <c r="N70" s="108" t="str">
        <f t="shared" si="115"/>
        <v>NAO-PC1590</v>
      </c>
      <c r="O70" s="149">
        <f>IF('Summary Sheet'!$M$4="Plywood",VLOOKUP($B70,'Pwood &amp; PB List'!$B$4:$V$158,12,FALSE),IF('Summary Sheet'!$M$4="PB w/ Wood Drawers",VLOOKUP($B70,'Pwood &amp; PB List'!$B$4:$V$158,16,FALSE),IF('Summary Sheet'!$M$4="PB w/ PB Drawers",VLOOKUP($B70,'Pwood &amp; PB List'!$B$4:$V$158,20,FALSE))))</f>
        <v>1481.5450000000001</v>
      </c>
      <c r="P70" s="108" t="str">
        <f t="shared" si="116"/>
        <v>WHO-PC1590</v>
      </c>
      <c r="Q70" s="149">
        <f>IF('Summary Sheet'!$M$4="Plywood",VLOOKUP($B70,'Pwood &amp; PB List'!$B$4:$V$158,9,FALSE),IF('Summary Sheet'!$M$4="PB w/ Wood Drawers",VLOOKUP($B70,'Pwood &amp; PB List'!$B$4:$V$158,13,FALSE),IF('Summary Sheet'!$M$4="PB w/ PB Drawers",VLOOKUP($B70,'Pwood &amp; PB List'!$B$4:$V$158,17,FALSE))))</f>
        <v>1694.5249999999999</v>
      </c>
      <c r="R70" s="108" t="str">
        <f t="shared" si="117"/>
        <v>MAW-PC1590</v>
      </c>
      <c r="S70" s="149">
        <f>IF('Summary Sheet'!$M$4="Plywood",VLOOKUP($B70,'Pwood &amp; PB List'!$B$4:$V$158,9,FALSE),IF('Summary Sheet'!$M$4="PB w/ Wood Drawers",VLOOKUP($B70,'Pwood &amp; PB List'!$B$4:$V$158,13,FALSE),IF('Summary Sheet'!$M$4="PB w/ PB Drawers",VLOOKUP($B70,'Pwood &amp; PB List'!$B$4:$V$158,17,FALSE))))</f>
        <v>1694.5249999999999</v>
      </c>
      <c r="T70" s="108" t="str">
        <f t="shared" si="118"/>
        <v>MAG-PC1590</v>
      </c>
      <c r="U70" s="149">
        <f>IF('Summary Sheet'!$M$4="Plywood",VLOOKUP($B70,'Pwood &amp; PB List'!$B$4:$V$158,9,FALSE),IF('Summary Sheet'!$M$4="PB w/ Wood Drawers",VLOOKUP($B70,'Pwood &amp; PB List'!$B$4:$V$158,13,FALSE),IF('Summary Sheet'!$M$4="PB w/ PB Drawers",VLOOKUP($B70,'Pwood &amp; PB List'!$B$4:$V$158,17,FALSE))))</f>
        <v>1694.5249999999999</v>
      </c>
      <c r="V70" s="108" t="str">
        <f t="shared" si="119"/>
        <v>MAB-PC1590</v>
      </c>
      <c r="W70" s="149">
        <f>IF('Summary Sheet'!$M$4="Plywood",VLOOKUP($B70,'Pwood &amp; PB List'!$B$4:$V$158,9,FALSE),IF('Summary Sheet'!$M$4="PB w/ Wood Drawers",VLOOKUP($B70,'Pwood &amp; PB List'!$B$4:$V$158,13,FALSE),IF('Summary Sheet'!$M$4="PB w/ PB Drawers",VLOOKUP($B70,'Pwood &amp; PB List'!$B$4:$V$158,17,FALSE))))</f>
        <v>1694.5249999999999</v>
      </c>
      <c r="X70" s="150" t="str">
        <f t="shared" si="120"/>
        <v>GLB-PC1590</v>
      </c>
      <c r="Y70" s="107">
        <v>2</v>
      </c>
      <c r="Z70" s="108"/>
      <c r="AA70" s="108"/>
      <c r="AB70" s="108"/>
      <c r="AC70" s="108"/>
      <c r="AD70" s="93"/>
      <c r="AE70" s="93"/>
      <c r="AF70" s="93"/>
      <c r="AG70" s="93"/>
      <c r="AH70" s="93"/>
      <c r="AI70" s="93"/>
      <c r="AJ70" s="93"/>
      <c r="AK70" s="93"/>
      <c r="AL70" s="93"/>
      <c r="AM70" s="93"/>
      <c r="AN70" s="93"/>
      <c r="AO70" s="93"/>
      <c r="AP70" s="93"/>
      <c r="AQ70" s="93"/>
      <c r="AR70" s="93"/>
      <c r="AS70" s="93"/>
    </row>
    <row r="71" spans="1:45" ht="14.25" customHeight="1">
      <c r="A71" s="147" t="s">
        <v>663</v>
      </c>
      <c r="B71" s="148" t="s">
        <v>664</v>
      </c>
      <c r="C71" s="149">
        <f>IF('Summary Sheet'!$M$4="Plywood",VLOOKUP($B71,'Pwood &amp; PB List'!$B$4:$V$158,9,FALSE),IF('Summary Sheet'!$M$4="PB w/ Wood Drawers",VLOOKUP($B71,'Pwood &amp; PB List'!$B$4:$V$158,13,FALSE),IF('Summary Sheet'!$M$4="PB w/ PB Drawers",VLOOKUP($B71,'Pwood &amp; PB List'!$B$4:$V$158,17,FALSE))))</f>
        <v>1780.66</v>
      </c>
      <c r="D71" s="150" t="str">
        <f t="shared" si="110"/>
        <v>GLW-PC1596</v>
      </c>
      <c r="E71" s="149">
        <f>IF('Summary Sheet'!$M$4="Plywood",VLOOKUP($B71,'Pwood &amp; PB List'!$B$4:$V$158,10,FALSE),IF('Summary Sheet'!$M$4="PB w/ Wood Drawers",VLOOKUP($B71,'Pwood &amp; PB List'!$B$4:$V$158,14,FALSE),IF('Summary Sheet'!$M$4="PB w/ PB Drawers",VLOOKUP($B71,'Pwood &amp; PB List'!$B$4:$V$158,18,FALSE))))</f>
        <v>1710.97</v>
      </c>
      <c r="F71" s="150" t="str">
        <f t="shared" si="111"/>
        <v>SLO-PC1596</v>
      </c>
      <c r="G71" s="149">
        <f>IF('Summary Sheet'!$M$4="Plywood",VLOOKUP($B71,'Pwood &amp; PB List'!$B$4:$V$158,11,FALSE),IF('Summary Sheet'!$M$4="PB w/ Wood Drawers",VLOOKUP($B71,'Pwood &amp; PB List'!$B$4:$V$158,15,FALSE),IF('Summary Sheet'!$M$4="PB w/ PB Drawers",VLOOKUP($B71,'Pwood &amp; PB List'!$B$4:$V$158,19,FALSE))))</f>
        <v>1636.45</v>
      </c>
      <c r="H71" s="150" t="str">
        <f t="shared" si="112"/>
        <v>BLW-PC1596</v>
      </c>
      <c r="I71" s="149">
        <f>IF('Summary Sheet'!$M$4="Plywood",VLOOKUP($B71,'Pwood &amp; PB List'!$B$4:$V$158,10,FALSE),IF('Summary Sheet'!$M$4="PB w/ Wood Drawers",VLOOKUP($B71,'Pwood &amp; PB List'!$B$4:$V$158,14,FALSE),IF('Summary Sheet'!$M$4="PB w/ PB Drawers",VLOOKUP($B71,'Pwood &amp; PB List'!$B$4:$V$158,18,FALSE))))</f>
        <v>1710.97</v>
      </c>
      <c r="J71" s="150" t="str">
        <f t="shared" si="113"/>
        <v>WEO-PC1596</v>
      </c>
      <c r="K71" s="149">
        <f>IF('Summary Sheet'!$M$4="Plywood",VLOOKUP($B71,'Pwood &amp; PB List'!$B$4:$V$158,9,FALSE),IF('Summary Sheet'!$M$4="PB w/ Wood Drawers",VLOOKUP($B71,'Pwood &amp; PB List'!$B$4:$V$158,13,FALSE),IF('Summary Sheet'!$M$4="PB w/ PB Drawers",VLOOKUP($B71,'Pwood &amp; PB List'!$B$4:$V$158,17,FALSE))))</f>
        <v>1780.66</v>
      </c>
      <c r="L71" s="150" t="str">
        <f t="shared" si="114"/>
        <v>GLG-PC1596</v>
      </c>
      <c r="M71" s="149">
        <f>IF('Summary Sheet'!$M$4="Plywood",VLOOKUP($B71,'Pwood &amp; PB List'!$B$4:$V$158,12,FALSE),IF('Summary Sheet'!$M$4="PB w/ Wood Drawers",VLOOKUP($B71,'Pwood &amp; PB List'!$B$4:$V$158,16,FALSE),IF('Summary Sheet'!$M$4="PB w/ PB Drawers",VLOOKUP($B71,'Pwood &amp; PB List'!$B$4:$V$158,20,FALSE))))</f>
        <v>1552.73</v>
      </c>
      <c r="N71" s="108" t="str">
        <f t="shared" si="115"/>
        <v>NAO-PC1596</v>
      </c>
      <c r="O71" s="149">
        <f>IF('Summary Sheet'!$M$4="Plywood",VLOOKUP($B71,'Pwood &amp; PB List'!$B$4:$V$158,12,FALSE),IF('Summary Sheet'!$M$4="PB w/ Wood Drawers",VLOOKUP($B71,'Pwood &amp; PB List'!$B$4:$V$158,16,FALSE),IF('Summary Sheet'!$M$4="PB w/ PB Drawers",VLOOKUP($B71,'Pwood &amp; PB List'!$B$4:$V$158,20,FALSE))))</f>
        <v>1552.73</v>
      </c>
      <c r="P71" s="108" t="str">
        <f t="shared" si="116"/>
        <v>WHO-PC1596</v>
      </c>
      <c r="Q71" s="149">
        <f>IF('Summary Sheet'!$M$4="Plywood",VLOOKUP($B71,'Pwood &amp; PB List'!$B$4:$V$158,9,FALSE),IF('Summary Sheet'!$M$4="PB w/ Wood Drawers",VLOOKUP($B71,'Pwood &amp; PB List'!$B$4:$V$158,13,FALSE),IF('Summary Sheet'!$M$4="PB w/ PB Drawers",VLOOKUP($B71,'Pwood &amp; PB List'!$B$4:$V$158,17,FALSE))))</f>
        <v>1780.66</v>
      </c>
      <c r="R71" s="108" t="str">
        <f t="shared" si="117"/>
        <v>MAW-PC1596</v>
      </c>
      <c r="S71" s="149">
        <f>IF('Summary Sheet'!$M$4="Plywood",VLOOKUP($B71,'Pwood &amp; PB List'!$B$4:$V$158,9,FALSE),IF('Summary Sheet'!$M$4="PB w/ Wood Drawers",VLOOKUP($B71,'Pwood &amp; PB List'!$B$4:$V$158,13,FALSE),IF('Summary Sheet'!$M$4="PB w/ PB Drawers",VLOOKUP($B71,'Pwood &amp; PB List'!$B$4:$V$158,17,FALSE))))</f>
        <v>1780.66</v>
      </c>
      <c r="T71" s="108" t="str">
        <f t="shared" si="118"/>
        <v>MAG-PC1596</v>
      </c>
      <c r="U71" s="149">
        <f>IF('Summary Sheet'!$M$4="Plywood",VLOOKUP($B71,'Pwood &amp; PB List'!$B$4:$V$158,9,FALSE),IF('Summary Sheet'!$M$4="PB w/ Wood Drawers",VLOOKUP($B71,'Pwood &amp; PB List'!$B$4:$V$158,13,FALSE),IF('Summary Sheet'!$M$4="PB w/ PB Drawers",VLOOKUP($B71,'Pwood &amp; PB List'!$B$4:$V$158,17,FALSE))))</f>
        <v>1780.66</v>
      </c>
      <c r="V71" s="108" t="str">
        <f t="shared" si="119"/>
        <v>MAB-PC1596</v>
      </c>
      <c r="W71" s="149">
        <f>IF('Summary Sheet'!$M$4="Plywood",VLOOKUP($B71,'Pwood &amp; PB List'!$B$4:$V$158,9,FALSE),IF('Summary Sheet'!$M$4="PB w/ Wood Drawers",VLOOKUP($B71,'Pwood &amp; PB List'!$B$4:$V$158,13,FALSE),IF('Summary Sheet'!$M$4="PB w/ PB Drawers",VLOOKUP($B71,'Pwood &amp; PB List'!$B$4:$V$158,17,FALSE))))</f>
        <v>1780.66</v>
      </c>
      <c r="X71" s="150" t="str">
        <f t="shared" si="120"/>
        <v>GLB-PC1596</v>
      </c>
      <c r="Y71" s="107">
        <v>2</v>
      </c>
      <c r="Z71" s="108"/>
      <c r="AA71" s="108"/>
      <c r="AB71" s="108"/>
      <c r="AC71" s="108"/>
      <c r="AD71" s="93"/>
      <c r="AE71" s="93"/>
      <c r="AF71" s="93"/>
      <c r="AG71" s="93"/>
      <c r="AH71" s="93"/>
      <c r="AI71" s="93"/>
      <c r="AJ71" s="93"/>
      <c r="AK71" s="93"/>
      <c r="AL71" s="93"/>
      <c r="AM71" s="93"/>
      <c r="AN71" s="93"/>
      <c r="AO71" s="93"/>
      <c r="AP71" s="93"/>
      <c r="AQ71" s="93"/>
      <c r="AR71" s="93"/>
      <c r="AS71" s="93"/>
    </row>
    <row r="72" spans="1:45" ht="14.25" customHeight="1">
      <c r="A72" s="147" t="s">
        <v>665</v>
      </c>
      <c r="B72" s="148" t="s">
        <v>666</v>
      </c>
      <c r="C72" s="149">
        <f>IF('Summary Sheet'!$M$4="Plywood",VLOOKUP($B72,'Pwood &amp; PB List'!$B$4:$V$158,9,FALSE),IF('Summary Sheet'!$M$4="PB w/ Wood Drawers",VLOOKUP($B72,'Pwood &amp; PB List'!$B$4:$V$158,13,FALSE),IF('Summary Sheet'!$M$4="PB w/ PB Drawers",VLOOKUP($B72,'Pwood &amp; PB List'!$B$4:$V$158,17,FALSE))))</f>
        <v>1781.2349999999999</v>
      </c>
      <c r="D72" s="150" t="str">
        <f t="shared" si="110"/>
        <v>GLW-PC1884</v>
      </c>
      <c r="E72" s="149">
        <f>IF('Summary Sheet'!$M$4="Plywood",VLOOKUP($B72,'Pwood &amp; PB List'!$B$4:$V$158,10,FALSE),IF('Summary Sheet'!$M$4="PB w/ Wood Drawers",VLOOKUP($B72,'Pwood &amp; PB List'!$B$4:$V$158,14,FALSE),IF('Summary Sheet'!$M$4="PB w/ PB Drawers",VLOOKUP($B72,'Pwood &amp; PB List'!$B$4:$V$158,18,FALSE))))</f>
        <v>1708.3249999999998</v>
      </c>
      <c r="F72" s="150" t="str">
        <f t="shared" si="111"/>
        <v>SLO-PC1884</v>
      </c>
      <c r="G72" s="149">
        <f>IF('Summary Sheet'!$M$4="Plywood",VLOOKUP($B72,'Pwood &amp; PB List'!$B$4:$V$158,11,FALSE),IF('Summary Sheet'!$M$4="PB w/ Wood Drawers",VLOOKUP($B72,'Pwood &amp; PB List'!$B$4:$V$158,15,FALSE),IF('Summary Sheet'!$M$4="PB w/ PB Drawers",VLOOKUP($B72,'Pwood &amp; PB List'!$B$4:$V$158,19,FALSE))))</f>
        <v>1630.6999999999998</v>
      </c>
      <c r="H72" s="150" t="str">
        <f t="shared" si="112"/>
        <v>BLW-PC1884</v>
      </c>
      <c r="I72" s="149">
        <f>IF('Summary Sheet'!$M$4="Plywood",VLOOKUP($B72,'Pwood &amp; PB List'!$B$4:$V$158,10,FALSE),IF('Summary Sheet'!$M$4="PB w/ Wood Drawers",VLOOKUP($B72,'Pwood &amp; PB List'!$B$4:$V$158,14,FALSE),IF('Summary Sheet'!$M$4="PB w/ PB Drawers",VLOOKUP($B72,'Pwood &amp; PB List'!$B$4:$V$158,18,FALSE))))</f>
        <v>1708.3249999999998</v>
      </c>
      <c r="J72" s="150" t="str">
        <f t="shared" si="113"/>
        <v>WEO-PC1884</v>
      </c>
      <c r="K72" s="149">
        <f>IF('Summary Sheet'!$M$4="Plywood",VLOOKUP($B72,'Pwood &amp; PB List'!$B$4:$V$158,9,FALSE),IF('Summary Sheet'!$M$4="PB w/ Wood Drawers",VLOOKUP($B72,'Pwood &amp; PB List'!$B$4:$V$158,13,FALSE),IF('Summary Sheet'!$M$4="PB w/ PB Drawers",VLOOKUP($B72,'Pwood &amp; PB List'!$B$4:$V$158,17,FALSE))))</f>
        <v>1781.2349999999999</v>
      </c>
      <c r="L72" s="150" t="str">
        <f t="shared" si="114"/>
        <v>GLG-PC1884</v>
      </c>
      <c r="M72" s="149">
        <f>IF('Summary Sheet'!$M$4="Plywood",VLOOKUP($B72,'Pwood &amp; PB List'!$B$4:$V$158,12,FALSE),IF('Summary Sheet'!$M$4="PB w/ Wood Drawers",VLOOKUP($B72,'Pwood &amp; PB List'!$B$4:$V$158,16,FALSE),IF('Summary Sheet'!$M$4="PB w/ PB Drawers",VLOOKUP($B72,'Pwood &amp; PB List'!$B$4:$V$158,20,FALSE))))</f>
        <v>1543.3</v>
      </c>
      <c r="N72" s="108" t="str">
        <f t="shared" si="115"/>
        <v>NAO-PC1884</v>
      </c>
      <c r="O72" s="149">
        <f>IF('Summary Sheet'!$M$4="Plywood",VLOOKUP($B72,'Pwood &amp; PB List'!$B$4:$V$158,12,FALSE),IF('Summary Sheet'!$M$4="PB w/ Wood Drawers",VLOOKUP($B72,'Pwood &amp; PB List'!$B$4:$V$158,16,FALSE),IF('Summary Sheet'!$M$4="PB w/ PB Drawers",VLOOKUP($B72,'Pwood &amp; PB List'!$B$4:$V$158,20,FALSE))))</f>
        <v>1543.3</v>
      </c>
      <c r="P72" s="108" t="str">
        <f t="shared" si="116"/>
        <v>WHO-PC1884</v>
      </c>
      <c r="Q72" s="149">
        <f>IF('Summary Sheet'!$M$4="Plywood",VLOOKUP($B72,'Pwood &amp; PB List'!$B$4:$V$158,9,FALSE),IF('Summary Sheet'!$M$4="PB w/ Wood Drawers",VLOOKUP($B72,'Pwood &amp; PB List'!$B$4:$V$158,13,FALSE),IF('Summary Sheet'!$M$4="PB w/ PB Drawers",VLOOKUP($B72,'Pwood &amp; PB List'!$B$4:$V$158,17,FALSE))))</f>
        <v>1781.2349999999999</v>
      </c>
      <c r="R72" s="108" t="str">
        <f t="shared" si="117"/>
        <v>MAW-PC1884</v>
      </c>
      <c r="S72" s="149">
        <f>IF('Summary Sheet'!$M$4="Plywood",VLOOKUP($B72,'Pwood &amp; PB List'!$B$4:$V$158,9,FALSE),IF('Summary Sheet'!$M$4="PB w/ Wood Drawers",VLOOKUP($B72,'Pwood &amp; PB List'!$B$4:$V$158,13,FALSE),IF('Summary Sheet'!$M$4="PB w/ PB Drawers",VLOOKUP($B72,'Pwood &amp; PB List'!$B$4:$V$158,17,FALSE))))</f>
        <v>1781.2349999999999</v>
      </c>
      <c r="T72" s="108" t="str">
        <f t="shared" si="118"/>
        <v>MAG-PC1884</v>
      </c>
      <c r="U72" s="149">
        <f>IF('Summary Sheet'!$M$4="Plywood",VLOOKUP($B72,'Pwood &amp; PB List'!$B$4:$V$158,9,FALSE),IF('Summary Sheet'!$M$4="PB w/ Wood Drawers",VLOOKUP($B72,'Pwood &amp; PB List'!$B$4:$V$158,13,FALSE),IF('Summary Sheet'!$M$4="PB w/ PB Drawers",VLOOKUP($B72,'Pwood &amp; PB List'!$B$4:$V$158,17,FALSE))))</f>
        <v>1781.2349999999999</v>
      </c>
      <c r="V72" s="108" t="str">
        <f t="shared" si="119"/>
        <v>MAB-PC1884</v>
      </c>
      <c r="W72" s="149">
        <f>IF('Summary Sheet'!$M$4="Plywood",VLOOKUP($B72,'Pwood &amp; PB List'!$B$4:$V$158,9,FALSE),IF('Summary Sheet'!$M$4="PB w/ Wood Drawers",VLOOKUP($B72,'Pwood &amp; PB List'!$B$4:$V$158,13,FALSE),IF('Summary Sheet'!$M$4="PB w/ PB Drawers",VLOOKUP($B72,'Pwood &amp; PB List'!$B$4:$V$158,17,FALSE))))</f>
        <v>1781.2349999999999</v>
      </c>
      <c r="X72" s="150" t="str">
        <f t="shared" si="120"/>
        <v>GLB-PC1884</v>
      </c>
      <c r="Y72" s="156">
        <v>2</v>
      </c>
      <c r="Z72" s="92"/>
      <c r="AA72" s="92"/>
      <c r="AB72" s="92"/>
      <c r="AC72" s="92"/>
      <c r="AD72" s="93"/>
      <c r="AE72" s="93"/>
      <c r="AF72" s="93"/>
      <c r="AG72" s="93"/>
      <c r="AH72" s="93"/>
      <c r="AI72" s="93"/>
      <c r="AJ72" s="93"/>
      <c r="AK72" s="93"/>
      <c r="AL72" s="93"/>
      <c r="AM72" s="93"/>
      <c r="AN72" s="93"/>
      <c r="AO72" s="93"/>
      <c r="AP72" s="93"/>
      <c r="AQ72" s="93"/>
      <c r="AR72" s="93"/>
      <c r="AS72" s="93"/>
    </row>
    <row r="73" spans="1:45" ht="14.25" customHeight="1">
      <c r="A73" s="147" t="s">
        <v>667</v>
      </c>
      <c r="B73" s="148" t="s">
        <v>668</v>
      </c>
      <c r="C73" s="149">
        <f>IF('Summary Sheet'!$M$4="Plywood",VLOOKUP($B73,'Pwood &amp; PB List'!$B$4:$V$158,9,FALSE),IF('Summary Sheet'!$M$4="PB w/ Wood Drawers",VLOOKUP($B73,'Pwood &amp; PB List'!$B$4:$V$158,13,FALSE),IF('Summary Sheet'!$M$4="PB w/ PB Drawers",VLOOKUP($B73,'Pwood &amp; PB List'!$B$4:$V$158,17,FALSE))))</f>
        <v>1874.27</v>
      </c>
      <c r="D73" s="150" t="str">
        <f t="shared" si="110"/>
        <v>GLW-PC1890</v>
      </c>
      <c r="E73" s="149">
        <f>IF('Summary Sheet'!$M$4="Plywood",VLOOKUP($B73,'Pwood &amp; PB List'!$B$4:$V$158,10,FALSE),IF('Summary Sheet'!$M$4="PB w/ Wood Drawers",VLOOKUP($B73,'Pwood &amp; PB List'!$B$4:$V$158,14,FALSE),IF('Summary Sheet'!$M$4="PB w/ PB Drawers",VLOOKUP($B73,'Pwood &amp; PB List'!$B$4:$V$158,18,FALSE))))</f>
        <v>1795.9549999999999</v>
      </c>
      <c r="F73" s="150" t="str">
        <f t="shared" si="111"/>
        <v>SLO-PC1890</v>
      </c>
      <c r="G73" s="149">
        <f>IF('Summary Sheet'!$M$4="Plywood",VLOOKUP($B73,'Pwood &amp; PB List'!$B$4:$V$158,11,FALSE),IF('Summary Sheet'!$M$4="PB w/ Wood Drawers",VLOOKUP($B73,'Pwood &amp; PB List'!$B$4:$V$158,15,FALSE),IF('Summary Sheet'!$M$4="PB w/ PB Drawers",VLOOKUP($B73,'Pwood &amp; PB List'!$B$4:$V$158,19,FALSE))))</f>
        <v>1712.35</v>
      </c>
      <c r="H73" s="150" t="str">
        <f t="shared" si="112"/>
        <v>BLW-PC1890</v>
      </c>
      <c r="I73" s="149">
        <f>IF('Summary Sheet'!$M$4="Plywood",VLOOKUP($B73,'Pwood &amp; PB List'!$B$4:$V$158,10,FALSE),IF('Summary Sheet'!$M$4="PB w/ Wood Drawers",VLOOKUP($B73,'Pwood &amp; PB List'!$B$4:$V$158,14,FALSE),IF('Summary Sheet'!$M$4="PB w/ PB Drawers",VLOOKUP($B73,'Pwood &amp; PB List'!$B$4:$V$158,18,FALSE))))</f>
        <v>1795.9549999999999</v>
      </c>
      <c r="J73" s="150" t="str">
        <f t="shared" si="113"/>
        <v>WEO-PC1890</v>
      </c>
      <c r="K73" s="149">
        <f>IF('Summary Sheet'!$M$4="Plywood",VLOOKUP($B73,'Pwood &amp; PB List'!$B$4:$V$158,9,FALSE),IF('Summary Sheet'!$M$4="PB w/ Wood Drawers",VLOOKUP($B73,'Pwood &amp; PB List'!$B$4:$V$158,13,FALSE),IF('Summary Sheet'!$M$4="PB w/ PB Drawers",VLOOKUP($B73,'Pwood &amp; PB List'!$B$4:$V$158,17,FALSE))))</f>
        <v>1874.27</v>
      </c>
      <c r="L73" s="150" t="str">
        <f t="shared" si="114"/>
        <v>GLG-PC1890</v>
      </c>
      <c r="M73" s="149">
        <f>IF('Summary Sheet'!$M$4="Plywood",VLOOKUP($B73,'Pwood &amp; PB List'!$B$4:$V$158,12,FALSE),IF('Summary Sheet'!$M$4="PB w/ Wood Drawers",VLOOKUP($B73,'Pwood &amp; PB List'!$B$4:$V$158,16,FALSE),IF('Summary Sheet'!$M$4="PB w/ PB Drawers",VLOOKUP($B73,'Pwood &amp; PB List'!$B$4:$V$158,20,FALSE))))</f>
        <v>1618.395</v>
      </c>
      <c r="N73" s="108" t="str">
        <f t="shared" si="115"/>
        <v>NAO-PC1890</v>
      </c>
      <c r="O73" s="149">
        <f>IF('Summary Sheet'!$M$4="Plywood",VLOOKUP($B73,'Pwood &amp; PB List'!$B$4:$V$158,12,FALSE),IF('Summary Sheet'!$M$4="PB w/ Wood Drawers",VLOOKUP($B73,'Pwood &amp; PB List'!$B$4:$V$158,16,FALSE),IF('Summary Sheet'!$M$4="PB w/ PB Drawers",VLOOKUP($B73,'Pwood &amp; PB List'!$B$4:$V$158,20,FALSE))))</f>
        <v>1618.395</v>
      </c>
      <c r="P73" s="108" t="str">
        <f t="shared" si="116"/>
        <v>WHO-PC1890</v>
      </c>
      <c r="Q73" s="149">
        <f>IF('Summary Sheet'!$M$4="Plywood",VLOOKUP($B73,'Pwood &amp; PB List'!$B$4:$V$158,9,FALSE),IF('Summary Sheet'!$M$4="PB w/ Wood Drawers",VLOOKUP($B73,'Pwood &amp; PB List'!$B$4:$V$158,13,FALSE),IF('Summary Sheet'!$M$4="PB w/ PB Drawers",VLOOKUP($B73,'Pwood &amp; PB List'!$B$4:$V$158,17,FALSE))))</f>
        <v>1874.27</v>
      </c>
      <c r="R73" s="108" t="str">
        <f t="shared" si="117"/>
        <v>MAW-PC1890</v>
      </c>
      <c r="S73" s="149">
        <f>IF('Summary Sheet'!$M$4="Plywood",VLOOKUP($B73,'Pwood &amp; PB List'!$B$4:$V$158,9,FALSE),IF('Summary Sheet'!$M$4="PB w/ Wood Drawers",VLOOKUP($B73,'Pwood &amp; PB List'!$B$4:$V$158,13,FALSE),IF('Summary Sheet'!$M$4="PB w/ PB Drawers",VLOOKUP($B73,'Pwood &amp; PB List'!$B$4:$V$158,17,FALSE))))</f>
        <v>1874.27</v>
      </c>
      <c r="T73" s="108" t="str">
        <f t="shared" si="118"/>
        <v>MAG-PC1890</v>
      </c>
      <c r="U73" s="149">
        <f>IF('Summary Sheet'!$M$4="Plywood",VLOOKUP($B73,'Pwood &amp; PB List'!$B$4:$V$158,9,FALSE),IF('Summary Sheet'!$M$4="PB w/ Wood Drawers",VLOOKUP($B73,'Pwood &amp; PB List'!$B$4:$V$158,13,FALSE),IF('Summary Sheet'!$M$4="PB w/ PB Drawers",VLOOKUP($B73,'Pwood &amp; PB List'!$B$4:$V$158,17,FALSE))))</f>
        <v>1874.27</v>
      </c>
      <c r="V73" s="108" t="str">
        <f t="shared" si="119"/>
        <v>MAB-PC1890</v>
      </c>
      <c r="W73" s="149">
        <f>IF('Summary Sheet'!$M$4="Plywood",VLOOKUP($B73,'Pwood &amp; PB List'!$B$4:$V$158,9,FALSE),IF('Summary Sheet'!$M$4="PB w/ Wood Drawers",VLOOKUP($B73,'Pwood &amp; PB List'!$B$4:$V$158,13,FALSE),IF('Summary Sheet'!$M$4="PB w/ PB Drawers",VLOOKUP($B73,'Pwood &amp; PB List'!$B$4:$V$158,17,FALSE))))</f>
        <v>1874.27</v>
      </c>
      <c r="X73" s="150" t="str">
        <f t="shared" si="120"/>
        <v>GLB-PC1890</v>
      </c>
      <c r="Y73" s="107">
        <v>2</v>
      </c>
      <c r="Z73" s="108"/>
      <c r="AA73" s="108"/>
      <c r="AB73" s="108"/>
      <c r="AC73" s="108"/>
      <c r="AD73" s="93"/>
      <c r="AE73" s="93"/>
      <c r="AF73" s="93"/>
      <c r="AG73" s="93"/>
      <c r="AH73" s="93"/>
      <c r="AI73" s="93"/>
      <c r="AJ73" s="93"/>
      <c r="AK73" s="93"/>
      <c r="AL73" s="93"/>
      <c r="AM73" s="93"/>
      <c r="AN73" s="93"/>
      <c r="AO73" s="93"/>
      <c r="AP73" s="93"/>
      <c r="AQ73" s="93"/>
      <c r="AR73" s="93"/>
      <c r="AS73" s="93"/>
    </row>
    <row r="74" spans="1:45" ht="14.25" customHeight="1">
      <c r="A74" s="147" t="s">
        <v>669</v>
      </c>
      <c r="B74" s="148" t="s">
        <v>670</v>
      </c>
      <c r="C74" s="149">
        <f>IF('Summary Sheet'!$M$4="Plywood",VLOOKUP($B74,'Pwood &amp; PB List'!$B$4:$V$158,9,FALSE),IF('Summary Sheet'!$M$4="PB w/ Wood Drawers",VLOOKUP($B74,'Pwood &amp; PB List'!$B$4:$V$158,13,FALSE),IF('Summary Sheet'!$M$4="PB w/ PB Drawers",VLOOKUP($B74,'Pwood &amp; PB List'!$B$4:$V$158,17,FALSE))))</f>
        <v>1967.19</v>
      </c>
      <c r="D74" s="150" t="str">
        <f t="shared" si="110"/>
        <v>GLW-PC1896</v>
      </c>
      <c r="E74" s="149">
        <f>IF('Summary Sheet'!$M$4="Plywood",VLOOKUP($B74,'Pwood &amp; PB List'!$B$4:$V$158,10,FALSE),IF('Summary Sheet'!$M$4="PB w/ Wood Drawers",VLOOKUP($B74,'Pwood &amp; PB List'!$B$4:$V$158,14,FALSE),IF('Summary Sheet'!$M$4="PB w/ PB Drawers",VLOOKUP($B74,'Pwood &amp; PB List'!$B$4:$V$158,18,FALSE))))</f>
        <v>1883.355</v>
      </c>
      <c r="F74" s="150" t="str">
        <f t="shared" si="111"/>
        <v>SLO-PC1896</v>
      </c>
      <c r="G74" s="149">
        <f>IF('Summary Sheet'!$M$4="Plywood",VLOOKUP($B74,'Pwood &amp; PB List'!$B$4:$V$158,11,FALSE),IF('Summary Sheet'!$M$4="PB w/ Wood Drawers",VLOOKUP($B74,'Pwood &amp; PB List'!$B$4:$V$158,15,FALSE),IF('Summary Sheet'!$M$4="PB w/ PB Drawers",VLOOKUP($B74,'Pwood &amp; PB List'!$B$4:$V$158,19,FALSE))))</f>
        <v>1793.885</v>
      </c>
      <c r="H74" s="150" t="str">
        <f t="shared" si="112"/>
        <v>BLW-PC1896</v>
      </c>
      <c r="I74" s="149">
        <f>IF('Summary Sheet'!$M$4="Plywood",VLOOKUP($B74,'Pwood &amp; PB List'!$B$4:$V$158,10,FALSE),IF('Summary Sheet'!$M$4="PB w/ Wood Drawers",VLOOKUP($B74,'Pwood &amp; PB List'!$B$4:$V$158,14,FALSE),IF('Summary Sheet'!$M$4="PB w/ PB Drawers",VLOOKUP($B74,'Pwood &amp; PB List'!$B$4:$V$158,18,FALSE))))</f>
        <v>1883.355</v>
      </c>
      <c r="J74" s="150" t="str">
        <f t="shared" si="113"/>
        <v>WEO-PC1896</v>
      </c>
      <c r="K74" s="149">
        <f>IF('Summary Sheet'!$M$4="Plywood",VLOOKUP($B74,'Pwood &amp; PB List'!$B$4:$V$158,9,FALSE),IF('Summary Sheet'!$M$4="PB w/ Wood Drawers",VLOOKUP($B74,'Pwood &amp; PB List'!$B$4:$V$158,13,FALSE),IF('Summary Sheet'!$M$4="PB w/ PB Drawers",VLOOKUP($B74,'Pwood &amp; PB List'!$B$4:$V$158,17,FALSE))))</f>
        <v>1967.19</v>
      </c>
      <c r="L74" s="150" t="str">
        <f t="shared" si="114"/>
        <v>GLG-PC1896</v>
      </c>
      <c r="M74" s="149">
        <f>IF('Summary Sheet'!$M$4="Plywood",VLOOKUP($B74,'Pwood &amp; PB List'!$B$4:$V$158,12,FALSE),IF('Summary Sheet'!$M$4="PB w/ Wood Drawers",VLOOKUP($B74,'Pwood &amp; PB List'!$B$4:$V$158,16,FALSE),IF('Summary Sheet'!$M$4="PB w/ PB Drawers",VLOOKUP($B74,'Pwood &amp; PB List'!$B$4:$V$158,20,FALSE))))</f>
        <v>1693.26</v>
      </c>
      <c r="N74" s="108" t="str">
        <f t="shared" si="115"/>
        <v>NAO-PC1896</v>
      </c>
      <c r="O74" s="149">
        <f>IF('Summary Sheet'!$M$4="Plywood",VLOOKUP($B74,'Pwood &amp; PB List'!$B$4:$V$158,12,FALSE),IF('Summary Sheet'!$M$4="PB w/ Wood Drawers",VLOOKUP($B74,'Pwood &amp; PB List'!$B$4:$V$158,16,FALSE),IF('Summary Sheet'!$M$4="PB w/ PB Drawers",VLOOKUP($B74,'Pwood &amp; PB List'!$B$4:$V$158,20,FALSE))))</f>
        <v>1693.26</v>
      </c>
      <c r="P74" s="108" t="str">
        <f t="shared" si="116"/>
        <v>WHO-PC1896</v>
      </c>
      <c r="Q74" s="149">
        <f>IF('Summary Sheet'!$M$4="Plywood",VLOOKUP($B74,'Pwood &amp; PB List'!$B$4:$V$158,9,FALSE),IF('Summary Sheet'!$M$4="PB w/ Wood Drawers",VLOOKUP($B74,'Pwood &amp; PB List'!$B$4:$V$158,13,FALSE),IF('Summary Sheet'!$M$4="PB w/ PB Drawers",VLOOKUP($B74,'Pwood &amp; PB List'!$B$4:$V$158,17,FALSE))))</f>
        <v>1967.19</v>
      </c>
      <c r="R74" s="108" t="str">
        <f t="shared" si="117"/>
        <v>MAW-PC1896</v>
      </c>
      <c r="S74" s="149">
        <f>IF('Summary Sheet'!$M$4="Plywood",VLOOKUP($B74,'Pwood &amp; PB List'!$B$4:$V$158,9,FALSE),IF('Summary Sheet'!$M$4="PB w/ Wood Drawers",VLOOKUP($B74,'Pwood &amp; PB List'!$B$4:$V$158,13,FALSE),IF('Summary Sheet'!$M$4="PB w/ PB Drawers",VLOOKUP($B74,'Pwood &amp; PB List'!$B$4:$V$158,17,FALSE))))</f>
        <v>1967.19</v>
      </c>
      <c r="T74" s="108" t="str">
        <f t="shared" si="118"/>
        <v>MAG-PC1896</v>
      </c>
      <c r="U74" s="149">
        <f>IF('Summary Sheet'!$M$4="Plywood",VLOOKUP($B74,'Pwood &amp; PB List'!$B$4:$V$158,9,FALSE),IF('Summary Sheet'!$M$4="PB w/ Wood Drawers",VLOOKUP($B74,'Pwood &amp; PB List'!$B$4:$V$158,13,FALSE),IF('Summary Sheet'!$M$4="PB w/ PB Drawers",VLOOKUP($B74,'Pwood &amp; PB List'!$B$4:$V$158,17,FALSE))))</f>
        <v>1967.19</v>
      </c>
      <c r="V74" s="108" t="str">
        <f t="shared" si="119"/>
        <v>MAB-PC1896</v>
      </c>
      <c r="W74" s="149">
        <f>IF('Summary Sheet'!$M$4="Plywood",VLOOKUP($B74,'Pwood &amp; PB List'!$B$4:$V$158,9,FALSE),IF('Summary Sheet'!$M$4="PB w/ Wood Drawers",VLOOKUP($B74,'Pwood &amp; PB List'!$B$4:$V$158,13,FALSE),IF('Summary Sheet'!$M$4="PB w/ PB Drawers",VLOOKUP($B74,'Pwood &amp; PB List'!$B$4:$V$158,17,FALSE))))</f>
        <v>1967.19</v>
      </c>
      <c r="X74" s="150" t="str">
        <f t="shared" si="120"/>
        <v>GLB-PC1896</v>
      </c>
      <c r="Y74" s="107">
        <v>2</v>
      </c>
      <c r="Z74" s="108"/>
      <c r="AA74" s="108"/>
      <c r="AB74" s="108"/>
      <c r="AC74" s="108"/>
      <c r="AD74" s="93"/>
      <c r="AE74" s="93"/>
      <c r="AF74" s="93"/>
      <c r="AG74" s="93"/>
      <c r="AH74" s="93"/>
      <c r="AI74" s="93"/>
      <c r="AJ74" s="93"/>
      <c r="AK74" s="93"/>
      <c r="AL74" s="93"/>
      <c r="AM74" s="93"/>
      <c r="AN74" s="93"/>
      <c r="AO74" s="93"/>
      <c r="AP74" s="93"/>
      <c r="AQ74" s="93"/>
      <c r="AR74" s="93"/>
      <c r="AS74" s="93"/>
    </row>
    <row r="75" spans="1:45" ht="14.25" customHeight="1">
      <c r="A75" s="147" t="s">
        <v>671</v>
      </c>
      <c r="B75" s="148" t="s">
        <v>672</v>
      </c>
      <c r="C75" s="149">
        <f>IF('Summary Sheet'!$M$4="Plywood",VLOOKUP($B75,'Pwood &amp; PB List'!$B$4:$V$158,9,FALSE),IF('Summary Sheet'!$M$4="PB w/ Wood Drawers",VLOOKUP($B75,'Pwood &amp; PB List'!$B$4:$V$158,13,FALSE),IF('Summary Sheet'!$M$4="PB w/ PB Drawers",VLOOKUP($B75,'Pwood &amp; PB List'!$B$4:$V$158,17,FALSE))))</f>
        <v>2169.4750000000004</v>
      </c>
      <c r="D75" s="150" t="str">
        <f t="shared" si="110"/>
        <v>GLW-PC2484</v>
      </c>
      <c r="E75" s="149">
        <f>IF('Summary Sheet'!$M$4="Plywood",VLOOKUP($B75,'Pwood &amp; PB List'!$B$4:$V$158,10,FALSE),IF('Summary Sheet'!$M$4="PB w/ Wood Drawers",VLOOKUP($B75,'Pwood &amp; PB List'!$B$4:$V$158,14,FALSE),IF('Summary Sheet'!$M$4="PB w/ PB Drawers",VLOOKUP($B75,'Pwood &amp; PB List'!$B$4:$V$158,18,FALSE))))</f>
        <v>2072.645</v>
      </c>
      <c r="F75" s="150" t="str">
        <f t="shared" si="111"/>
        <v>SLO-PC2484</v>
      </c>
      <c r="G75" s="149">
        <f>IF('Summary Sheet'!$M$4="Plywood",VLOOKUP($B75,'Pwood &amp; PB List'!$B$4:$V$158,11,FALSE),IF('Summary Sheet'!$M$4="PB w/ Wood Drawers",VLOOKUP($B75,'Pwood &amp; PB List'!$B$4:$V$158,15,FALSE),IF('Summary Sheet'!$M$4="PB w/ PB Drawers",VLOOKUP($B75,'Pwood &amp; PB List'!$B$4:$V$158,19,FALSE))))</f>
        <v>1969.49</v>
      </c>
      <c r="H75" s="150" t="str">
        <f t="shared" si="112"/>
        <v>BLW-PC2484</v>
      </c>
      <c r="I75" s="149">
        <f>IF('Summary Sheet'!$M$4="Plywood",VLOOKUP($B75,'Pwood &amp; PB List'!$B$4:$V$158,10,FALSE),IF('Summary Sheet'!$M$4="PB w/ Wood Drawers",VLOOKUP($B75,'Pwood &amp; PB List'!$B$4:$V$158,14,FALSE),IF('Summary Sheet'!$M$4="PB w/ PB Drawers",VLOOKUP($B75,'Pwood &amp; PB List'!$B$4:$V$158,18,FALSE))))</f>
        <v>2072.645</v>
      </c>
      <c r="J75" s="150" t="str">
        <f t="shared" si="113"/>
        <v>WEO-PC2484</v>
      </c>
      <c r="K75" s="149">
        <f>IF('Summary Sheet'!$M$4="Plywood",VLOOKUP($B75,'Pwood &amp; PB List'!$B$4:$V$158,9,FALSE),IF('Summary Sheet'!$M$4="PB w/ Wood Drawers",VLOOKUP($B75,'Pwood &amp; PB List'!$B$4:$V$158,13,FALSE),IF('Summary Sheet'!$M$4="PB w/ PB Drawers",VLOOKUP($B75,'Pwood &amp; PB List'!$B$4:$V$158,17,FALSE))))</f>
        <v>2169.4750000000004</v>
      </c>
      <c r="L75" s="150" t="str">
        <f t="shared" si="114"/>
        <v>GLG-PC2484</v>
      </c>
      <c r="M75" s="149">
        <f>IF('Summary Sheet'!$M$4="Plywood",VLOOKUP($B75,'Pwood &amp; PB List'!$B$4:$V$158,12,FALSE),IF('Summary Sheet'!$M$4="PB w/ Wood Drawers",VLOOKUP($B75,'Pwood &amp; PB List'!$B$4:$V$158,16,FALSE),IF('Summary Sheet'!$M$4="PB w/ PB Drawers",VLOOKUP($B75,'Pwood &amp; PB List'!$B$4:$V$158,20,FALSE))))</f>
        <v>1853.3400000000001</v>
      </c>
      <c r="N75" s="108" t="str">
        <f t="shared" si="115"/>
        <v>NAO-PC2484</v>
      </c>
      <c r="O75" s="149">
        <f>IF('Summary Sheet'!$M$4="Plywood",VLOOKUP($B75,'Pwood &amp; PB List'!$B$4:$V$158,12,FALSE),IF('Summary Sheet'!$M$4="PB w/ Wood Drawers",VLOOKUP($B75,'Pwood &amp; PB List'!$B$4:$V$158,16,FALSE),IF('Summary Sheet'!$M$4="PB w/ PB Drawers",VLOOKUP($B75,'Pwood &amp; PB List'!$B$4:$V$158,20,FALSE))))</f>
        <v>1853.3400000000001</v>
      </c>
      <c r="P75" s="108" t="str">
        <f t="shared" si="116"/>
        <v>WHO-PC2484</v>
      </c>
      <c r="Q75" s="149">
        <f>IF('Summary Sheet'!$M$4="Plywood",VLOOKUP($B75,'Pwood &amp; PB List'!$B$4:$V$158,9,FALSE),IF('Summary Sheet'!$M$4="PB w/ Wood Drawers",VLOOKUP($B75,'Pwood &amp; PB List'!$B$4:$V$158,13,FALSE),IF('Summary Sheet'!$M$4="PB w/ PB Drawers",VLOOKUP($B75,'Pwood &amp; PB List'!$B$4:$V$158,17,FALSE))))</f>
        <v>2169.4750000000004</v>
      </c>
      <c r="R75" s="108" t="str">
        <f t="shared" si="117"/>
        <v>MAW-PC2484</v>
      </c>
      <c r="S75" s="149">
        <f>IF('Summary Sheet'!$M$4="Plywood",VLOOKUP($B75,'Pwood &amp; PB List'!$B$4:$V$158,9,FALSE),IF('Summary Sheet'!$M$4="PB w/ Wood Drawers",VLOOKUP($B75,'Pwood &amp; PB List'!$B$4:$V$158,13,FALSE),IF('Summary Sheet'!$M$4="PB w/ PB Drawers",VLOOKUP($B75,'Pwood &amp; PB List'!$B$4:$V$158,17,FALSE))))</f>
        <v>2169.4750000000004</v>
      </c>
      <c r="T75" s="108" t="str">
        <f t="shared" si="118"/>
        <v>MAG-PC2484</v>
      </c>
      <c r="U75" s="149">
        <f>IF('Summary Sheet'!$M$4="Plywood",VLOOKUP($B75,'Pwood &amp; PB List'!$B$4:$V$158,9,FALSE),IF('Summary Sheet'!$M$4="PB w/ Wood Drawers",VLOOKUP($B75,'Pwood &amp; PB List'!$B$4:$V$158,13,FALSE),IF('Summary Sheet'!$M$4="PB w/ PB Drawers",VLOOKUP($B75,'Pwood &amp; PB List'!$B$4:$V$158,17,FALSE))))</f>
        <v>2169.4750000000004</v>
      </c>
      <c r="V75" s="108" t="str">
        <f t="shared" si="119"/>
        <v>MAB-PC2484</v>
      </c>
      <c r="W75" s="149">
        <f>IF('Summary Sheet'!$M$4="Plywood",VLOOKUP($B75,'Pwood &amp; PB List'!$B$4:$V$158,9,FALSE),IF('Summary Sheet'!$M$4="PB w/ Wood Drawers",VLOOKUP($B75,'Pwood &amp; PB List'!$B$4:$V$158,13,FALSE),IF('Summary Sheet'!$M$4="PB w/ PB Drawers",VLOOKUP($B75,'Pwood &amp; PB List'!$B$4:$V$158,17,FALSE))))</f>
        <v>2169.4750000000004</v>
      </c>
      <c r="X75" s="150" t="str">
        <f t="shared" si="120"/>
        <v>GLB-PC2484</v>
      </c>
      <c r="Y75" s="107">
        <v>4</v>
      </c>
      <c r="Z75" s="108"/>
      <c r="AA75" s="108"/>
      <c r="AB75" s="108"/>
      <c r="AC75" s="108"/>
      <c r="AD75" s="93"/>
      <c r="AE75" s="93"/>
      <c r="AF75" s="93"/>
      <c r="AG75" s="93"/>
      <c r="AH75" s="93"/>
      <c r="AI75" s="93"/>
      <c r="AJ75" s="93"/>
      <c r="AK75" s="93"/>
      <c r="AL75" s="93"/>
      <c r="AM75" s="93"/>
      <c r="AN75" s="93"/>
      <c r="AO75" s="93"/>
      <c r="AP75" s="93"/>
      <c r="AQ75" s="93"/>
      <c r="AR75" s="93"/>
      <c r="AS75" s="93"/>
    </row>
    <row r="76" spans="1:45" ht="14.25" customHeight="1">
      <c r="A76" s="147" t="s">
        <v>673</v>
      </c>
      <c r="B76" s="148" t="s">
        <v>674</v>
      </c>
      <c r="C76" s="149">
        <f>IF('Summary Sheet'!$M$4="Plywood",VLOOKUP($B76,'Pwood &amp; PB List'!$B$4:$V$158,9,FALSE),IF('Summary Sheet'!$M$4="PB w/ Wood Drawers",VLOOKUP($B76,'Pwood &amp; PB List'!$B$4:$V$158,13,FALSE),IF('Summary Sheet'!$M$4="PB w/ PB Drawers",VLOOKUP($B76,'Pwood &amp; PB List'!$B$4:$V$158,17,FALSE))))</f>
        <v>2275.5050000000001</v>
      </c>
      <c r="D76" s="150" t="str">
        <f t="shared" si="110"/>
        <v>GLW-PC2490</v>
      </c>
      <c r="E76" s="149">
        <f>IF('Summary Sheet'!$M$4="Plywood",VLOOKUP($B76,'Pwood &amp; PB List'!$B$4:$V$158,10,FALSE),IF('Summary Sheet'!$M$4="PB w/ Wood Drawers",VLOOKUP($B76,'Pwood &amp; PB List'!$B$4:$V$158,14,FALSE),IF('Summary Sheet'!$M$4="PB w/ PB Drawers",VLOOKUP($B76,'Pwood &amp; PB List'!$B$4:$V$158,18,FALSE))))</f>
        <v>2171.4299999999998</v>
      </c>
      <c r="F76" s="150" t="str">
        <f t="shared" si="111"/>
        <v>SLO-PC2490</v>
      </c>
      <c r="G76" s="149">
        <f>IF('Summary Sheet'!$M$4="Plywood",VLOOKUP($B76,'Pwood &amp; PB List'!$B$4:$V$158,11,FALSE),IF('Summary Sheet'!$M$4="PB w/ Wood Drawers",VLOOKUP($B76,'Pwood &amp; PB List'!$B$4:$V$158,15,FALSE),IF('Summary Sheet'!$M$4="PB w/ PB Drawers",VLOOKUP($B76,'Pwood &amp; PB List'!$B$4:$V$158,19,FALSE))))</f>
        <v>2060.4549999999999</v>
      </c>
      <c r="H76" s="150" t="str">
        <f t="shared" si="112"/>
        <v>BLW-PC2490</v>
      </c>
      <c r="I76" s="149">
        <f>IF('Summary Sheet'!$M$4="Plywood",VLOOKUP($B76,'Pwood &amp; PB List'!$B$4:$V$158,10,FALSE),IF('Summary Sheet'!$M$4="PB w/ Wood Drawers",VLOOKUP($B76,'Pwood &amp; PB List'!$B$4:$V$158,14,FALSE),IF('Summary Sheet'!$M$4="PB w/ PB Drawers",VLOOKUP($B76,'Pwood &amp; PB List'!$B$4:$V$158,18,FALSE))))</f>
        <v>2171.4299999999998</v>
      </c>
      <c r="J76" s="150" t="str">
        <f t="shared" si="113"/>
        <v>WEO-PC2490</v>
      </c>
      <c r="K76" s="149">
        <f>IF('Summary Sheet'!$M$4="Plywood",VLOOKUP($B76,'Pwood &amp; PB List'!$B$4:$V$158,9,FALSE),IF('Summary Sheet'!$M$4="PB w/ Wood Drawers",VLOOKUP($B76,'Pwood &amp; PB List'!$B$4:$V$158,13,FALSE),IF('Summary Sheet'!$M$4="PB w/ PB Drawers",VLOOKUP($B76,'Pwood &amp; PB List'!$B$4:$V$158,17,FALSE))))</f>
        <v>2275.5050000000001</v>
      </c>
      <c r="L76" s="150" t="str">
        <f t="shared" si="114"/>
        <v>GLG-PC2490</v>
      </c>
      <c r="M76" s="149">
        <f>IF('Summary Sheet'!$M$4="Plywood",VLOOKUP($B76,'Pwood &amp; PB List'!$B$4:$V$158,12,FALSE),IF('Summary Sheet'!$M$4="PB w/ Wood Drawers",VLOOKUP($B76,'Pwood &amp; PB List'!$B$4:$V$158,16,FALSE),IF('Summary Sheet'!$M$4="PB w/ PB Drawers",VLOOKUP($B76,'Pwood &amp; PB List'!$B$4:$V$158,20,FALSE))))</f>
        <v>1935.5650000000001</v>
      </c>
      <c r="N76" s="108" t="str">
        <f t="shared" si="115"/>
        <v>NAO-PC2490</v>
      </c>
      <c r="O76" s="149">
        <f>IF('Summary Sheet'!$M$4="Plywood",VLOOKUP($B76,'Pwood &amp; PB List'!$B$4:$V$158,12,FALSE),IF('Summary Sheet'!$M$4="PB w/ Wood Drawers",VLOOKUP($B76,'Pwood &amp; PB List'!$B$4:$V$158,16,FALSE),IF('Summary Sheet'!$M$4="PB w/ PB Drawers",VLOOKUP($B76,'Pwood &amp; PB List'!$B$4:$V$158,20,FALSE))))</f>
        <v>1935.5650000000001</v>
      </c>
      <c r="P76" s="108" t="str">
        <f t="shared" si="116"/>
        <v>WHO-PC2490</v>
      </c>
      <c r="Q76" s="149">
        <f>IF('Summary Sheet'!$M$4="Plywood",VLOOKUP($B76,'Pwood &amp; PB List'!$B$4:$V$158,9,FALSE),IF('Summary Sheet'!$M$4="PB w/ Wood Drawers",VLOOKUP($B76,'Pwood &amp; PB List'!$B$4:$V$158,13,FALSE),IF('Summary Sheet'!$M$4="PB w/ PB Drawers",VLOOKUP($B76,'Pwood &amp; PB List'!$B$4:$V$158,17,FALSE))))</f>
        <v>2275.5050000000001</v>
      </c>
      <c r="R76" s="108" t="str">
        <f t="shared" si="117"/>
        <v>MAW-PC2490</v>
      </c>
      <c r="S76" s="149">
        <f>IF('Summary Sheet'!$M$4="Plywood",VLOOKUP($B76,'Pwood &amp; PB List'!$B$4:$V$158,9,FALSE),IF('Summary Sheet'!$M$4="PB w/ Wood Drawers",VLOOKUP($B76,'Pwood &amp; PB List'!$B$4:$V$158,13,FALSE),IF('Summary Sheet'!$M$4="PB w/ PB Drawers",VLOOKUP($B76,'Pwood &amp; PB List'!$B$4:$V$158,17,FALSE))))</f>
        <v>2275.5050000000001</v>
      </c>
      <c r="T76" s="108" t="str">
        <f t="shared" si="118"/>
        <v>MAG-PC2490</v>
      </c>
      <c r="U76" s="149">
        <f>IF('Summary Sheet'!$M$4="Plywood",VLOOKUP($B76,'Pwood &amp; PB List'!$B$4:$V$158,9,FALSE),IF('Summary Sheet'!$M$4="PB w/ Wood Drawers",VLOOKUP($B76,'Pwood &amp; PB List'!$B$4:$V$158,13,FALSE),IF('Summary Sheet'!$M$4="PB w/ PB Drawers",VLOOKUP($B76,'Pwood &amp; PB List'!$B$4:$V$158,17,FALSE))))</f>
        <v>2275.5050000000001</v>
      </c>
      <c r="V76" s="108" t="str">
        <f t="shared" si="119"/>
        <v>MAB-PC2490</v>
      </c>
      <c r="W76" s="149">
        <f>IF('Summary Sheet'!$M$4="Plywood",VLOOKUP($B76,'Pwood &amp; PB List'!$B$4:$V$158,9,FALSE),IF('Summary Sheet'!$M$4="PB w/ Wood Drawers",VLOOKUP($B76,'Pwood &amp; PB List'!$B$4:$V$158,13,FALSE),IF('Summary Sheet'!$M$4="PB w/ PB Drawers",VLOOKUP($B76,'Pwood &amp; PB List'!$B$4:$V$158,17,FALSE))))</f>
        <v>2275.5050000000001</v>
      </c>
      <c r="X76" s="150" t="str">
        <f t="shared" si="120"/>
        <v>GLB-PC2490</v>
      </c>
      <c r="Y76" s="107">
        <v>4</v>
      </c>
      <c r="Z76" s="108"/>
      <c r="AA76" s="108"/>
      <c r="AB76" s="108"/>
      <c r="AC76" s="108"/>
      <c r="AD76" s="93"/>
      <c r="AE76" s="93"/>
      <c r="AF76" s="93"/>
      <c r="AG76" s="93"/>
      <c r="AH76" s="93"/>
      <c r="AI76" s="93"/>
      <c r="AJ76" s="93"/>
      <c r="AK76" s="93"/>
      <c r="AL76" s="93"/>
      <c r="AM76" s="93"/>
      <c r="AN76" s="93"/>
      <c r="AO76" s="93"/>
      <c r="AP76" s="93"/>
      <c r="AQ76" s="93"/>
      <c r="AR76" s="93"/>
      <c r="AS76" s="93"/>
    </row>
    <row r="77" spans="1:45" ht="14.25" customHeight="1">
      <c r="A77" s="147" t="s">
        <v>675</v>
      </c>
      <c r="B77" s="148" t="s">
        <v>676</v>
      </c>
      <c r="C77" s="149">
        <f>IF('Summary Sheet'!$M$4="Plywood",VLOOKUP($B77,'Pwood &amp; PB List'!$B$4:$V$158,9,FALSE),IF('Summary Sheet'!$M$4="PB w/ Wood Drawers",VLOOKUP($B77,'Pwood &amp; PB List'!$B$4:$V$158,13,FALSE),IF('Summary Sheet'!$M$4="PB w/ PB Drawers",VLOOKUP($B77,'Pwood &amp; PB List'!$B$4:$V$158,17,FALSE))))</f>
        <v>2381.5349999999999</v>
      </c>
      <c r="D77" s="150" t="str">
        <f t="shared" si="110"/>
        <v>GLW-PC2496</v>
      </c>
      <c r="E77" s="149">
        <f>IF('Summary Sheet'!$M$4="Plywood",VLOOKUP($B77,'Pwood &amp; PB List'!$B$4:$V$158,10,FALSE),IF('Summary Sheet'!$M$4="PB w/ Wood Drawers",VLOOKUP($B77,'Pwood &amp; PB List'!$B$4:$V$158,14,FALSE),IF('Summary Sheet'!$M$4="PB w/ PB Drawers",VLOOKUP($B77,'Pwood &amp; PB List'!$B$4:$V$158,18,FALSE))))</f>
        <v>2270.1</v>
      </c>
      <c r="F77" s="150" t="str">
        <f t="shared" si="111"/>
        <v>SLO-PC2496</v>
      </c>
      <c r="G77" s="149">
        <f>IF('Summary Sheet'!$M$4="Plywood",VLOOKUP($B77,'Pwood &amp; PB List'!$B$4:$V$158,11,FALSE),IF('Summary Sheet'!$M$4="PB w/ Wood Drawers",VLOOKUP($B77,'Pwood &amp; PB List'!$B$4:$V$158,15,FALSE),IF('Summary Sheet'!$M$4="PB w/ PB Drawers",VLOOKUP($B77,'Pwood &amp; PB List'!$B$4:$V$158,19,FALSE))))</f>
        <v>2151.3049999999998</v>
      </c>
      <c r="H77" s="150" t="str">
        <f t="shared" si="112"/>
        <v>BLW-PC2496</v>
      </c>
      <c r="I77" s="149">
        <f>IF('Summary Sheet'!$M$4="Plywood",VLOOKUP($B77,'Pwood &amp; PB List'!$B$4:$V$158,10,FALSE),IF('Summary Sheet'!$M$4="PB w/ Wood Drawers",VLOOKUP($B77,'Pwood &amp; PB List'!$B$4:$V$158,14,FALSE),IF('Summary Sheet'!$M$4="PB w/ PB Drawers",VLOOKUP($B77,'Pwood &amp; PB List'!$B$4:$V$158,18,FALSE))))</f>
        <v>2270.1</v>
      </c>
      <c r="J77" s="150" t="str">
        <f t="shared" si="113"/>
        <v>WEO-PC2496</v>
      </c>
      <c r="K77" s="149">
        <f>IF('Summary Sheet'!$M$4="Plywood",VLOOKUP($B77,'Pwood &amp; PB List'!$B$4:$V$158,9,FALSE),IF('Summary Sheet'!$M$4="PB w/ Wood Drawers",VLOOKUP($B77,'Pwood &amp; PB List'!$B$4:$V$158,13,FALSE),IF('Summary Sheet'!$M$4="PB w/ PB Drawers",VLOOKUP($B77,'Pwood &amp; PB List'!$B$4:$V$158,17,FALSE))))</f>
        <v>2381.5349999999999</v>
      </c>
      <c r="L77" s="150" t="str">
        <f t="shared" si="114"/>
        <v>GLG-PC2496</v>
      </c>
      <c r="M77" s="149">
        <f>IF('Summary Sheet'!$M$4="Plywood",VLOOKUP($B77,'Pwood &amp; PB List'!$B$4:$V$158,12,FALSE),IF('Summary Sheet'!$M$4="PB w/ Wood Drawers",VLOOKUP($B77,'Pwood &amp; PB List'!$B$4:$V$158,16,FALSE),IF('Summary Sheet'!$M$4="PB w/ PB Drawers",VLOOKUP($B77,'Pwood &amp; PB List'!$B$4:$V$158,20,FALSE))))</f>
        <v>2017.5599999999997</v>
      </c>
      <c r="N77" s="108" t="str">
        <f t="shared" si="115"/>
        <v>NAO-PC2496</v>
      </c>
      <c r="O77" s="149">
        <f>IF('Summary Sheet'!$M$4="Plywood",VLOOKUP($B77,'Pwood &amp; PB List'!$B$4:$V$158,12,FALSE),IF('Summary Sheet'!$M$4="PB w/ Wood Drawers",VLOOKUP($B77,'Pwood &amp; PB List'!$B$4:$V$158,16,FALSE),IF('Summary Sheet'!$M$4="PB w/ PB Drawers",VLOOKUP($B77,'Pwood &amp; PB List'!$B$4:$V$158,20,FALSE))))</f>
        <v>2017.5599999999997</v>
      </c>
      <c r="P77" s="108" t="str">
        <f t="shared" si="116"/>
        <v>WHO-PC2496</v>
      </c>
      <c r="Q77" s="149">
        <f>IF('Summary Sheet'!$M$4="Plywood",VLOOKUP($B77,'Pwood &amp; PB List'!$B$4:$V$158,9,FALSE),IF('Summary Sheet'!$M$4="PB w/ Wood Drawers",VLOOKUP($B77,'Pwood &amp; PB List'!$B$4:$V$158,13,FALSE),IF('Summary Sheet'!$M$4="PB w/ PB Drawers",VLOOKUP($B77,'Pwood &amp; PB List'!$B$4:$V$158,17,FALSE))))</f>
        <v>2381.5349999999999</v>
      </c>
      <c r="R77" s="108" t="str">
        <f t="shared" si="117"/>
        <v>MAW-PC2496</v>
      </c>
      <c r="S77" s="149">
        <f>IF('Summary Sheet'!$M$4="Plywood",VLOOKUP($B77,'Pwood &amp; PB List'!$B$4:$V$158,9,FALSE),IF('Summary Sheet'!$M$4="PB w/ Wood Drawers",VLOOKUP($B77,'Pwood &amp; PB List'!$B$4:$V$158,13,FALSE),IF('Summary Sheet'!$M$4="PB w/ PB Drawers",VLOOKUP($B77,'Pwood &amp; PB List'!$B$4:$V$158,17,FALSE))))</f>
        <v>2381.5349999999999</v>
      </c>
      <c r="T77" s="108" t="str">
        <f t="shared" si="118"/>
        <v>MAG-PC2496</v>
      </c>
      <c r="U77" s="149">
        <f>IF('Summary Sheet'!$M$4="Plywood",VLOOKUP($B77,'Pwood &amp; PB List'!$B$4:$V$158,9,FALSE),IF('Summary Sheet'!$M$4="PB w/ Wood Drawers",VLOOKUP($B77,'Pwood &amp; PB List'!$B$4:$V$158,13,FALSE),IF('Summary Sheet'!$M$4="PB w/ PB Drawers",VLOOKUP($B77,'Pwood &amp; PB List'!$B$4:$V$158,17,FALSE))))</f>
        <v>2381.5349999999999</v>
      </c>
      <c r="V77" s="108" t="str">
        <f t="shared" si="119"/>
        <v>MAB-PC2496</v>
      </c>
      <c r="W77" s="149">
        <f>IF('Summary Sheet'!$M$4="Plywood",VLOOKUP($B77,'Pwood &amp; PB List'!$B$4:$V$158,9,FALSE),IF('Summary Sheet'!$M$4="PB w/ Wood Drawers",VLOOKUP($B77,'Pwood &amp; PB List'!$B$4:$V$158,13,FALSE),IF('Summary Sheet'!$M$4="PB w/ PB Drawers",VLOOKUP($B77,'Pwood &amp; PB List'!$B$4:$V$158,17,FALSE))))</f>
        <v>2381.5349999999999</v>
      </c>
      <c r="X77" s="150" t="str">
        <f t="shared" si="120"/>
        <v>GLB-PC2496</v>
      </c>
      <c r="Y77" s="107">
        <v>4</v>
      </c>
      <c r="Z77" s="108"/>
      <c r="AA77" s="108"/>
      <c r="AB77" s="108"/>
      <c r="AC77" s="108"/>
      <c r="AD77" s="93"/>
      <c r="AE77" s="93"/>
      <c r="AF77" s="93"/>
      <c r="AG77" s="93"/>
      <c r="AH77" s="93"/>
      <c r="AI77" s="93"/>
      <c r="AJ77" s="93"/>
      <c r="AK77" s="93"/>
      <c r="AL77" s="93"/>
      <c r="AM77" s="93"/>
      <c r="AN77" s="93"/>
      <c r="AO77" s="93"/>
      <c r="AP77" s="93"/>
      <c r="AQ77" s="93"/>
      <c r="AR77" s="93"/>
      <c r="AS77" s="93"/>
    </row>
    <row r="78" spans="1:45" ht="14.25" customHeight="1">
      <c r="A78" s="147" t="s">
        <v>677</v>
      </c>
      <c r="B78" s="148" t="s">
        <v>678</v>
      </c>
      <c r="C78" s="149">
        <f>IF('Summary Sheet'!$M$4="Plywood",VLOOKUP($B78,'Pwood &amp; PB List'!$B$4:$V$158,9,FALSE),IF('Summary Sheet'!$M$4="PB w/ Wood Drawers",VLOOKUP($B78,'Pwood &amp; PB List'!$B$4:$V$158,13,FALSE),IF('Summary Sheet'!$M$4="PB w/ PB Drawers",VLOOKUP($B78,'Pwood &amp; PB List'!$B$4:$V$158,17,FALSE))))</f>
        <v>2515.3950000000004</v>
      </c>
      <c r="D78" s="150" t="str">
        <f t="shared" si="110"/>
        <v>GLW-PC3084</v>
      </c>
      <c r="E78" s="149">
        <f>IF('Summary Sheet'!$M$4="Plywood",VLOOKUP($B78,'Pwood &amp; PB List'!$B$4:$V$158,10,FALSE),IF('Summary Sheet'!$M$4="PB w/ Wood Drawers",VLOOKUP($B78,'Pwood &amp; PB List'!$B$4:$V$158,14,FALSE),IF('Summary Sheet'!$M$4="PB w/ PB Drawers",VLOOKUP($B78,'Pwood &amp; PB List'!$B$4:$V$158,18,FALSE))))</f>
        <v>2394.1849999999999</v>
      </c>
      <c r="F78" s="150" t="str">
        <f t="shared" si="111"/>
        <v>SLO-PC3084</v>
      </c>
      <c r="G78" s="149">
        <f>IF('Summary Sheet'!$M$4="Plywood",VLOOKUP($B78,'Pwood &amp; PB List'!$B$4:$V$158,11,FALSE),IF('Summary Sheet'!$M$4="PB w/ Wood Drawers",VLOOKUP($B78,'Pwood &amp; PB List'!$B$4:$V$158,15,FALSE),IF('Summary Sheet'!$M$4="PB w/ PB Drawers",VLOOKUP($B78,'Pwood &amp; PB List'!$B$4:$V$158,19,FALSE))))</f>
        <v>2264.9250000000002</v>
      </c>
      <c r="H78" s="150" t="str">
        <f t="shared" si="112"/>
        <v>BLW-PC3084</v>
      </c>
      <c r="I78" s="149">
        <f>IF('Summary Sheet'!$M$4="Plywood",VLOOKUP($B78,'Pwood &amp; PB List'!$B$4:$V$158,10,FALSE),IF('Summary Sheet'!$M$4="PB w/ Wood Drawers",VLOOKUP($B78,'Pwood &amp; PB List'!$B$4:$V$158,14,FALSE),IF('Summary Sheet'!$M$4="PB w/ PB Drawers",VLOOKUP($B78,'Pwood &amp; PB List'!$B$4:$V$158,18,FALSE))))</f>
        <v>2394.1849999999999</v>
      </c>
      <c r="J78" s="150" t="str">
        <f t="shared" si="113"/>
        <v>WEO-PC3084</v>
      </c>
      <c r="K78" s="149">
        <f>IF('Summary Sheet'!$M$4="Plywood",VLOOKUP($B78,'Pwood &amp; PB List'!$B$4:$V$158,9,FALSE),IF('Summary Sheet'!$M$4="PB w/ Wood Drawers",VLOOKUP($B78,'Pwood &amp; PB List'!$B$4:$V$158,13,FALSE),IF('Summary Sheet'!$M$4="PB w/ PB Drawers",VLOOKUP($B78,'Pwood &amp; PB List'!$B$4:$V$158,17,FALSE))))</f>
        <v>2515.3950000000004</v>
      </c>
      <c r="L78" s="150" t="str">
        <f t="shared" si="114"/>
        <v>GLG-PC3084</v>
      </c>
      <c r="M78" s="149">
        <f>IF('Summary Sheet'!$M$4="Plywood",VLOOKUP($B78,'Pwood &amp; PB List'!$B$4:$V$158,12,FALSE),IF('Summary Sheet'!$M$4="PB w/ Wood Drawers",VLOOKUP($B78,'Pwood &amp; PB List'!$B$4:$V$158,16,FALSE),IF('Summary Sheet'!$M$4="PB w/ PB Drawers",VLOOKUP($B78,'Pwood &amp; PB List'!$B$4:$V$158,20,FALSE))))</f>
        <v>2119.4499999999998</v>
      </c>
      <c r="N78" s="108" t="str">
        <f t="shared" si="115"/>
        <v>NAO-PC3084</v>
      </c>
      <c r="O78" s="149">
        <f>IF('Summary Sheet'!$M$4="Plywood",VLOOKUP($B78,'Pwood &amp; PB List'!$B$4:$V$158,12,FALSE),IF('Summary Sheet'!$M$4="PB w/ Wood Drawers",VLOOKUP($B78,'Pwood &amp; PB List'!$B$4:$V$158,16,FALSE),IF('Summary Sheet'!$M$4="PB w/ PB Drawers",VLOOKUP($B78,'Pwood &amp; PB List'!$B$4:$V$158,20,FALSE))))</f>
        <v>2119.4499999999998</v>
      </c>
      <c r="P78" s="108" t="str">
        <f t="shared" si="116"/>
        <v>WHO-PC3084</v>
      </c>
      <c r="Q78" s="149">
        <f>IF('Summary Sheet'!$M$4="Plywood",VLOOKUP($B78,'Pwood &amp; PB List'!$B$4:$V$158,9,FALSE),IF('Summary Sheet'!$M$4="PB w/ Wood Drawers",VLOOKUP($B78,'Pwood &amp; PB List'!$B$4:$V$158,13,FALSE),IF('Summary Sheet'!$M$4="PB w/ PB Drawers",VLOOKUP($B78,'Pwood &amp; PB List'!$B$4:$V$158,17,FALSE))))</f>
        <v>2515.3950000000004</v>
      </c>
      <c r="R78" s="108" t="str">
        <f t="shared" si="117"/>
        <v>MAW-PC3084</v>
      </c>
      <c r="S78" s="149">
        <f>IF('Summary Sheet'!$M$4="Plywood",VLOOKUP($B78,'Pwood &amp; PB List'!$B$4:$V$158,9,FALSE),IF('Summary Sheet'!$M$4="PB w/ Wood Drawers",VLOOKUP($B78,'Pwood &amp; PB List'!$B$4:$V$158,13,FALSE),IF('Summary Sheet'!$M$4="PB w/ PB Drawers",VLOOKUP($B78,'Pwood &amp; PB List'!$B$4:$V$158,17,FALSE))))</f>
        <v>2515.3950000000004</v>
      </c>
      <c r="T78" s="108" t="str">
        <f t="shared" si="118"/>
        <v>MAG-PC3084</v>
      </c>
      <c r="U78" s="149">
        <f>IF('Summary Sheet'!$M$4="Plywood",VLOOKUP($B78,'Pwood &amp; PB List'!$B$4:$V$158,9,FALSE),IF('Summary Sheet'!$M$4="PB w/ Wood Drawers",VLOOKUP($B78,'Pwood &amp; PB List'!$B$4:$V$158,13,FALSE),IF('Summary Sheet'!$M$4="PB w/ PB Drawers",VLOOKUP($B78,'Pwood &amp; PB List'!$B$4:$V$158,17,FALSE))))</f>
        <v>2515.3950000000004</v>
      </c>
      <c r="V78" s="108" t="str">
        <f t="shared" si="119"/>
        <v>MAB-PC3084</v>
      </c>
      <c r="W78" s="149">
        <f>IF('Summary Sheet'!$M$4="Plywood",VLOOKUP($B78,'Pwood &amp; PB List'!$B$4:$V$158,9,FALSE),IF('Summary Sheet'!$M$4="PB w/ Wood Drawers",VLOOKUP($B78,'Pwood &amp; PB List'!$B$4:$V$158,13,FALSE),IF('Summary Sheet'!$M$4="PB w/ PB Drawers",VLOOKUP($B78,'Pwood &amp; PB List'!$B$4:$V$158,17,FALSE))))</f>
        <v>2515.3950000000004</v>
      </c>
      <c r="X78" s="150" t="str">
        <f t="shared" si="120"/>
        <v>GLB-PC3084</v>
      </c>
      <c r="Y78" s="107">
        <v>4</v>
      </c>
      <c r="Z78" s="108"/>
      <c r="AA78" s="108"/>
      <c r="AB78" s="108"/>
      <c r="AC78" s="108"/>
      <c r="AD78" s="93"/>
      <c r="AE78" s="93"/>
      <c r="AF78" s="93"/>
      <c r="AG78" s="93"/>
      <c r="AH78" s="93"/>
      <c r="AI78" s="93"/>
      <c r="AJ78" s="93"/>
      <c r="AK78" s="93"/>
      <c r="AL78" s="93"/>
      <c r="AM78" s="93"/>
      <c r="AN78" s="93"/>
      <c r="AO78" s="93"/>
      <c r="AP78" s="93"/>
      <c r="AQ78" s="93"/>
      <c r="AR78" s="93"/>
      <c r="AS78" s="93"/>
    </row>
    <row r="79" spans="1:45" ht="14.25" customHeight="1">
      <c r="A79" s="147" t="s">
        <v>679</v>
      </c>
      <c r="B79" s="148" t="s">
        <v>680</v>
      </c>
      <c r="C79" s="149">
        <f>IF('Summary Sheet'!$M$4="Plywood",VLOOKUP($B79,'Pwood &amp; PB List'!$B$4:$V$158,9,FALSE),IF('Summary Sheet'!$M$4="PB w/ Wood Drawers",VLOOKUP($B79,'Pwood &amp; PB List'!$B$4:$V$158,13,FALSE),IF('Summary Sheet'!$M$4="PB w/ PB Drawers",VLOOKUP($B79,'Pwood &amp; PB List'!$B$4:$V$158,17,FALSE))))</f>
        <v>2634.88</v>
      </c>
      <c r="D79" s="150" t="str">
        <f t="shared" si="110"/>
        <v>GLW-PC3090</v>
      </c>
      <c r="E79" s="149">
        <f>IF('Summary Sheet'!$M$4="Plywood",VLOOKUP($B79,'Pwood &amp; PB List'!$B$4:$V$158,10,FALSE),IF('Summary Sheet'!$M$4="PB w/ Wood Drawers",VLOOKUP($B79,'Pwood &amp; PB List'!$B$4:$V$158,14,FALSE),IF('Summary Sheet'!$M$4="PB w/ PB Drawers",VLOOKUP($B79,'Pwood &amp; PB List'!$B$4:$V$158,18,FALSE))))</f>
        <v>2504.585</v>
      </c>
      <c r="F79" s="150" t="str">
        <f t="shared" si="111"/>
        <v>SLO-PC3090</v>
      </c>
      <c r="G79" s="149">
        <f>IF('Summary Sheet'!$M$4="Plywood",VLOOKUP($B79,'Pwood &amp; PB List'!$B$4:$V$158,11,FALSE),IF('Summary Sheet'!$M$4="PB w/ Wood Drawers",VLOOKUP($B79,'Pwood &amp; PB List'!$B$4:$V$158,15,FALSE),IF('Summary Sheet'!$M$4="PB w/ PB Drawers",VLOOKUP($B79,'Pwood &amp; PB List'!$B$4:$V$158,19,FALSE))))</f>
        <v>2365.4349999999999</v>
      </c>
      <c r="H79" s="150" t="str">
        <f t="shared" si="112"/>
        <v>BLW-PC3090</v>
      </c>
      <c r="I79" s="149">
        <f>IF('Summary Sheet'!$M$4="Plywood",VLOOKUP($B79,'Pwood &amp; PB List'!$B$4:$V$158,10,FALSE),IF('Summary Sheet'!$M$4="PB w/ Wood Drawers",VLOOKUP($B79,'Pwood &amp; PB List'!$B$4:$V$158,14,FALSE),IF('Summary Sheet'!$M$4="PB w/ PB Drawers",VLOOKUP($B79,'Pwood &amp; PB List'!$B$4:$V$158,18,FALSE))))</f>
        <v>2504.585</v>
      </c>
      <c r="J79" s="150" t="str">
        <f t="shared" si="113"/>
        <v>WEO-PC3090</v>
      </c>
      <c r="K79" s="149">
        <f>IF('Summary Sheet'!$M$4="Plywood",VLOOKUP($B79,'Pwood &amp; PB List'!$B$4:$V$158,9,FALSE),IF('Summary Sheet'!$M$4="PB w/ Wood Drawers",VLOOKUP($B79,'Pwood &amp; PB List'!$B$4:$V$158,13,FALSE),IF('Summary Sheet'!$M$4="PB w/ PB Drawers",VLOOKUP($B79,'Pwood &amp; PB List'!$B$4:$V$158,17,FALSE))))</f>
        <v>2634.88</v>
      </c>
      <c r="L79" s="150" t="str">
        <f t="shared" si="114"/>
        <v>GLG-PC3090</v>
      </c>
      <c r="M79" s="149">
        <f>IF('Summary Sheet'!$M$4="Plywood",VLOOKUP($B79,'Pwood &amp; PB List'!$B$4:$V$158,12,FALSE),IF('Summary Sheet'!$M$4="PB w/ Wood Drawers",VLOOKUP($B79,'Pwood &amp; PB List'!$B$4:$V$158,16,FALSE),IF('Summary Sheet'!$M$4="PB w/ PB Drawers",VLOOKUP($B79,'Pwood &amp; PB List'!$B$4:$V$158,20,FALSE))))</f>
        <v>2209.0349999999999</v>
      </c>
      <c r="N79" s="108" t="str">
        <f t="shared" si="115"/>
        <v>NAO-PC3090</v>
      </c>
      <c r="O79" s="149">
        <f>IF('Summary Sheet'!$M$4="Plywood",VLOOKUP($B79,'Pwood &amp; PB List'!$B$4:$V$158,12,FALSE),IF('Summary Sheet'!$M$4="PB w/ Wood Drawers",VLOOKUP($B79,'Pwood &amp; PB List'!$B$4:$V$158,16,FALSE),IF('Summary Sheet'!$M$4="PB w/ PB Drawers",VLOOKUP($B79,'Pwood &amp; PB List'!$B$4:$V$158,20,FALSE))))</f>
        <v>2209.0349999999999</v>
      </c>
      <c r="P79" s="108" t="str">
        <f t="shared" si="116"/>
        <v>WHO-PC3090</v>
      </c>
      <c r="Q79" s="149">
        <f>IF('Summary Sheet'!$M$4="Plywood",VLOOKUP($B79,'Pwood &amp; PB List'!$B$4:$V$158,9,FALSE),IF('Summary Sheet'!$M$4="PB w/ Wood Drawers",VLOOKUP($B79,'Pwood &amp; PB List'!$B$4:$V$158,13,FALSE),IF('Summary Sheet'!$M$4="PB w/ PB Drawers",VLOOKUP($B79,'Pwood &amp; PB List'!$B$4:$V$158,17,FALSE))))</f>
        <v>2634.88</v>
      </c>
      <c r="R79" s="108" t="str">
        <f t="shared" si="117"/>
        <v>MAW-PC3090</v>
      </c>
      <c r="S79" s="149">
        <f>IF('Summary Sheet'!$M$4="Plywood",VLOOKUP($B79,'Pwood &amp; PB List'!$B$4:$V$158,9,FALSE),IF('Summary Sheet'!$M$4="PB w/ Wood Drawers",VLOOKUP($B79,'Pwood &amp; PB List'!$B$4:$V$158,13,FALSE),IF('Summary Sheet'!$M$4="PB w/ PB Drawers",VLOOKUP($B79,'Pwood &amp; PB List'!$B$4:$V$158,17,FALSE))))</f>
        <v>2634.88</v>
      </c>
      <c r="T79" s="108" t="str">
        <f t="shared" si="118"/>
        <v>MAG-PC3090</v>
      </c>
      <c r="U79" s="149">
        <f>IF('Summary Sheet'!$M$4="Plywood",VLOOKUP($B79,'Pwood &amp; PB List'!$B$4:$V$158,9,FALSE),IF('Summary Sheet'!$M$4="PB w/ Wood Drawers",VLOOKUP($B79,'Pwood &amp; PB List'!$B$4:$V$158,13,FALSE),IF('Summary Sheet'!$M$4="PB w/ PB Drawers",VLOOKUP($B79,'Pwood &amp; PB List'!$B$4:$V$158,17,FALSE))))</f>
        <v>2634.88</v>
      </c>
      <c r="V79" s="108" t="str">
        <f t="shared" si="119"/>
        <v>MAB-PC3090</v>
      </c>
      <c r="W79" s="149">
        <f>IF('Summary Sheet'!$M$4="Plywood",VLOOKUP($B79,'Pwood &amp; PB List'!$B$4:$V$158,9,FALSE),IF('Summary Sheet'!$M$4="PB w/ Wood Drawers",VLOOKUP($B79,'Pwood &amp; PB List'!$B$4:$V$158,13,FALSE),IF('Summary Sheet'!$M$4="PB w/ PB Drawers",VLOOKUP($B79,'Pwood &amp; PB List'!$B$4:$V$158,17,FALSE))))</f>
        <v>2634.88</v>
      </c>
      <c r="X79" s="150" t="str">
        <f t="shared" si="120"/>
        <v>GLB-PC3090</v>
      </c>
      <c r="Y79" s="107">
        <v>4</v>
      </c>
      <c r="Z79" s="108"/>
      <c r="AA79" s="108"/>
      <c r="AB79" s="108"/>
      <c r="AC79" s="108"/>
      <c r="AD79" s="93"/>
      <c r="AE79" s="93"/>
      <c r="AF79" s="93"/>
      <c r="AG79" s="93"/>
      <c r="AH79" s="93"/>
      <c r="AI79" s="93"/>
      <c r="AJ79" s="93"/>
      <c r="AK79" s="93"/>
      <c r="AL79" s="93"/>
      <c r="AM79" s="93"/>
      <c r="AN79" s="93"/>
      <c r="AO79" s="93"/>
      <c r="AP79" s="93"/>
      <c r="AQ79" s="93"/>
      <c r="AR79" s="93"/>
      <c r="AS79" s="93"/>
    </row>
    <row r="80" spans="1:45" ht="14.25" customHeight="1">
      <c r="A80" s="147" t="s">
        <v>681</v>
      </c>
      <c r="B80" s="148" t="s">
        <v>682</v>
      </c>
      <c r="C80" s="149">
        <f>IF('Summary Sheet'!$M$4="Plywood",VLOOKUP($B80,'Pwood &amp; PB List'!$B$4:$V$158,9,FALSE),IF('Summary Sheet'!$M$4="PB w/ Wood Drawers",VLOOKUP($B80,'Pwood &amp; PB List'!$B$4:$V$158,13,FALSE),IF('Summary Sheet'!$M$4="PB w/ PB Drawers",VLOOKUP($B80,'Pwood &amp; PB List'!$B$4:$V$158,17,FALSE))))</f>
        <v>2754.4799999999996</v>
      </c>
      <c r="D80" s="150" t="str">
        <f t="shared" si="110"/>
        <v>GLW-PC3096</v>
      </c>
      <c r="E80" s="149">
        <f>IF('Summary Sheet'!$M$4="Plywood",VLOOKUP($B80,'Pwood &amp; PB List'!$B$4:$V$158,10,FALSE),IF('Summary Sheet'!$M$4="PB w/ Wood Drawers",VLOOKUP($B80,'Pwood &amp; PB List'!$B$4:$V$158,14,FALSE),IF('Summary Sheet'!$M$4="PB w/ PB Drawers",VLOOKUP($B80,'Pwood &amp; PB List'!$B$4:$V$158,18,FALSE))))</f>
        <v>2614.87</v>
      </c>
      <c r="F80" s="150" t="str">
        <f t="shared" si="111"/>
        <v>SLO-PC3096</v>
      </c>
      <c r="G80" s="149">
        <f>IF('Summary Sheet'!$M$4="Plywood",VLOOKUP($B80,'Pwood &amp; PB List'!$B$4:$V$158,11,FALSE),IF('Summary Sheet'!$M$4="PB w/ Wood Drawers",VLOOKUP($B80,'Pwood &amp; PB List'!$B$4:$V$158,15,FALSE),IF('Summary Sheet'!$M$4="PB w/ PB Drawers",VLOOKUP($B80,'Pwood &amp; PB List'!$B$4:$V$158,19,FALSE))))</f>
        <v>2466.06</v>
      </c>
      <c r="H80" s="150" t="str">
        <f t="shared" si="112"/>
        <v>BLW-PC3096</v>
      </c>
      <c r="I80" s="149">
        <f>IF('Summary Sheet'!$M$4="Plywood",VLOOKUP($B80,'Pwood &amp; PB List'!$B$4:$V$158,10,FALSE),IF('Summary Sheet'!$M$4="PB w/ Wood Drawers",VLOOKUP($B80,'Pwood &amp; PB List'!$B$4:$V$158,14,FALSE),IF('Summary Sheet'!$M$4="PB w/ PB Drawers",VLOOKUP($B80,'Pwood &amp; PB List'!$B$4:$V$158,18,FALSE))))</f>
        <v>2614.87</v>
      </c>
      <c r="J80" s="150" t="str">
        <f t="shared" si="113"/>
        <v>WEO-PC3096</v>
      </c>
      <c r="K80" s="149">
        <f>IF('Summary Sheet'!$M$4="Plywood",VLOOKUP($B80,'Pwood &amp; PB List'!$B$4:$V$158,9,FALSE),IF('Summary Sheet'!$M$4="PB w/ Wood Drawers",VLOOKUP($B80,'Pwood &amp; PB List'!$B$4:$V$158,13,FALSE),IF('Summary Sheet'!$M$4="PB w/ PB Drawers",VLOOKUP($B80,'Pwood &amp; PB List'!$B$4:$V$158,17,FALSE))))</f>
        <v>2754.4799999999996</v>
      </c>
      <c r="L80" s="150" t="str">
        <f t="shared" si="114"/>
        <v>GLG-PC3096</v>
      </c>
      <c r="M80" s="149">
        <f>IF('Summary Sheet'!$M$4="Plywood",VLOOKUP($B80,'Pwood &amp; PB List'!$B$4:$V$158,12,FALSE),IF('Summary Sheet'!$M$4="PB w/ Wood Drawers",VLOOKUP($B80,'Pwood &amp; PB List'!$B$4:$V$158,16,FALSE),IF('Summary Sheet'!$M$4="PB w/ PB Drawers",VLOOKUP($B80,'Pwood &amp; PB List'!$B$4:$V$158,20,FALSE))))</f>
        <v>2298.62</v>
      </c>
      <c r="N80" s="108" t="str">
        <f t="shared" si="115"/>
        <v>NAO-PC3096</v>
      </c>
      <c r="O80" s="149">
        <f>IF('Summary Sheet'!$M$4="Plywood",VLOOKUP($B80,'Pwood &amp; PB List'!$B$4:$V$158,12,FALSE),IF('Summary Sheet'!$M$4="PB w/ Wood Drawers",VLOOKUP($B80,'Pwood &amp; PB List'!$B$4:$V$158,16,FALSE),IF('Summary Sheet'!$M$4="PB w/ PB Drawers",VLOOKUP($B80,'Pwood &amp; PB List'!$B$4:$V$158,20,FALSE))))</f>
        <v>2298.62</v>
      </c>
      <c r="P80" s="108" t="str">
        <f t="shared" si="116"/>
        <v>WHO-PC3096</v>
      </c>
      <c r="Q80" s="149">
        <f>IF('Summary Sheet'!$M$4="Plywood",VLOOKUP($B80,'Pwood &amp; PB List'!$B$4:$V$158,9,FALSE),IF('Summary Sheet'!$M$4="PB w/ Wood Drawers",VLOOKUP($B80,'Pwood &amp; PB List'!$B$4:$V$158,13,FALSE),IF('Summary Sheet'!$M$4="PB w/ PB Drawers",VLOOKUP($B80,'Pwood &amp; PB List'!$B$4:$V$158,17,FALSE))))</f>
        <v>2754.4799999999996</v>
      </c>
      <c r="R80" s="108" t="str">
        <f t="shared" si="117"/>
        <v>MAW-PC3096</v>
      </c>
      <c r="S80" s="149">
        <f>IF('Summary Sheet'!$M$4="Plywood",VLOOKUP($B80,'Pwood &amp; PB List'!$B$4:$V$158,9,FALSE),IF('Summary Sheet'!$M$4="PB w/ Wood Drawers",VLOOKUP($B80,'Pwood &amp; PB List'!$B$4:$V$158,13,FALSE),IF('Summary Sheet'!$M$4="PB w/ PB Drawers",VLOOKUP($B80,'Pwood &amp; PB List'!$B$4:$V$158,17,FALSE))))</f>
        <v>2754.4799999999996</v>
      </c>
      <c r="T80" s="108" t="str">
        <f t="shared" si="118"/>
        <v>MAG-PC3096</v>
      </c>
      <c r="U80" s="149">
        <f>IF('Summary Sheet'!$M$4="Plywood",VLOOKUP($B80,'Pwood &amp; PB List'!$B$4:$V$158,9,FALSE),IF('Summary Sheet'!$M$4="PB w/ Wood Drawers",VLOOKUP($B80,'Pwood &amp; PB List'!$B$4:$V$158,13,FALSE),IF('Summary Sheet'!$M$4="PB w/ PB Drawers",VLOOKUP($B80,'Pwood &amp; PB List'!$B$4:$V$158,17,FALSE))))</f>
        <v>2754.4799999999996</v>
      </c>
      <c r="V80" s="108" t="str">
        <f t="shared" si="119"/>
        <v>MAB-PC3096</v>
      </c>
      <c r="W80" s="149">
        <f>IF('Summary Sheet'!$M$4="Plywood",VLOOKUP($B80,'Pwood &amp; PB List'!$B$4:$V$158,9,FALSE),IF('Summary Sheet'!$M$4="PB w/ Wood Drawers",VLOOKUP($B80,'Pwood &amp; PB List'!$B$4:$V$158,13,FALSE),IF('Summary Sheet'!$M$4="PB w/ PB Drawers",VLOOKUP($B80,'Pwood &amp; PB List'!$B$4:$V$158,17,FALSE))))</f>
        <v>2754.4799999999996</v>
      </c>
      <c r="X80" s="150" t="str">
        <f t="shared" si="120"/>
        <v>GLB-PC3096</v>
      </c>
      <c r="Y80" s="107">
        <v>4</v>
      </c>
      <c r="Z80" s="108"/>
      <c r="AA80" s="108"/>
      <c r="AB80" s="108"/>
      <c r="AC80" s="108"/>
      <c r="AD80" s="93"/>
      <c r="AE80" s="93"/>
      <c r="AF80" s="93"/>
      <c r="AG80" s="93"/>
      <c r="AH80" s="93"/>
      <c r="AI80" s="93"/>
      <c r="AJ80" s="93"/>
      <c r="AK80" s="93"/>
      <c r="AL80" s="93"/>
      <c r="AM80" s="93"/>
      <c r="AN80" s="93"/>
      <c r="AO80" s="93"/>
      <c r="AP80" s="93"/>
      <c r="AQ80" s="93"/>
      <c r="AR80" s="93"/>
      <c r="AS80" s="93"/>
    </row>
    <row r="81" spans="1:45" ht="14.25" customHeight="1">
      <c r="A81" s="155" t="s">
        <v>683</v>
      </c>
      <c r="B81" s="148"/>
      <c r="C81" s="149"/>
      <c r="D81" s="150"/>
      <c r="E81" s="149"/>
      <c r="F81" s="150"/>
      <c r="G81" s="149"/>
      <c r="H81" s="150"/>
      <c r="I81" s="149"/>
      <c r="J81" s="150"/>
      <c r="K81" s="149"/>
      <c r="L81" s="150"/>
      <c r="M81" s="149"/>
      <c r="N81" s="108"/>
      <c r="O81" s="149"/>
      <c r="P81" s="108"/>
      <c r="Q81" s="149"/>
      <c r="R81" s="108"/>
      <c r="S81" s="149"/>
      <c r="T81" s="108"/>
      <c r="U81" s="149"/>
      <c r="V81" s="108"/>
      <c r="W81" s="149"/>
      <c r="X81" s="150"/>
      <c r="Y81" s="107"/>
      <c r="Z81" s="108"/>
      <c r="AA81" s="108"/>
      <c r="AB81" s="108"/>
      <c r="AC81" s="108"/>
      <c r="AD81" s="93"/>
      <c r="AE81" s="93"/>
      <c r="AF81" s="93"/>
      <c r="AG81" s="93"/>
      <c r="AH81" s="93"/>
      <c r="AI81" s="93"/>
      <c r="AJ81" s="93"/>
      <c r="AK81" s="93"/>
      <c r="AL81" s="93"/>
      <c r="AM81" s="93"/>
      <c r="AN81" s="93"/>
      <c r="AO81" s="93"/>
      <c r="AP81" s="93"/>
      <c r="AQ81" s="93"/>
      <c r="AR81" s="93"/>
      <c r="AS81" s="93"/>
    </row>
    <row r="82" spans="1:45" ht="14.25" customHeight="1">
      <c r="A82" s="147" t="s">
        <v>684</v>
      </c>
      <c r="B82" s="148" t="s">
        <v>685</v>
      </c>
      <c r="C82" s="149">
        <f>IF('Summary Sheet'!$M$4="Plywood",VLOOKUP($B82,'Pwood &amp; PB List'!$B$4:$V$158,9,FALSE),IF('Summary Sheet'!$M$4="PB w/ Wood Drawers",VLOOKUP($B82,'Pwood &amp; PB List'!$B$4:$V$158,13,FALSE),IF('Summary Sheet'!$M$4="PB w/ PB Drawers",VLOOKUP($B82,'Pwood &amp; PB List'!$B$4:$V$158,17,FALSE))))</f>
        <v>2547.8250000000003</v>
      </c>
      <c r="D82" s="150" t="str">
        <f t="shared" ref="D82:D84" si="121">CONCATENATE("GLW-",B82)</f>
        <v>GLW-MOC3084</v>
      </c>
      <c r="E82" s="149">
        <f>IF('Summary Sheet'!$M$4="Plywood",VLOOKUP($B82,'Pwood &amp; PB List'!$B$4:$V$158,10,FALSE),IF('Summary Sheet'!$M$4="PB w/ Wood Drawers",VLOOKUP($B82,'Pwood &amp; PB List'!$B$4:$V$158,14,FALSE),IF('Summary Sheet'!$M$4="PB w/ PB Drawers",VLOOKUP($B82,'Pwood &amp; PB List'!$B$4:$V$158,18,FALSE))))</f>
        <v>2470.5450000000001</v>
      </c>
      <c r="F82" s="150" t="str">
        <f t="shared" ref="F82:F84" si="122">CONCATENATE("SLO-",B82)</f>
        <v>SLO-MOC3084</v>
      </c>
      <c r="G82" s="149">
        <f>IF('Summary Sheet'!$M$4="Plywood",VLOOKUP($B82,'Pwood &amp; PB List'!$B$4:$V$158,11,FALSE),IF('Summary Sheet'!$M$4="PB w/ Wood Drawers",VLOOKUP($B82,'Pwood &amp; PB List'!$B$4:$V$158,15,FALSE),IF('Summary Sheet'!$M$4="PB w/ PB Drawers",VLOOKUP($B82,'Pwood &amp; PB List'!$B$4:$V$158,19,FALSE))))</f>
        <v>2388.2049999999999</v>
      </c>
      <c r="H82" s="150" t="str">
        <f t="shared" ref="H82:H84" si="123">CONCATENATE("BLW-",B82)</f>
        <v>BLW-MOC3084</v>
      </c>
      <c r="I82" s="149">
        <f>IF('Summary Sheet'!$M$4="Plywood",VLOOKUP($B82,'Pwood &amp; PB List'!$B$4:$V$158,10,FALSE),IF('Summary Sheet'!$M$4="PB w/ Wood Drawers",VLOOKUP($B82,'Pwood &amp; PB List'!$B$4:$V$158,14,FALSE),IF('Summary Sheet'!$M$4="PB w/ PB Drawers",VLOOKUP($B82,'Pwood &amp; PB List'!$B$4:$V$158,18,FALSE))))</f>
        <v>2470.5450000000001</v>
      </c>
      <c r="J82" s="150" t="str">
        <f t="shared" ref="J82:J84" si="124">CONCATENATE("WEO-",B82)</f>
        <v>WEO-MOC3084</v>
      </c>
      <c r="K82" s="149">
        <f>IF('Summary Sheet'!$M$4="Plywood",VLOOKUP($B82,'Pwood &amp; PB List'!$B$4:$V$158,9,FALSE),IF('Summary Sheet'!$M$4="PB w/ Wood Drawers",VLOOKUP($B82,'Pwood &amp; PB List'!$B$4:$V$158,13,FALSE),IF('Summary Sheet'!$M$4="PB w/ PB Drawers",VLOOKUP($B82,'Pwood &amp; PB List'!$B$4:$V$158,17,FALSE))))</f>
        <v>2547.8250000000003</v>
      </c>
      <c r="L82" s="150" t="str">
        <f t="shared" ref="L82:L84" si="125">CONCATENATE("GLG-",B82)</f>
        <v>GLG-MOC3084</v>
      </c>
      <c r="M82" s="149">
        <f>IF('Summary Sheet'!$M$4="Plywood",VLOOKUP($B82,'Pwood &amp; PB List'!$B$4:$V$158,12,FALSE),IF('Summary Sheet'!$M$4="PB w/ Wood Drawers",VLOOKUP($B82,'Pwood &amp; PB List'!$B$4:$V$158,16,FALSE),IF('Summary Sheet'!$M$4="PB w/ PB Drawers",VLOOKUP($B82,'Pwood &amp; PB List'!$B$4:$V$158,20,FALSE))))</f>
        <v>2295.4</v>
      </c>
      <c r="N82" s="108" t="str">
        <f t="shared" ref="N82:N84" si="126">CONCATENATE("NAO-",B82)</f>
        <v>NAO-MOC3084</v>
      </c>
      <c r="O82" s="149">
        <f>IF('Summary Sheet'!$M$4="Plywood",VLOOKUP($B82,'Pwood &amp; PB List'!$B$4:$V$158,12,FALSE),IF('Summary Sheet'!$M$4="PB w/ Wood Drawers",VLOOKUP($B82,'Pwood &amp; PB List'!$B$4:$V$158,16,FALSE),IF('Summary Sheet'!$M$4="PB w/ PB Drawers",VLOOKUP($B82,'Pwood &amp; PB List'!$B$4:$V$158,20,FALSE))))</f>
        <v>2295.4</v>
      </c>
      <c r="P82" s="108" t="str">
        <f t="shared" ref="P82:P84" si="127">CONCATENATE("WHO-",B82)</f>
        <v>WHO-MOC3084</v>
      </c>
      <c r="Q82" s="149">
        <f>IF('Summary Sheet'!$M$4="Plywood",VLOOKUP($B82,'Pwood &amp; PB List'!$B$4:$V$158,9,FALSE),IF('Summary Sheet'!$M$4="PB w/ Wood Drawers",VLOOKUP($B82,'Pwood &amp; PB List'!$B$4:$V$158,13,FALSE),IF('Summary Sheet'!$M$4="PB w/ PB Drawers",VLOOKUP($B82,'Pwood &amp; PB List'!$B$4:$V$158,17,FALSE))))</f>
        <v>2547.8250000000003</v>
      </c>
      <c r="R82" s="108" t="str">
        <f t="shared" ref="R82:R84" si="128">CONCATENATE("MAW-",B82)</f>
        <v>MAW-MOC3084</v>
      </c>
      <c r="S82" s="149">
        <f>IF('Summary Sheet'!$M$4="Plywood",VLOOKUP($B82,'Pwood &amp; PB List'!$B$4:$V$158,9,FALSE),IF('Summary Sheet'!$M$4="PB w/ Wood Drawers",VLOOKUP($B82,'Pwood &amp; PB List'!$B$4:$V$158,13,FALSE),IF('Summary Sheet'!$M$4="PB w/ PB Drawers",VLOOKUP($B82,'Pwood &amp; PB List'!$B$4:$V$158,17,FALSE))))</f>
        <v>2547.8250000000003</v>
      </c>
      <c r="T82" s="108" t="str">
        <f t="shared" ref="T82:T84" si="129">CONCATENATE("MAG-",B82)</f>
        <v>MAG-MOC3084</v>
      </c>
      <c r="U82" s="149">
        <f>IF('Summary Sheet'!$M$4="Plywood",VLOOKUP($B82,'Pwood &amp; PB List'!$B$4:$V$158,9,FALSE),IF('Summary Sheet'!$M$4="PB w/ Wood Drawers",VLOOKUP($B82,'Pwood &amp; PB List'!$B$4:$V$158,13,FALSE),IF('Summary Sheet'!$M$4="PB w/ PB Drawers",VLOOKUP($B82,'Pwood &amp; PB List'!$B$4:$V$158,17,FALSE))))</f>
        <v>2547.8250000000003</v>
      </c>
      <c r="V82" s="108" t="str">
        <f t="shared" ref="V82:V84" si="130">CONCATENATE("MAB-",B82)</f>
        <v>MAB-MOC3084</v>
      </c>
      <c r="W82" s="149">
        <f>IF('Summary Sheet'!$M$4="Plywood",VLOOKUP($B82,'Pwood &amp; PB List'!$B$4:$V$158,9,FALSE),IF('Summary Sheet'!$M$4="PB w/ Wood Drawers",VLOOKUP($B82,'Pwood &amp; PB List'!$B$4:$V$158,13,FALSE),IF('Summary Sheet'!$M$4="PB w/ PB Drawers",VLOOKUP($B82,'Pwood &amp; PB List'!$B$4:$V$158,17,FALSE))))</f>
        <v>2547.8250000000003</v>
      </c>
      <c r="X82" s="150" t="str">
        <f t="shared" ref="X82:X84" si="131">CONCATENATE("GLB-",B82)</f>
        <v>GLB-MOC3084</v>
      </c>
      <c r="Y82" s="107">
        <v>4</v>
      </c>
      <c r="Z82" s="108"/>
      <c r="AA82" s="108"/>
      <c r="AB82" s="108"/>
      <c r="AC82" s="108"/>
      <c r="AD82" s="93"/>
      <c r="AE82" s="93"/>
      <c r="AF82" s="93"/>
      <c r="AG82" s="93"/>
      <c r="AH82" s="93"/>
      <c r="AI82" s="93"/>
      <c r="AJ82" s="93"/>
      <c r="AK82" s="93"/>
      <c r="AL82" s="93"/>
      <c r="AM82" s="93"/>
      <c r="AN82" s="93"/>
      <c r="AO82" s="93"/>
      <c r="AP82" s="93"/>
      <c r="AQ82" s="93"/>
      <c r="AR82" s="93"/>
      <c r="AS82" s="93"/>
    </row>
    <row r="83" spans="1:45" ht="14.25" customHeight="1">
      <c r="A83" s="147" t="s">
        <v>686</v>
      </c>
      <c r="B83" s="148" t="s">
        <v>687</v>
      </c>
      <c r="C83" s="149">
        <f>IF('Summary Sheet'!$M$4="Plywood",VLOOKUP($B83,'Pwood &amp; PB List'!$B$4:$V$158,9,FALSE),IF('Summary Sheet'!$M$4="PB w/ Wood Drawers",VLOOKUP($B83,'Pwood &amp; PB List'!$B$4:$V$158,13,FALSE),IF('Summary Sheet'!$M$4="PB w/ PB Drawers",VLOOKUP($B83,'Pwood &amp; PB List'!$B$4:$V$158,17,FALSE))))</f>
        <v>2637.4100000000003</v>
      </c>
      <c r="D83" s="150" t="str">
        <f t="shared" si="121"/>
        <v>GLW-MOC3090</v>
      </c>
      <c r="E83" s="149">
        <f>IF('Summary Sheet'!$M$4="Plywood",VLOOKUP($B83,'Pwood &amp; PB List'!$B$4:$V$158,10,FALSE),IF('Summary Sheet'!$M$4="PB w/ Wood Drawers",VLOOKUP($B83,'Pwood &amp; PB List'!$B$4:$V$158,14,FALSE),IF('Summary Sheet'!$M$4="PB w/ PB Drawers",VLOOKUP($B83,'Pwood &amp; PB List'!$B$4:$V$158,18,FALSE))))</f>
        <v>2555.5300000000002</v>
      </c>
      <c r="F83" s="150" t="str">
        <f t="shared" si="122"/>
        <v>SLO-MOC3090</v>
      </c>
      <c r="G83" s="149">
        <f>IF('Summary Sheet'!$M$4="Plywood",VLOOKUP($B83,'Pwood &amp; PB List'!$B$4:$V$158,11,FALSE),IF('Summary Sheet'!$M$4="PB w/ Wood Drawers",VLOOKUP($B83,'Pwood &amp; PB List'!$B$4:$V$158,15,FALSE),IF('Summary Sheet'!$M$4="PB w/ PB Drawers",VLOOKUP($B83,'Pwood &amp; PB List'!$B$4:$V$158,19,FALSE))))</f>
        <v>2468.2450000000003</v>
      </c>
      <c r="H83" s="150" t="str">
        <f t="shared" si="123"/>
        <v>BLW-MOC3090</v>
      </c>
      <c r="I83" s="149">
        <f>IF('Summary Sheet'!$M$4="Plywood",VLOOKUP($B83,'Pwood &amp; PB List'!$B$4:$V$158,10,FALSE),IF('Summary Sheet'!$M$4="PB w/ Wood Drawers",VLOOKUP($B83,'Pwood &amp; PB List'!$B$4:$V$158,14,FALSE),IF('Summary Sheet'!$M$4="PB w/ PB Drawers",VLOOKUP($B83,'Pwood &amp; PB List'!$B$4:$V$158,18,FALSE))))</f>
        <v>2555.5300000000002</v>
      </c>
      <c r="J83" s="150" t="str">
        <f t="shared" si="124"/>
        <v>WEO-MOC3090</v>
      </c>
      <c r="K83" s="149">
        <f>IF('Summary Sheet'!$M$4="Plywood",VLOOKUP($B83,'Pwood &amp; PB List'!$B$4:$V$158,9,FALSE),IF('Summary Sheet'!$M$4="PB w/ Wood Drawers",VLOOKUP($B83,'Pwood &amp; PB List'!$B$4:$V$158,13,FALSE),IF('Summary Sheet'!$M$4="PB w/ PB Drawers",VLOOKUP($B83,'Pwood &amp; PB List'!$B$4:$V$158,17,FALSE))))</f>
        <v>2637.4100000000003</v>
      </c>
      <c r="L83" s="150" t="str">
        <f t="shared" si="125"/>
        <v>GLG-MOC3090</v>
      </c>
      <c r="M83" s="149">
        <f>IF('Summary Sheet'!$M$4="Plywood",VLOOKUP($B83,'Pwood &amp; PB List'!$B$4:$V$158,12,FALSE),IF('Summary Sheet'!$M$4="PB w/ Wood Drawers",VLOOKUP($B83,'Pwood &amp; PB List'!$B$4:$V$158,16,FALSE),IF('Summary Sheet'!$M$4="PB w/ PB Drawers",VLOOKUP($B83,'Pwood &amp; PB List'!$B$4:$V$158,20,FALSE))))</f>
        <v>2370.0350000000003</v>
      </c>
      <c r="N83" s="108" t="str">
        <f t="shared" si="126"/>
        <v>NAO-MOC3090</v>
      </c>
      <c r="O83" s="149">
        <f>IF('Summary Sheet'!$M$4="Plywood",VLOOKUP($B83,'Pwood &amp; PB List'!$B$4:$V$158,12,FALSE),IF('Summary Sheet'!$M$4="PB w/ Wood Drawers",VLOOKUP($B83,'Pwood &amp; PB List'!$B$4:$V$158,16,FALSE),IF('Summary Sheet'!$M$4="PB w/ PB Drawers",VLOOKUP($B83,'Pwood &amp; PB List'!$B$4:$V$158,20,FALSE))))</f>
        <v>2370.0350000000003</v>
      </c>
      <c r="P83" s="108" t="str">
        <f t="shared" si="127"/>
        <v>WHO-MOC3090</v>
      </c>
      <c r="Q83" s="149">
        <f>IF('Summary Sheet'!$M$4="Plywood",VLOOKUP($B83,'Pwood &amp; PB List'!$B$4:$V$158,9,FALSE),IF('Summary Sheet'!$M$4="PB w/ Wood Drawers",VLOOKUP($B83,'Pwood &amp; PB List'!$B$4:$V$158,13,FALSE),IF('Summary Sheet'!$M$4="PB w/ PB Drawers",VLOOKUP($B83,'Pwood &amp; PB List'!$B$4:$V$158,17,FALSE))))</f>
        <v>2637.4100000000003</v>
      </c>
      <c r="R83" s="108" t="str">
        <f t="shared" si="128"/>
        <v>MAW-MOC3090</v>
      </c>
      <c r="S83" s="149">
        <f>IF('Summary Sheet'!$M$4="Plywood",VLOOKUP($B83,'Pwood &amp; PB List'!$B$4:$V$158,9,FALSE),IF('Summary Sheet'!$M$4="PB w/ Wood Drawers",VLOOKUP($B83,'Pwood &amp; PB List'!$B$4:$V$158,13,FALSE),IF('Summary Sheet'!$M$4="PB w/ PB Drawers",VLOOKUP($B83,'Pwood &amp; PB List'!$B$4:$V$158,17,FALSE))))</f>
        <v>2637.4100000000003</v>
      </c>
      <c r="T83" s="108" t="str">
        <f t="shared" si="129"/>
        <v>MAG-MOC3090</v>
      </c>
      <c r="U83" s="149">
        <f>IF('Summary Sheet'!$M$4="Plywood",VLOOKUP($B83,'Pwood &amp; PB List'!$B$4:$V$158,9,FALSE),IF('Summary Sheet'!$M$4="PB w/ Wood Drawers",VLOOKUP($B83,'Pwood &amp; PB List'!$B$4:$V$158,13,FALSE),IF('Summary Sheet'!$M$4="PB w/ PB Drawers",VLOOKUP($B83,'Pwood &amp; PB List'!$B$4:$V$158,17,FALSE))))</f>
        <v>2637.4100000000003</v>
      </c>
      <c r="V83" s="108" t="str">
        <f t="shared" si="130"/>
        <v>MAB-MOC3090</v>
      </c>
      <c r="W83" s="149">
        <f>IF('Summary Sheet'!$M$4="Plywood",VLOOKUP($B83,'Pwood &amp; PB List'!$B$4:$V$158,9,FALSE),IF('Summary Sheet'!$M$4="PB w/ Wood Drawers",VLOOKUP($B83,'Pwood &amp; PB List'!$B$4:$V$158,13,FALSE),IF('Summary Sheet'!$M$4="PB w/ PB Drawers",VLOOKUP($B83,'Pwood &amp; PB List'!$B$4:$V$158,17,FALSE))))</f>
        <v>2637.4100000000003</v>
      </c>
      <c r="X83" s="150" t="str">
        <f t="shared" si="131"/>
        <v>GLB-MOC3090</v>
      </c>
      <c r="Y83" s="107">
        <v>4</v>
      </c>
      <c r="Z83" s="108"/>
      <c r="AA83" s="108"/>
      <c r="AB83" s="108"/>
      <c r="AC83" s="108"/>
      <c r="AD83" s="93"/>
      <c r="AE83" s="93"/>
      <c r="AF83" s="93"/>
      <c r="AG83" s="93"/>
      <c r="AH83" s="93"/>
      <c r="AI83" s="93"/>
      <c r="AJ83" s="93"/>
      <c r="AK83" s="93"/>
      <c r="AL83" s="93"/>
      <c r="AM83" s="93"/>
      <c r="AN83" s="93"/>
      <c r="AO83" s="93"/>
      <c r="AP83" s="93"/>
      <c r="AQ83" s="93"/>
      <c r="AR83" s="93"/>
      <c r="AS83" s="93"/>
    </row>
    <row r="84" spans="1:45" ht="14.25" customHeight="1">
      <c r="A84" s="147" t="s">
        <v>688</v>
      </c>
      <c r="B84" s="148" t="s">
        <v>689</v>
      </c>
      <c r="C84" s="149">
        <f>IF('Summary Sheet'!$M$4="Plywood",VLOOKUP($B84,'Pwood &amp; PB List'!$B$4:$V$158,9,FALSE),IF('Summary Sheet'!$M$4="PB w/ Wood Drawers",VLOOKUP($B84,'Pwood &amp; PB List'!$B$4:$V$158,13,FALSE),IF('Summary Sheet'!$M$4="PB w/ PB Drawers",VLOOKUP($B84,'Pwood &amp; PB List'!$B$4:$V$158,17,FALSE))))</f>
        <v>2726.88</v>
      </c>
      <c r="D84" s="150" t="str">
        <f t="shared" si="121"/>
        <v>GLW-MOC3096</v>
      </c>
      <c r="E84" s="149">
        <f>IF('Summary Sheet'!$M$4="Plywood",VLOOKUP($B84,'Pwood &amp; PB List'!$B$4:$V$158,10,FALSE),IF('Summary Sheet'!$M$4="PB w/ Wood Drawers",VLOOKUP($B84,'Pwood &amp; PB List'!$B$4:$V$158,14,FALSE),IF('Summary Sheet'!$M$4="PB w/ PB Drawers",VLOOKUP($B84,'Pwood &amp; PB List'!$B$4:$V$158,18,FALSE))))</f>
        <v>2640.5150000000003</v>
      </c>
      <c r="F84" s="150" t="str">
        <f t="shared" si="122"/>
        <v>SLO-MOC3096</v>
      </c>
      <c r="G84" s="149">
        <f>IF('Summary Sheet'!$M$4="Plywood",VLOOKUP($B84,'Pwood &amp; PB List'!$B$4:$V$158,11,FALSE),IF('Summary Sheet'!$M$4="PB w/ Wood Drawers",VLOOKUP($B84,'Pwood &amp; PB List'!$B$4:$V$158,15,FALSE),IF('Summary Sheet'!$M$4="PB w/ PB Drawers",VLOOKUP($B84,'Pwood &amp; PB List'!$B$4:$V$158,19,FALSE))))</f>
        <v>2548.2850000000003</v>
      </c>
      <c r="H84" s="150" t="str">
        <f t="shared" si="123"/>
        <v>BLW-MOC3096</v>
      </c>
      <c r="I84" s="149">
        <f>IF('Summary Sheet'!$M$4="Plywood",VLOOKUP($B84,'Pwood &amp; PB List'!$B$4:$V$158,10,FALSE),IF('Summary Sheet'!$M$4="PB w/ Wood Drawers",VLOOKUP($B84,'Pwood &amp; PB List'!$B$4:$V$158,14,FALSE),IF('Summary Sheet'!$M$4="PB w/ PB Drawers",VLOOKUP($B84,'Pwood &amp; PB List'!$B$4:$V$158,18,FALSE))))</f>
        <v>2640.5150000000003</v>
      </c>
      <c r="J84" s="150" t="str">
        <f t="shared" si="124"/>
        <v>WEO-MOC3096</v>
      </c>
      <c r="K84" s="149">
        <f>IF('Summary Sheet'!$M$4="Plywood",VLOOKUP($B84,'Pwood &amp; PB List'!$B$4:$V$158,9,FALSE),IF('Summary Sheet'!$M$4="PB w/ Wood Drawers",VLOOKUP($B84,'Pwood &amp; PB List'!$B$4:$V$158,13,FALSE),IF('Summary Sheet'!$M$4="PB w/ PB Drawers",VLOOKUP($B84,'Pwood &amp; PB List'!$B$4:$V$158,17,FALSE))))</f>
        <v>2726.88</v>
      </c>
      <c r="L84" s="150" t="str">
        <f t="shared" si="125"/>
        <v>GLG-MOC3096</v>
      </c>
      <c r="M84" s="149">
        <f>IF('Summary Sheet'!$M$4="Plywood",VLOOKUP($B84,'Pwood &amp; PB List'!$B$4:$V$158,12,FALSE),IF('Summary Sheet'!$M$4="PB w/ Wood Drawers",VLOOKUP($B84,'Pwood &amp; PB List'!$B$4:$V$158,16,FALSE),IF('Summary Sheet'!$M$4="PB w/ PB Drawers",VLOOKUP($B84,'Pwood &amp; PB List'!$B$4:$V$158,20,FALSE))))</f>
        <v>2444.67</v>
      </c>
      <c r="N84" s="108" t="str">
        <f t="shared" si="126"/>
        <v>NAO-MOC3096</v>
      </c>
      <c r="O84" s="149">
        <f>IF('Summary Sheet'!$M$4="Plywood",VLOOKUP($B84,'Pwood &amp; PB List'!$B$4:$V$158,12,FALSE),IF('Summary Sheet'!$M$4="PB w/ Wood Drawers",VLOOKUP($B84,'Pwood &amp; PB List'!$B$4:$V$158,16,FALSE),IF('Summary Sheet'!$M$4="PB w/ PB Drawers",VLOOKUP($B84,'Pwood &amp; PB List'!$B$4:$V$158,20,FALSE))))</f>
        <v>2444.67</v>
      </c>
      <c r="P84" s="108" t="str">
        <f t="shared" si="127"/>
        <v>WHO-MOC3096</v>
      </c>
      <c r="Q84" s="149">
        <f>IF('Summary Sheet'!$M$4="Plywood",VLOOKUP($B84,'Pwood &amp; PB List'!$B$4:$V$158,9,FALSE),IF('Summary Sheet'!$M$4="PB w/ Wood Drawers",VLOOKUP($B84,'Pwood &amp; PB List'!$B$4:$V$158,13,FALSE),IF('Summary Sheet'!$M$4="PB w/ PB Drawers",VLOOKUP($B84,'Pwood &amp; PB List'!$B$4:$V$158,17,FALSE))))</f>
        <v>2726.88</v>
      </c>
      <c r="R84" s="108" t="str">
        <f t="shared" si="128"/>
        <v>MAW-MOC3096</v>
      </c>
      <c r="S84" s="149">
        <f>IF('Summary Sheet'!$M$4="Plywood",VLOOKUP($B84,'Pwood &amp; PB List'!$B$4:$V$158,9,FALSE),IF('Summary Sheet'!$M$4="PB w/ Wood Drawers",VLOOKUP($B84,'Pwood &amp; PB List'!$B$4:$V$158,13,FALSE),IF('Summary Sheet'!$M$4="PB w/ PB Drawers",VLOOKUP($B84,'Pwood &amp; PB List'!$B$4:$V$158,17,FALSE))))</f>
        <v>2726.88</v>
      </c>
      <c r="T84" s="108" t="str">
        <f t="shared" si="129"/>
        <v>MAG-MOC3096</v>
      </c>
      <c r="U84" s="149">
        <f>IF('Summary Sheet'!$M$4="Plywood",VLOOKUP($B84,'Pwood &amp; PB List'!$B$4:$V$158,9,FALSE),IF('Summary Sheet'!$M$4="PB w/ Wood Drawers",VLOOKUP($B84,'Pwood &amp; PB List'!$B$4:$V$158,13,FALSE),IF('Summary Sheet'!$M$4="PB w/ PB Drawers",VLOOKUP($B84,'Pwood &amp; PB List'!$B$4:$V$158,17,FALSE))))</f>
        <v>2726.88</v>
      </c>
      <c r="V84" s="108" t="str">
        <f t="shared" si="130"/>
        <v>MAB-MOC3096</v>
      </c>
      <c r="W84" s="149">
        <f>IF('Summary Sheet'!$M$4="Plywood",VLOOKUP($B84,'Pwood &amp; PB List'!$B$4:$V$158,9,FALSE),IF('Summary Sheet'!$M$4="PB w/ Wood Drawers",VLOOKUP($B84,'Pwood &amp; PB List'!$B$4:$V$158,13,FALSE),IF('Summary Sheet'!$M$4="PB w/ PB Drawers",VLOOKUP($B84,'Pwood &amp; PB List'!$B$4:$V$158,17,FALSE))))</f>
        <v>2726.88</v>
      </c>
      <c r="X84" s="150" t="str">
        <f t="shared" si="131"/>
        <v>GLB-MOC3096</v>
      </c>
      <c r="Y84" s="107">
        <v>4</v>
      </c>
      <c r="Z84" s="108"/>
      <c r="AA84" s="108"/>
      <c r="AB84" s="108"/>
      <c r="AC84" s="108"/>
      <c r="AD84" s="93"/>
      <c r="AE84" s="93"/>
      <c r="AF84" s="93"/>
      <c r="AG84" s="93"/>
      <c r="AH84" s="93"/>
      <c r="AI84" s="93"/>
      <c r="AJ84" s="93"/>
      <c r="AK84" s="93"/>
      <c r="AL84" s="93"/>
      <c r="AM84" s="93"/>
      <c r="AN84" s="93"/>
      <c r="AO84" s="93"/>
      <c r="AP84" s="93"/>
      <c r="AQ84" s="93"/>
      <c r="AR84" s="93"/>
      <c r="AS84" s="93"/>
    </row>
    <row r="85" spans="1:45" ht="14.25" customHeight="1">
      <c r="A85" s="155" t="s">
        <v>690</v>
      </c>
      <c r="B85" s="148"/>
      <c r="C85" s="149"/>
      <c r="D85" s="150"/>
      <c r="E85" s="149"/>
      <c r="F85" s="150"/>
      <c r="G85" s="149"/>
      <c r="H85" s="150"/>
      <c r="I85" s="149"/>
      <c r="J85" s="150"/>
      <c r="K85" s="149"/>
      <c r="L85" s="150"/>
      <c r="M85" s="149"/>
      <c r="N85" s="108"/>
      <c r="O85" s="149"/>
      <c r="P85" s="108"/>
      <c r="Q85" s="149"/>
      <c r="R85" s="108"/>
      <c r="S85" s="149"/>
      <c r="T85" s="108"/>
      <c r="U85" s="149"/>
      <c r="V85" s="108"/>
      <c r="W85" s="149"/>
      <c r="X85" s="150"/>
      <c r="Y85" s="107"/>
      <c r="Z85" s="108"/>
      <c r="AA85" s="108"/>
      <c r="AB85" s="108"/>
      <c r="AC85" s="108"/>
      <c r="AD85" s="93"/>
      <c r="AE85" s="93"/>
      <c r="AF85" s="93"/>
      <c r="AG85" s="93"/>
      <c r="AH85" s="93"/>
      <c r="AI85" s="93"/>
      <c r="AJ85" s="93"/>
      <c r="AK85" s="93"/>
      <c r="AL85" s="93"/>
      <c r="AM85" s="93"/>
      <c r="AN85" s="93"/>
      <c r="AO85" s="93"/>
      <c r="AP85" s="93"/>
      <c r="AQ85" s="93"/>
      <c r="AR85" s="93"/>
      <c r="AS85" s="93"/>
    </row>
    <row r="86" spans="1:45" ht="14.25" customHeight="1">
      <c r="A86" s="147" t="s">
        <v>691</v>
      </c>
      <c r="B86" s="148" t="s">
        <v>163</v>
      </c>
      <c r="C86" s="149">
        <f>IF('Summary Sheet'!$M$4="Plywood",VLOOKUP($B86,'Pwood &amp; PB List'!$B$4:$V$158,9,FALSE),IF('Summary Sheet'!$M$4="PB w/ Wood Drawers",VLOOKUP($B86,'Pwood &amp; PB List'!$B$4:$V$158,13,FALSE),IF('Summary Sheet'!$M$4="PB w/ PB Drawers",VLOOKUP($B86,'Pwood &amp; PB List'!$B$4:$V$158,17,FALSE))))</f>
        <v>337.065</v>
      </c>
      <c r="D86" s="150" t="str">
        <f t="shared" ref="D86:D115" si="132">CONCATENATE("GLW-",B86)</f>
        <v>GLW-W0930</v>
      </c>
      <c r="E86" s="149">
        <f>IF('Summary Sheet'!$M$4="Plywood",VLOOKUP($B86,'Pwood &amp; PB List'!$B$4:$V$158,10,FALSE),IF('Summary Sheet'!$M$4="PB w/ Wood Drawers",VLOOKUP($B86,'Pwood &amp; PB List'!$B$4:$V$158,14,FALSE),IF('Summary Sheet'!$M$4="PB w/ PB Drawers",VLOOKUP($B86,'Pwood &amp; PB List'!$B$4:$V$158,18,FALSE))))</f>
        <v>323.38</v>
      </c>
      <c r="F86" s="150" t="str">
        <f t="shared" ref="F86:F115" si="133">CONCATENATE("SLO-",B86)</f>
        <v>SLO-W0930</v>
      </c>
      <c r="G86" s="149">
        <f>IF('Summary Sheet'!$M$4="Plywood",VLOOKUP($B86,'Pwood &amp; PB List'!$B$4:$V$158,11,FALSE),IF('Summary Sheet'!$M$4="PB w/ Wood Drawers",VLOOKUP($B86,'Pwood &amp; PB List'!$B$4:$V$158,15,FALSE),IF('Summary Sheet'!$M$4="PB w/ PB Drawers",VLOOKUP($B86,'Pwood &amp; PB List'!$B$4:$V$158,19,FALSE))))</f>
        <v>308.89</v>
      </c>
      <c r="H86" s="150" t="str">
        <f t="shared" ref="H86:H115" si="134">CONCATENATE("BLW-",B86)</f>
        <v>BLW-W0930</v>
      </c>
      <c r="I86" s="149">
        <f>IF('Summary Sheet'!$M$4="Plywood",VLOOKUP($B86,'Pwood &amp; PB List'!$B$4:$V$158,10,FALSE),IF('Summary Sheet'!$M$4="PB w/ Wood Drawers",VLOOKUP($B86,'Pwood &amp; PB List'!$B$4:$V$158,14,FALSE),IF('Summary Sheet'!$M$4="PB w/ PB Drawers",VLOOKUP($B86,'Pwood &amp; PB List'!$B$4:$V$158,18,FALSE))))</f>
        <v>323.38</v>
      </c>
      <c r="J86" s="150" t="str">
        <f t="shared" ref="J86:J115" si="135">CONCATENATE("WEO-",B86)</f>
        <v>WEO-W0930</v>
      </c>
      <c r="K86" s="149">
        <f>IF('Summary Sheet'!$M$4="Plywood",VLOOKUP($B86,'Pwood &amp; PB List'!$B$4:$V$158,9,FALSE),IF('Summary Sheet'!$M$4="PB w/ Wood Drawers",VLOOKUP($B86,'Pwood &amp; PB List'!$B$4:$V$158,13,FALSE),IF('Summary Sheet'!$M$4="PB w/ PB Drawers",VLOOKUP($B86,'Pwood &amp; PB List'!$B$4:$V$158,17,FALSE))))</f>
        <v>337.065</v>
      </c>
      <c r="L86" s="150" t="str">
        <f t="shared" ref="L86:L115" si="136">CONCATENATE("GLG-",B86)</f>
        <v>GLG-W0930</v>
      </c>
      <c r="M86" s="149">
        <f>IF('Summary Sheet'!$M$4="Plywood",VLOOKUP($B86,'Pwood &amp; PB List'!$B$4:$V$158,12,FALSE),IF('Summary Sheet'!$M$4="PB w/ Wood Drawers",VLOOKUP($B86,'Pwood &amp; PB List'!$B$4:$V$158,16,FALSE),IF('Summary Sheet'!$M$4="PB w/ PB Drawers",VLOOKUP($B86,'Pwood &amp; PB List'!$B$4:$V$158,20,FALSE))))</f>
        <v>292.56</v>
      </c>
      <c r="N86" s="108" t="str">
        <f t="shared" ref="N86:N115" si="137">CONCATENATE("NAO-",B86)</f>
        <v>NAO-W0930</v>
      </c>
      <c r="O86" s="149">
        <f>IF('Summary Sheet'!$M$4="Plywood",VLOOKUP($B86,'Pwood &amp; PB List'!$B$4:$V$158,12,FALSE),IF('Summary Sheet'!$M$4="PB w/ Wood Drawers",VLOOKUP($B86,'Pwood &amp; PB List'!$B$4:$V$158,16,FALSE),IF('Summary Sheet'!$M$4="PB w/ PB Drawers",VLOOKUP($B86,'Pwood &amp; PB List'!$B$4:$V$158,20,FALSE))))</f>
        <v>292.56</v>
      </c>
      <c r="P86" s="108" t="str">
        <f t="shared" ref="P86:P115" si="138">CONCATENATE("WHO-",B86)</f>
        <v>WHO-W0930</v>
      </c>
      <c r="Q86" s="149">
        <f>IF('Summary Sheet'!$M$4="Plywood",VLOOKUP($B86,'Pwood &amp; PB List'!$B$4:$V$158,9,FALSE),IF('Summary Sheet'!$M$4="PB w/ Wood Drawers",VLOOKUP($B86,'Pwood &amp; PB List'!$B$4:$V$158,13,FALSE),IF('Summary Sheet'!$M$4="PB w/ PB Drawers",VLOOKUP($B86,'Pwood &amp; PB List'!$B$4:$V$158,17,FALSE))))</f>
        <v>337.065</v>
      </c>
      <c r="R86" s="108" t="str">
        <f t="shared" ref="R86:R115" si="139">CONCATENATE("MAW-",B86)</f>
        <v>MAW-W0930</v>
      </c>
      <c r="S86" s="149">
        <f>IF('Summary Sheet'!$M$4="Plywood",VLOOKUP($B86,'Pwood &amp; PB List'!$B$4:$V$158,9,FALSE),IF('Summary Sheet'!$M$4="PB w/ Wood Drawers",VLOOKUP($B86,'Pwood &amp; PB List'!$B$4:$V$158,13,FALSE),IF('Summary Sheet'!$M$4="PB w/ PB Drawers",VLOOKUP($B86,'Pwood &amp; PB List'!$B$4:$V$158,17,FALSE))))</f>
        <v>337.065</v>
      </c>
      <c r="T86" s="108" t="str">
        <f t="shared" ref="T86:T115" si="140">CONCATENATE("MAG-",B86)</f>
        <v>MAG-W0930</v>
      </c>
      <c r="U86" s="149">
        <f>IF('Summary Sheet'!$M$4="Plywood",VLOOKUP($B86,'Pwood &amp; PB List'!$B$4:$V$158,9,FALSE),IF('Summary Sheet'!$M$4="PB w/ Wood Drawers",VLOOKUP($B86,'Pwood &amp; PB List'!$B$4:$V$158,13,FALSE),IF('Summary Sheet'!$M$4="PB w/ PB Drawers",VLOOKUP($B86,'Pwood &amp; PB List'!$B$4:$V$158,17,FALSE))))</f>
        <v>337.065</v>
      </c>
      <c r="V86" s="108" t="str">
        <f t="shared" ref="V86:V115" si="141">CONCATENATE("MAB-",B86)</f>
        <v>MAB-W0930</v>
      </c>
      <c r="W86" s="149">
        <f>IF('Summary Sheet'!$M$4="Plywood",VLOOKUP($B86,'Pwood &amp; PB List'!$B$4:$V$158,9,FALSE),IF('Summary Sheet'!$M$4="PB w/ Wood Drawers",VLOOKUP($B86,'Pwood &amp; PB List'!$B$4:$V$158,13,FALSE),IF('Summary Sheet'!$M$4="PB w/ PB Drawers",VLOOKUP($B86,'Pwood &amp; PB List'!$B$4:$V$158,17,FALSE))))</f>
        <v>337.065</v>
      </c>
      <c r="X86" s="150" t="str">
        <f t="shared" ref="X86:X115" si="142">CONCATENATE("GLB-",B86)</f>
        <v>GLB-W0930</v>
      </c>
      <c r="Y86" s="107">
        <v>1</v>
      </c>
      <c r="Z86" s="108"/>
      <c r="AA86" s="108"/>
      <c r="AB86" s="108"/>
      <c r="AC86" s="108"/>
      <c r="AD86" s="93"/>
      <c r="AE86" s="93"/>
      <c r="AF86" s="93"/>
      <c r="AG86" s="93"/>
      <c r="AH86" s="93"/>
      <c r="AI86" s="93"/>
      <c r="AJ86" s="93"/>
      <c r="AK86" s="93"/>
      <c r="AL86" s="93"/>
      <c r="AM86" s="93"/>
      <c r="AN86" s="93"/>
      <c r="AO86" s="93"/>
      <c r="AP86" s="93"/>
      <c r="AQ86" s="93"/>
      <c r="AR86" s="93"/>
      <c r="AS86" s="93"/>
    </row>
    <row r="87" spans="1:45" ht="14.25" customHeight="1">
      <c r="A87" s="147" t="s">
        <v>692</v>
      </c>
      <c r="B87" s="148" t="s">
        <v>193</v>
      </c>
      <c r="C87" s="149">
        <f>IF('Summary Sheet'!$M$4="Plywood",VLOOKUP($B87,'Pwood &amp; PB List'!$B$4:$V$158,9,FALSE),IF('Summary Sheet'!$M$4="PB w/ Wood Drawers",VLOOKUP($B87,'Pwood &amp; PB List'!$B$4:$V$158,13,FALSE),IF('Summary Sheet'!$M$4="PB w/ PB Drawers",VLOOKUP($B87,'Pwood &amp; PB List'!$B$4:$V$158,17,FALSE))))</f>
        <v>389.62</v>
      </c>
      <c r="D87" s="150" t="str">
        <f t="shared" si="132"/>
        <v>GLW-W0936</v>
      </c>
      <c r="E87" s="149">
        <f>IF('Summary Sheet'!$M$4="Plywood",VLOOKUP($B87,'Pwood &amp; PB List'!$B$4:$V$158,10,FALSE),IF('Summary Sheet'!$M$4="PB w/ Wood Drawers",VLOOKUP($B87,'Pwood &amp; PB List'!$B$4:$V$158,14,FALSE),IF('Summary Sheet'!$M$4="PB w/ PB Drawers",VLOOKUP($B87,'Pwood &amp; PB List'!$B$4:$V$158,18,FALSE))))</f>
        <v>373.17499999999995</v>
      </c>
      <c r="F87" s="150" t="str">
        <f t="shared" si="133"/>
        <v>SLO-W0936</v>
      </c>
      <c r="G87" s="149">
        <f>IF('Summary Sheet'!$M$4="Plywood",VLOOKUP($B87,'Pwood &amp; PB List'!$B$4:$V$158,11,FALSE),IF('Summary Sheet'!$M$4="PB w/ Wood Drawers",VLOOKUP($B87,'Pwood &amp; PB List'!$B$4:$V$158,15,FALSE),IF('Summary Sheet'!$M$4="PB w/ PB Drawers",VLOOKUP($B87,'Pwood &amp; PB List'!$B$4:$V$158,19,FALSE))))</f>
        <v>355.81</v>
      </c>
      <c r="H87" s="150" t="str">
        <f t="shared" si="134"/>
        <v>BLW-W0936</v>
      </c>
      <c r="I87" s="149">
        <f>IF('Summary Sheet'!$M$4="Plywood",VLOOKUP($B87,'Pwood &amp; PB List'!$B$4:$V$158,10,FALSE),IF('Summary Sheet'!$M$4="PB w/ Wood Drawers",VLOOKUP($B87,'Pwood &amp; PB List'!$B$4:$V$158,14,FALSE),IF('Summary Sheet'!$M$4="PB w/ PB Drawers",VLOOKUP($B87,'Pwood &amp; PB List'!$B$4:$V$158,18,FALSE))))</f>
        <v>373.17499999999995</v>
      </c>
      <c r="J87" s="150" t="str">
        <f t="shared" si="135"/>
        <v>WEO-W0936</v>
      </c>
      <c r="K87" s="149">
        <f>IF('Summary Sheet'!$M$4="Plywood",VLOOKUP($B87,'Pwood &amp; PB List'!$B$4:$V$158,9,FALSE),IF('Summary Sheet'!$M$4="PB w/ Wood Drawers",VLOOKUP($B87,'Pwood &amp; PB List'!$B$4:$V$158,13,FALSE),IF('Summary Sheet'!$M$4="PB w/ PB Drawers",VLOOKUP($B87,'Pwood &amp; PB List'!$B$4:$V$158,17,FALSE))))</f>
        <v>389.62</v>
      </c>
      <c r="L87" s="150" t="str">
        <f t="shared" si="136"/>
        <v>GLG-W0936</v>
      </c>
      <c r="M87" s="149">
        <f>IF('Summary Sheet'!$M$4="Plywood",VLOOKUP($B87,'Pwood &amp; PB List'!$B$4:$V$158,12,FALSE),IF('Summary Sheet'!$M$4="PB w/ Wood Drawers",VLOOKUP($B87,'Pwood &amp; PB List'!$B$4:$V$158,16,FALSE),IF('Summary Sheet'!$M$4="PB w/ PB Drawers",VLOOKUP($B87,'Pwood &amp; PB List'!$B$4:$V$158,20,FALSE))))</f>
        <v>336.14499999999998</v>
      </c>
      <c r="N87" s="108" t="str">
        <f t="shared" si="137"/>
        <v>NAO-W0936</v>
      </c>
      <c r="O87" s="149">
        <f>IF('Summary Sheet'!$M$4="Plywood",VLOOKUP($B87,'Pwood &amp; PB List'!$B$4:$V$158,12,FALSE),IF('Summary Sheet'!$M$4="PB w/ Wood Drawers",VLOOKUP($B87,'Pwood &amp; PB List'!$B$4:$V$158,16,FALSE),IF('Summary Sheet'!$M$4="PB w/ PB Drawers",VLOOKUP($B87,'Pwood &amp; PB List'!$B$4:$V$158,20,FALSE))))</f>
        <v>336.14499999999998</v>
      </c>
      <c r="P87" s="108" t="str">
        <f t="shared" si="138"/>
        <v>WHO-W0936</v>
      </c>
      <c r="Q87" s="149">
        <f>IF('Summary Sheet'!$M$4="Plywood",VLOOKUP($B87,'Pwood &amp; PB List'!$B$4:$V$158,9,FALSE),IF('Summary Sheet'!$M$4="PB w/ Wood Drawers",VLOOKUP($B87,'Pwood &amp; PB List'!$B$4:$V$158,13,FALSE),IF('Summary Sheet'!$M$4="PB w/ PB Drawers",VLOOKUP($B87,'Pwood &amp; PB List'!$B$4:$V$158,17,FALSE))))</f>
        <v>389.62</v>
      </c>
      <c r="R87" s="108" t="str">
        <f t="shared" si="139"/>
        <v>MAW-W0936</v>
      </c>
      <c r="S87" s="149">
        <f>IF('Summary Sheet'!$M$4="Plywood",VLOOKUP($B87,'Pwood &amp; PB List'!$B$4:$V$158,9,FALSE),IF('Summary Sheet'!$M$4="PB w/ Wood Drawers",VLOOKUP($B87,'Pwood &amp; PB List'!$B$4:$V$158,13,FALSE),IF('Summary Sheet'!$M$4="PB w/ PB Drawers",VLOOKUP($B87,'Pwood &amp; PB List'!$B$4:$V$158,17,FALSE))))</f>
        <v>389.62</v>
      </c>
      <c r="T87" s="108" t="str">
        <f t="shared" si="140"/>
        <v>MAG-W0936</v>
      </c>
      <c r="U87" s="149">
        <f>IF('Summary Sheet'!$M$4="Plywood",VLOOKUP($B87,'Pwood &amp; PB List'!$B$4:$V$158,9,FALSE),IF('Summary Sheet'!$M$4="PB w/ Wood Drawers",VLOOKUP($B87,'Pwood &amp; PB List'!$B$4:$V$158,13,FALSE),IF('Summary Sheet'!$M$4="PB w/ PB Drawers",VLOOKUP($B87,'Pwood &amp; PB List'!$B$4:$V$158,17,FALSE))))</f>
        <v>389.62</v>
      </c>
      <c r="V87" s="108" t="str">
        <f t="shared" si="141"/>
        <v>MAB-W0936</v>
      </c>
      <c r="W87" s="149">
        <f>IF('Summary Sheet'!$M$4="Plywood",VLOOKUP($B87,'Pwood &amp; PB List'!$B$4:$V$158,9,FALSE),IF('Summary Sheet'!$M$4="PB w/ Wood Drawers",VLOOKUP($B87,'Pwood &amp; PB List'!$B$4:$V$158,13,FALSE),IF('Summary Sheet'!$M$4="PB w/ PB Drawers",VLOOKUP($B87,'Pwood &amp; PB List'!$B$4:$V$158,17,FALSE))))</f>
        <v>389.62</v>
      </c>
      <c r="X87" s="150" t="str">
        <f t="shared" si="142"/>
        <v>GLB-W0936</v>
      </c>
      <c r="Y87" s="107">
        <v>1</v>
      </c>
      <c r="Z87" s="108"/>
      <c r="AA87" s="108"/>
      <c r="AB87" s="108"/>
      <c r="AC87" s="108"/>
      <c r="AD87" s="93"/>
      <c r="AE87" s="93"/>
      <c r="AF87" s="93"/>
      <c r="AG87" s="93"/>
      <c r="AH87" s="93"/>
      <c r="AI87" s="93"/>
      <c r="AJ87" s="93"/>
      <c r="AK87" s="93"/>
      <c r="AL87" s="93"/>
      <c r="AM87" s="93"/>
      <c r="AN87" s="93"/>
      <c r="AO87" s="93"/>
      <c r="AP87" s="93"/>
      <c r="AQ87" s="93"/>
      <c r="AR87" s="93"/>
      <c r="AS87" s="93"/>
    </row>
    <row r="88" spans="1:45" ht="14.25" customHeight="1">
      <c r="A88" s="147" t="s">
        <v>693</v>
      </c>
      <c r="B88" s="148" t="s">
        <v>223</v>
      </c>
      <c r="C88" s="149">
        <f>IF('Summary Sheet'!$M$4="Plywood",VLOOKUP($B88,'Pwood &amp; PB List'!$B$4:$V$158,9,FALSE),IF('Summary Sheet'!$M$4="PB w/ Wood Drawers",VLOOKUP($B88,'Pwood &amp; PB List'!$B$4:$V$158,13,FALSE),IF('Summary Sheet'!$M$4="PB w/ PB Drawers",VLOOKUP($B88,'Pwood &amp; PB List'!$B$4:$V$158,17,FALSE))))</f>
        <v>463.33499999999998</v>
      </c>
      <c r="D88" s="150" t="str">
        <f t="shared" si="132"/>
        <v>GLW-W0942</v>
      </c>
      <c r="E88" s="149">
        <f>IF('Summary Sheet'!$M$4="Plywood",VLOOKUP($B88,'Pwood &amp; PB List'!$B$4:$V$158,10,FALSE),IF('Summary Sheet'!$M$4="PB w/ Wood Drawers",VLOOKUP($B88,'Pwood &amp; PB List'!$B$4:$V$158,14,FALSE),IF('Summary Sheet'!$M$4="PB w/ PB Drawers",VLOOKUP($B88,'Pwood &amp; PB List'!$B$4:$V$158,18,FALSE))))</f>
        <v>444.245</v>
      </c>
      <c r="F88" s="150" t="str">
        <f t="shared" si="133"/>
        <v>SLO-W0942</v>
      </c>
      <c r="G88" s="149">
        <f>IF('Summary Sheet'!$M$4="Plywood",VLOOKUP($B88,'Pwood &amp; PB List'!$B$4:$V$158,11,FALSE),IF('Summary Sheet'!$M$4="PB w/ Wood Drawers",VLOOKUP($B88,'Pwood &amp; PB List'!$B$4:$V$158,15,FALSE),IF('Summary Sheet'!$M$4="PB w/ PB Drawers",VLOOKUP($B88,'Pwood &amp; PB List'!$B$4:$V$158,19,FALSE))))</f>
        <v>423.77499999999998</v>
      </c>
      <c r="H88" s="150" t="str">
        <f t="shared" si="134"/>
        <v>BLW-W0942</v>
      </c>
      <c r="I88" s="149">
        <f>IF('Summary Sheet'!$M$4="Plywood",VLOOKUP($B88,'Pwood &amp; PB List'!$B$4:$V$158,10,FALSE),IF('Summary Sheet'!$M$4="PB w/ Wood Drawers",VLOOKUP($B88,'Pwood &amp; PB List'!$B$4:$V$158,14,FALSE),IF('Summary Sheet'!$M$4="PB w/ PB Drawers",VLOOKUP($B88,'Pwood &amp; PB List'!$B$4:$V$158,18,FALSE))))</f>
        <v>444.245</v>
      </c>
      <c r="J88" s="150" t="str">
        <f t="shared" si="135"/>
        <v>WEO-W0942</v>
      </c>
      <c r="K88" s="149">
        <f>IF('Summary Sheet'!$M$4="Plywood",VLOOKUP($B88,'Pwood &amp; PB List'!$B$4:$V$158,9,FALSE),IF('Summary Sheet'!$M$4="PB w/ Wood Drawers",VLOOKUP($B88,'Pwood &amp; PB List'!$B$4:$V$158,13,FALSE),IF('Summary Sheet'!$M$4="PB w/ PB Drawers",VLOOKUP($B88,'Pwood &amp; PB List'!$B$4:$V$158,17,FALSE))))</f>
        <v>463.33499999999998</v>
      </c>
      <c r="L88" s="150" t="str">
        <f t="shared" si="136"/>
        <v>GLG-W0942</v>
      </c>
      <c r="M88" s="149">
        <f>IF('Summary Sheet'!$M$4="Plywood",VLOOKUP($B88,'Pwood &amp; PB List'!$B$4:$V$158,12,FALSE),IF('Summary Sheet'!$M$4="PB w/ Wood Drawers",VLOOKUP($B88,'Pwood &amp; PB List'!$B$4:$V$158,16,FALSE),IF('Summary Sheet'!$M$4="PB w/ PB Drawers",VLOOKUP($B88,'Pwood &amp; PB List'!$B$4:$V$158,20,FALSE))))</f>
        <v>400.89</v>
      </c>
      <c r="N88" s="108" t="str">
        <f t="shared" si="137"/>
        <v>NAO-W0942</v>
      </c>
      <c r="O88" s="149">
        <f>IF('Summary Sheet'!$M$4="Plywood",VLOOKUP($B88,'Pwood &amp; PB List'!$B$4:$V$158,12,FALSE),IF('Summary Sheet'!$M$4="PB w/ Wood Drawers",VLOOKUP($B88,'Pwood &amp; PB List'!$B$4:$V$158,16,FALSE),IF('Summary Sheet'!$M$4="PB w/ PB Drawers",VLOOKUP($B88,'Pwood &amp; PB List'!$B$4:$V$158,20,FALSE))))</f>
        <v>400.89</v>
      </c>
      <c r="P88" s="108" t="str">
        <f t="shared" si="138"/>
        <v>WHO-W0942</v>
      </c>
      <c r="Q88" s="149">
        <f>IF('Summary Sheet'!$M$4="Plywood",VLOOKUP($B88,'Pwood &amp; PB List'!$B$4:$V$158,9,FALSE),IF('Summary Sheet'!$M$4="PB w/ Wood Drawers",VLOOKUP($B88,'Pwood &amp; PB List'!$B$4:$V$158,13,FALSE),IF('Summary Sheet'!$M$4="PB w/ PB Drawers",VLOOKUP($B88,'Pwood &amp; PB List'!$B$4:$V$158,17,FALSE))))</f>
        <v>463.33499999999998</v>
      </c>
      <c r="R88" s="108" t="str">
        <f t="shared" si="139"/>
        <v>MAW-W0942</v>
      </c>
      <c r="S88" s="149">
        <f>IF('Summary Sheet'!$M$4="Plywood",VLOOKUP($B88,'Pwood &amp; PB List'!$B$4:$V$158,9,FALSE),IF('Summary Sheet'!$M$4="PB w/ Wood Drawers",VLOOKUP($B88,'Pwood &amp; PB List'!$B$4:$V$158,13,FALSE),IF('Summary Sheet'!$M$4="PB w/ PB Drawers",VLOOKUP($B88,'Pwood &amp; PB List'!$B$4:$V$158,17,FALSE))))</f>
        <v>463.33499999999998</v>
      </c>
      <c r="T88" s="108" t="str">
        <f t="shared" si="140"/>
        <v>MAG-W0942</v>
      </c>
      <c r="U88" s="149">
        <f>IF('Summary Sheet'!$M$4="Plywood",VLOOKUP($B88,'Pwood &amp; PB List'!$B$4:$V$158,9,FALSE),IF('Summary Sheet'!$M$4="PB w/ Wood Drawers",VLOOKUP($B88,'Pwood &amp; PB List'!$B$4:$V$158,13,FALSE),IF('Summary Sheet'!$M$4="PB w/ PB Drawers",VLOOKUP($B88,'Pwood &amp; PB List'!$B$4:$V$158,17,FALSE))))</f>
        <v>463.33499999999998</v>
      </c>
      <c r="V88" s="108" t="str">
        <f t="shared" si="141"/>
        <v>MAB-W0942</v>
      </c>
      <c r="W88" s="149">
        <f>IF('Summary Sheet'!$M$4="Plywood",VLOOKUP($B88,'Pwood &amp; PB List'!$B$4:$V$158,9,FALSE),IF('Summary Sheet'!$M$4="PB w/ Wood Drawers",VLOOKUP($B88,'Pwood &amp; PB List'!$B$4:$V$158,13,FALSE),IF('Summary Sheet'!$M$4="PB w/ PB Drawers",VLOOKUP($B88,'Pwood &amp; PB List'!$B$4:$V$158,17,FALSE))))</f>
        <v>463.33499999999998</v>
      </c>
      <c r="X88" s="150" t="str">
        <f t="shared" si="142"/>
        <v>GLB-W0942</v>
      </c>
      <c r="Y88" s="107">
        <v>1</v>
      </c>
      <c r="Z88" s="108"/>
      <c r="AA88" s="108"/>
      <c r="AB88" s="108"/>
      <c r="AC88" s="108"/>
      <c r="AD88" s="93"/>
      <c r="AE88" s="93"/>
      <c r="AF88" s="93"/>
      <c r="AG88" s="93"/>
      <c r="AH88" s="93"/>
      <c r="AI88" s="93"/>
      <c r="AJ88" s="93"/>
      <c r="AK88" s="93"/>
      <c r="AL88" s="93"/>
      <c r="AM88" s="93"/>
      <c r="AN88" s="93"/>
      <c r="AO88" s="93"/>
      <c r="AP88" s="93"/>
      <c r="AQ88" s="93"/>
      <c r="AR88" s="93"/>
      <c r="AS88" s="93"/>
    </row>
    <row r="89" spans="1:45" ht="14.25" customHeight="1">
      <c r="A89" s="147" t="s">
        <v>694</v>
      </c>
      <c r="B89" s="148" t="s">
        <v>165</v>
      </c>
      <c r="C89" s="149">
        <f>IF('Summary Sheet'!$M$4="Plywood",VLOOKUP($B89,'Pwood &amp; PB List'!$B$4:$V$158,9,FALSE),IF('Summary Sheet'!$M$4="PB w/ Wood Drawers",VLOOKUP($B89,'Pwood &amp; PB List'!$B$4:$V$158,13,FALSE),IF('Summary Sheet'!$M$4="PB w/ PB Drawers",VLOOKUP($B89,'Pwood &amp; PB List'!$B$4:$V$158,17,FALSE))))</f>
        <v>401.005</v>
      </c>
      <c r="D89" s="150" t="str">
        <f t="shared" si="132"/>
        <v>GLW-W1230</v>
      </c>
      <c r="E89" s="149">
        <f>IF('Summary Sheet'!$M$4="Plywood",VLOOKUP($B89,'Pwood &amp; PB List'!$B$4:$V$158,10,FALSE),IF('Summary Sheet'!$M$4="PB w/ Wood Drawers",VLOOKUP($B89,'Pwood &amp; PB List'!$B$4:$V$158,14,FALSE),IF('Summary Sheet'!$M$4="PB w/ PB Drawers",VLOOKUP($B89,'Pwood &amp; PB List'!$B$4:$V$158,18,FALSE))))</f>
        <v>382.71999999999997</v>
      </c>
      <c r="F89" s="150" t="str">
        <f t="shared" si="133"/>
        <v>SLO-W1230</v>
      </c>
      <c r="G89" s="149">
        <f>IF('Summary Sheet'!$M$4="Plywood",VLOOKUP($B89,'Pwood &amp; PB List'!$B$4:$V$158,11,FALSE),IF('Summary Sheet'!$M$4="PB w/ Wood Drawers",VLOOKUP($B89,'Pwood &amp; PB List'!$B$4:$V$158,15,FALSE),IF('Summary Sheet'!$M$4="PB w/ PB Drawers",VLOOKUP($B89,'Pwood &amp; PB List'!$B$4:$V$158,19,FALSE))))</f>
        <v>363.28499999999997</v>
      </c>
      <c r="H89" s="150" t="str">
        <f t="shared" si="134"/>
        <v>BLW-W1230</v>
      </c>
      <c r="I89" s="149">
        <f>IF('Summary Sheet'!$M$4="Plywood",VLOOKUP($B89,'Pwood &amp; PB List'!$B$4:$V$158,10,FALSE),IF('Summary Sheet'!$M$4="PB w/ Wood Drawers",VLOOKUP($B89,'Pwood &amp; PB List'!$B$4:$V$158,14,FALSE),IF('Summary Sheet'!$M$4="PB w/ PB Drawers",VLOOKUP($B89,'Pwood &amp; PB List'!$B$4:$V$158,18,FALSE))))</f>
        <v>382.71999999999997</v>
      </c>
      <c r="J89" s="150" t="str">
        <f t="shared" si="135"/>
        <v>WEO-W1230</v>
      </c>
      <c r="K89" s="149">
        <f>IF('Summary Sheet'!$M$4="Plywood",VLOOKUP($B89,'Pwood &amp; PB List'!$B$4:$V$158,9,FALSE),IF('Summary Sheet'!$M$4="PB w/ Wood Drawers",VLOOKUP($B89,'Pwood &amp; PB List'!$B$4:$V$158,13,FALSE),IF('Summary Sheet'!$M$4="PB w/ PB Drawers",VLOOKUP($B89,'Pwood &amp; PB List'!$B$4:$V$158,17,FALSE))))</f>
        <v>401.005</v>
      </c>
      <c r="L89" s="150" t="str">
        <f t="shared" si="136"/>
        <v>GLG-W1230</v>
      </c>
      <c r="M89" s="149">
        <f>IF('Summary Sheet'!$M$4="Plywood",VLOOKUP($B89,'Pwood &amp; PB List'!$B$4:$V$158,12,FALSE),IF('Summary Sheet'!$M$4="PB w/ Wood Drawers",VLOOKUP($B89,'Pwood &amp; PB List'!$B$4:$V$158,16,FALSE),IF('Summary Sheet'!$M$4="PB w/ PB Drawers",VLOOKUP($B89,'Pwood &amp; PB List'!$B$4:$V$158,20,FALSE))))</f>
        <v>341.435</v>
      </c>
      <c r="N89" s="108" t="str">
        <f t="shared" si="137"/>
        <v>NAO-W1230</v>
      </c>
      <c r="O89" s="149">
        <f>IF('Summary Sheet'!$M$4="Plywood",VLOOKUP($B89,'Pwood &amp; PB List'!$B$4:$V$158,12,FALSE),IF('Summary Sheet'!$M$4="PB w/ Wood Drawers",VLOOKUP($B89,'Pwood &amp; PB List'!$B$4:$V$158,16,FALSE),IF('Summary Sheet'!$M$4="PB w/ PB Drawers",VLOOKUP($B89,'Pwood &amp; PB List'!$B$4:$V$158,20,FALSE))))</f>
        <v>341.435</v>
      </c>
      <c r="P89" s="108" t="str">
        <f t="shared" si="138"/>
        <v>WHO-W1230</v>
      </c>
      <c r="Q89" s="149">
        <f>IF('Summary Sheet'!$M$4="Plywood",VLOOKUP($B89,'Pwood &amp; PB List'!$B$4:$V$158,9,FALSE),IF('Summary Sheet'!$M$4="PB w/ Wood Drawers",VLOOKUP($B89,'Pwood &amp; PB List'!$B$4:$V$158,13,FALSE),IF('Summary Sheet'!$M$4="PB w/ PB Drawers",VLOOKUP($B89,'Pwood &amp; PB List'!$B$4:$V$158,17,FALSE))))</f>
        <v>401.005</v>
      </c>
      <c r="R89" s="108" t="str">
        <f t="shared" si="139"/>
        <v>MAW-W1230</v>
      </c>
      <c r="S89" s="149">
        <f>IF('Summary Sheet'!$M$4="Plywood",VLOOKUP($B89,'Pwood &amp; PB List'!$B$4:$V$158,9,FALSE),IF('Summary Sheet'!$M$4="PB w/ Wood Drawers",VLOOKUP($B89,'Pwood &amp; PB List'!$B$4:$V$158,13,FALSE),IF('Summary Sheet'!$M$4="PB w/ PB Drawers",VLOOKUP($B89,'Pwood &amp; PB List'!$B$4:$V$158,17,FALSE))))</f>
        <v>401.005</v>
      </c>
      <c r="T89" s="108" t="str">
        <f t="shared" si="140"/>
        <v>MAG-W1230</v>
      </c>
      <c r="U89" s="149">
        <f>IF('Summary Sheet'!$M$4="Plywood",VLOOKUP($B89,'Pwood &amp; PB List'!$B$4:$V$158,9,FALSE),IF('Summary Sheet'!$M$4="PB w/ Wood Drawers",VLOOKUP($B89,'Pwood &amp; PB List'!$B$4:$V$158,13,FALSE),IF('Summary Sheet'!$M$4="PB w/ PB Drawers",VLOOKUP($B89,'Pwood &amp; PB List'!$B$4:$V$158,17,FALSE))))</f>
        <v>401.005</v>
      </c>
      <c r="V89" s="108" t="str">
        <f t="shared" si="141"/>
        <v>MAB-W1230</v>
      </c>
      <c r="W89" s="149">
        <f>IF('Summary Sheet'!$M$4="Plywood",VLOOKUP($B89,'Pwood &amp; PB List'!$B$4:$V$158,9,FALSE),IF('Summary Sheet'!$M$4="PB w/ Wood Drawers",VLOOKUP($B89,'Pwood &amp; PB List'!$B$4:$V$158,13,FALSE),IF('Summary Sheet'!$M$4="PB w/ PB Drawers",VLOOKUP($B89,'Pwood &amp; PB List'!$B$4:$V$158,17,FALSE))))</f>
        <v>401.005</v>
      </c>
      <c r="X89" s="150" t="str">
        <f t="shared" si="142"/>
        <v>GLB-W1230</v>
      </c>
      <c r="Y89" s="107">
        <v>1</v>
      </c>
      <c r="Z89" s="108"/>
      <c r="AA89" s="108"/>
      <c r="AB89" s="108"/>
      <c r="AC89" s="108"/>
      <c r="AD89" s="93"/>
      <c r="AE89" s="93"/>
      <c r="AF89" s="93"/>
      <c r="AG89" s="93"/>
      <c r="AH89" s="93"/>
      <c r="AI89" s="93"/>
      <c r="AJ89" s="93"/>
      <c r="AK89" s="93"/>
      <c r="AL89" s="93"/>
      <c r="AM89" s="93"/>
      <c r="AN89" s="93"/>
      <c r="AO89" s="93"/>
      <c r="AP89" s="93"/>
      <c r="AQ89" s="93"/>
      <c r="AR89" s="93"/>
      <c r="AS89" s="93"/>
    </row>
    <row r="90" spans="1:45" ht="14.25" customHeight="1">
      <c r="A90" s="147" t="s">
        <v>695</v>
      </c>
      <c r="B90" s="148" t="s">
        <v>195</v>
      </c>
      <c r="C90" s="149">
        <f>IF('Summary Sheet'!$M$4="Plywood",VLOOKUP($B90,'Pwood &amp; PB List'!$B$4:$V$158,9,FALSE),IF('Summary Sheet'!$M$4="PB w/ Wood Drawers",VLOOKUP($B90,'Pwood &amp; PB List'!$B$4:$V$158,13,FALSE),IF('Summary Sheet'!$M$4="PB w/ PB Drawers",VLOOKUP($B90,'Pwood &amp; PB List'!$B$4:$V$158,17,FALSE))))</f>
        <v>461.95500000000004</v>
      </c>
      <c r="D90" s="150" t="str">
        <f t="shared" si="132"/>
        <v>GLW-W1236</v>
      </c>
      <c r="E90" s="149">
        <f>IF('Summary Sheet'!$M$4="Plywood",VLOOKUP($B90,'Pwood &amp; PB List'!$B$4:$V$158,10,FALSE),IF('Summary Sheet'!$M$4="PB w/ Wood Drawers",VLOOKUP($B90,'Pwood &amp; PB List'!$B$4:$V$158,14,FALSE),IF('Summary Sheet'!$M$4="PB w/ PB Drawers",VLOOKUP($B90,'Pwood &amp; PB List'!$B$4:$V$158,18,FALSE))))</f>
        <v>439.99</v>
      </c>
      <c r="F90" s="150" t="str">
        <f t="shared" si="133"/>
        <v>SLO-W1236</v>
      </c>
      <c r="G90" s="149">
        <f>IF('Summary Sheet'!$M$4="Plywood",VLOOKUP($B90,'Pwood &amp; PB List'!$B$4:$V$158,11,FALSE),IF('Summary Sheet'!$M$4="PB w/ Wood Drawers",VLOOKUP($B90,'Pwood &amp; PB List'!$B$4:$V$158,15,FALSE),IF('Summary Sheet'!$M$4="PB w/ PB Drawers",VLOOKUP($B90,'Pwood &amp; PB List'!$B$4:$V$158,19,FALSE))))</f>
        <v>416.64500000000004</v>
      </c>
      <c r="H90" s="150" t="str">
        <f t="shared" si="134"/>
        <v>BLW-W1236</v>
      </c>
      <c r="I90" s="149">
        <f>IF('Summary Sheet'!$M$4="Plywood",VLOOKUP($B90,'Pwood &amp; PB List'!$B$4:$V$158,10,FALSE),IF('Summary Sheet'!$M$4="PB w/ Wood Drawers",VLOOKUP($B90,'Pwood &amp; PB List'!$B$4:$V$158,14,FALSE),IF('Summary Sheet'!$M$4="PB w/ PB Drawers",VLOOKUP($B90,'Pwood &amp; PB List'!$B$4:$V$158,18,FALSE))))</f>
        <v>439.99</v>
      </c>
      <c r="J90" s="150" t="str">
        <f t="shared" si="135"/>
        <v>WEO-W1236</v>
      </c>
      <c r="K90" s="149">
        <f>IF('Summary Sheet'!$M$4="Plywood",VLOOKUP($B90,'Pwood &amp; PB List'!$B$4:$V$158,9,FALSE),IF('Summary Sheet'!$M$4="PB w/ Wood Drawers",VLOOKUP($B90,'Pwood &amp; PB List'!$B$4:$V$158,13,FALSE),IF('Summary Sheet'!$M$4="PB w/ PB Drawers",VLOOKUP($B90,'Pwood &amp; PB List'!$B$4:$V$158,17,FALSE))))</f>
        <v>461.95500000000004</v>
      </c>
      <c r="L90" s="150" t="str">
        <f t="shared" si="136"/>
        <v>GLG-W1236</v>
      </c>
      <c r="M90" s="149">
        <f>IF('Summary Sheet'!$M$4="Plywood",VLOOKUP($B90,'Pwood &amp; PB List'!$B$4:$V$158,12,FALSE),IF('Summary Sheet'!$M$4="PB w/ Wood Drawers",VLOOKUP($B90,'Pwood &amp; PB List'!$B$4:$V$158,16,FALSE),IF('Summary Sheet'!$M$4="PB w/ PB Drawers",VLOOKUP($B90,'Pwood &amp; PB List'!$B$4:$V$158,20,FALSE))))</f>
        <v>390.42500000000001</v>
      </c>
      <c r="N90" s="108" t="str">
        <f t="shared" si="137"/>
        <v>NAO-W1236</v>
      </c>
      <c r="O90" s="149">
        <f>IF('Summary Sheet'!$M$4="Plywood",VLOOKUP($B90,'Pwood &amp; PB List'!$B$4:$V$158,12,FALSE),IF('Summary Sheet'!$M$4="PB w/ Wood Drawers",VLOOKUP($B90,'Pwood &amp; PB List'!$B$4:$V$158,16,FALSE),IF('Summary Sheet'!$M$4="PB w/ PB Drawers",VLOOKUP($B90,'Pwood &amp; PB List'!$B$4:$V$158,20,FALSE))))</f>
        <v>390.42500000000001</v>
      </c>
      <c r="P90" s="108" t="str">
        <f t="shared" si="138"/>
        <v>WHO-W1236</v>
      </c>
      <c r="Q90" s="149">
        <f>IF('Summary Sheet'!$M$4="Plywood",VLOOKUP($B90,'Pwood &amp; PB List'!$B$4:$V$158,9,FALSE),IF('Summary Sheet'!$M$4="PB w/ Wood Drawers",VLOOKUP($B90,'Pwood &amp; PB List'!$B$4:$V$158,13,FALSE),IF('Summary Sheet'!$M$4="PB w/ PB Drawers",VLOOKUP($B90,'Pwood &amp; PB List'!$B$4:$V$158,17,FALSE))))</f>
        <v>461.95500000000004</v>
      </c>
      <c r="R90" s="108" t="str">
        <f t="shared" si="139"/>
        <v>MAW-W1236</v>
      </c>
      <c r="S90" s="149">
        <f>IF('Summary Sheet'!$M$4="Plywood",VLOOKUP($B90,'Pwood &amp; PB List'!$B$4:$V$158,9,FALSE),IF('Summary Sheet'!$M$4="PB w/ Wood Drawers",VLOOKUP($B90,'Pwood &amp; PB List'!$B$4:$V$158,13,FALSE),IF('Summary Sheet'!$M$4="PB w/ PB Drawers",VLOOKUP($B90,'Pwood &amp; PB List'!$B$4:$V$158,17,FALSE))))</f>
        <v>461.95500000000004</v>
      </c>
      <c r="T90" s="108" t="str">
        <f t="shared" si="140"/>
        <v>MAG-W1236</v>
      </c>
      <c r="U90" s="149">
        <f>IF('Summary Sheet'!$M$4="Plywood",VLOOKUP($B90,'Pwood &amp; PB List'!$B$4:$V$158,9,FALSE),IF('Summary Sheet'!$M$4="PB w/ Wood Drawers",VLOOKUP($B90,'Pwood &amp; PB List'!$B$4:$V$158,13,FALSE),IF('Summary Sheet'!$M$4="PB w/ PB Drawers",VLOOKUP($B90,'Pwood &amp; PB List'!$B$4:$V$158,17,FALSE))))</f>
        <v>461.95500000000004</v>
      </c>
      <c r="V90" s="108" t="str">
        <f t="shared" si="141"/>
        <v>MAB-W1236</v>
      </c>
      <c r="W90" s="149">
        <f>IF('Summary Sheet'!$M$4="Plywood",VLOOKUP($B90,'Pwood &amp; PB List'!$B$4:$V$158,9,FALSE),IF('Summary Sheet'!$M$4="PB w/ Wood Drawers",VLOOKUP($B90,'Pwood &amp; PB List'!$B$4:$V$158,13,FALSE),IF('Summary Sheet'!$M$4="PB w/ PB Drawers",VLOOKUP($B90,'Pwood &amp; PB List'!$B$4:$V$158,17,FALSE))))</f>
        <v>461.95500000000004</v>
      </c>
      <c r="X90" s="150" t="str">
        <f t="shared" si="142"/>
        <v>GLB-W1236</v>
      </c>
      <c r="Y90" s="107">
        <v>1</v>
      </c>
      <c r="Z90" s="108"/>
      <c r="AA90" s="108"/>
      <c r="AB90" s="108"/>
      <c r="AC90" s="108"/>
      <c r="AD90" s="93"/>
      <c r="AE90" s="93"/>
      <c r="AF90" s="93"/>
      <c r="AG90" s="93"/>
      <c r="AH90" s="93"/>
      <c r="AI90" s="93"/>
      <c r="AJ90" s="93"/>
      <c r="AK90" s="93"/>
      <c r="AL90" s="93"/>
      <c r="AM90" s="93"/>
      <c r="AN90" s="93"/>
      <c r="AO90" s="93"/>
      <c r="AP90" s="93"/>
      <c r="AQ90" s="93"/>
      <c r="AR90" s="93"/>
      <c r="AS90" s="93"/>
    </row>
    <row r="91" spans="1:45" ht="14.25" customHeight="1">
      <c r="A91" s="147" t="s">
        <v>696</v>
      </c>
      <c r="B91" s="148" t="s">
        <v>225</v>
      </c>
      <c r="C91" s="149">
        <f>IF('Summary Sheet'!$M$4="Plywood",VLOOKUP($B91,'Pwood &amp; PB List'!$B$4:$V$158,9,FALSE),IF('Summary Sheet'!$M$4="PB w/ Wood Drawers",VLOOKUP($B91,'Pwood &amp; PB List'!$B$4:$V$158,13,FALSE),IF('Summary Sheet'!$M$4="PB w/ PB Drawers",VLOOKUP($B91,'Pwood &amp; PB List'!$B$4:$V$158,17,FALSE))))</f>
        <v>548.89499999999998</v>
      </c>
      <c r="D91" s="150" t="str">
        <f t="shared" si="132"/>
        <v>GLW-W1242</v>
      </c>
      <c r="E91" s="149">
        <f>IF('Summary Sheet'!$M$4="Plywood",VLOOKUP($B91,'Pwood &amp; PB List'!$B$4:$V$158,10,FALSE),IF('Summary Sheet'!$M$4="PB w/ Wood Drawers",VLOOKUP($B91,'Pwood &amp; PB List'!$B$4:$V$158,14,FALSE),IF('Summary Sheet'!$M$4="PB w/ PB Drawers",VLOOKUP($B91,'Pwood &amp; PB List'!$B$4:$V$158,18,FALSE))))</f>
        <v>523.36500000000001</v>
      </c>
      <c r="F91" s="150" t="str">
        <f t="shared" si="133"/>
        <v>SLO-W1242</v>
      </c>
      <c r="G91" s="149">
        <f>IF('Summary Sheet'!$M$4="Plywood",VLOOKUP($B91,'Pwood &amp; PB List'!$B$4:$V$158,11,FALSE),IF('Summary Sheet'!$M$4="PB w/ Wood Drawers",VLOOKUP($B91,'Pwood &amp; PB List'!$B$4:$V$158,15,FALSE),IF('Summary Sheet'!$M$4="PB w/ PB Drawers",VLOOKUP($B91,'Pwood &amp; PB List'!$B$4:$V$158,19,FALSE))))</f>
        <v>496.10999999999996</v>
      </c>
      <c r="H91" s="150" t="str">
        <f t="shared" si="134"/>
        <v>BLW-W1242</v>
      </c>
      <c r="I91" s="149">
        <f>IF('Summary Sheet'!$M$4="Plywood",VLOOKUP($B91,'Pwood &amp; PB List'!$B$4:$V$158,10,FALSE),IF('Summary Sheet'!$M$4="PB w/ Wood Drawers",VLOOKUP($B91,'Pwood &amp; PB List'!$B$4:$V$158,14,FALSE),IF('Summary Sheet'!$M$4="PB w/ PB Drawers",VLOOKUP($B91,'Pwood &amp; PB List'!$B$4:$V$158,18,FALSE))))</f>
        <v>523.36500000000001</v>
      </c>
      <c r="J91" s="150" t="str">
        <f t="shared" si="135"/>
        <v>WEO-W1242</v>
      </c>
      <c r="K91" s="149">
        <f>IF('Summary Sheet'!$M$4="Plywood",VLOOKUP($B91,'Pwood &amp; PB List'!$B$4:$V$158,9,FALSE),IF('Summary Sheet'!$M$4="PB w/ Wood Drawers",VLOOKUP($B91,'Pwood &amp; PB List'!$B$4:$V$158,13,FALSE),IF('Summary Sheet'!$M$4="PB w/ PB Drawers",VLOOKUP($B91,'Pwood &amp; PB List'!$B$4:$V$158,17,FALSE))))</f>
        <v>548.89499999999998</v>
      </c>
      <c r="L91" s="150" t="str">
        <f t="shared" si="136"/>
        <v>GLG-W1242</v>
      </c>
      <c r="M91" s="149">
        <f>IF('Summary Sheet'!$M$4="Plywood",VLOOKUP($B91,'Pwood &amp; PB List'!$B$4:$V$158,12,FALSE),IF('Summary Sheet'!$M$4="PB w/ Wood Drawers",VLOOKUP($B91,'Pwood &amp; PB List'!$B$4:$V$158,16,FALSE),IF('Summary Sheet'!$M$4="PB w/ PB Drawers",VLOOKUP($B91,'Pwood &amp; PB List'!$B$4:$V$158,20,FALSE))))</f>
        <v>465.40499999999997</v>
      </c>
      <c r="N91" s="108" t="str">
        <f t="shared" si="137"/>
        <v>NAO-W1242</v>
      </c>
      <c r="O91" s="149">
        <f>IF('Summary Sheet'!$M$4="Plywood",VLOOKUP($B91,'Pwood &amp; PB List'!$B$4:$V$158,12,FALSE),IF('Summary Sheet'!$M$4="PB w/ Wood Drawers",VLOOKUP($B91,'Pwood &amp; PB List'!$B$4:$V$158,16,FALSE),IF('Summary Sheet'!$M$4="PB w/ PB Drawers",VLOOKUP($B91,'Pwood &amp; PB List'!$B$4:$V$158,20,FALSE))))</f>
        <v>465.40499999999997</v>
      </c>
      <c r="P91" s="108" t="str">
        <f t="shared" si="138"/>
        <v>WHO-W1242</v>
      </c>
      <c r="Q91" s="149">
        <f>IF('Summary Sheet'!$M$4="Plywood",VLOOKUP($B91,'Pwood &amp; PB List'!$B$4:$V$158,9,FALSE),IF('Summary Sheet'!$M$4="PB w/ Wood Drawers",VLOOKUP($B91,'Pwood &amp; PB List'!$B$4:$V$158,13,FALSE),IF('Summary Sheet'!$M$4="PB w/ PB Drawers",VLOOKUP($B91,'Pwood &amp; PB List'!$B$4:$V$158,17,FALSE))))</f>
        <v>548.89499999999998</v>
      </c>
      <c r="R91" s="108" t="str">
        <f t="shared" si="139"/>
        <v>MAW-W1242</v>
      </c>
      <c r="S91" s="149">
        <f>IF('Summary Sheet'!$M$4="Plywood",VLOOKUP($B91,'Pwood &amp; PB List'!$B$4:$V$158,9,FALSE),IF('Summary Sheet'!$M$4="PB w/ Wood Drawers",VLOOKUP($B91,'Pwood &amp; PB List'!$B$4:$V$158,13,FALSE),IF('Summary Sheet'!$M$4="PB w/ PB Drawers",VLOOKUP($B91,'Pwood &amp; PB List'!$B$4:$V$158,17,FALSE))))</f>
        <v>548.89499999999998</v>
      </c>
      <c r="T91" s="108" t="str">
        <f t="shared" si="140"/>
        <v>MAG-W1242</v>
      </c>
      <c r="U91" s="149">
        <f>IF('Summary Sheet'!$M$4="Plywood",VLOOKUP($B91,'Pwood &amp; PB List'!$B$4:$V$158,9,FALSE),IF('Summary Sheet'!$M$4="PB w/ Wood Drawers",VLOOKUP($B91,'Pwood &amp; PB List'!$B$4:$V$158,13,FALSE),IF('Summary Sheet'!$M$4="PB w/ PB Drawers",VLOOKUP($B91,'Pwood &amp; PB List'!$B$4:$V$158,17,FALSE))))</f>
        <v>548.89499999999998</v>
      </c>
      <c r="V91" s="108" t="str">
        <f t="shared" si="141"/>
        <v>MAB-W1242</v>
      </c>
      <c r="W91" s="149">
        <f>IF('Summary Sheet'!$M$4="Plywood",VLOOKUP($B91,'Pwood &amp; PB List'!$B$4:$V$158,9,FALSE),IF('Summary Sheet'!$M$4="PB w/ Wood Drawers",VLOOKUP($B91,'Pwood &amp; PB List'!$B$4:$V$158,13,FALSE),IF('Summary Sheet'!$M$4="PB w/ PB Drawers",VLOOKUP($B91,'Pwood &amp; PB List'!$B$4:$V$158,17,FALSE))))</f>
        <v>548.89499999999998</v>
      </c>
      <c r="X91" s="150" t="str">
        <f t="shared" si="142"/>
        <v>GLB-W1242</v>
      </c>
      <c r="Y91" s="107">
        <v>1</v>
      </c>
      <c r="Z91" s="108"/>
      <c r="AA91" s="108"/>
      <c r="AB91" s="108"/>
      <c r="AC91" s="108"/>
      <c r="AD91" s="93"/>
      <c r="AE91" s="93"/>
      <c r="AF91" s="93"/>
      <c r="AG91" s="93"/>
      <c r="AH91" s="93"/>
      <c r="AI91" s="93"/>
      <c r="AJ91" s="93"/>
      <c r="AK91" s="93"/>
      <c r="AL91" s="93"/>
      <c r="AM91" s="93"/>
      <c r="AN91" s="93"/>
      <c r="AO91" s="93"/>
      <c r="AP91" s="93"/>
      <c r="AQ91" s="93"/>
      <c r="AR91" s="93"/>
      <c r="AS91" s="93"/>
    </row>
    <row r="92" spans="1:45" ht="14.25" customHeight="1">
      <c r="A92" s="147" t="s">
        <v>697</v>
      </c>
      <c r="B92" s="148" t="s">
        <v>167</v>
      </c>
      <c r="C92" s="149">
        <f>IF('Summary Sheet'!$M$4="Plywood",VLOOKUP($B92,'Pwood &amp; PB List'!$B$4:$V$158,9,FALSE),IF('Summary Sheet'!$M$4="PB w/ Wood Drawers",VLOOKUP($B92,'Pwood &amp; PB List'!$B$4:$V$158,13,FALSE),IF('Summary Sheet'!$M$4="PB w/ PB Drawers",VLOOKUP($B92,'Pwood &amp; PB List'!$B$4:$V$158,17,FALSE))))</f>
        <v>464.83</v>
      </c>
      <c r="D92" s="150" t="str">
        <f t="shared" si="132"/>
        <v>GLW-W1530</v>
      </c>
      <c r="E92" s="149">
        <f>IF('Summary Sheet'!$M$4="Plywood",VLOOKUP($B92,'Pwood &amp; PB List'!$B$4:$V$158,10,FALSE),IF('Summary Sheet'!$M$4="PB w/ Wood Drawers",VLOOKUP($B92,'Pwood &amp; PB List'!$B$4:$V$158,14,FALSE),IF('Summary Sheet'!$M$4="PB w/ PB Drawers",VLOOKUP($B92,'Pwood &amp; PB List'!$B$4:$V$158,18,FALSE))))</f>
        <v>442.06</v>
      </c>
      <c r="F92" s="150" t="str">
        <f t="shared" si="133"/>
        <v>SLO-W1530</v>
      </c>
      <c r="G92" s="149">
        <f>IF('Summary Sheet'!$M$4="Plywood",VLOOKUP($B92,'Pwood &amp; PB List'!$B$4:$V$158,11,FALSE),IF('Summary Sheet'!$M$4="PB w/ Wood Drawers",VLOOKUP($B92,'Pwood &amp; PB List'!$B$4:$V$158,15,FALSE),IF('Summary Sheet'!$M$4="PB w/ PB Drawers",VLOOKUP($B92,'Pwood &amp; PB List'!$B$4:$V$158,19,FALSE))))</f>
        <v>417.68</v>
      </c>
      <c r="H92" s="150" t="str">
        <f t="shared" si="134"/>
        <v>BLW-W1530</v>
      </c>
      <c r="I92" s="149">
        <f>IF('Summary Sheet'!$M$4="Plywood",VLOOKUP($B92,'Pwood &amp; PB List'!$B$4:$V$158,10,FALSE),IF('Summary Sheet'!$M$4="PB w/ Wood Drawers",VLOOKUP($B92,'Pwood &amp; PB List'!$B$4:$V$158,14,FALSE),IF('Summary Sheet'!$M$4="PB w/ PB Drawers",VLOOKUP($B92,'Pwood &amp; PB List'!$B$4:$V$158,18,FALSE))))</f>
        <v>442.06</v>
      </c>
      <c r="J92" s="150" t="str">
        <f t="shared" si="135"/>
        <v>WEO-W1530</v>
      </c>
      <c r="K92" s="149">
        <f>IF('Summary Sheet'!$M$4="Plywood",VLOOKUP($B92,'Pwood &amp; PB List'!$B$4:$V$158,9,FALSE),IF('Summary Sheet'!$M$4="PB w/ Wood Drawers",VLOOKUP($B92,'Pwood &amp; PB List'!$B$4:$V$158,13,FALSE),IF('Summary Sheet'!$M$4="PB w/ PB Drawers",VLOOKUP($B92,'Pwood &amp; PB List'!$B$4:$V$158,17,FALSE))))</f>
        <v>464.83</v>
      </c>
      <c r="L92" s="150" t="str">
        <f t="shared" si="136"/>
        <v>GLG-W1530</v>
      </c>
      <c r="M92" s="149">
        <f>IF('Summary Sheet'!$M$4="Plywood",VLOOKUP($B92,'Pwood &amp; PB List'!$B$4:$V$158,12,FALSE),IF('Summary Sheet'!$M$4="PB w/ Wood Drawers",VLOOKUP($B92,'Pwood &amp; PB List'!$B$4:$V$158,16,FALSE),IF('Summary Sheet'!$M$4="PB w/ PB Drawers",VLOOKUP($B92,'Pwood &amp; PB List'!$B$4:$V$158,20,FALSE))))</f>
        <v>390.19499999999999</v>
      </c>
      <c r="N92" s="108" t="str">
        <f t="shared" si="137"/>
        <v>NAO-W1530</v>
      </c>
      <c r="O92" s="149">
        <f>IF('Summary Sheet'!$M$4="Plywood",VLOOKUP($B92,'Pwood &amp; PB List'!$B$4:$V$158,12,FALSE),IF('Summary Sheet'!$M$4="PB w/ Wood Drawers",VLOOKUP($B92,'Pwood &amp; PB List'!$B$4:$V$158,16,FALSE),IF('Summary Sheet'!$M$4="PB w/ PB Drawers",VLOOKUP($B92,'Pwood &amp; PB List'!$B$4:$V$158,20,FALSE))))</f>
        <v>390.19499999999999</v>
      </c>
      <c r="P92" s="108" t="str">
        <f t="shared" si="138"/>
        <v>WHO-W1530</v>
      </c>
      <c r="Q92" s="149">
        <f>IF('Summary Sheet'!$M$4="Plywood",VLOOKUP($B92,'Pwood &amp; PB List'!$B$4:$V$158,9,FALSE),IF('Summary Sheet'!$M$4="PB w/ Wood Drawers",VLOOKUP($B92,'Pwood &amp; PB List'!$B$4:$V$158,13,FALSE),IF('Summary Sheet'!$M$4="PB w/ PB Drawers",VLOOKUP($B92,'Pwood &amp; PB List'!$B$4:$V$158,17,FALSE))))</f>
        <v>464.83</v>
      </c>
      <c r="R92" s="108" t="str">
        <f t="shared" si="139"/>
        <v>MAW-W1530</v>
      </c>
      <c r="S92" s="149">
        <f>IF('Summary Sheet'!$M$4="Plywood",VLOOKUP($B92,'Pwood &amp; PB List'!$B$4:$V$158,9,FALSE),IF('Summary Sheet'!$M$4="PB w/ Wood Drawers",VLOOKUP($B92,'Pwood &amp; PB List'!$B$4:$V$158,13,FALSE),IF('Summary Sheet'!$M$4="PB w/ PB Drawers",VLOOKUP($B92,'Pwood &amp; PB List'!$B$4:$V$158,17,FALSE))))</f>
        <v>464.83</v>
      </c>
      <c r="T92" s="108" t="str">
        <f t="shared" si="140"/>
        <v>MAG-W1530</v>
      </c>
      <c r="U92" s="149">
        <f>IF('Summary Sheet'!$M$4="Plywood",VLOOKUP($B92,'Pwood &amp; PB List'!$B$4:$V$158,9,FALSE),IF('Summary Sheet'!$M$4="PB w/ Wood Drawers",VLOOKUP($B92,'Pwood &amp; PB List'!$B$4:$V$158,13,FALSE),IF('Summary Sheet'!$M$4="PB w/ PB Drawers",VLOOKUP($B92,'Pwood &amp; PB List'!$B$4:$V$158,17,FALSE))))</f>
        <v>464.83</v>
      </c>
      <c r="V92" s="108" t="str">
        <f t="shared" si="141"/>
        <v>MAB-W1530</v>
      </c>
      <c r="W92" s="149">
        <f>IF('Summary Sheet'!$M$4="Plywood",VLOOKUP($B92,'Pwood &amp; PB List'!$B$4:$V$158,9,FALSE),IF('Summary Sheet'!$M$4="PB w/ Wood Drawers",VLOOKUP($B92,'Pwood &amp; PB List'!$B$4:$V$158,13,FALSE),IF('Summary Sheet'!$M$4="PB w/ PB Drawers",VLOOKUP($B92,'Pwood &amp; PB List'!$B$4:$V$158,17,FALSE))))</f>
        <v>464.83</v>
      </c>
      <c r="X92" s="150" t="str">
        <f t="shared" si="142"/>
        <v>GLB-W1530</v>
      </c>
      <c r="Y92" s="107">
        <v>1</v>
      </c>
      <c r="Z92" s="108"/>
      <c r="AA92" s="108"/>
      <c r="AB92" s="108"/>
      <c r="AC92" s="108"/>
      <c r="AD92" s="93"/>
      <c r="AE92" s="93"/>
      <c r="AF92" s="93"/>
      <c r="AG92" s="93"/>
      <c r="AH92" s="93"/>
      <c r="AI92" s="93"/>
      <c r="AJ92" s="93"/>
      <c r="AK92" s="93"/>
      <c r="AL92" s="93"/>
      <c r="AM92" s="93"/>
      <c r="AN92" s="93"/>
      <c r="AO92" s="93"/>
      <c r="AP92" s="93"/>
      <c r="AQ92" s="93"/>
      <c r="AR92" s="93"/>
      <c r="AS92" s="93"/>
    </row>
    <row r="93" spans="1:45" ht="14.25" customHeight="1">
      <c r="A93" s="147" t="s">
        <v>698</v>
      </c>
      <c r="B93" s="148" t="s">
        <v>197</v>
      </c>
      <c r="C93" s="149">
        <f>IF('Summary Sheet'!$M$4="Plywood",VLOOKUP($B93,'Pwood &amp; PB List'!$B$4:$V$158,9,FALSE),IF('Summary Sheet'!$M$4="PB w/ Wood Drawers",VLOOKUP($B93,'Pwood &amp; PB List'!$B$4:$V$158,13,FALSE),IF('Summary Sheet'!$M$4="PB w/ PB Drawers",VLOOKUP($B93,'Pwood &amp; PB List'!$B$4:$V$158,17,FALSE))))</f>
        <v>534.29</v>
      </c>
      <c r="D93" s="150" t="str">
        <f t="shared" si="132"/>
        <v>GLW-W1536</v>
      </c>
      <c r="E93" s="149">
        <f>IF('Summary Sheet'!$M$4="Plywood",VLOOKUP($B93,'Pwood &amp; PB List'!$B$4:$V$158,10,FALSE),IF('Summary Sheet'!$M$4="PB w/ Wood Drawers",VLOOKUP($B93,'Pwood &amp; PB List'!$B$4:$V$158,14,FALSE),IF('Summary Sheet'!$M$4="PB w/ PB Drawers",VLOOKUP($B93,'Pwood &amp; PB List'!$B$4:$V$158,18,FALSE))))</f>
        <v>506.80500000000001</v>
      </c>
      <c r="F93" s="150" t="str">
        <f t="shared" si="133"/>
        <v>SLO-W1536</v>
      </c>
      <c r="G93" s="149">
        <f>IF('Summary Sheet'!$M$4="Plywood",VLOOKUP($B93,'Pwood &amp; PB List'!$B$4:$V$158,11,FALSE),IF('Summary Sheet'!$M$4="PB w/ Wood Drawers",VLOOKUP($B93,'Pwood &amp; PB List'!$B$4:$V$158,15,FALSE),IF('Summary Sheet'!$M$4="PB w/ PB Drawers",VLOOKUP($B93,'Pwood &amp; PB List'!$B$4:$V$158,19,FALSE))))</f>
        <v>477.59499999999997</v>
      </c>
      <c r="H93" s="150" t="str">
        <f t="shared" si="134"/>
        <v>BLW-W1536</v>
      </c>
      <c r="I93" s="149">
        <f>IF('Summary Sheet'!$M$4="Plywood",VLOOKUP($B93,'Pwood &amp; PB List'!$B$4:$V$158,10,FALSE),IF('Summary Sheet'!$M$4="PB w/ Wood Drawers",VLOOKUP($B93,'Pwood &amp; PB List'!$B$4:$V$158,14,FALSE),IF('Summary Sheet'!$M$4="PB w/ PB Drawers",VLOOKUP($B93,'Pwood &amp; PB List'!$B$4:$V$158,18,FALSE))))</f>
        <v>506.80500000000001</v>
      </c>
      <c r="J93" s="150" t="str">
        <f t="shared" si="135"/>
        <v>WEO-W1536</v>
      </c>
      <c r="K93" s="149">
        <f>IF('Summary Sheet'!$M$4="Plywood",VLOOKUP($B93,'Pwood &amp; PB List'!$B$4:$V$158,9,FALSE),IF('Summary Sheet'!$M$4="PB w/ Wood Drawers",VLOOKUP($B93,'Pwood &amp; PB List'!$B$4:$V$158,13,FALSE),IF('Summary Sheet'!$M$4="PB w/ PB Drawers",VLOOKUP($B93,'Pwood &amp; PB List'!$B$4:$V$158,17,FALSE))))</f>
        <v>534.29</v>
      </c>
      <c r="L93" s="150" t="str">
        <f t="shared" si="136"/>
        <v>GLG-W1536</v>
      </c>
      <c r="M93" s="149">
        <f>IF('Summary Sheet'!$M$4="Plywood",VLOOKUP($B93,'Pwood &amp; PB List'!$B$4:$V$158,12,FALSE),IF('Summary Sheet'!$M$4="PB w/ Wood Drawers",VLOOKUP($B93,'Pwood &amp; PB List'!$B$4:$V$158,16,FALSE),IF('Summary Sheet'!$M$4="PB w/ PB Drawers",VLOOKUP($B93,'Pwood &amp; PB List'!$B$4:$V$158,20,FALSE))))</f>
        <v>444.70499999999998</v>
      </c>
      <c r="N93" s="108" t="str">
        <f t="shared" si="137"/>
        <v>NAO-W1536</v>
      </c>
      <c r="O93" s="149">
        <f>IF('Summary Sheet'!$M$4="Plywood",VLOOKUP($B93,'Pwood &amp; PB List'!$B$4:$V$158,12,FALSE),IF('Summary Sheet'!$M$4="PB w/ Wood Drawers",VLOOKUP($B93,'Pwood &amp; PB List'!$B$4:$V$158,16,FALSE),IF('Summary Sheet'!$M$4="PB w/ PB Drawers",VLOOKUP($B93,'Pwood &amp; PB List'!$B$4:$V$158,20,FALSE))))</f>
        <v>444.70499999999998</v>
      </c>
      <c r="P93" s="108" t="str">
        <f t="shared" si="138"/>
        <v>WHO-W1536</v>
      </c>
      <c r="Q93" s="149">
        <f>IF('Summary Sheet'!$M$4="Plywood",VLOOKUP($B93,'Pwood &amp; PB List'!$B$4:$V$158,9,FALSE),IF('Summary Sheet'!$M$4="PB w/ Wood Drawers",VLOOKUP($B93,'Pwood &amp; PB List'!$B$4:$V$158,13,FALSE),IF('Summary Sheet'!$M$4="PB w/ PB Drawers",VLOOKUP($B93,'Pwood &amp; PB List'!$B$4:$V$158,17,FALSE))))</f>
        <v>534.29</v>
      </c>
      <c r="R93" s="108" t="str">
        <f t="shared" si="139"/>
        <v>MAW-W1536</v>
      </c>
      <c r="S93" s="149">
        <f>IF('Summary Sheet'!$M$4="Plywood",VLOOKUP($B93,'Pwood &amp; PB List'!$B$4:$V$158,9,FALSE),IF('Summary Sheet'!$M$4="PB w/ Wood Drawers",VLOOKUP($B93,'Pwood &amp; PB List'!$B$4:$V$158,13,FALSE),IF('Summary Sheet'!$M$4="PB w/ PB Drawers",VLOOKUP($B93,'Pwood &amp; PB List'!$B$4:$V$158,17,FALSE))))</f>
        <v>534.29</v>
      </c>
      <c r="T93" s="108" t="str">
        <f t="shared" si="140"/>
        <v>MAG-W1536</v>
      </c>
      <c r="U93" s="149">
        <f>IF('Summary Sheet'!$M$4="Plywood",VLOOKUP($B93,'Pwood &amp; PB List'!$B$4:$V$158,9,FALSE),IF('Summary Sheet'!$M$4="PB w/ Wood Drawers",VLOOKUP($B93,'Pwood &amp; PB List'!$B$4:$V$158,13,FALSE),IF('Summary Sheet'!$M$4="PB w/ PB Drawers",VLOOKUP($B93,'Pwood &amp; PB List'!$B$4:$V$158,17,FALSE))))</f>
        <v>534.29</v>
      </c>
      <c r="V93" s="108" t="str">
        <f t="shared" si="141"/>
        <v>MAB-W1536</v>
      </c>
      <c r="W93" s="149">
        <f>IF('Summary Sheet'!$M$4="Plywood",VLOOKUP($B93,'Pwood &amp; PB List'!$B$4:$V$158,9,FALSE),IF('Summary Sheet'!$M$4="PB w/ Wood Drawers",VLOOKUP($B93,'Pwood &amp; PB List'!$B$4:$V$158,13,FALSE),IF('Summary Sheet'!$M$4="PB w/ PB Drawers",VLOOKUP($B93,'Pwood &amp; PB List'!$B$4:$V$158,17,FALSE))))</f>
        <v>534.29</v>
      </c>
      <c r="X93" s="150" t="str">
        <f t="shared" si="142"/>
        <v>GLB-W1536</v>
      </c>
      <c r="Y93" s="107">
        <v>1</v>
      </c>
      <c r="Z93" s="108"/>
      <c r="AA93" s="108"/>
      <c r="AB93" s="108"/>
      <c r="AC93" s="108"/>
      <c r="AD93" s="93"/>
      <c r="AE93" s="93"/>
      <c r="AF93" s="93"/>
      <c r="AG93" s="93"/>
      <c r="AH93" s="93"/>
      <c r="AI93" s="93"/>
      <c r="AJ93" s="93"/>
      <c r="AK93" s="93"/>
      <c r="AL93" s="93"/>
      <c r="AM93" s="93"/>
      <c r="AN93" s="93"/>
      <c r="AO93" s="93"/>
      <c r="AP93" s="93"/>
      <c r="AQ93" s="93"/>
      <c r="AR93" s="93"/>
      <c r="AS93" s="93"/>
    </row>
    <row r="94" spans="1:45" ht="14.25" customHeight="1">
      <c r="A94" s="147" t="s">
        <v>699</v>
      </c>
      <c r="B94" s="148" t="s">
        <v>227</v>
      </c>
      <c r="C94" s="149">
        <f>IF('Summary Sheet'!$M$4="Plywood",VLOOKUP($B94,'Pwood &amp; PB List'!$B$4:$V$158,9,FALSE),IF('Summary Sheet'!$M$4="PB w/ Wood Drawers",VLOOKUP($B94,'Pwood &amp; PB List'!$B$4:$V$158,13,FALSE),IF('Summary Sheet'!$M$4="PB w/ PB Drawers",VLOOKUP($B94,'Pwood &amp; PB List'!$B$4:$V$158,17,FALSE))))</f>
        <v>634.45499999999993</v>
      </c>
      <c r="D94" s="150" t="str">
        <f t="shared" si="132"/>
        <v>GLW-W1542</v>
      </c>
      <c r="E94" s="149">
        <f>IF('Summary Sheet'!$M$4="Plywood",VLOOKUP($B94,'Pwood &amp; PB List'!$B$4:$V$158,10,FALSE),IF('Summary Sheet'!$M$4="PB w/ Wood Drawers",VLOOKUP($B94,'Pwood &amp; PB List'!$B$4:$V$158,14,FALSE),IF('Summary Sheet'!$M$4="PB w/ PB Drawers",VLOOKUP($B94,'Pwood &amp; PB List'!$B$4:$V$158,18,FALSE))))</f>
        <v>602.37</v>
      </c>
      <c r="F94" s="150" t="str">
        <f t="shared" si="133"/>
        <v>SLO-W1542</v>
      </c>
      <c r="G94" s="149">
        <f>IF('Summary Sheet'!$M$4="Plywood",VLOOKUP($B94,'Pwood &amp; PB List'!$B$4:$V$158,11,FALSE),IF('Summary Sheet'!$M$4="PB w/ Wood Drawers",VLOOKUP($B94,'Pwood &amp; PB List'!$B$4:$V$158,15,FALSE),IF('Summary Sheet'!$M$4="PB w/ PB Drawers",VLOOKUP($B94,'Pwood &amp; PB List'!$B$4:$V$158,19,FALSE))))</f>
        <v>568.21499999999992</v>
      </c>
      <c r="H94" s="150" t="str">
        <f t="shared" si="134"/>
        <v>BLW-W1542</v>
      </c>
      <c r="I94" s="149">
        <f>IF('Summary Sheet'!$M$4="Plywood",VLOOKUP($B94,'Pwood &amp; PB List'!$B$4:$V$158,10,FALSE),IF('Summary Sheet'!$M$4="PB w/ Wood Drawers",VLOOKUP($B94,'Pwood &amp; PB List'!$B$4:$V$158,14,FALSE),IF('Summary Sheet'!$M$4="PB w/ PB Drawers",VLOOKUP($B94,'Pwood &amp; PB List'!$B$4:$V$158,18,FALSE))))</f>
        <v>602.37</v>
      </c>
      <c r="J94" s="150" t="str">
        <f t="shared" si="135"/>
        <v>WEO-W1542</v>
      </c>
      <c r="K94" s="149">
        <f>IF('Summary Sheet'!$M$4="Plywood",VLOOKUP($B94,'Pwood &amp; PB List'!$B$4:$V$158,9,FALSE),IF('Summary Sheet'!$M$4="PB w/ Wood Drawers",VLOOKUP($B94,'Pwood &amp; PB List'!$B$4:$V$158,13,FALSE),IF('Summary Sheet'!$M$4="PB w/ PB Drawers",VLOOKUP($B94,'Pwood &amp; PB List'!$B$4:$V$158,17,FALSE))))</f>
        <v>634.45499999999993</v>
      </c>
      <c r="L94" s="150" t="str">
        <f t="shared" si="136"/>
        <v>GLG-W1542</v>
      </c>
      <c r="M94" s="149">
        <f>IF('Summary Sheet'!$M$4="Plywood",VLOOKUP($B94,'Pwood &amp; PB List'!$B$4:$V$158,12,FALSE),IF('Summary Sheet'!$M$4="PB w/ Wood Drawers",VLOOKUP($B94,'Pwood &amp; PB List'!$B$4:$V$158,16,FALSE),IF('Summary Sheet'!$M$4="PB w/ PB Drawers",VLOOKUP($B94,'Pwood &amp; PB List'!$B$4:$V$158,20,FALSE))))</f>
        <v>529.80499999999995</v>
      </c>
      <c r="N94" s="108" t="str">
        <f t="shared" si="137"/>
        <v>NAO-W1542</v>
      </c>
      <c r="O94" s="149">
        <f>IF('Summary Sheet'!$M$4="Plywood",VLOOKUP($B94,'Pwood &amp; PB List'!$B$4:$V$158,12,FALSE),IF('Summary Sheet'!$M$4="PB w/ Wood Drawers",VLOOKUP($B94,'Pwood &amp; PB List'!$B$4:$V$158,16,FALSE),IF('Summary Sheet'!$M$4="PB w/ PB Drawers",VLOOKUP($B94,'Pwood &amp; PB List'!$B$4:$V$158,20,FALSE))))</f>
        <v>529.80499999999995</v>
      </c>
      <c r="P94" s="108" t="str">
        <f t="shared" si="138"/>
        <v>WHO-W1542</v>
      </c>
      <c r="Q94" s="149">
        <f>IF('Summary Sheet'!$M$4="Plywood",VLOOKUP($B94,'Pwood &amp; PB List'!$B$4:$V$158,9,FALSE),IF('Summary Sheet'!$M$4="PB w/ Wood Drawers",VLOOKUP($B94,'Pwood &amp; PB List'!$B$4:$V$158,13,FALSE),IF('Summary Sheet'!$M$4="PB w/ PB Drawers",VLOOKUP($B94,'Pwood &amp; PB List'!$B$4:$V$158,17,FALSE))))</f>
        <v>634.45499999999993</v>
      </c>
      <c r="R94" s="108" t="str">
        <f t="shared" si="139"/>
        <v>MAW-W1542</v>
      </c>
      <c r="S94" s="149">
        <f>IF('Summary Sheet'!$M$4="Plywood",VLOOKUP($B94,'Pwood &amp; PB List'!$B$4:$V$158,9,FALSE),IF('Summary Sheet'!$M$4="PB w/ Wood Drawers",VLOOKUP($B94,'Pwood &amp; PB List'!$B$4:$V$158,13,FALSE),IF('Summary Sheet'!$M$4="PB w/ PB Drawers",VLOOKUP($B94,'Pwood &amp; PB List'!$B$4:$V$158,17,FALSE))))</f>
        <v>634.45499999999993</v>
      </c>
      <c r="T94" s="108" t="str">
        <f t="shared" si="140"/>
        <v>MAG-W1542</v>
      </c>
      <c r="U94" s="149">
        <f>IF('Summary Sheet'!$M$4="Plywood",VLOOKUP($B94,'Pwood &amp; PB List'!$B$4:$V$158,9,FALSE),IF('Summary Sheet'!$M$4="PB w/ Wood Drawers",VLOOKUP($B94,'Pwood &amp; PB List'!$B$4:$V$158,13,FALSE),IF('Summary Sheet'!$M$4="PB w/ PB Drawers",VLOOKUP($B94,'Pwood &amp; PB List'!$B$4:$V$158,17,FALSE))))</f>
        <v>634.45499999999993</v>
      </c>
      <c r="V94" s="108" t="str">
        <f t="shared" si="141"/>
        <v>MAB-W1542</v>
      </c>
      <c r="W94" s="149">
        <f>IF('Summary Sheet'!$M$4="Plywood",VLOOKUP($B94,'Pwood &amp; PB List'!$B$4:$V$158,9,FALSE),IF('Summary Sheet'!$M$4="PB w/ Wood Drawers",VLOOKUP($B94,'Pwood &amp; PB List'!$B$4:$V$158,13,FALSE),IF('Summary Sheet'!$M$4="PB w/ PB Drawers",VLOOKUP($B94,'Pwood &amp; PB List'!$B$4:$V$158,17,FALSE))))</f>
        <v>634.45499999999993</v>
      </c>
      <c r="X94" s="150" t="str">
        <f t="shared" si="142"/>
        <v>GLB-W1542</v>
      </c>
      <c r="Y94" s="107">
        <v>1</v>
      </c>
      <c r="Z94" s="108"/>
      <c r="AA94" s="108"/>
      <c r="AB94" s="108"/>
      <c r="AC94" s="108"/>
      <c r="AD94" s="93"/>
      <c r="AE94" s="93"/>
      <c r="AF94" s="93"/>
      <c r="AG94" s="93"/>
      <c r="AH94" s="93"/>
      <c r="AI94" s="93"/>
      <c r="AJ94" s="93"/>
      <c r="AK94" s="93"/>
      <c r="AL94" s="93"/>
      <c r="AM94" s="93"/>
      <c r="AN94" s="93"/>
      <c r="AO94" s="93"/>
      <c r="AP94" s="93"/>
      <c r="AQ94" s="93"/>
      <c r="AR94" s="93"/>
      <c r="AS94" s="93"/>
    </row>
    <row r="95" spans="1:45" ht="14.25" customHeight="1">
      <c r="A95" s="147" t="s">
        <v>700</v>
      </c>
      <c r="B95" s="148" t="s">
        <v>171</v>
      </c>
      <c r="C95" s="149">
        <f>IF('Summary Sheet'!$M$4="Plywood",VLOOKUP($B95,'Pwood &amp; PB List'!$B$4:$V$158,9,FALSE),IF('Summary Sheet'!$M$4="PB w/ Wood Drawers",VLOOKUP($B95,'Pwood &amp; PB List'!$B$4:$V$158,13,FALSE),IF('Summary Sheet'!$M$4="PB w/ PB Drawers",VLOOKUP($B95,'Pwood &amp; PB List'!$B$4:$V$158,17,FALSE))))</f>
        <v>528.88499999999999</v>
      </c>
      <c r="D95" s="150" t="str">
        <f t="shared" si="132"/>
        <v>GLW-W1830</v>
      </c>
      <c r="E95" s="149">
        <f>IF('Summary Sheet'!$M$4="Plywood",VLOOKUP($B95,'Pwood &amp; PB List'!$B$4:$V$158,10,FALSE),IF('Summary Sheet'!$M$4="PB w/ Wood Drawers",VLOOKUP($B95,'Pwood &amp; PB List'!$B$4:$V$158,14,FALSE),IF('Summary Sheet'!$M$4="PB w/ PB Drawers",VLOOKUP($B95,'Pwood &amp; PB List'!$B$4:$V$158,18,FALSE))))</f>
        <v>501.4</v>
      </c>
      <c r="F95" s="150" t="str">
        <f t="shared" si="133"/>
        <v>SLO-W1830</v>
      </c>
      <c r="G95" s="149">
        <f>IF('Summary Sheet'!$M$4="Plywood",VLOOKUP($B95,'Pwood &amp; PB List'!$B$4:$V$158,11,FALSE),IF('Summary Sheet'!$M$4="PB w/ Wood Drawers",VLOOKUP($B95,'Pwood &amp; PB List'!$B$4:$V$158,15,FALSE),IF('Summary Sheet'!$M$4="PB w/ PB Drawers",VLOOKUP($B95,'Pwood &amp; PB List'!$B$4:$V$158,19,FALSE))))</f>
        <v>472.19</v>
      </c>
      <c r="H95" s="150" t="str">
        <f t="shared" si="134"/>
        <v>BLW-W1830</v>
      </c>
      <c r="I95" s="149">
        <f>IF('Summary Sheet'!$M$4="Plywood",VLOOKUP($B95,'Pwood &amp; PB List'!$B$4:$V$158,10,FALSE),IF('Summary Sheet'!$M$4="PB w/ Wood Drawers",VLOOKUP($B95,'Pwood &amp; PB List'!$B$4:$V$158,14,FALSE),IF('Summary Sheet'!$M$4="PB w/ PB Drawers",VLOOKUP($B95,'Pwood &amp; PB List'!$B$4:$V$158,18,FALSE))))</f>
        <v>501.4</v>
      </c>
      <c r="J95" s="150" t="str">
        <f t="shared" si="135"/>
        <v>WEO-W1830</v>
      </c>
      <c r="K95" s="149">
        <f>IF('Summary Sheet'!$M$4="Plywood",VLOOKUP($B95,'Pwood &amp; PB List'!$B$4:$V$158,9,FALSE),IF('Summary Sheet'!$M$4="PB w/ Wood Drawers",VLOOKUP($B95,'Pwood &amp; PB List'!$B$4:$V$158,13,FALSE),IF('Summary Sheet'!$M$4="PB w/ PB Drawers",VLOOKUP($B95,'Pwood &amp; PB List'!$B$4:$V$158,17,FALSE))))</f>
        <v>528.88499999999999</v>
      </c>
      <c r="L95" s="150" t="str">
        <f t="shared" si="136"/>
        <v>GLG-W1830</v>
      </c>
      <c r="M95" s="149">
        <f>IF('Summary Sheet'!$M$4="Plywood",VLOOKUP($B95,'Pwood &amp; PB List'!$B$4:$V$158,12,FALSE),IF('Summary Sheet'!$M$4="PB w/ Wood Drawers",VLOOKUP($B95,'Pwood &amp; PB List'!$B$4:$V$158,16,FALSE),IF('Summary Sheet'!$M$4="PB w/ PB Drawers",VLOOKUP($B95,'Pwood &amp; PB List'!$B$4:$V$158,20,FALSE))))</f>
        <v>439.185</v>
      </c>
      <c r="N95" s="108" t="str">
        <f t="shared" si="137"/>
        <v>NAO-W1830</v>
      </c>
      <c r="O95" s="149">
        <f>IF('Summary Sheet'!$M$4="Plywood",VLOOKUP($B95,'Pwood &amp; PB List'!$B$4:$V$158,12,FALSE),IF('Summary Sheet'!$M$4="PB w/ Wood Drawers",VLOOKUP($B95,'Pwood &amp; PB List'!$B$4:$V$158,16,FALSE),IF('Summary Sheet'!$M$4="PB w/ PB Drawers",VLOOKUP($B95,'Pwood &amp; PB List'!$B$4:$V$158,20,FALSE))))</f>
        <v>439.185</v>
      </c>
      <c r="P95" s="108" t="str">
        <f t="shared" si="138"/>
        <v>WHO-W1830</v>
      </c>
      <c r="Q95" s="149">
        <f>IF('Summary Sheet'!$M$4="Plywood",VLOOKUP($B95,'Pwood &amp; PB List'!$B$4:$V$158,9,FALSE),IF('Summary Sheet'!$M$4="PB w/ Wood Drawers",VLOOKUP($B95,'Pwood &amp; PB List'!$B$4:$V$158,13,FALSE),IF('Summary Sheet'!$M$4="PB w/ PB Drawers",VLOOKUP($B95,'Pwood &amp; PB List'!$B$4:$V$158,17,FALSE))))</f>
        <v>528.88499999999999</v>
      </c>
      <c r="R95" s="108" t="str">
        <f t="shared" si="139"/>
        <v>MAW-W1830</v>
      </c>
      <c r="S95" s="149">
        <f>IF('Summary Sheet'!$M$4="Plywood",VLOOKUP($B95,'Pwood &amp; PB List'!$B$4:$V$158,9,FALSE),IF('Summary Sheet'!$M$4="PB w/ Wood Drawers",VLOOKUP($B95,'Pwood &amp; PB List'!$B$4:$V$158,13,FALSE),IF('Summary Sheet'!$M$4="PB w/ PB Drawers",VLOOKUP($B95,'Pwood &amp; PB List'!$B$4:$V$158,17,FALSE))))</f>
        <v>528.88499999999999</v>
      </c>
      <c r="T95" s="108" t="str">
        <f t="shared" si="140"/>
        <v>MAG-W1830</v>
      </c>
      <c r="U95" s="149">
        <f>IF('Summary Sheet'!$M$4="Plywood",VLOOKUP($B95,'Pwood &amp; PB List'!$B$4:$V$158,9,FALSE),IF('Summary Sheet'!$M$4="PB w/ Wood Drawers",VLOOKUP($B95,'Pwood &amp; PB List'!$B$4:$V$158,13,FALSE),IF('Summary Sheet'!$M$4="PB w/ PB Drawers",VLOOKUP($B95,'Pwood &amp; PB List'!$B$4:$V$158,17,FALSE))))</f>
        <v>528.88499999999999</v>
      </c>
      <c r="V95" s="108" t="str">
        <f t="shared" si="141"/>
        <v>MAB-W1830</v>
      </c>
      <c r="W95" s="149">
        <f>IF('Summary Sheet'!$M$4="Plywood",VLOOKUP($B95,'Pwood &amp; PB List'!$B$4:$V$158,9,FALSE),IF('Summary Sheet'!$M$4="PB w/ Wood Drawers",VLOOKUP($B95,'Pwood &amp; PB List'!$B$4:$V$158,13,FALSE),IF('Summary Sheet'!$M$4="PB w/ PB Drawers",VLOOKUP($B95,'Pwood &amp; PB List'!$B$4:$V$158,17,FALSE))))</f>
        <v>528.88499999999999</v>
      </c>
      <c r="X95" s="150" t="str">
        <f t="shared" si="142"/>
        <v>GLB-W1830</v>
      </c>
      <c r="Y95" s="107">
        <v>1</v>
      </c>
      <c r="Z95" s="108"/>
      <c r="AA95" s="108"/>
      <c r="AB95" s="108"/>
      <c r="AC95" s="108"/>
      <c r="AD95" s="93"/>
      <c r="AE95" s="93"/>
      <c r="AF95" s="93"/>
      <c r="AG95" s="93"/>
      <c r="AH95" s="93"/>
      <c r="AI95" s="93"/>
      <c r="AJ95" s="93"/>
      <c r="AK95" s="93"/>
      <c r="AL95" s="93"/>
      <c r="AM95" s="93"/>
      <c r="AN95" s="93"/>
      <c r="AO95" s="93"/>
      <c r="AP95" s="93"/>
      <c r="AQ95" s="93"/>
      <c r="AR95" s="93"/>
      <c r="AS95" s="93"/>
    </row>
    <row r="96" spans="1:45" ht="14.25" customHeight="1">
      <c r="A96" s="147" t="s">
        <v>701</v>
      </c>
      <c r="B96" s="148" t="s">
        <v>201</v>
      </c>
      <c r="C96" s="149">
        <f>IF('Summary Sheet'!$M$4="Plywood",VLOOKUP($B96,'Pwood &amp; PB List'!$B$4:$V$158,9,FALSE),IF('Summary Sheet'!$M$4="PB w/ Wood Drawers",VLOOKUP($B96,'Pwood &amp; PB List'!$B$4:$V$158,13,FALSE),IF('Summary Sheet'!$M$4="PB w/ PB Drawers",VLOOKUP($B96,'Pwood &amp; PB List'!$B$4:$V$158,17,FALSE))))</f>
        <v>606.51</v>
      </c>
      <c r="D96" s="150" t="str">
        <f t="shared" si="132"/>
        <v>GLW-W1836</v>
      </c>
      <c r="E96" s="149">
        <f>IF('Summary Sheet'!$M$4="Plywood",VLOOKUP($B96,'Pwood &amp; PB List'!$B$4:$V$158,10,FALSE),IF('Summary Sheet'!$M$4="PB w/ Wood Drawers",VLOOKUP($B96,'Pwood &amp; PB List'!$B$4:$V$158,14,FALSE),IF('Summary Sheet'!$M$4="PB w/ PB Drawers",VLOOKUP($B96,'Pwood &amp; PB List'!$B$4:$V$158,18,FALSE))))</f>
        <v>573.50499999999988</v>
      </c>
      <c r="F96" s="150" t="str">
        <f t="shared" si="133"/>
        <v>SLO-W1836</v>
      </c>
      <c r="G96" s="149">
        <f>IF('Summary Sheet'!$M$4="Plywood",VLOOKUP($B96,'Pwood &amp; PB List'!$B$4:$V$158,11,FALSE),IF('Summary Sheet'!$M$4="PB w/ Wood Drawers",VLOOKUP($B96,'Pwood &amp; PB List'!$B$4:$V$158,15,FALSE),IF('Summary Sheet'!$M$4="PB w/ PB Drawers",VLOOKUP($B96,'Pwood &amp; PB List'!$B$4:$V$158,19,FALSE))))</f>
        <v>538.42999999999995</v>
      </c>
      <c r="H96" s="150" t="str">
        <f t="shared" si="134"/>
        <v>BLW-W1836</v>
      </c>
      <c r="I96" s="149">
        <f>IF('Summary Sheet'!$M$4="Plywood",VLOOKUP($B96,'Pwood &amp; PB List'!$B$4:$V$158,10,FALSE),IF('Summary Sheet'!$M$4="PB w/ Wood Drawers",VLOOKUP($B96,'Pwood &amp; PB List'!$B$4:$V$158,14,FALSE),IF('Summary Sheet'!$M$4="PB w/ PB Drawers",VLOOKUP($B96,'Pwood &amp; PB List'!$B$4:$V$158,18,FALSE))))</f>
        <v>573.50499999999988</v>
      </c>
      <c r="J96" s="150" t="str">
        <f t="shared" si="135"/>
        <v>WEO-W1836</v>
      </c>
      <c r="K96" s="149">
        <f>IF('Summary Sheet'!$M$4="Plywood",VLOOKUP($B96,'Pwood &amp; PB List'!$B$4:$V$158,9,FALSE),IF('Summary Sheet'!$M$4="PB w/ Wood Drawers",VLOOKUP($B96,'Pwood &amp; PB List'!$B$4:$V$158,13,FALSE),IF('Summary Sheet'!$M$4="PB w/ PB Drawers",VLOOKUP($B96,'Pwood &amp; PB List'!$B$4:$V$158,17,FALSE))))</f>
        <v>606.51</v>
      </c>
      <c r="L96" s="150" t="str">
        <f t="shared" si="136"/>
        <v>GLG-W1836</v>
      </c>
      <c r="M96" s="149">
        <f>IF('Summary Sheet'!$M$4="Plywood",VLOOKUP($B96,'Pwood &amp; PB List'!$B$4:$V$158,12,FALSE),IF('Summary Sheet'!$M$4="PB w/ Wood Drawers",VLOOKUP($B96,'Pwood &amp; PB List'!$B$4:$V$158,16,FALSE),IF('Summary Sheet'!$M$4="PB w/ PB Drawers",VLOOKUP($B96,'Pwood &amp; PB List'!$B$4:$V$158,20,FALSE))))</f>
        <v>498.86999999999995</v>
      </c>
      <c r="N96" s="108" t="str">
        <f t="shared" si="137"/>
        <v>NAO-W1836</v>
      </c>
      <c r="O96" s="149">
        <f>IF('Summary Sheet'!$M$4="Plywood",VLOOKUP($B96,'Pwood &amp; PB List'!$B$4:$V$158,12,FALSE),IF('Summary Sheet'!$M$4="PB w/ Wood Drawers",VLOOKUP($B96,'Pwood &amp; PB List'!$B$4:$V$158,16,FALSE),IF('Summary Sheet'!$M$4="PB w/ PB Drawers",VLOOKUP($B96,'Pwood &amp; PB List'!$B$4:$V$158,20,FALSE))))</f>
        <v>498.86999999999995</v>
      </c>
      <c r="P96" s="108" t="str">
        <f t="shared" si="138"/>
        <v>WHO-W1836</v>
      </c>
      <c r="Q96" s="149">
        <f>IF('Summary Sheet'!$M$4="Plywood",VLOOKUP($B96,'Pwood &amp; PB List'!$B$4:$V$158,9,FALSE),IF('Summary Sheet'!$M$4="PB w/ Wood Drawers",VLOOKUP($B96,'Pwood &amp; PB List'!$B$4:$V$158,13,FALSE),IF('Summary Sheet'!$M$4="PB w/ PB Drawers",VLOOKUP($B96,'Pwood &amp; PB List'!$B$4:$V$158,17,FALSE))))</f>
        <v>606.51</v>
      </c>
      <c r="R96" s="108" t="str">
        <f t="shared" si="139"/>
        <v>MAW-W1836</v>
      </c>
      <c r="S96" s="149">
        <f>IF('Summary Sheet'!$M$4="Plywood",VLOOKUP($B96,'Pwood &amp; PB List'!$B$4:$V$158,9,FALSE),IF('Summary Sheet'!$M$4="PB w/ Wood Drawers",VLOOKUP($B96,'Pwood &amp; PB List'!$B$4:$V$158,13,FALSE),IF('Summary Sheet'!$M$4="PB w/ PB Drawers",VLOOKUP($B96,'Pwood &amp; PB List'!$B$4:$V$158,17,FALSE))))</f>
        <v>606.51</v>
      </c>
      <c r="T96" s="108" t="str">
        <f t="shared" si="140"/>
        <v>MAG-W1836</v>
      </c>
      <c r="U96" s="149">
        <f>IF('Summary Sheet'!$M$4="Plywood",VLOOKUP($B96,'Pwood &amp; PB List'!$B$4:$V$158,9,FALSE),IF('Summary Sheet'!$M$4="PB w/ Wood Drawers",VLOOKUP($B96,'Pwood &amp; PB List'!$B$4:$V$158,13,FALSE),IF('Summary Sheet'!$M$4="PB w/ PB Drawers",VLOOKUP($B96,'Pwood &amp; PB List'!$B$4:$V$158,17,FALSE))))</f>
        <v>606.51</v>
      </c>
      <c r="V96" s="108" t="str">
        <f t="shared" si="141"/>
        <v>MAB-W1836</v>
      </c>
      <c r="W96" s="149">
        <f>IF('Summary Sheet'!$M$4="Plywood",VLOOKUP($B96,'Pwood &amp; PB List'!$B$4:$V$158,9,FALSE),IF('Summary Sheet'!$M$4="PB w/ Wood Drawers",VLOOKUP($B96,'Pwood &amp; PB List'!$B$4:$V$158,13,FALSE),IF('Summary Sheet'!$M$4="PB w/ PB Drawers",VLOOKUP($B96,'Pwood &amp; PB List'!$B$4:$V$158,17,FALSE))))</f>
        <v>606.51</v>
      </c>
      <c r="X96" s="150" t="str">
        <f t="shared" si="142"/>
        <v>GLB-W1836</v>
      </c>
      <c r="Y96" s="107">
        <v>1</v>
      </c>
      <c r="Z96" s="108"/>
      <c r="AA96" s="108"/>
      <c r="AB96" s="108"/>
      <c r="AC96" s="108"/>
      <c r="AD96" s="93"/>
      <c r="AE96" s="93"/>
      <c r="AF96" s="93"/>
      <c r="AG96" s="93"/>
      <c r="AH96" s="93"/>
      <c r="AI96" s="93"/>
      <c r="AJ96" s="93"/>
      <c r="AK96" s="93"/>
      <c r="AL96" s="93"/>
      <c r="AM96" s="93"/>
      <c r="AN96" s="93"/>
      <c r="AO96" s="93"/>
      <c r="AP96" s="93"/>
      <c r="AQ96" s="93"/>
      <c r="AR96" s="93"/>
      <c r="AS96" s="93"/>
    </row>
    <row r="97" spans="1:45" ht="14.25" customHeight="1">
      <c r="A97" s="147" t="s">
        <v>702</v>
      </c>
      <c r="B97" s="148" t="s">
        <v>239</v>
      </c>
      <c r="C97" s="149">
        <f>IF('Summary Sheet'!$M$4="Plywood",VLOOKUP($B97,'Pwood &amp; PB List'!$B$4:$V$158,9,FALSE),IF('Summary Sheet'!$M$4="PB w/ Wood Drawers",VLOOKUP($B97,'Pwood &amp; PB List'!$B$4:$V$158,13,FALSE),IF('Summary Sheet'!$M$4="PB w/ PB Drawers",VLOOKUP($B97,'Pwood &amp; PB List'!$B$4:$V$158,17,FALSE))))</f>
        <v>719.78500000000008</v>
      </c>
      <c r="D97" s="150" t="str">
        <f t="shared" si="132"/>
        <v>GLW-W1842</v>
      </c>
      <c r="E97" s="149">
        <f>IF('Summary Sheet'!$M$4="Plywood",VLOOKUP($B97,'Pwood &amp; PB List'!$B$4:$V$158,10,FALSE),IF('Summary Sheet'!$M$4="PB w/ Wood Drawers",VLOOKUP($B97,'Pwood &amp; PB List'!$B$4:$V$158,14,FALSE),IF('Summary Sheet'!$M$4="PB w/ PB Drawers",VLOOKUP($B97,'Pwood &amp; PB List'!$B$4:$V$158,18,FALSE))))</f>
        <v>681.375</v>
      </c>
      <c r="F97" s="150" t="str">
        <f t="shared" si="133"/>
        <v>SLO-W1842</v>
      </c>
      <c r="G97" s="149">
        <f>IF('Summary Sheet'!$M$4="Plywood",VLOOKUP($B97,'Pwood &amp; PB List'!$B$4:$V$158,11,FALSE),IF('Summary Sheet'!$M$4="PB w/ Wood Drawers",VLOOKUP($B97,'Pwood &amp; PB List'!$B$4:$V$158,15,FALSE),IF('Summary Sheet'!$M$4="PB w/ PB Drawers",VLOOKUP($B97,'Pwood &amp; PB List'!$B$4:$V$158,19,FALSE))))</f>
        <v>640.32000000000005</v>
      </c>
      <c r="H97" s="150" t="str">
        <f t="shared" si="134"/>
        <v>BLW-W1842</v>
      </c>
      <c r="I97" s="149">
        <f>IF('Summary Sheet'!$M$4="Plywood",VLOOKUP($B97,'Pwood &amp; PB List'!$B$4:$V$158,10,FALSE),IF('Summary Sheet'!$M$4="PB w/ Wood Drawers",VLOOKUP($B97,'Pwood &amp; PB List'!$B$4:$V$158,14,FALSE),IF('Summary Sheet'!$M$4="PB w/ PB Drawers",VLOOKUP($B97,'Pwood &amp; PB List'!$B$4:$V$158,18,FALSE))))</f>
        <v>681.375</v>
      </c>
      <c r="J97" s="150" t="str">
        <f t="shared" si="135"/>
        <v>WEO-W1842</v>
      </c>
      <c r="K97" s="149">
        <f>IF('Summary Sheet'!$M$4="Plywood",VLOOKUP($B97,'Pwood &amp; PB List'!$B$4:$V$158,9,FALSE),IF('Summary Sheet'!$M$4="PB w/ Wood Drawers",VLOOKUP($B97,'Pwood &amp; PB List'!$B$4:$V$158,13,FALSE),IF('Summary Sheet'!$M$4="PB w/ PB Drawers",VLOOKUP($B97,'Pwood &amp; PB List'!$B$4:$V$158,17,FALSE))))</f>
        <v>719.78500000000008</v>
      </c>
      <c r="L97" s="150" t="str">
        <f t="shared" si="136"/>
        <v>GLG-W1842</v>
      </c>
      <c r="M97" s="149">
        <f>IF('Summary Sheet'!$M$4="Plywood",VLOOKUP($B97,'Pwood &amp; PB List'!$B$4:$V$158,12,FALSE),IF('Summary Sheet'!$M$4="PB w/ Wood Drawers",VLOOKUP($B97,'Pwood &amp; PB List'!$B$4:$V$158,16,FALSE),IF('Summary Sheet'!$M$4="PB w/ PB Drawers",VLOOKUP($B97,'Pwood &amp; PB List'!$B$4:$V$158,20,FALSE))))</f>
        <v>594.09</v>
      </c>
      <c r="N97" s="108" t="str">
        <f t="shared" si="137"/>
        <v>NAO-W1842</v>
      </c>
      <c r="O97" s="149">
        <f>IF('Summary Sheet'!$M$4="Plywood",VLOOKUP($B97,'Pwood &amp; PB List'!$B$4:$V$158,12,FALSE),IF('Summary Sheet'!$M$4="PB w/ Wood Drawers",VLOOKUP($B97,'Pwood &amp; PB List'!$B$4:$V$158,16,FALSE),IF('Summary Sheet'!$M$4="PB w/ PB Drawers",VLOOKUP($B97,'Pwood &amp; PB List'!$B$4:$V$158,20,FALSE))))</f>
        <v>594.09</v>
      </c>
      <c r="P97" s="108" t="str">
        <f t="shared" si="138"/>
        <v>WHO-W1842</v>
      </c>
      <c r="Q97" s="149">
        <f>IF('Summary Sheet'!$M$4="Plywood",VLOOKUP($B97,'Pwood &amp; PB List'!$B$4:$V$158,9,FALSE),IF('Summary Sheet'!$M$4="PB w/ Wood Drawers",VLOOKUP($B97,'Pwood &amp; PB List'!$B$4:$V$158,13,FALSE),IF('Summary Sheet'!$M$4="PB w/ PB Drawers",VLOOKUP($B97,'Pwood &amp; PB List'!$B$4:$V$158,17,FALSE))))</f>
        <v>719.78500000000008</v>
      </c>
      <c r="R97" s="108" t="str">
        <f t="shared" si="139"/>
        <v>MAW-W1842</v>
      </c>
      <c r="S97" s="149">
        <f>IF('Summary Sheet'!$M$4="Plywood",VLOOKUP($B97,'Pwood &amp; PB List'!$B$4:$V$158,9,FALSE),IF('Summary Sheet'!$M$4="PB w/ Wood Drawers",VLOOKUP($B97,'Pwood &amp; PB List'!$B$4:$V$158,13,FALSE),IF('Summary Sheet'!$M$4="PB w/ PB Drawers",VLOOKUP($B97,'Pwood &amp; PB List'!$B$4:$V$158,17,FALSE))))</f>
        <v>719.78500000000008</v>
      </c>
      <c r="T97" s="108" t="str">
        <f t="shared" si="140"/>
        <v>MAG-W1842</v>
      </c>
      <c r="U97" s="149">
        <f>IF('Summary Sheet'!$M$4="Plywood",VLOOKUP($B97,'Pwood &amp; PB List'!$B$4:$V$158,9,FALSE),IF('Summary Sheet'!$M$4="PB w/ Wood Drawers",VLOOKUP($B97,'Pwood &amp; PB List'!$B$4:$V$158,13,FALSE),IF('Summary Sheet'!$M$4="PB w/ PB Drawers",VLOOKUP($B97,'Pwood &amp; PB List'!$B$4:$V$158,17,FALSE))))</f>
        <v>719.78500000000008</v>
      </c>
      <c r="V97" s="108" t="str">
        <f t="shared" si="141"/>
        <v>MAB-W1842</v>
      </c>
      <c r="W97" s="149">
        <f>IF('Summary Sheet'!$M$4="Plywood",VLOOKUP($B97,'Pwood &amp; PB List'!$B$4:$V$158,9,FALSE),IF('Summary Sheet'!$M$4="PB w/ Wood Drawers",VLOOKUP($B97,'Pwood &amp; PB List'!$B$4:$V$158,13,FALSE),IF('Summary Sheet'!$M$4="PB w/ PB Drawers",VLOOKUP($B97,'Pwood &amp; PB List'!$B$4:$V$158,17,FALSE))))</f>
        <v>719.78500000000008</v>
      </c>
      <c r="X97" s="150" t="str">
        <f t="shared" si="142"/>
        <v>GLB-W1842</v>
      </c>
      <c r="Y97" s="107">
        <v>1</v>
      </c>
      <c r="Z97" s="108"/>
      <c r="AA97" s="108"/>
      <c r="AB97" s="108"/>
      <c r="AC97" s="108"/>
      <c r="AD97" s="93"/>
      <c r="AE97" s="93"/>
      <c r="AF97" s="93"/>
      <c r="AG97" s="93"/>
      <c r="AH97" s="93"/>
      <c r="AI97" s="93"/>
      <c r="AJ97" s="93"/>
      <c r="AK97" s="93"/>
      <c r="AL97" s="93"/>
      <c r="AM97" s="93"/>
      <c r="AN97" s="93"/>
      <c r="AO97" s="93"/>
      <c r="AP97" s="93"/>
      <c r="AQ97" s="93"/>
      <c r="AR97" s="93"/>
      <c r="AS97" s="93"/>
    </row>
    <row r="98" spans="1:45" ht="14.25" customHeight="1">
      <c r="A98" s="147" t="s">
        <v>703</v>
      </c>
      <c r="B98" s="148" t="s">
        <v>175</v>
      </c>
      <c r="C98" s="149">
        <f>IF('Summary Sheet'!$M$4="Plywood",VLOOKUP($B98,'Pwood &amp; PB List'!$B$4:$V$158,9,FALSE),IF('Summary Sheet'!$M$4="PB w/ Wood Drawers",VLOOKUP($B98,'Pwood &amp; PB List'!$B$4:$V$158,13,FALSE),IF('Summary Sheet'!$M$4="PB w/ PB Drawers",VLOOKUP($B98,'Pwood &amp; PB List'!$B$4:$V$158,17,FALSE))))</f>
        <v>592.82499999999993</v>
      </c>
      <c r="D98" s="150" t="str">
        <f t="shared" si="132"/>
        <v>GLW-W2130</v>
      </c>
      <c r="E98" s="149">
        <f>IF('Summary Sheet'!$M$4="Plywood",VLOOKUP($B98,'Pwood &amp; PB List'!$B$4:$V$158,10,FALSE),IF('Summary Sheet'!$M$4="PB w/ Wood Drawers",VLOOKUP($B98,'Pwood &amp; PB List'!$B$4:$V$158,14,FALSE),IF('Summary Sheet'!$M$4="PB w/ PB Drawers",VLOOKUP($B98,'Pwood &amp; PB List'!$B$4:$V$158,18,FALSE))))</f>
        <v>560.74</v>
      </c>
      <c r="F98" s="150" t="str">
        <f t="shared" si="133"/>
        <v>SLO-W2130</v>
      </c>
      <c r="G98" s="149">
        <f>IF('Summary Sheet'!$M$4="Plywood",VLOOKUP($B98,'Pwood &amp; PB List'!$B$4:$V$158,11,FALSE),IF('Summary Sheet'!$M$4="PB w/ Wood Drawers",VLOOKUP($B98,'Pwood &amp; PB List'!$B$4:$V$158,15,FALSE),IF('Summary Sheet'!$M$4="PB w/ PB Drawers",VLOOKUP($B98,'Pwood &amp; PB List'!$B$4:$V$158,19,FALSE))))</f>
        <v>526.58500000000004</v>
      </c>
      <c r="H98" s="150" t="str">
        <f t="shared" si="134"/>
        <v>BLW-W2130</v>
      </c>
      <c r="I98" s="149">
        <f>IF('Summary Sheet'!$M$4="Plywood",VLOOKUP($B98,'Pwood &amp; PB List'!$B$4:$V$158,10,FALSE),IF('Summary Sheet'!$M$4="PB w/ Wood Drawers",VLOOKUP($B98,'Pwood &amp; PB List'!$B$4:$V$158,14,FALSE),IF('Summary Sheet'!$M$4="PB w/ PB Drawers",VLOOKUP($B98,'Pwood &amp; PB List'!$B$4:$V$158,18,FALSE))))</f>
        <v>560.74</v>
      </c>
      <c r="J98" s="150" t="str">
        <f t="shared" si="135"/>
        <v>WEO-W2130</v>
      </c>
      <c r="K98" s="149">
        <f>IF('Summary Sheet'!$M$4="Plywood",VLOOKUP($B98,'Pwood &amp; PB List'!$B$4:$V$158,9,FALSE),IF('Summary Sheet'!$M$4="PB w/ Wood Drawers",VLOOKUP($B98,'Pwood &amp; PB List'!$B$4:$V$158,13,FALSE),IF('Summary Sheet'!$M$4="PB w/ PB Drawers",VLOOKUP($B98,'Pwood &amp; PB List'!$B$4:$V$158,17,FALSE))))</f>
        <v>592.82499999999993</v>
      </c>
      <c r="L98" s="150" t="str">
        <f t="shared" si="136"/>
        <v>GLG-W2130</v>
      </c>
      <c r="M98" s="149">
        <f>IF('Summary Sheet'!$M$4="Plywood",VLOOKUP($B98,'Pwood &amp; PB List'!$B$4:$V$158,12,FALSE),IF('Summary Sheet'!$M$4="PB w/ Wood Drawers",VLOOKUP($B98,'Pwood &amp; PB List'!$B$4:$V$158,16,FALSE),IF('Summary Sheet'!$M$4="PB w/ PB Drawers",VLOOKUP($B98,'Pwood &amp; PB List'!$B$4:$V$158,20,FALSE))))</f>
        <v>488.05999999999995</v>
      </c>
      <c r="N98" s="108" t="str">
        <f t="shared" si="137"/>
        <v>NAO-W2130</v>
      </c>
      <c r="O98" s="149">
        <f>IF('Summary Sheet'!$M$4="Plywood",VLOOKUP($B98,'Pwood &amp; PB List'!$B$4:$V$158,12,FALSE),IF('Summary Sheet'!$M$4="PB w/ Wood Drawers",VLOOKUP($B98,'Pwood &amp; PB List'!$B$4:$V$158,16,FALSE),IF('Summary Sheet'!$M$4="PB w/ PB Drawers",VLOOKUP($B98,'Pwood &amp; PB List'!$B$4:$V$158,20,FALSE))))</f>
        <v>488.05999999999995</v>
      </c>
      <c r="P98" s="108" t="str">
        <f t="shared" si="138"/>
        <v>WHO-W2130</v>
      </c>
      <c r="Q98" s="149">
        <f>IF('Summary Sheet'!$M$4="Plywood",VLOOKUP($B98,'Pwood &amp; PB List'!$B$4:$V$158,9,FALSE),IF('Summary Sheet'!$M$4="PB w/ Wood Drawers",VLOOKUP($B98,'Pwood &amp; PB List'!$B$4:$V$158,13,FALSE),IF('Summary Sheet'!$M$4="PB w/ PB Drawers",VLOOKUP($B98,'Pwood &amp; PB List'!$B$4:$V$158,17,FALSE))))</f>
        <v>592.82499999999993</v>
      </c>
      <c r="R98" s="108" t="str">
        <f t="shared" si="139"/>
        <v>MAW-W2130</v>
      </c>
      <c r="S98" s="149">
        <f>IF('Summary Sheet'!$M$4="Plywood",VLOOKUP($B98,'Pwood &amp; PB List'!$B$4:$V$158,9,FALSE),IF('Summary Sheet'!$M$4="PB w/ Wood Drawers",VLOOKUP($B98,'Pwood &amp; PB List'!$B$4:$V$158,13,FALSE),IF('Summary Sheet'!$M$4="PB w/ PB Drawers",VLOOKUP($B98,'Pwood &amp; PB List'!$B$4:$V$158,17,FALSE))))</f>
        <v>592.82499999999993</v>
      </c>
      <c r="T98" s="108" t="str">
        <f t="shared" si="140"/>
        <v>MAG-W2130</v>
      </c>
      <c r="U98" s="149">
        <f>IF('Summary Sheet'!$M$4="Plywood",VLOOKUP($B98,'Pwood &amp; PB List'!$B$4:$V$158,9,FALSE),IF('Summary Sheet'!$M$4="PB w/ Wood Drawers",VLOOKUP($B98,'Pwood &amp; PB List'!$B$4:$V$158,13,FALSE),IF('Summary Sheet'!$M$4="PB w/ PB Drawers",VLOOKUP($B98,'Pwood &amp; PB List'!$B$4:$V$158,17,FALSE))))</f>
        <v>592.82499999999993</v>
      </c>
      <c r="V98" s="108" t="str">
        <f t="shared" si="141"/>
        <v>MAB-W2130</v>
      </c>
      <c r="W98" s="149">
        <f>IF('Summary Sheet'!$M$4="Plywood",VLOOKUP($B98,'Pwood &amp; PB List'!$B$4:$V$158,9,FALSE),IF('Summary Sheet'!$M$4="PB w/ Wood Drawers",VLOOKUP($B98,'Pwood &amp; PB List'!$B$4:$V$158,13,FALSE),IF('Summary Sheet'!$M$4="PB w/ PB Drawers",VLOOKUP($B98,'Pwood &amp; PB List'!$B$4:$V$158,17,FALSE))))</f>
        <v>592.82499999999993</v>
      </c>
      <c r="X98" s="150" t="str">
        <f t="shared" si="142"/>
        <v>GLB-W2130</v>
      </c>
      <c r="Y98" s="107">
        <v>1</v>
      </c>
      <c r="Z98" s="108"/>
      <c r="AA98" s="108"/>
      <c r="AB98" s="108"/>
      <c r="AC98" s="108"/>
      <c r="AD98" s="93"/>
      <c r="AE98" s="93"/>
      <c r="AF98" s="93"/>
      <c r="AG98" s="93"/>
      <c r="AH98" s="93"/>
      <c r="AI98" s="93"/>
      <c r="AJ98" s="93"/>
      <c r="AK98" s="93"/>
      <c r="AL98" s="93"/>
      <c r="AM98" s="93"/>
      <c r="AN98" s="93"/>
      <c r="AO98" s="93"/>
      <c r="AP98" s="93"/>
      <c r="AQ98" s="93"/>
      <c r="AR98" s="93"/>
      <c r="AS98" s="93"/>
    </row>
    <row r="99" spans="1:45" ht="14.25" customHeight="1">
      <c r="A99" s="147" t="s">
        <v>704</v>
      </c>
      <c r="B99" s="148" t="s">
        <v>205</v>
      </c>
      <c r="C99" s="149">
        <f>IF('Summary Sheet'!$M$4="Plywood",VLOOKUP($B99,'Pwood &amp; PB List'!$B$4:$V$158,9,FALSE),IF('Summary Sheet'!$M$4="PB w/ Wood Drawers",VLOOKUP($B99,'Pwood &amp; PB List'!$B$4:$V$158,13,FALSE),IF('Summary Sheet'!$M$4="PB w/ PB Drawers",VLOOKUP($B99,'Pwood &amp; PB List'!$B$4:$V$158,17,FALSE))))</f>
        <v>678.96</v>
      </c>
      <c r="D99" s="150" t="str">
        <f t="shared" si="132"/>
        <v>GLW-W2136</v>
      </c>
      <c r="E99" s="149">
        <f>IF('Summary Sheet'!$M$4="Plywood",VLOOKUP($B99,'Pwood &amp; PB List'!$B$4:$V$158,10,FALSE),IF('Summary Sheet'!$M$4="PB w/ Wood Drawers",VLOOKUP($B99,'Pwood &amp; PB List'!$B$4:$V$158,14,FALSE),IF('Summary Sheet'!$M$4="PB w/ PB Drawers",VLOOKUP($B99,'Pwood &amp; PB List'!$B$4:$V$158,18,FALSE))))</f>
        <v>640.43499999999995</v>
      </c>
      <c r="F99" s="150" t="str">
        <f t="shared" si="133"/>
        <v>SLO-W2136</v>
      </c>
      <c r="G99" s="149">
        <f>IF('Summary Sheet'!$M$4="Plywood",VLOOKUP($B99,'Pwood &amp; PB List'!$B$4:$V$158,11,FALSE),IF('Summary Sheet'!$M$4="PB w/ Wood Drawers",VLOOKUP($B99,'Pwood &amp; PB List'!$B$4:$V$158,15,FALSE),IF('Summary Sheet'!$M$4="PB w/ PB Drawers",VLOOKUP($B99,'Pwood &amp; PB List'!$B$4:$V$158,19,FALSE))))</f>
        <v>599.38</v>
      </c>
      <c r="H99" s="150" t="str">
        <f t="shared" si="134"/>
        <v>BLW-W2136</v>
      </c>
      <c r="I99" s="149">
        <f>IF('Summary Sheet'!$M$4="Plywood",VLOOKUP($B99,'Pwood &amp; PB List'!$B$4:$V$158,10,FALSE),IF('Summary Sheet'!$M$4="PB w/ Wood Drawers",VLOOKUP($B99,'Pwood &amp; PB List'!$B$4:$V$158,14,FALSE),IF('Summary Sheet'!$M$4="PB w/ PB Drawers",VLOOKUP($B99,'Pwood &amp; PB List'!$B$4:$V$158,18,FALSE))))</f>
        <v>640.43499999999995</v>
      </c>
      <c r="J99" s="150" t="str">
        <f t="shared" si="135"/>
        <v>WEO-W2136</v>
      </c>
      <c r="K99" s="149">
        <f>IF('Summary Sheet'!$M$4="Plywood",VLOOKUP($B99,'Pwood &amp; PB List'!$B$4:$V$158,9,FALSE),IF('Summary Sheet'!$M$4="PB w/ Wood Drawers",VLOOKUP($B99,'Pwood &amp; PB List'!$B$4:$V$158,13,FALSE),IF('Summary Sheet'!$M$4="PB w/ PB Drawers",VLOOKUP($B99,'Pwood &amp; PB List'!$B$4:$V$158,17,FALSE))))</f>
        <v>678.96</v>
      </c>
      <c r="L99" s="150" t="str">
        <f t="shared" si="136"/>
        <v>GLG-W2136</v>
      </c>
      <c r="M99" s="149">
        <f>IF('Summary Sheet'!$M$4="Plywood",VLOOKUP($B99,'Pwood &amp; PB List'!$B$4:$V$158,12,FALSE),IF('Summary Sheet'!$M$4="PB w/ Wood Drawers",VLOOKUP($B99,'Pwood &amp; PB List'!$B$4:$V$158,16,FALSE),IF('Summary Sheet'!$M$4="PB w/ PB Drawers",VLOOKUP($B99,'Pwood &amp; PB List'!$B$4:$V$158,20,FALSE))))</f>
        <v>553.26499999999999</v>
      </c>
      <c r="N99" s="108" t="str">
        <f t="shared" si="137"/>
        <v>NAO-W2136</v>
      </c>
      <c r="O99" s="149">
        <f>IF('Summary Sheet'!$M$4="Plywood",VLOOKUP($B99,'Pwood &amp; PB List'!$B$4:$V$158,12,FALSE),IF('Summary Sheet'!$M$4="PB w/ Wood Drawers",VLOOKUP($B99,'Pwood &amp; PB List'!$B$4:$V$158,16,FALSE),IF('Summary Sheet'!$M$4="PB w/ PB Drawers",VLOOKUP($B99,'Pwood &amp; PB List'!$B$4:$V$158,20,FALSE))))</f>
        <v>553.26499999999999</v>
      </c>
      <c r="P99" s="108" t="str">
        <f t="shared" si="138"/>
        <v>WHO-W2136</v>
      </c>
      <c r="Q99" s="149">
        <f>IF('Summary Sheet'!$M$4="Plywood",VLOOKUP($B99,'Pwood &amp; PB List'!$B$4:$V$158,9,FALSE),IF('Summary Sheet'!$M$4="PB w/ Wood Drawers",VLOOKUP($B99,'Pwood &amp; PB List'!$B$4:$V$158,13,FALSE),IF('Summary Sheet'!$M$4="PB w/ PB Drawers",VLOOKUP($B99,'Pwood &amp; PB List'!$B$4:$V$158,17,FALSE))))</f>
        <v>678.96</v>
      </c>
      <c r="R99" s="108" t="str">
        <f t="shared" si="139"/>
        <v>MAW-W2136</v>
      </c>
      <c r="S99" s="149">
        <f>IF('Summary Sheet'!$M$4="Plywood",VLOOKUP($B99,'Pwood &amp; PB List'!$B$4:$V$158,9,FALSE),IF('Summary Sheet'!$M$4="PB w/ Wood Drawers",VLOOKUP($B99,'Pwood &amp; PB List'!$B$4:$V$158,13,FALSE),IF('Summary Sheet'!$M$4="PB w/ PB Drawers",VLOOKUP($B99,'Pwood &amp; PB List'!$B$4:$V$158,17,FALSE))))</f>
        <v>678.96</v>
      </c>
      <c r="T99" s="108" t="str">
        <f t="shared" si="140"/>
        <v>MAG-W2136</v>
      </c>
      <c r="U99" s="149">
        <f>IF('Summary Sheet'!$M$4="Plywood",VLOOKUP($B99,'Pwood &amp; PB List'!$B$4:$V$158,9,FALSE),IF('Summary Sheet'!$M$4="PB w/ Wood Drawers",VLOOKUP($B99,'Pwood &amp; PB List'!$B$4:$V$158,13,FALSE),IF('Summary Sheet'!$M$4="PB w/ PB Drawers",VLOOKUP($B99,'Pwood &amp; PB List'!$B$4:$V$158,17,FALSE))))</f>
        <v>678.96</v>
      </c>
      <c r="V99" s="108" t="str">
        <f t="shared" si="141"/>
        <v>MAB-W2136</v>
      </c>
      <c r="W99" s="149">
        <f>IF('Summary Sheet'!$M$4="Plywood",VLOOKUP($B99,'Pwood &amp; PB List'!$B$4:$V$158,9,FALSE),IF('Summary Sheet'!$M$4="PB w/ Wood Drawers",VLOOKUP($B99,'Pwood &amp; PB List'!$B$4:$V$158,13,FALSE),IF('Summary Sheet'!$M$4="PB w/ PB Drawers",VLOOKUP($B99,'Pwood &amp; PB List'!$B$4:$V$158,17,FALSE))))</f>
        <v>678.96</v>
      </c>
      <c r="X99" s="150" t="str">
        <f t="shared" si="142"/>
        <v>GLB-W2136</v>
      </c>
      <c r="Y99" s="107">
        <v>1</v>
      </c>
      <c r="Z99" s="108"/>
      <c r="AA99" s="108"/>
      <c r="AB99" s="108"/>
      <c r="AC99" s="108"/>
      <c r="AD99" s="93"/>
      <c r="AE99" s="93"/>
      <c r="AF99" s="93"/>
      <c r="AG99" s="93"/>
      <c r="AH99" s="93"/>
      <c r="AI99" s="93"/>
      <c r="AJ99" s="93"/>
      <c r="AK99" s="93"/>
      <c r="AL99" s="93"/>
      <c r="AM99" s="93"/>
      <c r="AN99" s="93"/>
      <c r="AO99" s="93"/>
      <c r="AP99" s="93"/>
      <c r="AQ99" s="93"/>
      <c r="AR99" s="93"/>
      <c r="AS99" s="93"/>
    </row>
    <row r="100" spans="1:45" ht="14.25" customHeight="1">
      <c r="A100" s="147" t="s">
        <v>705</v>
      </c>
      <c r="B100" s="148" t="s">
        <v>247</v>
      </c>
      <c r="C100" s="149">
        <f>IF('Summary Sheet'!$M$4="Plywood",VLOOKUP($B100,'Pwood &amp; PB List'!$B$4:$V$158,9,FALSE),IF('Summary Sheet'!$M$4="PB w/ Wood Drawers",VLOOKUP($B100,'Pwood &amp; PB List'!$B$4:$V$158,13,FALSE),IF('Summary Sheet'!$M$4="PB w/ PB Drawers",VLOOKUP($B100,'Pwood &amp; PB List'!$B$4:$V$158,17,FALSE))))</f>
        <v>805.34500000000003</v>
      </c>
      <c r="D100" s="150" t="str">
        <f t="shared" si="132"/>
        <v>GLW-W2142</v>
      </c>
      <c r="E100" s="149">
        <f>IF('Summary Sheet'!$M$4="Plywood",VLOOKUP($B100,'Pwood &amp; PB List'!$B$4:$V$158,10,FALSE),IF('Summary Sheet'!$M$4="PB w/ Wood Drawers",VLOOKUP($B100,'Pwood &amp; PB List'!$B$4:$V$158,14,FALSE),IF('Summary Sheet'!$M$4="PB w/ PB Drawers",VLOOKUP($B100,'Pwood &amp; PB List'!$B$4:$V$158,18,FALSE))))</f>
        <v>760.495</v>
      </c>
      <c r="F100" s="150" t="str">
        <f t="shared" si="133"/>
        <v>SLO-W2142</v>
      </c>
      <c r="G100" s="149">
        <f>IF('Summary Sheet'!$M$4="Plywood",VLOOKUP($B100,'Pwood &amp; PB List'!$B$4:$V$158,11,FALSE),IF('Summary Sheet'!$M$4="PB w/ Wood Drawers",VLOOKUP($B100,'Pwood &amp; PB List'!$B$4:$V$158,15,FALSE),IF('Summary Sheet'!$M$4="PB w/ PB Drawers",VLOOKUP($B100,'Pwood &amp; PB List'!$B$4:$V$158,19,FALSE))))</f>
        <v>712.54</v>
      </c>
      <c r="H100" s="150" t="str">
        <f t="shared" si="134"/>
        <v>BLW-W2142</v>
      </c>
      <c r="I100" s="149">
        <f>IF('Summary Sheet'!$M$4="Plywood",VLOOKUP($B100,'Pwood &amp; PB List'!$B$4:$V$158,10,FALSE),IF('Summary Sheet'!$M$4="PB w/ Wood Drawers",VLOOKUP($B100,'Pwood &amp; PB List'!$B$4:$V$158,14,FALSE),IF('Summary Sheet'!$M$4="PB w/ PB Drawers",VLOOKUP($B100,'Pwood &amp; PB List'!$B$4:$V$158,18,FALSE))))</f>
        <v>760.495</v>
      </c>
      <c r="J100" s="150" t="str">
        <f t="shared" si="135"/>
        <v>WEO-W2142</v>
      </c>
      <c r="K100" s="149">
        <f>IF('Summary Sheet'!$M$4="Plywood",VLOOKUP($B100,'Pwood &amp; PB List'!$B$4:$V$158,9,FALSE),IF('Summary Sheet'!$M$4="PB w/ Wood Drawers",VLOOKUP($B100,'Pwood &amp; PB List'!$B$4:$V$158,13,FALSE),IF('Summary Sheet'!$M$4="PB w/ PB Drawers",VLOOKUP($B100,'Pwood &amp; PB List'!$B$4:$V$158,17,FALSE))))</f>
        <v>805.34500000000003</v>
      </c>
      <c r="L100" s="150" t="str">
        <f t="shared" si="136"/>
        <v>GLG-W2142</v>
      </c>
      <c r="M100" s="149">
        <f>IF('Summary Sheet'!$M$4="Plywood",VLOOKUP($B100,'Pwood &amp; PB List'!$B$4:$V$158,12,FALSE),IF('Summary Sheet'!$M$4="PB w/ Wood Drawers",VLOOKUP($B100,'Pwood &amp; PB List'!$B$4:$V$158,16,FALSE),IF('Summary Sheet'!$M$4="PB w/ PB Drawers",VLOOKUP($B100,'Pwood &amp; PB List'!$B$4:$V$158,20,FALSE))))</f>
        <v>658.60500000000002</v>
      </c>
      <c r="N100" s="108" t="str">
        <f t="shared" si="137"/>
        <v>NAO-W2142</v>
      </c>
      <c r="O100" s="149">
        <f>IF('Summary Sheet'!$M$4="Plywood",VLOOKUP($B100,'Pwood &amp; PB List'!$B$4:$V$158,12,FALSE),IF('Summary Sheet'!$M$4="PB w/ Wood Drawers",VLOOKUP($B100,'Pwood &amp; PB List'!$B$4:$V$158,16,FALSE),IF('Summary Sheet'!$M$4="PB w/ PB Drawers",VLOOKUP($B100,'Pwood &amp; PB List'!$B$4:$V$158,20,FALSE))))</f>
        <v>658.60500000000002</v>
      </c>
      <c r="P100" s="108" t="str">
        <f t="shared" si="138"/>
        <v>WHO-W2142</v>
      </c>
      <c r="Q100" s="149">
        <f>IF('Summary Sheet'!$M$4="Plywood",VLOOKUP($B100,'Pwood &amp; PB List'!$B$4:$V$158,9,FALSE),IF('Summary Sheet'!$M$4="PB w/ Wood Drawers",VLOOKUP($B100,'Pwood &amp; PB List'!$B$4:$V$158,13,FALSE),IF('Summary Sheet'!$M$4="PB w/ PB Drawers",VLOOKUP($B100,'Pwood &amp; PB List'!$B$4:$V$158,17,FALSE))))</f>
        <v>805.34500000000003</v>
      </c>
      <c r="R100" s="108" t="str">
        <f t="shared" si="139"/>
        <v>MAW-W2142</v>
      </c>
      <c r="S100" s="149">
        <f>IF('Summary Sheet'!$M$4="Plywood",VLOOKUP($B100,'Pwood &amp; PB List'!$B$4:$V$158,9,FALSE),IF('Summary Sheet'!$M$4="PB w/ Wood Drawers",VLOOKUP($B100,'Pwood &amp; PB List'!$B$4:$V$158,13,FALSE),IF('Summary Sheet'!$M$4="PB w/ PB Drawers",VLOOKUP($B100,'Pwood &amp; PB List'!$B$4:$V$158,17,FALSE))))</f>
        <v>805.34500000000003</v>
      </c>
      <c r="T100" s="108" t="str">
        <f t="shared" si="140"/>
        <v>MAG-W2142</v>
      </c>
      <c r="U100" s="149">
        <f>IF('Summary Sheet'!$M$4="Plywood",VLOOKUP($B100,'Pwood &amp; PB List'!$B$4:$V$158,9,FALSE),IF('Summary Sheet'!$M$4="PB w/ Wood Drawers",VLOOKUP($B100,'Pwood &amp; PB List'!$B$4:$V$158,13,FALSE),IF('Summary Sheet'!$M$4="PB w/ PB Drawers",VLOOKUP($B100,'Pwood &amp; PB List'!$B$4:$V$158,17,FALSE))))</f>
        <v>805.34500000000003</v>
      </c>
      <c r="V100" s="108" t="str">
        <f t="shared" si="141"/>
        <v>MAB-W2142</v>
      </c>
      <c r="W100" s="149">
        <f>IF('Summary Sheet'!$M$4="Plywood",VLOOKUP($B100,'Pwood &amp; PB List'!$B$4:$V$158,9,FALSE),IF('Summary Sheet'!$M$4="PB w/ Wood Drawers",VLOOKUP($B100,'Pwood &amp; PB List'!$B$4:$V$158,13,FALSE),IF('Summary Sheet'!$M$4="PB w/ PB Drawers",VLOOKUP($B100,'Pwood &amp; PB List'!$B$4:$V$158,17,FALSE))))</f>
        <v>805.34500000000003</v>
      </c>
      <c r="X100" s="150" t="str">
        <f t="shared" si="142"/>
        <v>GLB-W2142</v>
      </c>
      <c r="Y100" s="107">
        <v>1</v>
      </c>
      <c r="Z100" s="108"/>
      <c r="AA100" s="108"/>
      <c r="AB100" s="108"/>
      <c r="AC100" s="108"/>
      <c r="AD100" s="93"/>
      <c r="AE100" s="93"/>
      <c r="AF100" s="93"/>
      <c r="AG100" s="93"/>
      <c r="AH100" s="93"/>
      <c r="AI100" s="93"/>
      <c r="AJ100" s="93"/>
      <c r="AK100" s="93"/>
      <c r="AL100" s="93"/>
      <c r="AM100" s="93"/>
      <c r="AN100" s="93"/>
      <c r="AO100" s="93"/>
      <c r="AP100" s="93"/>
      <c r="AQ100" s="93"/>
      <c r="AR100" s="93"/>
      <c r="AS100" s="93"/>
    </row>
    <row r="101" spans="1:45" ht="14.25" customHeight="1">
      <c r="A101" s="147" t="s">
        <v>706</v>
      </c>
      <c r="B101" s="148" t="s">
        <v>177</v>
      </c>
      <c r="C101" s="149">
        <f>IF('Summary Sheet'!$M$4="Plywood",VLOOKUP($B101,'Pwood &amp; PB List'!$B$4:$V$158,9,FALSE),IF('Summary Sheet'!$M$4="PB w/ Wood Drawers",VLOOKUP($B101,'Pwood &amp; PB List'!$B$4:$V$158,13,FALSE),IF('Summary Sheet'!$M$4="PB w/ PB Drawers",VLOOKUP($B101,'Pwood &amp; PB List'!$B$4:$V$158,17,FALSE))))</f>
        <v>673.67</v>
      </c>
      <c r="D101" s="150" t="str">
        <f t="shared" si="132"/>
        <v>GLW-W2430</v>
      </c>
      <c r="E101" s="149">
        <f>IF('Summary Sheet'!$M$4="Plywood",VLOOKUP($B101,'Pwood &amp; PB List'!$B$4:$V$158,10,FALSE),IF('Summary Sheet'!$M$4="PB w/ Wood Drawers",VLOOKUP($B101,'Pwood &amp; PB List'!$B$4:$V$158,14,FALSE),IF('Summary Sheet'!$M$4="PB w/ PB Drawers",VLOOKUP($B101,'Pwood &amp; PB List'!$B$4:$V$158,18,FALSE))))</f>
        <v>637.21500000000003</v>
      </c>
      <c r="F101" s="150" t="str">
        <f t="shared" si="133"/>
        <v>SLO-W2430</v>
      </c>
      <c r="G101" s="149">
        <f>IF('Summary Sheet'!$M$4="Plywood",VLOOKUP($B101,'Pwood &amp; PB List'!$B$4:$V$158,11,FALSE),IF('Summary Sheet'!$M$4="PB w/ Wood Drawers",VLOOKUP($B101,'Pwood &amp; PB List'!$B$4:$V$158,15,FALSE),IF('Summary Sheet'!$M$4="PB w/ PB Drawers",VLOOKUP($B101,'Pwood &amp; PB List'!$B$4:$V$158,19,FALSE))))</f>
        <v>598.34500000000003</v>
      </c>
      <c r="H101" s="150" t="str">
        <f t="shared" si="134"/>
        <v>BLW-W2430</v>
      </c>
      <c r="I101" s="149">
        <f>IF('Summary Sheet'!$M$4="Plywood",VLOOKUP($B101,'Pwood &amp; PB List'!$B$4:$V$158,10,FALSE),IF('Summary Sheet'!$M$4="PB w/ Wood Drawers",VLOOKUP($B101,'Pwood &amp; PB List'!$B$4:$V$158,14,FALSE),IF('Summary Sheet'!$M$4="PB w/ PB Drawers",VLOOKUP($B101,'Pwood &amp; PB List'!$B$4:$V$158,18,FALSE))))</f>
        <v>637.21500000000003</v>
      </c>
      <c r="J101" s="150" t="str">
        <f t="shared" si="135"/>
        <v>WEO-W2430</v>
      </c>
      <c r="K101" s="149">
        <f>IF('Summary Sheet'!$M$4="Plywood",VLOOKUP($B101,'Pwood &amp; PB List'!$B$4:$V$158,9,FALSE),IF('Summary Sheet'!$M$4="PB w/ Wood Drawers",VLOOKUP($B101,'Pwood &amp; PB List'!$B$4:$V$158,13,FALSE),IF('Summary Sheet'!$M$4="PB w/ PB Drawers",VLOOKUP($B101,'Pwood &amp; PB List'!$B$4:$V$158,17,FALSE))))</f>
        <v>673.67</v>
      </c>
      <c r="L101" s="150" t="str">
        <f t="shared" si="136"/>
        <v>GLG-W2430</v>
      </c>
      <c r="M101" s="149">
        <f>IF('Summary Sheet'!$M$4="Plywood",VLOOKUP($B101,'Pwood &amp; PB List'!$B$4:$V$158,12,FALSE),IF('Summary Sheet'!$M$4="PB w/ Wood Drawers",VLOOKUP($B101,'Pwood &amp; PB List'!$B$4:$V$158,16,FALSE),IF('Summary Sheet'!$M$4="PB w/ PB Drawers",VLOOKUP($B101,'Pwood &amp; PB List'!$B$4:$V$158,20,FALSE))))</f>
        <v>554.53</v>
      </c>
      <c r="N101" s="108" t="str">
        <f t="shared" si="137"/>
        <v>NAO-W2430</v>
      </c>
      <c r="O101" s="149">
        <f>IF('Summary Sheet'!$M$4="Plywood",VLOOKUP($B101,'Pwood &amp; PB List'!$B$4:$V$158,12,FALSE),IF('Summary Sheet'!$M$4="PB w/ Wood Drawers",VLOOKUP($B101,'Pwood &amp; PB List'!$B$4:$V$158,16,FALSE),IF('Summary Sheet'!$M$4="PB w/ PB Drawers",VLOOKUP($B101,'Pwood &amp; PB List'!$B$4:$V$158,20,FALSE))))</f>
        <v>554.53</v>
      </c>
      <c r="P101" s="108" t="str">
        <f t="shared" si="138"/>
        <v>WHO-W2430</v>
      </c>
      <c r="Q101" s="149">
        <f>IF('Summary Sheet'!$M$4="Plywood",VLOOKUP($B101,'Pwood &amp; PB List'!$B$4:$V$158,9,FALSE),IF('Summary Sheet'!$M$4="PB w/ Wood Drawers",VLOOKUP($B101,'Pwood &amp; PB List'!$B$4:$V$158,13,FALSE),IF('Summary Sheet'!$M$4="PB w/ PB Drawers",VLOOKUP($B101,'Pwood &amp; PB List'!$B$4:$V$158,17,FALSE))))</f>
        <v>673.67</v>
      </c>
      <c r="R101" s="108" t="str">
        <f t="shared" si="139"/>
        <v>MAW-W2430</v>
      </c>
      <c r="S101" s="149">
        <f>IF('Summary Sheet'!$M$4="Plywood",VLOOKUP($B101,'Pwood &amp; PB List'!$B$4:$V$158,9,FALSE),IF('Summary Sheet'!$M$4="PB w/ Wood Drawers",VLOOKUP($B101,'Pwood &amp; PB List'!$B$4:$V$158,13,FALSE),IF('Summary Sheet'!$M$4="PB w/ PB Drawers",VLOOKUP($B101,'Pwood &amp; PB List'!$B$4:$V$158,17,FALSE))))</f>
        <v>673.67</v>
      </c>
      <c r="T101" s="108" t="str">
        <f t="shared" si="140"/>
        <v>MAG-W2430</v>
      </c>
      <c r="U101" s="149">
        <f>IF('Summary Sheet'!$M$4="Plywood",VLOOKUP($B101,'Pwood &amp; PB List'!$B$4:$V$158,9,FALSE),IF('Summary Sheet'!$M$4="PB w/ Wood Drawers",VLOOKUP($B101,'Pwood &amp; PB List'!$B$4:$V$158,13,FALSE),IF('Summary Sheet'!$M$4="PB w/ PB Drawers",VLOOKUP($B101,'Pwood &amp; PB List'!$B$4:$V$158,17,FALSE))))</f>
        <v>673.67</v>
      </c>
      <c r="V101" s="108" t="str">
        <f t="shared" si="141"/>
        <v>MAB-W2430</v>
      </c>
      <c r="W101" s="149">
        <f>IF('Summary Sheet'!$M$4="Plywood",VLOOKUP($B101,'Pwood &amp; PB List'!$B$4:$V$158,9,FALSE),IF('Summary Sheet'!$M$4="PB w/ Wood Drawers",VLOOKUP($B101,'Pwood &amp; PB List'!$B$4:$V$158,13,FALSE),IF('Summary Sheet'!$M$4="PB w/ PB Drawers",VLOOKUP($B101,'Pwood &amp; PB List'!$B$4:$V$158,17,FALSE))))</f>
        <v>673.67</v>
      </c>
      <c r="X101" s="150" t="str">
        <f t="shared" si="142"/>
        <v>GLB-W2430</v>
      </c>
      <c r="Y101" s="107">
        <v>2</v>
      </c>
      <c r="Z101" s="108"/>
      <c r="AA101" s="108"/>
      <c r="AB101" s="108"/>
      <c r="AC101" s="108"/>
      <c r="AD101" s="93"/>
      <c r="AE101" s="93"/>
      <c r="AF101" s="93"/>
      <c r="AG101" s="93"/>
      <c r="AH101" s="93"/>
      <c r="AI101" s="93"/>
      <c r="AJ101" s="93"/>
      <c r="AK101" s="93"/>
      <c r="AL101" s="93"/>
      <c r="AM101" s="93"/>
      <c r="AN101" s="93"/>
      <c r="AO101" s="93"/>
      <c r="AP101" s="93"/>
      <c r="AQ101" s="93"/>
      <c r="AR101" s="93"/>
      <c r="AS101" s="93"/>
    </row>
    <row r="102" spans="1:45" ht="14.25" customHeight="1">
      <c r="A102" s="147" t="s">
        <v>707</v>
      </c>
      <c r="B102" s="148" t="s">
        <v>207</v>
      </c>
      <c r="C102" s="149">
        <f>IF('Summary Sheet'!$M$4="Plywood",VLOOKUP($B102,'Pwood &amp; PB List'!$B$4:$V$158,9,FALSE),IF('Summary Sheet'!$M$4="PB w/ Wood Drawers",VLOOKUP($B102,'Pwood &amp; PB List'!$B$4:$V$158,13,FALSE),IF('Summary Sheet'!$M$4="PB w/ PB Drawers",VLOOKUP($B102,'Pwood &amp; PB List'!$B$4:$V$158,17,FALSE))))</f>
        <v>767.97</v>
      </c>
      <c r="D102" s="150" t="str">
        <f t="shared" si="132"/>
        <v>GLW-W2436</v>
      </c>
      <c r="E102" s="149">
        <f>IF('Summary Sheet'!$M$4="Plywood",VLOOKUP($B102,'Pwood &amp; PB List'!$B$4:$V$158,10,FALSE),IF('Summary Sheet'!$M$4="PB w/ Wood Drawers",VLOOKUP($B102,'Pwood &amp; PB List'!$B$4:$V$158,14,FALSE),IF('Summary Sheet'!$M$4="PB w/ PB Drawers",VLOOKUP($B102,'Pwood &amp; PB List'!$B$4:$V$158,18,FALSE))))</f>
        <v>724.15499999999997</v>
      </c>
      <c r="F102" s="150" t="str">
        <f t="shared" si="133"/>
        <v>SLO-W2436</v>
      </c>
      <c r="G102" s="149">
        <f>IF('Summary Sheet'!$M$4="Plywood",VLOOKUP($B102,'Pwood &amp; PB List'!$B$4:$V$158,11,FALSE),IF('Summary Sheet'!$M$4="PB w/ Wood Drawers",VLOOKUP($B102,'Pwood &amp; PB List'!$B$4:$V$158,15,FALSE),IF('Summary Sheet'!$M$4="PB w/ PB Drawers",VLOOKUP($B102,'Pwood &amp; PB List'!$B$4:$V$158,19,FALSE))))</f>
        <v>677.46499999999992</v>
      </c>
      <c r="H102" s="150" t="str">
        <f t="shared" si="134"/>
        <v>BLW-W2436</v>
      </c>
      <c r="I102" s="149">
        <f>IF('Summary Sheet'!$M$4="Plywood",VLOOKUP($B102,'Pwood &amp; PB List'!$B$4:$V$158,10,FALSE),IF('Summary Sheet'!$M$4="PB w/ Wood Drawers",VLOOKUP($B102,'Pwood &amp; PB List'!$B$4:$V$158,14,FALSE),IF('Summary Sheet'!$M$4="PB w/ PB Drawers",VLOOKUP($B102,'Pwood &amp; PB List'!$B$4:$V$158,18,FALSE))))</f>
        <v>724.15499999999997</v>
      </c>
      <c r="J102" s="150" t="str">
        <f t="shared" si="135"/>
        <v>WEO-W2436</v>
      </c>
      <c r="K102" s="149">
        <f>IF('Summary Sheet'!$M$4="Plywood",VLOOKUP($B102,'Pwood &amp; PB List'!$B$4:$V$158,9,FALSE),IF('Summary Sheet'!$M$4="PB w/ Wood Drawers",VLOOKUP($B102,'Pwood &amp; PB List'!$B$4:$V$158,13,FALSE),IF('Summary Sheet'!$M$4="PB w/ PB Drawers",VLOOKUP($B102,'Pwood &amp; PB List'!$B$4:$V$158,17,FALSE))))</f>
        <v>767.97</v>
      </c>
      <c r="L102" s="150" t="str">
        <f t="shared" si="136"/>
        <v>GLG-W2436</v>
      </c>
      <c r="M102" s="149">
        <f>IF('Summary Sheet'!$M$4="Plywood",VLOOKUP($B102,'Pwood &amp; PB List'!$B$4:$V$158,12,FALSE),IF('Summary Sheet'!$M$4="PB w/ Wood Drawers",VLOOKUP($B102,'Pwood &amp; PB List'!$B$4:$V$158,16,FALSE),IF('Summary Sheet'!$M$4="PB w/ PB Drawers",VLOOKUP($B102,'Pwood &amp; PB List'!$B$4:$V$158,20,FALSE))))</f>
        <v>624.91</v>
      </c>
      <c r="N102" s="108" t="str">
        <f t="shared" si="137"/>
        <v>NAO-W2436</v>
      </c>
      <c r="O102" s="149">
        <f>IF('Summary Sheet'!$M$4="Plywood",VLOOKUP($B102,'Pwood &amp; PB List'!$B$4:$V$158,12,FALSE),IF('Summary Sheet'!$M$4="PB w/ Wood Drawers",VLOOKUP($B102,'Pwood &amp; PB List'!$B$4:$V$158,16,FALSE),IF('Summary Sheet'!$M$4="PB w/ PB Drawers",VLOOKUP($B102,'Pwood &amp; PB List'!$B$4:$V$158,20,FALSE))))</f>
        <v>624.91</v>
      </c>
      <c r="P102" s="108" t="str">
        <f t="shared" si="138"/>
        <v>WHO-W2436</v>
      </c>
      <c r="Q102" s="149">
        <f>IF('Summary Sheet'!$M$4="Plywood",VLOOKUP($B102,'Pwood &amp; PB List'!$B$4:$V$158,9,FALSE),IF('Summary Sheet'!$M$4="PB w/ Wood Drawers",VLOOKUP($B102,'Pwood &amp; PB List'!$B$4:$V$158,13,FALSE),IF('Summary Sheet'!$M$4="PB w/ PB Drawers",VLOOKUP($B102,'Pwood &amp; PB List'!$B$4:$V$158,17,FALSE))))</f>
        <v>767.97</v>
      </c>
      <c r="R102" s="108" t="str">
        <f t="shared" si="139"/>
        <v>MAW-W2436</v>
      </c>
      <c r="S102" s="149">
        <f>IF('Summary Sheet'!$M$4="Plywood",VLOOKUP($B102,'Pwood &amp; PB List'!$B$4:$V$158,9,FALSE),IF('Summary Sheet'!$M$4="PB w/ Wood Drawers",VLOOKUP($B102,'Pwood &amp; PB List'!$B$4:$V$158,13,FALSE),IF('Summary Sheet'!$M$4="PB w/ PB Drawers",VLOOKUP($B102,'Pwood &amp; PB List'!$B$4:$V$158,17,FALSE))))</f>
        <v>767.97</v>
      </c>
      <c r="T102" s="108" t="str">
        <f t="shared" si="140"/>
        <v>MAG-W2436</v>
      </c>
      <c r="U102" s="149">
        <f>IF('Summary Sheet'!$M$4="Plywood",VLOOKUP($B102,'Pwood &amp; PB List'!$B$4:$V$158,9,FALSE),IF('Summary Sheet'!$M$4="PB w/ Wood Drawers",VLOOKUP($B102,'Pwood &amp; PB List'!$B$4:$V$158,13,FALSE),IF('Summary Sheet'!$M$4="PB w/ PB Drawers",VLOOKUP($B102,'Pwood &amp; PB List'!$B$4:$V$158,17,FALSE))))</f>
        <v>767.97</v>
      </c>
      <c r="V102" s="108" t="str">
        <f t="shared" si="141"/>
        <v>MAB-W2436</v>
      </c>
      <c r="W102" s="149">
        <f>IF('Summary Sheet'!$M$4="Plywood",VLOOKUP($B102,'Pwood &amp; PB List'!$B$4:$V$158,9,FALSE),IF('Summary Sheet'!$M$4="PB w/ Wood Drawers",VLOOKUP($B102,'Pwood &amp; PB List'!$B$4:$V$158,13,FALSE),IF('Summary Sheet'!$M$4="PB w/ PB Drawers",VLOOKUP($B102,'Pwood &amp; PB List'!$B$4:$V$158,17,FALSE))))</f>
        <v>767.97</v>
      </c>
      <c r="X102" s="150" t="str">
        <f t="shared" si="142"/>
        <v>GLB-W2436</v>
      </c>
      <c r="Y102" s="107">
        <v>2</v>
      </c>
      <c r="Z102" s="108"/>
      <c r="AA102" s="108"/>
      <c r="AB102" s="108"/>
      <c r="AC102" s="108"/>
      <c r="AD102" s="93"/>
      <c r="AE102" s="93"/>
      <c r="AF102" s="93"/>
      <c r="AG102" s="93"/>
      <c r="AH102" s="93"/>
      <c r="AI102" s="93"/>
      <c r="AJ102" s="93"/>
      <c r="AK102" s="93"/>
      <c r="AL102" s="93"/>
      <c r="AM102" s="93"/>
      <c r="AN102" s="93"/>
      <c r="AO102" s="93"/>
      <c r="AP102" s="93"/>
      <c r="AQ102" s="93"/>
      <c r="AR102" s="93"/>
      <c r="AS102" s="93"/>
    </row>
    <row r="103" spans="1:45" ht="14.25" customHeight="1">
      <c r="A103" s="147" t="s">
        <v>708</v>
      </c>
      <c r="B103" s="148" t="s">
        <v>253</v>
      </c>
      <c r="C103" s="149">
        <f>IF('Summary Sheet'!$M$4="Plywood",VLOOKUP($B103,'Pwood &amp; PB List'!$B$4:$V$158,9,FALSE),IF('Summary Sheet'!$M$4="PB w/ Wood Drawers",VLOOKUP($B103,'Pwood &amp; PB List'!$B$4:$V$158,13,FALSE),IF('Summary Sheet'!$M$4="PB w/ PB Drawers",VLOOKUP($B103,'Pwood &amp; PB List'!$B$4:$V$158,17,FALSE))))</f>
        <v>916.31999999999994</v>
      </c>
      <c r="D103" s="150" t="str">
        <f t="shared" si="132"/>
        <v>GLW-W2442</v>
      </c>
      <c r="E103" s="149">
        <f>IF('Summary Sheet'!$M$4="Plywood",VLOOKUP($B103,'Pwood &amp; PB List'!$B$4:$V$158,10,FALSE),IF('Summary Sheet'!$M$4="PB w/ Wood Drawers",VLOOKUP($B103,'Pwood &amp; PB List'!$B$4:$V$158,14,FALSE),IF('Summary Sheet'!$M$4="PB w/ PB Drawers",VLOOKUP($B103,'Pwood &amp; PB List'!$B$4:$V$158,18,FALSE))))</f>
        <v>865.26</v>
      </c>
      <c r="F103" s="150" t="str">
        <f t="shared" si="133"/>
        <v>SLO-W2442</v>
      </c>
      <c r="G103" s="149">
        <f>IF('Summary Sheet'!$M$4="Plywood",VLOOKUP($B103,'Pwood &amp; PB List'!$B$4:$V$158,11,FALSE),IF('Summary Sheet'!$M$4="PB w/ Wood Drawers",VLOOKUP($B103,'Pwood &amp; PB List'!$B$4:$V$158,15,FALSE),IF('Summary Sheet'!$M$4="PB w/ PB Drawers",VLOOKUP($B103,'Pwood &amp; PB List'!$B$4:$V$158,19,FALSE))))</f>
        <v>810.75</v>
      </c>
      <c r="H103" s="150" t="str">
        <f t="shared" si="134"/>
        <v>BLW-W2442</v>
      </c>
      <c r="I103" s="149">
        <f>IF('Summary Sheet'!$M$4="Plywood",VLOOKUP($B103,'Pwood &amp; PB List'!$B$4:$V$158,10,FALSE),IF('Summary Sheet'!$M$4="PB w/ Wood Drawers",VLOOKUP($B103,'Pwood &amp; PB List'!$B$4:$V$158,14,FALSE),IF('Summary Sheet'!$M$4="PB w/ PB Drawers",VLOOKUP($B103,'Pwood &amp; PB List'!$B$4:$V$158,18,FALSE))))</f>
        <v>865.26</v>
      </c>
      <c r="J103" s="150" t="str">
        <f t="shared" si="135"/>
        <v>WEO-W2442</v>
      </c>
      <c r="K103" s="149">
        <f>IF('Summary Sheet'!$M$4="Plywood",VLOOKUP($B103,'Pwood &amp; PB List'!$B$4:$V$158,9,FALSE),IF('Summary Sheet'!$M$4="PB w/ Wood Drawers",VLOOKUP($B103,'Pwood &amp; PB List'!$B$4:$V$158,13,FALSE),IF('Summary Sheet'!$M$4="PB w/ PB Drawers",VLOOKUP($B103,'Pwood &amp; PB List'!$B$4:$V$158,17,FALSE))))</f>
        <v>916.31999999999994</v>
      </c>
      <c r="L103" s="150" t="str">
        <f t="shared" si="136"/>
        <v>GLG-W2442</v>
      </c>
      <c r="M103" s="149">
        <f>IF('Summary Sheet'!$M$4="Plywood",VLOOKUP($B103,'Pwood &amp; PB List'!$B$4:$V$158,12,FALSE),IF('Summary Sheet'!$M$4="PB w/ Wood Drawers",VLOOKUP($B103,'Pwood &amp; PB List'!$B$4:$V$158,16,FALSE),IF('Summary Sheet'!$M$4="PB w/ PB Drawers",VLOOKUP($B103,'Pwood &amp; PB List'!$B$4:$V$158,20,FALSE))))</f>
        <v>749.34</v>
      </c>
      <c r="N103" s="108" t="str">
        <f t="shared" si="137"/>
        <v>NAO-W2442</v>
      </c>
      <c r="O103" s="149">
        <f>IF('Summary Sheet'!$M$4="Plywood",VLOOKUP($B103,'Pwood &amp; PB List'!$B$4:$V$158,12,FALSE),IF('Summary Sheet'!$M$4="PB w/ Wood Drawers",VLOOKUP($B103,'Pwood &amp; PB List'!$B$4:$V$158,16,FALSE),IF('Summary Sheet'!$M$4="PB w/ PB Drawers",VLOOKUP($B103,'Pwood &amp; PB List'!$B$4:$V$158,20,FALSE))))</f>
        <v>749.34</v>
      </c>
      <c r="P103" s="108" t="str">
        <f t="shared" si="138"/>
        <v>WHO-W2442</v>
      </c>
      <c r="Q103" s="149">
        <f>IF('Summary Sheet'!$M$4="Plywood",VLOOKUP($B103,'Pwood &amp; PB List'!$B$4:$V$158,9,FALSE),IF('Summary Sheet'!$M$4="PB w/ Wood Drawers",VLOOKUP($B103,'Pwood &amp; PB List'!$B$4:$V$158,13,FALSE),IF('Summary Sheet'!$M$4="PB w/ PB Drawers",VLOOKUP($B103,'Pwood &amp; PB List'!$B$4:$V$158,17,FALSE))))</f>
        <v>916.31999999999994</v>
      </c>
      <c r="R103" s="108" t="str">
        <f t="shared" si="139"/>
        <v>MAW-W2442</v>
      </c>
      <c r="S103" s="149">
        <f>IF('Summary Sheet'!$M$4="Plywood",VLOOKUP($B103,'Pwood &amp; PB List'!$B$4:$V$158,9,FALSE),IF('Summary Sheet'!$M$4="PB w/ Wood Drawers",VLOOKUP($B103,'Pwood &amp; PB List'!$B$4:$V$158,13,FALSE),IF('Summary Sheet'!$M$4="PB w/ PB Drawers",VLOOKUP($B103,'Pwood &amp; PB List'!$B$4:$V$158,17,FALSE))))</f>
        <v>916.31999999999994</v>
      </c>
      <c r="T103" s="108" t="str">
        <f t="shared" si="140"/>
        <v>MAG-W2442</v>
      </c>
      <c r="U103" s="149">
        <f>IF('Summary Sheet'!$M$4="Plywood",VLOOKUP($B103,'Pwood &amp; PB List'!$B$4:$V$158,9,FALSE),IF('Summary Sheet'!$M$4="PB w/ Wood Drawers",VLOOKUP($B103,'Pwood &amp; PB List'!$B$4:$V$158,13,FALSE),IF('Summary Sheet'!$M$4="PB w/ PB Drawers",VLOOKUP($B103,'Pwood &amp; PB List'!$B$4:$V$158,17,FALSE))))</f>
        <v>916.31999999999994</v>
      </c>
      <c r="V103" s="108" t="str">
        <f t="shared" si="141"/>
        <v>MAB-W2442</v>
      </c>
      <c r="W103" s="149">
        <f>IF('Summary Sheet'!$M$4="Plywood",VLOOKUP($B103,'Pwood &amp; PB List'!$B$4:$V$158,9,FALSE),IF('Summary Sheet'!$M$4="PB w/ Wood Drawers",VLOOKUP($B103,'Pwood &amp; PB List'!$B$4:$V$158,13,FALSE),IF('Summary Sheet'!$M$4="PB w/ PB Drawers",VLOOKUP($B103,'Pwood &amp; PB List'!$B$4:$V$158,17,FALSE))))</f>
        <v>916.31999999999994</v>
      </c>
      <c r="X103" s="150" t="str">
        <f t="shared" si="142"/>
        <v>GLB-W2442</v>
      </c>
      <c r="Y103" s="107">
        <v>2</v>
      </c>
      <c r="Z103" s="108"/>
      <c r="AA103" s="108"/>
      <c r="AB103" s="108"/>
      <c r="AC103" s="108"/>
      <c r="AD103" s="93"/>
      <c r="AE103" s="93"/>
      <c r="AF103" s="93"/>
      <c r="AG103" s="93"/>
      <c r="AH103" s="93"/>
      <c r="AI103" s="93"/>
      <c r="AJ103" s="93"/>
      <c r="AK103" s="93"/>
      <c r="AL103" s="93"/>
      <c r="AM103" s="93"/>
      <c r="AN103" s="93"/>
      <c r="AO103" s="93"/>
      <c r="AP103" s="93"/>
      <c r="AQ103" s="93"/>
      <c r="AR103" s="93"/>
      <c r="AS103" s="93"/>
    </row>
    <row r="104" spans="1:45" ht="14.25" customHeight="1">
      <c r="A104" s="147" t="s">
        <v>709</v>
      </c>
      <c r="B104" s="148" t="s">
        <v>179</v>
      </c>
      <c r="C104" s="149">
        <f>IF('Summary Sheet'!$M$4="Plywood",VLOOKUP($B104,'Pwood &amp; PB List'!$B$4:$V$158,9,FALSE),IF('Summary Sheet'!$M$4="PB w/ Wood Drawers",VLOOKUP($B104,'Pwood &amp; PB List'!$B$4:$V$158,13,FALSE),IF('Summary Sheet'!$M$4="PB w/ PB Drawers",VLOOKUP($B104,'Pwood &amp; PB List'!$B$4:$V$158,17,FALSE))))</f>
        <v>737.72500000000002</v>
      </c>
      <c r="D104" s="150" t="str">
        <f t="shared" si="132"/>
        <v>GLW-W2730</v>
      </c>
      <c r="E104" s="149">
        <f>IF('Summary Sheet'!$M$4="Plywood",VLOOKUP($B104,'Pwood &amp; PB List'!$B$4:$V$158,10,FALSE),IF('Summary Sheet'!$M$4="PB w/ Wood Drawers",VLOOKUP($B104,'Pwood &amp; PB List'!$B$4:$V$158,14,FALSE),IF('Summary Sheet'!$M$4="PB w/ PB Drawers",VLOOKUP($B104,'Pwood &amp; PB List'!$B$4:$V$158,18,FALSE))))</f>
        <v>696.67000000000007</v>
      </c>
      <c r="F104" s="150" t="str">
        <f t="shared" si="133"/>
        <v>SLO-W2730</v>
      </c>
      <c r="G104" s="149">
        <f>IF('Summary Sheet'!$M$4="Plywood",VLOOKUP($B104,'Pwood &amp; PB List'!$B$4:$V$158,11,FALSE),IF('Summary Sheet'!$M$4="PB w/ Wood Drawers",VLOOKUP($B104,'Pwood &amp; PB List'!$B$4:$V$158,15,FALSE),IF('Summary Sheet'!$M$4="PB w/ PB Drawers",VLOOKUP($B104,'Pwood &amp; PB List'!$B$4:$V$158,19,FALSE))))</f>
        <v>652.85500000000002</v>
      </c>
      <c r="H104" s="150" t="str">
        <f t="shared" si="134"/>
        <v>BLW-W2730</v>
      </c>
      <c r="I104" s="149">
        <f>IF('Summary Sheet'!$M$4="Plywood",VLOOKUP($B104,'Pwood &amp; PB List'!$B$4:$V$158,10,FALSE),IF('Summary Sheet'!$M$4="PB w/ Wood Drawers",VLOOKUP($B104,'Pwood &amp; PB List'!$B$4:$V$158,14,FALSE),IF('Summary Sheet'!$M$4="PB w/ PB Drawers",VLOOKUP($B104,'Pwood &amp; PB List'!$B$4:$V$158,18,FALSE))))</f>
        <v>696.67000000000007</v>
      </c>
      <c r="J104" s="150" t="str">
        <f t="shared" si="135"/>
        <v>WEO-W2730</v>
      </c>
      <c r="K104" s="149">
        <f>IF('Summary Sheet'!$M$4="Plywood",VLOOKUP($B104,'Pwood &amp; PB List'!$B$4:$V$158,9,FALSE),IF('Summary Sheet'!$M$4="PB w/ Wood Drawers",VLOOKUP($B104,'Pwood &amp; PB List'!$B$4:$V$158,13,FALSE),IF('Summary Sheet'!$M$4="PB w/ PB Drawers",VLOOKUP($B104,'Pwood &amp; PB List'!$B$4:$V$158,17,FALSE))))</f>
        <v>737.72500000000002</v>
      </c>
      <c r="L104" s="150" t="str">
        <f t="shared" si="136"/>
        <v>GLG-W2730</v>
      </c>
      <c r="M104" s="149">
        <f>IF('Summary Sheet'!$M$4="Plywood",VLOOKUP($B104,'Pwood &amp; PB List'!$B$4:$V$158,12,FALSE),IF('Summary Sheet'!$M$4="PB w/ Wood Drawers",VLOOKUP($B104,'Pwood &amp; PB List'!$B$4:$V$158,16,FALSE),IF('Summary Sheet'!$M$4="PB w/ PB Drawers",VLOOKUP($B104,'Pwood &amp; PB List'!$B$4:$V$158,20,FALSE))))</f>
        <v>603.52</v>
      </c>
      <c r="N104" s="108" t="str">
        <f t="shared" si="137"/>
        <v>NAO-W2730</v>
      </c>
      <c r="O104" s="149">
        <f>IF('Summary Sheet'!$M$4="Plywood",VLOOKUP($B104,'Pwood &amp; PB List'!$B$4:$V$158,12,FALSE),IF('Summary Sheet'!$M$4="PB w/ Wood Drawers",VLOOKUP($B104,'Pwood &amp; PB List'!$B$4:$V$158,16,FALSE),IF('Summary Sheet'!$M$4="PB w/ PB Drawers",VLOOKUP($B104,'Pwood &amp; PB List'!$B$4:$V$158,20,FALSE))))</f>
        <v>603.52</v>
      </c>
      <c r="P104" s="108" t="str">
        <f t="shared" si="138"/>
        <v>WHO-W2730</v>
      </c>
      <c r="Q104" s="149">
        <f>IF('Summary Sheet'!$M$4="Plywood",VLOOKUP($B104,'Pwood &amp; PB List'!$B$4:$V$158,9,FALSE),IF('Summary Sheet'!$M$4="PB w/ Wood Drawers",VLOOKUP($B104,'Pwood &amp; PB List'!$B$4:$V$158,13,FALSE),IF('Summary Sheet'!$M$4="PB w/ PB Drawers",VLOOKUP($B104,'Pwood &amp; PB List'!$B$4:$V$158,17,FALSE))))</f>
        <v>737.72500000000002</v>
      </c>
      <c r="R104" s="108" t="str">
        <f t="shared" si="139"/>
        <v>MAW-W2730</v>
      </c>
      <c r="S104" s="149">
        <f>IF('Summary Sheet'!$M$4="Plywood",VLOOKUP($B104,'Pwood &amp; PB List'!$B$4:$V$158,9,FALSE),IF('Summary Sheet'!$M$4="PB w/ Wood Drawers",VLOOKUP($B104,'Pwood &amp; PB List'!$B$4:$V$158,13,FALSE),IF('Summary Sheet'!$M$4="PB w/ PB Drawers",VLOOKUP($B104,'Pwood &amp; PB List'!$B$4:$V$158,17,FALSE))))</f>
        <v>737.72500000000002</v>
      </c>
      <c r="T104" s="108" t="str">
        <f t="shared" si="140"/>
        <v>MAG-W2730</v>
      </c>
      <c r="U104" s="149">
        <f>IF('Summary Sheet'!$M$4="Plywood",VLOOKUP($B104,'Pwood &amp; PB List'!$B$4:$V$158,9,FALSE),IF('Summary Sheet'!$M$4="PB w/ Wood Drawers",VLOOKUP($B104,'Pwood &amp; PB List'!$B$4:$V$158,13,FALSE),IF('Summary Sheet'!$M$4="PB w/ PB Drawers",VLOOKUP($B104,'Pwood &amp; PB List'!$B$4:$V$158,17,FALSE))))</f>
        <v>737.72500000000002</v>
      </c>
      <c r="V104" s="108" t="str">
        <f t="shared" si="141"/>
        <v>MAB-W2730</v>
      </c>
      <c r="W104" s="149">
        <f>IF('Summary Sheet'!$M$4="Plywood",VLOOKUP($B104,'Pwood &amp; PB List'!$B$4:$V$158,9,FALSE),IF('Summary Sheet'!$M$4="PB w/ Wood Drawers",VLOOKUP($B104,'Pwood &amp; PB List'!$B$4:$V$158,13,FALSE),IF('Summary Sheet'!$M$4="PB w/ PB Drawers",VLOOKUP($B104,'Pwood &amp; PB List'!$B$4:$V$158,17,FALSE))))</f>
        <v>737.72500000000002</v>
      </c>
      <c r="X104" s="150" t="str">
        <f t="shared" si="142"/>
        <v>GLB-W2730</v>
      </c>
      <c r="Y104" s="107">
        <v>2</v>
      </c>
      <c r="Z104" s="108"/>
      <c r="AA104" s="108"/>
      <c r="AB104" s="108"/>
      <c r="AC104" s="108"/>
      <c r="AD104" s="93"/>
      <c r="AE104" s="93"/>
      <c r="AF104" s="93"/>
      <c r="AG104" s="93"/>
      <c r="AH104" s="93"/>
      <c r="AI104" s="93"/>
      <c r="AJ104" s="93"/>
      <c r="AK104" s="93"/>
      <c r="AL104" s="93"/>
      <c r="AM104" s="93"/>
      <c r="AN104" s="93"/>
      <c r="AO104" s="93"/>
      <c r="AP104" s="93"/>
      <c r="AQ104" s="93"/>
      <c r="AR104" s="93"/>
      <c r="AS104" s="93"/>
    </row>
    <row r="105" spans="1:45" ht="14.25" customHeight="1">
      <c r="A105" s="147" t="s">
        <v>710</v>
      </c>
      <c r="B105" s="148" t="s">
        <v>209</v>
      </c>
      <c r="C105" s="149">
        <f>IF('Summary Sheet'!$M$4="Plywood",VLOOKUP($B105,'Pwood &amp; PB List'!$B$4:$V$158,9,FALSE),IF('Summary Sheet'!$M$4="PB w/ Wood Drawers",VLOOKUP($B105,'Pwood &amp; PB List'!$B$4:$V$158,13,FALSE),IF('Summary Sheet'!$M$4="PB w/ PB Drawers",VLOOKUP($B105,'Pwood &amp; PB List'!$B$4:$V$158,17,FALSE))))</f>
        <v>840.19</v>
      </c>
      <c r="D105" s="150" t="str">
        <f t="shared" si="132"/>
        <v>GLW-W2736</v>
      </c>
      <c r="E105" s="149">
        <f>IF('Summary Sheet'!$M$4="Plywood",VLOOKUP($B105,'Pwood &amp; PB List'!$B$4:$V$158,10,FALSE),IF('Summary Sheet'!$M$4="PB w/ Wood Drawers",VLOOKUP($B105,'Pwood &amp; PB List'!$B$4:$V$158,14,FALSE),IF('Summary Sheet'!$M$4="PB w/ PB Drawers",VLOOKUP($B105,'Pwood &amp; PB List'!$B$4:$V$158,18,FALSE))))</f>
        <v>790.85500000000002</v>
      </c>
      <c r="F105" s="150" t="str">
        <f t="shared" si="133"/>
        <v>SLO-W2736</v>
      </c>
      <c r="G105" s="149">
        <f>IF('Summary Sheet'!$M$4="Plywood",VLOOKUP($B105,'Pwood &amp; PB List'!$B$4:$V$158,11,FALSE),IF('Summary Sheet'!$M$4="PB w/ Wood Drawers",VLOOKUP($B105,'Pwood &amp; PB List'!$B$4:$V$158,15,FALSE),IF('Summary Sheet'!$M$4="PB w/ PB Drawers",VLOOKUP($B105,'Pwood &amp; PB List'!$B$4:$V$158,19,FALSE))))</f>
        <v>738.18499999999995</v>
      </c>
      <c r="H105" s="150" t="str">
        <f t="shared" si="134"/>
        <v>BLW-W2736</v>
      </c>
      <c r="I105" s="149">
        <f>IF('Summary Sheet'!$M$4="Plywood",VLOOKUP($B105,'Pwood &amp; PB List'!$B$4:$V$158,10,FALSE),IF('Summary Sheet'!$M$4="PB w/ Wood Drawers",VLOOKUP($B105,'Pwood &amp; PB List'!$B$4:$V$158,14,FALSE),IF('Summary Sheet'!$M$4="PB w/ PB Drawers",VLOOKUP($B105,'Pwood &amp; PB List'!$B$4:$V$158,18,FALSE))))</f>
        <v>790.85500000000002</v>
      </c>
      <c r="J105" s="150" t="str">
        <f t="shared" si="135"/>
        <v>WEO-W2736</v>
      </c>
      <c r="K105" s="149">
        <f>IF('Summary Sheet'!$M$4="Plywood",VLOOKUP($B105,'Pwood &amp; PB List'!$B$4:$V$158,9,FALSE),IF('Summary Sheet'!$M$4="PB w/ Wood Drawers",VLOOKUP($B105,'Pwood &amp; PB List'!$B$4:$V$158,13,FALSE),IF('Summary Sheet'!$M$4="PB w/ PB Drawers",VLOOKUP($B105,'Pwood &amp; PB List'!$B$4:$V$158,17,FALSE))))</f>
        <v>840.19</v>
      </c>
      <c r="L105" s="150" t="str">
        <f t="shared" si="136"/>
        <v>GLG-W2736</v>
      </c>
      <c r="M105" s="149">
        <f>IF('Summary Sheet'!$M$4="Plywood",VLOOKUP($B105,'Pwood &amp; PB List'!$B$4:$V$158,12,FALSE),IF('Summary Sheet'!$M$4="PB w/ Wood Drawers",VLOOKUP($B105,'Pwood &amp; PB List'!$B$4:$V$158,16,FALSE),IF('Summary Sheet'!$M$4="PB w/ PB Drawers",VLOOKUP($B105,'Pwood &amp; PB List'!$B$4:$V$158,20,FALSE))))</f>
        <v>679.07500000000005</v>
      </c>
      <c r="N105" s="108" t="str">
        <f t="shared" si="137"/>
        <v>NAO-W2736</v>
      </c>
      <c r="O105" s="149">
        <f>IF('Summary Sheet'!$M$4="Plywood",VLOOKUP($B105,'Pwood &amp; PB List'!$B$4:$V$158,12,FALSE),IF('Summary Sheet'!$M$4="PB w/ Wood Drawers",VLOOKUP($B105,'Pwood &amp; PB List'!$B$4:$V$158,16,FALSE),IF('Summary Sheet'!$M$4="PB w/ PB Drawers",VLOOKUP($B105,'Pwood &amp; PB List'!$B$4:$V$158,20,FALSE))))</f>
        <v>679.07500000000005</v>
      </c>
      <c r="P105" s="108" t="str">
        <f t="shared" si="138"/>
        <v>WHO-W2736</v>
      </c>
      <c r="Q105" s="149">
        <f>IF('Summary Sheet'!$M$4="Plywood",VLOOKUP($B105,'Pwood &amp; PB List'!$B$4:$V$158,9,FALSE),IF('Summary Sheet'!$M$4="PB w/ Wood Drawers",VLOOKUP($B105,'Pwood &amp; PB List'!$B$4:$V$158,13,FALSE),IF('Summary Sheet'!$M$4="PB w/ PB Drawers",VLOOKUP($B105,'Pwood &amp; PB List'!$B$4:$V$158,17,FALSE))))</f>
        <v>840.19</v>
      </c>
      <c r="R105" s="108" t="str">
        <f t="shared" si="139"/>
        <v>MAW-W2736</v>
      </c>
      <c r="S105" s="149">
        <f>IF('Summary Sheet'!$M$4="Plywood",VLOOKUP($B105,'Pwood &amp; PB List'!$B$4:$V$158,9,FALSE),IF('Summary Sheet'!$M$4="PB w/ Wood Drawers",VLOOKUP($B105,'Pwood &amp; PB List'!$B$4:$V$158,13,FALSE),IF('Summary Sheet'!$M$4="PB w/ PB Drawers",VLOOKUP($B105,'Pwood &amp; PB List'!$B$4:$V$158,17,FALSE))))</f>
        <v>840.19</v>
      </c>
      <c r="T105" s="108" t="str">
        <f t="shared" si="140"/>
        <v>MAG-W2736</v>
      </c>
      <c r="U105" s="149">
        <f>IF('Summary Sheet'!$M$4="Plywood",VLOOKUP($B105,'Pwood &amp; PB List'!$B$4:$V$158,9,FALSE),IF('Summary Sheet'!$M$4="PB w/ Wood Drawers",VLOOKUP($B105,'Pwood &amp; PB List'!$B$4:$V$158,13,FALSE),IF('Summary Sheet'!$M$4="PB w/ PB Drawers",VLOOKUP($B105,'Pwood &amp; PB List'!$B$4:$V$158,17,FALSE))))</f>
        <v>840.19</v>
      </c>
      <c r="V105" s="108" t="str">
        <f t="shared" si="141"/>
        <v>MAB-W2736</v>
      </c>
      <c r="W105" s="149">
        <f>IF('Summary Sheet'!$M$4="Plywood",VLOOKUP($B105,'Pwood &amp; PB List'!$B$4:$V$158,9,FALSE),IF('Summary Sheet'!$M$4="PB w/ Wood Drawers",VLOOKUP($B105,'Pwood &amp; PB List'!$B$4:$V$158,13,FALSE),IF('Summary Sheet'!$M$4="PB w/ PB Drawers",VLOOKUP($B105,'Pwood &amp; PB List'!$B$4:$V$158,17,FALSE))))</f>
        <v>840.19</v>
      </c>
      <c r="X105" s="150" t="str">
        <f t="shared" si="142"/>
        <v>GLB-W2736</v>
      </c>
      <c r="Y105" s="107">
        <v>2</v>
      </c>
      <c r="Z105" s="108"/>
      <c r="AA105" s="108"/>
      <c r="AB105" s="108"/>
      <c r="AC105" s="108"/>
      <c r="AD105" s="93"/>
      <c r="AE105" s="93"/>
      <c r="AF105" s="93"/>
      <c r="AG105" s="93"/>
      <c r="AH105" s="93"/>
      <c r="AI105" s="93"/>
      <c r="AJ105" s="93"/>
      <c r="AK105" s="93"/>
      <c r="AL105" s="93"/>
      <c r="AM105" s="93"/>
      <c r="AN105" s="93"/>
      <c r="AO105" s="93"/>
      <c r="AP105" s="93"/>
      <c r="AQ105" s="93"/>
      <c r="AR105" s="93"/>
      <c r="AS105" s="93"/>
    </row>
    <row r="106" spans="1:45" ht="14.25" customHeight="1">
      <c r="A106" s="147" t="s">
        <v>711</v>
      </c>
      <c r="B106" s="148" t="s">
        <v>259</v>
      </c>
      <c r="C106" s="149">
        <f>IF('Summary Sheet'!$M$4="Plywood",VLOOKUP($B106,'Pwood &amp; PB List'!$B$4:$V$158,9,FALSE),IF('Summary Sheet'!$M$4="PB w/ Wood Drawers",VLOOKUP($B106,'Pwood &amp; PB List'!$B$4:$V$158,13,FALSE),IF('Summary Sheet'!$M$4="PB w/ PB Drawers",VLOOKUP($B106,'Pwood &amp; PB List'!$B$4:$V$158,17,FALSE))))</f>
        <v>1001.8800000000001</v>
      </c>
      <c r="D106" s="150" t="str">
        <f t="shared" si="132"/>
        <v>GLW-W2742</v>
      </c>
      <c r="E106" s="149">
        <f>IF('Summary Sheet'!$M$4="Plywood",VLOOKUP($B106,'Pwood &amp; PB List'!$B$4:$V$158,10,FALSE),IF('Summary Sheet'!$M$4="PB w/ Wood Drawers",VLOOKUP($B106,'Pwood &amp; PB List'!$B$4:$V$158,14,FALSE),IF('Summary Sheet'!$M$4="PB w/ PB Drawers",VLOOKUP($B106,'Pwood &amp; PB List'!$B$4:$V$158,18,FALSE))))</f>
        <v>944.2650000000001</v>
      </c>
      <c r="F106" s="150" t="str">
        <f t="shared" si="133"/>
        <v>SLO-W2742</v>
      </c>
      <c r="G106" s="149">
        <f>IF('Summary Sheet'!$M$4="Plywood",VLOOKUP($B106,'Pwood &amp; PB List'!$B$4:$V$158,11,FALSE),IF('Summary Sheet'!$M$4="PB w/ Wood Drawers",VLOOKUP($B106,'Pwood &amp; PB List'!$B$4:$V$158,15,FALSE),IF('Summary Sheet'!$M$4="PB w/ PB Drawers",VLOOKUP($B106,'Pwood &amp; PB List'!$B$4:$V$158,19,FALSE))))</f>
        <v>882.85500000000002</v>
      </c>
      <c r="H106" s="150" t="str">
        <f t="shared" si="134"/>
        <v>BLW-W2742</v>
      </c>
      <c r="I106" s="149">
        <f>IF('Summary Sheet'!$M$4="Plywood",VLOOKUP($B106,'Pwood &amp; PB List'!$B$4:$V$158,10,FALSE),IF('Summary Sheet'!$M$4="PB w/ Wood Drawers",VLOOKUP($B106,'Pwood &amp; PB List'!$B$4:$V$158,14,FALSE),IF('Summary Sheet'!$M$4="PB w/ PB Drawers",VLOOKUP($B106,'Pwood &amp; PB List'!$B$4:$V$158,18,FALSE))))</f>
        <v>944.2650000000001</v>
      </c>
      <c r="J106" s="150" t="str">
        <f t="shared" si="135"/>
        <v>WEO-W2742</v>
      </c>
      <c r="K106" s="149">
        <f>IF('Summary Sheet'!$M$4="Plywood",VLOOKUP($B106,'Pwood &amp; PB List'!$B$4:$V$158,9,FALSE),IF('Summary Sheet'!$M$4="PB w/ Wood Drawers",VLOOKUP($B106,'Pwood &amp; PB List'!$B$4:$V$158,13,FALSE),IF('Summary Sheet'!$M$4="PB w/ PB Drawers",VLOOKUP($B106,'Pwood &amp; PB List'!$B$4:$V$158,17,FALSE))))</f>
        <v>1001.8800000000001</v>
      </c>
      <c r="L106" s="150" t="str">
        <f t="shared" si="136"/>
        <v>GLG-W2742</v>
      </c>
      <c r="M106" s="149">
        <f>IF('Summary Sheet'!$M$4="Plywood",VLOOKUP($B106,'Pwood &amp; PB List'!$B$4:$V$158,12,FALSE),IF('Summary Sheet'!$M$4="PB w/ Wood Drawers",VLOOKUP($B106,'Pwood &amp; PB List'!$B$4:$V$158,16,FALSE),IF('Summary Sheet'!$M$4="PB w/ PB Drawers",VLOOKUP($B106,'Pwood &amp; PB List'!$B$4:$V$158,20,FALSE))))</f>
        <v>813.74</v>
      </c>
      <c r="N106" s="108" t="str">
        <f t="shared" si="137"/>
        <v>NAO-W2742</v>
      </c>
      <c r="O106" s="149">
        <f>IF('Summary Sheet'!$M$4="Plywood",VLOOKUP($B106,'Pwood &amp; PB List'!$B$4:$V$158,12,FALSE),IF('Summary Sheet'!$M$4="PB w/ Wood Drawers",VLOOKUP($B106,'Pwood &amp; PB List'!$B$4:$V$158,16,FALSE),IF('Summary Sheet'!$M$4="PB w/ PB Drawers",VLOOKUP($B106,'Pwood &amp; PB List'!$B$4:$V$158,20,FALSE))))</f>
        <v>813.74</v>
      </c>
      <c r="P106" s="108" t="str">
        <f t="shared" si="138"/>
        <v>WHO-W2742</v>
      </c>
      <c r="Q106" s="149">
        <f>IF('Summary Sheet'!$M$4="Plywood",VLOOKUP($B106,'Pwood &amp; PB List'!$B$4:$V$158,9,FALSE),IF('Summary Sheet'!$M$4="PB w/ Wood Drawers",VLOOKUP($B106,'Pwood &amp; PB List'!$B$4:$V$158,13,FALSE),IF('Summary Sheet'!$M$4="PB w/ PB Drawers",VLOOKUP($B106,'Pwood &amp; PB List'!$B$4:$V$158,17,FALSE))))</f>
        <v>1001.8800000000001</v>
      </c>
      <c r="R106" s="108" t="str">
        <f t="shared" si="139"/>
        <v>MAW-W2742</v>
      </c>
      <c r="S106" s="149">
        <f>IF('Summary Sheet'!$M$4="Plywood",VLOOKUP($B106,'Pwood &amp; PB List'!$B$4:$V$158,9,FALSE),IF('Summary Sheet'!$M$4="PB w/ Wood Drawers",VLOOKUP($B106,'Pwood &amp; PB List'!$B$4:$V$158,13,FALSE),IF('Summary Sheet'!$M$4="PB w/ PB Drawers",VLOOKUP($B106,'Pwood &amp; PB List'!$B$4:$V$158,17,FALSE))))</f>
        <v>1001.8800000000001</v>
      </c>
      <c r="T106" s="108" t="str">
        <f t="shared" si="140"/>
        <v>MAG-W2742</v>
      </c>
      <c r="U106" s="149">
        <f>IF('Summary Sheet'!$M$4="Plywood",VLOOKUP($B106,'Pwood &amp; PB List'!$B$4:$V$158,9,FALSE),IF('Summary Sheet'!$M$4="PB w/ Wood Drawers",VLOOKUP($B106,'Pwood &amp; PB List'!$B$4:$V$158,13,FALSE),IF('Summary Sheet'!$M$4="PB w/ PB Drawers",VLOOKUP($B106,'Pwood &amp; PB List'!$B$4:$V$158,17,FALSE))))</f>
        <v>1001.8800000000001</v>
      </c>
      <c r="V106" s="108" t="str">
        <f t="shared" si="141"/>
        <v>MAB-W2742</v>
      </c>
      <c r="W106" s="149">
        <f>IF('Summary Sheet'!$M$4="Plywood",VLOOKUP($B106,'Pwood &amp; PB List'!$B$4:$V$158,9,FALSE),IF('Summary Sheet'!$M$4="PB w/ Wood Drawers",VLOOKUP($B106,'Pwood &amp; PB List'!$B$4:$V$158,13,FALSE),IF('Summary Sheet'!$M$4="PB w/ PB Drawers",VLOOKUP($B106,'Pwood &amp; PB List'!$B$4:$V$158,17,FALSE))))</f>
        <v>1001.8800000000001</v>
      </c>
      <c r="X106" s="150" t="str">
        <f t="shared" si="142"/>
        <v>GLB-W2742</v>
      </c>
      <c r="Y106" s="107">
        <v>2</v>
      </c>
      <c r="Z106" s="108"/>
      <c r="AA106" s="108"/>
      <c r="AB106" s="108"/>
      <c r="AC106" s="108"/>
      <c r="AD106" s="93"/>
      <c r="AE106" s="93"/>
      <c r="AF106" s="93"/>
      <c r="AG106" s="93"/>
      <c r="AH106" s="93"/>
      <c r="AI106" s="93"/>
      <c r="AJ106" s="93"/>
      <c r="AK106" s="93"/>
      <c r="AL106" s="93"/>
      <c r="AM106" s="93"/>
      <c r="AN106" s="93"/>
      <c r="AO106" s="93"/>
      <c r="AP106" s="93"/>
      <c r="AQ106" s="93"/>
      <c r="AR106" s="93"/>
      <c r="AS106" s="93"/>
    </row>
    <row r="107" spans="1:45" ht="14.25" customHeight="1">
      <c r="A107" s="147" t="s">
        <v>712</v>
      </c>
      <c r="B107" s="148" t="s">
        <v>181</v>
      </c>
      <c r="C107" s="149">
        <f>IF('Summary Sheet'!$M$4="Plywood",VLOOKUP($B107,'Pwood &amp; PB List'!$B$4:$V$158,9,FALSE),IF('Summary Sheet'!$M$4="PB w/ Wood Drawers",VLOOKUP($B107,'Pwood &amp; PB List'!$B$4:$V$158,13,FALSE),IF('Summary Sheet'!$M$4="PB w/ PB Drawers",VLOOKUP($B107,'Pwood &amp; PB List'!$B$4:$V$158,17,FALSE))))</f>
        <v>801.78</v>
      </c>
      <c r="D107" s="150" t="str">
        <f t="shared" si="132"/>
        <v>GLW-W3030</v>
      </c>
      <c r="E107" s="149">
        <f>IF('Summary Sheet'!$M$4="Plywood",VLOOKUP($B107,'Pwood &amp; PB List'!$B$4:$V$158,10,FALSE),IF('Summary Sheet'!$M$4="PB w/ Wood Drawers",VLOOKUP($B107,'Pwood &amp; PB List'!$B$4:$V$158,14,FALSE),IF('Summary Sheet'!$M$4="PB w/ PB Drawers",VLOOKUP($B107,'Pwood &amp; PB List'!$B$4:$V$158,18,FALSE))))</f>
        <v>756.01</v>
      </c>
      <c r="F107" s="150" t="str">
        <f t="shared" si="133"/>
        <v>SLO-W3030</v>
      </c>
      <c r="G107" s="149">
        <f>IF('Summary Sheet'!$M$4="Plywood",VLOOKUP($B107,'Pwood &amp; PB List'!$B$4:$V$158,11,FALSE),IF('Summary Sheet'!$M$4="PB w/ Wood Drawers",VLOOKUP($B107,'Pwood &amp; PB List'!$B$4:$V$158,15,FALSE),IF('Summary Sheet'!$M$4="PB w/ PB Drawers",VLOOKUP($B107,'Pwood &amp; PB List'!$B$4:$V$158,19,FALSE))))</f>
        <v>707.36500000000001</v>
      </c>
      <c r="H107" s="150" t="str">
        <f t="shared" si="134"/>
        <v>BLW-W3030</v>
      </c>
      <c r="I107" s="149">
        <f>IF('Summary Sheet'!$M$4="Plywood",VLOOKUP($B107,'Pwood &amp; PB List'!$B$4:$V$158,10,FALSE),IF('Summary Sheet'!$M$4="PB w/ Wood Drawers",VLOOKUP($B107,'Pwood &amp; PB List'!$B$4:$V$158,14,FALSE),IF('Summary Sheet'!$M$4="PB w/ PB Drawers",VLOOKUP($B107,'Pwood &amp; PB List'!$B$4:$V$158,18,FALSE))))</f>
        <v>756.01</v>
      </c>
      <c r="J107" s="150" t="str">
        <f t="shared" si="135"/>
        <v>WEO-W3030</v>
      </c>
      <c r="K107" s="149">
        <f>IF('Summary Sheet'!$M$4="Plywood",VLOOKUP($B107,'Pwood &amp; PB List'!$B$4:$V$158,9,FALSE),IF('Summary Sheet'!$M$4="PB w/ Wood Drawers",VLOOKUP($B107,'Pwood &amp; PB List'!$B$4:$V$158,13,FALSE),IF('Summary Sheet'!$M$4="PB w/ PB Drawers",VLOOKUP($B107,'Pwood &amp; PB List'!$B$4:$V$158,17,FALSE))))</f>
        <v>801.78</v>
      </c>
      <c r="L107" s="150" t="str">
        <f t="shared" si="136"/>
        <v>GLG-W3030</v>
      </c>
      <c r="M107" s="149">
        <f>IF('Summary Sheet'!$M$4="Plywood",VLOOKUP($B107,'Pwood &amp; PB List'!$B$4:$V$158,12,FALSE),IF('Summary Sheet'!$M$4="PB w/ Wood Drawers",VLOOKUP($B107,'Pwood &amp; PB List'!$B$4:$V$158,16,FALSE),IF('Summary Sheet'!$M$4="PB w/ PB Drawers",VLOOKUP($B107,'Pwood &amp; PB List'!$B$4:$V$158,20,FALSE))))</f>
        <v>652.51</v>
      </c>
      <c r="N107" s="108" t="str">
        <f t="shared" si="137"/>
        <v>NAO-W3030</v>
      </c>
      <c r="O107" s="149">
        <f>IF('Summary Sheet'!$M$4="Plywood",VLOOKUP($B107,'Pwood &amp; PB List'!$B$4:$V$158,12,FALSE),IF('Summary Sheet'!$M$4="PB w/ Wood Drawers",VLOOKUP($B107,'Pwood &amp; PB List'!$B$4:$V$158,16,FALSE),IF('Summary Sheet'!$M$4="PB w/ PB Drawers",VLOOKUP($B107,'Pwood &amp; PB List'!$B$4:$V$158,20,FALSE))))</f>
        <v>652.51</v>
      </c>
      <c r="P107" s="108" t="str">
        <f t="shared" si="138"/>
        <v>WHO-W3030</v>
      </c>
      <c r="Q107" s="149">
        <f>IF('Summary Sheet'!$M$4="Plywood",VLOOKUP($B107,'Pwood &amp; PB List'!$B$4:$V$158,9,FALSE),IF('Summary Sheet'!$M$4="PB w/ Wood Drawers",VLOOKUP($B107,'Pwood &amp; PB List'!$B$4:$V$158,13,FALSE),IF('Summary Sheet'!$M$4="PB w/ PB Drawers",VLOOKUP($B107,'Pwood &amp; PB List'!$B$4:$V$158,17,FALSE))))</f>
        <v>801.78</v>
      </c>
      <c r="R107" s="108" t="str">
        <f t="shared" si="139"/>
        <v>MAW-W3030</v>
      </c>
      <c r="S107" s="149">
        <f>IF('Summary Sheet'!$M$4="Plywood",VLOOKUP($B107,'Pwood &amp; PB List'!$B$4:$V$158,9,FALSE),IF('Summary Sheet'!$M$4="PB w/ Wood Drawers",VLOOKUP($B107,'Pwood &amp; PB List'!$B$4:$V$158,13,FALSE),IF('Summary Sheet'!$M$4="PB w/ PB Drawers",VLOOKUP($B107,'Pwood &amp; PB List'!$B$4:$V$158,17,FALSE))))</f>
        <v>801.78</v>
      </c>
      <c r="T107" s="108" t="str">
        <f t="shared" si="140"/>
        <v>MAG-W3030</v>
      </c>
      <c r="U107" s="149">
        <f>IF('Summary Sheet'!$M$4="Plywood",VLOOKUP($B107,'Pwood &amp; PB List'!$B$4:$V$158,9,FALSE),IF('Summary Sheet'!$M$4="PB w/ Wood Drawers",VLOOKUP($B107,'Pwood &amp; PB List'!$B$4:$V$158,13,FALSE),IF('Summary Sheet'!$M$4="PB w/ PB Drawers",VLOOKUP($B107,'Pwood &amp; PB List'!$B$4:$V$158,17,FALSE))))</f>
        <v>801.78</v>
      </c>
      <c r="V107" s="108" t="str">
        <f t="shared" si="141"/>
        <v>MAB-W3030</v>
      </c>
      <c r="W107" s="149">
        <f>IF('Summary Sheet'!$M$4="Plywood",VLOOKUP($B107,'Pwood &amp; PB List'!$B$4:$V$158,9,FALSE),IF('Summary Sheet'!$M$4="PB w/ Wood Drawers",VLOOKUP($B107,'Pwood &amp; PB List'!$B$4:$V$158,13,FALSE),IF('Summary Sheet'!$M$4="PB w/ PB Drawers",VLOOKUP($B107,'Pwood &amp; PB List'!$B$4:$V$158,17,FALSE))))</f>
        <v>801.78</v>
      </c>
      <c r="X107" s="150" t="str">
        <f t="shared" si="142"/>
        <v>GLB-W3030</v>
      </c>
      <c r="Y107" s="107">
        <v>2</v>
      </c>
      <c r="Z107" s="108"/>
      <c r="AA107" s="108"/>
      <c r="AB107" s="108"/>
      <c r="AC107" s="108"/>
      <c r="AD107" s="93"/>
      <c r="AE107" s="93"/>
      <c r="AF107" s="93"/>
      <c r="AG107" s="93"/>
      <c r="AH107" s="93"/>
      <c r="AI107" s="93"/>
      <c r="AJ107" s="93"/>
      <c r="AK107" s="93"/>
      <c r="AL107" s="93"/>
      <c r="AM107" s="93"/>
      <c r="AN107" s="93"/>
      <c r="AO107" s="93"/>
      <c r="AP107" s="93"/>
      <c r="AQ107" s="93"/>
      <c r="AR107" s="93"/>
      <c r="AS107" s="93"/>
    </row>
    <row r="108" spans="1:45" ht="14.25" customHeight="1">
      <c r="A108" s="147" t="s">
        <v>713</v>
      </c>
      <c r="B108" s="148" t="s">
        <v>211</v>
      </c>
      <c r="C108" s="149">
        <f>IF('Summary Sheet'!$M$4="Plywood",VLOOKUP($B108,'Pwood &amp; PB List'!$B$4:$V$158,9,FALSE),IF('Summary Sheet'!$M$4="PB w/ Wood Drawers",VLOOKUP($B108,'Pwood &amp; PB List'!$B$4:$V$158,13,FALSE),IF('Summary Sheet'!$M$4="PB w/ PB Drawers",VLOOKUP($B108,'Pwood &amp; PB List'!$B$4:$V$158,17,FALSE))))</f>
        <v>912.52500000000009</v>
      </c>
      <c r="D108" s="150" t="str">
        <f t="shared" si="132"/>
        <v>GLW-W3036</v>
      </c>
      <c r="E108" s="149">
        <f>IF('Summary Sheet'!$M$4="Plywood",VLOOKUP($B108,'Pwood &amp; PB List'!$B$4:$V$158,10,FALSE),IF('Summary Sheet'!$M$4="PB w/ Wood Drawers",VLOOKUP($B108,'Pwood &amp; PB List'!$B$4:$V$158,14,FALSE),IF('Summary Sheet'!$M$4="PB w/ PB Drawers",VLOOKUP($B108,'Pwood &amp; PB List'!$B$4:$V$158,18,FALSE))))</f>
        <v>857.67000000000007</v>
      </c>
      <c r="F108" s="150" t="str">
        <f t="shared" si="133"/>
        <v>SLO-W3036</v>
      </c>
      <c r="G108" s="149">
        <f>IF('Summary Sheet'!$M$4="Plywood",VLOOKUP($B108,'Pwood &amp; PB List'!$B$4:$V$158,11,FALSE),IF('Summary Sheet'!$M$4="PB w/ Wood Drawers",VLOOKUP($B108,'Pwood &amp; PB List'!$B$4:$V$158,15,FALSE),IF('Summary Sheet'!$M$4="PB w/ PB Drawers",VLOOKUP($B108,'Pwood &amp; PB List'!$B$4:$V$158,19,FALSE))))</f>
        <v>799.13499999999999</v>
      </c>
      <c r="H108" s="150" t="str">
        <f t="shared" si="134"/>
        <v>BLW-W3036</v>
      </c>
      <c r="I108" s="149">
        <f>IF('Summary Sheet'!$M$4="Plywood",VLOOKUP($B108,'Pwood &amp; PB List'!$B$4:$V$158,10,FALSE),IF('Summary Sheet'!$M$4="PB w/ Wood Drawers",VLOOKUP($B108,'Pwood &amp; PB List'!$B$4:$V$158,14,FALSE),IF('Summary Sheet'!$M$4="PB w/ PB Drawers",VLOOKUP($B108,'Pwood &amp; PB List'!$B$4:$V$158,18,FALSE))))</f>
        <v>857.67000000000007</v>
      </c>
      <c r="J108" s="150" t="str">
        <f t="shared" si="135"/>
        <v>WEO-W3036</v>
      </c>
      <c r="K108" s="149">
        <f>IF('Summary Sheet'!$M$4="Plywood",VLOOKUP($B108,'Pwood &amp; PB List'!$B$4:$V$158,9,FALSE),IF('Summary Sheet'!$M$4="PB w/ Wood Drawers",VLOOKUP($B108,'Pwood &amp; PB List'!$B$4:$V$158,13,FALSE),IF('Summary Sheet'!$M$4="PB w/ PB Drawers",VLOOKUP($B108,'Pwood &amp; PB List'!$B$4:$V$158,17,FALSE))))</f>
        <v>912.52500000000009</v>
      </c>
      <c r="L108" s="150" t="str">
        <f t="shared" si="136"/>
        <v>GLG-W3036</v>
      </c>
      <c r="M108" s="149">
        <f>IF('Summary Sheet'!$M$4="Plywood",VLOOKUP($B108,'Pwood &amp; PB List'!$B$4:$V$158,12,FALSE),IF('Summary Sheet'!$M$4="PB w/ Wood Drawers",VLOOKUP($B108,'Pwood &amp; PB List'!$B$4:$V$158,16,FALSE),IF('Summary Sheet'!$M$4="PB w/ PB Drawers",VLOOKUP($B108,'Pwood &amp; PB List'!$B$4:$V$158,20,FALSE))))</f>
        <v>733.35500000000002</v>
      </c>
      <c r="N108" s="108" t="str">
        <f t="shared" si="137"/>
        <v>NAO-W3036</v>
      </c>
      <c r="O108" s="149">
        <f>IF('Summary Sheet'!$M$4="Plywood",VLOOKUP($B108,'Pwood &amp; PB List'!$B$4:$V$158,12,FALSE),IF('Summary Sheet'!$M$4="PB w/ Wood Drawers",VLOOKUP($B108,'Pwood &amp; PB List'!$B$4:$V$158,16,FALSE),IF('Summary Sheet'!$M$4="PB w/ PB Drawers",VLOOKUP($B108,'Pwood &amp; PB List'!$B$4:$V$158,20,FALSE))))</f>
        <v>733.35500000000002</v>
      </c>
      <c r="P108" s="108" t="str">
        <f t="shared" si="138"/>
        <v>WHO-W3036</v>
      </c>
      <c r="Q108" s="149">
        <f>IF('Summary Sheet'!$M$4="Plywood",VLOOKUP($B108,'Pwood &amp; PB List'!$B$4:$V$158,9,FALSE),IF('Summary Sheet'!$M$4="PB w/ Wood Drawers",VLOOKUP($B108,'Pwood &amp; PB List'!$B$4:$V$158,13,FALSE),IF('Summary Sheet'!$M$4="PB w/ PB Drawers",VLOOKUP($B108,'Pwood &amp; PB List'!$B$4:$V$158,17,FALSE))))</f>
        <v>912.52500000000009</v>
      </c>
      <c r="R108" s="108" t="str">
        <f t="shared" si="139"/>
        <v>MAW-W3036</v>
      </c>
      <c r="S108" s="149">
        <f>IF('Summary Sheet'!$M$4="Plywood",VLOOKUP($B108,'Pwood &amp; PB List'!$B$4:$V$158,9,FALSE),IF('Summary Sheet'!$M$4="PB w/ Wood Drawers",VLOOKUP($B108,'Pwood &amp; PB List'!$B$4:$V$158,13,FALSE),IF('Summary Sheet'!$M$4="PB w/ PB Drawers",VLOOKUP($B108,'Pwood &amp; PB List'!$B$4:$V$158,17,FALSE))))</f>
        <v>912.52500000000009</v>
      </c>
      <c r="T108" s="108" t="str">
        <f t="shared" si="140"/>
        <v>MAG-W3036</v>
      </c>
      <c r="U108" s="149">
        <f>IF('Summary Sheet'!$M$4="Plywood",VLOOKUP($B108,'Pwood &amp; PB List'!$B$4:$V$158,9,FALSE),IF('Summary Sheet'!$M$4="PB w/ Wood Drawers",VLOOKUP($B108,'Pwood &amp; PB List'!$B$4:$V$158,13,FALSE),IF('Summary Sheet'!$M$4="PB w/ PB Drawers",VLOOKUP($B108,'Pwood &amp; PB List'!$B$4:$V$158,17,FALSE))))</f>
        <v>912.52500000000009</v>
      </c>
      <c r="V108" s="108" t="str">
        <f t="shared" si="141"/>
        <v>MAB-W3036</v>
      </c>
      <c r="W108" s="149">
        <f>IF('Summary Sheet'!$M$4="Plywood",VLOOKUP($B108,'Pwood &amp; PB List'!$B$4:$V$158,9,FALSE),IF('Summary Sheet'!$M$4="PB w/ Wood Drawers",VLOOKUP($B108,'Pwood &amp; PB List'!$B$4:$V$158,13,FALSE),IF('Summary Sheet'!$M$4="PB w/ PB Drawers",VLOOKUP($B108,'Pwood &amp; PB List'!$B$4:$V$158,17,FALSE))))</f>
        <v>912.52500000000009</v>
      </c>
      <c r="X108" s="150" t="str">
        <f t="shared" si="142"/>
        <v>GLB-W3036</v>
      </c>
      <c r="Y108" s="107">
        <v>2</v>
      </c>
      <c r="Z108" s="108"/>
      <c r="AA108" s="108"/>
      <c r="AB108" s="108"/>
      <c r="AC108" s="108"/>
      <c r="AD108" s="93"/>
      <c r="AE108" s="93"/>
      <c r="AF108" s="93"/>
      <c r="AG108" s="93"/>
      <c r="AH108" s="93"/>
      <c r="AI108" s="93"/>
      <c r="AJ108" s="93"/>
      <c r="AK108" s="93"/>
      <c r="AL108" s="93"/>
      <c r="AM108" s="93"/>
      <c r="AN108" s="93"/>
      <c r="AO108" s="93"/>
      <c r="AP108" s="93"/>
      <c r="AQ108" s="93"/>
      <c r="AR108" s="93"/>
      <c r="AS108" s="93"/>
    </row>
    <row r="109" spans="1:45" ht="14.25" customHeight="1">
      <c r="A109" s="147" t="s">
        <v>714</v>
      </c>
      <c r="B109" s="148" t="s">
        <v>261</v>
      </c>
      <c r="C109" s="149">
        <f>IF('Summary Sheet'!$M$4="Plywood",VLOOKUP($B109,'Pwood &amp; PB List'!$B$4:$V$158,9,FALSE),IF('Summary Sheet'!$M$4="PB w/ Wood Drawers",VLOOKUP($B109,'Pwood &amp; PB List'!$B$4:$V$158,13,FALSE),IF('Summary Sheet'!$M$4="PB w/ PB Drawers",VLOOKUP($B109,'Pwood &amp; PB List'!$B$4:$V$158,17,FALSE))))</f>
        <v>1087.44</v>
      </c>
      <c r="D109" s="150" t="str">
        <f t="shared" si="132"/>
        <v>GLW-W3042</v>
      </c>
      <c r="E109" s="149">
        <f>IF('Summary Sheet'!$M$4="Plywood",VLOOKUP($B109,'Pwood &amp; PB List'!$B$4:$V$158,10,FALSE),IF('Summary Sheet'!$M$4="PB w/ Wood Drawers",VLOOKUP($B109,'Pwood &amp; PB List'!$B$4:$V$158,14,FALSE),IF('Summary Sheet'!$M$4="PB w/ PB Drawers",VLOOKUP($B109,'Pwood &amp; PB List'!$B$4:$V$158,18,FALSE))))</f>
        <v>1023.385</v>
      </c>
      <c r="F109" s="150" t="str">
        <f t="shared" si="133"/>
        <v>SLO-W3042</v>
      </c>
      <c r="G109" s="149">
        <f>IF('Summary Sheet'!$M$4="Plywood",VLOOKUP($B109,'Pwood &amp; PB List'!$B$4:$V$158,11,FALSE),IF('Summary Sheet'!$M$4="PB w/ Wood Drawers",VLOOKUP($B109,'Pwood &amp; PB List'!$B$4:$V$158,15,FALSE),IF('Summary Sheet'!$M$4="PB w/ PB Drawers",VLOOKUP($B109,'Pwood &amp; PB List'!$B$4:$V$158,19,FALSE))))</f>
        <v>955.19</v>
      </c>
      <c r="H109" s="150" t="str">
        <f t="shared" si="134"/>
        <v>BLW-W3042</v>
      </c>
      <c r="I109" s="149">
        <f>IF('Summary Sheet'!$M$4="Plywood",VLOOKUP($B109,'Pwood &amp; PB List'!$B$4:$V$158,10,FALSE),IF('Summary Sheet'!$M$4="PB w/ Wood Drawers",VLOOKUP($B109,'Pwood &amp; PB List'!$B$4:$V$158,14,FALSE),IF('Summary Sheet'!$M$4="PB w/ PB Drawers",VLOOKUP($B109,'Pwood &amp; PB List'!$B$4:$V$158,18,FALSE))))</f>
        <v>1023.385</v>
      </c>
      <c r="J109" s="150" t="str">
        <f t="shared" si="135"/>
        <v>WEO-W3042</v>
      </c>
      <c r="K109" s="149">
        <f>IF('Summary Sheet'!$M$4="Plywood",VLOOKUP($B109,'Pwood &amp; PB List'!$B$4:$V$158,9,FALSE),IF('Summary Sheet'!$M$4="PB w/ Wood Drawers",VLOOKUP($B109,'Pwood &amp; PB List'!$B$4:$V$158,13,FALSE),IF('Summary Sheet'!$M$4="PB w/ PB Drawers",VLOOKUP($B109,'Pwood &amp; PB List'!$B$4:$V$158,17,FALSE))))</f>
        <v>1087.44</v>
      </c>
      <c r="L109" s="150" t="str">
        <f t="shared" si="136"/>
        <v>GLG-W3042</v>
      </c>
      <c r="M109" s="149">
        <f>IF('Summary Sheet'!$M$4="Plywood",VLOOKUP($B109,'Pwood &amp; PB List'!$B$4:$V$158,12,FALSE),IF('Summary Sheet'!$M$4="PB w/ Wood Drawers",VLOOKUP($B109,'Pwood &amp; PB List'!$B$4:$V$158,16,FALSE),IF('Summary Sheet'!$M$4="PB w/ PB Drawers",VLOOKUP($B109,'Pwood &amp; PB List'!$B$4:$V$158,20,FALSE))))</f>
        <v>878.25500000000011</v>
      </c>
      <c r="N109" s="108" t="str">
        <f t="shared" si="137"/>
        <v>NAO-W3042</v>
      </c>
      <c r="O109" s="149">
        <f>IF('Summary Sheet'!$M$4="Plywood",VLOOKUP($B109,'Pwood &amp; PB List'!$B$4:$V$158,12,FALSE),IF('Summary Sheet'!$M$4="PB w/ Wood Drawers",VLOOKUP($B109,'Pwood &amp; PB List'!$B$4:$V$158,16,FALSE),IF('Summary Sheet'!$M$4="PB w/ PB Drawers",VLOOKUP($B109,'Pwood &amp; PB List'!$B$4:$V$158,20,FALSE))))</f>
        <v>878.25500000000011</v>
      </c>
      <c r="P109" s="108" t="str">
        <f t="shared" si="138"/>
        <v>WHO-W3042</v>
      </c>
      <c r="Q109" s="149">
        <f>IF('Summary Sheet'!$M$4="Plywood",VLOOKUP($B109,'Pwood &amp; PB List'!$B$4:$V$158,9,FALSE),IF('Summary Sheet'!$M$4="PB w/ Wood Drawers",VLOOKUP($B109,'Pwood &amp; PB List'!$B$4:$V$158,13,FALSE),IF('Summary Sheet'!$M$4="PB w/ PB Drawers",VLOOKUP($B109,'Pwood &amp; PB List'!$B$4:$V$158,17,FALSE))))</f>
        <v>1087.44</v>
      </c>
      <c r="R109" s="108" t="str">
        <f t="shared" si="139"/>
        <v>MAW-W3042</v>
      </c>
      <c r="S109" s="149">
        <f>IF('Summary Sheet'!$M$4="Plywood",VLOOKUP($B109,'Pwood &amp; PB List'!$B$4:$V$158,9,FALSE),IF('Summary Sheet'!$M$4="PB w/ Wood Drawers",VLOOKUP($B109,'Pwood &amp; PB List'!$B$4:$V$158,13,FALSE),IF('Summary Sheet'!$M$4="PB w/ PB Drawers",VLOOKUP($B109,'Pwood &amp; PB List'!$B$4:$V$158,17,FALSE))))</f>
        <v>1087.44</v>
      </c>
      <c r="T109" s="108" t="str">
        <f t="shared" si="140"/>
        <v>MAG-W3042</v>
      </c>
      <c r="U109" s="149">
        <f>IF('Summary Sheet'!$M$4="Plywood",VLOOKUP($B109,'Pwood &amp; PB List'!$B$4:$V$158,9,FALSE),IF('Summary Sheet'!$M$4="PB w/ Wood Drawers",VLOOKUP($B109,'Pwood &amp; PB List'!$B$4:$V$158,13,FALSE),IF('Summary Sheet'!$M$4="PB w/ PB Drawers",VLOOKUP($B109,'Pwood &amp; PB List'!$B$4:$V$158,17,FALSE))))</f>
        <v>1087.44</v>
      </c>
      <c r="V109" s="108" t="str">
        <f t="shared" si="141"/>
        <v>MAB-W3042</v>
      </c>
      <c r="W109" s="149">
        <f>IF('Summary Sheet'!$M$4="Plywood",VLOOKUP($B109,'Pwood &amp; PB List'!$B$4:$V$158,9,FALSE),IF('Summary Sheet'!$M$4="PB w/ Wood Drawers",VLOOKUP($B109,'Pwood &amp; PB List'!$B$4:$V$158,13,FALSE),IF('Summary Sheet'!$M$4="PB w/ PB Drawers",VLOOKUP($B109,'Pwood &amp; PB List'!$B$4:$V$158,17,FALSE))))</f>
        <v>1087.44</v>
      </c>
      <c r="X109" s="150" t="str">
        <f t="shared" si="142"/>
        <v>GLB-W3042</v>
      </c>
      <c r="Y109" s="107">
        <v>2</v>
      </c>
      <c r="Z109" s="108"/>
      <c r="AA109" s="108"/>
      <c r="AB109" s="108"/>
      <c r="AC109" s="108"/>
      <c r="AD109" s="93"/>
      <c r="AE109" s="93"/>
      <c r="AF109" s="93"/>
      <c r="AG109" s="93"/>
      <c r="AH109" s="93"/>
      <c r="AI109" s="93"/>
      <c r="AJ109" s="93"/>
      <c r="AK109" s="93"/>
      <c r="AL109" s="93"/>
      <c r="AM109" s="93"/>
      <c r="AN109" s="93"/>
      <c r="AO109" s="93"/>
      <c r="AP109" s="93"/>
      <c r="AQ109" s="93"/>
      <c r="AR109" s="93"/>
      <c r="AS109" s="93"/>
    </row>
    <row r="110" spans="1:45" ht="14.25" customHeight="1">
      <c r="A110" s="147" t="s">
        <v>715</v>
      </c>
      <c r="B110" s="148" t="s">
        <v>185</v>
      </c>
      <c r="C110" s="149">
        <f>IF('Summary Sheet'!$M$4="Plywood",VLOOKUP($B110,'Pwood &amp; PB List'!$B$4:$V$158,9,FALSE),IF('Summary Sheet'!$M$4="PB w/ Wood Drawers",VLOOKUP($B110,'Pwood &amp; PB List'!$B$4:$V$158,13,FALSE),IF('Summary Sheet'!$M$4="PB w/ PB Drawers",VLOOKUP($B110,'Pwood &amp; PB List'!$B$4:$V$158,17,FALSE))))</f>
        <v>865.49</v>
      </c>
      <c r="D110" s="150" t="str">
        <f t="shared" si="132"/>
        <v>GLW-W3330</v>
      </c>
      <c r="E110" s="149">
        <f>IF('Summary Sheet'!$M$4="Plywood",VLOOKUP($B110,'Pwood &amp; PB List'!$B$4:$V$158,10,FALSE),IF('Summary Sheet'!$M$4="PB w/ Wood Drawers",VLOOKUP($B110,'Pwood &amp; PB List'!$B$4:$V$158,14,FALSE),IF('Summary Sheet'!$M$4="PB w/ PB Drawers",VLOOKUP($B110,'Pwood &amp; PB List'!$B$4:$V$158,18,FALSE))))</f>
        <v>815.23500000000013</v>
      </c>
      <c r="F110" s="150" t="str">
        <f t="shared" si="133"/>
        <v>SLO-W3330</v>
      </c>
      <c r="G110" s="149">
        <f>IF('Summary Sheet'!$M$4="Plywood",VLOOKUP($B110,'Pwood &amp; PB List'!$B$4:$V$158,11,FALSE),IF('Summary Sheet'!$M$4="PB w/ Wood Drawers",VLOOKUP($B110,'Pwood &amp; PB List'!$B$4:$V$158,15,FALSE),IF('Summary Sheet'!$M$4="PB w/ PB Drawers",VLOOKUP($B110,'Pwood &amp; PB List'!$B$4:$V$158,19,FALSE))))</f>
        <v>761.64499999999998</v>
      </c>
      <c r="H110" s="150" t="str">
        <f t="shared" si="134"/>
        <v>BLW-W3330</v>
      </c>
      <c r="I110" s="149">
        <f>IF('Summary Sheet'!$M$4="Plywood",VLOOKUP($B110,'Pwood &amp; PB List'!$B$4:$V$158,10,FALSE),IF('Summary Sheet'!$M$4="PB w/ Wood Drawers",VLOOKUP($B110,'Pwood &amp; PB List'!$B$4:$V$158,14,FALSE),IF('Summary Sheet'!$M$4="PB w/ PB Drawers",VLOOKUP($B110,'Pwood &amp; PB List'!$B$4:$V$158,18,FALSE))))</f>
        <v>815.23500000000013</v>
      </c>
      <c r="J110" s="150" t="str">
        <f t="shared" si="135"/>
        <v>WEO-W3330</v>
      </c>
      <c r="K110" s="149">
        <f>IF('Summary Sheet'!$M$4="Plywood",VLOOKUP($B110,'Pwood &amp; PB List'!$B$4:$V$158,9,FALSE),IF('Summary Sheet'!$M$4="PB w/ Wood Drawers",VLOOKUP($B110,'Pwood &amp; PB List'!$B$4:$V$158,13,FALSE),IF('Summary Sheet'!$M$4="PB w/ PB Drawers",VLOOKUP($B110,'Pwood &amp; PB List'!$B$4:$V$158,17,FALSE))))</f>
        <v>865.49</v>
      </c>
      <c r="L110" s="150" t="str">
        <f t="shared" si="136"/>
        <v>GLG-W3330</v>
      </c>
      <c r="M110" s="149">
        <f>IF('Summary Sheet'!$M$4="Plywood",VLOOKUP($B110,'Pwood &amp; PB List'!$B$4:$V$158,12,FALSE),IF('Summary Sheet'!$M$4="PB w/ Wood Drawers",VLOOKUP($B110,'Pwood &amp; PB List'!$B$4:$V$158,16,FALSE),IF('Summary Sheet'!$M$4="PB w/ PB Drawers",VLOOKUP($B110,'Pwood &amp; PB List'!$B$4:$V$158,20,FALSE))))</f>
        <v>701.27</v>
      </c>
      <c r="N110" s="108" t="str">
        <f t="shared" si="137"/>
        <v>NAO-W3330</v>
      </c>
      <c r="O110" s="149">
        <f>IF('Summary Sheet'!$M$4="Plywood",VLOOKUP($B110,'Pwood &amp; PB List'!$B$4:$V$158,12,FALSE),IF('Summary Sheet'!$M$4="PB w/ Wood Drawers",VLOOKUP($B110,'Pwood &amp; PB List'!$B$4:$V$158,16,FALSE),IF('Summary Sheet'!$M$4="PB w/ PB Drawers",VLOOKUP($B110,'Pwood &amp; PB List'!$B$4:$V$158,20,FALSE))))</f>
        <v>701.27</v>
      </c>
      <c r="P110" s="108" t="str">
        <f t="shared" si="138"/>
        <v>WHO-W3330</v>
      </c>
      <c r="Q110" s="149">
        <f>IF('Summary Sheet'!$M$4="Plywood",VLOOKUP($B110,'Pwood &amp; PB List'!$B$4:$V$158,9,FALSE),IF('Summary Sheet'!$M$4="PB w/ Wood Drawers",VLOOKUP($B110,'Pwood &amp; PB List'!$B$4:$V$158,13,FALSE),IF('Summary Sheet'!$M$4="PB w/ PB Drawers",VLOOKUP($B110,'Pwood &amp; PB List'!$B$4:$V$158,17,FALSE))))</f>
        <v>865.49</v>
      </c>
      <c r="R110" s="108" t="str">
        <f t="shared" si="139"/>
        <v>MAW-W3330</v>
      </c>
      <c r="S110" s="149">
        <f>IF('Summary Sheet'!$M$4="Plywood",VLOOKUP($B110,'Pwood &amp; PB List'!$B$4:$V$158,9,FALSE),IF('Summary Sheet'!$M$4="PB w/ Wood Drawers",VLOOKUP($B110,'Pwood &amp; PB List'!$B$4:$V$158,13,FALSE),IF('Summary Sheet'!$M$4="PB w/ PB Drawers",VLOOKUP($B110,'Pwood &amp; PB List'!$B$4:$V$158,17,FALSE))))</f>
        <v>865.49</v>
      </c>
      <c r="T110" s="108" t="str">
        <f t="shared" si="140"/>
        <v>MAG-W3330</v>
      </c>
      <c r="U110" s="149">
        <f>IF('Summary Sheet'!$M$4="Plywood",VLOOKUP($B110,'Pwood &amp; PB List'!$B$4:$V$158,9,FALSE),IF('Summary Sheet'!$M$4="PB w/ Wood Drawers",VLOOKUP($B110,'Pwood &amp; PB List'!$B$4:$V$158,13,FALSE),IF('Summary Sheet'!$M$4="PB w/ PB Drawers",VLOOKUP($B110,'Pwood &amp; PB List'!$B$4:$V$158,17,FALSE))))</f>
        <v>865.49</v>
      </c>
      <c r="V110" s="108" t="str">
        <f t="shared" si="141"/>
        <v>MAB-W3330</v>
      </c>
      <c r="W110" s="149">
        <f>IF('Summary Sheet'!$M$4="Plywood",VLOOKUP($B110,'Pwood &amp; PB List'!$B$4:$V$158,9,FALSE),IF('Summary Sheet'!$M$4="PB w/ Wood Drawers",VLOOKUP($B110,'Pwood &amp; PB List'!$B$4:$V$158,13,FALSE),IF('Summary Sheet'!$M$4="PB w/ PB Drawers",VLOOKUP($B110,'Pwood &amp; PB List'!$B$4:$V$158,17,FALSE))))</f>
        <v>865.49</v>
      </c>
      <c r="X110" s="150" t="str">
        <f t="shared" si="142"/>
        <v>GLB-W3330</v>
      </c>
      <c r="Y110" s="107">
        <v>2</v>
      </c>
      <c r="Z110" s="108"/>
      <c r="AA110" s="108"/>
      <c r="AB110" s="108"/>
      <c r="AC110" s="108"/>
      <c r="AD110" s="93"/>
      <c r="AE110" s="93"/>
      <c r="AF110" s="93"/>
      <c r="AG110" s="93"/>
      <c r="AH110" s="93"/>
      <c r="AI110" s="93"/>
      <c r="AJ110" s="93"/>
      <c r="AK110" s="93"/>
      <c r="AL110" s="93"/>
      <c r="AM110" s="93"/>
      <c r="AN110" s="93"/>
      <c r="AO110" s="93"/>
      <c r="AP110" s="93"/>
      <c r="AQ110" s="93"/>
      <c r="AR110" s="93"/>
      <c r="AS110" s="93"/>
    </row>
    <row r="111" spans="1:45" ht="14.25" customHeight="1">
      <c r="A111" s="147" t="s">
        <v>716</v>
      </c>
      <c r="B111" s="148" t="s">
        <v>215</v>
      </c>
      <c r="C111" s="149">
        <f>IF('Summary Sheet'!$M$4="Plywood",VLOOKUP($B111,'Pwood &amp; PB List'!$B$4:$V$158,9,FALSE),IF('Summary Sheet'!$M$4="PB w/ Wood Drawers",VLOOKUP($B111,'Pwood &amp; PB List'!$B$4:$V$158,13,FALSE),IF('Summary Sheet'!$M$4="PB w/ PB Drawers",VLOOKUP($B111,'Pwood &amp; PB List'!$B$4:$V$158,17,FALSE))))</f>
        <v>984.86</v>
      </c>
      <c r="D111" s="150" t="str">
        <f t="shared" si="132"/>
        <v>GLW-W3336</v>
      </c>
      <c r="E111" s="149">
        <f>IF('Summary Sheet'!$M$4="Plywood",VLOOKUP($B111,'Pwood &amp; PB List'!$B$4:$V$158,10,FALSE),IF('Summary Sheet'!$M$4="PB w/ Wood Drawers",VLOOKUP($B111,'Pwood &amp; PB List'!$B$4:$V$158,14,FALSE),IF('Summary Sheet'!$M$4="PB w/ PB Drawers",VLOOKUP($B111,'Pwood &amp; PB List'!$B$4:$V$158,18,FALSE))))</f>
        <v>924.48500000000013</v>
      </c>
      <c r="F111" s="150" t="str">
        <f t="shared" si="133"/>
        <v>SLO-W3336</v>
      </c>
      <c r="G111" s="149">
        <f>IF('Summary Sheet'!$M$4="Plywood",VLOOKUP($B111,'Pwood &amp; PB List'!$B$4:$V$158,11,FALSE),IF('Summary Sheet'!$M$4="PB w/ Wood Drawers",VLOOKUP($B111,'Pwood &amp; PB List'!$B$4:$V$158,15,FALSE),IF('Summary Sheet'!$M$4="PB w/ PB Drawers",VLOOKUP($B111,'Pwood &amp; PB List'!$B$4:$V$158,19,FALSE))))</f>
        <v>860.08500000000004</v>
      </c>
      <c r="H111" s="150" t="str">
        <f t="shared" si="134"/>
        <v>BLW-W3336</v>
      </c>
      <c r="I111" s="149">
        <f>IF('Summary Sheet'!$M$4="Plywood",VLOOKUP($B111,'Pwood &amp; PB List'!$B$4:$V$158,10,FALSE),IF('Summary Sheet'!$M$4="PB w/ Wood Drawers",VLOOKUP($B111,'Pwood &amp; PB List'!$B$4:$V$158,14,FALSE),IF('Summary Sheet'!$M$4="PB w/ PB Drawers",VLOOKUP($B111,'Pwood &amp; PB List'!$B$4:$V$158,18,FALSE))))</f>
        <v>924.48500000000013</v>
      </c>
      <c r="J111" s="150" t="str">
        <f t="shared" si="135"/>
        <v>WEO-W3336</v>
      </c>
      <c r="K111" s="149">
        <f>IF('Summary Sheet'!$M$4="Plywood",VLOOKUP($B111,'Pwood &amp; PB List'!$B$4:$V$158,9,FALSE),IF('Summary Sheet'!$M$4="PB w/ Wood Drawers",VLOOKUP($B111,'Pwood &amp; PB List'!$B$4:$V$158,13,FALSE),IF('Summary Sheet'!$M$4="PB w/ PB Drawers",VLOOKUP($B111,'Pwood &amp; PB List'!$B$4:$V$158,17,FALSE))))</f>
        <v>984.86</v>
      </c>
      <c r="L111" s="150" t="str">
        <f t="shared" si="136"/>
        <v>GLG-W3336</v>
      </c>
      <c r="M111" s="149">
        <f>IF('Summary Sheet'!$M$4="Plywood",VLOOKUP($B111,'Pwood &amp; PB List'!$B$4:$V$158,12,FALSE),IF('Summary Sheet'!$M$4="PB w/ Wood Drawers",VLOOKUP($B111,'Pwood &amp; PB List'!$B$4:$V$158,16,FALSE),IF('Summary Sheet'!$M$4="PB w/ PB Drawers",VLOOKUP($B111,'Pwood &amp; PB List'!$B$4:$V$158,20,FALSE))))</f>
        <v>787.63499999999999</v>
      </c>
      <c r="N111" s="108" t="str">
        <f t="shared" si="137"/>
        <v>NAO-W3336</v>
      </c>
      <c r="O111" s="149">
        <f>IF('Summary Sheet'!$M$4="Plywood",VLOOKUP($B111,'Pwood &amp; PB List'!$B$4:$V$158,12,FALSE),IF('Summary Sheet'!$M$4="PB w/ Wood Drawers",VLOOKUP($B111,'Pwood &amp; PB List'!$B$4:$V$158,16,FALSE),IF('Summary Sheet'!$M$4="PB w/ PB Drawers",VLOOKUP($B111,'Pwood &amp; PB List'!$B$4:$V$158,20,FALSE))))</f>
        <v>787.63499999999999</v>
      </c>
      <c r="P111" s="108" t="str">
        <f t="shared" si="138"/>
        <v>WHO-W3336</v>
      </c>
      <c r="Q111" s="149">
        <f>IF('Summary Sheet'!$M$4="Plywood",VLOOKUP($B111,'Pwood &amp; PB List'!$B$4:$V$158,9,FALSE),IF('Summary Sheet'!$M$4="PB w/ Wood Drawers",VLOOKUP($B111,'Pwood &amp; PB List'!$B$4:$V$158,13,FALSE),IF('Summary Sheet'!$M$4="PB w/ PB Drawers",VLOOKUP($B111,'Pwood &amp; PB List'!$B$4:$V$158,17,FALSE))))</f>
        <v>984.86</v>
      </c>
      <c r="R111" s="108" t="str">
        <f t="shared" si="139"/>
        <v>MAW-W3336</v>
      </c>
      <c r="S111" s="149">
        <f>IF('Summary Sheet'!$M$4="Plywood",VLOOKUP($B111,'Pwood &amp; PB List'!$B$4:$V$158,9,FALSE),IF('Summary Sheet'!$M$4="PB w/ Wood Drawers",VLOOKUP($B111,'Pwood &amp; PB List'!$B$4:$V$158,13,FALSE),IF('Summary Sheet'!$M$4="PB w/ PB Drawers",VLOOKUP($B111,'Pwood &amp; PB List'!$B$4:$V$158,17,FALSE))))</f>
        <v>984.86</v>
      </c>
      <c r="T111" s="108" t="str">
        <f t="shared" si="140"/>
        <v>MAG-W3336</v>
      </c>
      <c r="U111" s="149">
        <f>IF('Summary Sheet'!$M$4="Plywood",VLOOKUP($B111,'Pwood &amp; PB List'!$B$4:$V$158,9,FALSE),IF('Summary Sheet'!$M$4="PB w/ Wood Drawers",VLOOKUP($B111,'Pwood &amp; PB List'!$B$4:$V$158,13,FALSE),IF('Summary Sheet'!$M$4="PB w/ PB Drawers",VLOOKUP($B111,'Pwood &amp; PB List'!$B$4:$V$158,17,FALSE))))</f>
        <v>984.86</v>
      </c>
      <c r="V111" s="108" t="str">
        <f t="shared" si="141"/>
        <v>MAB-W3336</v>
      </c>
      <c r="W111" s="149">
        <f>IF('Summary Sheet'!$M$4="Plywood",VLOOKUP($B111,'Pwood &amp; PB List'!$B$4:$V$158,9,FALSE),IF('Summary Sheet'!$M$4="PB w/ Wood Drawers",VLOOKUP($B111,'Pwood &amp; PB List'!$B$4:$V$158,13,FALSE),IF('Summary Sheet'!$M$4="PB w/ PB Drawers",VLOOKUP($B111,'Pwood &amp; PB List'!$B$4:$V$158,17,FALSE))))</f>
        <v>984.86</v>
      </c>
      <c r="X111" s="150" t="str">
        <f t="shared" si="142"/>
        <v>GLB-W3336</v>
      </c>
      <c r="Y111" s="107">
        <v>2</v>
      </c>
      <c r="Z111" s="108"/>
      <c r="AA111" s="108"/>
      <c r="AB111" s="108"/>
      <c r="AC111" s="108"/>
      <c r="AD111" s="93"/>
      <c r="AE111" s="93"/>
      <c r="AF111" s="93"/>
      <c r="AG111" s="93"/>
      <c r="AH111" s="93"/>
      <c r="AI111" s="93"/>
      <c r="AJ111" s="93"/>
      <c r="AK111" s="93"/>
      <c r="AL111" s="93"/>
      <c r="AM111" s="93"/>
      <c r="AN111" s="93"/>
      <c r="AO111" s="93"/>
      <c r="AP111" s="93"/>
      <c r="AQ111" s="93"/>
      <c r="AR111" s="93"/>
      <c r="AS111" s="93"/>
    </row>
    <row r="112" spans="1:45" ht="14.25" customHeight="1">
      <c r="A112" s="147" t="s">
        <v>717</v>
      </c>
      <c r="B112" s="148" t="s">
        <v>265</v>
      </c>
      <c r="C112" s="149">
        <f>IF('Summary Sheet'!$M$4="Plywood",VLOOKUP($B112,'Pwood &amp; PB List'!$B$4:$V$158,9,FALSE),IF('Summary Sheet'!$M$4="PB w/ Wood Drawers",VLOOKUP($B112,'Pwood &amp; PB List'!$B$4:$V$158,13,FALSE),IF('Summary Sheet'!$M$4="PB w/ PB Drawers",VLOOKUP($B112,'Pwood &amp; PB List'!$B$4:$V$158,17,FALSE))))</f>
        <v>1172.885</v>
      </c>
      <c r="D112" s="150" t="str">
        <f t="shared" si="132"/>
        <v>GLW-W3342</v>
      </c>
      <c r="E112" s="149">
        <f>IF('Summary Sheet'!$M$4="Plywood",VLOOKUP($B112,'Pwood &amp; PB List'!$B$4:$V$158,10,FALSE),IF('Summary Sheet'!$M$4="PB w/ Wood Drawers",VLOOKUP($B112,'Pwood &amp; PB List'!$B$4:$V$158,14,FALSE),IF('Summary Sheet'!$M$4="PB w/ PB Drawers",VLOOKUP($B112,'Pwood &amp; PB List'!$B$4:$V$158,18,FALSE))))</f>
        <v>1102.3899999999999</v>
      </c>
      <c r="F112" s="150" t="str">
        <f t="shared" si="133"/>
        <v>SLO-W3342</v>
      </c>
      <c r="G112" s="149">
        <f>IF('Summary Sheet'!$M$4="Plywood",VLOOKUP($B112,'Pwood &amp; PB List'!$B$4:$V$158,11,FALSE),IF('Summary Sheet'!$M$4="PB w/ Wood Drawers",VLOOKUP($B112,'Pwood &amp; PB List'!$B$4:$V$158,15,FALSE),IF('Summary Sheet'!$M$4="PB w/ PB Drawers",VLOOKUP($B112,'Pwood &amp; PB List'!$B$4:$V$158,19,FALSE))))</f>
        <v>1027.1799999999998</v>
      </c>
      <c r="H112" s="150" t="str">
        <f t="shared" si="134"/>
        <v>BLW-W3342</v>
      </c>
      <c r="I112" s="149">
        <f>IF('Summary Sheet'!$M$4="Plywood",VLOOKUP($B112,'Pwood &amp; PB List'!$B$4:$V$158,10,FALSE),IF('Summary Sheet'!$M$4="PB w/ Wood Drawers",VLOOKUP($B112,'Pwood &amp; PB List'!$B$4:$V$158,14,FALSE),IF('Summary Sheet'!$M$4="PB w/ PB Drawers",VLOOKUP($B112,'Pwood &amp; PB List'!$B$4:$V$158,18,FALSE))))</f>
        <v>1102.3899999999999</v>
      </c>
      <c r="J112" s="150" t="str">
        <f t="shared" si="135"/>
        <v>WEO-W3342</v>
      </c>
      <c r="K112" s="149">
        <f>IF('Summary Sheet'!$M$4="Plywood",VLOOKUP($B112,'Pwood &amp; PB List'!$B$4:$V$158,9,FALSE),IF('Summary Sheet'!$M$4="PB w/ Wood Drawers",VLOOKUP($B112,'Pwood &amp; PB List'!$B$4:$V$158,13,FALSE),IF('Summary Sheet'!$M$4="PB w/ PB Drawers",VLOOKUP($B112,'Pwood &amp; PB List'!$B$4:$V$158,17,FALSE))))</f>
        <v>1172.885</v>
      </c>
      <c r="L112" s="150" t="str">
        <f t="shared" si="136"/>
        <v>GLG-W3342</v>
      </c>
      <c r="M112" s="149">
        <f>IF('Summary Sheet'!$M$4="Plywood",VLOOKUP($B112,'Pwood &amp; PB List'!$B$4:$V$158,12,FALSE),IF('Summary Sheet'!$M$4="PB w/ Wood Drawers",VLOOKUP($B112,'Pwood &amp; PB List'!$B$4:$V$158,16,FALSE),IF('Summary Sheet'!$M$4="PB w/ PB Drawers",VLOOKUP($B112,'Pwood &amp; PB List'!$B$4:$V$158,20,FALSE))))</f>
        <v>942.65499999999997</v>
      </c>
      <c r="N112" s="108" t="str">
        <f t="shared" si="137"/>
        <v>NAO-W3342</v>
      </c>
      <c r="O112" s="149">
        <f>IF('Summary Sheet'!$M$4="Plywood",VLOOKUP($B112,'Pwood &amp; PB List'!$B$4:$V$158,12,FALSE),IF('Summary Sheet'!$M$4="PB w/ Wood Drawers",VLOOKUP($B112,'Pwood &amp; PB List'!$B$4:$V$158,16,FALSE),IF('Summary Sheet'!$M$4="PB w/ PB Drawers",VLOOKUP($B112,'Pwood &amp; PB List'!$B$4:$V$158,20,FALSE))))</f>
        <v>942.65499999999997</v>
      </c>
      <c r="P112" s="108" t="str">
        <f t="shared" si="138"/>
        <v>WHO-W3342</v>
      </c>
      <c r="Q112" s="149">
        <f>IF('Summary Sheet'!$M$4="Plywood",VLOOKUP($B112,'Pwood &amp; PB List'!$B$4:$V$158,9,FALSE),IF('Summary Sheet'!$M$4="PB w/ Wood Drawers",VLOOKUP($B112,'Pwood &amp; PB List'!$B$4:$V$158,13,FALSE),IF('Summary Sheet'!$M$4="PB w/ PB Drawers",VLOOKUP($B112,'Pwood &amp; PB List'!$B$4:$V$158,17,FALSE))))</f>
        <v>1172.885</v>
      </c>
      <c r="R112" s="108" t="str">
        <f t="shared" si="139"/>
        <v>MAW-W3342</v>
      </c>
      <c r="S112" s="149">
        <f>IF('Summary Sheet'!$M$4="Plywood",VLOOKUP($B112,'Pwood &amp; PB List'!$B$4:$V$158,9,FALSE),IF('Summary Sheet'!$M$4="PB w/ Wood Drawers",VLOOKUP($B112,'Pwood &amp; PB List'!$B$4:$V$158,13,FALSE),IF('Summary Sheet'!$M$4="PB w/ PB Drawers",VLOOKUP($B112,'Pwood &amp; PB List'!$B$4:$V$158,17,FALSE))))</f>
        <v>1172.885</v>
      </c>
      <c r="T112" s="108" t="str">
        <f t="shared" si="140"/>
        <v>MAG-W3342</v>
      </c>
      <c r="U112" s="149">
        <f>IF('Summary Sheet'!$M$4="Plywood",VLOOKUP($B112,'Pwood &amp; PB List'!$B$4:$V$158,9,FALSE),IF('Summary Sheet'!$M$4="PB w/ Wood Drawers",VLOOKUP($B112,'Pwood &amp; PB List'!$B$4:$V$158,13,FALSE),IF('Summary Sheet'!$M$4="PB w/ PB Drawers",VLOOKUP($B112,'Pwood &amp; PB List'!$B$4:$V$158,17,FALSE))))</f>
        <v>1172.885</v>
      </c>
      <c r="V112" s="108" t="str">
        <f t="shared" si="141"/>
        <v>MAB-W3342</v>
      </c>
      <c r="W112" s="149">
        <f>IF('Summary Sheet'!$M$4="Plywood",VLOOKUP($B112,'Pwood &amp; PB List'!$B$4:$V$158,9,FALSE),IF('Summary Sheet'!$M$4="PB w/ Wood Drawers",VLOOKUP($B112,'Pwood &amp; PB List'!$B$4:$V$158,13,FALSE),IF('Summary Sheet'!$M$4="PB w/ PB Drawers",VLOOKUP($B112,'Pwood &amp; PB List'!$B$4:$V$158,17,FALSE))))</f>
        <v>1172.885</v>
      </c>
      <c r="X112" s="150" t="str">
        <f t="shared" si="142"/>
        <v>GLB-W3342</v>
      </c>
      <c r="Y112" s="107">
        <v>2</v>
      </c>
      <c r="Z112" s="108"/>
      <c r="AA112" s="108"/>
      <c r="AB112" s="108"/>
      <c r="AC112" s="108"/>
      <c r="AD112" s="93"/>
      <c r="AE112" s="93"/>
      <c r="AF112" s="93"/>
      <c r="AG112" s="93"/>
      <c r="AH112" s="93"/>
      <c r="AI112" s="93"/>
      <c r="AJ112" s="93"/>
      <c r="AK112" s="93"/>
      <c r="AL112" s="93"/>
      <c r="AM112" s="93"/>
      <c r="AN112" s="93"/>
      <c r="AO112" s="93"/>
      <c r="AP112" s="93"/>
      <c r="AQ112" s="93"/>
      <c r="AR112" s="93"/>
      <c r="AS112" s="93"/>
    </row>
    <row r="113" spans="1:45" ht="13.5" customHeight="1">
      <c r="A113" s="147" t="s">
        <v>718</v>
      </c>
      <c r="B113" s="148" t="s">
        <v>187</v>
      </c>
      <c r="C113" s="149">
        <f>IF('Summary Sheet'!$M$4="Plywood",VLOOKUP($B113,'Pwood &amp; PB List'!$B$4:$V$158,9,FALSE),IF('Summary Sheet'!$M$4="PB w/ Wood Drawers",VLOOKUP($B113,'Pwood &amp; PB List'!$B$4:$V$158,13,FALSE),IF('Summary Sheet'!$M$4="PB w/ PB Drawers",VLOOKUP($B113,'Pwood &amp; PB List'!$B$4:$V$158,17,FALSE))))</f>
        <v>929.54499999999996</v>
      </c>
      <c r="D113" s="150" t="str">
        <f t="shared" si="132"/>
        <v>GLW-W3630</v>
      </c>
      <c r="E113" s="149">
        <f>IF('Summary Sheet'!$M$4="Plywood",VLOOKUP($B113,'Pwood &amp; PB List'!$B$4:$V$158,10,FALSE),IF('Summary Sheet'!$M$4="PB w/ Wood Drawers",VLOOKUP($B113,'Pwood &amp; PB List'!$B$4:$V$158,14,FALSE),IF('Summary Sheet'!$M$4="PB w/ PB Drawers",VLOOKUP($B113,'Pwood &amp; PB List'!$B$4:$V$158,18,FALSE))))</f>
        <v>874.69</v>
      </c>
      <c r="F113" s="150" t="str">
        <f t="shared" si="133"/>
        <v>SLO-W3630</v>
      </c>
      <c r="G113" s="149">
        <f>IF('Summary Sheet'!$M$4="Plywood",VLOOKUP($B113,'Pwood &amp; PB List'!$B$4:$V$158,11,FALSE),IF('Summary Sheet'!$M$4="PB w/ Wood Drawers",VLOOKUP($B113,'Pwood &amp; PB List'!$B$4:$V$158,15,FALSE),IF('Summary Sheet'!$M$4="PB w/ PB Drawers",VLOOKUP($B113,'Pwood &amp; PB List'!$B$4:$V$158,19,FALSE))))</f>
        <v>816.04</v>
      </c>
      <c r="H113" s="150" t="str">
        <f t="shared" si="134"/>
        <v>BLW-W3630</v>
      </c>
      <c r="I113" s="149">
        <f>IF('Summary Sheet'!$M$4="Plywood",VLOOKUP($B113,'Pwood &amp; PB List'!$B$4:$V$158,10,FALSE),IF('Summary Sheet'!$M$4="PB w/ Wood Drawers",VLOOKUP($B113,'Pwood &amp; PB List'!$B$4:$V$158,14,FALSE),IF('Summary Sheet'!$M$4="PB w/ PB Drawers",VLOOKUP($B113,'Pwood &amp; PB List'!$B$4:$V$158,18,FALSE))))</f>
        <v>874.69</v>
      </c>
      <c r="J113" s="150" t="str">
        <f t="shared" si="135"/>
        <v>WEO-W3630</v>
      </c>
      <c r="K113" s="149">
        <f>IF('Summary Sheet'!$M$4="Plywood",VLOOKUP($B113,'Pwood &amp; PB List'!$B$4:$V$158,9,FALSE),IF('Summary Sheet'!$M$4="PB w/ Wood Drawers",VLOOKUP($B113,'Pwood &amp; PB List'!$B$4:$V$158,13,FALSE),IF('Summary Sheet'!$M$4="PB w/ PB Drawers",VLOOKUP($B113,'Pwood &amp; PB List'!$B$4:$V$158,17,FALSE))))</f>
        <v>929.54499999999996</v>
      </c>
      <c r="L113" s="150" t="str">
        <f t="shared" si="136"/>
        <v>GLG-W3630</v>
      </c>
      <c r="M113" s="149">
        <f>IF('Summary Sheet'!$M$4="Plywood",VLOOKUP($B113,'Pwood &amp; PB List'!$B$4:$V$158,12,FALSE),IF('Summary Sheet'!$M$4="PB w/ Wood Drawers",VLOOKUP($B113,'Pwood &amp; PB List'!$B$4:$V$158,16,FALSE),IF('Summary Sheet'!$M$4="PB w/ PB Drawers",VLOOKUP($B113,'Pwood &amp; PB List'!$B$4:$V$158,20,FALSE))))</f>
        <v>750.26</v>
      </c>
      <c r="N113" s="108" t="str">
        <f t="shared" si="137"/>
        <v>NAO-W3630</v>
      </c>
      <c r="O113" s="149">
        <f>IF('Summary Sheet'!$M$4="Plywood",VLOOKUP($B113,'Pwood &amp; PB List'!$B$4:$V$158,12,FALSE),IF('Summary Sheet'!$M$4="PB w/ Wood Drawers",VLOOKUP($B113,'Pwood &amp; PB List'!$B$4:$V$158,16,FALSE),IF('Summary Sheet'!$M$4="PB w/ PB Drawers",VLOOKUP($B113,'Pwood &amp; PB List'!$B$4:$V$158,20,FALSE))))</f>
        <v>750.26</v>
      </c>
      <c r="P113" s="108" t="str">
        <f t="shared" si="138"/>
        <v>WHO-W3630</v>
      </c>
      <c r="Q113" s="149">
        <f>IF('Summary Sheet'!$M$4="Plywood",VLOOKUP($B113,'Pwood &amp; PB List'!$B$4:$V$158,9,FALSE),IF('Summary Sheet'!$M$4="PB w/ Wood Drawers",VLOOKUP($B113,'Pwood &amp; PB List'!$B$4:$V$158,13,FALSE),IF('Summary Sheet'!$M$4="PB w/ PB Drawers",VLOOKUP($B113,'Pwood &amp; PB List'!$B$4:$V$158,17,FALSE))))</f>
        <v>929.54499999999996</v>
      </c>
      <c r="R113" s="108" t="str">
        <f t="shared" si="139"/>
        <v>MAW-W3630</v>
      </c>
      <c r="S113" s="149">
        <f>IF('Summary Sheet'!$M$4="Plywood",VLOOKUP($B113,'Pwood &amp; PB List'!$B$4:$V$158,9,FALSE),IF('Summary Sheet'!$M$4="PB w/ Wood Drawers",VLOOKUP($B113,'Pwood &amp; PB List'!$B$4:$V$158,13,FALSE),IF('Summary Sheet'!$M$4="PB w/ PB Drawers",VLOOKUP($B113,'Pwood &amp; PB List'!$B$4:$V$158,17,FALSE))))</f>
        <v>929.54499999999996</v>
      </c>
      <c r="T113" s="108" t="str">
        <f t="shared" si="140"/>
        <v>MAG-W3630</v>
      </c>
      <c r="U113" s="149">
        <f>IF('Summary Sheet'!$M$4="Plywood",VLOOKUP($B113,'Pwood &amp; PB List'!$B$4:$V$158,9,FALSE),IF('Summary Sheet'!$M$4="PB w/ Wood Drawers",VLOOKUP($B113,'Pwood &amp; PB List'!$B$4:$V$158,13,FALSE),IF('Summary Sheet'!$M$4="PB w/ PB Drawers",VLOOKUP($B113,'Pwood &amp; PB List'!$B$4:$V$158,17,FALSE))))</f>
        <v>929.54499999999996</v>
      </c>
      <c r="V113" s="108" t="str">
        <f t="shared" si="141"/>
        <v>MAB-W3630</v>
      </c>
      <c r="W113" s="149">
        <f>IF('Summary Sheet'!$M$4="Plywood",VLOOKUP($B113,'Pwood &amp; PB List'!$B$4:$V$158,9,FALSE),IF('Summary Sheet'!$M$4="PB w/ Wood Drawers",VLOOKUP($B113,'Pwood &amp; PB List'!$B$4:$V$158,13,FALSE),IF('Summary Sheet'!$M$4="PB w/ PB Drawers",VLOOKUP($B113,'Pwood &amp; PB List'!$B$4:$V$158,17,FALSE))))</f>
        <v>929.54499999999996</v>
      </c>
      <c r="X113" s="150" t="str">
        <f t="shared" si="142"/>
        <v>GLB-W3630</v>
      </c>
      <c r="Y113" s="107">
        <v>2</v>
      </c>
      <c r="Z113" s="108"/>
      <c r="AA113" s="108"/>
      <c r="AB113" s="108"/>
      <c r="AC113" s="108"/>
      <c r="AD113" s="93"/>
      <c r="AE113" s="93"/>
      <c r="AF113" s="93"/>
      <c r="AG113" s="93"/>
      <c r="AH113" s="93"/>
      <c r="AI113" s="93"/>
      <c r="AJ113" s="93"/>
      <c r="AK113" s="93"/>
      <c r="AL113" s="93"/>
      <c r="AM113" s="93"/>
      <c r="AN113" s="93"/>
      <c r="AO113" s="93"/>
      <c r="AP113" s="93"/>
      <c r="AQ113" s="93"/>
      <c r="AR113" s="93"/>
      <c r="AS113" s="93"/>
    </row>
    <row r="114" spans="1:45" ht="14.25" customHeight="1">
      <c r="A114" s="147" t="s">
        <v>719</v>
      </c>
      <c r="B114" s="148" t="s">
        <v>217</v>
      </c>
      <c r="C114" s="149">
        <f>IF('Summary Sheet'!$M$4="Plywood",VLOOKUP($B114,'Pwood &amp; PB List'!$B$4:$V$158,9,FALSE),IF('Summary Sheet'!$M$4="PB w/ Wood Drawers",VLOOKUP($B114,'Pwood &amp; PB List'!$B$4:$V$158,13,FALSE),IF('Summary Sheet'!$M$4="PB w/ PB Drawers",VLOOKUP($B114,'Pwood &amp; PB List'!$B$4:$V$158,17,FALSE))))</f>
        <v>1057.1949999999999</v>
      </c>
      <c r="D114" s="150" t="str">
        <f t="shared" si="132"/>
        <v>GLW-W3636</v>
      </c>
      <c r="E114" s="149">
        <f>IF('Summary Sheet'!$M$4="Plywood",VLOOKUP($B114,'Pwood &amp; PB List'!$B$4:$V$158,10,FALSE),IF('Summary Sheet'!$M$4="PB w/ Wood Drawers",VLOOKUP($B114,'Pwood &amp; PB List'!$B$4:$V$158,14,FALSE),IF('Summary Sheet'!$M$4="PB w/ PB Drawers",VLOOKUP($B114,'Pwood &amp; PB List'!$B$4:$V$158,18,FALSE))))</f>
        <v>991.3</v>
      </c>
      <c r="F114" s="150" t="str">
        <f t="shared" si="133"/>
        <v>SLO-W3636</v>
      </c>
      <c r="G114" s="149">
        <f>IF('Summary Sheet'!$M$4="Plywood",VLOOKUP($B114,'Pwood &amp; PB List'!$B$4:$V$158,11,FALSE),IF('Summary Sheet'!$M$4="PB w/ Wood Drawers",VLOOKUP($B114,'Pwood &amp; PB List'!$B$4:$V$158,15,FALSE),IF('Summary Sheet'!$M$4="PB w/ PB Drawers",VLOOKUP($B114,'Pwood &amp; PB List'!$B$4:$V$158,19,FALSE))))</f>
        <v>920.92</v>
      </c>
      <c r="H114" s="150" t="str">
        <f t="shared" si="134"/>
        <v>BLW-W3636</v>
      </c>
      <c r="I114" s="149">
        <f>IF('Summary Sheet'!$M$4="Plywood",VLOOKUP($B114,'Pwood &amp; PB List'!$B$4:$V$158,10,FALSE),IF('Summary Sheet'!$M$4="PB w/ Wood Drawers",VLOOKUP($B114,'Pwood &amp; PB List'!$B$4:$V$158,14,FALSE),IF('Summary Sheet'!$M$4="PB w/ PB Drawers",VLOOKUP($B114,'Pwood &amp; PB List'!$B$4:$V$158,18,FALSE))))</f>
        <v>991.3</v>
      </c>
      <c r="J114" s="150" t="str">
        <f t="shared" si="135"/>
        <v>WEO-W3636</v>
      </c>
      <c r="K114" s="149">
        <f>IF('Summary Sheet'!$M$4="Plywood",VLOOKUP($B114,'Pwood &amp; PB List'!$B$4:$V$158,9,FALSE),IF('Summary Sheet'!$M$4="PB w/ Wood Drawers",VLOOKUP($B114,'Pwood &amp; PB List'!$B$4:$V$158,13,FALSE),IF('Summary Sheet'!$M$4="PB w/ PB Drawers",VLOOKUP($B114,'Pwood &amp; PB List'!$B$4:$V$158,17,FALSE))))</f>
        <v>1057.1949999999999</v>
      </c>
      <c r="L114" s="150" t="str">
        <f t="shared" si="136"/>
        <v>GLG-W3636</v>
      </c>
      <c r="M114" s="149">
        <f>IF('Summary Sheet'!$M$4="Plywood",VLOOKUP($B114,'Pwood &amp; PB List'!$B$4:$V$158,12,FALSE),IF('Summary Sheet'!$M$4="PB w/ Wood Drawers",VLOOKUP($B114,'Pwood &amp; PB List'!$B$4:$V$158,16,FALSE),IF('Summary Sheet'!$M$4="PB w/ PB Drawers",VLOOKUP($B114,'Pwood &amp; PB List'!$B$4:$V$158,20,FALSE))))</f>
        <v>841.91499999999996</v>
      </c>
      <c r="N114" s="108" t="str">
        <f t="shared" si="137"/>
        <v>NAO-W3636</v>
      </c>
      <c r="O114" s="149">
        <f>IF('Summary Sheet'!$M$4="Plywood",VLOOKUP($B114,'Pwood &amp; PB List'!$B$4:$V$158,12,FALSE),IF('Summary Sheet'!$M$4="PB w/ Wood Drawers",VLOOKUP($B114,'Pwood &amp; PB List'!$B$4:$V$158,16,FALSE),IF('Summary Sheet'!$M$4="PB w/ PB Drawers",VLOOKUP($B114,'Pwood &amp; PB List'!$B$4:$V$158,20,FALSE))))</f>
        <v>841.91499999999996</v>
      </c>
      <c r="P114" s="108" t="str">
        <f t="shared" si="138"/>
        <v>WHO-W3636</v>
      </c>
      <c r="Q114" s="149">
        <f>IF('Summary Sheet'!$M$4="Plywood",VLOOKUP($B114,'Pwood &amp; PB List'!$B$4:$V$158,9,FALSE),IF('Summary Sheet'!$M$4="PB w/ Wood Drawers",VLOOKUP($B114,'Pwood &amp; PB List'!$B$4:$V$158,13,FALSE),IF('Summary Sheet'!$M$4="PB w/ PB Drawers",VLOOKUP($B114,'Pwood &amp; PB List'!$B$4:$V$158,17,FALSE))))</f>
        <v>1057.1949999999999</v>
      </c>
      <c r="R114" s="108" t="str">
        <f t="shared" si="139"/>
        <v>MAW-W3636</v>
      </c>
      <c r="S114" s="149">
        <f>IF('Summary Sheet'!$M$4="Plywood",VLOOKUP($B114,'Pwood &amp; PB List'!$B$4:$V$158,9,FALSE),IF('Summary Sheet'!$M$4="PB w/ Wood Drawers",VLOOKUP($B114,'Pwood &amp; PB List'!$B$4:$V$158,13,FALSE),IF('Summary Sheet'!$M$4="PB w/ PB Drawers",VLOOKUP($B114,'Pwood &amp; PB List'!$B$4:$V$158,17,FALSE))))</f>
        <v>1057.1949999999999</v>
      </c>
      <c r="T114" s="108" t="str">
        <f t="shared" si="140"/>
        <v>MAG-W3636</v>
      </c>
      <c r="U114" s="149">
        <f>IF('Summary Sheet'!$M$4="Plywood",VLOOKUP($B114,'Pwood &amp; PB List'!$B$4:$V$158,9,FALSE),IF('Summary Sheet'!$M$4="PB w/ Wood Drawers",VLOOKUP($B114,'Pwood &amp; PB List'!$B$4:$V$158,13,FALSE),IF('Summary Sheet'!$M$4="PB w/ PB Drawers",VLOOKUP($B114,'Pwood &amp; PB List'!$B$4:$V$158,17,FALSE))))</f>
        <v>1057.1949999999999</v>
      </c>
      <c r="V114" s="108" t="str">
        <f t="shared" si="141"/>
        <v>MAB-W3636</v>
      </c>
      <c r="W114" s="149">
        <f>IF('Summary Sheet'!$M$4="Plywood",VLOOKUP($B114,'Pwood &amp; PB List'!$B$4:$V$158,9,FALSE),IF('Summary Sheet'!$M$4="PB w/ Wood Drawers",VLOOKUP($B114,'Pwood &amp; PB List'!$B$4:$V$158,13,FALSE),IF('Summary Sheet'!$M$4="PB w/ PB Drawers",VLOOKUP($B114,'Pwood &amp; PB List'!$B$4:$V$158,17,FALSE))))</f>
        <v>1057.1949999999999</v>
      </c>
      <c r="X114" s="150" t="str">
        <f t="shared" si="142"/>
        <v>GLB-W3636</v>
      </c>
      <c r="Y114" s="107">
        <v>2</v>
      </c>
      <c r="Z114" s="108"/>
      <c r="AA114" s="108"/>
      <c r="AB114" s="108"/>
      <c r="AC114" s="108"/>
      <c r="AD114" s="93"/>
      <c r="AE114" s="93"/>
      <c r="AF114" s="93"/>
      <c r="AG114" s="93"/>
      <c r="AH114" s="93"/>
      <c r="AI114" s="93"/>
      <c r="AJ114" s="93"/>
      <c r="AK114" s="93"/>
      <c r="AL114" s="93"/>
      <c r="AM114" s="93"/>
      <c r="AN114" s="93"/>
      <c r="AO114" s="93"/>
      <c r="AP114" s="93"/>
      <c r="AQ114" s="93"/>
      <c r="AR114" s="93"/>
      <c r="AS114" s="93"/>
    </row>
    <row r="115" spans="1:45" ht="14.25" customHeight="1">
      <c r="A115" s="147" t="s">
        <v>720</v>
      </c>
      <c r="B115" s="148" t="s">
        <v>267</v>
      </c>
      <c r="C115" s="149">
        <f>IF('Summary Sheet'!$M$4="Plywood",VLOOKUP($B115,'Pwood &amp; PB List'!$B$4:$V$158,9,FALSE),IF('Summary Sheet'!$M$4="PB w/ Wood Drawers",VLOOKUP($B115,'Pwood &amp; PB List'!$B$4:$V$158,13,FALSE),IF('Summary Sheet'!$M$4="PB w/ PB Drawers",VLOOKUP($B115,'Pwood &amp; PB List'!$B$4:$V$158,17,FALSE))))</f>
        <v>1258.4450000000002</v>
      </c>
      <c r="D115" s="150" t="str">
        <f t="shared" si="132"/>
        <v>GLW-W3642</v>
      </c>
      <c r="E115" s="149">
        <f>IF('Summary Sheet'!$M$4="Plywood",VLOOKUP($B115,'Pwood &amp; PB List'!$B$4:$V$158,10,FALSE),IF('Summary Sheet'!$M$4="PB w/ Wood Drawers",VLOOKUP($B115,'Pwood &amp; PB List'!$B$4:$V$158,14,FALSE),IF('Summary Sheet'!$M$4="PB w/ PB Drawers",VLOOKUP($B115,'Pwood &amp; PB List'!$B$4:$V$158,18,FALSE))))</f>
        <v>1181.5100000000002</v>
      </c>
      <c r="F115" s="150" t="str">
        <f t="shared" si="133"/>
        <v>SLO-W3642</v>
      </c>
      <c r="G115" s="149">
        <f>IF('Summary Sheet'!$M$4="Plywood",VLOOKUP($B115,'Pwood &amp; PB List'!$B$4:$V$158,11,FALSE),IF('Summary Sheet'!$M$4="PB w/ Wood Drawers",VLOOKUP($B115,'Pwood &amp; PB List'!$B$4:$V$158,15,FALSE),IF('Summary Sheet'!$M$4="PB w/ PB Drawers",VLOOKUP($B115,'Pwood &amp; PB List'!$B$4:$V$158,19,FALSE))))</f>
        <v>1099.4000000000001</v>
      </c>
      <c r="H115" s="150" t="str">
        <f t="shared" si="134"/>
        <v>BLW-W3642</v>
      </c>
      <c r="I115" s="149">
        <f>IF('Summary Sheet'!$M$4="Plywood",VLOOKUP($B115,'Pwood &amp; PB List'!$B$4:$V$158,10,FALSE),IF('Summary Sheet'!$M$4="PB w/ Wood Drawers",VLOOKUP($B115,'Pwood &amp; PB List'!$B$4:$V$158,14,FALSE),IF('Summary Sheet'!$M$4="PB w/ PB Drawers",VLOOKUP($B115,'Pwood &amp; PB List'!$B$4:$V$158,18,FALSE))))</f>
        <v>1181.5100000000002</v>
      </c>
      <c r="J115" s="150" t="str">
        <f t="shared" si="135"/>
        <v>WEO-W3642</v>
      </c>
      <c r="K115" s="149">
        <f>IF('Summary Sheet'!$M$4="Plywood",VLOOKUP($B115,'Pwood &amp; PB List'!$B$4:$V$158,9,FALSE),IF('Summary Sheet'!$M$4="PB w/ Wood Drawers",VLOOKUP($B115,'Pwood &amp; PB List'!$B$4:$V$158,13,FALSE),IF('Summary Sheet'!$M$4="PB w/ PB Drawers",VLOOKUP($B115,'Pwood &amp; PB List'!$B$4:$V$158,17,FALSE))))</f>
        <v>1258.4450000000002</v>
      </c>
      <c r="L115" s="150" t="str">
        <f t="shared" si="136"/>
        <v>GLG-W3642</v>
      </c>
      <c r="M115" s="149">
        <f>IF('Summary Sheet'!$M$4="Plywood",VLOOKUP($B115,'Pwood &amp; PB List'!$B$4:$V$158,12,FALSE),IF('Summary Sheet'!$M$4="PB w/ Wood Drawers",VLOOKUP($B115,'Pwood &amp; PB List'!$B$4:$V$158,16,FALSE),IF('Summary Sheet'!$M$4="PB w/ PB Drawers",VLOOKUP($B115,'Pwood &amp; PB List'!$B$4:$V$158,20,FALSE))))</f>
        <v>1007.1700000000001</v>
      </c>
      <c r="N115" s="108" t="str">
        <f t="shared" si="137"/>
        <v>NAO-W3642</v>
      </c>
      <c r="O115" s="149">
        <f>IF('Summary Sheet'!$M$4="Plywood",VLOOKUP($B115,'Pwood &amp; PB List'!$B$4:$V$158,12,FALSE),IF('Summary Sheet'!$M$4="PB w/ Wood Drawers",VLOOKUP($B115,'Pwood &amp; PB List'!$B$4:$V$158,16,FALSE),IF('Summary Sheet'!$M$4="PB w/ PB Drawers",VLOOKUP($B115,'Pwood &amp; PB List'!$B$4:$V$158,20,FALSE))))</f>
        <v>1007.1700000000001</v>
      </c>
      <c r="P115" s="108" t="str">
        <f t="shared" si="138"/>
        <v>WHO-W3642</v>
      </c>
      <c r="Q115" s="149">
        <f>IF('Summary Sheet'!$M$4="Plywood",VLOOKUP($B115,'Pwood &amp; PB List'!$B$4:$V$158,9,FALSE),IF('Summary Sheet'!$M$4="PB w/ Wood Drawers",VLOOKUP($B115,'Pwood &amp; PB List'!$B$4:$V$158,13,FALSE),IF('Summary Sheet'!$M$4="PB w/ PB Drawers",VLOOKUP($B115,'Pwood &amp; PB List'!$B$4:$V$158,17,FALSE))))</f>
        <v>1258.4450000000002</v>
      </c>
      <c r="R115" s="108" t="str">
        <f t="shared" si="139"/>
        <v>MAW-W3642</v>
      </c>
      <c r="S115" s="149">
        <f>IF('Summary Sheet'!$M$4="Plywood",VLOOKUP($B115,'Pwood &amp; PB List'!$B$4:$V$158,9,FALSE),IF('Summary Sheet'!$M$4="PB w/ Wood Drawers",VLOOKUP($B115,'Pwood &amp; PB List'!$B$4:$V$158,13,FALSE),IF('Summary Sheet'!$M$4="PB w/ PB Drawers",VLOOKUP($B115,'Pwood &amp; PB List'!$B$4:$V$158,17,FALSE))))</f>
        <v>1258.4450000000002</v>
      </c>
      <c r="T115" s="108" t="str">
        <f t="shared" si="140"/>
        <v>MAG-W3642</v>
      </c>
      <c r="U115" s="149">
        <f>IF('Summary Sheet'!$M$4="Plywood",VLOOKUP($B115,'Pwood &amp; PB List'!$B$4:$V$158,9,FALSE),IF('Summary Sheet'!$M$4="PB w/ Wood Drawers",VLOOKUP($B115,'Pwood &amp; PB List'!$B$4:$V$158,13,FALSE),IF('Summary Sheet'!$M$4="PB w/ PB Drawers",VLOOKUP($B115,'Pwood &amp; PB List'!$B$4:$V$158,17,FALSE))))</f>
        <v>1258.4450000000002</v>
      </c>
      <c r="V115" s="108" t="str">
        <f t="shared" si="141"/>
        <v>MAB-W3642</v>
      </c>
      <c r="W115" s="149">
        <f>IF('Summary Sheet'!$M$4="Plywood",VLOOKUP($B115,'Pwood &amp; PB List'!$B$4:$V$158,9,FALSE),IF('Summary Sheet'!$M$4="PB w/ Wood Drawers",VLOOKUP($B115,'Pwood &amp; PB List'!$B$4:$V$158,13,FALSE),IF('Summary Sheet'!$M$4="PB w/ PB Drawers",VLOOKUP($B115,'Pwood &amp; PB List'!$B$4:$V$158,17,FALSE))))</f>
        <v>1258.4450000000002</v>
      </c>
      <c r="X115" s="150" t="str">
        <f t="shared" si="142"/>
        <v>GLB-W3642</v>
      </c>
      <c r="Y115" s="107">
        <v>2</v>
      </c>
      <c r="Z115" s="108"/>
      <c r="AA115" s="108"/>
      <c r="AB115" s="108"/>
      <c r="AC115" s="108"/>
      <c r="AD115" s="93"/>
      <c r="AE115" s="93"/>
      <c r="AF115" s="93"/>
      <c r="AG115" s="93"/>
      <c r="AH115" s="93"/>
      <c r="AI115" s="93"/>
      <c r="AJ115" s="93"/>
      <c r="AK115" s="93"/>
      <c r="AL115" s="93"/>
      <c r="AM115" s="93"/>
      <c r="AN115" s="93"/>
      <c r="AO115" s="93"/>
      <c r="AP115" s="93"/>
      <c r="AQ115" s="93"/>
      <c r="AR115" s="93"/>
      <c r="AS115" s="93"/>
    </row>
    <row r="116" spans="1:45" ht="14.25" customHeight="1">
      <c r="A116" s="155" t="s">
        <v>721</v>
      </c>
      <c r="B116" s="148"/>
      <c r="C116" s="149"/>
      <c r="D116" s="150"/>
      <c r="E116" s="149"/>
      <c r="F116" s="150"/>
      <c r="G116" s="149"/>
      <c r="H116" s="150"/>
      <c r="I116" s="149"/>
      <c r="J116" s="150"/>
      <c r="K116" s="149"/>
      <c r="L116" s="150"/>
      <c r="M116" s="149"/>
      <c r="N116" s="108"/>
      <c r="O116" s="149"/>
      <c r="P116" s="108"/>
      <c r="Q116" s="149"/>
      <c r="R116" s="108"/>
      <c r="S116" s="149"/>
      <c r="T116" s="108"/>
      <c r="U116" s="149"/>
      <c r="V116" s="108"/>
      <c r="W116" s="149"/>
      <c r="X116" s="150"/>
      <c r="Y116" s="107"/>
      <c r="Z116" s="108"/>
      <c r="AA116" s="108"/>
      <c r="AB116" s="108"/>
      <c r="AC116" s="108"/>
      <c r="AD116" s="93"/>
      <c r="AE116" s="93"/>
      <c r="AF116" s="93"/>
      <c r="AG116" s="93"/>
      <c r="AH116" s="93"/>
      <c r="AI116" s="93"/>
      <c r="AJ116" s="93"/>
      <c r="AK116" s="93"/>
      <c r="AL116" s="93"/>
      <c r="AM116" s="93"/>
      <c r="AN116" s="93"/>
      <c r="AO116" s="93"/>
      <c r="AP116" s="93"/>
      <c r="AQ116" s="93"/>
      <c r="AR116" s="93"/>
      <c r="AS116" s="93"/>
    </row>
    <row r="117" spans="1:45" ht="14.25" customHeight="1">
      <c r="A117" s="147" t="s">
        <v>722</v>
      </c>
      <c r="B117" s="148" t="s">
        <v>332</v>
      </c>
      <c r="C117" s="149">
        <f>IF('Summary Sheet'!$M$4="Plywood",VLOOKUP($B117,'Pwood &amp; PB List'!$B$4:$V$158,9,FALSE),IF('Summary Sheet'!$M$4="PB w/ Wood Drawers",VLOOKUP($B117,'Pwood &amp; PB List'!$B$4:$V$158,13,FALSE),IF('Summary Sheet'!$M$4="PB w/ PB Drawers",VLOOKUP($B117,'Pwood &amp; PB List'!$B$4:$V$158,17,FALSE))))</f>
        <v>913.44499999999994</v>
      </c>
      <c r="D117" s="150" t="str">
        <f t="shared" ref="D117:D122" si="143">CONCATENATE("GLW-",B117)</f>
        <v>GLW-WDC2430</v>
      </c>
      <c r="E117" s="149">
        <f>IF('Summary Sheet'!$M$4="Plywood",VLOOKUP($B117,'Pwood &amp; PB List'!$B$4:$V$158,10,FALSE),IF('Summary Sheet'!$M$4="PB w/ Wood Drawers",VLOOKUP($B117,'Pwood &amp; PB List'!$B$4:$V$158,14,FALSE),IF('Summary Sheet'!$M$4="PB w/ PB Drawers",VLOOKUP($B117,'Pwood &amp; PB List'!$B$4:$V$158,18,FALSE))))</f>
        <v>891.02</v>
      </c>
      <c r="F117" s="150" t="str">
        <f t="shared" ref="F117:F122" si="144">CONCATENATE("SLO-",B117)</f>
        <v>SLO-WDC2430</v>
      </c>
      <c r="G117" s="149">
        <f>IF('Summary Sheet'!$M$4="Plywood",VLOOKUP($B117,'Pwood &amp; PB List'!$B$4:$V$158,11,FALSE),IF('Summary Sheet'!$M$4="PB w/ Wood Drawers",VLOOKUP($B117,'Pwood &amp; PB List'!$B$4:$V$158,15,FALSE),IF('Summary Sheet'!$M$4="PB w/ PB Drawers",VLOOKUP($B117,'Pwood &amp; PB List'!$B$4:$V$158,19,FALSE))))</f>
        <v>867.1</v>
      </c>
      <c r="H117" s="150" t="str">
        <f t="shared" ref="H117:H122" si="145">CONCATENATE("BLW-",B117)</f>
        <v>BLW-WDC2430</v>
      </c>
      <c r="I117" s="149">
        <f>IF('Summary Sheet'!$M$4="Plywood",VLOOKUP($B117,'Pwood &amp; PB List'!$B$4:$V$158,10,FALSE),IF('Summary Sheet'!$M$4="PB w/ Wood Drawers",VLOOKUP($B117,'Pwood &amp; PB List'!$B$4:$V$158,14,FALSE),IF('Summary Sheet'!$M$4="PB w/ PB Drawers",VLOOKUP($B117,'Pwood &amp; PB List'!$B$4:$V$158,18,FALSE))))</f>
        <v>891.02</v>
      </c>
      <c r="J117" s="150" t="str">
        <f t="shared" ref="J117:J122" si="146">CONCATENATE("WEO-",B117)</f>
        <v>WEO-WDC2430</v>
      </c>
      <c r="K117" s="149">
        <f>IF('Summary Sheet'!$M$4="Plywood",VLOOKUP($B117,'Pwood &amp; PB List'!$B$4:$V$158,9,FALSE),IF('Summary Sheet'!$M$4="PB w/ Wood Drawers",VLOOKUP($B117,'Pwood &amp; PB List'!$B$4:$V$158,13,FALSE),IF('Summary Sheet'!$M$4="PB w/ PB Drawers",VLOOKUP($B117,'Pwood &amp; PB List'!$B$4:$V$158,17,FALSE))))</f>
        <v>913.44499999999994</v>
      </c>
      <c r="L117" s="150" t="str">
        <f t="shared" ref="L117:L122" si="147">CONCATENATE("GLG-",B117)</f>
        <v>GLG-WDC2430</v>
      </c>
      <c r="M117" s="149">
        <f>IF('Summary Sheet'!$M$4="Plywood",VLOOKUP($B117,'Pwood &amp; PB List'!$B$4:$V$158,12,FALSE),IF('Summary Sheet'!$M$4="PB w/ Wood Drawers",VLOOKUP($B117,'Pwood &amp; PB List'!$B$4:$V$158,16,FALSE),IF('Summary Sheet'!$M$4="PB w/ PB Drawers",VLOOKUP($B117,'Pwood &amp; PB List'!$B$4:$V$158,20,FALSE))))</f>
        <v>840.19</v>
      </c>
      <c r="N117" s="108" t="str">
        <f t="shared" ref="N117:N122" si="148">CONCATENATE("NAO-",B117)</f>
        <v>NAO-WDC2430</v>
      </c>
      <c r="O117" s="149">
        <f>IF('Summary Sheet'!$M$4="Plywood",VLOOKUP($B117,'Pwood &amp; PB List'!$B$4:$V$158,12,FALSE),IF('Summary Sheet'!$M$4="PB w/ Wood Drawers",VLOOKUP($B117,'Pwood &amp; PB List'!$B$4:$V$158,16,FALSE),IF('Summary Sheet'!$M$4="PB w/ PB Drawers",VLOOKUP($B117,'Pwood &amp; PB List'!$B$4:$V$158,20,FALSE))))</f>
        <v>840.19</v>
      </c>
      <c r="P117" s="108" t="str">
        <f t="shared" ref="P117:P122" si="149">CONCATENATE("WHO-",B117)</f>
        <v>WHO-WDC2430</v>
      </c>
      <c r="Q117" s="149">
        <f>IF('Summary Sheet'!$M$4="Plywood",VLOOKUP($B117,'Pwood &amp; PB List'!$B$4:$V$158,9,FALSE),IF('Summary Sheet'!$M$4="PB w/ Wood Drawers",VLOOKUP($B117,'Pwood &amp; PB List'!$B$4:$V$158,13,FALSE),IF('Summary Sheet'!$M$4="PB w/ PB Drawers",VLOOKUP($B117,'Pwood &amp; PB List'!$B$4:$V$158,17,FALSE))))</f>
        <v>913.44499999999994</v>
      </c>
      <c r="R117" s="108" t="str">
        <f t="shared" ref="R117:R122" si="150">CONCATENATE("MAW-",B117)</f>
        <v>MAW-WDC2430</v>
      </c>
      <c r="S117" s="149">
        <f>IF('Summary Sheet'!$M$4="Plywood",VLOOKUP($B117,'Pwood &amp; PB List'!$B$4:$V$158,9,FALSE),IF('Summary Sheet'!$M$4="PB w/ Wood Drawers",VLOOKUP($B117,'Pwood &amp; PB List'!$B$4:$V$158,13,FALSE),IF('Summary Sheet'!$M$4="PB w/ PB Drawers",VLOOKUP($B117,'Pwood &amp; PB List'!$B$4:$V$158,17,FALSE))))</f>
        <v>913.44499999999994</v>
      </c>
      <c r="T117" s="108" t="str">
        <f t="shared" ref="T117:T122" si="151">CONCATENATE("MAG-",B117)</f>
        <v>MAG-WDC2430</v>
      </c>
      <c r="U117" s="149">
        <f>IF('Summary Sheet'!$M$4="Plywood",VLOOKUP($B117,'Pwood &amp; PB List'!$B$4:$V$158,9,FALSE),IF('Summary Sheet'!$M$4="PB w/ Wood Drawers",VLOOKUP($B117,'Pwood &amp; PB List'!$B$4:$V$158,13,FALSE),IF('Summary Sheet'!$M$4="PB w/ PB Drawers",VLOOKUP($B117,'Pwood &amp; PB List'!$B$4:$V$158,17,FALSE))))</f>
        <v>913.44499999999994</v>
      </c>
      <c r="V117" s="108" t="str">
        <f t="shared" ref="V117:V122" si="152">CONCATENATE("MAB-",B117)</f>
        <v>MAB-WDC2430</v>
      </c>
      <c r="W117" s="149">
        <f>IF('Summary Sheet'!$M$4="Plywood",VLOOKUP($B117,'Pwood &amp; PB List'!$B$4:$V$158,9,FALSE),IF('Summary Sheet'!$M$4="PB w/ Wood Drawers",VLOOKUP($B117,'Pwood &amp; PB List'!$B$4:$V$158,13,FALSE),IF('Summary Sheet'!$M$4="PB w/ PB Drawers",VLOOKUP($B117,'Pwood &amp; PB List'!$B$4:$V$158,17,FALSE))))</f>
        <v>913.44499999999994</v>
      </c>
      <c r="X117" s="150" t="str">
        <f t="shared" ref="X117:X122" si="153">CONCATENATE("GLB-",B117)</f>
        <v>GLB-WDC2430</v>
      </c>
      <c r="Y117" s="107">
        <v>1</v>
      </c>
      <c r="Z117" s="108"/>
      <c r="AA117" s="108"/>
      <c r="AB117" s="108"/>
      <c r="AC117" s="108"/>
      <c r="AD117" s="93"/>
      <c r="AE117" s="93"/>
      <c r="AF117" s="93"/>
      <c r="AG117" s="93"/>
      <c r="AH117" s="93"/>
      <c r="AI117" s="93"/>
      <c r="AJ117" s="93"/>
      <c r="AK117" s="93"/>
      <c r="AL117" s="93"/>
      <c r="AM117" s="93"/>
      <c r="AN117" s="93"/>
      <c r="AO117" s="93"/>
      <c r="AP117" s="93"/>
      <c r="AQ117" s="93"/>
      <c r="AR117" s="93"/>
      <c r="AS117" s="93"/>
    </row>
    <row r="118" spans="1:45" ht="14.25" customHeight="1">
      <c r="A118" s="147" t="s">
        <v>723</v>
      </c>
      <c r="B118" s="148" t="s">
        <v>336</v>
      </c>
      <c r="C118" s="149">
        <f>IF('Summary Sheet'!$M$4="Plywood",VLOOKUP($B118,'Pwood &amp; PB List'!$B$4:$V$158,9,FALSE),IF('Summary Sheet'!$M$4="PB w/ Wood Drawers",VLOOKUP($B118,'Pwood &amp; PB List'!$B$4:$V$158,13,FALSE),IF('Summary Sheet'!$M$4="PB w/ PB Drawers",VLOOKUP($B118,'Pwood &amp; PB List'!$B$4:$V$158,17,FALSE))))</f>
        <v>1015.22</v>
      </c>
      <c r="D118" s="150" t="str">
        <f t="shared" si="143"/>
        <v>GLW-WDC2436</v>
      </c>
      <c r="E118" s="149">
        <f>IF('Summary Sheet'!$M$4="Plywood",VLOOKUP($B118,'Pwood &amp; PB List'!$B$4:$V$158,10,FALSE),IF('Summary Sheet'!$M$4="PB w/ Wood Drawers",VLOOKUP($B118,'Pwood &amp; PB List'!$B$4:$V$158,14,FALSE),IF('Summary Sheet'!$M$4="PB w/ PB Drawers",VLOOKUP($B118,'Pwood &amp; PB List'!$B$4:$V$158,18,FALSE))))</f>
        <v>988.31000000000006</v>
      </c>
      <c r="F118" s="150" t="str">
        <f t="shared" si="144"/>
        <v>SLO-WDC2436</v>
      </c>
      <c r="G118" s="149">
        <f>IF('Summary Sheet'!$M$4="Plywood",VLOOKUP($B118,'Pwood &amp; PB List'!$B$4:$V$158,11,FALSE),IF('Summary Sheet'!$M$4="PB w/ Wood Drawers",VLOOKUP($B118,'Pwood &amp; PB List'!$B$4:$V$158,15,FALSE),IF('Summary Sheet'!$M$4="PB w/ PB Drawers",VLOOKUP($B118,'Pwood &amp; PB List'!$B$4:$V$158,19,FALSE))))</f>
        <v>959.56000000000006</v>
      </c>
      <c r="H118" s="150" t="str">
        <f t="shared" si="145"/>
        <v>BLW-WDC2436</v>
      </c>
      <c r="I118" s="149">
        <f>IF('Summary Sheet'!$M$4="Plywood",VLOOKUP($B118,'Pwood &amp; PB List'!$B$4:$V$158,10,FALSE),IF('Summary Sheet'!$M$4="PB w/ Wood Drawers",VLOOKUP($B118,'Pwood &amp; PB List'!$B$4:$V$158,14,FALSE),IF('Summary Sheet'!$M$4="PB w/ PB Drawers",VLOOKUP($B118,'Pwood &amp; PB List'!$B$4:$V$158,18,FALSE))))</f>
        <v>988.31000000000006</v>
      </c>
      <c r="J118" s="150" t="str">
        <f t="shared" si="146"/>
        <v>WEO-WDC2436</v>
      </c>
      <c r="K118" s="149">
        <f>IF('Summary Sheet'!$M$4="Plywood",VLOOKUP($B118,'Pwood &amp; PB List'!$B$4:$V$158,9,FALSE),IF('Summary Sheet'!$M$4="PB w/ Wood Drawers",VLOOKUP($B118,'Pwood &amp; PB List'!$B$4:$V$158,13,FALSE),IF('Summary Sheet'!$M$4="PB w/ PB Drawers",VLOOKUP($B118,'Pwood &amp; PB List'!$B$4:$V$158,17,FALSE))))</f>
        <v>1015.22</v>
      </c>
      <c r="L118" s="150" t="str">
        <f t="shared" si="147"/>
        <v>GLG-WDC2436</v>
      </c>
      <c r="M118" s="149">
        <f>IF('Summary Sheet'!$M$4="Plywood",VLOOKUP($B118,'Pwood &amp; PB List'!$B$4:$V$158,12,FALSE),IF('Summary Sheet'!$M$4="PB w/ Wood Drawers",VLOOKUP($B118,'Pwood &amp; PB List'!$B$4:$V$158,16,FALSE),IF('Summary Sheet'!$M$4="PB w/ PB Drawers",VLOOKUP($B118,'Pwood &amp; PB List'!$B$4:$V$158,20,FALSE))))</f>
        <v>927.245</v>
      </c>
      <c r="N118" s="108" t="str">
        <f t="shared" si="148"/>
        <v>NAO-WDC2436</v>
      </c>
      <c r="O118" s="149">
        <f>IF('Summary Sheet'!$M$4="Plywood",VLOOKUP($B118,'Pwood &amp; PB List'!$B$4:$V$158,12,FALSE),IF('Summary Sheet'!$M$4="PB w/ Wood Drawers",VLOOKUP($B118,'Pwood &amp; PB List'!$B$4:$V$158,16,FALSE),IF('Summary Sheet'!$M$4="PB w/ PB Drawers",VLOOKUP($B118,'Pwood &amp; PB List'!$B$4:$V$158,20,FALSE))))</f>
        <v>927.245</v>
      </c>
      <c r="P118" s="108" t="str">
        <f t="shared" si="149"/>
        <v>WHO-WDC2436</v>
      </c>
      <c r="Q118" s="149">
        <f>IF('Summary Sheet'!$M$4="Plywood",VLOOKUP($B118,'Pwood &amp; PB List'!$B$4:$V$158,9,FALSE),IF('Summary Sheet'!$M$4="PB w/ Wood Drawers",VLOOKUP($B118,'Pwood &amp; PB List'!$B$4:$V$158,13,FALSE),IF('Summary Sheet'!$M$4="PB w/ PB Drawers",VLOOKUP($B118,'Pwood &amp; PB List'!$B$4:$V$158,17,FALSE))))</f>
        <v>1015.22</v>
      </c>
      <c r="R118" s="108" t="str">
        <f t="shared" si="150"/>
        <v>MAW-WDC2436</v>
      </c>
      <c r="S118" s="149">
        <f>IF('Summary Sheet'!$M$4="Plywood",VLOOKUP($B118,'Pwood &amp; PB List'!$B$4:$V$158,9,FALSE),IF('Summary Sheet'!$M$4="PB w/ Wood Drawers",VLOOKUP($B118,'Pwood &amp; PB List'!$B$4:$V$158,13,FALSE),IF('Summary Sheet'!$M$4="PB w/ PB Drawers",VLOOKUP($B118,'Pwood &amp; PB List'!$B$4:$V$158,17,FALSE))))</f>
        <v>1015.22</v>
      </c>
      <c r="T118" s="108" t="str">
        <f t="shared" si="151"/>
        <v>MAG-WDC2436</v>
      </c>
      <c r="U118" s="149">
        <f>IF('Summary Sheet'!$M$4="Plywood",VLOOKUP($B118,'Pwood &amp; PB List'!$B$4:$V$158,9,FALSE),IF('Summary Sheet'!$M$4="PB w/ Wood Drawers",VLOOKUP($B118,'Pwood &amp; PB List'!$B$4:$V$158,13,FALSE),IF('Summary Sheet'!$M$4="PB w/ PB Drawers",VLOOKUP($B118,'Pwood &amp; PB List'!$B$4:$V$158,17,FALSE))))</f>
        <v>1015.22</v>
      </c>
      <c r="V118" s="108" t="str">
        <f t="shared" si="152"/>
        <v>MAB-WDC2436</v>
      </c>
      <c r="W118" s="149">
        <f>IF('Summary Sheet'!$M$4="Plywood",VLOOKUP($B118,'Pwood &amp; PB List'!$B$4:$V$158,9,FALSE),IF('Summary Sheet'!$M$4="PB w/ Wood Drawers",VLOOKUP($B118,'Pwood &amp; PB List'!$B$4:$V$158,13,FALSE),IF('Summary Sheet'!$M$4="PB w/ PB Drawers",VLOOKUP($B118,'Pwood &amp; PB List'!$B$4:$V$158,17,FALSE))))</f>
        <v>1015.22</v>
      </c>
      <c r="X118" s="150" t="str">
        <f t="shared" si="153"/>
        <v>GLB-WDC2436</v>
      </c>
      <c r="Y118" s="107">
        <v>1</v>
      </c>
      <c r="Z118" s="108"/>
      <c r="AA118" s="108"/>
      <c r="AB118" s="108"/>
      <c r="AC118" s="108"/>
      <c r="AD118" s="93"/>
      <c r="AE118" s="93"/>
      <c r="AF118" s="93"/>
      <c r="AG118" s="93"/>
      <c r="AH118" s="93"/>
      <c r="AI118" s="93"/>
      <c r="AJ118" s="93"/>
      <c r="AK118" s="93"/>
      <c r="AL118" s="93"/>
      <c r="AM118" s="93"/>
      <c r="AN118" s="93"/>
      <c r="AO118" s="93"/>
      <c r="AP118" s="93"/>
      <c r="AQ118" s="93"/>
      <c r="AR118" s="93"/>
      <c r="AS118" s="93"/>
    </row>
    <row r="119" spans="1:45" ht="14.25" customHeight="1">
      <c r="A119" s="147" t="s">
        <v>724</v>
      </c>
      <c r="B119" s="148" t="s">
        <v>340</v>
      </c>
      <c r="C119" s="149">
        <f>IF('Summary Sheet'!$M$4="Plywood",VLOOKUP($B119,'Pwood &amp; PB List'!$B$4:$V$158,9,FALSE),IF('Summary Sheet'!$M$4="PB w/ Wood Drawers",VLOOKUP($B119,'Pwood &amp; PB List'!$B$4:$V$158,13,FALSE),IF('Summary Sheet'!$M$4="PB w/ PB Drawers",VLOOKUP($B119,'Pwood &amp; PB List'!$B$4:$V$158,17,FALSE))))</f>
        <v>1225.5550000000001</v>
      </c>
      <c r="D119" s="150" t="str">
        <f t="shared" si="143"/>
        <v>GLW-WDC2442</v>
      </c>
      <c r="E119" s="149">
        <f>IF('Summary Sheet'!$M$4="Plywood",VLOOKUP($B119,'Pwood &amp; PB List'!$B$4:$V$158,10,FALSE),IF('Summary Sheet'!$M$4="PB w/ Wood Drawers",VLOOKUP($B119,'Pwood &amp; PB List'!$B$4:$V$158,14,FALSE),IF('Summary Sheet'!$M$4="PB w/ PB Drawers",VLOOKUP($B119,'Pwood &amp; PB List'!$B$4:$V$158,18,FALSE))))</f>
        <v>1194.1600000000001</v>
      </c>
      <c r="F119" s="150" t="str">
        <f t="shared" si="144"/>
        <v>SLO-WDC2442</v>
      </c>
      <c r="G119" s="149">
        <f>IF('Summary Sheet'!$M$4="Plywood",VLOOKUP($B119,'Pwood &amp; PB List'!$B$4:$V$158,11,FALSE),IF('Summary Sheet'!$M$4="PB w/ Wood Drawers",VLOOKUP($B119,'Pwood &amp; PB List'!$B$4:$V$158,15,FALSE),IF('Summary Sheet'!$M$4="PB w/ PB Drawers",VLOOKUP($B119,'Pwood &amp; PB List'!$B$4:$V$158,19,FALSE))))</f>
        <v>1160.58</v>
      </c>
      <c r="H119" s="150" t="str">
        <f t="shared" si="145"/>
        <v>BLW-WDC2442</v>
      </c>
      <c r="I119" s="149">
        <f>IF('Summary Sheet'!$M$4="Plywood",VLOOKUP($B119,'Pwood &amp; PB List'!$B$4:$V$158,10,FALSE),IF('Summary Sheet'!$M$4="PB w/ Wood Drawers",VLOOKUP($B119,'Pwood &amp; PB List'!$B$4:$V$158,14,FALSE),IF('Summary Sheet'!$M$4="PB w/ PB Drawers",VLOOKUP($B119,'Pwood &amp; PB List'!$B$4:$V$158,18,FALSE))))</f>
        <v>1194.1600000000001</v>
      </c>
      <c r="J119" s="150" t="str">
        <f t="shared" si="146"/>
        <v>WEO-WDC2442</v>
      </c>
      <c r="K119" s="149">
        <f>IF('Summary Sheet'!$M$4="Plywood",VLOOKUP($B119,'Pwood &amp; PB List'!$B$4:$V$158,9,FALSE),IF('Summary Sheet'!$M$4="PB w/ Wood Drawers",VLOOKUP($B119,'Pwood &amp; PB List'!$B$4:$V$158,13,FALSE),IF('Summary Sheet'!$M$4="PB w/ PB Drawers",VLOOKUP($B119,'Pwood &amp; PB List'!$B$4:$V$158,17,FALSE))))</f>
        <v>1225.5550000000001</v>
      </c>
      <c r="L119" s="150" t="str">
        <f t="shared" si="147"/>
        <v>GLG-WDC2442</v>
      </c>
      <c r="M119" s="149">
        <f>IF('Summary Sheet'!$M$4="Plywood",VLOOKUP($B119,'Pwood &amp; PB List'!$B$4:$V$158,12,FALSE),IF('Summary Sheet'!$M$4="PB w/ Wood Drawers",VLOOKUP($B119,'Pwood &amp; PB List'!$B$4:$V$158,16,FALSE),IF('Summary Sheet'!$M$4="PB w/ PB Drawers",VLOOKUP($B119,'Pwood &amp; PB List'!$B$4:$V$158,20,FALSE))))</f>
        <v>1122.8600000000001</v>
      </c>
      <c r="N119" s="108" t="str">
        <f t="shared" si="148"/>
        <v>NAO-WDC2442</v>
      </c>
      <c r="O119" s="149">
        <f>IF('Summary Sheet'!$M$4="Plywood",VLOOKUP($B119,'Pwood &amp; PB List'!$B$4:$V$158,12,FALSE),IF('Summary Sheet'!$M$4="PB w/ Wood Drawers",VLOOKUP($B119,'Pwood &amp; PB List'!$B$4:$V$158,16,FALSE),IF('Summary Sheet'!$M$4="PB w/ PB Drawers",VLOOKUP($B119,'Pwood &amp; PB List'!$B$4:$V$158,20,FALSE))))</f>
        <v>1122.8600000000001</v>
      </c>
      <c r="P119" s="108" t="str">
        <f t="shared" si="149"/>
        <v>WHO-WDC2442</v>
      </c>
      <c r="Q119" s="149">
        <f>IF('Summary Sheet'!$M$4="Plywood",VLOOKUP($B119,'Pwood &amp; PB List'!$B$4:$V$158,9,FALSE),IF('Summary Sheet'!$M$4="PB w/ Wood Drawers",VLOOKUP($B119,'Pwood &amp; PB List'!$B$4:$V$158,13,FALSE),IF('Summary Sheet'!$M$4="PB w/ PB Drawers",VLOOKUP($B119,'Pwood &amp; PB List'!$B$4:$V$158,17,FALSE))))</f>
        <v>1225.5550000000001</v>
      </c>
      <c r="R119" s="108" t="str">
        <f t="shared" si="150"/>
        <v>MAW-WDC2442</v>
      </c>
      <c r="S119" s="149">
        <f>IF('Summary Sheet'!$M$4="Plywood",VLOOKUP($B119,'Pwood &amp; PB List'!$B$4:$V$158,9,FALSE),IF('Summary Sheet'!$M$4="PB w/ Wood Drawers",VLOOKUP($B119,'Pwood &amp; PB List'!$B$4:$V$158,13,FALSE),IF('Summary Sheet'!$M$4="PB w/ PB Drawers",VLOOKUP($B119,'Pwood &amp; PB List'!$B$4:$V$158,17,FALSE))))</f>
        <v>1225.5550000000001</v>
      </c>
      <c r="T119" s="108" t="str">
        <f t="shared" si="151"/>
        <v>MAG-WDC2442</v>
      </c>
      <c r="U119" s="149">
        <f>IF('Summary Sheet'!$M$4="Plywood",VLOOKUP($B119,'Pwood &amp; PB List'!$B$4:$V$158,9,FALSE),IF('Summary Sheet'!$M$4="PB w/ Wood Drawers",VLOOKUP($B119,'Pwood &amp; PB List'!$B$4:$V$158,13,FALSE),IF('Summary Sheet'!$M$4="PB w/ PB Drawers",VLOOKUP($B119,'Pwood &amp; PB List'!$B$4:$V$158,17,FALSE))))</f>
        <v>1225.5550000000001</v>
      </c>
      <c r="V119" s="108" t="str">
        <f t="shared" si="152"/>
        <v>MAB-WDC2442</v>
      </c>
      <c r="W119" s="149">
        <f>IF('Summary Sheet'!$M$4="Plywood",VLOOKUP($B119,'Pwood &amp; PB List'!$B$4:$V$158,9,FALSE),IF('Summary Sheet'!$M$4="PB w/ Wood Drawers",VLOOKUP($B119,'Pwood &amp; PB List'!$B$4:$V$158,13,FALSE),IF('Summary Sheet'!$M$4="PB w/ PB Drawers",VLOOKUP($B119,'Pwood &amp; PB List'!$B$4:$V$158,17,FALSE))))</f>
        <v>1225.5550000000001</v>
      </c>
      <c r="X119" s="150" t="str">
        <f t="shared" si="153"/>
        <v>GLB-WDC2442</v>
      </c>
      <c r="Y119" s="107">
        <v>1</v>
      </c>
      <c r="Z119" s="108"/>
      <c r="AA119" s="108"/>
      <c r="AB119" s="108"/>
      <c r="AC119" s="108"/>
      <c r="AD119" s="93"/>
      <c r="AE119" s="93"/>
      <c r="AF119" s="93"/>
      <c r="AG119" s="93"/>
      <c r="AH119" s="93"/>
      <c r="AI119" s="93"/>
      <c r="AJ119" s="93"/>
      <c r="AK119" s="93"/>
      <c r="AL119" s="93"/>
      <c r="AM119" s="93"/>
      <c r="AN119" s="93"/>
      <c r="AO119" s="93"/>
      <c r="AP119" s="93"/>
      <c r="AQ119" s="93"/>
      <c r="AR119" s="93"/>
      <c r="AS119" s="93"/>
    </row>
    <row r="120" spans="1:45" ht="14.25" customHeight="1">
      <c r="A120" s="147" t="s">
        <v>725</v>
      </c>
      <c r="B120" s="148" t="s">
        <v>726</v>
      </c>
      <c r="C120" s="149">
        <f>IF('Summary Sheet'!$M$4="Plywood",VLOOKUP($B120,'Pwood &amp; PB List'!$B$4:$V$158,9,FALSE),IF('Summary Sheet'!$M$4="PB w/ Wood Drawers",VLOOKUP($B120,'Pwood &amp; PB List'!$B$4:$V$158,13,FALSE),IF('Summary Sheet'!$M$4="PB w/ PB Drawers",VLOOKUP($B120,'Pwood &amp; PB List'!$B$4:$V$158,17,FALSE))))</f>
        <v>1091.0049999999999</v>
      </c>
      <c r="D120" s="150" t="str">
        <f t="shared" si="143"/>
        <v>GLW-WDC2730</v>
      </c>
      <c r="E120" s="149">
        <f>IF('Summary Sheet'!$M$4="Plywood",VLOOKUP($B120,'Pwood &amp; PB List'!$B$4:$V$158,10,FALSE),IF('Summary Sheet'!$M$4="PB w/ Wood Drawers",VLOOKUP($B120,'Pwood &amp; PB List'!$B$4:$V$158,14,FALSE),IF('Summary Sheet'!$M$4="PB w/ PB Drawers",VLOOKUP($B120,'Pwood &amp; PB List'!$B$4:$V$158,18,FALSE))))</f>
        <v>1062.1399999999999</v>
      </c>
      <c r="F120" s="150" t="str">
        <f t="shared" si="144"/>
        <v>SLO-WDC2730</v>
      </c>
      <c r="G120" s="149">
        <f>IF('Summary Sheet'!$M$4="Plywood",VLOOKUP($B120,'Pwood &amp; PB List'!$B$4:$V$158,11,FALSE),IF('Summary Sheet'!$M$4="PB w/ Wood Drawers",VLOOKUP($B120,'Pwood &amp; PB List'!$B$4:$V$158,15,FALSE),IF('Summary Sheet'!$M$4="PB w/ PB Drawers",VLOOKUP($B120,'Pwood &amp; PB List'!$B$4:$V$158,19,FALSE))))</f>
        <v>1031.32</v>
      </c>
      <c r="H120" s="150" t="str">
        <f t="shared" si="145"/>
        <v>BLW-WDC2730</v>
      </c>
      <c r="I120" s="149">
        <f>IF('Summary Sheet'!$M$4="Plywood",VLOOKUP($B120,'Pwood &amp; PB List'!$B$4:$V$158,10,FALSE),IF('Summary Sheet'!$M$4="PB w/ Wood Drawers",VLOOKUP($B120,'Pwood &amp; PB List'!$B$4:$V$158,14,FALSE),IF('Summary Sheet'!$M$4="PB w/ PB Drawers",VLOOKUP($B120,'Pwood &amp; PB List'!$B$4:$V$158,18,FALSE))))</f>
        <v>1062.1399999999999</v>
      </c>
      <c r="J120" s="150" t="str">
        <f t="shared" si="146"/>
        <v>WEO-WDC2730</v>
      </c>
      <c r="K120" s="149">
        <f>IF('Summary Sheet'!$M$4="Plywood",VLOOKUP($B120,'Pwood &amp; PB List'!$B$4:$V$158,9,FALSE),IF('Summary Sheet'!$M$4="PB w/ Wood Drawers",VLOOKUP($B120,'Pwood &amp; PB List'!$B$4:$V$158,13,FALSE),IF('Summary Sheet'!$M$4="PB w/ PB Drawers",VLOOKUP($B120,'Pwood &amp; PB List'!$B$4:$V$158,17,FALSE))))</f>
        <v>1091.0049999999999</v>
      </c>
      <c r="L120" s="150" t="str">
        <f t="shared" si="147"/>
        <v>GLG-WDC2730</v>
      </c>
      <c r="M120" s="149">
        <f>IF('Summary Sheet'!$M$4="Plywood",VLOOKUP($B120,'Pwood &amp; PB List'!$B$4:$V$158,12,FALSE),IF('Summary Sheet'!$M$4="PB w/ Wood Drawers",VLOOKUP($B120,'Pwood &amp; PB List'!$B$4:$V$158,16,FALSE),IF('Summary Sheet'!$M$4="PB w/ PB Drawers",VLOOKUP($B120,'Pwood &amp; PB List'!$B$4:$V$158,20,FALSE))))</f>
        <v>996.70499999999993</v>
      </c>
      <c r="N120" s="108" t="str">
        <f t="shared" si="148"/>
        <v>NAO-WDC2730</v>
      </c>
      <c r="O120" s="149">
        <f>IF('Summary Sheet'!$M$4="Plywood",VLOOKUP($B120,'Pwood &amp; PB List'!$B$4:$V$158,12,FALSE),IF('Summary Sheet'!$M$4="PB w/ Wood Drawers",VLOOKUP($B120,'Pwood &amp; PB List'!$B$4:$V$158,16,FALSE),IF('Summary Sheet'!$M$4="PB w/ PB Drawers",VLOOKUP($B120,'Pwood &amp; PB List'!$B$4:$V$158,20,FALSE))))</f>
        <v>996.70499999999993</v>
      </c>
      <c r="P120" s="108" t="str">
        <f t="shared" si="149"/>
        <v>WHO-WDC2730</v>
      </c>
      <c r="Q120" s="149">
        <f>IF('Summary Sheet'!$M$4="Plywood",VLOOKUP($B120,'Pwood &amp; PB List'!$B$4:$V$158,9,FALSE),IF('Summary Sheet'!$M$4="PB w/ Wood Drawers",VLOOKUP($B120,'Pwood &amp; PB List'!$B$4:$V$158,13,FALSE),IF('Summary Sheet'!$M$4="PB w/ PB Drawers",VLOOKUP($B120,'Pwood &amp; PB List'!$B$4:$V$158,17,FALSE))))</f>
        <v>1091.0049999999999</v>
      </c>
      <c r="R120" s="108" t="str">
        <f t="shared" si="150"/>
        <v>MAW-WDC2730</v>
      </c>
      <c r="S120" s="149">
        <f>IF('Summary Sheet'!$M$4="Plywood",VLOOKUP($B120,'Pwood &amp; PB List'!$B$4:$V$158,9,FALSE),IF('Summary Sheet'!$M$4="PB w/ Wood Drawers",VLOOKUP($B120,'Pwood &amp; PB List'!$B$4:$V$158,13,FALSE),IF('Summary Sheet'!$M$4="PB w/ PB Drawers",VLOOKUP($B120,'Pwood &amp; PB List'!$B$4:$V$158,17,FALSE))))</f>
        <v>1091.0049999999999</v>
      </c>
      <c r="T120" s="108" t="str">
        <f t="shared" si="151"/>
        <v>MAG-WDC2730</v>
      </c>
      <c r="U120" s="149">
        <f>IF('Summary Sheet'!$M$4="Plywood",VLOOKUP($B120,'Pwood &amp; PB List'!$B$4:$V$158,9,FALSE),IF('Summary Sheet'!$M$4="PB w/ Wood Drawers",VLOOKUP($B120,'Pwood &amp; PB List'!$B$4:$V$158,13,FALSE),IF('Summary Sheet'!$M$4="PB w/ PB Drawers",VLOOKUP($B120,'Pwood &amp; PB List'!$B$4:$V$158,17,FALSE))))</f>
        <v>1091.0049999999999</v>
      </c>
      <c r="V120" s="108" t="str">
        <f t="shared" si="152"/>
        <v>MAB-WDC2730</v>
      </c>
      <c r="W120" s="149">
        <f>IF('Summary Sheet'!$M$4="Plywood",VLOOKUP($B120,'Pwood &amp; PB List'!$B$4:$V$158,9,FALSE),IF('Summary Sheet'!$M$4="PB w/ Wood Drawers",VLOOKUP($B120,'Pwood &amp; PB List'!$B$4:$V$158,13,FALSE),IF('Summary Sheet'!$M$4="PB w/ PB Drawers",VLOOKUP($B120,'Pwood &amp; PB List'!$B$4:$V$158,17,FALSE))))</f>
        <v>1091.0049999999999</v>
      </c>
      <c r="X120" s="150" t="str">
        <f t="shared" si="153"/>
        <v>GLB-WDC2730</v>
      </c>
      <c r="Y120" s="107">
        <v>1</v>
      </c>
      <c r="Z120" s="108"/>
      <c r="AA120" s="108"/>
      <c r="AB120" s="108"/>
      <c r="AC120" s="108"/>
      <c r="AD120" s="93"/>
      <c r="AE120" s="93"/>
      <c r="AF120" s="93"/>
      <c r="AG120" s="93"/>
      <c r="AH120" s="93"/>
      <c r="AI120" s="93"/>
      <c r="AJ120" s="93"/>
      <c r="AK120" s="93"/>
      <c r="AL120" s="93"/>
      <c r="AM120" s="93"/>
      <c r="AN120" s="93"/>
      <c r="AO120" s="93"/>
      <c r="AP120" s="93"/>
      <c r="AQ120" s="93"/>
      <c r="AR120" s="93"/>
      <c r="AS120" s="93"/>
    </row>
    <row r="121" spans="1:45" ht="14.25" customHeight="1">
      <c r="A121" s="147" t="s">
        <v>727</v>
      </c>
      <c r="B121" s="148" t="s">
        <v>728</v>
      </c>
      <c r="C121" s="149">
        <f>IF('Summary Sheet'!$M$4="Plywood",VLOOKUP($B121,'Pwood &amp; PB List'!$B$4:$V$158,9,FALSE),IF('Summary Sheet'!$M$4="PB w/ Wood Drawers",VLOOKUP($B121,'Pwood &amp; PB List'!$B$4:$V$158,13,FALSE),IF('Summary Sheet'!$M$4="PB w/ PB Drawers",VLOOKUP($B121,'Pwood &amp; PB List'!$B$4:$V$158,17,FALSE))))</f>
        <v>1207.04</v>
      </c>
      <c r="D121" s="150" t="str">
        <f t="shared" si="143"/>
        <v>GLW-WDC2736</v>
      </c>
      <c r="E121" s="149">
        <f>IF('Summary Sheet'!$M$4="Plywood",VLOOKUP($B121,'Pwood &amp; PB List'!$B$4:$V$158,10,FALSE),IF('Summary Sheet'!$M$4="PB w/ Wood Drawers",VLOOKUP($B121,'Pwood &amp; PB List'!$B$4:$V$158,14,FALSE),IF('Summary Sheet'!$M$4="PB w/ PB Drawers",VLOOKUP($B121,'Pwood &amp; PB List'!$B$4:$V$158,18,FALSE))))</f>
        <v>1172.31</v>
      </c>
      <c r="F121" s="150" t="str">
        <f t="shared" si="144"/>
        <v>SLO-WDC2736</v>
      </c>
      <c r="G121" s="149">
        <f>IF('Summary Sheet'!$M$4="Plywood",VLOOKUP($B121,'Pwood &amp; PB List'!$B$4:$V$158,11,FALSE),IF('Summary Sheet'!$M$4="PB w/ Wood Drawers",VLOOKUP($B121,'Pwood &amp; PB List'!$B$4:$V$158,15,FALSE),IF('Summary Sheet'!$M$4="PB w/ PB Drawers",VLOOKUP($B121,'Pwood &amp; PB List'!$B$4:$V$158,19,FALSE))))</f>
        <v>1135.28</v>
      </c>
      <c r="H121" s="150" t="str">
        <f t="shared" si="145"/>
        <v>BLW-WDC2736</v>
      </c>
      <c r="I121" s="149">
        <f>IF('Summary Sheet'!$M$4="Plywood",VLOOKUP($B121,'Pwood &amp; PB List'!$B$4:$V$158,10,FALSE),IF('Summary Sheet'!$M$4="PB w/ Wood Drawers",VLOOKUP($B121,'Pwood &amp; PB List'!$B$4:$V$158,14,FALSE),IF('Summary Sheet'!$M$4="PB w/ PB Drawers",VLOOKUP($B121,'Pwood &amp; PB List'!$B$4:$V$158,18,FALSE))))</f>
        <v>1172.31</v>
      </c>
      <c r="J121" s="150" t="str">
        <f t="shared" si="146"/>
        <v>WEO-WDC2736</v>
      </c>
      <c r="K121" s="149">
        <f>IF('Summary Sheet'!$M$4="Plywood",VLOOKUP($B121,'Pwood &amp; PB List'!$B$4:$V$158,9,FALSE),IF('Summary Sheet'!$M$4="PB w/ Wood Drawers",VLOOKUP($B121,'Pwood &amp; PB List'!$B$4:$V$158,13,FALSE),IF('Summary Sheet'!$M$4="PB w/ PB Drawers",VLOOKUP($B121,'Pwood &amp; PB List'!$B$4:$V$158,17,FALSE))))</f>
        <v>1207.04</v>
      </c>
      <c r="L121" s="150" t="str">
        <f t="shared" si="147"/>
        <v>GLG-WDC2736</v>
      </c>
      <c r="M121" s="149">
        <f>IF('Summary Sheet'!$M$4="Plywood",VLOOKUP($B121,'Pwood &amp; PB List'!$B$4:$V$158,12,FALSE),IF('Summary Sheet'!$M$4="PB w/ Wood Drawers",VLOOKUP($B121,'Pwood &amp; PB List'!$B$4:$V$158,16,FALSE),IF('Summary Sheet'!$M$4="PB w/ PB Drawers",VLOOKUP($B121,'Pwood &amp; PB List'!$B$4:$V$158,20,FALSE))))</f>
        <v>1093.7649999999999</v>
      </c>
      <c r="N121" s="108" t="str">
        <f t="shared" si="148"/>
        <v>NAO-WDC2736</v>
      </c>
      <c r="O121" s="149">
        <f>IF('Summary Sheet'!$M$4="Plywood",VLOOKUP($B121,'Pwood &amp; PB List'!$B$4:$V$158,12,FALSE),IF('Summary Sheet'!$M$4="PB w/ Wood Drawers",VLOOKUP($B121,'Pwood &amp; PB List'!$B$4:$V$158,16,FALSE),IF('Summary Sheet'!$M$4="PB w/ PB Drawers",VLOOKUP($B121,'Pwood &amp; PB List'!$B$4:$V$158,20,FALSE))))</f>
        <v>1093.7649999999999</v>
      </c>
      <c r="P121" s="108" t="str">
        <f t="shared" si="149"/>
        <v>WHO-WDC2736</v>
      </c>
      <c r="Q121" s="149">
        <f>IF('Summary Sheet'!$M$4="Plywood",VLOOKUP($B121,'Pwood &amp; PB List'!$B$4:$V$158,9,FALSE),IF('Summary Sheet'!$M$4="PB w/ Wood Drawers",VLOOKUP($B121,'Pwood &amp; PB List'!$B$4:$V$158,13,FALSE),IF('Summary Sheet'!$M$4="PB w/ PB Drawers",VLOOKUP($B121,'Pwood &amp; PB List'!$B$4:$V$158,17,FALSE))))</f>
        <v>1207.04</v>
      </c>
      <c r="R121" s="108" t="str">
        <f t="shared" si="150"/>
        <v>MAW-WDC2736</v>
      </c>
      <c r="S121" s="149">
        <f>IF('Summary Sheet'!$M$4="Plywood",VLOOKUP($B121,'Pwood &amp; PB List'!$B$4:$V$158,9,FALSE),IF('Summary Sheet'!$M$4="PB w/ Wood Drawers",VLOOKUP($B121,'Pwood &amp; PB List'!$B$4:$V$158,13,FALSE),IF('Summary Sheet'!$M$4="PB w/ PB Drawers",VLOOKUP($B121,'Pwood &amp; PB List'!$B$4:$V$158,17,FALSE))))</f>
        <v>1207.04</v>
      </c>
      <c r="T121" s="108" t="str">
        <f t="shared" si="151"/>
        <v>MAG-WDC2736</v>
      </c>
      <c r="U121" s="149">
        <f>IF('Summary Sheet'!$M$4="Plywood",VLOOKUP($B121,'Pwood &amp; PB List'!$B$4:$V$158,9,FALSE),IF('Summary Sheet'!$M$4="PB w/ Wood Drawers",VLOOKUP($B121,'Pwood &amp; PB List'!$B$4:$V$158,13,FALSE),IF('Summary Sheet'!$M$4="PB w/ PB Drawers",VLOOKUP($B121,'Pwood &amp; PB List'!$B$4:$V$158,17,FALSE))))</f>
        <v>1207.04</v>
      </c>
      <c r="V121" s="108" t="str">
        <f t="shared" si="152"/>
        <v>MAB-WDC2736</v>
      </c>
      <c r="W121" s="149">
        <f>IF('Summary Sheet'!$M$4="Plywood",VLOOKUP($B121,'Pwood &amp; PB List'!$B$4:$V$158,9,FALSE),IF('Summary Sheet'!$M$4="PB w/ Wood Drawers",VLOOKUP($B121,'Pwood &amp; PB List'!$B$4:$V$158,13,FALSE),IF('Summary Sheet'!$M$4="PB w/ PB Drawers",VLOOKUP($B121,'Pwood &amp; PB List'!$B$4:$V$158,17,FALSE))))</f>
        <v>1207.04</v>
      </c>
      <c r="X121" s="150" t="str">
        <f t="shared" si="153"/>
        <v>GLB-WDC2736</v>
      </c>
      <c r="Y121" s="107">
        <v>1</v>
      </c>
      <c r="Z121" s="108"/>
      <c r="AA121" s="108"/>
      <c r="AB121" s="108"/>
      <c r="AC121" s="108"/>
      <c r="AD121" s="93"/>
      <c r="AE121" s="93"/>
      <c r="AF121" s="93"/>
      <c r="AG121" s="93"/>
      <c r="AH121" s="93"/>
      <c r="AI121" s="93"/>
      <c r="AJ121" s="93"/>
      <c r="AK121" s="93"/>
      <c r="AL121" s="93"/>
      <c r="AM121" s="93"/>
      <c r="AN121" s="93"/>
      <c r="AO121" s="93"/>
      <c r="AP121" s="93"/>
      <c r="AQ121" s="93"/>
      <c r="AR121" s="93"/>
      <c r="AS121" s="93"/>
    </row>
    <row r="122" spans="1:45" ht="14.25" customHeight="1">
      <c r="A122" s="147" t="s">
        <v>729</v>
      </c>
      <c r="B122" s="148" t="s">
        <v>730</v>
      </c>
      <c r="C122" s="149">
        <f>IF('Summary Sheet'!$M$4="Plywood",VLOOKUP($B122,'Pwood &amp; PB List'!$B$4:$V$158,9,FALSE),IF('Summary Sheet'!$M$4="PB w/ Wood Drawers",VLOOKUP($B122,'Pwood &amp; PB List'!$B$4:$V$158,13,FALSE),IF('Summary Sheet'!$M$4="PB w/ PB Drawers",VLOOKUP($B122,'Pwood &amp; PB List'!$B$4:$V$158,17,FALSE))))</f>
        <v>1458.085</v>
      </c>
      <c r="D122" s="150" t="str">
        <f t="shared" si="143"/>
        <v>GLW-WDC2742</v>
      </c>
      <c r="E122" s="149">
        <f>IF('Summary Sheet'!$M$4="Plywood",VLOOKUP($B122,'Pwood &amp; PB List'!$B$4:$V$158,10,FALSE),IF('Summary Sheet'!$M$4="PB w/ Wood Drawers",VLOOKUP($B122,'Pwood &amp; PB List'!$B$4:$V$158,14,FALSE),IF('Summary Sheet'!$M$4="PB w/ PB Drawers",VLOOKUP($B122,'Pwood &amp; PB List'!$B$4:$V$158,18,FALSE))))</f>
        <v>1417.605</v>
      </c>
      <c r="F122" s="150" t="str">
        <f t="shared" si="144"/>
        <v>SLO-WDC2742</v>
      </c>
      <c r="G122" s="149">
        <f>IF('Summary Sheet'!$M$4="Plywood",VLOOKUP($B122,'Pwood &amp; PB List'!$B$4:$V$158,11,FALSE),IF('Summary Sheet'!$M$4="PB w/ Wood Drawers",VLOOKUP($B122,'Pwood &amp; PB List'!$B$4:$V$158,15,FALSE),IF('Summary Sheet'!$M$4="PB w/ PB Drawers",VLOOKUP($B122,'Pwood &amp; PB List'!$B$4:$V$158,19,FALSE))))</f>
        <v>1374.48</v>
      </c>
      <c r="H122" s="150" t="str">
        <f t="shared" si="145"/>
        <v>BLW-WDC2742</v>
      </c>
      <c r="I122" s="149">
        <f>IF('Summary Sheet'!$M$4="Plywood",VLOOKUP($B122,'Pwood &amp; PB List'!$B$4:$V$158,10,FALSE),IF('Summary Sheet'!$M$4="PB w/ Wood Drawers",VLOOKUP($B122,'Pwood &amp; PB List'!$B$4:$V$158,14,FALSE),IF('Summary Sheet'!$M$4="PB w/ PB Drawers",VLOOKUP($B122,'Pwood &amp; PB List'!$B$4:$V$158,18,FALSE))))</f>
        <v>1417.605</v>
      </c>
      <c r="J122" s="150" t="str">
        <f t="shared" si="146"/>
        <v>WEO-WDC2742</v>
      </c>
      <c r="K122" s="149">
        <f>IF('Summary Sheet'!$M$4="Plywood",VLOOKUP($B122,'Pwood &amp; PB List'!$B$4:$V$158,9,FALSE),IF('Summary Sheet'!$M$4="PB w/ Wood Drawers",VLOOKUP($B122,'Pwood &amp; PB List'!$B$4:$V$158,13,FALSE),IF('Summary Sheet'!$M$4="PB w/ PB Drawers",VLOOKUP($B122,'Pwood &amp; PB List'!$B$4:$V$158,17,FALSE))))</f>
        <v>1458.085</v>
      </c>
      <c r="L122" s="150" t="str">
        <f t="shared" si="147"/>
        <v>GLG-WDC2742</v>
      </c>
      <c r="M122" s="149">
        <f>IF('Summary Sheet'!$M$4="Plywood",VLOOKUP($B122,'Pwood &amp; PB List'!$B$4:$V$158,12,FALSE),IF('Summary Sheet'!$M$4="PB w/ Wood Drawers",VLOOKUP($B122,'Pwood &amp; PB List'!$B$4:$V$158,16,FALSE),IF('Summary Sheet'!$M$4="PB w/ PB Drawers",VLOOKUP($B122,'Pwood &amp; PB List'!$B$4:$V$158,20,FALSE))))</f>
        <v>1325.835</v>
      </c>
      <c r="N122" s="108" t="str">
        <f t="shared" si="148"/>
        <v>NAO-WDC2742</v>
      </c>
      <c r="O122" s="149">
        <f>IF('Summary Sheet'!$M$4="Plywood",VLOOKUP($B122,'Pwood &amp; PB List'!$B$4:$V$158,12,FALSE),IF('Summary Sheet'!$M$4="PB w/ Wood Drawers",VLOOKUP($B122,'Pwood &amp; PB List'!$B$4:$V$158,16,FALSE),IF('Summary Sheet'!$M$4="PB w/ PB Drawers",VLOOKUP($B122,'Pwood &amp; PB List'!$B$4:$V$158,20,FALSE))))</f>
        <v>1325.835</v>
      </c>
      <c r="P122" s="108" t="str">
        <f t="shared" si="149"/>
        <v>WHO-WDC2742</v>
      </c>
      <c r="Q122" s="149">
        <f>IF('Summary Sheet'!$M$4="Plywood",VLOOKUP($B122,'Pwood &amp; PB List'!$B$4:$V$158,9,FALSE),IF('Summary Sheet'!$M$4="PB w/ Wood Drawers",VLOOKUP($B122,'Pwood &amp; PB List'!$B$4:$V$158,13,FALSE),IF('Summary Sheet'!$M$4="PB w/ PB Drawers",VLOOKUP($B122,'Pwood &amp; PB List'!$B$4:$V$158,17,FALSE))))</f>
        <v>1458.085</v>
      </c>
      <c r="R122" s="108" t="str">
        <f t="shared" si="150"/>
        <v>MAW-WDC2742</v>
      </c>
      <c r="S122" s="149">
        <f>IF('Summary Sheet'!$M$4="Plywood",VLOOKUP($B122,'Pwood &amp; PB List'!$B$4:$V$158,9,FALSE),IF('Summary Sheet'!$M$4="PB w/ Wood Drawers",VLOOKUP($B122,'Pwood &amp; PB List'!$B$4:$V$158,13,FALSE),IF('Summary Sheet'!$M$4="PB w/ PB Drawers",VLOOKUP($B122,'Pwood &amp; PB List'!$B$4:$V$158,17,FALSE))))</f>
        <v>1458.085</v>
      </c>
      <c r="T122" s="108" t="str">
        <f t="shared" si="151"/>
        <v>MAG-WDC2742</v>
      </c>
      <c r="U122" s="149">
        <f>IF('Summary Sheet'!$M$4="Plywood",VLOOKUP($B122,'Pwood &amp; PB List'!$B$4:$V$158,9,FALSE),IF('Summary Sheet'!$M$4="PB w/ Wood Drawers",VLOOKUP($B122,'Pwood &amp; PB List'!$B$4:$V$158,13,FALSE),IF('Summary Sheet'!$M$4="PB w/ PB Drawers",VLOOKUP($B122,'Pwood &amp; PB List'!$B$4:$V$158,17,FALSE))))</f>
        <v>1458.085</v>
      </c>
      <c r="V122" s="108" t="str">
        <f t="shared" si="152"/>
        <v>MAB-WDC2742</v>
      </c>
      <c r="W122" s="149">
        <f>IF('Summary Sheet'!$M$4="Plywood",VLOOKUP($B122,'Pwood &amp; PB List'!$B$4:$V$158,9,FALSE),IF('Summary Sheet'!$M$4="PB w/ Wood Drawers",VLOOKUP($B122,'Pwood &amp; PB List'!$B$4:$V$158,13,FALSE),IF('Summary Sheet'!$M$4="PB w/ PB Drawers",VLOOKUP($B122,'Pwood &amp; PB List'!$B$4:$V$158,17,FALSE))))</f>
        <v>1458.085</v>
      </c>
      <c r="X122" s="150" t="str">
        <f t="shared" si="153"/>
        <v>GLB-WDC2742</v>
      </c>
      <c r="Y122" s="107">
        <v>1</v>
      </c>
      <c r="Z122" s="108"/>
      <c r="AA122" s="108"/>
      <c r="AB122" s="108"/>
      <c r="AC122" s="108"/>
      <c r="AD122" s="93"/>
      <c r="AE122" s="93"/>
      <c r="AF122" s="93"/>
      <c r="AG122" s="93"/>
      <c r="AH122" s="93"/>
      <c r="AI122" s="93"/>
      <c r="AJ122" s="93"/>
      <c r="AK122" s="93"/>
      <c r="AL122" s="93"/>
      <c r="AM122" s="93"/>
      <c r="AN122" s="93"/>
      <c r="AO122" s="93"/>
      <c r="AP122" s="93"/>
      <c r="AQ122" s="93"/>
      <c r="AR122" s="93"/>
      <c r="AS122" s="93"/>
    </row>
    <row r="123" spans="1:45" ht="14.25" customHeight="1">
      <c r="A123" s="155" t="s">
        <v>731</v>
      </c>
      <c r="B123" s="148"/>
      <c r="C123" s="149"/>
      <c r="D123" s="150"/>
      <c r="E123" s="149"/>
      <c r="F123" s="150"/>
      <c r="G123" s="149"/>
      <c r="H123" s="150"/>
      <c r="I123" s="149"/>
      <c r="J123" s="150"/>
      <c r="K123" s="149"/>
      <c r="L123" s="150"/>
      <c r="M123" s="149"/>
      <c r="N123" s="108"/>
      <c r="O123" s="149"/>
      <c r="P123" s="108"/>
      <c r="Q123" s="149"/>
      <c r="R123" s="108"/>
      <c r="S123" s="149"/>
      <c r="T123" s="108"/>
      <c r="U123" s="149"/>
      <c r="V123" s="108"/>
      <c r="W123" s="149"/>
      <c r="X123" s="150"/>
      <c r="Y123" s="107"/>
      <c r="Z123" s="108"/>
      <c r="AA123" s="108"/>
      <c r="AB123" s="108"/>
      <c r="AC123" s="108"/>
      <c r="AD123" s="93"/>
      <c r="AE123" s="93"/>
      <c r="AF123" s="93"/>
      <c r="AG123" s="93"/>
      <c r="AH123" s="93"/>
      <c r="AI123" s="93"/>
      <c r="AJ123" s="93"/>
      <c r="AK123" s="93"/>
      <c r="AL123" s="93"/>
      <c r="AM123" s="93"/>
      <c r="AN123" s="93"/>
      <c r="AO123" s="93"/>
      <c r="AP123" s="93"/>
      <c r="AQ123" s="93"/>
      <c r="AR123" s="93"/>
      <c r="AS123" s="93"/>
    </row>
    <row r="124" spans="1:45" ht="14.25" customHeight="1">
      <c r="A124" s="147" t="s">
        <v>732</v>
      </c>
      <c r="B124" s="148" t="s">
        <v>733</v>
      </c>
      <c r="C124" s="149">
        <f>IF('Summary Sheet'!$M$4="Plywood",VLOOKUP($B124,'Pwood &amp; PB List'!$B$4:$V$158,9,FALSE),IF('Summary Sheet'!$M$4="PB w/ Wood Drawers",VLOOKUP($B124,'Pwood &amp; PB List'!$B$4:$V$158,13,FALSE),IF('Summary Sheet'!$M$4="PB w/ PB Drawers",VLOOKUP($B124,'Pwood &amp; PB List'!$B$4:$V$158,17,FALSE))))</f>
        <v>1006.25</v>
      </c>
      <c r="D124" s="150" t="str">
        <f t="shared" ref="D124:D126" si="154">CONCATENATE("GLW-",B124)</f>
        <v>GLW-WER2430</v>
      </c>
      <c r="E124" s="149">
        <f>IF('Summary Sheet'!$M$4="Plywood",VLOOKUP($B124,'Pwood &amp; PB List'!$B$4:$V$158,10,FALSE),IF('Summary Sheet'!$M$4="PB w/ Wood Drawers",VLOOKUP($B124,'Pwood &amp; PB List'!$B$4:$V$158,14,FALSE),IF('Summary Sheet'!$M$4="PB w/ PB Drawers",VLOOKUP($B124,'Pwood &amp; PB List'!$B$4:$V$158,18,FALSE))))</f>
        <v>975.08500000000004</v>
      </c>
      <c r="F124" s="150" t="str">
        <f t="shared" ref="F124:F126" si="155">CONCATENATE("SLO-",B124)</f>
        <v>SLO-WER2430</v>
      </c>
      <c r="G124" s="149">
        <f>IF('Summary Sheet'!$M$4="Plywood",VLOOKUP($B124,'Pwood &amp; PB List'!$B$4:$V$158,11,FALSE),IF('Summary Sheet'!$M$4="PB w/ Wood Drawers",VLOOKUP($B124,'Pwood &amp; PB List'!$B$4:$V$158,15,FALSE),IF('Summary Sheet'!$M$4="PB w/ PB Drawers",VLOOKUP($B124,'Pwood &amp; PB List'!$B$4:$V$158,19,FALSE))))</f>
        <v>941.85</v>
      </c>
      <c r="H124" s="150" t="str">
        <f t="shared" ref="H124:H126" si="156">CONCATENATE("BLW-",B124)</f>
        <v>BLW-WER2430</v>
      </c>
      <c r="I124" s="149">
        <f>IF('Summary Sheet'!$M$4="Plywood",VLOOKUP($B124,'Pwood &amp; PB List'!$B$4:$V$158,10,FALSE),IF('Summary Sheet'!$M$4="PB w/ Wood Drawers",VLOOKUP($B124,'Pwood &amp; PB List'!$B$4:$V$158,14,FALSE),IF('Summary Sheet'!$M$4="PB w/ PB Drawers",VLOOKUP($B124,'Pwood &amp; PB List'!$B$4:$V$158,18,FALSE))))</f>
        <v>975.08500000000004</v>
      </c>
      <c r="J124" s="150" t="str">
        <f t="shared" ref="J124:J126" si="157">CONCATENATE("WEO-",B124)</f>
        <v>WEO-WER2430</v>
      </c>
      <c r="K124" s="149">
        <f>IF('Summary Sheet'!$M$4="Plywood",VLOOKUP($B124,'Pwood &amp; PB List'!$B$4:$V$158,9,FALSE),IF('Summary Sheet'!$M$4="PB w/ Wood Drawers",VLOOKUP($B124,'Pwood &amp; PB List'!$B$4:$V$158,13,FALSE),IF('Summary Sheet'!$M$4="PB w/ PB Drawers",VLOOKUP($B124,'Pwood &amp; PB List'!$B$4:$V$158,17,FALSE))))</f>
        <v>1006.25</v>
      </c>
      <c r="L124" s="150" t="str">
        <f t="shared" ref="L124:L126" si="158">CONCATENATE("GLG-",B124)</f>
        <v>GLG-WER2430</v>
      </c>
      <c r="M124" s="149">
        <f>IF('Summary Sheet'!$M$4="Plywood",VLOOKUP($B124,'Pwood &amp; PB List'!$B$4:$V$158,12,FALSE),IF('Summary Sheet'!$M$4="PB w/ Wood Drawers",VLOOKUP($B124,'Pwood &amp; PB List'!$B$4:$V$158,16,FALSE),IF('Summary Sheet'!$M$4="PB w/ PB Drawers",VLOOKUP($B124,'Pwood &amp; PB List'!$B$4:$V$158,20,FALSE))))</f>
        <v>904.47500000000002</v>
      </c>
      <c r="N124" s="108" t="str">
        <f t="shared" ref="N124:N126" si="159">CONCATENATE("NAO-",B124)</f>
        <v>NAO-WER2430</v>
      </c>
      <c r="O124" s="149">
        <f>IF('Summary Sheet'!$M$4="Plywood",VLOOKUP($B124,'Pwood &amp; PB List'!$B$4:$V$158,12,FALSE),IF('Summary Sheet'!$M$4="PB w/ Wood Drawers",VLOOKUP($B124,'Pwood &amp; PB List'!$B$4:$V$158,16,FALSE),IF('Summary Sheet'!$M$4="PB w/ PB Drawers",VLOOKUP($B124,'Pwood &amp; PB List'!$B$4:$V$158,20,FALSE))))</f>
        <v>904.47500000000002</v>
      </c>
      <c r="P124" s="108" t="str">
        <f t="shared" ref="P124:P126" si="160">CONCATENATE("WHO-",B124)</f>
        <v>WHO-WER2430</v>
      </c>
      <c r="Q124" s="149">
        <f>IF('Summary Sheet'!$M$4="Plywood",VLOOKUP($B124,'Pwood &amp; PB List'!$B$4:$V$158,9,FALSE),IF('Summary Sheet'!$M$4="PB w/ Wood Drawers",VLOOKUP($B124,'Pwood &amp; PB List'!$B$4:$V$158,13,FALSE),IF('Summary Sheet'!$M$4="PB w/ PB Drawers",VLOOKUP($B124,'Pwood &amp; PB List'!$B$4:$V$158,17,FALSE))))</f>
        <v>1006.25</v>
      </c>
      <c r="R124" s="108" t="str">
        <f t="shared" ref="R124:R126" si="161">CONCATENATE("MAW-",B124)</f>
        <v>MAW-WER2430</v>
      </c>
      <c r="S124" s="149">
        <f>IF('Summary Sheet'!$M$4="Plywood",VLOOKUP($B124,'Pwood &amp; PB List'!$B$4:$V$158,9,FALSE),IF('Summary Sheet'!$M$4="PB w/ Wood Drawers",VLOOKUP($B124,'Pwood &amp; PB List'!$B$4:$V$158,13,FALSE),IF('Summary Sheet'!$M$4="PB w/ PB Drawers",VLOOKUP($B124,'Pwood &amp; PB List'!$B$4:$V$158,17,FALSE))))</f>
        <v>1006.25</v>
      </c>
      <c r="T124" s="108" t="str">
        <f t="shared" ref="T124:T126" si="162">CONCATENATE("MAG-",B124)</f>
        <v>MAG-WER2430</v>
      </c>
      <c r="U124" s="149">
        <f>IF('Summary Sheet'!$M$4="Plywood",VLOOKUP($B124,'Pwood &amp; PB List'!$B$4:$V$158,9,FALSE),IF('Summary Sheet'!$M$4="PB w/ Wood Drawers",VLOOKUP($B124,'Pwood &amp; PB List'!$B$4:$V$158,13,FALSE),IF('Summary Sheet'!$M$4="PB w/ PB Drawers",VLOOKUP($B124,'Pwood &amp; PB List'!$B$4:$V$158,17,FALSE))))</f>
        <v>1006.25</v>
      </c>
      <c r="V124" s="108" t="str">
        <f t="shared" ref="V124:V126" si="163">CONCATENATE("MAB-",B124)</f>
        <v>MAB-WER2430</v>
      </c>
      <c r="W124" s="149">
        <f>IF('Summary Sheet'!$M$4="Plywood",VLOOKUP($B124,'Pwood &amp; PB List'!$B$4:$V$158,9,FALSE),IF('Summary Sheet'!$M$4="PB w/ Wood Drawers",VLOOKUP($B124,'Pwood &amp; PB List'!$B$4:$V$158,13,FALSE),IF('Summary Sheet'!$M$4="PB w/ PB Drawers",VLOOKUP($B124,'Pwood &amp; PB List'!$B$4:$V$158,17,FALSE))))</f>
        <v>1006.25</v>
      </c>
      <c r="X124" s="150" t="str">
        <f t="shared" ref="X124:X126" si="164">CONCATENATE("GLB-",B124)</f>
        <v>GLB-WER2430</v>
      </c>
      <c r="Y124" s="107">
        <v>1</v>
      </c>
      <c r="Z124" s="108"/>
      <c r="AA124" s="108"/>
      <c r="AB124" s="108"/>
      <c r="AC124" s="108"/>
      <c r="AD124" s="93"/>
      <c r="AE124" s="93"/>
      <c r="AF124" s="93"/>
      <c r="AG124" s="93"/>
      <c r="AH124" s="93"/>
      <c r="AI124" s="93"/>
      <c r="AJ124" s="93"/>
      <c r="AK124" s="93"/>
      <c r="AL124" s="93"/>
      <c r="AM124" s="93"/>
      <c r="AN124" s="93"/>
      <c r="AO124" s="93"/>
      <c r="AP124" s="93"/>
      <c r="AQ124" s="93"/>
      <c r="AR124" s="93"/>
      <c r="AS124" s="93"/>
    </row>
    <row r="125" spans="1:45" ht="14.25" customHeight="1">
      <c r="A125" s="147" t="s">
        <v>734</v>
      </c>
      <c r="B125" s="148" t="s">
        <v>735</v>
      </c>
      <c r="C125" s="149">
        <f>IF('Summary Sheet'!$M$4="Plywood",VLOOKUP($B125,'Pwood &amp; PB List'!$B$4:$V$158,9,FALSE),IF('Summary Sheet'!$M$4="PB w/ Wood Drawers",VLOOKUP($B125,'Pwood &amp; PB List'!$B$4:$V$158,13,FALSE),IF('Summary Sheet'!$M$4="PB w/ PB Drawers",VLOOKUP($B125,'Pwood &amp; PB List'!$B$4:$V$158,17,FALSE))))</f>
        <v>1119.2949999999998</v>
      </c>
      <c r="D125" s="150" t="str">
        <f t="shared" si="154"/>
        <v>GLW-WER2436</v>
      </c>
      <c r="E125" s="149">
        <f>IF('Summary Sheet'!$M$4="Plywood",VLOOKUP($B125,'Pwood &amp; PB List'!$B$4:$V$158,10,FALSE),IF('Summary Sheet'!$M$4="PB w/ Wood Drawers",VLOOKUP($B125,'Pwood &amp; PB List'!$B$4:$V$158,14,FALSE),IF('Summary Sheet'!$M$4="PB w/ PB Drawers",VLOOKUP($B125,'Pwood &amp; PB List'!$B$4:$V$158,18,FALSE))))</f>
        <v>1081.8049999999998</v>
      </c>
      <c r="F125" s="150" t="str">
        <f t="shared" si="155"/>
        <v>SLO-WER2436</v>
      </c>
      <c r="G125" s="149">
        <f>IF('Summary Sheet'!$M$4="Plywood",VLOOKUP($B125,'Pwood &amp; PB List'!$B$4:$V$158,11,FALSE),IF('Summary Sheet'!$M$4="PB w/ Wood Drawers",VLOOKUP($B125,'Pwood &amp; PB List'!$B$4:$V$158,15,FALSE),IF('Summary Sheet'!$M$4="PB w/ PB Drawers",VLOOKUP($B125,'Pwood &amp; PB List'!$B$4:$V$158,19,FALSE))))</f>
        <v>1041.8999999999999</v>
      </c>
      <c r="H125" s="150" t="str">
        <f t="shared" si="156"/>
        <v>BLW-WER2436</v>
      </c>
      <c r="I125" s="149">
        <f>IF('Summary Sheet'!$M$4="Plywood",VLOOKUP($B125,'Pwood &amp; PB List'!$B$4:$V$158,10,FALSE),IF('Summary Sheet'!$M$4="PB w/ Wood Drawers",VLOOKUP($B125,'Pwood &amp; PB List'!$B$4:$V$158,14,FALSE),IF('Summary Sheet'!$M$4="PB w/ PB Drawers",VLOOKUP($B125,'Pwood &amp; PB List'!$B$4:$V$158,18,FALSE))))</f>
        <v>1081.8049999999998</v>
      </c>
      <c r="J125" s="150" t="str">
        <f t="shared" si="157"/>
        <v>WEO-WER2436</v>
      </c>
      <c r="K125" s="149">
        <f>IF('Summary Sheet'!$M$4="Plywood",VLOOKUP($B125,'Pwood &amp; PB List'!$B$4:$V$158,9,FALSE),IF('Summary Sheet'!$M$4="PB w/ Wood Drawers",VLOOKUP($B125,'Pwood &amp; PB List'!$B$4:$V$158,13,FALSE),IF('Summary Sheet'!$M$4="PB w/ PB Drawers",VLOOKUP($B125,'Pwood &amp; PB List'!$B$4:$V$158,17,FALSE))))</f>
        <v>1119.2949999999998</v>
      </c>
      <c r="L125" s="150" t="str">
        <f t="shared" si="158"/>
        <v>GLG-WER2436</v>
      </c>
      <c r="M125" s="149">
        <f>IF('Summary Sheet'!$M$4="Plywood",VLOOKUP($B125,'Pwood &amp; PB List'!$B$4:$V$158,12,FALSE),IF('Summary Sheet'!$M$4="PB w/ Wood Drawers",VLOOKUP($B125,'Pwood &amp; PB List'!$B$4:$V$158,16,FALSE),IF('Summary Sheet'!$M$4="PB w/ PB Drawers",VLOOKUP($B125,'Pwood &amp; PB List'!$B$4:$V$158,20,FALSE))))</f>
        <v>996.93499999999995</v>
      </c>
      <c r="N125" s="108" t="str">
        <f t="shared" si="159"/>
        <v>NAO-WER2436</v>
      </c>
      <c r="O125" s="149">
        <f>IF('Summary Sheet'!$M$4="Plywood",VLOOKUP($B125,'Pwood &amp; PB List'!$B$4:$V$158,12,FALSE),IF('Summary Sheet'!$M$4="PB w/ Wood Drawers",VLOOKUP($B125,'Pwood &amp; PB List'!$B$4:$V$158,16,FALSE),IF('Summary Sheet'!$M$4="PB w/ PB Drawers",VLOOKUP($B125,'Pwood &amp; PB List'!$B$4:$V$158,20,FALSE))))</f>
        <v>996.93499999999995</v>
      </c>
      <c r="P125" s="108" t="str">
        <f t="shared" si="160"/>
        <v>WHO-WER2436</v>
      </c>
      <c r="Q125" s="149">
        <f>IF('Summary Sheet'!$M$4="Plywood",VLOOKUP($B125,'Pwood &amp; PB List'!$B$4:$V$158,9,FALSE),IF('Summary Sheet'!$M$4="PB w/ Wood Drawers",VLOOKUP($B125,'Pwood &amp; PB List'!$B$4:$V$158,13,FALSE),IF('Summary Sheet'!$M$4="PB w/ PB Drawers",VLOOKUP($B125,'Pwood &amp; PB List'!$B$4:$V$158,17,FALSE))))</f>
        <v>1119.2949999999998</v>
      </c>
      <c r="R125" s="108" t="str">
        <f t="shared" si="161"/>
        <v>MAW-WER2436</v>
      </c>
      <c r="S125" s="149">
        <f>IF('Summary Sheet'!$M$4="Plywood",VLOOKUP($B125,'Pwood &amp; PB List'!$B$4:$V$158,9,FALSE),IF('Summary Sheet'!$M$4="PB w/ Wood Drawers",VLOOKUP($B125,'Pwood &amp; PB List'!$B$4:$V$158,13,FALSE),IF('Summary Sheet'!$M$4="PB w/ PB Drawers",VLOOKUP($B125,'Pwood &amp; PB List'!$B$4:$V$158,17,FALSE))))</f>
        <v>1119.2949999999998</v>
      </c>
      <c r="T125" s="108" t="str">
        <f t="shared" si="162"/>
        <v>MAG-WER2436</v>
      </c>
      <c r="U125" s="149">
        <f>IF('Summary Sheet'!$M$4="Plywood",VLOOKUP($B125,'Pwood &amp; PB List'!$B$4:$V$158,9,FALSE),IF('Summary Sheet'!$M$4="PB w/ Wood Drawers",VLOOKUP($B125,'Pwood &amp; PB List'!$B$4:$V$158,13,FALSE),IF('Summary Sheet'!$M$4="PB w/ PB Drawers",VLOOKUP($B125,'Pwood &amp; PB List'!$B$4:$V$158,17,FALSE))))</f>
        <v>1119.2949999999998</v>
      </c>
      <c r="V125" s="108" t="str">
        <f t="shared" si="163"/>
        <v>MAB-WER2436</v>
      </c>
      <c r="W125" s="149">
        <f>IF('Summary Sheet'!$M$4="Plywood",VLOOKUP($B125,'Pwood &amp; PB List'!$B$4:$V$158,9,FALSE),IF('Summary Sheet'!$M$4="PB w/ Wood Drawers",VLOOKUP($B125,'Pwood &amp; PB List'!$B$4:$V$158,13,FALSE),IF('Summary Sheet'!$M$4="PB w/ PB Drawers",VLOOKUP($B125,'Pwood &amp; PB List'!$B$4:$V$158,17,FALSE))))</f>
        <v>1119.2949999999998</v>
      </c>
      <c r="X125" s="150" t="str">
        <f t="shared" si="164"/>
        <v>GLB-WER2436</v>
      </c>
      <c r="Y125" s="107">
        <v>1</v>
      </c>
      <c r="Z125" s="108"/>
      <c r="AA125" s="108"/>
      <c r="AB125" s="108"/>
      <c r="AC125" s="108"/>
      <c r="AD125" s="93"/>
      <c r="AE125" s="93"/>
      <c r="AF125" s="93"/>
      <c r="AG125" s="93"/>
      <c r="AH125" s="93"/>
      <c r="AI125" s="93"/>
      <c r="AJ125" s="93"/>
      <c r="AK125" s="93"/>
      <c r="AL125" s="93"/>
      <c r="AM125" s="93"/>
      <c r="AN125" s="93"/>
      <c r="AO125" s="93"/>
      <c r="AP125" s="93"/>
      <c r="AQ125" s="93"/>
      <c r="AR125" s="93"/>
      <c r="AS125" s="93"/>
    </row>
    <row r="126" spans="1:45" ht="14.25" customHeight="1">
      <c r="A126" s="147" t="s">
        <v>736</v>
      </c>
      <c r="B126" s="148" t="s">
        <v>737</v>
      </c>
      <c r="C126" s="149">
        <f>IF('Summary Sheet'!$M$4="Plywood",VLOOKUP($B126,'Pwood &amp; PB List'!$B$4:$V$158,9,FALSE),IF('Summary Sheet'!$M$4="PB w/ Wood Drawers",VLOOKUP($B126,'Pwood &amp; PB List'!$B$4:$V$158,13,FALSE),IF('Summary Sheet'!$M$4="PB w/ PB Drawers",VLOOKUP($B126,'Pwood &amp; PB List'!$B$4:$V$158,17,FALSE))))</f>
        <v>1358.84</v>
      </c>
      <c r="D126" s="150" t="str">
        <f t="shared" si="154"/>
        <v>GLW-WER2442</v>
      </c>
      <c r="E126" s="149">
        <f>IF('Summary Sheet'!$M$4="Plywood",VLOOKUP($B126,'Pwood &amp; PB List'!$B$4:$V$158,10,FALSE),IF('Summary Sheet'!$M$4="PB w/ Wood Drawers",VLOOKUP($B126,'Pwood &amp; PB List'!$B$4:$V$158,14,FALSE),IF('Summary Sheet'!$M$4="PB w/ PB Drawers",VLOOKUP($B126,'Pwood &amp; PB List'!$B$4:$V$158,18,FALSE))))</f>
        <v>1315.1399999999999</v>
      </c>
      <c r="F126" s="150" t="str">
        <f t="shared" si="155"/>
        <v>SLO-WER2442</v>
      </c>
      <c r="G126" s="149">
        <f>IF('Summary Sheet'!$M$4="Plywood",VLOOKUP($B126,'Pwood &amp; PB List'!$B$4:$V$158,11,FALSE),IF('Summary Sheet'!$M$4="PB w/ Wood Drawers",VLOOKUP($B126,'Pwood &amp; PB List'!$B$4:$V$158,15,FALSE),IF('Summary Sheet'!$M$4="PB w/ PB Drawers",VLOOKUP($B126,'Pwood &amp; PB List'!$B$4:$V$158,19,FALSE))))</f>
        <v>1268.5650000000001</v>
      </c>
      <c r="H126" s="150" t="str">
        <f t="shared" si="156"/>
        <v>BLW-WER2442</v>
      </c>
      <c r="I126" s="149">
        <f>IF('Summary Sheet'!$M$4="Plywood",VLOOKUP($B126,'Pwood &amp; PB List'!$B$4:$V$158,10,FALSE),IF('Summary Sheet'!$M$4="PB w/ Wood Drawers",VLOOKUP($B126,'Pwood &amp; PB List'!$B$4:$V$158,14,FALSE),IF('Summary Sheet'!$M$4="PB w/ PB Drawers",VLOOKUP($B126,'Pwood &amp; PB List'!$B$4:$V$158,18,FALSE))))</f>
        <v>1315.1399999999999</v>
      </c>
      <c r="J126" s="150" t="str">
        <f t="shared" si="157"/>
        <v>WEO-WER2442</v>
      </c>
      <c r="K126" s="149">
        <f>IF('Summary Sheet'!$M$4="Plywood",VLOOKUP($B126,'Pwood &amp; PB List'!$B$4:$V$158,9,FALSE),IF('Summary Sheet'!$M$4="PB w/ Wood Drawers",VLOOKUP($B126,'Pwood &amp; PB List'!$B$4:$V$158,13,FALSE),IF('Summary Sheet'!$M$4="PB w/ PB Drawers",VLOOKUP($B126,'Pwood &amp; PB List'!$B$4:$V$158,17,FALSE))))</f>
        <v>1358.84</v>
      </c>
      <c r="L126" s="150" t="str">
        <f t="shared" si="158"/>
        <v>GLG-WER2442</v>
      </c>
      <c r="M126" s="149">
        <f>IF('Summary Sheet'!$M$4="Plywood",VLOOKUP($B126,'Pwood &amp; PB List'!$B$4:$V$158,12,FALSE),IF('Summary Sheet'!$M$4="PB w/ Wood Drawers",VLOOKUP($B126,'Pwood &amp; PB List'!$B$4:$V$158,16,FALSE),IF('Summary Sheet'!$M$4="PB w/ PB Drawers",VLOOKUP($B126,'Pwood &amp; PB List'!$B$4:$V$158,20,FALSE))))</f>
        <v>1216.125</v>
      </c>
      <c r="N126" s="108" t="str">
        <f t="shared" si="159"/>
        <v>NAO-WER2442</v>
      </c>
      <c r="O126" s="149">
        <f>IF('Summary Sheet'!$M$4="Plywood",VLOOKUP($B126,'Pwood &amp; PB List'!$B$4:$V$158,12,FALSE),IF('Summary Sheet'!$M$4="PB w/ Wood Drawers",VLOOKUP($B126,'Pwood &amp; PB List'!$B$4:$V$158,16,FALSE),IF('Summary Sheet'!$M$4="PB w/ PB Drawers",VLOOKUP($B126,'Pwood &amp; PB List'!$B$4:$V$158,20,FALSE))))</f>
        <v>1216.125</v>
      </c>
      <c r="P126" s="108" t="str">
        <f t="shared" si="160"/>
        <v>WHO-WER2442</v>
      </c>
      <c r="Q126" s="149">
        <f>IF('Summary Sheet'!$M$4="Plywood",VLOOKUP($B126,'Pwood &amp; PB List'!$B$4:$V$158,9,FALSE),IF('Summary Sheet'!$M$4="PB w/ Wood Drawers",VLOOKUP($B126,'Pwood &amp; PB List'!$B$4:$V$158,13,FALSE),IF('Summary Sheet'!$M$4="PB w/ PB Drawers",VLOOKUP($B126,'Pwood &amp; PB List'!$B$4:$V$158,17,FALSE))))</f>
        <v>1358.84</v>
      </c>
      <c r="R126" s="108" t="str">
        <f t="shared" si="161"/>
        <v>MAW-WER2442</v>
      </c>
      <c r="S126" s="149">
        <f>IF('Summary Sheet'!$M$4="Plywood",VLOOKUP($B126,'Pwood &amp; PB List'!$B$4:$V$158,9,FALSE),IF('Summary Sheet'!$M$4="PB w/ Wood Drawers",VLOOKUP($B126,'Pwood &amp; PB List'!$B$4:$V$158,13,FALSE),IF('Summary Sheet'!$M$4="PB w/ PB Drawers",VLOOKUP($B126,'Pwood &amp; PB List'!$B$4:$V$158,17,FALSE))))</f>
        <v>1358.84</v>
      </c>
      <c r="T126" s="108" t="str">
        <f t="shared" si="162"/>
        <v>MAG-WER2442</v>
      </c>
      <c r="U126" s="149">
        <f>IF('Summary Sheet'!$M$4="Plywood",VLOOKUP($B126,'Pwood &amp; PB List'!$B$4:$V$158,9,FALSE),IF('Summary Sheet'!$M$4="PB w/ Wood Drawers",VLOOKUP($B126,'Pwood &amp; PB List'!$B$4:$V$158,13,FALSE),IF('Summary Sheet'!$M$4="PB w/ PB Drawers",VLOOKUP($B126,'Pwood &amp; PB List'!$B$4:$V$158,17,FALSE))))</f>
        <v>1358.84</v>
      </c>
      <c r="V126" s="108" t="str">
        <f t="shared" si="163"/>
        <v>MAB-WER2442</v>
      </c>
      <c r="W126" s="149">
        <f>IF('Summary Sheet'!$M$4="Plywood",VLOOKUP($B126,'Pwood &amp; PB List'!$B$4:$V$158,9,FALSE),IF('Summary Sheet'!$M$4="PB w/ Wood Drawers",VLOOKUP($B126,'Pwood &amp; PB List'!$B$4:$V$158,13,FALSE),IF('Summary Sheet'!$M$4="PB w/ PB Drawers",VLOOKUP($B126,'Pwood &amp; PB List'!$B$4:$V$158,17,FALSE))))</f>
        <v>1358.84</v>
      </c>
      <c r="X126" s="150" t="str">
        <f t="shared" si="164"/>
        <v>GLB-WER2442</v>
      </c>
      <c r="Y126" s="107">
        <v>1</v>
      </c>
      <c r="Z126" s="108"/>
      <c r="AA126" s="108"/>
      <c r="AB126" s="108"/>
      <c r="AC126" s="108"/>
      <c r="AD126" s="93"/>
      <c r="AE126" s="93"/>
      <c r="AF126" s="93"/>
      <c r="AG126" s="93"/>
      <c r="AH126" s="93"/>
      <c r="AI126" s="93"/>
      <c r="AJ126" s="93"/>
      <c r="AK126" s="93"/>
      <c r="AL126" s="93"/>
      <c r="AM126" s="93"/>
      <c r="AN126" s="93"/>
      <c r="AO126" s="93"/>
      <c r="AP126" s="93"/>
      <c r="AQ126" s="93"/>
      <c r="AR126" s="93"/>
      <c r="AS126" s="93"/>
    </row>
    <row r="127" spans="1:45" ht="14.25" customHeight="1">
      <c r="A127" s="155" t="s">
        <v>738</v>
      </c>
      <c r="B127" s="148"/>
      <c r="C127" s="149"/>
      <c r="D127" s="150"/>
      <c r="E127" s="149"/>
      <c r="F127" s="150"/>
      <c r="G127" s="149"/>
      <c r="H127" s="150"/>
      <c r="I127" s="149"/>
      <c r="J127" s="150"/>
      <c r="K127" s="149"/>
      <c r="L127" s="150"/>
      <c r="M127" s="149"/>
      <c r="N127" s="108"/>
      <c r="O127" s="149"/>
      <c r="P127" s="108"/>
      <c r="Q127" s="149"/>
      <c r="R127" s="108"/>
      <c r="S127" s="149"/>
      <c r="T127" s="108"/>
      <c r="U127" s="149"/>
      <c r="V127" s="108"/>
      <c r="W127" s="149"/>
      <c r="X127" s="150"/>
      <c r="Y127" s="107"/>
      <c r="Z127" s="108"/>
      <c r="AA127" s="108"/>
      <c r="AB127" s="108"/>
      <c r="AC127" s="108"/>
      <c r="AD127" s="93"/>
      <c r="AE127" s="93"/>
      <c r="AF127" s="93"/>
      <c r="AG127" s="93"/>
      <c r="AH127" s="93"/>
      <c r="AI127" s="93"/>
      <c r="AJ127" s="93"/>
      <c r="AK127" s="93"/>
      <c r="AL127" s="93"/>
      <c r="AM127" s="93"/>
      <c r="AN127" s="93"/>
      <c r="AO127" s="93"/>
      <c r="AP127" s="93"/>
      <c r="AQ127" s="93"/>
      <c r="AR127" s="93"/>
      <c r="AS127" s="93"/>
    </row>
    <row r="128" spans="1:45" ht="14.25" customHeight="1">
      <c r="A128" s="147" t="s">
        <v>739</v>
      </c>
      <c r="B128" s="148" t="s">
        <v>740</v>
      </c>
      <c r="C128" s="149">
        <f>IF('Summary Sheet'!$M$4="Plywood",VLOOKUP($B128,'Pwood &amp; PB List'!$B$4:$V$158,9,FALSE),IF('Summary Sheet'!$M$4="PB w/ Wood Drawers",VLOOKUP($B128,'Pwood &amp; PB List'!$B$4:$V$158,13,FALSE),IF('Summary Sheet'!$M$4="PB w/ PB Drawers",VLOOKUP($B128,'Pwood &amp; PB List'!$B$4:$V$158,17,FALSE))))</f>
        <v>591.1</v>
      </c>
      <c r="D128" s="150" t="str">
        <f t="shared" ref="D128:D133" si="165">CONCATENATE("GLW-",B128)</f>
        <v>GLW-WBC2730</v>
      </c>
      <c r="E128" s="149">
        <f>IF('Summary Sheet'!$M$4="Plywood",VLOOKUP($B128,'Pwood &amp; PB List'!$B$4:$V$158,10,FALSE),IF('Summary Sheet'!$M$4="PB w/ Wood Drawers",VLOOKUP($B128,'Pwood &amp; PB List'!$B$4:$V$158,14,FALSE),IF('Summary Sheet'!$M$4="PB w/ PB Drawers",VLOOKUP($B128,'Pwood &amp; PB List'!$B$4:$V$158,18,FALSE))))</f>
        <v>572.81500000000005</v>
      </c>
      <c r="F128" s="150" t="str">
        <f t="shared" ref="F128:F133" si="166">CONCATENATE("SLO-",B128)</f>
        <v>SLO-WBC2730</v>
      </c>
      <c r="G128" s="149">
        <f>IF('Summary Sheet'!$M$4="Plywood",VLOOKUP($B128,'Pwood &amp; PB List'!$B$4:$V$158,11,FALSE),IF('Summary Sheet'!$M$4="PB w/ Wood Drawers",VLOOKUP($B128,'Pwood &amp; PB List'!$B$4:$V$158,15,FALSE),IF('Summary Sheet'!$M$4="PB w/ PB Drawers",VLOOKUP($B128,'Pwood &amp; PB List'!$B$4:$V$158,19,FALSE))))</f>
        <v>553.38</v>
      </c>
      <c r="H128" s="150" t="str">
        <f t="shared" ref="H128:H133" si="167">CONCATENATE("BLW-",B128)</f>
        <v>BLW-WBC2730</v>
      </c>
      <c r="I128" s="149">
        <f>IF('Summary Sheet'!$M$4="Plywood",VLOOKUP($B128,'Pwood &amp; PB List'!$B$4:$V$158,10,FALSE),IF('Summary Sheet'!$M$4="PB w/ Wood Drawers",VLOOKUP($B128,'Pwood &amp; PB List'!$B$4:$V$158,14,FALSE),IF('Summary Sheet'!$M$4="PB w/ PB Drawers",VLOOKUP($B128,'Pwood &amp; PB List'!$B$4:$V$158,18,FALSE))))</f>
        <v>572.81500000000005</v>
      </c>
      <c r="J128" s="150" t="str">
        <f t="shared" ref="J128:J133" si="168">CONCATENATE("WEO-",B128)</f>
        <v>WEO-WBC2730</v>
      </c>
      <c r="K128" s="149">
        <f>IF('Summary Sheet'!$M$4="Plywood",VLOOKUP($B128,'Pwood &amp; PB List'!$B$4:$V$158,9,FALSE),IF('Summary Sheet'!$M$4="PB w/ Wood Drawers",VLOOKUP($B128,'Pwood &amp; PB List'!$B$4:$V$158,13,FALSE),IF('Summary Sheet'!$M$4="PB w/ PB Drawers",VLOOKUP($B128,'Pwood &amp; PB List'!$B$4:$V$158,17,FALSE))))</f>
        <v>591.1</v>
      </c>
      <c r="L128" s="150" t="str">
        <f t="shared" ref="L128:L133" si="169">CONCATENATE("GLG-",B128)</f>
        <v>GLG-WBC2730</v>
      </c>
      <c r="M128" s="149">
        <f>IF('Summary Sheet'!$M$4="Plywood",VLOOKUP($B128,'Pwood &amp; PB List'!$B$4:$V$158,12,FALSE),IF('Summary Sheet'!$M$4="PB w/ Wood Drawers",VLOOKUP($B128,'Pwood &amp; PB List'!$B$4:$V$158,16,FALSE),IF('Summary Sheet'!$M$4="PB w/ PB Drawers",VLOOKUP($B128,'Pwood &amp; PB List'!$B$4:$V$158,20,FALSE))))</f>
        <v>531.53</v>
      </c>
      <c r="N128" s="108" t="str">
        <f t="shared" ref="N128:N133" si="170">CONCATENATE("NAO-",B128)</f>
        <v>NAO-WBC2730</v>
      </c>
      <c r="O128" s="149">
        <f>IF('Summary Sheet'!$M$4="Plywood",VLOOKUP($B128,'Pwood &amp; PB List'!$B$4:$V$158,12,FALSE),IF('Summary Sheet'!$M$4="PB w/ Wood Drawers",VLOOKUP($B128,'Pwood &amp; PB List'!$B$4:$V$158,16,FALSE),IF('Summary Sheet'!$M$4="PB w/ PB Drawers",VLOOKUP($B128,'Pwood &amp; PB List'!$B$4:$V$158,20,FALSE))))</f>
        <v>531.53</v>
      </c>
      <c r="P128" s="108" t="str">
        <f t="shared" ref="P128:P133" si="171">CONCATENATE("WHO-",B128)</f>
        <v>WHO-WBC2730</v>
      </c>
      <c r="Q128" s="149">
        <f>IF('Summary Sheet'!$M$4="Plywood",VLOOKUP($B128,'Pwood &amp; PB List'!$B$4:$V$158,9,FALSE),IF('Summary Sheet'!$M$4="PB w/ Wood Drawers",VLOOKUP($B128,'Pwood &amp; PB List'!$B$4:$V$158,13,FALSE),IF('Summary Sheet'!$M$4="PB w/ PB Drawers",VLOOKUP($B128,'Pwood &amp; PB List'!$B$4:$V$158,17,FALSE))))</f>
        <v>591.1</v>
      </c>
      <c r="R128" s="108" t="str">
        <f t="shared" ref="R128:R133" si="172">CONCATENATE("MAW-",B128)</f>
        <v>MAW-WBC2730</v>
      </c>
      <c r="S128" s="149">
        <f>IF('Summary Sheet'!$M$4="Plywood",VLOOKUP($B128,'Pwood &amp; PB List'!$B$4:$V$158,9,FALSE),IF('Summary Sheet'!$M$4="PB w/ Wood Drawers",VLOOKUP($B128,'Pwood &amp; PB List'!$B$4:$V$158,13,FALSE),IF('Summary Sheet'!$M$4="PB w/ PB Drawers",VLOOKUP($B128,'Pwood &amp; PB List'!$B$4:$V$158,17,FALSE))))</f>
        <v>591.1</v>
      </c>
      <c r="T128" s="108" t="str">
        <f t="shared" ref="T128:T133" si="173">CONCATENATE("MAG-",B128)</f>
        <v>MAG-WBC2730</v>
      </c>
      <c r="U128" s="149">
        <f>IF('Summary Sheet'!$M$4="Plywood",VLOOKUP($B128,'Pwood &amp; PB List'!$B$4:$V$158,9,FALSE),IF('Summary Sheet'!$M$4="PB w/ Wood Drawers",VLOOKUP($B128,'Pwood &amp; PB List'!$B$4:$V$158,13,FALSE),IF('Summary Sheet'!$M$4="PB w/ PB Drawers",VLOOKUP($B128,'Pwood &amp; PB List'!$B$4:$V$158,17,FALSE))))</f>
        <v>591.1</v>
      </c>
      <c r="V128" s="108" t="str">
        <f t="shared" ref="V128:V133" si="174">CONCATENATE("MAB-",B128)</f>
        <v>MAB-WBC2730</v>
      </c>
      <c r="W128" s="149">
        <f>IF('Summary Sheet'!$M$4="Plywood",VLOOKUP($B128,'Pwood &amp; PB List'!$B$4:$V$158,9,FALSE),IF('Summary Sheet'!$M$4="PB w/ Wood Drawers",VLOOKUP($B128,'Pwood &amp; PB List'!$B$4:$V$158,13,FALSE),IF('Summary Sheet'!$M$4="PB w/ PB Drawers",VLOOKUP($B128,'Pwood &amp; PB List'!$B$4:$V$158,17,FALSE))))</f>
        <v>591.1</v>
      </c>
      <c r="X128" s="150" t="str">
        <f t="shared" ref="X128:X133" si="175">CONCATENATE("GLB-",B128)</f>
        <v>GLB-WBC2730</v>
      </c>
      <c r="Y128" s="107">
        <v>1</v>
      </c>
      <c r="Z128" s="108"/>
      <c r="AA128" s="108"/>
      <c r="AB128" s="108"/>
      <c r="AC128" s="108"/>
      <c r="AD128" s="93"/>
      <c r="AE128" s="93"/>
      <c r="AF128" s="93"/>
      <c r="AG128" s="93"/>
      <c r="AH128" s="93"/>
      <c r="AI128" s="93"/>
      <c r="AJ128" s="93"/>
      <c r="AK128" s="93"/>
      <c r="AL128" s="93"/>
      <c r="AM128" s="93"/>
      <c r="AN128" s="93"/>
      <c r="AO128" s="93"/>
      <c r="AP128" s="93"/>
      <c r="AQ128" s="93"/>
      <c r="AR128" s="93"/>
      <c r="AS128" s="93"/>
    </row>
    <row r="129" spans="1:45" ht="14.25" customHeight="1">
      <c r="A129" s="147" t="s">
        <v>741</v>
      </c>
      <c r="B129" s="148" t="s">
        <v>742</v>
      </c>
      <c r="C129" s="149">
        <f>IF('Summary Sheet'!$M$4="Plywood",VLOOKUP($B129,'Pwood &amp; PB List'!$B$4:$V$158,9,FALSE),IF('Summary Sheet'!$M$4="PB w/ Wood Drawers",VLOOKUP($B129,'Pwood &amp; PB List'!$B$4:$V$158,13,FALSE),IF('Summary Sheet'!$M$4="PB w/ PB Drawers",VLOOKUP($B129,'Pwood &amp; PB List'!$B$4:$V$158,17,FALSE))))</f>
        <v>665.96500000000003</v>
      </c>
      <c r="D129" s="150" t="str">
        <f t="shared" si="165"/>
        <v>GLW-WBC2736</v>
      </c>
      <c r="E129" s="149">
        <f>IF('Summary Sheet'!$M$4="Plywood",VLOOKUP($B129,'Pwood &amp; PB List'!$B$4:$V$158,10,FALSE),IF('Summary Sheet'!$M$4="PB w/ Wood Drawers",VLOOKUP($B129,'Pwood &amp; PB List'!$B$4:$V$158,14,FALSE),IF('Summary Sheet'!$M$4="PB w/ PB Drawers",VLOOKUP($B129,'Pwood &amp; PB List'!$B$4:$V$158,18,FALSE))))</f>
        <v>644</v>
      </c>
      <c r="F129" s="150" t="str">
        <f t="shared" si="166"/>
        <v>SLO-WBC2736</v>
      </c>
      <c r="G129" s="149">
        <f>IF('Summary Sheet'!$M$4="Plywood",VLOOKUP($B129,'Pwood &amp; PB List'!$B$4:$V$158,11,FALSE),IF('Summary Sheet'!$M$4="PB w/ Wood Drawers",VLOOKUP($B129,'Pwood &amp; PB List'!$B$4:$V$158,15,FALSE),IF('Summary Sheet'!$M$4="PB w/ PB Drawers",VLOOKUP($B129,'Pwood &amp; PB List'!$B$4:$V$158,19,FALSE))))</f>
        <v>620.65499999999997</v>
      </c>
      <c r="H129" s="150" t="str">
        <f t="shared" si="167"/>
        <v>BLW-WBC2736</v>
      </c>
      <c r="I129" s="149">
        <f>IF('Summary Sheet'!$M$4="Plywood",VLOOKUP($B129,'Pwood &amp; PB List'!$B$4:$V$158,10,FALSE),IF('Summary Sheet'!$M$4="PB w/ Wood Drawers",VLOOKUP($B129,'Pwood &amp; PB List'!$B$4:$V$158,14,FALSE),IF('Summary Sheet'!$M$4="PB w/ PB Drawers",VLOOKUP($B129,'Pwood &amp; PB List'!$B$4:$V$158,18,FALSE))))</f>
        <v>644</v>
      </c>
      <c r="J129" s="150" t="str">
        <f t="shared" si="168"/>
        <v>WEO-WBC2736</v>
      </c>
      <c r="K129" s="149">
        <f>IF('Summary Sheet'!$M$4="Plywood",VLOOKUP($B129,'Pwood &amp; PB List'!$B$4:$V$158,9,FALSE),IF('Summary Sheet'!$M$4="PB w/ Wood Drawers",VLOOKUP($B129,'Pwood &amp; PB List'!$B$4:$V$158,13,FALSE),IF('Summary Sheet'!$M$4="PB w/ PB Drawers",VLOOKUP($B129,'Pwood &amp; PB List'!$B$4:$V$158,17,FALSE))))</f>
        <v>665.96500000000003</v>
      </c>
      <c r="L129" s="150" t="str">
        <f t="shared" si="169"/>
        <v>GLG-WBC2736</v>
      </c>
      <c r="M129" s="149">
        <f>IF('Summary Sheet'!$M$4="Plywood",VLOOKUP($B129,'Pwood &amp; PB List'!$B$4:$V$158,12,FALSE),IF('Summary Sheet'!$M$4="PB w/ Wood Drawers",VLOOKUP($B129,'Pwood &amp; PB List'!$B$4:$V$158,16,FALSE),IF('Summary Sheet'!$M$4="PB w/ PB Drawers",VLOOKUP($B129,'Pwood &amp; PB List'!$B$4:$V$158,20,FALSE))))</f>
        <v>594.43499999999995</v>
      </c>
      <c r="N129" s="108" t="str">
        <f t="shared" si="170"/>
        <v>NAO-WBC2736</v>
      </c>
      <c r="O129" s="149">
        <f>IF('Summary Sheet'!$M$4="Plywood",VLOOKUP($B129,'Pwood &amp; PB List'!$B$4:$V$158,12,FALSE),IF('Summary Sheet'!$M$4="PB w/ Wood Drawers",VLOOKUP($B129,'Pwood &amp; PB List'!$B$4:$V$158,16,FALSE),IF('Summary Sheet'!$M$4="PB w/ PB Drawers",VLOOKUP($B129,'Pwood &amp; PB List'!$B$4:$V$158,20,FALSE))))</f>
        <v>594.43499999999995</v>
      </c>
      <c r="P129" s="108" t="str">
        <f t="shared" si="171"/>
        <v>WHO-WBC2736</v>
      </c>
      <c r="Q129" s="149">
        <f>IF('Summary Sheet'!$M$4="Plywood",VLOOKUP($B129,'Pwood &amp; PB List'!$B$4:$V$158,9,FALSE),IF('Summary Sheet'!$M$4="PB w/ Wood Drawers",VLOOKUP($B129,'Pwood &amp; PB List'!$B$4:$V$158,13,FALSE),IF('Summary Sheet'!$M$4="PB w/ PB Drawers",VLOOKUP($B129,'Pwood &amp; PB List'!$B$4:$V$158,17,FALSE))))</f>
        <v>665.96500000000003</v>
      </c>
      <c r="R129" s="108" t="str">
        <f t="shared" si="172"/>
        <v>MAW-WBC2736</v>
      </c>
      <c r="S129" s="149">
        <f>IF('Summary Sheet'!$M$4="Plywood",VLOOKUP($B129,'Pwood &amp; PB List'!$B$4:$V$158,9,FALSE),IF('Summary Sheet'!$M$4="PB w/ Wood Drawers",VLOOKUP($B129,'Pwood &amp; PB List'!$B$4:$V$158,13,FALSE),IF('Summary Sheet'!$M$4="PB w/ PB Drawers",VLOOKUP($B129,'Pwood &amp; PB List'!$B$4:$V$158,17,FALSE))))</f>
        <v>665.96500000000003</v>
      </c>
      <c r="T129" s="108" t="str">
        <f t="shared" si="173"/>
        <v>MAG-WBC2736</v>
      </c>
      <c r="U129" s="149">
        <f>IF('Summary Sheet'!$M$4="Plywood",VLOOKUP($B129,'Pwood &amp; PB List'!$B$4:$V$158,9,FALSE),IF('Summary Sheet'!$M$4="PB w/ Wood Drawers",VLOOKUP($B129,'Pwood &amp; PB List'!$B$4:$V$158,13,FALSE),IF('Summary Sheet'!$M$4="PB w/ PB Drawers",VLOOKUP($B129,'Pwood &amp; PB List'!$B$4:$V$158,17,FALSE))))</f>
        <v>665.96500000000003</v>
      </c>
      <c r="V129" s="108" t="str">
        <f t="shared" si="174"/>
        <v>MAB-WBC2736</v>
      </c>
      <c r="W129" s="149">
        <f>IF('Summary Sheet'!$M$4="Plywood",VLOOKUP($B129,'Pwood &amp; PB List'!$B$4:$V$158,9,FALSE),IF('Summary Sheet'!$M$4="PB w/ Wood Drawers",VLOOKUP($B129,'Pwood &amp; PB List'!$B$4:$V$158,13,FALSE),IF('Summary Sheet'!$M$4="PB w/ PB Drawers",VLOOKUP($B129,'Pwood &amp; PB List'!$B$4:$V$158,17,FALSE))))</f>
        <v>665.96500000000003</v>
      </c>
      <c r="X129" s="150" t="str">
        <f t="shared" si="175"/>
        <v>GLB-WBC2736</v>
      </c>
      <c r="Y129" s="107">
        <v>1</v>
      </c>
      <c r="Z129" s="108"/>
      <c r="AA129" s="108"/>
      <c r="AB129" s="108"/>
      <c r="AC129" s="108"/>
      <c r="AD129" s="93"/>
      <c r="AE129" s="93"/>
      <c r="AF129" s="93"/>
      <c r="AG129" s="93"/>
      <c r="AH129" s="93"/>
      <c r="AI129" s="93"/>
      <c r="AJ129" s="93"/>
      <c r="AK129" s="93"/>
      <c r="AL129" s="93"/>
      <c r="AM129" s="93"/>
      <c r="AN129" s="93"/>
      <c r="AO129" s="93"/>
      <c r="AP129" s="93"/>
      <c r="AQ129" s="93"/>
      <c r="AR129" s="93"/>
      <c r="AS129" s="93"/>
    </row>
    <row r="130" spans="1:45" ht="14.25" customHeight="1">
      <c r="A130" s="147" t="s">
        <v>743</v>
      </c>
      <c r="B130" s="148" t="s">
        <v>744</v>
      </c>
      <c r="C130" s="149">
        <f>IF('Summary Sheet'!$M$4="Plywood",VLOOKUP($B130,'Pwood &amp; PB List'!$B$4:$V$158,9,FALSE),IF('Summary Sheet'!$M$4="PB w/ Wood Drawers",VLOOKUP($B130,'Pwood &amp; PB List'!$B$4:$V$158,13,FALSE),IF('Summary Sheet'!$M$4="PB w/ PB Drawers",VLOOKUP($B130,'Pwood &amp; PB List'!$B$4:$V$158,17,FALSE))))</f>
        <v>781.42499999999995</v>
      </c>
      <c r="D130" s="150" t="str">
        <f t="shared" si="165"/>
        <v>GLW-WBC2742</v>
      </c>
      <c r="E130" s="149">
        <f>IF('Summary Sheet'!$M$4="Plywood",VLOOKUP($B130,'Pwood &amp; PB List'!$B$4:$V$158,10,FALSE),IF('Summary Sheet'!$M$4="PB w/ Wood Drawers",VLOOKUP($B130,'Pwood &amp; PB List'!$B$4:$V$158,14,FALSE),IF('Summary Sheet'!$M$4="PB w/ PB Drawers",VLOOKUP($B130,'Pwood &amp; PB List'!$B$4:$V$158,18,FALSE))))</f>
        <v>755.89499999999998</v>
      </c>
      <c r="F130" s="150" t="str">
        <f t="shared" si="166"/>
        <v>SLO-WBC2742</v>
      </c>
      <c r="G130" s="149">
        <f>IF('Summary Sheet'!$M$4="Plywood",VLOOKUP($B130,'Pwood &amp; PB List'!$B$4:$V$158,11,FALSE),IF('Summary Sheet'!$M$4="PB w/ Wood Drawers",VLOOKUP($B130,'Pwood &amp; PB List'!$B$4:$V$158,15,FALSE),IF('Summary Sheet'!$M$4="PB w/ PB Drawers",VLOOKUP($B130,'Pwood &amp; PB List'!$B$4:$V$158,19,FALSE))))</f>
        <v>728.64</v>
      </c>
      <c r="H130" s="150" t="str">
        <f t="shared" si="167"/>
        <v>BLW-WBC2742</v>
      </c>
      <c r="I130" s="149">
        <f>IF('Summary Sheet'!$M$4="Plywood",VLOOKUP($B130,'Pwood &amp; PB List'!$B$4:$V$158,10,FALSE),IF('Summary Sheet'!$M$4="PB w/ Wood Drawers",VLOOKUP($B130,'Pwood &amp; PB List'!$B$4:$V$158,14,FALSE),IF('Summary Sheet'!$M$4="PB w/ PB Drawers",VLOOKUP($B130,'Pwood &amp; PB List'!$B$4:$V$158,18,FALSE))))</f>
        <v>755.89499999999998</v>
      </c>
      <c r="J130" s="150" t="str">
        <f t="shared" si="168"/>
        <v>WEO-WBC2742</v>
      </c>
      <c r="K130" s="149">
        <f>IF('Summary Sheet'!$M$4="Plywood",VLOOKUP($B130,'Pwood &amp; PB List'!$B$4:$V$158,9,FALSE),IF('Summary Sheet'!$M$4="PB w/ Wood Drawers",VLOOKUP($B130,'Pwood &amp; PB List'!$B$4:$V$158,13,FALSE),IF('Summary Sheet'!$M$4="PB w/ PB Drawers",VLOOKUP($B130,'Pwood &amp; PB List'!$B$4:$V$158,17,FALSE))))</f>
        <v>781.42499999999995</v>
      </c>
      <c r="L130" s="150" t="str">
        <f t="shared" si="169"/>
        <v>GLG-WBC2742</v>
      </c>
      <c r="M130" s="149">
        <f>IF('Summary Sheet'!$M$4="Plywood",VLOOKUP($B130,'Pwood &amp; PB List'!$B$4:$V$158,12,FALSE),IF('Summary Sheet'!$M$4="PB w/ Wood Drawers",VLOOKUP($B130,'Pwood &amp; PB List'!$B$4:$V$158,16,FALSE),IF('Summary Sheet'!$M$4="PB w/ PB Drawers",VLOOKUP($B130,'Pwood &amp; PB List'!$B$4:$V$158,20,FALSE))))</f>
        <v>697.93499999999995</v>
      </c>
      <c r="N130" s="108" t="str">
        <f t="shared" si="170"/>
        <v>NAO-WBC2742</v>
      </c>
      <c r="O130" s="149">
        <f>IF('Summary Sheet'!$M$4="Plywood",VLOOKUP($B130,'Pwood &amp; PB List'!$B$4:$V$158,12,FALSE),IF('Summary Sheet'!$M$4="PB w/ Wood Drawers",VLOOKUP($B130,'Pwood &amp; PB List'!$B$4:$V$158,16,FALSE),IF('Summary Sheet'!$M$4="PB w/ PB Drawers",VLOOKUP($B130,'Pwood &amp; PB List'!$B$4:$V$158,20,FALSE))))</f>
        <v>697.93499999999995</v>
      </c>
      <c r="P130" s="108" t="str">
        <f t="shared" si="171"/>
        <v>WHO-WBC2742</v>
      </c>
      <c r="Q130" s="149">
        <f>IF('Summary Sheet'!$M$4="Plywood",VLOOKUP($B130,'Pwood &amp; PB List'!$B$4:$V$158,9,FALSE),IF('Summary Sheet'!$M$4="PB w/ Wood Drawers",VLOOKUP($B130,'Pwood &amp; PB List'!$B$4:$V$158,13,FALSE),IF('Summary Sheet'!$M$4="PB w/ PB Drawers",VLOOKUP($B130,'Pwood &amp; PB List'!$B$4:$V$158,17,FALSE))))</f>
        <v>781.42499999999995</v>
      </c>
      <c r="R130" s="108" t="str">
        <f t="shared" si="172"/>
        <v>MAW-WBC2742</v>
      </c>
      <c r="S130" s="149">
        <f>IF('Summary Sheet'!$M$4="Plywood",VLOOKUP($B130,'Pwood &amp; PB List'!$B$4:$V$158,9,FALSE),IF('Summary Sheet'!$M$4="PB w/ Wood Drawers",VLOOKUP($B130,'Pwood &amp; PB List'!$B$4:$V$158,13,FALSE),IF('Summary Sheet'!$M$4="PB w/ PB Drawers",VLOOKUP($B130,'Pwood &amp; PB List'!$B$4:$V$158,17,FALSE))))</f>
        <v>781.42499999999995</v>
      </c>
      <c r="T130" s="108" t="str">
        <f t="shared" si="173"/>
        <v>MAG-WBC2742</v>
      </c>
      <c r="U130" s="149">
        <f>IF('Summary Sheet'!$M$4="Plywood",VLOOKUP($B130,'Pwood &amp; PB List'!$B$4:$V$158,9,FALSE),IF('Summary Sheet'!$M$4="PB w/ Wood Drawers",VLOOKUP($B130,'Pwood &amp; PB List'!$B$4:$V$158,13,FALSE),IF('Summary Sheet'!$M$4="PB w/ PB Drawers",VLOOKUP($B130,'Pwood &amp; PB List'!$B$4:$V$158,17,FALSE))))</f>
        <v>781.42499999999995</v>
      </c>
      <c r="V130" s="108" t="str">
        <f t="shared" si="174"/>
        <v>MAB-WBC2742</v>
      </c>
      <c r="W130" s="149">
        <f>IF('Summary Sheet'!$M$4="Plywood",VLOOKUP($B130,'Pwood &amp; PB List'!$B$4:$V$158,9,FALSE),IF('Summary Sheet'!$M$4="PB w/ Wood Drawers",VLOOKUP($B130,'Pwood &amp; PB List'!$B$4:$V$158,13,FALSE),IF('Summary Sheet'!$M$4="PB w/ PB Drawers",VLOOKUP($B130,'Pwood &amp; PB List'!$B$4:$V$158,17,FALSE))))</f>
        <v>781.42499999999995</v>
      </c>
      <c r="X130" s="150" t="str">
        <f t="shared" si="175"/>
        <v>GLB-WBC2742</v>
      </c>
      <c r="Y130" s="107">
        <v>1</v>
      </c>
      <c r="Z130" s="108"/>
      <c r="AA130" s="108"/>
      <c r="AB130" s="108"/>
      <c r="AC130" s="108"/>
      <c r="AD130" s="93"/>
      <c r="AE130" s="93"/>
      <c r="AF130" s="93"/>
      <c r="AG130" s="93"/>
      <c r="AH130" s="93"/>
      <c r="AI130" s="93"/>
      <c r="AJ130" s="93"/>
      <c r="AK130" s="93"/>
      <c r="AL130" s="93"/>
      <c r="AM130" s="93"/>
      <c r="AN130" s="93"/>
      <c r="AO130" s="93"/>
      <c r="AP130" s="93"/>
      <c r="AQ130" s="93"/>
      <c r="AR130" s="93"/>
      <c r="AS130" s="93"/>
    </row>
    <row r="131" spans="1:45" ht="14.25" customHeight="1">
      <c r="A131" s="147" t="s">
        <v>745</v>
      </c>
      <c r="B131" s="148" t="s">
        <v>746</v>
      </c>
      <c r="C131" s="149">
        <f>IF('Summary Sheet'!$M$4="Plywood",VLOOKUP($B131,'Pwood &amp; PB List'!$B$4:$V$158,9,FALSE),IF('Summary Sheet'!$M$4="PB w/ Wood Drawers",VLOOKUP($B131,'Pwood &amp; PB List'!$B$4:$V$158,13,FALSE),IF('Summary Sheet'!$M$4="PB w/ PB Drawers",VLOOKUP($B131,'Pwood &amp; PB List'!$B$4:$V$158,17,FALSE))))</f>
        <v>783.03499999999997</v>
      </c>
      <c r="D131" s="150" t="str">
        <f t="shared" si="165"/>
        <v>GLW-WBC3630</v>
      </c>
      <c r="E131" s="149">
        <f>IF('Summary Sheet'!$M$4="Plywood",VLOOKUP($B131,'Pwood &amp; PB List'!$B$4:$V$158,10,FALSE),IF('Summary Sheet'!$M$4="PB w/ Wood Drawers",VLOOKUP($B131,'Pwood &amp; PB List'!$B$4:$V$158,14,FALSE),IF('Summary Sheet'!$M$4="PB w/ PB Drawers",VLOOKUP($B131,'Pwood &amp; PB List'!$B$4:$V$158,18,FALSE))))</f>
        <v>750.94999999999993</v>
      </c>
      <c r="F131" s="150" t="str">
        <f t="shared" si="166"/>
        <v>SLO-WBC3630</v>
      </c>
      <c r="G131" s="149">
        <f>IF('Summary Sheet'!$M$4="Plywood",VLOOKUP($B131,'Pwood &amp; PB List'!$B$4:$V$158,11,FALSE),IF('Summary Sheet'!$M$4="PB w/ Wood Drawers",VLOOKUP($B131,'Pwood &amp; PB List'!$B$4:$V$158,15,FALSE),IF('Summary Sheet'!$M$4="PB w/ PB Drawers",VLOOKUP($B131,'Pwood &amp; PB List'!$B$4:$V$158,19,FALSE))))</f>
        <v>716.79499999999996</v>
      </c>
      <c r="H131" s="150" t="str">
        <f t="shared" si="167"/>
        <v>BLW-WBC3630</v>
      </c>
      <c r="I131" s="149">
        <f>IF('Summary Sheet'!$M$4="Plywood",VLOOKUP($B131,'Pwood &amp; PB List'!$B$4:$V$158,10,FALSE),IF('Summary Sheet'!$M$4="PB w/ Wood Drawers",VLOOKUP($B131,'Pwood &amp; PB List'!$B$4:$V$158,14,FALSE),IF('Summary Sheet'!$M$4="PB w/ PB Drawers",VLOOKUP($B131,'Pwood &amp; PB List'!$B$4:$V$158,18,FALSE))))</f>
        <v>750.94999999999993</v>
      </c>
      <c r="J131" s="150" t="str">
        <f t="shared" si="168"/>
        <v>WEO-WBC3630</v>
      </c>
      <c r="K131" s="149">
        <f>IF('Summary Sheet'!$M$4="Plywood",VLOOKUP($B131,'Pwood &amp; PB List'!$B$4:$V$158,9,FALSE),IF('Summary Sheet'!$M$4="PB w/ Wood Drawers",VLOOKUP($B131,'Pwood &amp; PB List'!$B$4:$V$158,13,FALSE),IF('Summary Sheet'!$M$4="PB w/ PB Drawers",VLOOKUP($B131,'Pwood &amp; PB List'!$B$4:$V$158,17,FALSE))))</f>
        <v>783.03499999999997</v>
      </c>
      <c r="L131" s="150" t="str">
        <f t="shared" si="169"/>
        <v>GLG-WBC3630</v>
      </c>
      <c r="M131" s="149">
        <f>IF('Summary Sheet'!$M$4="Plywood",VLOOKUP($B131,'Pwood &amp; PB List'!$B$4:$V$158,12,FALSE),IF('Summary Sheet'!$M$4="PB w/ Wood Drawers",VLOOKUP($B131,'Pwood &amp; PB List'!$B$4:$V$158,16,FALSE),IF('Summary Sheet'!$M$4="PB w/ PB Drawers",VLOOKUP($B131,'Pwood &amp; PB List'!$B$4:$V$158,20,FALSE))))</f>
        <v>678.27</v>
      </c>
      <c r="N131" s="108" t="str">
        <f t="shared" si="170"/>
        <v>NAO-WBC3630</v>
      </c>
      <c r="O131" s="149">
        <f>IF('Summary Sheet'!$M$4="Plywood",VLOOKUP($B131,'Pwood &amp; PB List'!$B$4:$V$158,12,FALSE),IF('Summary Sheet'!$M$4="PB w/ Wood Drawers",VLOOKUP($B131,'Pwood &amp; PB List'!$B$4:$V$158,16,FALSE),IF('Summary Sheet'!$M$4="PB w/ PB Drawers",VLOOKUP($B131,'Pwood &amp; PB List'!$B$4:$V$158,20,FALSE))))</f>
        <v>678.27</v>
      </c>
      <c r="P131" s="108" t="str">
        <f t="shared" si="171"/>
        <v>WHO-WBC3630</v>
      </c>
      <c r="Q131" s="149">
        <f>IF('Summary Sheet'!$M$4="Plywood",VLOOKUP($B131,'Pwood &amp; PB List'!$B$4:$V$158,9,FALSE),IF('Summary Sheet'!$M$4="PB w/ Wood Drawers",VLOOKUP($B131,'Pwood &amp; PB List'!$B$4:$V$158,13,FALSE),IF('Summary Sheet'!$M$4="PB w/ PB Drawers",VLOOKUP($B131,'Pwood &amp; PB List'!$B$4:$V$158,17,FALSE))))</f>
        <v>783.03499999999997</v>
      </c>
      <c r="R131" s="108" t="str">
        <f t="shared" si="172"/>
        <v>MAW-WBC3630</v>
      </c>
      <c r="S131" s="149">
        <f>IF('Summary Sheet'!$M$4="Plywood",VLOOKUP($B131,'Pwood &amp; PB List'!$B$4:$V$158,9,FALSE),IF('Summary Sheet'!$M$4="PB w/ Wood Drawers",VLOOKUP($B131,'Pwood &amp; PB List'!$B$4:$V$158,13,FALSE),IF('Summary Sheet'!$M$4="PB w/ PB Drawers",VLOOKUP($B131,'Pwood &amp; PB List'!$B$4:$V$158,17,FALSE))))</f>
        <v>783.03499999999997</v>
      </c>
      <c r="T131" s="108" t="str">
        <f t="shared" si="173"/>
        <v>MAG-WBC3630</v>
      </c>
      <c r="U131" s="149">
        <f>IF('Summary Sheet'!$M$4="Plywood",VLOOKUP($B131,'Pwood &amp; PB List'!$B$4:$V$158,9,FALSE),IF('Summary Sheet'!$M$4="PB w/ Wood Drawers",VLOOKUP($B131,'Pwood &amp; PB List'!$B$4:$V$158,13,FALSE),IF('Summary Sheet'!$M$4="PB w/ PB Drawers",VLOOKUP($B131,'Pwood &amp; PB List'!$B$4:$V$158,17,FALSE))))</f>
        <v>783.03499999999997</v>
      </c>
      <c r="V131" s="108" t="str">
        <f t="shared" si="174"/>
        <v>MAB-WBC3630</v>
      </c>
      <c r="W131" s="149">
        <f>IF('Summary Sheet'!$M$4="Plywood",VLOOKUP($B131,'Pwood &amp; PB List'!$B$4:$V$158,9,FALSE),IF('Summary Sheet'!$M$4="PB w/ Wood Drawers",VLOOKUP($B131,'Pwood &amp; PB List'!$B$4:$V$158,13,FALSE),IF('Summary Sheet'!$M$4="PB w/ PB Drawers",VLOOKUP($B131,'Pwood &amp; PB List'!$B$4:$V$158,17,FALSE))))</f>
        <v>783.03499999999997</v>
      </c>
      <c r="X131" s="150" t="str">
        <f t="shared" si="175"/>
        <v>GLB-WBC3630</v>
      </c>
      <c r="Y131" s="107">
        <v>1</v>
      </c>
      <c r="Z131" s="108"/>
      <c r="AA131" s="108"/>
      <c r="AB131" s="108"/>
      <c r="AC131" s="108"/>
      <c r="AD131" s="93"/>
      <c r="AE131" s="93"/>
      <c r="AF131" s="93"/>
      <c r="AG131" s="93"/>
      <c r="AH131" s="93"/>
      <c r="AI131" s="93"/>
      <c r="AJ131" s="93"/>
      <c r="AK131" s="93"/>
      <c r="AL131" s="93"/>
      <c r="AM131" s="93"/>
      <c r="AN131" s="93"/>
      <c r="AO131" s="93"/>
      <c r="AP131" s="93"/>
      <c r="AQ131" s="93"/>
      <c r="AR131" s="93"/>
      <c r="AS131" s="93"/>
    </row>
    <row r="132" spans="1:45" ht="14.25" customHeight="1">
      <c r="A132" s="147" t="s">
        <v>747</v>
      </c>
      <c r="B132" s="148" t="s">
        <v>748</v>
      </c>
      <c r="C132" s="149">
        <f>IF('Summary Sheet'!$M$4="Plywood",VLOOKUP($B132,'Pwood &amp; PB List'!$B$4:$V$158,9,FALSE),IF('Summary Sheet'!$M$4="PB w/ Wood Drawers",VLOOKUP($B132,'Pwood &amp; PB List'!$B$4:$V$158,13,FALSE),IF('Summary Sheet'!$M$4="PB w/ PB Drawers",VLOOKUP($B132,'Pwood &amp; PB List'!$B$4:$V$158,17,FALSE))))</f>
        <v>882.85500000000002</v>
      </c>
      <c r="D132" s="150" t="str">
        <f t="shared" si="165"/>
        <v>GLW-WBC3636</v>
      </c>
      <c r="E132" s="149">
        <f>IF('Summary Sheet'!$M$4="Plywood",VLOOKUP($B132,'Pwood &amp; PB List'!$B$4:$V$158,10,FALSE),IF('Summary Sheet'!$M$4="PB w/ Wood Drawers",VLOOKUP($B132,'Pwood &amp; PB List'!$B$4:$V$158,14,FALSE),IF('Summary Sheet'!$M$4="PB w/ PB Drawers",VLOOKUP($B132,'Pwood &amp; PB List'!$B$4:$V$158,18,FALSE))))</f>
        <v>844.32999999999993</v>
      </c>
      <c r="F132" s="150" t="str">
        <f t="shared" si="166"/>
        <v>SLO-WBC3636</v>
      </c>
      <c r="G132" s="149">
        <f>IF('Summary Sheet'!$M$4="Plywood",VLOOKUP($B132,'Pwood &amp; PB List'!$B$4:$V$158,11,FALSE),IF('Summary Sheet'!$M$4="PB w/ Wood Drawers",VLOOKUP($B132,'Pwood &amp; PB List'!$B$4:$V$158,15,FALSE),IF('Summary Sheet'!$M$4="PB w/ PB Drawers",VLOOKUP($B132,'Pwood &amp; PB List'!$B$4:$V$158,19,FALSE))))</f>
        <v>803.27499999999998</v>
      </c>
      <c r="H132" s="150" t="str">
        <f t="shared" si="167"/>
        <v>BLW-WBC3636</v>
      </c>
      <c r="I132" s="149">
        <f>IF('Summary Sheet'!$M$4="Plywood",VLOOKUP($B132,'Pwood &amp; PB List'!$B$4:$V$158,10,FALSE),IF('Summary Sheet'!$M$4="PB w/ Wood Drawers",VLOOKUP($B132,'Pwood &amp; PB List'!$B$4:$V$158,14,FALSE),IF('Summary Sheet'!$M$4="PB w/ PB Drawers",VLOOKUP($B132,'Pwood &amp; PB List'!$B$4:$V$158,18,FALSE))))</f>
        <v>844.32999999999993</v>
      </c>
      <c r="J132" s="150" t="str">
        <f t="shared" si="168"/>
        <v>WEO-WBC3636</v>
      </c>
      <c r="K132" s="149">
        <f>IF('Summary Sheet'!$M$4="Plywood",VLOOKUP($B132,'Pwood &amp; PB List'!$B$4:$V$158,9,FALSE),IF('Summary Sheet'!$M$4="PB w/ Wood Drawers",VLOOKUP($B132,'Pwood &amp; PB List'!$B$4:$V$158,13,FALSE),IF('Summary Sheet'!$M$4="PB w/ PB Drawers",VLOOKUP($B132,'Pwood &amp; PB List'!$B$4:$V$158,17,FALSE))))</f>
        <v>882.85500000000002</v>
      </c>
      <c r="L132" s="150" t="str">
        <f t="shared" si="169"/>
        <v>GLG-WBC3636</v>
      </c>
      <c r="M132" s="149">
        <f>IF('Summary Sheet'!$M$4="Plywood",VLOOKUP($B132,'Pwood &amp; PB List'!$B$4:$V$158,12,FALSE),IF('Summary Sheet'!$M$4="PB w/ Wood Drawers",VLOOKUP($B132,'Pwood &amp; PB List'!$B$4:$V$158,16,FALSE),IF('Summary Sheet'!$M$4="PB w/ PB Drawers",VLOOKUP($B132,'Pwood &amp; PB List'!$B$4:$V$158,20,FALSE))))</f>
        <v>757.16</v>
      </c>
      <c r="N132" s="108" t="str">
        <f t="shared" si="170"/>
        <v>NAO-WBC3636</v>
      </c>
      <c r="O132" s="149">
        <f>IF('Summary Sheet'!$M$4="Plywood",VLOOKUP($B132,'Pwood &amp; PB List'!$B$4:$V$158,12,FALSE),IF('Summary Sheet'!$M$4="PB w/ Wood Drawers",VLOOKUP($B132,'Pwood &amp; PB List'!$B$4:$V$158,16,FALSE),IF('Summary Sheet'!$M$4="PB w/ PB Drawers",VLOOKUP($B132,'Pwood &amp; PB List'!$B$4:$V$158,20,FALSE))))</f>
        <v>757.16</v>
      </c>
      <c r="P132" s="108" t="str">
        <f t="shared" si="171"/>
        <v>WHO-WBC3636</v>
      </c>
      <c r="Q132" s="149">
        <f>IF('Summary Sheet'!$M$4="Plywood",VLOOKUP($B132,'Pwood &amp; PB List'!$B$4:$V$158,9,FALSE),IF('Summary Sheet'!$M$4="PB w/ Wood Drawers",VLOOKUP($B132,'Pwood &amp; PB List'!$B$4:$V$158,13,FALSE),IF('Summary Sheet'!$M$4="PB w/ PB Drawers",VLOOKUP($B132,'Pwood &amp; PB List'!$B$4:$V$158,17,FALSE))))</f>
        <v>882.85500000000002</v>
      </c>
      <c r="R132" s="108" t="str">
        <f t="shared" si="172"/>
        <v>MAW-WBC3636</v>
      </c>
      <c r="S132" s="149">
        <f>IF('Summary Sheet'!$M$4="Plywood",VLOOKUP($B132,'Pwood &amp; PB List'!$B$4:$V$158,9,FALSE),IF('Summary Sheet'!$M$4="PB w/ Wood Drawers",VLOOKUP($B132,'Pwood &amp; PB List'!$B$4:$V$158,13,FALSE),IF('Summary Sheet'!$M$4="PB w/ PB Drawers",VLOOKUP($B132,'Pwood &amp; PB List'!$B$4:$V$158,17,FALSE))))</f>
        <v>882.85500000000002</v>
      </c>
      <c r="T132" s="108" t="str">
        <f t="shared" si="173"/>
        <v>MAG-WBC3636</v>
      </c>
      <c r="U132" s="149">
        <f>IF('Summary Sheet'!$M$4="Plywood",VLOOKUP($B132,'Pwood &amp; PB List'!$B$4:$V$158,9,FALSE),IF('Summary Sheet'!$M$4="PB w/ Wood Drawers",VLOOKUP($B132,'Pwood &amp; PB List'!$B$4:$V$158,13,FALSE),IF('Summary Sheet'!$M$4="PB w/ PB Drawers",VLOOKUP($B132,'Pwood &amp; PB List'!$B$4:$V$158,17,FALSE))))</f>
        <v>882.85500000000002</v>
      </c>
      <c r="V132" s="108" t="str">
        <f t="shared" si="174"/>
        <v>MAB-WBC3636</v>
      </c>
      <c r="W132" s="149">
        <f>IF('Summary Sheet'!$M$4="Plywood",VLOOKUP($B132,'Pwood &amp; PB List'!$B$4:$V$158,9,FALSE),IF('Summary Sheet'!$M$4="PB w/ Wood Drawers",VLOOKUP($B132,'Pwood &amp; PB List'!$B$4:$V$158,13,FALSE),IF('Summary Sheet'!$M$4="PB w/ PB Drawers",VLOOKUP($B132,'Pwood &amp; PB List'!$B$4:$V$158,17,FALSE))))</f>
        <v>882.85500000000002</v>
      </c>
      <c r="X132" s="150" t="str">
        <f t="shared" si="175"/>
        <v>GLB-WBC3636</v>
      </c>
      <c r="Y132" s="107">
        <v>1</v>
      </c>
      <c r="Z132" s="108"/>
      <c r="AA132" s="108"/>
      <c r="AB132" s="108"/>
      <c r="AC132" s="108"/>
      <c r="AD132" s="93"/>
      <c r="AE132" s="93"/>
      <c r="AF132" s="93"/>
      <c r="AG132" s="93"/>
      <c r="AH132" s="93"/>
      <c r="AI132" s="93"/>
      <c r="AJ132" s="93"/>
      <c r="AK132" s="93"/>
      <c r="AL132" s="93"/>
      <c r="AM132" s="93"/>
      <c r="AN132" s="93"/>
      <c r="AO132" s="93"/>
      <c r="AP132" s="93"/>
      <c r="AQ132" s="93"/>
      <c r="AR132" s="93"/>
      <c r="AS132" s="93"/>
    </row>
    <row r="133" spans="1:45" ht="14.25" customHeight="1">
      <c r="A133" s="147" t="s">
        <v>749</v>
      </c>
      <c r="B133" s="148" t="s">
        <v>750</v>
      </c>
      <c r="C133" s="149">
        <f>IF('Summary Sheet'!$M$4="Plywood",VLOOKUP($B133,'Pwood &amp; PB List'!$B$4:$V$158,9,FALSE),IF('Summary Sheet'!$M$4="PB w/ Wood Drawers",VLOOKUP($B133,'Pwood &amp; PB List'!$B$4:$V$158,13,FALSE),IF('Summary Sheet'!$M$4="PB w/ PB Drawers",VLOOKUP($B133,'Pwood &amp; PB List'!$B$4:$V$158,17,FALSE))))</f>
        <v>1038.105</v>
      </c>
      <c r="D133" s="150" t="str">
        <f t="shared" si="165"/>
        <v>GLW-WBC3642</v>
      </c>
      <c r="E133" s="149">
        <f>IF('Summary Sheet'!$M$4="Plywood",VLOOKUP($B133,'Pwood &amp; PB List'!$B$4:$V$158,10,FALSE),IF('Summary Sheet'!$M$4="PB w/ Wood Drawers",VLOOKUP($B133,'Pwood &amp; PB List'!$B$4:$V$158,14,FALSE),IF('Summary Sheet'!$M$4="PB w/ PB Drawers",VLOOKUP($B133,'Pwood &amp; PB List'!$B$4:$V$158,18,FALSE))))</f>
        <v>993.25500000000011</v>
      </c>
      <c r="F133" s="150" t="str">
        <f t="shared" si="166"/>
        <v>SLO-WBC3642</v>
      </c>
      <c r="G133" s="149">
        <f>IF('Summary Sheet'!$M$4="Plywood",VLOOKUP($B133,'Pwood &amp; PB List'!$B$4:$V$158,11,FALSE),IF('Summary Sheet'!$M$4="PB w/ Wood Drawers",VLOOKUP($B133,'Pwood &amp; PB List'!$B$4:$V$158,15,FALSE),IF('Summary Sheet'!$M$4="PB w/ PB Drawers",VLOOKUP($B133,'Pwood &amp; PB List'!$B$4:$V$158,19,FALSE))))</f>
        <v>945.30000000000007</v>
      </c>
      <c r="H133" s="150" t="str">
        <f t="shared" si="167"/>
        <v>BLW-WBC3642</v>
      </c>
      <c r="I133" s="149">
        <f>IF('Summary Sheet'!$M$4="Plywood",VLOOKUP($B133,'Pwood &amp; PB List'!$B$4:$V$158,10,FALSE),IF('Summary Sheet'!$M$4="PB w/ Wood Drawers",VLOOKUP($B133,'Pwood &amp; PB List'!$B$4:$V$158,14,FALSE),IF('Summary Sheet'!$M$4="PB w/ PB Drawers",VLOOKUP($B133,'Pwood &amp; PB List'!$B$4:$V$158,18,FALSE))))</f>
        <v>993.25500000000011</v>
      </c>
      <c r="J133" s="150" t="str">
        <f t="shared" si="168"/>
        <v>WEO-WBC3642</v>
      </c>
      <c r="K133" s="149">
        <f>IF('Summary Sheet'!$M$4="Plywood",VLOOKUP($B133,'Pwood &amp; PB List'!$B$4:$V$158,9,FALSE),IF('Summary Sheet'!$M$4="PB w/ Wood Drawers",VLOOKUP($B133,'Pwood &amp; PB List'!$B$4:$V$158,13,FALSE),IF('Summary Sheet'!$M$4="PB w/ PB Drawers",VLOOKUP($B133,'Pwood &amp; PB List'!$B$4:$V$158,17,FALSE))))</f>
        <v>1038.105</v>
      </c>
      <c r="L133" s="150" t="str">
        <f t="shared" si="169"/>
        <v>GLG-WBC3642</v>
      </c>
      <c r="M133" s="149">
        <f>IF('Summary Sheet'!$M$4="Plywood",VLOOKUP($B133,'Pwood &amp; PB List'!$B$4:$V$158,12,FALSE),IF('Summary Sheet'!$M$4="PB w/ Wood Drawers",VLOOKUP($B133,'Pwood &amp; PB List'!$B$4:$V$158,16,FALSE),IF('Summary Sheet'!$M$4="PB w/ PB Drawers",VLOOKUP($B133,'Pwood &amp; PB List'!$B$4:$V$158,20,FALSE))))</f>
        <v>891.36500000000012</v>
      </c>
      <c r="N133" s="108" t="str">
        <f t="shared" si="170"/>
        <v>NAO-WBC3642</v>
      </c>
      <c r="O133" s="149">
        <f>IF('Summary Sheet'!$M$4="Plywood",VLOOKUP($B133,'Pwood &amp; PB List'!$B$4:$V$158,12,FALSE),IF('Summary Sheet'!$M$4="PB w/ Wood Drawers",VLOOKUP($B133,'Pwood &amp; PB List'!$B$4:$V$158,16,FALSE),IF('Summary Sheet'!$M$4="PB w/ PB Drawers",VLOOKUP($B133,'Pwood &amp; PB List'!$B$4:$V$158,20,FALSE))))</f>
        <v>891.36500000000012</v>
      </c>
      <c r="P133" s="108" t="str">
        <f t="shared" si="171"/>
        <v>WHO-WBC3642</v>
      </c>
      <c r="Q133" s="149">
        <f>IF('Summary Sheet'!$M$4="Plywood",VLOOKUP($B133,'Pwood &amp; PB List'!$B$4:$V$158,9,FALSE),IF('Summary Sheet'!$M$4="PB w/ Wood Drawers",VLOOKUP($B133,'Pwood &amp; PB List'!$B$4:$V$158,13,FALSE),IF('Summary Sheet'!$M$4="PB w/ PB Drawers",VLOOKUP($B133,'Pwood &amp; PB List'!$B$4:$V$158,17,FALSE))))</f>
        <v>1038.105</v>
      </c>
      <c r="R133" s="108" t="str">
        <f t="shared" si="172"/>
        <v>MAW-WBC3642</v>
      </c>
      <c r="S133" s="149">
        <f>IF('Summary Sheet'!$M$4="Plywood",VLOOKUP($B133,'Pwood &amp; PB List'!$B$4:$V$158,9,FALSE),IF('Summary Sheet'!$M$4="PB w/ Wood Drawers",VLOOKUP($B133,'Pwood &amp; PB List'!$B$4:$V$158,13,FALSE),IF('Summary Sheet'!$M$4="PB w/ PB Drawers",VLOOKUP($B133,'Pwood &amp; PB List'!$B$4:$V$158,17,FALSE))))</f>
        <v>1038.105</v>
      </c>
      <c r="T133" s="108" t="str">
        <f t="shared" si="173"/>
        <v>MAG-WBC3642</v>
      </c>
      <c r="U133" s="149">
        <f>IF('Summary Sheet'!$M$4="Plywood",VLOOKUP($B133,'Pwood &amp; PB List'!$B$4:$V$158,9,FALSE),IF('Summary Sheet'!$M$4="PB w/ Wood Drawers",VLOOKUP($B133,'Pwood &amp; PB List'!$B$4:$V$158,13,FALSE),IF('Summary Sheet'!$M$4="PB w/ PB Drawers",VLOOKUP($B133,'Pwood &amp; PB List'!$B$4:$V$158,17,FALSE))))</f>
        <v>1038.105</v>
      </c>
      <c r="V133" s="108" t="str">
        <f t="shared" si="174"/>
        <v>MAB-WBC3642</v>
      </c>
      <c r="W133" s="149">
        <f>IF('Summary Sheet'!$M$4="Plywood",VLOOKUP($B133,'Pwood &amp; PB List'!$B$4:$V$158,9,FALSE),IF('Summary Sheet'!$M$4="PB w/ Wood Drawers",VLOOKUP($B133,'Pwood &amp; PB List'!$B$4:$V$158,13,FALSE),IF('Summary Sheet'!$M$4="PB w/ PB Drawers",VLOOKUP($B133,'Pwood &amp; PB List'!$B$4:$V$158,17,FALSE))))</f>
        <v>1038.105</v>
      </c>
      <c r="X133" s="150" t="str">
        <f t="shared" si="175"/>
        <v>GLB-WBC3642</v>
      </c>
      <c r="Y133" s="107">
        <v>1</v>
      </c>
      <c r="Z133" s="108"/>
      <c r="AA133" s="108"/>
      <c r="AB133" s="108"/>
      <c r="AC133" s="108"/>
      <c r="AD133" s="93"/>
      <c r="AE133" s="93"/>
      <c r="AF133" s="93"/>
      <c r="AG133" s="93"/>
      <c r="AH133" s="93"/>
      <c r="AI133" s="93"/>
      <c r="AJ133" s="93"/>
      <c r="AK133" s="93"/>
      <c r="AL133" s="93"/>
      <c r="AM133" s="93"/>
      <c r="AN133" s="93"/>
      <c r="AO133" s="93"/>
      <c r="AP133" s="93"/>
      <c r="AQ133" s="93"/>
      <c r="AR133" s="93"/>
      <c r="AS133" s="93"/>
    </row>
    <row r="134" spans="1:45" ht="14.25" customHeight="1">
      <c r="A134" s="155" t="s">
        <v>751</v>
      </c>
      <c r="B134" s="148"/>
      <c r="C134" s="149"/>
      <c r="D134" s="150"/>
      <c r="E134" s="149"/>
      <c r="F134" s="150"/>
      <c r="G134" s="149"/>
      <c r="H134" s="150"/>
      <c r="I134" s="149"/>
      <c r="J134" s="150"/>
      <c r="K134" s="149"/>
      <c r="L134" s="150"/>
      <c r="M134" s="149"/>
      <c r="N134" s="108"/>
      <c r="O134" s="149"/>
      <c r="P134" s="108"/>
      <c r="Q134" s="149"/>
      <c r="R134" s="108"/>
      <c r="S134" s="149"/>
      <c r="T134" s="108"/>
      <c r="U134" s="149"/>
      <c r="V134" s="108"/>
      <c r="W134" s="149"/>
      <c r="X134" s="150"/>
      <c r="Y134" s="107"/>
      <c r="Z134" s="108"/>
      <c r="AA134" s="108"/>
      <c r="AB134" s="108"/>
      <c r="AC134" s="108"/>
      <c r="AD134" s="93"/>
      <c r="AE134" s="93"/>
      <c r="AF134" s="93"/>
      <c r="AG134" s="93"/>
      <c r="AH134" s="93"/>
      <c r="AI134" s="93"/>
      <c r="AJ134" s="93"/>
      <c r="AK134" s="93"/>
      <c r="AL134" s="93"/>
      <c r="AM134" s="93"/>
      <c r="AN134" s="93"/>
      <c r="AO134" s="93"/>
      <c r="AP134" s="93"/>
      <c r="AQ134" s="93"/>
      <c r="AR134" s="93"/>
      <c r="AS134" s="93"/>
    </row>
    <row r="135" spans="1:45" ht="14.25" customHeight="1">
      <c r="A135" s="147" t="s">
        <v>752</v>
      </c>
      <c r="B135" s="148" t="s">
        <v>753</v>
      </c>
      <c r="C135" s="149">
        <f>IF('Summary Sheet'!$M$4="Plywood",VLOOKUP($B135,'Pwood &amp; PB List'!$B$4:$V$158,9,FALSE),IF('Summary Sheet'!$M$4="PB w/ Wood Drawers",VLOOKUP($B135,'Pwood &amp; PB List'!$B$4:$V$158,13,FALSE),IF('Summary Sheet'!$M$4="PB w/ PB Drawers",VLOOKUP($B135,'Pwood &amp; PB List'!$B$4:$V$158,17,FALSE))))</f>
        <v>2284.4749999999999</v>
      </c>
      <c r="D135" s="150" t="str">
        <f t="shared" ref="D135:D139" si="176">CONCATENATE("GLW-",B135)</f>
        <v>GLW-WBF2430</v>
      </c>
      <c r="E135" s="149">
        <f>IF('Summary Sheet'!$M$4="Plywood",VLOOKUP($B135,'Pwood &amp; PB List'!$B$4:$V$158,10,FALSE),IF('Summary Sheet'!$M$4="PB w/ Wood Drawers",VLOOKUP($B135,'Pwood &amp; PB List'!$B$4:$V$158,14,FALSE),IF('Summary Sheet'!$M$4="PB w/ PB Drawers",VLOOKUP($B135,'Pwood &amp; PB List'!$B$4:$V$158,18,FALSE))))</f>
        <v>2248.02</v>
      </c>
      <c r="F135" s="150" t="str">
        <f t="shared" ref="F135:F139" si="177">CONCATENATE("SLO-",B135)</f>
        <v>SLO-WBF2430</v>
      </c>
      <c r="G135" s="149">
        <f>IF('Summary Sheet'!$M$4="Plywood",VLOOKUP($B135,'Pwood &amp; PB List'!$B$4:$V$158,11,FALSE),IF('Summary Sheet'!$M$4="PB w/ Wood Drawers",VLOOKUP($B135,'Pwood &amp; PB List'!$B$4:$V$158,15,FALSE),IF('Summary Sheet'!$M$4="PB w/ PB Drawers",VLOOKUP($B135,'Pwood &amp; PB List'!$B$4:$V$158,19,FALSE))))</f>
        <v>2209.0349999999999</v>
      </c>
      <c r="H135" s="150" t="str">
        <f t="shared" ref="H135:H139" si="178">CONCATENATE("BLW-",B135)</f>
        <v>BLW-WBF2430</v>
      </c>
      <c r="I135" s="149">
        <f>IF('Summary Sheet'!$M$4="Plywood",VLOOKUP($B135,'Pwood &amp; PB List'!$B$4:$V$158,10,FALSE),IF('Summary Sheet'!$M$4="PB w/ Wood Drawers",VLOOKUP($B135,'Pwood &amp; PB List'!$B$4:$V$158,14,FALSE),IF('Summary Sheet'!$M$4="PB w/ PB Drawers",VLOOKUP($B135,'Pwood &amp; PB List'!$B$4:$V$158,18,FALSE))))</f>
        <v>2248.02</v>
      </c>
      <c r="J135" s="150" t="str">
        <f t="shared" ref="J135:J139" si="179">CONCATENATE("WEO-",B135)</f>
        <v>WEO-WBF2430</v>
      </c>
      <c r="K135" s="149">
        <f>IF('Summary Sheet'!$M$4="Plywood",VLOOKUP($B135,'Pwood &amp; PB List'!$B$4:$V$158,9,FALSE),IF('Summary Sheet'!$M$4="PB w/ Wood Drawers",VLOOKUP($B135,'Pwood &amp; PB List'!$B$4:$V$158,13,FALSE),IF('Summary Sheet'!$M$4="PB w/ PB Drawers",VLOOKUP($B135,'Pwood &amp; PB List'!$B$4:$V$158,17,FALSE))))</f>
        <v>2284.4749999999999</v>
      </c>
      <c r="L135" s="150" t="str">
        <f t="shared" ref="L135:L139" si="180">CONCATENATE("GLG-",B135)</f>
        <v>GLG-WBF2430</v>
      </c>
      <c r="M135" s="149">
        <f>IF('Summary Sheet'!$M$4="Plywood",VLOOKUP($B135,'Pwood &amp; PB List'!$B$4:$V$158,12,FALSE),IF('Summary Sheet'!$M$4="PB w/ Wood Drawers",VLOOKUP($B135,'Pwood &amp; PB List'!$B$4:$V$158,16,FALSE),IF('Summary Sheet'!$M$4="PB w/ PB Drawers",VLOOKUP($B135,'Pwood &amp; PB List'!$B$4:$V$158,20,FALSE))))</f>
        <v>2165.2199999999998</v>
      </c>
      <c r="N135" s="108" t="str">
        <f t="shared" ref="N135:N139" si="181">CONCATENATE("NAO-",B135)</f>
        <v>NAO-WBF2430</v>
      </c>
      <c r="O135" s="149">
        <f>IF('Summary Sheet'!$M$4="Plywood",VLOOKUP($B135,'Pwood &amp; PB List'!$B$4:$V$158,12,FALSE),IF('Summary Sheet'!$M$4="PB w/ Wood Drawers",VLOOKUP($B135,'Pwood &amp; PB List'!$B$4:$V$158,16,FALSE),IF('Summary Sheet'!$M$4="PB w/ PB Drawers",VLOOKUP($B135,'Pwood &amp; PB List'!$B$4:$V$158,20,FALSE))))</f>
        <v>2165.2199999999998</v>
      </c>
      <c r="P135" s="108" t="str">
        <f t="shared" ref="P135:P139" si="182">CONCATENATE("WHO-",B135)</f>
        <v>WHO-WBF2430</v>
      </c>
      <c r="Q135" s="149">
        <f>IF('Summary Sheet'!$M$4="Plywood",VLOOKUP($B135,'Pwood &amp; PB List'!$B$4:$V$158,9,FALSE),IF('Summary Sheet'!$M$4="PB w/ Wood Drawers",VLOOKUP($B135,'Pwood &amp; PB List'!$B$4:$V$158,13,FALSE),IF('Summary Sheet'!$M$4="PB w/ PB Drawers",VLOOKUP($B135,'Pwood &amp; PB List'!$B$4:$V$158,17,FALSE))))</f>
        <v>2284.4749999999999</v>
      </c>
      <c r="R135" s="108" t="str">
        <f t="shared" ref="R135:R139" si="183">CONCATENATE("MAW-",B135)</f>
        <v>MAW-WBF2430</v>
      </c>
      <c r="S135" s="149">
        <f>IF('Summary Sheet'!$M$4="Plywood",VLOOKUP($B135,'Pwood &amp; PB List'!$B$4:$V$158,9,FALSE),IF('Summary Sheet'!$M$4="PB w/ Wood Drawers",VLOOKUP($B135,'Pwood &amp; PB List'!$B$4:$V$158,13,FALSE),IF('Summary Sheet'!$M$4="PB w/ PB Drawers",VLOOKUP($B135,'Pwood &amp; PB List'!$B$4:$V$158,17,FALSE))))</f>
        <v>2284.4749999999999</v>
      </c>
      <c r="T135" s="108" t="str">
        <f t="shared" ref="T135:T139" si="184">CONCATENATE("MAG-",B135)</f>
        <v>MAG-WBF2430</v>
      </c>
      <c r="U135" s="149">
        <f>IF('Summary Sheet'!$M$4="Plywood",VLOOKUP($B135,'Pwood &amp; PB List'!$B$4:$V$158,9,FALSE),IF('Summary Sheet'!$M$4="PB w/ Wood Drawers",VLOOKUP($B135,'Pwood &amp; PB List'!$B$4:$V$158,13,FALSE),IF('Summary Sheet'!$M$4="PB w/ PB Drawers",VLOOKUP($B135,'Pwood &amp; PB List'!$B$4:$V$158,17,FALSE))))</f>
        <v>2284.4749999999999</v>
      </c>
      <c r="V135" s="108" t="str">
        <f t="shared" ref="V135:V139" si="185">CONCATENATE("MAB-",B135)</f>
        <v>MAB-WBF2430</v>
      </c>
      <c r="W135" s="149">
        <f>IF('Summary Sheet'!$M$4="Plywood",VLOOKUP($B135,'Pwood &amp; PB List'!$B$4:$V$158,9,FALSE),IF('Summary Sheet'!$M$4="PB w/ Wood Drawers",VLOOKUP($B135,'Pwood &amp; PB List'!$B$4:$V$158,13,FALSE),IF('Summary Sheet'!$M$4="PB w/ PB Drawers",VLOOKUP($B135,'Pwood &amp; PB List'!$B$4:$V$158,17,FALSE))))</f>
        <v>2284.4749999999999</v>
      </c>
      <c r="X135" s="150" t="str">
        <f t="shared" ref="X135:X139" si="186">CONCATENATE("GLB-",B135)</f>
        <v>GLB-WBF2430</v>
      </c>
      <c r="Y135" s="107">
        <v>2</v>
      </c>
      <c r="Z135" s="108"/>
      <c r="AA135" s="108"/>
      <c r="AB135" s="108"/>
      <c r="AC135" s="108"/>
      <c r="AD135" s="93"/>
      <c r="AE135" s="93"/>
      <c r="AF135" s="93"/>
      <c r="AG135" s="93"/>
      <c r="AH135" s="93"/>
      <c r="AI135" s="93"/>
      <c r="AJ135" s="93"/>
      <c r="AK135" s="93"/>
      <c r="AL135" s="93"/>
      <c r="AM135" s="93"/>
      <c r="AN135" s="93"/>
      <c r="AO135" s="93"/>
      <c r="AP135" s="93"/>
      <c r="AQ135" s="93"/>
      <c r="AR135" s="93"/>
      <c r="AS135" s="93"/>
    </row>
    <row r="136" spans="1:45" ht="14.25" customHeight="1">
      <c r="A136" s="147" t="s">
        <v>754</v>
      </c>
      <c r="B136" s="148" t="s">
        <v>755</v>
      </c>
      <c r="C136" s="149">
        <f>IF('Summary Sheet'!$M$4="Plywood",VLOOKUP($B136,'Pwood &amp; PB List'!$B$4:$V$158,9,FALSE),IF('Summary Sheet'!$M$4="PB w/ Wood Drawers",VLOOKUP($B136,'Pwood &amp; PB List'!$B$4:$V$158,13,FALSE),IF('Summary Sheet'!$M$4="PB w/ PB Drawers",VLOOKUP($B136,'Pwood &amp; PB List'!$B$4:$V$158,17,FALSE))))</f>
        <v>2341.5149999999999</v>
      </c>
      <c r="D136" s="150" t="str">
        <f t="shared" si="176"/>
        <v>GLW-WBF2730</v>
      </c>
      <c r="E136" s="149">
        <f>IF('Summary Sheet'!$M$4="Plywood",VLOOKUP($B136,'Pwood &amp; PB List'!$B$4:$V$158,10,FALSE),IF('Summary Sheet'!$M$4="PB w/ Wood Drawers",VLOOKUP($B136,'Pwood &amp; PB List'!$B$4:$V$158,14,FALSE),IF('Summary Sheet'!$M$4="PB w/ PB Drawers",VLOOKUP($B136,'Pwood &amp; PB List'!$B$4:$V$158,18,FALSE))))</f>
        <v>2300.3449999999998</v>
      </c>
      <c r="F136" s="150" t="str">
        <f t="shared" si="177"/>
        <v>SLO-WBF2730</v>
      </c>
      <c r="G136" s="149">
        <f>IF('Summary Sheet'!$M$4="Plywood",VLOOKUP($B136,'Pwood &amp; PB List'!$B$4:$V$158,11,FALSE),IF('Summary Sheet'!$M$4="PB w/ Wood Drawers",VLOOKUP($B136,'Pwood &amp; PB List'!$B$4:$V$158,15,FALSE),IF('Summary Sheet'!$M$4="PB w/ PB Drawers",VLOOKUP($B136,'Pwood &amp; PB List'!$B$4:$V$158,19,FALSE))))</f>
        <v>2256.5299999999997</v>
      </c>
      <c r="H136" s="150" t="str">
        <f t="shared" si="178"/>
        <v>BLW-WBF2730</v>
      </c>
      <c r="I136" s="149">
        <f>IF('Summary Sheet'!$M$4="Plywood",VLOOKUP($B136,'Pwood &amp; PB List'!$B$4:$V$158,10,FALSE),IF('Summary Sheet'!$M$4="PB w/ Wood Drawers",VLOOKUP($B136,'Pwood &amp; PB List'!$B$4:$V$158,14,FALSE),IF('Summary Sheet'!$M$4="PB w/ PB Drawers",VLOOKUP($B136,'Pwood &amp; PB List'!$B$4:$V$158,18,FALSE))))</f>
        <v>2300.3449999999998</v>
      </c>
      <c r="J136" s="150" t="str">
        <f t="shared" si="179"/>
        <v>WEO-WBF2730</v>
      </c>
      <c r="K136" s="149">
        <f>IF('Summary Sheet'!$M$4="Plywood",VLOOKUP($B136,'Pwood &amp; PB List'!$B$4:$V$158,9,FALSE),IF('Summary Sheet'!$M$4="PB w/ Wood Drawers",VLOOKUP($B136,'Pwood &amp; PB List'!$B$4:$V$158,13,FALSE),IF('Summary Sheet'!$M$4="PB w/ PB Drawers",VLOOKUP($B136,'Pwood &amp; PB List'!$B$4:$V$158,17,FALSE))))</f>
        <v>2341.5149999999999</v>
      </c>
      <c r="L136" s="150" t="str">
        <f t="shared" si="180"/>
        <v>GLG-WBF2730</v>
      </c>
      <c r="M136" s="149">
        <f>IF('Summary Sheet'!$M$4="Plywood",VLOOKUP($B136,'Pwood &amp; PB List'!$B$4:$V$158,12,FALSE),IF('Summary Sheet'!$M$4="PB w/ Wood Drawers",VLOOKUP($B136,'Pwood &amp; PB List'!$B$4:$V$158,16,FALSE),IF('Summary Sheet'!$M$4="PB w/ PB Drawers",VLOOKUP($B136,'Pwood &amp; PB List'!$B$4:$V$158,20,FALSE))))</f>
        <v>2207.1949999999997</v>
      </c>
      <c r="N136" s="108" t="str">
        <f t="shared" si="181"/>
        <v>NAO-WBF2730</v>
      </c>
      <c r="O136" s="149">
        <f>IF('Summary Sheet'!$M$4="Plywood",VLOOKUP($B136,'Pwood &amp; PB List'!$B$4:$V$158,12,FALSE),IF('Summary Sheet'!$M$4="PB w/ Wood Drawers",VLOOKUP($B136,'Pwood &amp; PB List'!$B$4:$V$158,16,FALSE),IF('Summary Sheet'!$M$4="PB w/ PB Drawers",VLOOKUP($B136,'Pwood &amp; PB List'!$B$4:$V$158,20,FALSE))))</f>
        <v>2207.1949999999997</v>
      </c>
      <c r="P136" s="108" t="str">
        <f t="shared" si="182"/>
        <v>WHO-WBF2730</v>
      </c>
      <c r="Q136" s="149">
        <f>IF('Summary Sheet'!$M$4="Plywood",VLOOKUP($B136,'Pwood &amp; PB List'!$B$4:$V$158,9,FALSE),IF('Summary Sheet'!$M$4="PB w/ Wood Drawers",VLOOKUP($B136,'Pwood &amp; PB List'!$B$4:$V$158,13,FALSE),IF('Summary Sheet'!$M$4="PB w/ PB Drawers",VLOOKUP($B136,'Pwood &amp; PB List'!$B$4:$V$158,17,FALSE))))</f>
        <v>2341.5149999999999</v>
      </c>
      <c r="R136" s="108" t="str">
        <f t="shared" si="183"/>
        <v>MAW-WBF2730</v>
      </c>
      <c r="S136" s="149">
        <f>IF('Summary Sheet'!$M$4="Plywood",VLOOKUP($B136,'Pwood &amp; PB List'!$B$4:$V$158,9,FALSE),IF('Summary Sheet'!$M$4="PB w/ Wood Drawers",VLOOKUP($B136,'Pwood &amp; PB List'!$B$4:$V$158,13,FALSE),IF('Summary Sheet'!$M$4="PB w/ PB Drawers",VLOOKUP($B136,'Pwood &amp; PB List'!$B$4:$V$158,17,FALSE))))</f>
        <v>2341.5149999999999</v>
      </c>
      <c r="T136" s="108" t="str">
        <f t="shared" si="184"/>
        <v>MAG-WBF2730</v>
      </c>
      <c r="U136" s="149">
        <f>IF('Summary Sheet'!$M$4="Plywood",VLOOKUP($B136,'Pwood &amp; PB List'!$B$4:$V$158,9,FALSE),IF('Summary Sheet'!$M$4="PB w/ Wood Drawers",VLOOKUP($B136,'Pwood &amp; PB List'!$B$4:$V$158,13,FALSE),IF('Summary Sheet'!$M$4="PB w/ PB Drawers",VLOOKUP($B136,'Pwood &amp; PB List'!$B$4:$V$158,17,FALSE))))</f>
        <v>2341.5149999999999</v>
      </c>
      <c r="V136" s="108" t="str">
        <f t="shared" si="185"/>
        <v>MAB-WBF2730</v>
      </c>
      <c r="W136" s="149">
        <f>IF('Summary Sheet'!$M$4="Plywood",VLOOKUP($B136,'Pwood &amp; PB List'!$B$4:$V$158,9,FALSE),IF('Summary Sheet'!$M$4="PB w/ Wood Drawers",VLOOKUP($B136,'Pwood &amp; PB List'!$B$4:$V$158,13,FALSE),IF('Summary Sheet'!$M$4="PB w/ PB Drawers",VLOOKUP($B136,'Pwood &amp; PB List'!$B$4:$V$158,17,FALSE))))</f>
        <v>2341.5149999999999</v>
      </c>
      <c r="X136" s="150" t="str">
        <f t="shared" si="186"/>
        <v>GLB-WBF2730</v>
      </c>
      <c r="Y136" s="107">
        <v>2</v>
      </c>
      <c r="Z136" s="108"/>
      <c r="AA136" s="108"/>
      <c r="AB136" s="108"/>
      <c r="AC136" s="108"/>
      <c r="AD136" s="93"/>
      <c r="AE136" s="93"/>
      <c r="AF136" s="93"/>
      <c r="AG136" s="93"/>
      <c r="AH136" s="93"/>
      <c r="AI136" s="93"/>
      <c r="AJ136" s="93"/>
      <c r="AK136" s="93"/>
      <c r="AL136" s="93"/>
      <c r="AM136" s="93"/>
      <c r="AN136" s="93"/>
      <c r="AO136" s="93"/>
      <c r="AP136" s="93"/>
      <c r="AQ136" s="93"/>
      <c r="AR136" s="93"/>
      <c r="AS136" s="93"/>
    </row>
    <row r="137" spans="1:45" ht="14.25" customHeight="1">
      <c r="A137" s="147" t="s">
        <v>756</v>
      </c>
      <c r="B137" s="148" t="s">
        <v>757</v>
      </c>
      <c r="C137" s="149">
        <f>IF('Summary Sheet'!$M$4="Plywood",VLOOKUP($B137,'Pwood &amp; PB List'!$B$4:$V$158,9,FALSE),IF('Summary Sheet'!$M$4="PB w/ Wood Drawers",VLOOKUP($B137,'Pwood &amp; PB List'!$B$4:$V$158,13,FALSE),IF('Summary Sheet'!$M$4="PB w/ PB Drawers",VLOOKUP($B137,'Pwood &amp; PB List'!$B$4:$V$158,17,FALSE))))</f>
        <v>2398.44</v>
      </c>
      <c r="D137" s="150" t="str">
        <f t="shared" si="176"/>
        <v>GLW-WBF3030</v>
      </c>
      <c r="E137" s="149">
        <f>IF('Summary Sheet'!$M$4="Plywood",VLOOKUP($B137,'Pwood &amp; PB List'!$B$4:$V$158,10,FALSE),IF('Summary Sheet'!$M$4="PB w/ Wood Drawers",VLOOKUP($B137,'Pwood &amp; PB List'!$B$4:$V$158,14,FALSE),IF('Summary Sheet'!$M$4="PB w/ PB Drawers",VLOOKUP($B137,'Pwood &amp; PB List'!$B$4:$V$158,18,FALSE))))</f>
        <v>2352.67</v>
      </c>
      <c r="F137" s="150" t="str">
        <f t="shared" si="177"/>
        <v>SLO-WBF3030</v>
      </c>
      <c r="G137" s="149">
        <f>IF('Summary Sheet'!$M$4="Plywood",VLOOKUP($B137,'Pwood &amp; PB List'!$B$4:$V$158,11,FALSE),IF('Summary Sheet'!$M$4="PB w/ Wood Drawers",VLOOKUP($B137,'Pwood &amp; PB List'!$B$4:$V$158,15,FALSE),IF('Summary Sheet'!$M$4="PB w/ PB Drawers",VLOOKUP($B137,'Pwood &amp; PB List'!$B$4:$V$158,19,FALSE))))</f>
        <v>2304.0250000000001</v>
      </c>
      <c r="H137" s="150" t="str">
        <f t="shared" si="178"/>
        <v>BLW-WBF3030</v>
      </c>
      <c r="I137" s="149">
        <f>IF('Summary Sheet'!$M$4="Plywood",VLOOKUP($B137,'Pwood &amp; PB List'!$B$4:$V$158,10,FALSE),IF('Summary Sheet'!$M$4="PB w/ Wood Drawers",VLOOKUP($B137,'Pwood &amp; PB List'!$B$4:$V$158,14,FALSE),IF('Summary Sheet'!$M$4="PB w/ PB Drawers",VLOOKUP($B137,'Pwood &amp; PB List'!$B$4:$V$158,18,FALSE))))</f>
        <v>2352.67</v>
      </c>
      <c r="J137" s="150" t="str">
        <f t="shared" si="179"/>
        <v>WEO-WBF3030</v>
      </c>
      <c r="K137" s="149">
        <f>IF('Summary Sheet'!$M$4="Plywood",VLOOKUP($B137,'Pwood &amp; PB List'!$B$4:$V$158,9,FALSE),IF('Summary Sheet'!$M$4="PB w/ Wood Drawers",VLOOKUP($B137,'Pwood &amp; PB List'!$B$4:$V$158,13,FALSE),IF('Summary Sheet'!$M$4="PB w/ PB Drawers",VLOOKUP($B137,'Pwood &amp; PB List'!$B$4:$V$158,17,FALSE))))</f>
        <v>2398.44</v>
      </c>
      <c r="L137" s="150" t="str">
        <f t="shared" si="180"/>
        <v>GLG-WBF3030</v>
      </c>
      <c r="M137" s="149">
        <f>IF('Summary Sheet'!$M$4="Plywood",VLOOKUP($B137,'Pwood &amp; PB List'!$B$4:$V$158,12,FALSE),IF('Summary Sheet'!$M$4="PB w/ Wood Drawers",VLOOKUP($B137,'Pwood &amp; PB List'!$B$4:$V$158,16,FALSE),IF('Summary Sheet'!$M$4="PB w/ PB Drawers",VLOOKUP($B137,'Pwood &amp; PB List'!$B$4:$V$158,20,FALSE))))</f>
        <v>2249.17</v>
      </c>
      <c r="N137" s="108" t="str">
        <f t="shared" si="181"/>
        <v>NAO-WBF3030</v>
      </c>
      <c r="O137" s="149">
        <f>IF('Summary Sheet'!$M$4="Plywood",VLOOKUP($B137,'Pwood &amp; PB List'!$B$4:$V$158,12,FALSE),IF('Summary Sheet'!$M$4="PB w/ Wood Drawers",VLOOKUP($B137,'Pwood &amp; PB List'!$B$4:$V$158,16,FALSE),IF('Summary Sheet'!$M$4="PB w/ PB Drawers",VLOOKUP($B137,'Pwood &amp; PB List'!$B$4:$V$158,20,FALSE))))</f>
        <v>2249.17</v>
      </c>
      <c r="P137" s="108" t="str">
        <f t="shared" si="182"/>
        <v>WHO-WBF3030</v>
      </c>
      <c r="Q137" s="149">
        <f>IF('Summary Sheet'!$M$4="Plywood",VLOOKUP($B137,'Pwood &amp; PB List'!$B$4:$V$158,9,FALSE),IF('Summary Sheet'!$M$4="PB w/ Wood Drawers",VLOOKUP($B137,'Pwood &amp; PB List'!$B$4:$V$158,13,FALSE),IF('Summary Sheet'!$M$4="PB w/ PB Drawers",VLOOKUP($B137,'Pwood &amp; PB List'!$B$4:$V$158,17,FALSE))))</f>
        <v>2398.44</v>
      </c>
      <c r="R137" s="108" t="str">
        <f t="shared" si="183"/>
        <v>MAW-WBF3030</v>
      </c>
      <c r="S137" s="149">
        <f>IF('Summary Sheet'!$M$4="Plywood",VLOOKUP($B137,'Pwood &amp; PB List'!$B$4:$V$158,9,FALSE),IF('Summary Sheet'!$M$4="PB w/ Wood Drawers",VLOOKUP($B137,'Pwood &amp; PB List'!$B$4:$V$158,13,FALSE),IF('Summary Sheet'!$M$4="PB w/ PB Drawers",VLOOKUP($B137,'Pwood &amp; PB List'!$B$4:$V$158,17,FALSE))))</f>
        <v>2398.44</v>
      </c>
      <c r="T137" s="108" t="str">
        <f t="shared" si="184"/>
        <v>MAG-WBF3030</v>
      </c>
      <c r="U137" s="149">
        <f>IF('Summary Sheet'!$M$4="Plywood",VLOOKUP($B137,'Pwood &amp; PB List'!$B$4:$V$158,9,FALSE),IF('Summary Sheet'!$M$4="PB w/ Wood Drawers",VLOOKUP($B137,'Pwood &amp; PB List'!$B$4:$V$158,13,FALSE),IF('Summary Sheet'!$M$4="PB w/ PB Drawers",VLOOKUP($B137,'Pwood &amp; PB List'!$B$4:$V$158,17,FALSE))))</f>
        <v>2398.44</v>
      </c>
      <c r="V137" s="108" t="str">
        <f t="shared" si="185"/>
        <v>MAB-WBF3030</v>
      </c>
      <c r="W137" s="149">
        <f>IF('Summary Sheet'!$M$4="Plywood",VLOOKUP($B137,'Pwood &amp; PB List'!$B$4:$V$158,9,FALSE),IF('Summary Sheet'!$M$4="PB w/ Wood Drawers",VLOOKUP($B137,'Pwood &amp; PB List'!$B$4:$V$158,13,FALSE),IF('Summary Sheet'!$M$4="PB w/ PB Drawers",VLOOKUP($B137,'Pwood &amp; PB List'!$B$4:$V$158,17,FALSE))))</f>
        <v>2398.44</v>
      </c>
      <c r="X137" s="150" t="str">
        <f t="shared" si="186"/>
        <v>GLB-WBF3030</v>
      </c>
      <c r="Y137" s="107">
        <v>2</v>
      </c>
      <c r="Z137" s="108"/>
      <c r="AA137" s="108"/>
      <c r="AB137" s="108"/>
      <c r="AC137" s="108"/>
      <c r="AD137" s="93"/>
      <c r="AE137" s="93"/>
      <c r="AF137" s="93"/>
      <c r="AG137" s="93"/>
      <c r="AH137" s="93"/>
      <c r="AI137" s="93"/>
      <c r="AJ137" s="93"/>
      <c r="AK137" s="93"/>
      <c r="AL137" s="93"/>
      <c r="AM137" s="93"/>
      <c r="AN137" s="93"/>
      <c r="AO137" s="93"/>
      <c r="AP137" s="93"/>
      <c r="AQ137" s="93"/>
      <c r="AR137" s="93"/>
      <c r="AS137" s="93"/>
    </row>
    <row r="138" spans="1:45" ht="14.25" customHeight="1">
      <c r="A138" s="147" t="s">
        <v>758</v>
      </c>
      <c r="B138" s="148" t="s">
        <v>759</v>
      </c>
      <c r="C138" s="149">
        <f>IF('Summary Sheet'!$M$4="Plywood",VLOOKUP($B138,'Pwood &amp; PB List'!$B$4:$V$158,9,FALSE),IF('Summary Sheet'!$M$4="PB w/ Wood Drawers",VLOOKUP($B138,'Pwood &amp; PB List'!$B$4:$V$158,13,FALSE),IF('Summary Sheet'!$M$4="PB w/ PB Drawers",VLOOKUP($B138,'Pwood &amp; PB List'!$B$4:$V$158,17,FALSE))))</f>
        <v>2512.4050000000002</v>
      </c>
      <c r="D138" s="150" t="str">
        <f t="shared" si="176"/>
        <v>GLW-WBF3630</v>
      </c>
      <c r="E138" s="149">
        <f>IF('Summary Sheet'!$M$4="Plywood",VLOOKUP($B138,'Pwood &amp; PB List'!$B$4:$V$158,10,FALSE),IF('Summary Sheet'!$M$4="PB w/ Wood Drawers",VLOOKUP($B138,'Pwood &amp; PB List'!$B$4:$V$158,14,FALSE),IF('Summary Sheet'!$M$4="PB w/ PB Drawers",VLOOKUP($B138,'Pwood &amp; PB List'!$B$4:$V$158,18,FALSE))))</f>
        <v>2457.5500000000002</v>
      </c>
      <c r="F138" s="150" t="str">
        <f t="shared" si="177"/>
        <v>SLO-WBF3630</v>
      </c>
      <c r="G138" s="149">
        <f>IF('Summary Sheet'!$M$4="Plywood",VLOOKUP($B138,'Pwood &amp; PB List'!$B$4:$V$158,11,FALSE),IF('Summary Sheet'!$M$4="PB w/ Wood Drawers",VLOOKUP($B138,'Pwood &amp; PB List'!$B$4:$V$158,15,FALSE),IF('Summary Sheet'!$M$4="PB w/ PB Drawers",VLOOKUP($B138,'Pwood &amp; PB List'!$B$4:$V$158,19,FALSE))))</f>
        <v>2399.0150000000003</v>
      </c>
      <c r="H138" s="150" t="str">
        <f t="shared" si="178"/>
        <v>BLW-WBF3630</v>
      </c>
      <c r="I138" s="149">
        <f>IF('Summary Sheet'!$M$4="Plywood",VLOOKUP($B138,'Pwood &amp; PB List'!$B$4:$V$158,10,FALSE),IF('Summary Sheet'!$M$4="PB w/ Wood Drawers",VLOOKUP($B138,'Pwood &amp; PB List'!$B$4:$V$158,14,FALSE),IF('Summary Sheet'!$M$4="PB w/ PB Drawers",VLOOKUP($B138,'Pwood &amp; PB List'!$B$4:$V$158,18,FALSE))))</f>
        <v>2457.5500000000002</v>
      </c>
      <c r="J138" s="150" t="str">
        <f t="shared" si="179"/>
        <v>WEO-WBF3630</v>
      </c>
      <c r="K138" s="149">
        <f>IF('Summary Sheet'!$M$4="Plywood",VLOOKUP($B138,'Pwood &amp; PB List'!$B$4:$V$158,9,FALSE),IF('Summary Sheet'!$M$4="PB w/ Wood Drawers",VLOOKUP($B138,'Pwood &amp; PB List'!$B$4:$V$158,13,FALSE),IF('Summary Sheet'!$M$4="PB w/ PB Drawers",VLOOKUP($B138,'Pwood &amp; PB List'!$B$4:$V$158,17,FALSE))))</f>
        <v>2512.4050000000002</v>
      </c>
      <c r="L138" s="150" t="str">
        <f t="shared" si="180"/>
        <v>GLG-WBF3630</v>
      </c>
      <c r="M138" s="149">
        <f>IF('Summary Sheet'!$M$4="Plywood",VLOOKUP($B138,'Pwood &amp; PB List'!$B$4:$V$158,12,FALSE),IF('Summary Sheet'!$M$4="PB w/ Wood Drawers",VLOOKUP($B138,'Pwood &amp; PB List'!$B$4:$V$158,16,FALSE),IF('Summary Sheet'!$M$4="PB w/ PB Drawers",VLOOKUP($B138,'Pwood &amp; PB List'!$B$4:$V$158,20,FALSE))))</f>
        <v>2333.2350000000001</v>
      </c>
      <c r="N138" s="108" t="str">
        <f t="shared" si="181"/>
        <v>NAO-WBF3630</v>
      </c>
      <c r="O138" s="149">
        <f>IF('Summary Sheet'!$M$4="Plywood",VLOOKUP($B138,'Pwood &amp; PB List'!$B$4:$V$158,12,FALSE),IF('Summary Sheet'!$M$4="PB w/ Wood Drawers",VLOOKUP($B138,'Pwood &amp; PB List'!$B$4:$V$158,16,FALSE),IF('Summary Sheet'!$M$4="PB w/ PB Drawers",VLOOKUP($B138,'Pwood &amp; PB List'!$B$4:$V$158,20,FALSE))))</f>
        <v>2333.2350000000001</v>
      </c>
      <c r="P138" s="108" t="str">
        <f t="shared" si="182"/>
        <v>WHO-WBF3630</v>
      </c>
      <c r="Q138" s="149">
        <f>IF('Summary Sheet'!$M$4="Plywood",VLOOKUP($B138,'Pwood &amp; PB List'!$B$4:$V$158,9,FALSE),IF('Summary Sheet'!$M$4="PB w/ Wood Drawers",VLOOKUP($B138,'Pwood &amp; PB List'!$B$4:$V$158,13,FALSE),IF('Summary Sheet'!$M$4="PB w/ PB Drawers",VLOOKUP($B138,'Pwood &amp; PB List'!$B$4:$V$158,17,FALSE))))</f>
        <v>2512.4050000000002</v>
      </c>
      <c r="R138" s="108" t="str">
        <f t="shared" si="183"/>
        <v>MAW-WBF3630</v>
      </c>
      <c r="S138" s="149">
        <f>IF('Summary Sheet'!$M$4="Plywood",VLOOKUP($B138,'Pwood &amp; PB List'!$B$4:$V$158,9,FALSE),IF('Summary Sheet'!$M$4="PB w/ Wood Drawers",VLOOKUP($B138,'Pwood &amp; PB List'!$B$4:$V$158,13,FALSE),IF('Summary Sheet'!$M$4="PB w/ PB Drawers",VLOOKUP($B138,'Pwood &amp; PB List'!$B$4:$V$158,17,FALSE))))</f>
        <v>2512.4050000000002</v>
      </c>
      <c r="T138" s="108" t="str">
        <f t="shared" si="184"/>
        <v>MAG-WBF3630</v>
      </c>
      <c r="U138" s="149">
        <f>IF('Summary Sheet'!$M$4="Plywood",VLOOKUP($B138,'Pwood &amp; PB List'!$B$4:$V$158,9,FALSE),IF('Summary Sheet'!$M$4="PB w/ Wood Drawers",VLOOKUP($B138,'Pwood &amp; PB List'!$B$4:$V$158,13,FALSE),IF('Summary Sheet'!$M$4="PB w/ PB Drawers",VLOOKUP($B138,'Pwood &amp; PB List'!$B$4:$V$158,17,FALSE))))</f>
        <v>2512.4050000000002</v>
      </c>
      <c r="V138" s="108" t="str">
        <f t="shared" si="185"/>
        <v>MAB-WBF3630</v>
      </c>
      <c r="W138" s="149">
        <f>IF('Summary Sheet'!$M$4="Plywood",VLOOKUP($B138,'Pwood &amp; PB List'!$B$4:$V$158,9,FALSE),IF('Summary Sheet'!$M$4="PB w/ Wood Drawers",VLOOKUP($B138,'Pwood &amp; PB List'!$B$4:$V$158,13,FALSE),IF('Summary Sheet'!$M$4="PB w/ PB Drawers",VLOOKUP($B138,'Pwood &amp; PB List'!$B$4:$V$158,17,FALSE))))</f>
        <v>2512.4050000000002</v>
      </c>
      <c r="X138" s="150" t="str">
        <f t="shared" si="186"/>
        <v>GLB-WBF3630</v>
      </c>
      <c r="Y138" s="107">
        <v>2</v>
      </c>
      <c r="Z138" s="108"/>
      <c r="AA138" s="108"/>
      <c r="AB138" s="108"/>
      <c r="AC138" s="108"/>
      <c r="AD138" s="93"/>
      <c r="AE138" s="93"/>
      <c r="AF138" s="93"/>
      <c r="AG138" s="93"/>
      <c r="AH138" s="93"/>
      <c r="AI138" s="93"/>
      <c r="AJ138" s="93"/>
      <c r="AK138" s="93"/>
      <c r="AL138" s="93"/>
      <c r="AM138" s="93"/>
      <c r="AN138" s="93"/>
      <c r="AO138" s="93"/>
      <c r="AP138" s="93"/>
      <c r="AQ138" s="93"/>
      <c r="AR138" s="93"/>
      <c r="AS138" s="93"/>
    </row>
    <row r="139" spans="1:45" ht="14.25" customHeight="1">
      <c r="A139" s="147" t="s">
        <v>758</v>
      </c>
      <c r="B139" s="148" t="s">
        <v>759</v>
      </c>
      <c r="C139" s="149">
        <f>IF('Summary Sheet'!$M$4="Plywood",VLOOKUP($B139,'Pwood &amp; PB List'!$B$4:$V$158,9,FALSE),IF('Summary Sheet'!$M$4="PB w/ Wood Drawers",VLOOKUP($B139,'Pwood &amp; PB List'!$B$4:$V$158,13,FALSE),IF('Summary Sheet'!$M$4="PB w/ PB Drawers",VLOOKUP($B139,'Pwood &amp; PB List'!$B$4:$V$158,17,FALSE))))</f>
        <v>2512.4050000000002</v>
      </c>
      <c r="D139" s="150" t="str">
        <f t="shared" si="176"/>
        <v>GLW-WBF3630</v>
      </c>
      <c r="E139" s="149">
        <f>IF('Summary Sheet'!$M$4="Plywood",VLOOKUP($B139,'Pwood &amp; PB List'!$B$4:$V$158,10,FALSE),IF('Summary Sheet'!$M$4="PB w/ Wood Drawers",VLOOKUP($B139,'Pwood &amp; PB List'!$B$4:$V$158,14,FALSE),IF('Summary Sheet'!$M$4="PB w/ PB Drawers",VLOOKUP($B139,'Pwood &amp; PB List'!$B$4:$V$158,18,FALSE))))</f>
        <v>2457.5500000000002</v>
      </c>
      <c r="F139" s="150" t="str">
        <f t="shared" si="177"/>
        <v>SLO-WBF3630</v>
      </c>
      <c r="G139" s="149">
        <f>IF('Summary Sheet'!$M$4="Plywood",VLOOKUP($B139,'Pwood &amp; PB List'!$B$4:$V$158,11,FALSE),IF('Summary Sheet'!$M$4="PB w/ Wood Drawers",VLOOKUP($B139,'Pwood &amp; PB List'!$B$4:$V$158,15,FALSE),IF('Summary Sheet'!$M$4="PB w/ PB Drawers",VLOOKUP($B139,'Pwood &amp; PB List'!$B$4:$V$158,19,FALSE))))</f>
        <v>2399.0150000000003</v>
      </c>
      <c r="H139" s="150" t="str">
        <f t="shared" si="178"/>
        <v>BLW-WBF3630</v>
      </c>
      <c r="I139" s="149">
        <f>IF('Summary Sheet'!$M$4="Plywood",VLOOKUP($B139,'Pwood &amp; PB List'!$B$4:$V$158,10,FALSE),IF('Summary Sheet'!$M$4="PB w/ Wood Drawers",VLOOKUP($B139,'Pwood &amp; PB List'!$B$4:$V$158,14,FALSE),IF('Summary Sheet'!$M$4="PB w/ PB Drawers",VLOOKUP($B139,'Pwood &amp; PB List'!$B$4:$V$158,18,FALSE))))</f>
        <v>2457.5500000000002</v>
      </c>
      <c r="J139" s="150" t="str">
        <f t="shared" si="179"/>
        <v>WEO-WBF3630</v>
      </c>
      <c r="K139" s="149">
        <f>IF('Summary Sheet'!$M$4="Plywood",VLOOKUP($B139,'Pwood &amp; PB List'!$B$4:$V$158,9,FALSE),IF('Summary Sheet'!$M$4="PB w/ Wood Drawers",VLOOKUP($B139,'Pwood &amp; PB List'!$B$4:$V$158,13,FALSE),IF('Summary Sheet'!$M$4="PB w/ PB Drawers",VLOOKUP($B139,'Pwood &amp; PB List'!$B$4:$V$158,17,FALSE))))</f>
        <v>2512.4050000000002</v>
      </c>
      <c r="L139" s="150" t="str">
        <f t="shared" si="180"/>
        <v>GLG-WBF3630</v>
      </c>
      <c r="M139" s="149">
        <f>IF('Summary Sheet'!$M$4="Plywood",VLOOKUP($B139,'Pwood &amp; PB List'!$B$4:$V$158,12,FALSE),IF('Summary Sheet'!$M$4="PB w/ Wood Drawers",VLOOKUP($B139,'Pwood &amp; PB List'!$B$4:$V$158,16,FALSE),IF('Summary Sheet'!$M$4="PB w/ PB Drawers",VLOOKUP($B139,'Pwood &amp; PB List'!$B$4:$V$158,20,FALSE))))</f>
        <v>2333.2350000000001</v>
      </c>
      <c r="N139" s="108" t="str">
        <f t="shared" si="181"/>
        <v>NAO-WBF3630</v>
      </c>
      <c r="O139" s="149">
        <f>IF('Summary Sheet'!$M$4="Plywood",VLOOKUP($B139,'Pwood &amp; PB List'!$B$4:$V$158,12,FALSE),IF('Summary Sheet'!$M$4="PB w/ Wood Drawers",VLOOKUP($B139,'Pwood &amp; PB List'!$B$4:$V$158,16,FALSE),IF('Summary Sheet'!$M$4="PB w/ PB Drawers",VLOOKUP($B139,'Pwood &amp; PB List'!$B$4:$V$158,20,FALSE))))</f>
        <v>2333.2350000000001</v>
      </c>
      <c r="P139" s="108" t="str">
        <f t="shared" si="182"/>
        <v>WHO-WBF3630</v>
      </c>
      <c r="Q139" s="149">
        <f>IF('Summary Sheet'!$M$4="Plywood",VLOOKUP($B139,'Pwood &amp; PB List'!$B$4:$V$158,9,FALSE),IF('Summary Sheet'!$M$4="PB w/ Wood Drawers",VLOOKUP($B139,'Pwood &amp; PB List'!$B$4:$V$158,13,FALSE),IF('Summary Sheet'!$M$4="PB w/ PB Drawers",VLOOKUP($B139,'Pwood &amp; PB List'!$B$4:$V$158,17,FALSE))))</f>
        <v>2512.4050000000002</v>
      </c>
      <c r="R139" s="108" t="str">
        <f t="shared" si="183"/>
        <v>MAW-WBF3630</v>
      </c>
      <c r="S139" s="149">
        <f>IF('Summary Sheet'!$M$4="Plywood",VLOOKUP($B139,'Pwood &amp; PB List'!$B$4:$V$158,9,FALSE),IF('Summary Sheet'!$M$4="PB w/ Wood Drawers",VLOOKUP($B139,'Pwood &amp; PB List'!$B$4:$V$158,13,FALSE),IF('Summary Sheet'!$M$4="PB w/ PB Drawers",VLOOKUP($B139,'Pwood &amp; PB List'!$B$4:$V$158,17,FALSE))))</f>
        <v>2512.4050000000002</v>
      </c>
      <c r="T139" s="108" t="str">
        <f t="shared" si="184"/>
        <v>MAG-WBF3630</v>
      </c>
      <c r="U139" s="149">
        <f>IF('Summary Sheet'!$M$4="Plywood",VLOOKUP($B139,'Pwood &amp; PB List'!$B$4:$V$158,9,FALSE),IF('Summary Sheet'!$M$4="PB w/ Wood Drawers",VLOOKUP($B139,'Pwood &amp; PB List'!$B$4:$V$158,13,FALSE),IF('Summary Sheet'!$M$4="PB w/ PB Drawers",VLOOKUP($B139,'Pwood &amp; PB List'!$B$4:$V$158,17,FALSE))))</f>
        <v>2512.4050000000002</v>
      </c>
      <c r="V139" s="108" t="str">
        <f t="shared" si="185"/>
        <v>MAB-WBF3630</v>
      </c>
      <c r="W139" s="149">
        <f>IF('Summary Sheet'!$M$4="Plywood",VLOOKUP($B139,'Pwood &amp; PB List'!$B$4:$V$158,9,FALSE),IF('Summary Sheet'!$M$4="PB w/ Wood Drawers",VLOOKUP($B139,'Pwood &amp; PB List'!$B$4:$V$158,13,FALSE),IF('Summary Sheet'!$M$4="PB w/ PB Drawers",VLOOKUP($B139,'Pwood &amp; PB List'!$B$4:$V$158,17,FALSE))))</f>
        <v>2512.4050000000002</v>
      </c>
      <c r="X139" s="150" t="str">
        <f t="shared" si="186"/>
        <v>GLB-WBF3630</v>
      </c>
      <c r="Y139" s="107">
        <v>2</v>
      </c>
      <c r="Z139" s="108"/>
      <c r="AA139" s="108"/>
      <c r="AB139" s="108"/>
      <c r="AC139" s="108"/>
      <c r="AD139" s="93"/>
      <c r="AE139" s="93"/>
      <c r="AF139" s="93"/>
      <c r="AG139" s="93"/>
      <c r="AH139" s="93"/>
      <c r="AI139" s="93"/>
      <c r="AJ139" s="93"/>
      <c r="AK139" s="93"/>
      <c r="AL139" s="93"/>
      <c r="AM139" s="93"/>
      <c r="AN139" s="93"/>
      <c r="AO139" s="93"/>
      <c r="AP139" s="93"/>
      <c r="AQ139" s="93"/>
      <c r="AR139" s="93"/>
      <c r="AS139" s="93"/>
    </row>
    <row r="140" spans="1:45" ht="14.25" customHeight="1">
      <c r="A140" s="154" t="s">
        <v>760</v>
      </c>
      <c r="B140" s="148"/>
      <c r="C140" s="149"/>
      <c r="D140" s="150"/>
      <c r="E140" s="149"/>
      <c r="F140" s="150"/>
      <c r="G140" s="149"/>
      <c r="H140" s="150"/>
      <c r="I140" s="149"/>
      <c r="J140" s="150"/>
      <c r="K140" s="149"/>
      <c r="L140" s="150"/>
      <c r="M140" s="149"/>
      <c r="N140" s="108"/>
      <c r="O140" s="149"/>
      <c r="P140" s="108"/>
      <c r="Q140" s="149"/>
      <c r="R140" s="108"/>
      <c r="S140" s="149"/>
      <c r="T140" s="108"/>
      <c r="U140" s="149"/>
      <c r="V140" s="108"/>
      <c r="W140" s="149"/>
      <c r="X140" s="150"/>
      <c r="Y140" s="107"/>
      <c r="Z140" s="108"/>
      <c r="AA140" s="108"/>
      <c r="AB140" s="108"/>
      <c r="AC140" s="108"/>
      <c r="AD140" s="93"/>
      <c r="AE140" s="93"/>
      <c r="AF140" s="93"/>
      <c r="AG140" s="93"/>
      <c r="AH140" s="93"/>
      <c r="AI140" s="93"/>
      <c r="AJ140" s="93"/>
      <c r="AK140" s="93"/>
      <c r="AL140" s="93"/>
      <c r="AM140" s="93"/>
      <c r="AN140" s="93"/>
      <c r="AO140" s="93"/>
      <c r="AP140" s="93"/>
      <c r="AQ140" s="93"/>
      <c r="AR140" s="93"/>
      <c r="AS140" s="93"/>
    </row>
    <row r="141" spans="1:45" ht="14.25" customHeight="1">
      <c r="A141" s="147" t="s">
        <v>761</v>
      </c>
      <c r="B141" s="148" t="s">
        <v>273</v>
      </c>
      <c r="C141" s="149">
        <f>IF('Summary Sheet'!$M$4="Plywood",VLOOKUP($B141,'Pwood &amp; PB List'!$B$4:$V$158,9,FALSE),IF('Summary Sheet'!$M$4="PB w/ Wood Drawers",VLOOKUP($B141,'Pwood &amp; PB List'!$B$4:$V$158,13,FALSE),IF('Summary Sheet'!$M$4="PB w/ PB Drawers",VLOOKUP($B141,'Pwood &amp; PB List'!$B$4:$V$158,17,FALSE))))</f>
        <v>393.06999999999994</v>
      </c>
      <c r="D141" s="150" t="str">
        <f t="shared" ref="D141:D150" si="187">CONCATENATE("GLW-",B141)</f>
        <v>GLW-W3012</v>
      </c>
      <c r="E141" s="149">
        <f>IF('Summary Sheet'!$M$4="Plywood",VLOOKUP($B141,'Pwood &amp; PB List'!$B$4:$V$158,10,FALSE),IF('Summary Sheet'!$M$4="PB w/ Wood Drawers",VLOOKUP($B141,'Pwood &amp; PB List'!$B$4:$V$158,14,FALSE),IF('Summary Sheet'!$M$4="PB w/ PB Drawers",VLOOKUP($B141,'Pwood &amp; PB List'!$B$4:$V$158,18,FALSE))))</f>
        <v>375.01499999999999</v>
      </c>
      <c r="F141" s="150" t="str">
        <f t="shared" ref="F141:F150" si="188">CONCATENATE("SLO-",B141)</f>
        <v>SLO-W3012</v>
      </c>
      <c r="G141" s="149">
        <f>IF('Summary Sheet'!$M$4="Plywood",VLOOKUP($B141,'Pwood &amp; PB List'!$B$4:$V$158,11,FALSE),IF('Summary Sheet'!$M$4="PB w/ Wood Drawers",VLOOKUP($B141,'Pwood &amp; PB List'!$B$4:$V$158,15,FALSE),IF('Summary Sheet'!$M$4="PB w/ PB Drawers",VLOOKUP($B141,'Pwood &amp; PB List'!$B$4:$V$158,19,FALSE))))</f>
        <v>355.57999999999993</v>
      </c>
      <c r="H141" s="150" t="str">
        <f t="shared" ref="H141:H150" si="189">CONCATENATE("BLW-",B141)</f>
        <v>BLW-W3012</v>
      </c>
      <c r="I141" s="149">
        <f>IF('Summary Sheet'!$M$4="Plywood",VLOOKUP($B141,'Pwood &amp; PB List'!$B$4:$V$158,10,FALSE),IF('Summary Sheet'!$M$4="PB w/ Wood Drawers",VLOOKUP($B141,'Pwood &amp; PB List'!$B$4:$V$158,14,FALSE),IF('Summary Sheet'!$M$4="PB w/ PB Drawers",VLOOKUP($B141,'Pwood &amp; PB List'!$B$4:$V$158,18,FALSE))))</f>
        <v>375.01499999999999</v>
      </c>
      <c r="J141" s="150" t="str">
        <f t="shared" ref="J141:J150" si="190">CONCATENATE("WEO-",B141)</f>
        <v>WEO-W3012</v>
      </c>
      <c r="K141" s="149">
        <f>IF('Summary Sheet'!$M$4="Plywood",VLOOKUP($B141,'Pwood &amp; PB List'!$B$4:$V$158,9,FALSE),IF('Summary Sheet'!$M$4="PB w/ Wood Drawers",VLOOKUP($B141,'Pwood &amp; PB List'!$B$4:$V$158,13,FALSE),IF('Summary Sheet'!$M$4="PB w/ PB Drawers",VLOOKUP($B141,'Pwood &amp; PB List'!$B$4:$V$158,17,FALSE))))</f>
        <v>393.06999999999994</v>
      </c>
      <c r="L141" s="150" t="str">
        <f t="shared" ref="L141:L150" si="191">CONCATENATE("GLG-",B141)</f>
        <v>GLG-W3012</v>
      </c>
      <c r="M141" s="149">
        <f>IF('Summary Sheet'!$M$4="Plywood",VLOOKUP($B141,'Pwood &amp; PB List'!$B$4:$V$158,12,FALSE),IF('Summary Sheet'!$M$4="PB w/ Wood Drawers",VLOOKUP($B141,'Pwood &amp; PB List'!$B$4:$V$158,16,FALSE),IF('Summary Sheet'!$M$4="PB w/ PB Drawers",VLOOKUP($B141,'Pwood &amp; PB List'!$B$4:$V$158,20,FALSE))))</f>
        <v>333.72999999999996</v>
      </c>
      <c r="N141" s="108" t="str">
        <f t="shared" ref="N141:N150" si="192">CONCATENATE("NAO-",B141)</f>
        <v>NAO-W3012</v>
      </c>
      <c r="O141" s="149">
        <f>IF('Summary Sheet'!$M$4="Plywood",VLOOKUP($B141,'Pwood &amp; PB List'!$B$4:$V$158,12,FALSE),IF('Summary Sheet'!$M$4="PB w/ Wood Drawers",VLOOKUP($B141,'Pwood &amp; PB List'!$B$4:$V$158,16,FALSE),IF('Summary Sheet'!$M$4="PB w/ PB Drawers",VLOOKUP($B141,'Pwood &amp; PB List'!$B$4:$V$158,20,FALSE))))</f>
        <v>333.72999999999996</v>
      </c>
      <c r="P141" s="108" t="str">
        <f t="shared" ref="P141:P150" si="193">CONCATENATE("WHO-",B141)</f>
        <v>WHO-W3012</v>
      </c>
      <c r="Q141" s="149">
        <f>IF('Summary Sheet'!$M$4="Plywood",VLOOKUP($B141,'Pwood &amp; PB List'!$B$4:$V$158,9,FALSE),IF('Summary Sheet'!$M$4="PB w/ Wood Drawers",VLOOKUP($B141,'Pwood &amp; PB List'!$B$4:$V$158,13,FALSE),IF('Summary Sheet'!$M$4="PB w/ PB Drawers",VLOOKUP($B141,'Pwood &amp; PB List'!$B$4:$V$158,17,FALSE))))</f>
        <v>393.06999999999994</v>
      </c>
      <c r="R141" s="108" t="str">
        <f t="shared" ref="R141:R150" si="194">CONCATENATE("MAW-",B141)</f>
        <v>MAW-W3012</v>
      </c>
      <c r="S141" s="149">
        <f>IF('Summary Sheet'!$M$4="Plywood",VLOOKUP($B141,'Pwood &amp; PB List'!$B$4:$V$158,9,FALSE),IF('Summary Sheet'!$M$4="PB w/ Wood Drawers",VLOOKUP($B141,'Pwood &amp; PB List'!$B$4:$V$158,13,FALSE),IF('Summary Sheet'!$M$4="PB w/ PB Drawers",VLOOKUP($B141,'Pwood &amp; PB List'!$B$4:$V$158,17,FALSE))))</f>
        <v>393.06999999999994</v>
      </c>
      <c r="T141" s="108" t="str">
        <f t="shared" ref="T141:T150" si="195">CONCATENATE("MAG-",B141)</f>
        <v>MAG-W3012</v>
      </c>
      <c r="U141" s="149">
        <f>IF('Summary Sheet'!$M$4="Plywood",VLOOKUP($B141,'Pwood &amp; PB List'!$B$4:$V$158,9,FALSE),IF('Summary Sheet'!$M$4="PB w/ Wood Drawers",VLOOKUP($B141,'Pwood &amp; PB List'!$B$4:$V$158,13,FALSE),IF('Summary Sheet'!$M$4="PB w/ PB Drawers",VLOOKUP($B141,'Pwood &amp; PB List'!$B$4:$V$158,17,FALSE))))</f>
        <v>393.06999999999994</v>
      </c>
      <c r="V141" s="108" t="str">
        <f t="shared" ref="V141:V150" si="196">CONCATENATE("MAB-",B141)</f>
        <v>MAB-W3012</v>
      </c>
      <c r="W141" s="149">
        <f>IF('Summary Sheet'!$M$4="Plywood",VLOOKUP($B141,'Pwood &amp; PB List'!$B$4:$V$158,9,FALSE),IF('Summary Sheet'!$M$4="PB w/ Wood Drawers",VLOOKUP($B141,'Pwood &amp; PB List'!$B$4:$V$158,13,FALSE),IF('Summary Sheet'!$M$4="PB w/ PB Drawers",VLOOKUP($B141,'Pwood &amp; PB List'!$B$4:$V$158,17,FALSE))))</f>
        <v>393.06999999999994</v>
      </c>
      <c r="X141" s="150" t="str">
        <f t="shared" ref="X141:X150" si="197">CONCATENATE("GLB-",B141)</f>
        <v>GLB-W3012</v>
      </c>
      <c r="Y141" s="107">
        <v>2</v>
      </c>
      <c r="Z141" s="108"/>
      <c r="AA141" s="108"/>
      <c r="AB141" s="108"/>
      <c r="AC141" s="108"/>
      <c r="AD141" s="93"/>
      <c r="AE141" s="93"/>
      <c r="AF141" s="93"/>
      <c r="AG141" s="93"/>
      <c r="AH141" s="93"/>
      <c r="AI141" s="93"/>
      <c r="AJ141" s="93"/>
      <c r="AK141" s="93"/>
      <c r="AL141" s="93"/>
      <c r="AM141" s="93"/>
      <c r="AN141" s="93"/>
      <c r="AO141" s="93"/>
      <c r="AP141" s="93"/>
      <c r="AQ141" s="93"/>
      <c r="AR141" s="93"/>
      <c r="AS141" s="93"/>
    </row>
    <row r="142" spans="1:45" ht="14.25" customHeight="1">
      <c r="A142" s="147" t="s">
        <v>762</v>
      </c>
      <c r="B142" s="148" t="s">
        <v>275</v>
      </c>
      <c r="C142" s="149">
        <f>IF('Summary Sheet'!$M$4="Plywood",VLOOKUP($B142,'Pwood &amp; PB List'!$B$4:$V$158,9,FALSE),IF('Summary Sheet'!$M$4="PB w/ Wood Drawers",VLOOKUP($B142,'Pwood &amp; PB List'!$B$4:$V$158,13,FALSE),IF('Summary Sheet'!$M$4="PB w/ PB Drawers",VLOOKUP($B142,'Pwood &amp; PB List'!$B$4:$V$158,17,FALSE))))</f>
        <v>440.45000000000005</v>
      </c>
      <c r="D142" s="150" t="str">
        <f t="shared" si="187"/>
        <v>GLW-W3015</v>
      </c>
      <c r="E142" s="149">
        <f>IF('Summary Sheet'!$M$4="Plywood",VLOOKUP($B142,'Pwood &amp; PB List'!$B$4:$V$158,10,FALSE),IF('Summary Sheet'!$M$4="PB w/ Wood Drawers",VLOOKUP($B142,'Pwood &amp; PB List'!$B$4:$V$158,14,FALSE),IF('Summary Sheet'!$M$4="PB w/ PB Drawers",VLOOKUP($B142,'Pwood &amp; PB List'!$B$4:$V$158,18,FALSE))))</f>
        <v>417.68000000000006</v>
      </c>
      <c r="F142" s="150" t="str">
        <f t="shared" si="188"/>
        <v>SLO-W3015</v>
      </c>
      <c r="G142" s="149">
        <f>IF('Summary Sheet'!$M$4="Plywood",VLOOKUP($B142,'Pwood &amp; PB List'!$B$4:$V$158,11,FALSE),IF('Summary Sheet'!$M$4="PB w/ Wood Drawers",VLOOKUP($B142,'Pwood &amp; PB List'!$B$4:$V$158,15,FALSE),IF('Summary Sheet'!$M$4="PB w/ PB Drawers",VLOOKUP($B142,'Pwood &amp; PB List'!$B$4:$V$158,19,FALSE))))</f>
        <v>393.41500000000002</v>
      </c>
      <c r="H142" s="150" t="str">
        <f t="shared" si="189"/>
        <v>BLW-W3015</v>
      </c>
      <c r="I142" s="149">
        <f>IF('Summary Sheet'!$M$4="Plywood",VLOOKUP($B142,'Pwood &amp; PB List'!$B$4:$V$158,10,FALSE),IF('Summary Sheet'!$M$4="PB w/ Wood Drawers",VLOOKUP($B142,'Pwood &amp; PB List'!$B$4:$V$158,14,FALSE),IF('Summary Sheet'!$M$4="PB w/ PB Drawers",VLOOKUP($B142,'Pwood &amp; PB List'!$B$4:$V$158,18,FALSE))))</f>
        <v>417.68000000000006</v>
      </c>
      <c r="J142" s="150" t="str">
        <f t="shared" si="190"/>
        <v>WEO-W3015</v>
      </c>
      <c r="K142" s="149">
        <f>IF('Summary Sheet'!$M$4="Plywood",VLOOKUP($B142,'Pwood &amp; PB List'!$B$4:$V$158,9,FALSE),IF('Summary Sheet'!$M$4="PB w/ Wood Drawers",VLOOKUP($B142,'Pwood &amp; PB List'!$B$4:$V$158,13,FALSE),IF('Summary Sheet'!$M$4="PB w/ PB Drawers",VLOOKUP($B142,'Pwood &amp; PB List'!$B$4:$V$158,17,FALSE))))</f>
        <v>440.45000000000005</v>
      </c>
      <c r="L142" s="150" t="str">
        <f t="shared" si="191"/>
        <v>GLG-W3015</v>
      </c>
      <c r="M142" s="149">
        <f>IF('Summary Sheet'!$M$4="Plywood",VLOOKUP($B142,'Pwood &amp; PB List'!$B$4:$V$158,12,FALSE),IF('Summary Sheet'!$M$4="PB w/ Wood Drawers",VLOOKUP($B142,'Pwood &amp; PB List'!$B$4:$V$158,16,FALSE),IF('Summary Sheet'!$M$4="PB w/ PB Drawers",VLOOKUP($B142,'Pwood &amp; PB List'!$B$4:$V$158,20,FALSE))))</f>
        <v>366.16</v>
      </c>
      <c r="N142" s="108" t="str">
        <f t="shared" si="192"/>
        <v>NAO-W3015</v>
      </c>
      <c r="O142" s="149">
        <f>IF('Summary Sheet'!$M$4="Plywood",VLOOKUP($B142,'Pwood &amp; PB List'!$B$4:$V$158,12,FALSE),IF('Summary Sheet'!$M$4="PB w/ Wood Drawers",VLOOKUP($B142,'Pwood &amp; PB List'!$B$4:$V$158,16,FALSE),IF('Summary Sheet'!$M$4="PB w/ PB Drawers",VLOOKUP($B142,'Pwood &amp; PB List'!$B$4:$V$158,20,FALSE))))</f>
        <v>366.16</v>
      </c>
      <c r="P142" s="108" t="str">
        <f t="shared" si="193"/>
        <v>WHO-W3015</v>
      </c>
      <c r="Q142" s="149">
        <f>IF('Summary Sheet'!$M$4="Plywood",VLOOKUP($B142,'Pwood &amp; PB List'!$B$4:$V$158,9,FALSE),IF('Summary Sheet'!$M$4="PB w/ Wood Drawers",VLOOKUP($B142,'Pwood &amp; PB List'!$B$4:$V$158,13,FALSE),IF('Summary Sheet'!$M$4="PB w/ PB Drawers",VLOOKUP($B142,'Pwood &amp; PB List'!$B$4:$V$158,17,FALSE))))</f>
        <v>440.45000000000005</v>
      </c>
      <c r="R142" s="108" t="str">
        <f t="shared" si="194"/>
        <v>MAW-W3015</v>
      </c>
      <c r="S142" s="149">
        <f>IF('Summary Sheet'!$M$4="Plywood",VLOOKUP($B142,'Pwood &amp; PB List'!$B$4:$V$158,9,FALSE),IF('Summary Sheet'!$M$4="PB w/ Wood Drawers",VLOOKUP($B142,'Pwood &amp; PB List'!$B$4:$V$158,13,FALSE),IF('Summary Sheet'!$M$4="PB w/ PB Drawers",VLOOKUP($B142,'Pwood &amp; PB List'!$B$4:$V$158,17,FALSE))))</f>
        <v>440.45000000000005</v>
      </c>
      <c r="T142" s="108" t="str">
        <f t="shared" si="195"/>
        <v>MAG-W3015</v>
      </c>
      <c r="U142" s="149">
        <f>IF('Summary Sheet'!$M$4="Plywood",VLOOKUP($B142,'Pwood &amp; PB List'!$B$4:$V$158,9,FALSE),IF('Summary Sheet'!$M$4="PB w/ Wood Drawers",VLOOKUP($B142,'Pwood &amp; PB List'!$B$4:$V$158,13,FALSE),IF('Summary Sheet'!$M$4="PB w/ PB Drawers",VLOOKUP($B142,'Pwood &amp; PB List'!$B$4:$V$158,17,FALSE))))</f>
        <v>440.45000000000005</v>
      </c>
      <c r="V142" s="108" t="str">
        <f t="shared" si="196"/>
        <v>MAB-W3015</v>
      </c>
      <c r="W142" s="149">
        <f>IF('Summary Sheet'!$M$4="Plywood",VLOOKUP($B142,'Pwood &amp; PB List'!$B$4:$V$158,9,FALSE),IF('Summary Sheet'!$M$4="PB w/ Wood Drawers",VLOOKUP($B142,'Pwood &amp; PB List'!$B$4:$V$158,13,FALSE),IF('Summary Sheet'!$M$4="PB w/ PB Drawers",VLOOKUP($B142,'Pwood &amp; PB List'!$B$4:$V$158,17,FALSE))))</f>
        <v>440.45000000000005</v>
      </c>
      <c r="X142" s="150" t="str">
        <f t="shared" si="197"/>
        <v>GLB-W3015</v>
      </c>
      <c r="Y142" s="107">
        <v>2</v>
      </c>
      <c r="Z142" s="108"/>
      <c r="AA142" s="108"/>
      <c r="AB142" s="108"/>
      <c r="AC142" s="108"/>
      <c r="AD142" s="93"/>
      <c r="AE142" s="93"/>
      <c r="AF142" s="93"/>
      <c r="AG142" s="93"/>
      <c r="AH142" s="93"/>
      <c r="AI142" s="93"/>
      <c r="AJ142" s="93"/>
      <c r="AK142" s="93"/>
      <c r="AL142" s="93"/>
      <c r="AM142" s="93"/>
      <c r="AN142" s="93"/>
      <c r="AO142" s="93"/>
      <c r="AP142" s="93"/>
      <c r="AQ142" s="93"/>
      <c r="AR142" s="93"/>
      <c r="AS142" s="93"/>
    </row>
    <row r="143" spans="1:45" ht="14.25" customHeight="1">
      <c r="A143" s="147" t="s">
        <v>763</v>
      </c>
      <c r="B143" s="148" t="s">
        <v>279</v>
      </c>
      <c r="C143" s="149">
        <f>IF('Summary Sheet'!$M$4="Plywood",VLOOKUP($B143,'Pwood &amp; PB List'!$B$4:$V$158,9,FALSE),IF('Summary Sheet'!$M$4="PB w/ Wood Drawers",VLOOKUP($B143,'Pwood &amp; PB List'!$B$4:$V$158,13,FALSE),IF('Summary Sheet'!$M$4="PB w/ PB Drawers",VLOOKUP($B143,'Pwood &amp; PB List'!$B$4:$V$158,17,FALSE))))</f>
        <v>488.17499999999995</v>
      </c>
      <c r="D143" s="150" t="str">
        <f t="shared" si="187"/>
        <v>GLW-W3018</v>
      </c>
      <c r="E143" s="149">
        <f>IF('Summary Sheet'!$M$4="Plywood",VLOOKUP($B143,'Pwood &amp; PB List'!$B$4:$V$158,10,FALSE),IF('Summary Sheet'!$M$4="PB w/ Wood Drawers",VLOOKUP($B143,'Pwood &amp; PB List'!$B$4:$V$158,14,FALSE),IF('Summary Sheet'!$M$4="PB w/ PB Drawers",VLOOKUP($B143,'Pwood &amp; PB List'!$B$4:$V$158,18,FALSE))))</f>
        <v>460.80499999999995</v>
      </c>
      <c r="F143" s="150" t="str">
        <f t="shared" si="188"/>
        <v>SLO-W3018</v>
      </c>
      <c r="G143" s="149">
        <f>IF('Summary Sheet'!$M$4="Plywood",VLOOKUP($B143,'Pwood &amp; PB List'!$B$4:$V$158,11,FALSE),IF('Summary Sheet'!$M$4="PB w/ Wood Drawers",VLOOKUP($B143,'Pwood &amp; PB List'!$B$4:$V$158,15,FALSE),IF('Summary Sheet'!$M$4="PB w/ PB Drawers",VLOOKUP($B143,'Pwood &amp; PB List'!$B$4:$V$158,19,FALSE))))</f>
        <v>431.71</v>
      </c>
      <c r="H143" s="150" t="str">
        <f t="shared" si="189"/>
        <v>BLW-W3018</v>
      </c>
      <c r="I143" s="149">
        <f>IF('Summary Sheet'!$M$4="Plywood",VLOOKUP($B143,'Pwood &amp; PB List'!$B$4:$V$158,10,FALSE),IF('Summary Sheet'!$M$4="PB w/ Wood Drawers",VLOOKUP($B143,'Pwood &amp; PB List'!$B$4:$V$158,14,FALSE),IF('Summary Sheet'!$M$4="PB w/ PB Drawers",VLOOKUP($B143,'Pwood &amp; PB List'!$B$4:$V$158,18,FALSE))))</f>
        <v>460.80499999999995</v>
      </c>
      <c r="J143" s="150" t="str">
        <f t="shared" si="190"/>
        <v>WEO-W3018</v>
      </c>
      <c r="K143" s="149">
        <f>IF('Summary Sheet'!$M$4="Plywood",VLOOKUP($B143,'Pwood &amp; PB List'!$B$4:$V$158,9,FALSE),IF('Summary Sheet'!$M$4="PB w/ Wood Drawers",VLOOKUP($B143,'Pwood &amp; PB List'!$B$4:$V$158,13,FALSE),IF('Summary Sheet'!$M$4="PB w/ PB Drawers",VLOOKUP($B143,'Pwood &amp; PB List'!$B$4:$V$158,17,FALSE))))</f>
        <v>488.17499999999995</v>
      </c>
      <c r="L143" s="150" t="str">
        <f t="shared" si="191"/>
        <v>GLG-W3018</v>
      </c>
      <c r="M143" s="149">
        <f>IF('Summary Sheet'!$M$4="Plywood",VLOOKUP($B143,'Pwood &amp; PB List'!$B$4:$V$158,12,FALSE),IF('Summary Sheet'!$M$4="PB w/ Wood Drawers",VLOOKUP($B143,'Pwood &amp; PB List'!$B$4:$V$158,16,FALSE),IF('Summary Sheet'!$M$4="PB w/ PB Drawers",VLOOKUP($B143,'Pwood &amp; PB List'!$B$4:$V$158,20,FALSE))))</f>
        <v>398.82</v>
      </c>
      <c r="N143" s="108" t="str">
        <f t="shared" si="192"/>
        <v>NAO-W3018</v>
      </c>
      <c r="O143" s="149">
        <f>IF('Summary Sheet'!$M$4="Plywood",VLOOKUP($B143,'Pwood &amp; PB List'!$B$4:$V$158,12,FALSE),IF('Summary Sheet'!$M$4="PB w/ Wood Drawers",VLOOKUP($B143,'Pwood &amp; PB List'!$B$4:$V$158,16,FALSE),IF('Summary Sheet'!$M$4="PB w/ PB Drawers",VLOOKUP($B143,'Pwood &amp; PB List'!$B$4:$V$158,20,FALSE))))</f>
        <v>398.82</v>
      </c>
      <c r="P143" s="108" t="str">
        <f t="shared" si="193"/>
        <v>WHO-W3018</v>
      </c>
      <c r="Q143" s="149">
        <f>IF('Summary Sheet'!$M$4="Plywood",VLOOKUP($B143,'Pwood &amp; PB List'!$B$4:$V$158,9,FALSE),IF('Summary Sheet'!$M$4="PB w/ Wood Drawers",VLOOKUP($B143,'Pwood &amp; PB List'!$B$4:$V$158,13,FALSE),IF('Summary Sheet'!$M$4="PB w/ PB Drawers",VLOOKUP($B143,'Pwood &amp; PB List'!$B$4:$V$158,17,FALSE))))</f>
        <v>488.17499999999995</v>
      </c>
      <c r="R143" s="108" t="str">
        <f t="shared" si="194"/>
        <v>MAW-W3018</v>
      </c>
      <c r="S143" s="149">
        <f>IF('Summary Sheet'!$M$4="Plywood",VLOOKUP($B143,'Pwood &amp; PB List'!$B$4:$V$158,9,FALSE),IF('Summary Sheet'!$M$4="PB w/ Wood Drawers",VLOOKUP($B143,'Pwood &amp; PB List'!$B$4:$V$158,13,FALSE),IF('Summary Sheet'!$M$4="PB w/ PB Drawers",VLOOKUP($B143,'Pwood &amp; PB List'!$B$4:$V$158,17,FALSE))))</f>
        <v>488.17499999999995</v>
      </c>
      <c r="T143" s="108" t="str">
        <f t="shared" si="195"/>
        <v>MAG-W3018</v>
      </c>
      <c r="U143" s="149">
        <f>IF('Summary Sheet'!$M$4="Plywood",VLOOKUP($B143,'Pwood &amp; PB List'!$B$4:$V$158,9,FALSE),IF('Summary Sheet'!$M$4="PB w/ Wood Drawers",VLOOKUP($B143,'Pwood &amp; PB List'!$B$4:$V$158,13,FALSE),IF('Summary Sheet'!$M$4="PB w/ PB Drawers",VLOOKUP($B143,'Pwood &amp; PB List'!$B$4:$V$158,17,FALSE))))</f>
        <v>488.17499999999995</v>
      </c>
      <c r="V143" s="108" t="str">
        <f t="shared" si="196"/>
        <v>MAB-W3018</v>
      </c>
      <c r="W143" s="149">
        <f>IF('Summary Sheet'!$M$4="Plywood",VLOOKUP($B143,'Pwood &amp; PB List'!$B$4:$V$158,9,FALSE),IF('Summary Sheet'!$M$4="PB w/ Wood Drawers",VLOOKUP($B143,'Pwood &amp; PB List'!$B$4:$V$158,13,FALSE),IF('Summary Sheet'!$M$4="PB w/ PB Drawers",VLOOKUP($B143,'Pwood &amp; PB List'!$B$4:$V$158,17,FALSE))))</f>
        <v>488.17499999999995</v>
      </c>
      <c r="X143" s="150" t="str">
        <f t="shared" si="197"/>
        <v>GLB-W3018</v>
      </c>
      <c r="Y143" s="107">
        <v>2</v>
      </c>
      <c r="Z143" s="108"/>
      <c r="AA143" s="108"/>
      <c r="AB143" s="108"/>
      <c r="AC143" s="108"/>
      <c r="AD143" s="93"/>
      <c r="AE143" s="93"/>
      <c r="AF143" s="93"/>
      <c r="AG143" s="93"/>
      <c r="AH143" s="93"/>
      <c r="AI143" s="93"/>
      <c r="AJ143" s="93"/>
      <c r="AK143" s="93"/>
      <c r="AL143" s="93"/>
      <c r="AM143" s="93"/>
      <c r="AN143" s="93"/>
      <c r="AO143" s="93"/>
      <c r="AP143" s="93"/>
      <c r="AQ143" s="93"/>
      <c r="AR143" s="93"/>
      <c r="AS143" s="93"/>
    </row>
    <row r="144" spans="1:45" ht="14.25" customHeight="1">
      <c r="A144" s="147" t="s">
        <v>764</v>
      </c>
      <c r="B144" s="148" t="s">
        <v>281</v>
      </c>
      <c r="C144" s="149">
        <f>IF('Summary Sheet'!$M$4="Plywood",VLOOKUP($B144,'Pwood &amp; PB List'!$B$4:$V$158,9,FALSE),IF('Summary Sheet'!$M$4="PB w/ Wood Drawers",VLOOKUP($B144,'Pwood &amp; PB List'!$B$4:$V$158,13,FALSE),IF('Summary Sheet'!$M$4="PB w/ PB Drawers",VLOOKUP($B144,'Pwood &amp; PB List'!$B$4:$V$158,17,FALSE))))</f>
        <v>535.78499999999997</v>
      </c>
      <c r="D144" s="150" t="str">
        <f t="shared" si="187"/>
        <v>GLW-W3021</v>
      </c>
      <c r="E144" s="149">
        <f>IF('Summary Sheet'!$M$4="Plywood",VLOOKUP($B144,'Pwood &amp; PB List'!$B$4:$V$158,10,FALSE),IF('Summary Sheet'!$M$4="PB w/ Wood Drawers",VLOOKUP($B144,'Pwood &amp; PB List'!$B$4:$V$158,14,FALSE),IF('Summary Sheet'!$M$4="PB w/ PB Drawers",VLOOKUP($B144,'Pwood &amp; PB List'!$B$4:$V$158,18,FALSE))))</f>
        <v>503.81500000000005</v>
      </c>
      <c r="F144" s="150" t="str">
        <f t="shared" si="188"/>
        <v>SLO-W3021</v>
      </c>
      <c r="G144" s="149">
        <f>IF('Summary Sheet'!$M$4="Plywood",VLOOKUP($B144,'Pwood &amp; PB List'!$B$4:$V$158,11,FALSE),IF('Summary Sheet'!$M$4="PB w/ Wood Drawers",VLOOKUP($B144,'Pwood &amp; PB List'!$B$4:$V$158,15,FALSE),IF('Summary Sheet'!$M$4="PB w/ PB Drawers",VLOOKUP($B144,'Pwood &amp; PB List'!$B$4:$V$158,19,FALSE))))</f>
        <v>469.77499999999998</v>
      </c>
      <c r="H144" s="150" t="str">
        <f t="shared" si="189"/>
        <v>BLW-W3021</v>
      </c>
      <c r="I144" s="149">
        <f>IF('Summary Sheet'!$M$4="Plywood",VLOOKUP($B144,'Pwood &amp; PB List'!$B$4:$V$158,10,FALSE),IF('Summary Sheet'!$M$4="PB w/ Wood Drawers",VLOOKUP($B144,'Pwood &amp; PB List'!$B$4:$V$158,14,FALSE),IF('Summary Sheet'!$M$4="PB w/ PB Drawers",VLOOKUP($B144,'Pwood &amp; PB List'!$B$4:$V$158,18,FALSE))))</f>
        <v>503.81500000000005</v>
      </c>
      <c r="J144" s="150" t="str">
        <f t="shared" si="190"/>
        <v>WEO-W3021</v>
      </c>
      <c r="K144" s="149">
        <f>IF('Summary Sheet'!$M$4="Plywood",VLOOKUP($B144,'Pwood &amp; PB List'!$B$4:$V$158,9,FALSE),IF('Summary Sheet'!$M$4="PB w/ Wood Drawers",VLOOKUP($B144,'Pwood &amp; PB List'!$B$4:$V$158,13,FALSE),IF('Summary Sheet'!$M$4="PB w/ PB Drawers",VLOOKUP($B144,'Pwood &amp; PB List'!$B$4:$V$158,17,FALSE))))</f>
        <v>535.78499999999997</v>
      </c>
      <c r="L144" s="150" t="str">
        <f t="shared" si="191"/>
        <v>GLG-W3021</v>
      </c>
      <c r="M144" s="149">
        <f>IF('Summary Sheet'!$M$4="Plywood",VLOOKUP($B144,'Pwood &amp; PB List'!$B$4:$V$158,12,FALSE),IF('Summary Sheet'!$M$4="PB w/ Wood Drawers",VLOOKUP($B144,'Pwood &amp; PB List'!$B$4:$V$158,16,FALSE),IF('Summary Sheet'!$M$4="PB w/ PB Drawers",VLOOKUP($B144,'Pwood &amp; PB List'!$B$4:$V$158,20,FALSE))))</f>
        <v>431.48</v>
      </c>
      <c r="N144" s="108" t="str">
        <f t="shared" si="192"/>
        <v>NAO-W3021</v>
      </c>
      <c r="O144" s="149">
        <f>IF('Summary Sheet'!$M$4="Plywood",VLOOKUP($B144,'Pwood &amp; PB List'!$B$4:$V$158,12,FALSE),IF('Summary Sheet'!$M$4="PB w/ Wood Drawers",VLOOKUP($B144,'Pwood &amp; PB List'!$B$4:$V$158,16,FALSE),IF('Summary Sheet'!$M$4="PB w/ PB Drawers",VLOOKUP($B144,'Pwood &amp; PB List'!$B$4:$V$158,20,FALSE))))</f>
        <v>431.48</v>
      </c>
      <c r="P144" s="108" t="str">
        <f t="shared" si="193"/>
        <v>WHO-W3021</v>
      </c>
      <c r="Q144" s="149">
        <f>IF('Summary Sheet'!$M$4="Plywood",VLOOKUP($B144,'Pwood &amp; PB List'!$B$4:$V$158,9,FALSE),IF('Summary Sheet'!$M$4="PB w/ Wood Drawers",VLOOKUP($B144,'Pwood &amp; PB List'!$B$4:$V$158,13,FALSE),IF('Summary Sheet'!$M$4="PB w/ PB Drawers",VLOOKUP($B144,'Pwood &amp; PB List'!$B$4:$V$158,17,FALSE))))</f>
        <v>535.78499999999997</v>
      </c>
      <c r="R144" s="108" t="str">
        <f t="shared" si="194"/>
        <v>MAW-W3021</v>
      </c>
      <c r="S144" s="149">
        <f>IF('Summary Sheet'!$M$4="Plywood",VLOOKUP($B144,'Pwood &amp; PB List'!$B$4:$V$158,9,FALSE),IF('Summary Sheet'!$M$4="PB w/ Wood Drawers",VLOOKUP($B144,'Pwood &amp; PB List'!$B$4:$V$158,13,FALSE),IF('Summary Sheet'!$M$4="PB w/ PB Drawers",VLOOKUP($B144,'Pwood &amp; PB List'!$B$4:$V$158,17,FALSE))))</f>
        <v>535.78499999999997</v>
      </c>
      <c r="T144" s="108" t="str">
        <f t="shared" si="195"/>
        <v>MAG-W3021</v>
      </c>
      <c r="U144" s="149">
        <f>IF('Summary Sheet'!$M$4="Plywood",VLOOKUP($B144,'Pwood &amp; PB List'!$B$4:$V$158,9,FALSE),IF('Summary Sheet'!$M$4="PB w/ Wood Drawers",VLOOKUP($B144,'Pwood &amp; PB List'!$B$4:$V$158,13,FALSE),IF('Summary Sheet'!$M$4="PB w/ PB Drawers",VLOOKUP($B144,'Pwood &amp; PB List'!$B$4:$V$158,17,FALSE))))</f>
        <v>535.78499999999997</v>
      </c>
      <c r="V144" s="108" t="str">
        <f t="shared" si="196"/>
        <v>MAB-W3021</v>
      </c>
      <c r="W144" s="149">
        <f>IF('Summary Sheet'!$M$4="Plywood",VLOOKUP($B144,'Pwood &amp; PB List'!$B$4:$V$158,9,FALSE),IF('Summary Sheet'!$M$4="PB w/ Wood Drawers",VLOOKUP($B144,'Pwood &amp; PB List'!$B$4:$V$158,13,FALSE),IF('Summary Sheet'!$M$4="PB w/ PB Drawers",VLOOKUP($B144,'Pwood &amp; PB List'!$B$4:$V$158,17,FALSE))))</f>
        <v>535.78499999999997</v>
      </c>
      <c r="X144" s="150" t="str">
        <f t="shared" si="197"/>
        <v>GLB-W3021</v>
      </c>
      <c r="Y144" s="107">
        <v>2</v>
      </c>
      <c r="Z144" s="108"/>
      <c r="AA144" s="108"/>
      <c r="AB144" s="108"/>
      <c r="AC144" s="108"/>
      <c r="AD144" s="93"/>
      <c r="AE144" s="93"/>
      <c r="AF144" s="93"/>
      <c r="AG144" s="93"/>
      <c r="AH144" s="93"/>
      <c r="AI144" s="93"/>
      <c r="AJ144" s="93"/>
      <c r="AK144" s="93"/>
      <c r="AL144" s="93"/>
      <c r="AM144" s="93"/>
      <c r="AN144" s="93"/>
      <c r="AO144" s="93"/>
      <c r="AP144" s="93"/>
      <c r="AQ144" s="93"/>
      <c r="AR144" s="93"/>
      <c r="AS144" s="93"/>
    </row>
    <row r="145" spans="1:45" ht="14.25" customHeight="1">
      <c r="A145" s="147" t="s">
        <v>765</v>
      </c>
      <c r="B145" s="148" t="s">
        <v>283</v>
      </c>
      <c r="C145" s="149">
        <f>IF('Summary Sheet'!$M$4="Plywood",VLOOKUP($B145,'Pwood &amp; PB List'!$B$4:$V$158,9,FALSE),IF('Summary Sheet'!$M$4="PB w/ Wood Drawers",VLOOKUP($B145,'Pwood &amp; PB List'!$B$4:$V$158,13,FALSE),IF('Summary Sheet'!$M$4="PB w/ PB Drawers",VLOOKUP($B145,'Pwood &amp; PB List'!$B$4:$V$158,17,FALSE))))</f>
        <v>644.91999999999996</v>
      </c>
      <c r="D145" s="150" t="str">
        <f t="shared" si="187"/>
        <v>GLW-W3024</v>
      </c>
      <c r="E145" s="149">
        <f>IF('Summary Sheet'!$M$4="Plywood",VLOOKUP($B145,'Pwood &amp; PB List'!$B$4:$V$158,10,FALSE),IF('Summary Sheet'!$M$4="PB w/ Wood Drawers",VLOOKUP($B145,'Pwood &amp; PB List'!$B$4:$V$158,14,FALSE),IF('Summary Sheet'!$M$4="PB w/ PB Drawers",VLOOKUP($B145,'Pwood &amp; PB List'!$B$4:$V$158,18,FALSE))))</f>
        <v>608.46499999999992</v>
      </c>
      <c r="F145" s="150" t="str">
        <f t="shared" si="188"/>
        <v>SLO-W3024</v>
      </c>
      <c r="G145" s="149">
        <f>IF('Summary Sheet'!$M$4="Plywood",VLOOKUP($B145,'Pwood &amp; PB List'!$B$4:$V$158,11,FALSE),IF('Summary Sheet'!$M$4="PB w/ Wood Drawers",VLOOKUP($B145,'Pwood &amp; PB List'!$B$4:$V$158,15,FALSE),IF('Summary Sheet'!$M$4="PB w/ PB Drawers",VLOOKUP($B145,'Pwood &amp; PB List'!$B$4:$V$158,19,FALSE))))</f>
        <v>569.48</v>
      </c>
      <c r="H145" s="150" t="str">
        <f t="shared" si="189"/>
        <v>BLW-W3024</v>
      </c>
      <c r="I145" s="149">
        <f>IF('Summary Sheet'!$M$4="Plywood",VLOOKUP($B145,'Pwood &amp; PB List'!$B$4:$V$158,10,FALSE),IF('Summary Sheet'!$M$4="PB w/ Wood Drawers",VLOOKUP($B145,'Pwood &amp; PB List'!$B$4:$V$158,14,FALSE),IF('Summary Sheet'!$M$4="PB w/ PB Drawers",VLOOKUP($B145,'Pwood &amp; PB List'!$B$4:$V$158,18,FALSE))))</f>
        <v>608.46499999999992</v>
      </c>
      <c r="J145" s="150" t="str">
        <f t="shared" si="190"/>
        <v>WEO-W3024</v>
      </c>
      <c r="K145" s="149">
        <f>IF('Summary Sheet'!$M$4="Plywood",VLOOKUP($B145,'Pwood &amp; PB List'!$B$4:$V$158,9,FALSE),IF('Summary Sheet'!$M$4="PB w/ Wood Drawers",VLOOKUP($B145,'Pwood &amp; PB List'!$B$4:$V$158,13,FALSE),IF('Summary Sheet'!$M$4="PB w/ PB Drawers",VLOOKUP($B145,'Pwood &amp; PB List'!$B$4:$V$158,17,FALSE))))</f>
        <v>644.91999999999996</v>
      </c>
      <c r="L145" s="150" t="str">
        <f t="shared" si="191"/>
        <v>GLG-W3024</v>
      </c>
      <c r="M145" s="149">
        <f>IF('Summary Sheet'!$M$4="Plywood",VLOOKUP($B145,'Pwood &amp; PB List'!$B$4:$V$158,12,FALSE),IF('Summary Sheet'!$M$4="PB w/ Wood Drawers",VLOOKUP($B145,'Pwood &amp; PB List'!$B$4:$V$158,16,FALSE),IF('Summary Sheet'!$M$4="PB w/ PB Drawers",VLOOKUP($B145,'Pwood &amp; PB List'!$B$4:$V$158,20,FALSE))))</f>
        <v>525.66499999999996</v>
      </c>
      <c r="N145" s="108" t="str">
        <f t="shared" si="192"/>
        <v>NAO-W3024</v>
      </c>
      <c r="O145" s="149">
        <f>IF('Summary Sheet'!$M$4="Plywood",VLOOKUP($B145,'Pwood &amp; PB List'!$B$4:$V$158,12,FALSE),IF('Summary Sheet'!$M$4="PB w/ Wood Drawers",VLOOKUP($B145,'Pwood &amp; PB List'!$B$4:$V$158,16,FALSE),IF('Summary Sheet'!$M$4="PB w/ PB Drawers",VLOOKUP($B145,'Pwood &amp; PB List'!$B$4:$V$158,20,FALSE))))</f>
        <v>525.66499999999996</v>
      </c>
      <c r="P145" s="108" t="str">
        <f t="shared" si="193"/>
        <v>WHO-W3024</v>
      </c>
      <c r="Q145" s="149">
        <f>IF('Summary Sheet'!$M$4="Plywood",VLOOKUP($B145,'Pwood &amp; PB List'!$B$4:$V$158,9,FALSE),IF('Summary Sheet'!$M$4="PB w/ Wood Drawers",VLOOKUP($B145,'Pwood &amp; PB List'!$B$4:$V$158,13,FALSE),IF('Summary Sheet'!$M$4="PB w/ PB Drawers",VLOOKUP($B145,'Pwood &amp; PB List'!$B$4:$V$158,17,FALSE))))</f>
        <v>644.91999999999996</v>
      </c>
      <c r="R145" s="108" t="str">
        <f t="shared" si="194"/>
        <v>MAW-W3024</v>
      </c>
      <c r="S145" s="149">
        <f>IF('Summary Sheet'!$M$4="Plywood",VLOOKUP($B145,'Pwood &amp; PB List'!$B$4:$V$158,9,FALSE),IF('Summary Sheet'!$M$4="PB w/ Wood Drawers",VLOOKUP($B145,'Pwood &amp; PB List'!$B$4:$V$158,13,FALSE),IF('Summary Sheet'!$M$4="PB w/ PB Drawers",VLOOKUP($B145,'Pwood &amp; PB List'!$B$4:$V$158,17,FALSE))))</f>
        <v>644.91999999999996</v>
      </c>
      <c r="T145" s="108" t="str">
        <f t="shared" si="195"/>
        <v>MAG-W3024</v>
      </c>
      <c r="U145" s="149">
        <f>IF('Summary Sheet'!$M$4="Plywood",VLOOKUP($B145,'Pwood &amp; PB List'!$B$4:$V$158,9,FALSE),IF('Summary Sheet'!$M$4="PB w/ Wood Drawers",VLOOKUP($B145,'Pwood &amp; PB List'!$B$4:$V$158,13,FALSE),IF('Summary Sheet'!$M$4="PB w/ PB Drawers",VLOOKUP($B145,'Pwood &amp; PB List'!$B$4:$V$158,17,FALSE))))</f>
        <v>644.91999999999996</v>
      </c>
      <c r="V145" s="108" t="str">
        <f t="shared" si="196"/>
        <v>MAB-W3024</v>
      </c>
      <c r="W145" s="149">
        <f>IF('Summary Sheet'!$M$4="Plywood",VLOOKUP($B145,'Pwood &amp; PB List'!$B$4:$V$158,9,FALSE),IF('Summary Sheet'!$M$4="PB w/ Wood Drawers",VLOOKUP($B145,'Pwood &amp; PB List'!$B$4:$V$158,13,FALSE),IF('Summary Sheet'!$M$4="PB w/ PB Drawers",VLOOKUP($B145,'Pwood &amp; PB List'!$B$4:$V$158,17,FALSE))))</f>
        <v>644.91999999999996</v>
      </c>
      <c r="X145" s="150" t="str">
        <f t="shared" si="197"/>
        <v>GLB-W3024</v>
      </c>
      <c r="Y145" s="107">
        <v>2</v>
      </c>
      <c r="Z145" s="108"/>
      <c r="AA145" s="108"/>
      <c r="AB145" s="108"/>
      <c r="AC145" s="108"/>
      <c r="AD145" s="93"/>
      <c r="AE145" s="93"/>
      <c r="AF145" s="93"/>
      <c r="AG145" s="93"/>
      <c r="AH145" s="93"/>
      <c r="AI145" s="93"/>
      <c r="AJ145" s="93"/>
      <c r="AK145" s="93"/>
      <c r="AL145" s="93"/>
      <c r="AM145" s="93"/>
      <c r="AN145" s="93"/>
      <c r="AO145" s="93"/>
      <c r="AP145" s="93"/>
      <c r="AQ145" s="93"/>
      <c r="AR145" s="93"/>
      <c r="AS145" s="93"/>
    </row>
    <row r="146" spans="1:45" ht="14.25" customHeight="1">
      <c r="A146" s="147" t="s">
        <v>766</v>
      </c>
      <c r="B146" s="148" t="s">
        <v>297</v>
      </c>
      <c r="C146" s="149">
        <f>IF('Summary Sheet'!$M$4="Plywood",VLOOKUP($B146,'Pwood &amp; PB List'!$B$4:$V$158,9,FALSE),IF('Summary Sheet'!$M$4="PB w/ Wood Drawers",VLOOKUP($B146,'Pwood &amp; PB List'!$B$4:$V$158,13,FALSE),IF('Summary Sheet'!$M$4="PB w/ PB Drawers",VLOOKUP($B146,'Pwood &amp; PB List'!$B$4:$V$158,17,FALSE))))</f>
        <v>454.94</v>
      </c>
      <c r="D146" s="150" t="str">
        <f t="shared" si="187"/>
        <v>GLW-W3612</v>
      </c>
      <c r="E146" s="149">
        <f>IF('Summary Sheet'!$M$4="Plywood",VLOOKUP($B146,'Pwood &amp; PB List'!$B$4:$V$158,10,FALSE),IF('Summary Sheet'!$M$4="PB w/ Wood Drawers",VLOOKUP($B146,'Pwood &amp; PB List'!$B$4:$V$158,14,FALSE),IF('Summary Sheet'!$M$4="PB w/ PB Drawers",VLOOKUP($B146,'Pwood &amp; PB List'!$B$4:$V$158,18,FALSE))))</f>
        <v>433.09000000000003</v>
      </c>
      <c r="F146" s="150" t="str">
        <f t="shared" si="188"/>
        <v>SLO-W3612</v>
      </c>
      <c r="G146" s="149">
        <f>IF('Summary Sheet'!$M$4="Plywood",VLOOKUP($B146,'Pwood &amp; PB List'!$B$4:$V$158,11,FALSE),IF('Summary Sheet'!$M$4="PB w/ Wood Drawers",VLOOKUP($B146,'Pwood &amp; PB List'!$B$4:$V$158,15,FALSE),IF('Summary Sheet'!$M$4="PB w/ PB Drawers",VLOOKUP($B146,'Pwood &amp; PB List'!$B$4:$V$158,19,FALSE))))</f>
        <v>409.86</v>
      </c>
      <c r="H146" s="150" t="str">
        <f t="shared" si="189"/>
        <v>BLW-W3612</v>
      </c>
      <c r="I146" s="149">
        <f>IF('Summary Sheet'!$M$4="Plywood",VLOOKUP($B146,'Pwood &amp; PB List'!$B$4:$V$158,10,FALSE),IF('Summary Sheet'!$M$4="PB w/ Wood Drawers",VLOOKUP($B146,'Pwood &amp; PB List'!$B$4:$V$158,14,FALSE),IF('Summary Sheet'!$M$4="PB w/ PB Drawers",VLOOKUP($B146,'Pwood &amp; PB List'!$B$4:$V$158,18,FALSE))))</f>
        <v>433.09000000000003</v>
      </c>
      <c r="J146" s="150" t="str">
        <f t="shared" si="190"/>
        <v>WEO-W3612</v>
      </c>
      <c r="K146" s="149">
        <f>IF('Summary Sheet'!$M$4="Plywood",VLOOKUP($B146,'Pwood &amp; PB List'!$B$4:$V$158,9,FALSE),IF('Summary Sheet'!$M$4="PB w/ Wood Drawers",VLOOKUP($B146,'Pwood &amp; PB List'!$B$4:$V$158,13,FALSE),IF('Summary Sheet'!$M$4="PB w/ PB Drawers",VLOOKUP($B146,'Pwood &amp; PB List'!$B$4:$V$158,17,FALSE))))</f>
        <v>454.94</v>
      </c>
      <c r="L146" s="150" t="str">
        <f t="shared" si="191"/>
        <v>GLG-W3612</v>
      </c>
      <c r="M146" s="149">
        <f>IF('Summary Sheet'!$M$4="Plywood",VLOOKUP($B146,'Pwood &amp; PB List'!$B$4:$V$158,12,FALSE),IF('Summary Sheet'!$M$4="PB w/ Wood Drawers",VLOOKUP($B146,'Pwood &amp; PB List'!$B$4:$V$158,16,FALSE),IF('Summary Sheet'!$M$4="PB w/ PB Drawers",VLOOKUP($B146,'Pwood &amp; PB List'!$B$4:$V$158,20,FALSE))))</f>
        <v>383.64</v>
      </c>
      <c r="N146" s="108" t="str">
        <f t="shared" si="192"/>
        <v>NAO-W3612</v>
      </c>
      <c r="O146" s="149">
        <f>IF('Summary Sheet'!$M$4="Plywood",VLOOKUP($B146,'Pwood &amp; PB List'!$B$4:$V$158,12,FALSE),IF('Summary Sheet'!$M$4="PB w/ Wood Drawers",VLOOKUP($B146,'Pwood &amp; PB List'!$B$4:$V$158,16,FALSE),IF('Summary Sheet'!$M$4="PB w/ PB Drawers",VLOOKUP($B146,'Pwood &amp; PB List'!$B$4:$V$158,20,FALSE))))</f>
        <v>383.64</v>
      </c>
      <c r="P146" s="108" t="str">
        <f t="shared" si="193"/>
        <v>WHO-W3612</v>
      </c>
      <c r="Q146" s="149">
        <f>IF('Summary Sheet'!$M$4="Plywood",VLOOKUP($B146,'Pwood &amp; PB List'!$B$4:$V$158,9,FALSE),IF('Summary Sheet'!$M$4="PB w/ Wood Drawers",VLOOKUP($B146,'Pwood &amp; PB List'!$B$4:$V$158,13,FALSE),IF('Summary Sheet'!$M$4="PB w/ PB Drawers",VLOOKUP($B146,'Pwood &amp; PB List'!$B$4:$V$158,17,FALSE))))</f>
        <v>454.94</v>
      </c>
      <c r="R146" s="108" t="str">
        <f t="shared" si="194"/>
        <v>MAW-W3612</v>
      </c>
      <c r="S146" s="149">
        <f>IF('Summary Sheet'!$M$4="Plywood",VLOOKUP($B146,'Pwood &amp; PB List'!$B$4:$V$158,9,FALSE),IF('Summary Sheet'!$M$4="PB w/ Wood Drawers",VLOOKUP($B146,'Pwood &amp; PB List'!$B$4:$V$158,13,FALSE),IF('Summary Sheet'!$M$4="PB w/ PB Drawers",VLOOKUP($B146,'Pwood &amp; PB List'!$B$4:$V$158,17,FALSE))))</f>
        <v>454.94</v>
      </c>
      <c r="T146" s="108" t="str">
        <f t="shared" si="195"/>
        <v>MAG-W3612</v>
      </c>
      <c r="U146" s="149">
        <f>IF('Summary Sheet'!$M$4="Plywood",VLOOKUP($B146,'Pwood &amp; PB List'!$B$4:$V$158,9,FALSE),IF('Summary Sheet'!$M$4="PB w/ Wood Drawers",VLOOKUP($B146,'Pwood &amp; PB List'!$B$4:$V$158,13,FALSE),IF('Summary Sheet'!$M$4="PB w/ PB Drawers",VLOOKUP($B146,'Pwood &amp; PB List'!$B$4:$V$158,17,FALSE))))</f>
        <v>454.94</v>
      </c>
      <c r="V146" s="108" t="str">
        <f t="shared" si="196"/>
        <v>MAB-W3612</v>
      </c>
      <c r="W146" s="149">
        <f>IF('Summary Sheet'!$M$4="Plywood",VLOOKUP($B146,'Pwood &amp; PB List'!$B$4:$V$158,9,FALSE),IF('Summary Sheet'!$M$4="PB w/ Wood Drawers",VLOOKUP($B146,'Pwood &amp; PB List'!$B$4:$V$158,13,FALSE),IF('Summary Sheet'!$M$4="PB w/ PB Drawers",VLOOKUP($B146,'Pwood &amp; PB List'!$B$4:$V$158,17,FALSE))))</f>
        <v>454.94</v>
      </c>
      <c r="X146" s="150" t="str">
        <f t="shared" si="197"/>
        <v>GLB-W3612</v>
      </c>
      <c r="Y146" s="107">
        <v>2</v>
      </c>
      <c r="Z146" s="108"/>
      <c r="AA146" s="108"/>
      <c r="AB146" s="108"/>
      <c r="AC146" s="108"/>
      <c r="AD146" s="93"/>
      <c r="AE146" s="93"/>
      <c r="AF146" s="93"/>
      <c r="AG146" s="93"/>
      <c r="AH146" s="93"/>
      <c r="AI146" s="93"/>
      <c r="AJ146" s="93"/>
      <c r="AK146" s="93"/>
      <c r="AL146" s="93"/>
      <c r="AM146" s="93"/>
      <c r="AN146" s="93"/>
      <c r="AO146" s="93"/>
      <c r="AP146" s="93"/>
      <c r="AQ146" s="93"/>
      <c r="AR146" s="93"/>
      <c r="AS146" s="93"/>
    </row>
    <row r="147" spans="1:45" ht="14.25" customHeight="1">
      <c r="A147" s="147" t="s">
        <v>767</v>
      </c>
      <c r="B147" s="148" t="s">
        <v>299</v>
      </c>
      <c r="C147" s="149">
        <f>IF('Summary Sheet'!$M$4="Plywood",VLOOKUP($B147,'Pwood &amp; PB List'!$B$4:$V$158,9,FALSE),IF('Summary Sheet'!$M$4="PB w/ Wood Drawers",VLOOKUP($B147,'Pwood &amp; PB List'!$B$4:$V$158,13,FALSE),IF('Summary Sheet'!$M$4="PB w/ PB Drawers",VLOOKUP($B147,'Pwood &amp; PB List'!$B$4:$V$158,17,FALSE))))</f>
        <v>509.10500000000002</v>
      </c>
      <c r="D147" s="150" t="str">
        <f t="shared" si="187"/>
        <v>GLW-W3615</v>
      </c>
      <c r="E147" s="149">
        <f>IF('Summary Sheet'!$M$4="Plywood",VLOOKUP($B147,'Pwood &amp; PB List'!$B$4:$V$158,10,FALSE),IF('Summary Sheet'!$M$4="PB w/ Wood Drawers",VLOOKUP($B147,'Pwood &amp; PB List'!$B$4:$V$158,14,FALSE),IF('Summary Sheet'!$M$4="PB w/ PB Drawers",VLOOKUP($B147,'Pwood &amp; PB List'!$B$4:$V$158,18,FALSE))))</f>
        <v>481.73500000000001</v>
      </c>
      <c r="F147" s="150" t="str">
        <f t="shared" si="188"/>
        <v>SLO-W3615</v>
      </c>
      <c r="G147" s="149">
        <f>IF('Summary Sheet'!$M$4="Plywood",VLOOKUP($B147,'Pwood &amp; PB List'!$B$4:$V$158,11,FALSE),IF('Summary Sheet'!$M$4="PB w/ Wood Drawers",VLOOKUP($B147,'Pwood &amp; PB List'!$B$4:$V$158,15,FALSE),IF('Summary Sheet'!$M$4="PB w/ PB Drawers",VLOOKUP($B147,'Pwood &amp; PB List'!$B$4:$V$158,19,FALSE))))</f>
        <v>452.64</v>
      </c>
      <c r="H147" s="150" t="str">
        <f t="shared" si="189"/>
        <v>BLW-W3615</v>
      </c>
      <c r="I147" s="149">
        <f>IF('Summary Sheet'!$M$4="Plywood",VLOOKUP($B147,'Pwood &amp; PB List'!$B$4:$V$158,10,FALSE),IF('Summary Sheet'!$M$4="PB w/ Wood Drawers",VLOOKUP($B147,'Pwood &amp; PB List'!$B$4:$V$158,14,FALSE),IF('Summary Sheet'!$M$4="PB w/ PB Drawers",VLOOKUP($B147,'Pwood &amp; PB List'!$B$4:$V$158,18,FALSE))))</f>
        <v>481.73500000000001</v>
      </c>
      <c r="J147" s="150" t="str">
        <f t="shared" si="190"/>
        <v>WEO-W3615</v>
      </c>
      <c r="K147" s="149">
        <f>IF('Summary Sheet'!$M$4="Plywood",VLOOKUP($B147,'Pwood &amp; PB List'!$B$4:$V$158,9,FALSE),IF('Summary Sheet'!$M$4="PB w/ Wood Drawers",VLOOKUP($B147,'Pwood &amp; PB List'!$B$4:$V$158,13,FALSE),IF('Summary Sheet'!$M$4="PB w/ PB Drawers",VLOOKUP($B147,'Pwood &amp; PB List'!$B$4:$V$158,17,FALSE))))</f>
        <v>509.10500000000002</v>
      </c>
      <c r="L147" s="150" t="str">
        <f t="shared" si="191"/>
        <v>GLG-W3615</v>
      </c>
      <c r="M147" s="149">
        <f>IF('Summary Sheet'!$M$4="Plywood",VLOOKUP($B147,'Pwood &amp; PB List'!$B$4:$V$158,12,FALSE),IF('Summary Sheet'!$M$4="PB w/ Wood Drawers",VLOOKUP($B147,'Pwood &amp; PB List'!$B$4:$V$158,16,FALSE),IF('Summary Sheet'!$M$4="PB w/ PB Drawers",VLOOKUP($B147,'Pwood &amp; PB List'!$B$4:$V$158,20,FALSE))))</f>
        <v>419.75</v>
      </c>
      <c r="N147" s="108" t="str">
        <f t="shared" si="192"/>
        <v>NAO-W3615</v>
      </c>
      <c r="O147" s="149">
        <f>IF('Summary Sheet'!$M$4="Plywood",VLOOKUP($B147,'Pwood &amp; PB List'!$B$4:$V$158,12,FALSE),IF('Summary Sheet'!$M$4="PB w/ Wood Drawers",VLOOKUP($B147,'Pwood &amp; PB List'!$B$4:$V$158,16,FALSE),IF('Summary Sheet'!$M$4="PB w/ PB Drawers",VLOOKUP($B147,'Pwood &amp; PB List'!$B$4:$V$158,20,FALSE))))</f>
        <v>419.75</v>
      </c>
      <c r="P147" s="108" t="str">
        <f t="shared" si="193"/>
        <v>WHO-W3615</v>
      </c>
      <c r="Q147" s="149">
        <f>IF('Summary Sheet'!$M$4="Plywood",VLOOKUP($B147,'Pwood &amp; PB List'!$B$4:$V$158,9,FALSE),IF('Summary Sheet'!$M$4="PB w/ Wood Drawers",VLOOKUP($B147,'Pwood &amp; PB List'!$B$4:$V$158,13,FALSE),IF('Summary Sheet'!$M$4="PB w/ PB Drawers",VLOOKUP($B147,'Pwood &amp; PB List'!$B$4:$V$158,17,FALSE))))</f>
        <v>509.10500000000002</v>
      </c>
      <c r="R147" s="108" t="str">
        <f t="shared" si="194"/>
        <v>MAW-W3615</v>
      </c>
      <c r="S147" s="149">
        <f>IF('Summary Sheet'!$M$4="Plywood",VLOOKUP($B147,'Pwood &amp; PB List'!$B$4:$V$158,9,FALSE),IF('Summary Sheet'!$M$4="PB w/ Wood Drawers",VLOOKUP($B147,'Pwood &amp; PB List'!$B$4:$V$158,13,FALSE),IF('Summary Sheet'!$M$4="PB w/ PB Drawers",VLOOKUP($B147,'Pwood &amp; PB List'!$B$4:$V$158,17,FALSE))))</f>
        <v>509.10500000000002</v>
      </c>
      <c r="T147" s="108" t="str">
        <f t="shared" si="195"/>
        <v>MAG-W3615</v>
      </c>
      <c r="U147" s="149">
        <f>IF('Summary Sheet'!$M$4="Plywood",VLOOKUP($B147,'Pwood &amp; PB List'!$B$4:$V$158,9,FALSE),IF('Summary Sheet'!$M$4="PB w/ Wood Drawers",VLOOKUP($B147,'Pwood &amp; PB List'!$B$4:$V$158,13,FALSE),IF('Summary Sheet'!$M$4="PB w/ PB Drawers",VLOOKUP($B147,'Pwood &amp; PB List'!$B$4:$V$158,17,FALSE))))</f>
        <v>509.10500000000002</v>
      </c>
      <c r="V147" s="108" t="str">
        <f t="shared" si="196"/>
        <v>MAB-W3615</v>
      </c>
      <c r="W147" s="149">
        <f>IF('Summary Sheet'!$M$4="Plywood",VLOOKUP($B147,'Pwood &amp; PB List'!$B$4:$V$158,9,FALSE),IF('Summary Sheet'!$M$4="PB w/ Wood Drawers",VLOOKUP($B147,'Pwood &amp; PB List'!$B$4:$V$158,13,FALSE),IF('Summary Sheet'!$M$4="PB w/ PB Drawers",VLOOKUP($B147,'Pwood &amp; PB List'!$B$4:$V$158,17,FALSE))))</f>
        <v>509.10500000000002</v>
      </c>
      <c r="X147" s="150" t="str">
        <f t="shared" si="197"/>
        <v>GLB-W3615</v>
      </c>
      <c r="Y147" s="107">
        <v>2</v>
      </c>
      <c r="Z147" s="108"/>
      <c r="AA147" s="108"/>
      <c r="AB147" s="108"/>
      <c r="AC147" s="108"/>
      <c r="AD147" s="93"/>
      <c r="AE147" s="93"/>
      <c r="AF147" s="93"/>
      <c r="AG147" s="93"/>
      <c r="AH147" s="93"/>
      <c r="AI147" s="93"/>
      <c r="AJ147" s="93"/>
      <c r="AK147" s="93"/>
      <c r="AL147" s="93"/>
      <c r="AM147" s="93"/>
      <c r="AN147" s="93"/>
      <c r="AO147" s="93"/>
      <c r="AP147" s="93"/>
      <c r="AQ147" s="93"/>
      <c r="AR147" s="93"/>
      <c r="AS147" s="93"/>
    </row>
    <row r="148" spans="1:45" ht="14.25" customHeight="1">
      <c r="A148" s="147" t="s">
        <v>768</v>
      </c>
      <c r="B148" s="148" t="s">
        <v>303</v>
      </c>
      <c r="C148" s="149">
        <f>IF('Summary Sheet'!$M$4="Plywood",VLOOKUP($B148,'Pwood &amp; PB List'!$B$4:$V$158,9,FALSE),IF('Summary Sheet'!$M$4="PB w/ Wood Drawers",VLOOKUP($B148,'Pwood &amp; PB List'!$B$4:$V$158,13,FALSE),IF('Summary Sheet'!$M$4="PB w/ PB Drawers",VLOOKUP($B148,'Pwood &amp; PB List'!$B$4:$V$158,17,FALSE))))</f>
        <v>563.27</v>
      </c>
      <c r="D148" s="150" t="str">
        <f t="shared" si="187"/>
        <v>GLW-W3618</v>
      </c>
      <c r="E148" s="149">
        <f>IF('Summary Sheet'!$M$4="Plywood",VLOOKUP($B148,'Pwood &amp; PB List'!$B$4:$V$158,10,FALSE),IF('Summary Sheet'!$M$4="PB w/ Wood Drawers",VLOOKUP($B148,'Pwood &amp; PB List'!$B$4:$V$158,14,FALSE),IF('Summary Sheet'!$M$4="PB w/ PB Drawers",VLOOKUP($B148,'Pwood &amp; PB List'!$B$4:$V$158,18,FALSE))))</f>
        <v>530.38</v>
      </c>
      <c r="F148" s="150" t="str">
        <f t="shared" si="188"/>
        <v>SLO-W3618</v>
      </c>
      <c r="G148" s="149">
        <f>IF('Summary Sheet'!$M$4="Plywood",VLOOKUP($B148,'Pwood &amp; PB List'!$B$4:$V$158,11,FALSE),IF('Summary Sheet'!$M$4="PB w/ Wood Drawers",VLOOKUP($B148,'Pwood &amp; PB List'!$B$4:$V$158,15,FALSE),IF('Summary Sheet'!$M$4="PB w/ PB Drawers",VLOOKUP($B148,'Pwood &amp; PB List'!$B$4:$V$158,19,FALSE))))</f>
        <v>495.41999999999996</v>
      </c>
      <c r="H148" s="150" t="str">
        <f t="shared" si="189"/>
        <v>BLW-W3618</v>
      </c>
      <c r="I148" s="149">
        <f>IF('Summary Sheet'!$M$4="Plywood",VLOOKUP($B148,'Pwood &amp; PB List'!$B$4:$V$158,10,FALSE),IF('Summary Sheet'!$M$4="PB w/ Wood Drawers",VLOOKUP($B148,'Pwood &amp; PB List'!$B$4:$V$158,14,FALSE),IF('Summary Sheet'!$M$4="PB w/ PB Drawers",VLOOKUP($B148,'Pwood &amp; PB List'!$B$4:$V$158,18,FALSE))))</f>
        <v>530.38</v>
      </c>
      <c r="J148" s="150" t="str">
        <f t="shared" si="190"/>
        <v>WEO-W3618</v>
      </c>
      <c r="K148" s="149">
        <f>IF('Summary Sheet'!$M$4="Plywood",VLOOKUP($B148,'Pwood &amp; PB List'!$B$4:$V$158,9,FALSE),IF('Summary Sheet'!$M$4="PB w/ Wood Drawers",VLOOKUP($B148,'Pwood &amp; PB List'!$B$4:$V$158,13,FALSE),IF('Summary Sheet'!$M$4="PB w/ PB Drawers",VLOOKUP($B148,'Pwood &amp; PB List'!$B$4:$V$158,17,FALSE))))</f>
        <v>563.27</v>
      </c>
      <c r="L148" s="150" t="str">
        <f t="shared" si="191"/>
        <v>GLG-W3618</v>
      </c>
      <c r="M148" s="149">
        <f>IF('Summary Sheet'!$M$4="Plywood",VLOOKUP($B148,'Pwood &amp; PB List'!$B$4:$V$158,12,FALSE),IF('Summary Sheet'!$M$4="PB w/ Wood Drawers",VLOOKUP($B148,'Pwood &amp; PB List'!$B$4:$V$158,16,FALSE),IF('Summary Sheet'!$M$4="PB w/ PB Drawers",VLOOKUP($B148,'Pwood &amp; PB List'!$B$4:$V$158,20,FALSE))))</f>
        <v>455.97500000000002</v>
      </c>
      <c r="N148" s="108" t="str">
        <f t="shared" si="192"/>
        <v>NAO-W3618</v>
      </c>
      <c r="O148" s="149">
        <f>IF('Summary Sheet'!$M$4="Plywood",VLOOKUP($B148,'Pwood &amp; PB List'!$B$4:$V$158,12,FALSE),IF('Summary Sheet'!$M$4="PB w/ Wood Drawers",VLOOKUP($B148,'Pwood &amp; PB List'!$B$4:$V$158,16,FALSE),IF('Summary Sheet'!$M$4="PB w/ PB Drawers",VLOOKUP($B148,'Pwood &amp; PB List'!$B$4:$V$158,20,FALSE))))</f>
        <v>455.97500000000002</v>
      </c>
      <c r="P148" s="108" t="str">
        <f t="shared" si="193"/>
        <v>WHO-W3618</v>
      </c>
      <c r="Q148" s="149">
        <f>IF('Summary Sheet'!$M$4="Plywood",VLOOKUP($B148,'Pwood &amp; PB List'!$B$4:$V$158,9,FALSE),IF('Summary Sheet'!$M$4="PB w/ Wood Drawers",VLOOKUP($B148,'Pwood &amp; PB List'!$B$4:$V$158,13,FALSE),IF('Summary Sheet'!$M$4="PB w/ PB Drawers",VLOOKUP($B148,'Pwood &amp; PB List'!$B$4:$V$158,17,FALSE))))</f>
        <v>563.27</v>
      </c>
      <c r="R148" s="108" t="str">
        <f t="shared" si="194"/>
        <v>MAW-W3618</v>
      </c>
      <c r="S148" s="149">
        <f>IF('Summary Sheet'!$M$4="Plywood",VLOOKUP($B148,'Pwood &amp; PB List'!$B$4:$V$158,9,FALSE),IF('Summary Sheet'!$M$4="PB w/ Wood Drawers",VLOOKUP($B148,'Pwood &amp; PB List'!$B$4:$V$158,13,FALSE),IF('Summary Sheet'!$M$4="PB w/ PB Drawers",VLOOKUP($B148,'Pwood &amp; PB List'!$B$4:$V$158,17,FALSE))))</f>
        <v>563.27</v>
      </c>
      <c r="T148" s="108" t="str">
        <f t="shared" si="195"/>
        <v>MAG-W3618</v>
      </c>
      <c r="U148" s="149">
        <f>IF('Summary Sheet'!$M$4="Plywood",VLOOKUP($B148,'Pwood &amp; PB List'!$B$4:$V$158,9,FALSE),IF('Summary Sheet'!$M$4="PB w/ Wood Drawers",VLOOKUP($B148,'Pwood &amp; PB List'!$B$4:$V$158,13,FALSE),IF('Summary Sheet'!$M$4="PB w/ PB Drawers",VLOOKUP($B148,'Pwood &amp; PB List'!$B$4:$V$158,17,FALSE))))</f>
        <v>563.27</v>
      </c>
      <c r="V148" s="108" t="str">
        <f t="shared" si="196"/>
        <v>MAB-W3618</v>
      </c>
      <c r="W148" s="149">
        <f>IF('Summary Sheet'!$M$4="Plywood",VLOOKUP($B148,'Pwood &amp; PB List'!$B$4:$V$158,9,FALSE),IF('Summary Sheet'!$M$4="PB w/ Wood Drawers",VLOOKUP($B148,'Pwood &amp; PB List'!$B$4:$V$158,13,FALSE),IF('Summary Sheet'!$M$4="PB w/ PB Drawers",VLOOKUP($B148,'Pwood &amp; PB List'!$B$4:$V$158,17,FALSE))))</f>
        <v>563.27</v>
      </c>
      <c r="X148" s="150" t="str">
        <f t="shared" si="197"/>
        <v>GLB-W3618</v>
      </c>
      <c r="Y148" s="107">
        <v>2</v>
      </c>
      <c r="Z148" s="108"/>
      <c r="AA148" s="108"/>
      <c r="AB148" s="108"/>
      <c r="AC148" s="108"/>
      <c r="AD148" s="93"/>
      <c r="AE148" s="93"/>
      <c r="AF148" s="93"/>
      <c r="AG148" s="93"/>
      <c r="AH148" s="93"/>
      <c r="AI148" s="93"/>
      <c r="AJ148" s="93"/>
      <c r="AK148" s="93"/>
      <c r="AL148" s="93"/>
      <c r="AM148" s="93"/>
      <c r="AN148" s="93"/>
      <c r="AO148" s="93"/>
      <c r="AP148" s="93"/>
      <c r="AQ148" s="93"/>
      <c r="AR148" s="93"/>
      <c r="AS148" s="93"/>
    </row>
    <row r="149" spans="1:45" ht="14.25" customHeight="1">
      <c r="A149" s="147" t="s">
        <v>769</v>
      </c>
      <c r="B149" s="148" t="s">
        <v>305</v>
      </c>
      <c r="C149" s="149">
        <f>IF('Summary Sheet'!$M$4="Plywood",VLOOKUP($B149,'Pwood &amp; PB List'!$B$4:$V$158,9,FALSE),IF('Summary Sheet'!$M$4="PB w/ Wood Drawers",VLOOKUP($B149,'Pwood &amp; PB List'!$B$4:$V$158,13,FALSE),IF('Summary Sheet'!$M$4="PB w/ PB Drawers",VLOOKUP($B149,'Pwood &amp; PB List'!$B$4:$V$158,17,FALSE))))</f>
        <v>617.54999999999995</v>
      </c>
      <c r="D149" s="150" t="str">
        <f t="shared" si="187"/>
        <v>GLW-W3621</v>
      </c>
      <c r="E149" s="149">
        <f>IF('Summary Sheet'!$M$4="Plywood",VLOOKUP($B149,'Pwood &amp; PB List'!$B$4:$V$158,10,FALSE),IF('Summary Sheet'!$M$4="PB w/ Wood Drawers",VLOOKUP($B149,'Pwood &amp; PB List'!$B$4:$V$158,14,FALSE),IF('Summary Sheet'!$M$4="PB w/ PB Drawers",VLOOKUP($B149,'Pwood &amp; PB List'!$B$4:$V$158,18,FALSE))))</f>
        <v>579.14</v>
      </c>
      <c r="F149" s="150" t="str">
        <f t="shared" si="188"/>
        <v>SLO-W3621</v>
      </c>
      <c r="G149" s="149">
        <f>IF('Summary Sheet'!$M$4="Plywood",VLOOKUP($B149,'Pwood &amp; PB List'!$B$4:$V$158,11,FALSE),IF('Summary Sheet'!$M$4="PB w/ Wood Drawers",VLOOKUP($B149,'Pwood &amp; PB List'!$B$4:$V$158,15,FALSE),IF('Summary Sheet'!$M$4="PB w/ PB Drawers",VLOOKUP($B149,'Pwood &amp; PB List'!$B$4:$V$158,19,FALSE))))</f>
        <v>538.31499999999994</v>
      </c>
      <c r="H149" s="150" t="str">
        <f t="shared" si="189"/>
        <v>BLW-W3621</v>
      </c>
      <c r="I149" s="149">
        <f>IF('Summary Sheet'!$M$4="Plywood",VLOOKUP($B149,'Pwood &amp; PB List'!$B$4:$V$158,10,FALSE),IF('Summary Sheet'!$M$4="PB w/ Wood Drawers",VLOOKUP($B149,'Pwood &amp; PB List'!$B$4:$V$158,14,FALSE),IF('Summary Sheet'!$M$4="PB w/ PB Drawers",VLOOKUP($B149,'Pwood &amp; PB List'!$B$4:$V$158,18,FALSE))))</f>
        <v>579.14</v>
      </c>
      <c r="J149" s="150" t="str">
        <f t="shared" si="190"/>
        <v>WEO-W3621</v>
      </c>
      <c r="K149" s="149">
        <f>IF('Summary Sheet'!$M$4="Plywood",VLOOKUP($B149,'Pwood &amp; PB List'!$B$4:$V$158,9,FALSE),IF('Summary Sheet'!$M$4="PB w/ Wood Drawers",VLOOKUP($B149,'Pwood &amp; PB List'!$B$4:$V$158,13,FALSE),IF('Summary Sheet'!$M$4="PB w/ PB Drawers",VLOOKUP($B149,'Pwood &amp; PB List'!$B$4:$V$158,17,FALSE))))</f>
        <v>617.54999999999995</v>
      </c>
      <c r="L149" s="150" t="str">
        <f t="shared" si="191"/>
        <v>GLG-W3621</v>
      </c>
      <c r="M149" s="149">
        <f>IF('Summary Sheet'!$M$4="Plywood",VLOOKUP($B149,'Pwood &amp; PB List'!$B$4:$V$158,12,FALSE),IF('Summary Sheet'!$M$4="PB w/ Wood Drawers",VLOOKUP($B149,'Pwood &amp; PB List'!$B$4:$V$158,16,FALSE),IF('Summary Sheet'!$M$4="PB w/ PB Drawers",VLOOKUP($B149,'Pwood &amp; PB List'!$B$4:$V$158,20,FALSE))))</f>
        <v>492.2</v>
      </c>
      <c r="N149" s="108" t="str">
        <f t="shared" si="192"/>
        <v>NAO-W3621</v>
      </c>
      <c r="O149" s="149">
        <f>IF('Summary Sheet'!$M$4="Plywood",VLOOKUP($B149,'Pwood &amp; PB List'!$B$4:$V$158,12,FALSE),IF('Summary Sheet'!$M$4="PB w/ Wood Drawers",VLOOKUP($B149,'Pwood &amp; PB List'!$B$4:$V$158,16,FALSE),IF('Summary Sheet'!$M$4="PB w/ PB Drawers",VLOOKUP($B149,'Pwood &amp; PB List'!$B$4:$V$158,20,FALSE))))</f>
        <v>492.2</v>
      </c>
      <c r="P149" s="108" t="str">
        <f t="shared" si="193"/>
        <v>WHO-W3621</v>
      </c>
      <c r="Q149" s="149">
        <f>IF('Summary Sheet'!$M$4="Plywood",VLOOKUP($B149,'Pwood &amp; PB List'!$B$4:$V$158,9,FALSE),IF('Summary Sheet'!$M$4="PB w/ Wood Drawers",VLOOKUP($B149,'Pwood &amp; PB List'!$B$4:$V$158,13,FALSE),IF('Summary Sheet'!$M$4="PB w/ PB Drawers",VLOOKUP($B149,'Pwood &amp; PB List'!$B$4:$V$158,17,FALSE))))</f>
        <v>617.54999999999995</v>
      </c>
      <c r="R149" s="108" t="str">
        <f t="shared" si="194"/>
        <v>MAW-W3621</v>
      </c>
      <c r="S149" s="149">
        <f>IF('Summary Sheet'!$M$4="Plywood",VLOOKUP($B149,'Pwood &amp; PB List'!$B$4:$V$158,9,FALSE),IF('Summary Sheet'!$M$4="PB w/ Wood Drawers",VLOOKUP($B149,'Pwood &amp; PB List'!$B$4:$V$158,13,FALSE),IF('Summary Sheet'!$M$4="PB w/ PB Drawers",VLOOKUP($B149,'Pwood &amp; PB List'!$B$4:$V$158,17,FALSE))))</f>
        <v>617.54999999999995</v>
      </c>
      <c r="T149" s="108" t="str">
        <f t="shared" si="195"/>
        <v>MAG-W3621</v>
      </c>
      <c r="U149" s="149">
        <f>IF('Summary Sheet'!$M$4="Plywood",VLOOKUP($B149,'Pwood &amp; PB List'!$B$4:$V$158,9,FALSE),IF('Summary Sheet'!$M$4="PB w/ Wood Drawers",VLOOKUP($B149,'Pwood &amp; PB List'!$B$4:$V$158,13,FALSE),IF('Summary Sheet'!$M$4="PB w/ PB Drawers",VLOOKUP($B149,'Pwood &amp; PB List'!$B$4:$V$158,17,FALSE))))</f>
        <v>617.54999999999995</v>
      </c>
      <c r="V149" s="108" t="str">
        <f t="shared" si="196"/>
        <v>MAB-W3621</v>
      </c>
      <c r="W149" s="149">
        <f>IF('Summary Sheet'!$M$4="Plywood",VLOOKUP($B149,'Pwood &amp; PB List'!$B$4:$V$158,9,FALSE),IF('Summary Sheet'!$M$4="PB w/ Wood Drawers",VLOOKUP($B149,'Pwood &amp; PB List'!$B$4:$V$158,13,FALSE),IF('Summary Sheet'!$M$4="PB w/ PB Drawers",VLOOKUP($B149,'Pwood &amp; PB List'!$B$4:$V$158,17,FALSE))))</f>
        <v>617.54999999999995</v>
      </c>
      <c r="X149" s="150" t="str">
        <f t="shared" si="197"/>
        <v>GLB-W3621</v>
      </c>
      <c r="Y149" s="107">
        <v>2</v>
      </c>
      <c r="Z149" s="108"/>
      <c r="AA149" s="108"/>
      <c r="AB149" s="108"/>
      <c r="AC149" s="108"/>
      <c r="AD149" s="93"/>
      <c r="AE149" s="93"/>
      <c r="AF149" s="93"/>
      <c r="AG149" s="93"/>
      <c r="AH149" s="93"/>
      <c r="AI149" s="93"/>
      <c r="AJ149" s="93"/>
      <c r="AK149" s="93"/>
      <c r="AL149" s="93"/>
      <c r="AM149" s="93"/>
      <c r="AN149" s="93"/>
      <c r="AO149" s="93"/>
      <c r="AP149" s="93"/>
      <c r="AQ149" s="93"/>
      <c r="AR149" s="93"/>
      <c r="AS149" s="93"/>
    </row>
    <row r="150" spans="1:45" ht="14.25" customHeight="1">
      <c r="A150" s="147" t="s">
        <v>770</v>
      </c>
      <c r="B150" s="148" t="s">
        <v>307</v>
      </c>
      <c r="C150" s="149">
        <f>IF('Summary Sheet'!$M$4="Plywood",VLOOKUP($B150,'Pwood &amp; PB List'!$B$4:$V$158,9,FALSE),IF('Summary Sheet'!$M$4="PB w/ Wood Drawers",VLOOKUP($B150,'Pwood &amp; PB List'!$B$4:$V$158,13,FALSE),IF('Summary Sheet'!$M$4="PB w/ PB Drawers",VLOOKUP($B150,'Pwood &amp; PB List'!$B$4:$V$158,17,FALSE))))</f>
        <v>746.35000000000014</v>
      </c>
      <c r="D150" s="150" t="str">
        <f t="shared" si="187"/>
        <v>GLW-W3624</v>
      </c>
      <c r="E150" s="149">
        <f>IF('Summary Sheet'!$M$4="Plywood",VLOOKUP($B150,'Pwood &amp; PB List'!$B$4:$V$158,10,FALSE),IF('Summary Sheet'!$M$4="PB w/ Wood Drawers",VLOOKUP($B150,'Pwood &amp; PB List'!$B$4:$V$158,14,FALSE),IF('Summary Sheet'!$M$4="PB w/ PB Drawers",VLOOKUP($B150,'Pwood &amp; PB List'!$B$4:$V$158,18,FALSE))))</f>
        <v>702.42000000000007</v>
      </c>
      <c r="F150" s="150" t="str">
        <f t="shared" si="188"/>
        <v>SLO-W3624</v>
      </c>
      <c r="G150" s="149">
        <f>IF('Summary Sheet'!$M$4="Plywood",VLOOKUP($B150,'Pwood &amp; PB List'!$B$4:$V$158,11,FALSE),IF('Summary Sheet'!$M$4="PB w/ Wood Drawers",VLOOKUP($B150,'Pwood &amp; PB List'!$B$4:$V$158,15,FALSE),IF('Summary Sheet'!$M$4="PB w/ PB Drawers",VLOOKUP($B150,'Pwood &amp; PB List'!$B$4:$V$158,19,FALSE))))</f>
        <v>655.61500000000001</v>
      </c>
      <c r="H150" s="150" t="str">
        <f t="shared" si="189"/>
        <v>BLW-W3624</v>
      </c>
      <c r="I150" s="149">
        <f>IF('Summary Sheet'!$M$4="Plywood",VLOOKUP($B150,'Pwood &amp; PB List'!$B$4:$V$158,10,FALSE),IF('Summary Sheet'!$M$4="PB w/ Wood Drawers",VLOOKUP($B150,'Pwood &amp; PB List'!$B$4:$V$158,14,FALSE),IF('Summary Sheet'!$M$4="PB w/ PB Drawers",VLOOKUP($B150,'Pwood &amp; PB List'!$B$4:$V$158,18,FALSE))))</f>
        <v>702.42000000000007</v>
      </c>
      <c r="J150" s="150" t="str">
        <f t="shared" si="190"/>
        <v>WEO-W3624</v>
      </c>
      <c r="K150" s="149">
        <f>IF('Summary Sheet'!$M$4="Plywood",VLOOKUP($B150,'Pwood &amp; PB List'!$B$4:$V$158,9,FALSE),IF('Summary Sheet'!$M$4="PB w/ Wood Drawers",VLOOKUP($B150,'Pwood &amp; PB List'!$B$4:$V$158,13,FALSE),IF('Summary Sheet'!$M$4="PB w/ PB Drawers",VLOOKUP($B150,'Pwood &amp; PB List'!$B$4:$V$158,17,FALSE))))</f>
        <v>746.35000000000014</v>
      </c>
      <c r="L150" s="150" t="str">
        <f t="shared" si="191"/>
        <v>GLG-W3624</v>
      </c>
      <c r="M150" s="149">
        <f>IF('Summary Sheet'!$M$4="Plywood",VLOOKUP($B150,'Pwood &amp; PB List'!$B$4:$V$158,12,FALSE),IF('Summary Sheet'!$M$4="PB w/ Wood Drawers",VLOOKUP($B150,'Pwood &amp; PB List'!$B$4:$V$158,16,FALSE),IF('Summary Sheet'!$M$4="PB w/ PB Drawers",VLOOKUP($B150,'Pwood &amp; PB List'!$B$4:$V$158,20,FALSE))))</f>
        <v>603.06000000000006</v>
      </c>
      <c r="N150" s="108" t="str">
        <f t="shared" si="192"/>
        <v>NAO-W3624</v>
      </c>
      <c r="O150" s="149">
        <f>IF('Summary Sheet'!$M$4="Plywood",VLOOKUP($B150,'Pwood &amp; PB List'!$B$4:$V$158,12,FALSE),IF('Summary Sheet'!$M$4="PB w/ Wood Drawers",VLOOKUP($B150,'Pwood &amp; PB List'!$B$4:$V$158,16,FALSE),IF('Summary Sheet'!$M$4="PB w/ PB Drawers",VLOOKUP($B150,'Pwood &amp; PB List'!$B$4:$V$158,20,FALSE))))</f>
        <v>603.06000000000006</v>
      </c>
      <c r="P150" s="108" t="str">
        <f t="shared" si="193"/>
        <v>WHO-W3624</v>
      </c>
      <c r="Q150" s="149">
        <f>IF('Summary Sheet'!$M$4="Plywood",VLOOKUP($B150,'Pwood &amp; PB List'!$B$4:$V$158,9,FALSE),IF('Summary Sheet'!$M$4="PB w/ Wood Drawers",VLOOKUP($B150,'Pwood &amp; PB List'!$B$4:$V$158,13,FALSE),IF('Summary Sheet'!$M$4="PB w/ PB Drawers",VLOOKUP($B150,'Pwood &amp; PB List'!$B$4:$V$158,17,FALSE))))</f>
        <v>746.35000000000014</v>
      </c>
      <c r="R150" s="108" t="str">
        <f t="shared" si="194"/>
        <v>MAW-W3624</v>
      </c>
      <c r="S150" s="149">
        <f>IF('Summary Sheet'!$M$4="Plywood",VLOOKUP($B150,'Pwood &amp; PB List'!$B$4:$V$158,9,FALSE),IF('Summary Sheet'!$M$4="PB w/ Wood Drawers",VLOOKUP($B150,'Pwood &amp; PB List'!$B$4:$V$158,13,FALSE),IF('Summary Sheet'!$M$4="PB w/ PB Drawers",VLOOKUP($B150,'Pwood &amp; PB List'!$B$4:$V$158,17,FALSE))))</f>
        <v>746.35000000000014</v>
      </c>
      <c r="T150" s="108" t="str">
        <f t="shared" si="195"/>
        <v>MAG-W3624</v>
      </c>
      <c r="U150" s="149">
        <f>IF('Summary Sheet'!$M$4="Plywood",VLOOKUP($B150,'Pwood &amp; PB List'!$B$4:$V$158,9,FALSE),IF('Summary Sheet'!$M$4="PB w/ Wood Drawers",VLOOKUP($B150,'Pwood &amp; PB List'!$B$4:$V$158,13,FALSE),IF('Summary Sheet'!$M$4="PB w/ PB Drawers",VLOOKUP($B150,'Pwood &amp; PB List'!$B$4:$V$158,17,FALSE))))</f>
        <v>746.35000000000014</v>
      </c>
      <c r="V150" s="108" t="str">
        <f t="shared" si="196"/>
        <v>MAB-W3624</v>
      </c>
      <c r="W150" s="149">
        <f>IF('Summary Sheet'!$M$4="Plywood",VLOOKUP($B150,'Pwood &amp; PB List'!$B$4:$V$158,9,FALSE),IF('Summary Sheet'!$M$4="PB w/ Wood Drawers",VLOOKUP($B150,'Pwood &amp; PB List'!$B$4:$V$158,13,FALSE),IF('Summary Sheet'!$M$4="PB w/ PB Drawers",VLOOKUP($B150,'Pwood &amp; PB List'!$B$4:$V$158,17,FALSE))))</f>
        <v>746.35000000000014</v>
      </c>
      <c r="X150" s="150" t="str">
        <f t="shared" si="197"/>
        <v>GLB-W3624</v>
      </c>
      <c r="Y150" s="107">
        <v>2</v>
      </c>
      <c r="Z150" s="108"/>
      <c r="AA150" s="108"/>
      <c r="AB150" s="108"/>
      <c r="AC150" s="108"/>
      <c r="AD150" s="93"/>
      <c r="AE150" s="93"/>
      <c r="AF150" s="93"/>
      <c r="AG150" s="93"/>
      <c r="AH150" s="93"/>
      <c r="AI150" s="93"/>
      <c r="AJ150" s="93"/>
      <c r="AK150" s="93"/>
      <c r="AL150" s="93"/>
      <c r="AM150" s="93"/>
      <c r="AN150" s="93"/>
      <c r="AO150" s="93"/>
      <c r="AP150" s="93"/>
      <c r="AQ150" s="93"/>
      <c r="AR150" s="93"/>
      <c r="AS150" s="93"/>
    </row>
    <row r="151" spans="1:45" ht="14.25" customHeight="1">
      <c r="A151" s="154" t="s">
        <v>771</v>
      </c>
      <c r="B151" s="148"/>
      <c r="C151" s="149"/>
      <c r="D151" s="150"/>
      <c r="E151" s="149"/>
      <c r="F151" s="150"/>
      <c r="G151" s="149"/>
      <c r="H151" s="150"/>
      <c r="I151" s="149"/>
      <c r="J151" s="150"/>
      <c r="K151" s="149"/>
      <c r="L151" s="150"/>
      <c r="M151" s="149"/>
      <c r="N151" s="108"/>
      <c r="O151" s="149"/>
      <c r="P151" s="108"/>
      <c r="Q151" s="149"/>
      <c r="R151" s="108"/>
      <c r="S151" s="149"/>
      <c r="T151" s="108"/>
      <c r="U151" s="149"/>
      <c r="V151" s="108"/>
      <c r="W151" s="149"/>
      <c r="X151" s="150"/>
      <c r="Y151" s="107"/>
      <c r="Z151" s="108"/>
      <c r="AA151" s="108"/>
      <c r="AB151" s="108"/>
      <c r="AC151" s="108"/>
      <c r="AD151" s="93"/>
      <c r="AE151" s="93"/>
      <c r="AF151" s="93"/>
      <c r="AG151" s="93"/>
      <c r="AH151" s="93"/>
      <c r="AI151" s="93"/>
      <c r="AJ151" s="93"/>
      <c r="AK151" s="93"/>
      <c r="AL151" s="93"/>
      <c r="AM151" s="93"/>
      <c r="AN151" s="93"/>
      <c r="AO151" s="93"/>
      <c r="AP151" s="93"/>
      <c r="AQ151" s="93"/>
      <c r="AR151" s="93"/>
      <c r="AS151" s="93"/>
    </row>
    <row r="152" spans="1:45" ht="14.25" customHeight="1">
      <c r="A152" s="147" t="s">
        <v>772</v>
      </c>
      <c r="B152" s="148" t="s">
        <v>773</v>
      </c>
      <c r="C152" s="149">
        <f>IF('Summary Sheet'!$M$4="Plywood",VLOOKUP($B152,'Pwood &amp; PB List'!$B$4:$V$158,9,FALSE),IF('Summary Sheet'!$M$4="PB w/ Wood Drawers",VLOOKUP($B152,'Pwood &amp; PB List'!$B$4:$V$158,13,FALSE),IF('Summary Sheet'!$M$4="PB w/ PB Drawers",VLOOKUP($B152,'Pwood &amp; PB List'!$B$4:$V$158,17,FALSE))))</f>
        <v>557.98</v>
      </c>
      <c r="D152" s="150" t="str">
        <f t="shared" ref="D152:D161" si="198">CONCATENATE("GLW-",B152)</f>
        <v>GLW-W301224</v>
      </c>
      <c r="E152" s="149">
        <f>IF('Summary Sheet'!$M$4="Plywood",VLOOKUP($B152,'Pwood &amp; PB List'!$B$4:$V$158,10,FALSE),IF('Summary Sheet'!$M$4="PB w/ Wood Drawers",VLOOKUP($B152,'Pwood &amp; PB List'!$B$4:$V$158,14,FALSE),IF('Summary Sheet'!$M$4="PB w/ PB Drawers",VLOOKUP($B152,'Pwood &amp; PB List'!$B$4:$V$158,18,FALSE))))</f>
        <v>539.92500000000007</v>
      </c>
      <c r="F152" s="150" t="str">
        <f t="shared" ref="F152:F161" si="199">CONCATENATE("SLO-",B152)</f>
        <v>SLO-W301224</v>
      </c>
      <c r="G152" s="149">
        <f>IF('Summary Sheet'!$M$4="Plywood",VLOOKUP($B152,'Pwood &amp; PB List'!$B$4:$V$158,11,FALSE),IF('Summary Sheet'!$M$4="PB w/ Wood Drawers",VLOOKUP($B152,'Pwood &amp; PB List'!$B$4:$V$158,15,FALSE),IF('Summary Sheet'!$M$4="PB w/ PB Drawers",VLOOKUP($B152,'Pwood &amp; PB List'!$B$4:$V$158,19,FALSE))))</f>
        <v>520.49</v>
      </c>
      <c r="H152" s="150" t="str">
        <f t="shared" ref="H152:H161" si="200">CONCATENATE("BLW-",B152)</f>
        <v>BLW-W301224</v>
      </c>
      <c r="I152" s="149">
        <f>IF('Summary Sheet'!$M$4="Plywood",VLOOKUP($B152,'Pwood &amp; PB List'!$B$4:$V$158,10,FALSE),IF('Summary Sheet'!$M$4="PB w/ Wood Drawers",VLOOKUP($B152,'Pwood &amp; PB List'!$B$4:$V$158,14,FALSE),IF('Summary Sheet'!$M$4="PB w/ PB Drawers",VLOOKUP($B152,'Pwood &amp; PB List'!$B$4:$V$158,18,FALSE))))</f>
        <v>539.92500000000007</v>
      </c>
      <c r="J152" s="150" t="str">
        <f t="shared" ref="J152:J161" si="201">CONCATENATE("WEO-",B152)</f>
        <v>WEO-W301224</v>
      </c>
      <c r="K152" s="149">
        <f>IF('Summary Sheet'!$M$4="Plywood",VLOOKUP($B152,'Pwood &amp; PB List'!$B$4:$V$158,9,FALSE),IF('Summary Sheet'!$M$4="PB w/ Wood Drawers",VLOOKUP($B152,'Pwood &amp; PB List'!$B$4:$V$158,13,FALSE),IF('Summary Sheet'!$M$4="PB w/ PB Drawers",VLOOKUP($B152,'Pwood &amp; PB List'!$B$4:$V$158,17,FALSE))))</f>
        <v>557.98</v>
      </c>
      <c r="L152" s="150" t="str">
        <f t="shared" ref="L152:L161" si="202">CONCATENATE("GLG-",B152)</f>
        <v>GLG-W301224</v>
      </c>
      <c r="M152" s="149">
        <f>IF('Summary Sheet'!$M$4="Plywood",VLOOKUP($B152,'Pwood &amp; PB List'!$B$4:$V$158,12,FALSE),IF('Summary Sheet'!$M$4="PB w/ Wood Drawers",VLOOKUP($B152,'Pwood &amp; PB List'!$B$4:$V$158,16,FALSE),IF('Summary Sheet'!$M$4="PB w/ PB Drawers",VLOOKUP($B152,'Pwood &amp; PB List'!$B$4:$V$158,20,FALSE))))</f>
        <v>498.64000000000004</v>
      </c>
      <c r="N152" s="108" t="str">
        <f t="shared" ref="N152:N161" si="203">CONCATENATE("NAO-",B152)</f>
        <v>NAO-W301224</v>
      </c>
      <c r="O152" s="149">
        <f>IF('Summary Sheet'!$M$4="Plywood",VLOOKUP($B152,'Pwood &amp; PB List'!$B$4:$V$158,12,FALSE),IF('Summary Sheet'!$M$4="PB w/ Wood Drawers",VLOOKUP($B152,'Pwood &amp; PB List'!$B$4:$V$158,16,FALSE),IF('Summary Sheet'!$M$4="PB w/ PB Drawers",VLOOKUP($B152,'Pwood &amp; PB List'!$B$4:$V$158,20,FALSE))))</f>
        <v>498.64000000000004</v>
      </c>
      <c r="P152" s="108" t="str">
        <f t="shared" ref="P152:P161" si="204">CONCATENATE("WHO-",B152)</f>
        <v>WHO-W301224</v>
      </c>
      <c r="Q152" s="149">
        <f>IF('Summary Sheet'!$M$4="Plywood",VLOOKUP($B152,'Pwood &amp; PB List'!$B$4:$V$158,9,FALSE),IF('Summary Sheet'!$M$4="PB w/ Wood Drawers",VLOOKUP($B152,'Pwood &amp; PB List'!$B$4:$V$158,13,FALSE),IF('Summary Sheet'!$M$4="PB w/ PB Drawers",VLOOKUP($B152,'Pwood &amp; PB List'!$B$4:$V$158,17,FALSE))))</f>
        <v>557.98</v>
      </c>
      <c r="R152" s="108" t="str">
        <f t="shared" ref="R152:R161" si="205">CONCATENATE("MAW-",B152)</f>
        <v>MAW-W301224</v>
      </c>
      <c r="S152" s="149">
        <f>IF('Summary Sheet'!$M$4="Plywood",VLOOKUP($B152,'Pwood &amp; PB List'!$B$4:$V$158,9,FALSE),IF('Summary Sheet'!$M$4="PB w/ Wood Drawers",VLOOKUP($B152,'Pwood &amp; PB List'!$B$4:$V$158,13,FALSE),IF('Summary Sheet'!$M$4="PB w/ PB Drawers",VLOOKUP($B152,'Pwood &amp; PB List'!$B$4:$V$158,17,FALSE))))</f>
        <v>557.98</v>
      </c>
      <c r="T152" s="108" t="str">
        <f t="shared" ref="T152:T161" si="206">CONCATENATE("MAG-",B152)</f>
        <v>MAG-W301224</v>
      </c>
      <c r="U152" s="149">
        <f>IF('Summary Sheet'!$M$4="Plywood",VLOOKUP($B152,'Pwood &amp; PB List'!$B$4:$V$158,9,FALSE),IF('Summary Sheet'!$M$4="PB w/ Wood Drawers",VLOOKUP($B152,'Pwood &amp; PB List'!$B$4:$V$158,13,FALSE),IF('Summary Sheet'!$M$4="PB w/ PB Drawers",VLOOKUP($B152,'Pwood &amp; PB List'!$B$4:$V$158,17,FALSE))))</f>
        <v>557.98</v>
      </c>
      <c r="V152" s="108" t="str">
        <f t="shared" ref="V152:V161" si="207">CONCATENATE("MAB-",B152)</f>
        <v>MAB-W301224</v>
      </c>
      <c r="W152" s="149">
        <f>IF('Summary Sheet'!$M$4="Plywood",VLOOKUP($B152,'Pwood &amp; PB List'!$B$4:$V$158,9,FALSE),IF('Summary Sheet'!$M$4="PB w/ Wood Drawers",VLOOKUP($B152,'Pwood &amp; PB List'!$B$4:$V$158,13,FALSE),IF('Summary Sheet'!$M$4="PB w/ PB Drawers",VLOOKUP($B152,'Pwood &amp; PB List'!$B$4:$V$158,17,FALSE))))</f>
        <v>557.98</v>
      </c>
      <c r="X152" s="150" t="str">
        <f t="shared" ref="X152:X161" si="208">CONCATENATE("GLB-",B152)</f>
        <v>GLB-W301224</v>
      </c>
      <c r="Y152" s="107">
        <v>2</v>
      </c>
      <c r="Z152" s="108"/>
      <c r="AA152" s="108"/>
      <c r="AB152" s="108"/>
      <c r="AC152" s="108"/>
      <c r="AD152" s="93"/>
      <c r="AE152" s="93"/>
      <c r="AF152" s="93"/>
      <c r="AG152" s="93"/>
      <c r="AH152" s="93"/>
      <c r="AI152" s="93"/>
      <c r="AJ152" s="93"/>
      <c r="AK152" s="93"/>
      <c r="AL152" s="93"/>
      <c r="AM152" s="93"/>
      <c r="AN152" s="93"/>
      <c r="AO152" s="93"/>
      <c r="AP152" s="93"/>
      <c r="AQ152" s="93"/>
      <c r="AR152" s="93"/>
      <c r="AS152" s="93"/>
    </row>
    <row r="153" spans="1:45" ht="14.25" customHeight="1">
      <c r="A153" s="147" t="s">
        <v>774</v>
      </c>
      <c r="B153" s="148" t="s">
        <v>775</v>
      </c>
      <c r="C153" s="149">
        <f>IF('Summary Sheet'!$M$4="Plywood",VLOOKUP($B153,'Pwood &amp; PB List'!$B$4:$V$158,9,FALSE),IF('Summary Sheet'!$M$4="PB w/ Wood Drawers",VLOOKUP($B153,'Pwood &amp; PB List'!$B$4:$V$158,13,FALSE),IF('Summary Sheet'!$M$4="PB w/ PB Drawers",VLOOKUP($B153,'Pwood &amp; PB List'!$B$4:$V$158,17,FALSE))))</f>
        <v>617.78</v>
      </c>
      <c r="D153" s="150" t="str">
        <f t="shared" si="198"/>
        <v>GLW-W301524</v>
      </c>
      <c r="E153" s="149">
        <f>IF('Summary Sheet'!$M$4="Plywood",VLOOKUP($B153,'Pwood &amp; PB List'!$B$4:$V$158,10,FALSE),IF('Summary Sheet'!$M$4="PB w/ Wood Drawers",VLOOKUP($B153,'Pwood &amp; PB List'!$B$4:$V$158,14,FALSE),IF('Summary Sheet'!$M$4="PB w/ PB Drawers",VLOOKUP($B153,'Pwood &amp; PB List'!$B$4:$V$158,18,FALSE))))</f>
        <v>595.01</v>
      </c>
      <c r="F153" s="150" t="str">
        <f t="shared" si="199"/>
        <v>SLO-W301524</v>
      </c>
      <c r="G153" s="149">
        <f>IF('Summary Sheet'!$M$4="Plywood",VLOOKUP($B153,'Pwood &amp; PB List'!$B$4:$V$158,11,FALSE),IF('Summary Sheet'!$M$4="PB w/ Wood Drawers",VLOOKUP($B153,'Pwood &amp; PB List'!$B$4:$V$158,15,FALSE),IF('Summary Sheet'!$M$4="PB w/ PB Drawers",VLOOKUP($B153,'Pwood &amp; PB List'!$B$4:$V$158,19,FALSE))))</f>
        <v>570.745</v>
      </c>
      <c r="H153" s="150" t="str">
        <f t="shared" si="200"/>
        <v>BLW-W301524</v>
      </c>
      <c r="I153" s="149">
        <f>IF('Summary Sheet'!$M$4="Plywood",VLOOKUP($B153,'Pwood &amp; PB List'!$B$4:$V$158,10,FALSE),IF('Summary Sheet'!$M$4="PB w/ Wood Drawers",VLOOKUP($B153,'Pwood &amp; PB List'!$B$4:$V$158,14,FALSE),IF('Summary Sheet'!$M$4="PB w/ PB Drawers",VLOOKUP($B153,'Pwood &amp; PB List'!$B$4:$V$158,18,FALSE))))</f>
        <v>595.01</v>
      </c>
      <c r="J153" s="150" t="str">
        <f t="shared" si="201"/>
        <v>WEO-W301524</v>
      </c>
      <c r="K153" s="149">
        <f>IF('Summary Sheet'!$M$4="Plywood",VLOOKUP($B153,'Pwood &amp; PB List'!$B$4:$V$158,9,FALSE),IF('Summary Sheet'!$M$4="PB w/ Wood Drawers",VLOOKUP($B153,'Pwood &amp; PB List'!$B$4:$V$158,13,FALSE),IF('Summary Sheet'!$M$4="PB w/ PB Drawers",VLOOKUP($B153,'Pwood &amp; PB List'!$B$4:$V$158,17,FALSE))))</f>
        <v>617.78</v>
      </c>
      <c r="L153" s="150" t="str">
        <f t="shared" si="202"/>
        <v>GLG-W301524</v>
      </c>
      <c r="M153" s="149">
        <f>IF('Summary Sheet'!$M$4="Plywood",VLOOKUP($B153,'Pwood &amp; PB List'!$B$4:$V$158,12,FALSE),IF('Summary Sheet'!$M$4="PB w/ Wood Drawers",VLOOKUP($B153,'Pwood &amp; PB List'!$B$4:$V$158,16,FALSE),IF('Summary Sheet'!$M$4="PB w/ PB Drawers",VLOOKUP($B153,'Pwood &amp; PB List'!$B$4:$V$158,20,FALSE))))</f>
        <v>543.49</v>
      </c>
      <c r="N153" s="108" t="str">
        <f t="shared" si="203"/>
        <v>NAO-W301524</v>
      </c>
      <c r="O153" s="149">
        <f>IF('Summary Sheet'!$M$4="Plywood",VLOOKUP($B153,'Pwood &amp; PB List'!$B$4:$V$158,12,FALSE),IF('Summary Sheet'!$M$4="PB w/ Wood Drawers",VLOOKUP($B153,'Pwood &amp; PB List'!$B$4:$V$158,16,FALSE),IF('Summary Sheet'!$M$4="PB w/ PB Drawers",VLOOKUP($B153,'Pwood &amp; PB List'!$B$4:$V$158,20,FALSE))))</f>
        <v>543.49</v>
      </c>
      <c r="P153" s="108" t="str">
        <f t="shared" si="204"/>
        <v>WHO-W301524</v>
      </c>
      <c r="Q153" s="149">
        <f>IF('Summary Sheet'!$M$4="Plywood",VLOOKUP($B153,'Pwood &amp; PB List'!$B$4:$V$158,9,FALSE),IF('Summary Sheet'!$M$4="PB w/ Wood Drawers",VLOOKUP($B153,'Pwood &amp; PB List'!$B$4:$V$158,13,FALSE),IF('Summary Sheet'!$M$4="PB w/ PB Drawers",VLOOKUP($B153,'Pwood &amp; PB List'!$B$4:$V$158,17,FALSE))))</f>
        <v>617.78</v>
      </c>
      <c r="R153" s="108" t="str">
        <f t="shared" si="205"/>
        <v>MAW-W301524</v>
      </c>
      <c r="S153" s="149">
        <f>IF('Summary Sheet'!$M$4="Plywood",VLOOKUP($B153,'Pwood &amp; PB List'!$B$4:$V$158,9,FALSE),IF('Summary Sheet'!$M$4="PB w/ Wood Drawers",VLOOKUP($B153,'Pwood &amp; PB List'!$B$4:$V$158,13,FALSE),IF('Summary Sheet'!$M$4="PB w/ PB Drawers",VLOOKUP($B153,'Pwood &amp; PB List'!$B$4:$V$158,17,FALSE))))</f>
        <v>617.78</v>
      </c>
      <c r="T153" s="108" t="str">
        <f t="shared" si="206"/>
        <v>MAG-W301524</v>
      </c>
      <c r="U153" s="149">
        <f>IF('Summary Sheet'!$M$4="Plywood",VLOOKUP($B153,'Pwood &amp; PB List'!$B$4:$V$158,9,FALSE),IF('Summary Sheet'!$M$4="PB w/ Wood Drawers",VLOOKUP($B153,'Pwood &amp; PB List'!$B$4:$V$158,13,FALSE),IF('Summary Sheet'!$M$4="PB w/ PB Drawers",VLOOKUP($B153,'Pwood &amp; PB List'!$B$4:$V$158,17,FALSE))))</f>
        <v>617.78</v>
      </c>
      <c r="V153" s="108" t="str">
        <f t="shared" si="207"/>
        <v>MAB-W301524</v>
      </c>
      <c r="W153" s="149">
        <f>IF('Summary Sheet'!$M$4="Plywood",VLOOKUP($B153,'Pwood &amp; PB List'!$B$4:$V$158,9,FALSE),IF('Summary Sheet'!$M$4="PB w/ Wood Drawers",VLOOKUP($B153,'Pwood &amp; PB List'!$B$4:$V$158,13,FALSE),IF('Summary Sheet'!$M$4="PB w/ PB Drawers",VLOOKUP($B153,'Pwood &amp; PB List'!$B$4:$V$158,17,FALSE))))</f>
        <v>617.78</v>
      </c>
      <c r="X153" s="150" t="str">
        <f t="shared" si="208"/>
        <v>GLB-W301524</v>
      </c>
      <c r="Y153" s="107">
        <v>2</v>
      </c>
      <c r="Z153" s="108"/>
      <c r="AA153" s="108"/>
      <c r="AB153" s="108"/>
      <c r="AC153" s="108"/>
      <c r="AD153" s="93"/>
      <c r="AE153" s="93"/>
      <c r="AF153" s="93"/>
      <c r="AG153" s="93"/>
      <c r="AH153" s="93"/>
      <c r="AI153" s="93"/>
      <c r="AJ153" s="93"/>
      <c r="AK153" s="93"/>
      <c r="AL153" s="93"/>
      <c r="AM153" s="93"/>
      <c r="AN153" s="93"/>
      <c r="AO153" s="93"/>
      <c r="AP153" s="93"/>
      <c r="AQ153" s="93"/>
      <c r="AR153" s="93"/>
      <c r="AS153" s="93"/>
    </row>
    <row r="154" spans="1:45" ht="14.25" customHeight="1">
      <c r="A154" s="147" t="s">
        <v>776</v>
      </c>
      <c r="B154" s="148" t="s">
        <v>777</v>
      </c>
      <c r="C154" s="149">
        <f>IF('Summary Sheet'!$M$4="Plywood",VLOOKUP($B154,'Pwood &amp; PB List'!$B$4:$V$158,9,FALSE),IF('Summary Sheet'!$M$4="PB w/ Wood Drawers",VLOOKUP($B154,'Pwood &amp; PB List'!$B$4:$V$158,13,FALSE),IF('Summary Sheet'!$M$4="PB w/ PB Drawers",VLOOKUP($B154,'Pwood &amp; PB List'!$B$4:$V$158,17,FALSE))))</f>
        <v>677.57999999999993</v>
      </c>
      <c r="D154" s="150" t="str">
        <f t="shared" si="198"/>
        <v>GLW-W301824</v>
      </c>
      <c r="E154" s="149">
        <f>IF('Summary Sheet'!$M$4="Plywood",VLOOKUP($B154,'Pwood &amp; PB List'!$B$4:$V$158,10,FALSE),IF('Summary Sheet'!$M$4="PB w/ Wood Drawers",VLOOKUP($B154,'Pwood &amp; PB List'!$B$4:$V$158,14,FALSE),IF('Summary Sheet'!$M$4="PB w/ PB Drawers",VLOOKUP($B154,'Pwood &amp; PB List'!$B$4:$V$158,18,FALSE))))</f>
        <v>650.20999999999992</v>
      </c>
      <c r="F154" s="150" t="str">
        <f t="shared" si="199"/>
        <v>SLO-W301824</v>
      </c>
      <c r="G154" s="149">
        <f>IF('Summary Sheet'!$M$4="Plywood",VLOOKUP($B154,'Pwood &amp; PB List'!$B$4:$V$158,11,FALSE),IF('Summary Sheet'!$M$4="PB w/ Wood Drawers",VLOOKUP($B154,'Pwood &amp; PB List'!$B$4:$V$158,15,FALSE),IF('Summary Sheet'!$M$4="PB w/ PB Drawers",VLOOKUP($B154,'Pwood &amp; PB List'!$B$4:$V$158,19,FALSE))))</f>
        <v>621.11500000000001</v>
      </c>
      <c r="H154" s="150" t="str">
        <f t="shared" si="200"/>
        <v>BLW-W301824</v>
      </c>
      <c r="I154" s="149">
        <f>IF('Summary Sheet'!$M$4="Plywood",VLOOKUP($B154,'Pwood &amp; PB List'!$B$4:$V$158,10,FALSE),IF('Summary Sheet'!$M$4="PB w/ Wood Drawers",VLOOKUP($B154,'Pwood &amp; PB List'!$B$4:$V$158,14,FALSE),IF('Summary Sheet'!$M$4="PB w/ PB Drawers",VLOOKUP($B154,'Pwood &amp; PB List'!$B$4:$V$158,18,FALSE))))</f>
        <v>650.20999999999992</v>
      </c>
      <c r="J154" s="150" t="str">
        <f t="shared" si="201"/>
        <v>WEO-W301824</v>
      </c>
      <c r="K154" s="149">
        <f>IF('Summary Sheet'!$M$4="Plywood",VLOOKUP($B154,'Pwood &amp; PB List'!$B$4:$V$158,9,FALSE),IF('Summary Sheet'!$M$4="PB w/ Wood Drawers",VLOOKUP($B154,'Pwood &amp; PB List'!$B$4:$V$158,13,FALSE),IF('Summary Sheet'!$M$4="PB w/ PB Drawers",VLOOKUP($B154,'Pwood &amp; PB List'!$B$4:$V$158,17,FALSE))))</f>
        <v>677.57999999999993</v>
      </c>
      <c r="L154" s="150" t="str">
        <f t="shared" si="202"/>
        <v>GLG-W301824</v>
      </c>
      <c r="M154" s="149">
        <f>IF('Summary Sheet'!$M$4="Plywood",VLOOKUP($B154,'Pwood &amp; PB List'!$B$4:$V$158,12,FALSE),IF('Summary Sheet'!$M$4="PB w/ Wood Drawers",VLOOKUP($B154,'Pwood &amp; PB List'!$B$4:$V$158,16,FALSE),IF('Summary Sheet'!$M$4="PB w/ PB Drawers",VLOOKUP($B154,'Pwood &amp; PB List'!$B$4:$V$158,20,FALSE))))</f>
        <v>588.22499999999991</v>
      </c>
      <c r="N154" s="108" t="str">
        <f t="shared" si="203"/>
        <v>NAO-W301824</v>
      </c>
      <c r="O154" s="149">
        <f>IF('Summary Sheet'!$M$4="Plywood",VLOOKUP($B154,'Pwood &amp; PB List'!$B$4:$V$158,12,FALSE),IF('Summary Sheet'!$M$4="PB w/ Wood Drawers",VLOOKUP($B154,'Pwood &amp; PB List'!$B$4:$V$158,16,FALSE),IF('Summary Sheet'!$M$4="PB w/ PB Drawers",VLOOKUP($B154,'Pwood &amp; PB List'!$B$4:$V$158,20,FALSE))))</f>
        <v>588.22499999999991</v>
      </c>
      <c r="P154" s="108" t="str">
        <f t="shared" si="204"/>
        <v>WHO-W301824</v>
      </c>
      <c r="Q154" s="149">
        <f>IF('Summary Sheet'!$M$4="Plywood",VLOOKUP($B154,'Pwood &amp; PB List'!$B$4:$V$158,9,FALSE),IF('Summary Sheet'!$M$4="PB w/ Wood Drawers",VLOOKUP($B154,'Pwood &amp; PB List'!$B$4:$V$158,13,FALSE),IF('Summary Sheet'!$M$4="PB w/ PB Drawers",VLOOKUP($B154,'Pwood &amp; PB List'!$B$4:$V$158,17,FALSE))))</f>
        <v>677.57999999999993</v>
      </c>
      <c r="R154" s="108" t="str">
        <f t="shared" si="205"/>
        <v>MAW-W301824</v>
      </c>
      <c r="S154" s="149">
        <f>IF('Summary Sheet'!$M$4="Plywood",VLOOKUP($B154,'Pwood &amp; PB List'!$B$4:$V$158,9,FALSE),IF('Summary Sheet'!$M$4="PB w/ Wood Drawers",VLOOKUP($B154,'Pwood &amp; PB List'!$B$4:$V$158,13,FALSE),IF('Summary Sheet'!$M$4="PB w/ PB Drawers",VLOOKUP($B154,'Pwood &amp; PB List'!$B$4:$V$158,17,FALSE))))</f>
        <v>677.57999999999993</v>
      </c>
      <c r="T154" s="108" t="str">
        <f t="shared" si="206"/>
        <v>MAG-W301824</v>
      </c>
      <c r="U154" s="149">
        <f>IF('Summary Sheet'!$M$4="Plywood",VLOOKUP($B154,'Pwood &amp; PB List'!$B$4:$V$158,9,FALSE),IF('Summary Sheet'!$M$4="PB w/ Wood Drawers",VLOOKUP($B154,'Pwood &amp; PB List'!$B$4:$V$158,13,FALSE),IF('Summary Sheet'!$M$4="PB w/ PB Drawers",VLOOKUP($B154,'Pwood &amp; PB List'!$B$4:$V$158,17,FALSE))))</f>
        <v>677.57999999999993</v>
      </c>
      <c r="V154" s="108" t="str">
        <f t="shared" si="207"/>
        <v>MAB-W301824</v>
      </c>
      <c r="W154" s="149">
        <f>IF('Summary Sheet'!$M$4="Plywood",VLOOKUP($B154,'Pwood &amp; PB List'!$B$4:$V$158,9,FALSE),IF('Summary Sheet'!$M$4="PB w/ Wood Drawers",VLOOKUP($B154,'Pwood &amp; PB List'!$B$4:$V$158,13,FALSE),IF('Summary Sheet'!$M$4="PB w/ PB Drawers",VLOOKUP($B154,'Pwood &amp; PB List'!$B$4:$V$158,17,FALSE))))</f>
        <v>677.57999999999993</v>
      </c>
      <c r="X154" s="150" t="str">
        <f t="shared" si="208"/>
        <v>GLB-W301824</v>
      </c>
      <c r="Y154" s="107">
        <v>2</v>
      </c>
      <c r="Z154" s="108"/>
      <c r="AA154" s="108"/>
      <c r="AB154" s="108"/>
      <c r="AC154" s="108"/>
      <c r="AD154" s="93"/>
      <c r="AE154" s="93"/>
      <c r="AF154" s="93"/>
      <c r="AG154" s="93"/>
      <c r="AH154" s="93"/>
      <c r="AI154" s="93"/>
      <c r="AJ154" s="93"/>
      <c r="AK154" s="93"/>
      <c r="AL154" s="93"/>
      <c r="AM154" s="93"/>
      <c r="AN154" s="93"/>
      <c r="AO154" s="93"/>
      <c r="AP154" s="93"/>
      <c r="AQ154" s="93"/>
      <c r="AR154" s="93"/>
      <c r="AS154" s="93"/>
    </row>
    <row r="155" spans="1:45" ht="14.25" customHeight="1">
      <c r="A155" s="147" t="s">
        <v>778</v>
      </c>
      <c r="B155" s="148" t="s">
        <v>779</v>
      </c>
      <c r="C155" s="149">
        <f>IF('Summary Sheet'!$M$4="Plywood",VLOOKUP($B155,'Pwood &amp; PB List'!$B$4:$V$158,9,FALSE),IF('Summary Sheet'!$M$4="PB w/ Wood Drawers",VLOOKUP($B155,'Pwood &amp; PB List'!$B$4:$V$158,13,FALSE),IF('Summary Sheet'!$M$4="PB w/ PB Drawers",VLOOKUP($B155,'Pwood &amp; PB List'!$B$4:$V$158,17,FALSE))))</f>
        <v>737.26499999999999</v>
      </c>
      <c r="D155" s="150" t="str">
        <f t="shared" si="198"/>
        <v>GLW-W302124</v>
      </c>
      <c r="E155" s="149">
        <f>IF('Summary Sheet'!$M$4="Plywood",VLOOKUP($B155,'Pwood &amp; PB List'!$B$4:$V$158,10,FALSE),IF('Summary Sheet'!$M$4="PB w/ Wood Drawers",VLOOKUP($B155,'Pwood &amp; PB List'!$B$4:$V$158,14,FALSE),IF('Summary Sheet'!$M$4="PB w/ PB Drawers",VLOOKUP($B155,'Pwood &amp; PB List'!$B$4:$V$158,18,FALSE))))</f>
        <v>705.29500000000007</v>
      </c>
      <c r="F155" s="150" t="str">
        <f t="shared" si="199"/>
        <v>SLO-W302124</v>
      </c>
      <c r="G155" s="149">
        <f>IF('Summary Sheet'!$M$4="Plywood",VLOOKUP($B155,'Pwood &amp; PB List'!$B$4:$V$158,11,FALSE),IF('Summary Sheet'!$M$4="PB w/ Wood Drawers",VLOOKUP($B155,'Pwood &amp; PB List'!$B$4:$V$158,15,FALSE),IF('Summary Sheet'!$M$4="PB w/ PB Drawers",VLOOKUP($B155,'Pwood &amp; PB List'!$B$4:$V$158,19,FALSE))))</f>
        <v>671.255</v>
      </c>
      <c r="H155" s="150" t="str">
        <f t="shared" si="200"/>
        <v>BLW-W302124</v>
      </c>
      <c r="I155" s="149">
        <f>IF('Summary Sheet'!$M$4="Plywood",VLOOKUP($B155,'Pwood &amp; PB List'!$B$4:$V$158,10,FALSE),IF('Summary Sheet'!$M$4="PB w/ Wood Drawers",VLOOKUP($B155,'Pwood &amp; PB List'!$B$4:$V$158,14,FALSE),IF('Summary Sheet'!$M$4="PB w/ PB Drawers",VLOOKUP($B155,'Pwood &amp; PB List'!$B$4:$V$158,18,FALSE))))</f>
        <v>705.29500000000007</v>
      </c>
      <c r="J155" s="150" t="str">
        <f t="shared" si="201"/>
        <v>WEO-W302124</v>
      </c>
      <c r="K155" s="149">
        <f>IF('Summary Sheet'!$M$4="Plywood",VLOOKUP($B155,'Pwood &amp; PB List'!$B$4:$V$158,9,FALSE),IF('Summary Sheet'!$M$4="PB w/ Wood Drawers",VLOOKUP($B155,'Pwood &amp; PB List'!$B$4:$V$158,13,FALSE),IF('Summary Sheet'!$M$4="PB w/ PB Drawers",VLOOKUP($B155,'Pwood &amp; PB List'!$B$4:$V$158,17,FALSE))))</f>
        <v>737.26499999999999</v>
      </c>
      <c r="L155" s="150" t="str">
        <f t="shared" si="202"/>
        <v>GLG-W302124</v>
      </c>
      <c r="M155" s="149">
        <f>IF('Summary Sheet'!$M$4="Plywood",VLOOKUP($B155,'Pwood &amp; PB List'!$B$4:$V$158,12,FALSE),IF('Summary Sheet'!$M$4="PB w/ Wood Drawers",VLOOKUP($B155,'Pwood &amp; PB List'!$B$4:$V$158,16,FALSE),IF('Summary Sheet'!$M$4="PB w/ PB Drawers",VLOOKUP($B155,'Pwood &amp; PB List'!$B$4:$V$158,20,FALSE))))</f>
        <v>632.96</v>
      </c>
      <c r="N155" s="108" t="str">
        <f t="shared" si="203"/>
        <v>NAO-W302124</v>
      </c>
      <c r="O155" s="149">
        <f>IF('Summary Sheet'!$M$4="Plywood",VLOOKUP($B155,'Pwood &amp; PB List'!$B$4:$V$158,12,FALSE),IF('Summary Sheet'!$M$4="PB w/ Wood Drawers",VLOOKUP($B155,'Pwood &amp; PB List'!$B$4:$V$158,16,FALSE),IF('Summary Sheet'!$M$4="PB w/ PB Drawers",VLOOKUP($B155,'Pwood &amp; PB List'!$B$4:$V$158,20,FALSE))))</f>
        <v>632.96</v>
      </c>
      <c r="P155" s="108" t="str">
        <f t="shared" si="204"/>
        <v>WHO-W302124</v>
      </c>
      <c r="Q155" s="149">
        <f>IF('Summary Sheet'!$M$4="Plywood",VLOOKUP($B155,'Pwood &amp; PB List'!$B$4:$V$158,9,FALSE),IF('Summary Sheet'!$M$4="PB w/ Wood Drawers",VLOOKUP($B155,'Pwood &amp; PB List'!$B$4:$V$158,13,FALSE),IF('Summary Sheet'!$M$4="PB w/ PB Drawers",VLOOKUP($B155,'Pwood &amp; PB List'!$B$4:$V$158,17,FALSE))))</f>
        <v>737.26499999999999</v>
      </c>
      <c r="R155" s="108" t="str">
        <f t="shared" si="205"/>
        <v>MAW-W302124</v>
      </c>
      <c r="S155" s="149">
        <f>IF('Summary Sheet'!$M$4="Plywood",VLOOKUP($B155,'Pwood &amp; PB List'!$B$4:$V$158,9,FALSE),IF('Summary Sheet'!$M$4="PB w/ Wood Drawers",VLOOKUP($B155,'Pwood &amp; PB List'!$B$4:$V$158,13,FALSE),IF('Summary Sheet'!$M$4="PB w/ PB Drawers",VLOOKUP($B155,'Pwood &amp; PB List'!$B$4:$V$158,17,FALSE))))</f>
        <v>737.26499999999999</v>
      </c>
      <c r="T155" s="108" t="str">
        <f t="shared" si="206"/>
        <v>MAG-W302124</v>
      </c>
      <c r="U155" s="149">
        <f>IF('Summary Sheet'!$M$4="Plywood",VLOOKUP($B155,'Pwood &amp; PB List'!$B$4:$V$158,9,FALSE),IF('Summary Sheet'!$M$4="PB w/ Wood Drawers",VLOOKUP($B155,'Pwood &amp; PB List'!$B$4:$V$158,13,FALSE),IF('Summary Sheet'!$M$4="PB w/ PB Drawers",VLOOKUP($B155,'Pwood &amp; PB List'!$B$4:$V$158,17,FALSE))))</f>
        <v>737.26499999999999</v>
      </c>
      <c r="V155" s="108" t="str">
        <f t="shared" si="207"/>
        <v>MAB-W302124</v>
      </c>
      <c r="W155" s="149">
        <f>IF('Summary Sheet'!$M$4="Plywood",VLOOKUP($B155,'Pwood &amp; PB List'!$B$4:$V$158,9,FALSE),IF('Summary Sheet'!$M$4="PB w/ Wood Drawers",VLOOKUP($B155,'Pwood &amp; PB List'!$B$4:$V$158,13,FALSE),IF('Summary Sheet'!$M$4="PB w/ PB Drawers",VLOOKUP($B155,'Pwood &amp; PB List'!$B$4:$V$158,17,FALSE))))</f>
        <v>737.26499999999999</v>
      </c>
      <c r="X155" s="150" t="str">
        <f t="shared" si="208"/>
        <v>GLB-W302124</v>
      </c>
      <c r="Y155" s="107">
        <v>2</v>
      </c>
      <c r="Z155" s="108"/>
      <c r="AA155" s="108"/>
      <c r="AB155" s="108"/>
      <c r="AC155" s="108"/>
      <c r="AD155" s="93"/>
      <c r="AE155" s="93"/>
      <c r="AF155" s="93"/>
      <c r="AG155" s="93"/>
      <c r="AH155" s="93"/>
      <c r="AI155" s="93"/>
      <c r="AJ155" s="93"/>
      <c r="AK155" s="93"/>
      <c r="AL155" s="93"/>
      <c r="AM155" s="93"/>
      <c r="AN155" s="93"/>
      <c r="AO155" s="93"/>
      <c r="AP155" s="93"/>
      <c r="AQ155" s="93"/>
      <c r="AR155" s="93"/>
      <c r="AS155" s="93"/>
    </row>
    <row r="156" spans="1:45" ht="14.25" customHeight="1">
      <c r="A156" s="147" t="s">
        <v>780</v>
      </c>
      <c r="B156" s="148" t="s">
        <v>781</v>
      </c>
      <c r="C156" s="149">
        <f>IF('Summary Sheet'!$M$4="Plywood",VLOOKUP($B156,'Pwood &amp; PB List'!$B$4:$V$158,9,FALSE),IF('Summary Sheet'!$M$4="PB w/ Wood Drawers",VLOOKUP($B156,'Pwood &amp; PB List'!$B$4:$V$158,13,FALSE),IF('Summary Sheet'!$M$4="PB w/ PB Drawers",VLOOKUP($B156,'Pwood &amp; PB List'!$B$4:$V$158,17,FALSE))))</f>
        <v>916.55000000000007</v>
      </c>
      <c r="D156" s="150" t="str">
        <f t="shared" si="198"/>
        <v>GLW-W302424</v>
      </c>
      <c r="E156" s="149">
        <f>IF('Summary Sheet'!$M$4="Plywood",VLOOKUP($B156,'Pwood &amp; PB List'!$B$4:$V$158,10,FALSE),IF('Summary Sheet'!$M$4="PB w/ Wood Drawers",VLOOKUP($B156,'Pwood &amp; PB List'!$B$4:$V$158,14,FALSE),IF('Summary Sheet'!$M$4="PB w/ PB Drawers",VLOOKUP($B156,'Pwood &amp; PB List'!$B$4:$V$158,18,FALSE))))</f>
        <v>880.09500000000003</v>
      </c>
      <c r="F156" s="150" t="str">
        <f t="shared" si="199"/>
        <v>SLO-W302424</v>
      </c>
      <c r="G156" s="149">
        <f>IF('Summary Sheet'!$M$4="Plywood",VLOOKUP($B156,'Pwood &amp; PB List'!$B$4:$V$158,11,FALSE),IF('Summary Sheet'!$M$4="PB w/ Wood Drawers",VLOOKUP($B156,'Pwood &amp; PB List'!$B$4:$V$158,15,FALSE),IF('Summary Sheet'!$M$4="PB w/ PB Drawers",VLOOKUP($B156,'Pwood &amp; PB List'!$B$4:$V$158,19,FALSE))))</f>
        <v>841.11</v>
      </c>
      <c r="H156" s="150" t="str">
        <f t="shared" si="200"/>
        <v>BLW-W302424</v>
      </c>
      <c r="I156" s="149">
        <f>IF('Summary Sheet'!$M$4="Plywood",VLOOKUP($B156,'Pwood &amp; PB List'!$B$4:$V$158,10,FALSE),IF('Summary Sheet'!$M$4="PB w/ Wood Drawers",VLOOKUP($B156,'Pwood &amp; PB List'!$B$4:$V$158,14,FALSE),IF('Summary Sheet'!$M$4="PB w/ PB Drawers",VLOOKUP($B156,'Pwood &amp; PB List'!$B$4:$V$158,18,FALSE))))</f>
        <v>880.09500000000003</v>
      </c>
      <c r="J156" s="150" t="str">
        <f t="shared" si="201"/>
        <v>WEO-W302424</v>
      </c>
      <c r="K156" s="149">
        <f>IF('Summary Sheet'!$M$4="Plywood",VLOOKUP($B156,'Pwood &amp; PB List'!$B$4:$V$158,9,FALSE),IF('Summary Sheet'!$M$4="PB w/ Wood Drawers",VLOOKUP($B156,'Pwood &amp; PB List'!$B$4:$V$158,13,FALSE),IF('Summary Sheet'!$M$4="PB w/ PB Drawers",VLOOKUP($B156,'Pwood &amp; PB List'!$B$4:$V$158,17,FALSE))))</f>
        <v>916.55000000000007</v>
      </c>
      <c r="L156" s="150" t="str">
        <f t="shared" si="202"/>
        <v>GLG-W302424</v>
      </c>
      <c r="M156" s="149">
        <f>IF('Summary Sheet'!$M$4="Plywood",VLOOKUP($B156,'Pwood &amp; PB List'!$B$4:$V$158,12,FALSE),IF('Summary Sheet'!$M$4="PB w/ Wood Drawers",VLOOKUP($B156,'Pwood &amp; PB List'!$B$4:$V$158,16,FALSE),IF('Summary Sheet'!$M$4="PB w/ PB Drawers",VLOOKUP($B156,'Pwood &amp; PB List'!$B$4:$V$158,20,FALSE))))</f>
        <v>797.29500000000007</v>
      </c>
      <c r="N156" s="108" t="str">
        <f t="shared" si="203"/>
        <v>NAO-W302424</v>
      </c>
      <c r="O156" s="149">
        <f>IF('Summary Sheet'!$M$4="Plywood",VLOOKUP($B156,'Pwood &amp; PB List'!$B$4:$V$158,12,FALSE),IF('Summary Sheet'!$M$4="PB w/ Wood Drawers",VLOOKUP($B156,'Pwood &amp; PB List'!$B$4:$V$158,16,FALSE),IF('Summary Sheet'!$M$4="PB w/ PB Drawers",VLOOKUP($B156,'Pwood &amp; PB List'!$B$4:$V$158,20,FALSE))))</f>
        <v>797.29500000000007</v>
      </c>
      <c r="P156" s="108" t="str">
        <f t="shared" si="204"/>
        <v>WHO-W302424</v>
      </c>
      <c r="Q156" s="149">
        <f>IF('Summary Sheet'!$M$4="Plywood",VLOOKUP($B156,'Pwood &amp; PB List'!$B$4:$V$158,9,FALSE),IF('Summary Sheet'!$M$4="PB w/ Wood Drawers",VLOOKUP($B156,'Pwood &amp; PB List'!$B$4:$V$158,13,FALSE),IF('Summary Sheet'!$M$4="PB w/ PB Drawers",VLOOKUP($B156,'Pwood &amp; PB List'!$B$4:$V$158,17,FALSE))))</f>
        <v>916.55000000000007</v>
      </c>
      <c r="R156" s="108" t="str">
        <f t="shared" si="205"/>
        <v>MAW-W302424</v>
      </c>
      <c r="S156" s="149">
        <f>IF('Summary Sheet'!$M$4="Plywood",VLOOKUP($B156,'Pwood &amp; PB List'!$B$4:$V$158,9,FALSE),IF('Summary Sheet'!$M$4="PB w/ Wood Drawers",VLOOKUP($B156,'Pwood &amp; PB List'!$B$4:$V$158,13,FALSE),IF('Summary Sheet'!$M$4="PB w/ PB Drawers",VLOOKUP($B156,'Pwood &amp; PB List'!$B$4:$V$158,17,FALSE))))</f>
        <v>916.55000000000007</v>
      </c>
      <c r="T156" s="108" t="str">
        <f t="shared" si="206"/>
        <v>MAG-W302424</v>
      </c>
      <c r="U156" s="149">
        <f>IF('Summary Sheet'!$M$4="Plywood",VLOOKUP($B156,'Pwood &amp; PB List'!$B$4:$V$158,9,FALSE),IF('Summary Sheet'!$M$4="PB w/ Wood Drawers",VLOOKUP($B156,'Pwood &amp; PB List'!$B$4:$V$158,13,FALSE),IF('Summary Sheet'!$M$4="PB w/ PB Drawers",VLOOKUP($B156,'Pwood &amp; PB List'!$B$4:$V$158,17,FALSE))))</f>
        <v>916.55000000000007</v>
      </c>
      <c r="V156" s="108" t="str">
        <f t="shared" si="207"/>
        <v>MAB-W302424</v>
      </c>
      <c r="W156" s="149">
        <f>IF('Summary Sheet'!$M$4="Plywood",VLOOKUP($B156,'Pwood &amp; PB List'!$B$4:$V$158,9,FALSE),IF('Summary Sheet'!$M$4="PB w/ Wood Drawers",VLOOKUP($B156,'Pwood &amp; PB List'!$B$4:$V$158,13,FALSE),IF('Summary Sheet'!$M$4="PB w/ PB Drawers",VLOOKUP($B156,'Pwood &amp; PB List'!$B$4:$V$158,17,FALSE))))</f>
        <v>916.55000000000007</v>
      </c>
      <c r="X156" s="150" t="str">
        <f t="shared" si="208"/>
        <v>GLB-W302424</v>
      </c>
      <c r="Y156" s="107">
        <v>2</v>
      </c>
      <c r="Z156" s="108"/>
      <c r="AA156" s="108"/>
      <c r="AB156" s="108"/>
      <c r="AC156" s="108"/>
      <c r="AD156" s="93"/>
      <c r="AE156" s="93"/>
      <c r="AF156" s="93"/>
      <c r="AG156" s="93"/>
      <c r="AH156" s="93"/>
      <c r="AI156" s="93"/>
      <c r="AJ156" s="93"/>
      <c r="AK156" s="93"/>
      <c r="AL156" s="93"/>
      <c r="AM156" s="93"/>
      <c r="AN156" s="93"/>
      <c r="AO156" s="93"/>
      <c r="AP156" s="93"/>
      <c r="AQ156" s="93"/>
      <c r="AR156" s="93"/>
      <c r="AS156" s="93"/>
    </row>
    <row r="157" spans="1:45" ht="14.25" customHeight="1">
      <c r="A157" s="147" t="s">
        <v>782</v>
      </c>
      <c r="B157" s="148" t="s">
        <v>310</v>
      </c>
      <c r="C157" s="149">
        <f>IF('Summary Sheet'!$M$4="Plywood",VLOOKUP($B157,'Pwood &amp; PB List'!$B$4:$V$158,9,FALSE),IF('Summary Sheet'!$M$4="PB w/ Wood Drawers",VLOOKUP($B157,'Pwood &amp; PB List'!$B$4:$V$158,13,FALSE),IF('Summary Sheet'!$M$4="PB w/ PB Drawers",VLOOKUP($B157,'Pwood &amp; PB List'!$B$4:$V$158,17,FALSE))))</f>
        <v>644.23</v>
      </c>
      <c r="D157" s="150" t="str">
        <f t="shared" si="198"/>
        <v>GLW-W361224</v>
      </c>
      <c r="E157" s="149">
        <f>IF('Summary Sheet'!$M$4="Plywood",VLOOKUP($B157,'Pwood &amp; PB List'!$B$4:$V$158,10,FALSE),IF('Summary Sheet'!$M$4="PB w/ Wood Drawers",VLOOKUP($B157,'Pwood &amp; PB List'!$B$4:$V$158,14,FALSE),IF('Summary Sheet'!$M$4="PB w/ PB Drawers",VLOOKUP($B157,'Pwood &amp; PB List'!$B$4:$V$158,18,FALSE))))</f>
        <v>622.38</v>
      </c>
      <c r="F157" s="150" t="str">
        <f t="shared" si="199"/>
        <v>SLO-W361224</v>
      </c>
      <c r="G157" s="149">
        <f>IF('Summary Sheet'!$M$4="Plywood",VLOOKUP($B157,'Pwood &amp; PB List'!$B$4:$V$158,11,FALSE),IF('Summary Sheet'!$M$4="PB w/ Wood Drawers",VLOOKUP($B157,'Pwood &amp; PB List'!$B$4:$V$158,15,FALSE),IF('Summary Sheet'!$M$4="PB w/ PB Drawers",VLOOKUP($B157,'Pwood &amp; PB List'!$B$4:$V$158,19,FALSE))))</f>
        <v>599.15</v>
      </c>
      <c r="H157" s="150" t="str">
        <f t="shared" si="200"/>
        <v>BLW-W361224</v>
      </c>
      <c r="I157" s="149">
        <f>IF('Summary Sheet'!$M$4="Plywood",VLOOKUP($B157,'Pwood &amp; PB List'!$B$4:$V$158,10,FALSE),IF('Summary Sheet'!$M$4="PB w/ Wood Drawers",VLOOKUP($B157,'Pwood &amp; PB List'!$B$4:$V$158,14,FALSE),IF('Summary Sheet'!$M$4="PB w/ PB Drawers",VLOOKUP($B157,'Pwood &amp; PB List'!$B$4:$V$158,18,FALSE))))</f>
        <v>622.38</v>
      </c>
      <c r="J157" s="150" t="str">
        <f t="shared" si="201"/>
        <v>WEO-W361224</v>
      </c>
      <c r="K157" s="149">
        <f>IF('Summary Sheet'!$M$4="Plywood",VLOOKUP($B157,'Pwood &amp; PB List'!$B$4:$V$158,9,FALSE),IF('Summary Sheet'!$M$4="PB w/ Wood Drawers",VLOOKUP($B157,'Pwood &amp; PB List'!$B$4:$V$158,13,FALSE),IF('Summary Sheet'!$M$4="PB w/ PB Drawers",VLOOKUP($B157,'Pwood &amp; PB List'!$B$4:$V$158,17,FALSE))))</f>
        <v>644.23</v>
      </c>
      <c r="L157" s="150" t="str">
        <f t="shared" si="202"/>
        <v>GLG-W361224</v>
      </c>
      <c r="M157" s="149">
        <f>IF('Summary Sheet'!$M$4="Plywood",VLOOKUP($B157,'Pwood &amp; PB List'!$B$4:$V$158,12,FALSE),IF('Summary Sheet'!$M$4="PB w/ Wood Drawers",VLOOKUP($B157,'Pwood &amp; PB List'!$B$4:$V$158,16,FALSE),IF('Summary Sheet'!$M$4="PB w/ PB Drawers",VLOOKUP($B157,'Pwood &amp; PB List'!$B$4:$V$158,20,FALSE))))</f>
        <v>572.92999999999995</v>
      </c>
      <c r="N157" s="108" t="str">
        <f t="shared" si="203"/>
        <v>NAO-W361224</v>
      </c>
      <c r="O157" s="149">
        <f>IF('Summary Sheet'!$M$4="Plywood",VLOOKUP($B157,'Pwood &amp; PB List'!$B$4:$V$158,12,FALSE),IF('Summary Sheet'!$M$4="PB w/ Wood Drawers",VLOOKUP($B157,'Pwood &amp; PB List'!$B$4:$V$158,16,FALSE),IF('Summary Sheet'!$M$4="PB w/ PB Drawers",VLOOKUP($B157,'Pwood &amp; PB List'!$B$4:$V$158,20,FALSE))))</f>
        <v>572.92999999999995</v>
      </c>
      <c r="P157" s="108" t="str">
        <f t="shared" si="204"/>
        <v>WHO-W361224</v>
      </c>
      <c r="Q157" s="149">
        <f>IF('Summary Sheet'!$M$4="Plywood",VLOOKUP($B157,'Pwood &amp; PB List'!$B$4:$V$158,9,FALSE),IF('Summary Sheet'!$M$4="PB w/ Wood Drawers",VLOOKUP($B157,'Pwood &amp; PB List'!$B$4:$V$158,13,FALSE),IF('Summary Sheet'!$M$4="PB w/ PB Drawers",VLOOKUP($B157,'Pwood &amp; PB List'!$B$4:$V$158,17,FALSE))))</f>
        <v>644.23</v>
      </c>
      <c r="R157" s="108" t="str">
        <f t="shared" si="205"/>
        <v>MAW-W361224</v>
      </c>
      <c r="S157" s="149">
        <f>IF('Summary Sheet'!$M$4="Plywood",VLOOKUP($B157,'Pwood &amp; PB List'!$B$4:$V$158,9,FALSE),IF('Summary Sheet'!$M$4="PB w/ Wood Drawers",VLOOKUP($B157,'Pwood &amp; PB List'!$B$4:$V$158,13,FALSE),IF('Summary Sheet'!$M$4="PB w/ PB Drawers",VLOOKUP($B157,'Pwood &amp; PB List'!$B$4:$V$158,17,FALSE))))</f>
        <v>644.23</v>
      </c>
      <c r="T157" s="108" t="str">
        <f t="shared" si="206"/>
        <v>MAG-W361224</v>
      </c>
      <c r="U157" s="149">
        <f>IF('Summary Sheet'!$M$4="Plywood",VLOOKUP($B157,'Pwood &amp; PB List'!$B$4:$V$158,9,FALSE),IF('Summary Sheet'!$M$4="PB w/ Wood Drawers",VLOOKUP($B157,'Pwood &amp; PB List'!$B$4:$V$158,13,FALSE),IF('Summary Sheet'!$M$4="PB w/ PB Drawers",VLOOKUP($B157,'Pwood &amp; PB List'!$B$4:$V$158,17,FALSE))))</f>
        <v>644.23</v>
      </c>
      <c r="V157" s="108" t="str">
        <f t="shared" si="207"/>
        <v>MAB-W361224</v>
      </c>
      <c r="W157" s="149">
        <f>IF('Summary Sheet'!$M$4="Plywood",VLOOKUP($B157,'Pwood &amp; PB List'!$B$4:$V$158,9,FALSE),IF('Summary Sheet'!$M$4="PB w/ Wood Drawers",VLOOKUP($B157,'Pwood &amp; PB List'!$B$4:$V$158,13,FALSE),IF('Summary Sheet'!$M$4="PB w/ PB Drawers",VLOOKUP($B157,'Pwood &amp; PB List'!$B$4:$V$158,17,FALSE))))</f>
        <v>644.23</v>
      </c>
      <c r="X157" s="150" t="str">
        <f t="shared" si="208"/>
        <v>GLB-W361224</v>
      </c>
      <c r="Y157" s="107">
        <v>2</v>
      </c>
      <c r="Z157" s="108"/>
      <c r="AA157" s="108"/>
      <c r="AB157" s="108"/>
      <c r="AC157" s="108"/>
      <c r="AD157" s="93"/>
      <c r="AE157" s="93"/>
      <c r="AF157" s="93"/>
      <c r="AG157" s="93"/>
      <c r="AH157" s="93"/>
      <c r="AI157" s="93"/>
      <c r="AJ157" s="93"/>
      <c r="AK157" s="93"/>
      <c r="AL157" s="93"/>
      <c r="AM157" s="93"/>
      <c r="AN157" s="93"/>
      <c r="AO157" s="93"/>
      <c r="AP157" s="93"/>
      <c r="AQ157" s="93"/>
      <c r="AR157" s="93"/>
      <c r="AS157" s="93"/>
    </row>
    <row r="158" spans="1:45" ht="14.25" customHeight="1">
      <c r="A158" s="147" t="s">
        <v>783</v>
      </c>
      <c r="B158" s="148" t="s">
        <v>312</v>
      </c>
      <c r="C158" s="149">
        <f>IF('Summary Sheet'!$M$4="Plywood",VLOOKUP($B158,'Pwood &amp; PB List'!$B$4:$V$158,9,FALSE),IF('Summary Sheet'!$M$4="PB w/ Wood Drawers",VLOOKUP($B158,'Pwood &amp; PB List'!$B$4:$V$158,13,FALSE),IF('Summary Sheet'!$M$4="PB w/ PB Drawers",VLOOKUP($B158,'Pwood &amp; PB List'!$B$4:$V$158,17,FALSE))))</f>
        <v>710.69999999999993</v>
      </c>
      <c r="D158" s="150" t="str">
        <f t="shared" si="198"/>
        <v>GLW-W361524</v>
      </c>
      <c r="E158" s="149">
        <f>IF('Summary Sheet'!$M$4="Plywood",VLOOKUP($B158,'Pwood &amp; PB List'!$B$4:$V$158,10,FALSE),IF('Summary Sheet'!$M$4="PB w/ Wood Drawers",VLOOKUP($B158,'Pwood &amp; PB List'!$B$4:$V$158,14,FALSE),IF('Summary Sheet'!$M$4="PB w/ PB Drawers",VLOOKUP($B158,'Pwood &amp; PB List'!$B$4:$V$158,18,FALSE))))</f>
        <v>683.32999999999993</v>
      </c>
      <c r="F158" s="150" t="str">
        <f t="shared" si="199"/>
        <v>SLO-W361524</v>
      </c>
      <c r="G158" s="149">
        <f>IF('Summary Sheet'!$M$4="Plywood",VLOOKUP($B158,'Pwood &amp; PB List'!$B$4:$V$158,11,FALSE),IF('Summary Sheet'!$M$4="PB w/ Wood Drawers",VLOOKUP($B158,'Pwood &amp; PB List'!$B$4:$V$158,15,FALSE),IF('Summary Sheet'!$M$4="PB w/ PB Drawers",VLOOKUP($B158,'Pwood &amp; PB List'!$B$4:$V$158,19,FALSE))))</f>
        <v>654.2349999999999</v>
      </c>
      <c r="H158" s="150" t="str">
        <f t="shared" si="200"/>
        <v>BLW-W361524</v>
      </c>
      <c r="I158" s="149">
        <f>IF('Summary Sheet'!$M$4="Plywood",VLOOKUP($B158,'Pwood &amp; PB List'!$B$4:$V$158,10,FALSE),IF('Summary Sheet'!$M$4="PB w/ Wood Drawers",VLOOKUP($B158,'Pwood &amp; PB List'!$B$4:$V$158,14,FALSE),IF('Summary Sheet'!$M$4="PB w/ PB Drawers",VLOOKUP($B158,'Pwood &amp; PB List'!$B$4:$V$158,18,FALSE))))</f>
        <v>683.32999999999993</v>
      </c>
      <c r="J158" s="150" t="str">
        <f t="shared" si="201"/>
        <v>WEO-W361524</v>
      </c>
      <c r="K158" s="149">
        <f>IF('Summary Sheet'!$M$4="Plywood",VLOOKUP($B158,'Pwood &amp; PB List'!$B$4:$V$158,9,FALSE),IF('Summary Sheet'!$M$4="PB w/ Wood Drawers",VLOOKUP($B158,'Pwood &amp; PB List'!$B$4:$V$158,13,FALSE),IF('Summary Sheet'!$M$4="PB w/ PB Drawers",VLOOKUP($B158,'Pwood &amp; PB List'!$B$4:$V$158,17,FALSE))))</f>
        <v>710.69999999999993</v>
      </c>
      <c r="L158" s="150" t="str">
        <f t="shared" si="202"/>
        <v>GLG-W361524</v>
      </c>
      <c r="M158" s="149">
        <f>IF('Summary Sheet'!$M$4="Plywood",VLOOKUP($B158,'Pwood &amp; PB List'!$B$4:$V$158,12,FALSE),IF('Summary Sheet'!$M$4="PB w/ Wood Drawers",VLOOKUP($B158,'Pwood &amp; PB List'!$B$4:$V$158,16,FALSE),IF('Summary Sheet'!$M$4="PB w/ PB Drawers",VLOOKUP($B158,'Pwood &amp; PB List'!$B$4:$V$158,20,FALSE))))</f>
        <v>621.34499999999991</v>
      </c>
      <c r="N158" s="108" t="str">
        <f t="shared" si="203"/>
        <v>NAO-W361524</v>
      </c>
      <c r="O158" s="149">
        <f>IF('Summary Sheet'!$M$4="Plywood",VLOOKUP($B158,'Pwood &amp; PB List'!$B$4:$V$158,12,FALSE),IF('Summary Sheet'!$M$4="PB w/ Wood Drawers",VLOOKUP($B158,'Pwood &amp; PB List'!$B$4:$V$158,16,FALSE),IF('Summary Sheet'!$M$4="PB w/ PB Drawers",VLOOKUP($B158,'Pwood &amp; PB List'!$B$4:$V$158,20,FALSE))))</f>
        <v>621.34499999999991</v>
      </c>
      <c r="P158" s="108" t="str">
        <f t="shared" si="204"/>
        <v>WHO-W361524</v>
      </c>
      <c r="Q158" s="149">
        <f>IF('Summary Sheet'!$M$4="Plywood",VLOOKUP($B158,'Pwood &amp; PB List'!$B$4:$V$158,9,FALSE),IF('Summary Sheet'!$M$4="PB w/ Wood Drawers",VLOOKUP($B158,'Pwood &amp; PB List'!$B$4:$V$158,13,FALSE),IF('Summary Sheet'!$M$4="PB w/ PB Drawers",VLOOKUP($B158,'Pwood &amp; PB List'!$B$4:$V$158,17,FALSE))))</f>
        <v>710.69999999999993</v>
      </c>
      <c r="R158" s="108" t="str">
        <f t="shared" si="205"/>
        <v>MAW-W361524</v>
      </c>
      <c r="S158" s="149">
        <f>IF('Summary Sheet'!$M$4="Plywood",VLOOKUP($B158,'Pwood &amp; PB List'!$B$4:$V$158,9,FALSE),IF('Summary Sheet'!$M$4="PB w/ Wood Drawers",VLOOKUP($B158,'Pwood &amp; PB List'!$B$4:$V$158,13,FALSE),IF('Summary Sheet'!$M$4="PB w/ PB Drawers",VLOOKUP($B158,'Pwood &amp; PB List'!$B$4:$V$158,17,FALSE))))</f>
        <v>710.69999999999993</v>
      </c>
      <c r="T158" s="108" t="str">
        <f t="shared" si="206"/>
        <v>MAG-W361524</v>
      </c>
      <c r="U158" s="149">
        <f>IF('Summary Sheet'!$M$4="Plywood",VLOOKUP($B158,'Pwood &amp; PB List'!$B$4:$V$158,9,FALSE),IF('Summary Sheet'!$M$4="PB w/ Wood Drawers",VLOOKUP($B158,'Pwood &amp; PB List'!$B$4:$V$158,13,FALSE),IF('Summary Sheet'!$M$4="PB w/ PB Drawers",VLOOKUP($B158,'Pwood &amp; PB List'!$B$4:$V$158,17,FALSE))))</f>
        <v>710.69999999999993</v>
      </c>
      <c r="V158" s="108" t="str">
        <f t="shared" si="207"/>
        <v>MAB-W361524</v>
      </c>
      <c r="W158" s="149">
        <f>IF('Summary Sheet'!$M$4="Plywood",VLOOKUP($B158,'Pwood &amp; PB List'!$B$4:$V$158,9,FALSE),IF('Summary Sheet'!$M$4="PB w/ Wood Drawers",VLOOKUP($B158,'Pwood &amp; PB List'!$B$4:$V$158,13,FALSE),IF('Summary Sheet'!$M$4="PB w/ PB Drawers",VLOOKUP($B158,'Pwood &amp; PB List'!$B$4:$V$158,17,FALSE))))</f>
        <v>710.69999999999993</v>
      </c>
      <c r="X158" s="150" t="str">
        <f t="shared" si="208"/>
        <v>GLB-W361524</v>
      </c>
      <c r="Y158" s="107">
        <v>2</v>
      </c>
      <c r="Z158" s="108"/>
      <c r="AA158" s="108"/>
      <c r="AB158" s="108"/>
      <c r="AC158" s="108"/>
      <c r="AD158" s="93"/>
      <c r="AE158" s="93"/>
      <c r="AF158" s="93"/>
      <c r="AG158" s="93"/>
      <c r="AH158" s="93"/>
      <c r="AI158" s="93"/>
      <c r="AJ158" s="93"/>
      <c r="AK158" s="93"/>
      <c r="AL158" s="93"/>
      <c r="AM158" s="93"/>
      <c r="AN158" s="93"/>
      <c r="AO158" s="93"/>
      <c r="AP158" s="93"/>
      <c r="AQ158" s="93"/>
      <c r="AR158" s="93"/>
      <c r="AS158" s="93"/>
    </row>
    <row r="159" spans="1:45" ht="14.25" customHeight="1">
      <c r="A159" s="147" t="s">
        <v>784</v>
      </c>
      <c r="B159" s="148" t="s">
        <v>314</v>
      </c>
      <c r="C159" s="149">
        <f>IF('Summary Sheet'!$M$4="Plywood",VLOOKUP($B159,'Pwood &amp; PB List'!$B$4:$V$158,9,FALSE),IF('Summary Sheet'!$M$4="PB w/ Wood Drawers",VLOOKUP($B159,'Pwood &amp; PB List'!$B$4:$V$158,13,FALSE),IF('Summary Sheet'!$M$4="PB w/ PB Drawers",VLOOKUP($B159,'Pwood &amp; PB List'!$B$4:$V$158,17,FALSE))))</f>
        <v>777.17</v>
      </c>
      <c r="D159" s="150" t="str">
        <f t="shared" si="198"/>
        <v>GLW-W361824</v>
      </c>
      <c r="E159" s="149">
        <f>IF('Summary Sheet'!$M$4="Plywood",VLOOKUP($B159,'Pwood &amp; PB List'!$B$4:$V$158,10,FALSE),IF('Summary Sheet'!$M$4="PB w/ Wood Drawers",VLOOKUP($B159,'Pwood &amp; PB List'!$B$4:$V$158,14,FALSE),IF('Summary Sheet'!$M$4="PB w/ PB Drawers",VLOOKUP($B159,'Pwood &amp; PB List'!$B$4:$V$158,18,FALSE))))</f>
        <v>744.28</v>
      </c>
      <c r="F159" s="150" t="str">
        <f t="shared" si="199"/>
        <v>SLO-W361824</v>
      </c>
      <c r="G159" s="149">
        <f>IF('Summary Sheet'!$M$4="Plywood",VLOOKUP($B159,'Pwood &amp; PB List'!$B$4:$V$158,11,FALSE),IF('Summary Sheet'!$M$4="PB w/ Wood Drawers",VLOOKUP($B159,'Pwood &amp; PB List'!$B$4:$V$158,15,FALSE),IF('Summary Sheet'!$M$4="PB w/ PB Drawers",VLOOKUP($B159,'Pwood &amp; PB List'!$B$4:$V$158,19,FALSE))))</f>
        <v>709.31999999999994</v>
      </c>
      <c r="H159" s="150" t="str">
        <f t="shared" si="200"/>
        <v>BLW-W361824</v>
      </c>
      <c r="I159" s="149">
        <f>IF('Summary Sheet'!$M$4="Plywood",VLOOKUP($B159,'Pwood &amp; PB List'!$B$4:$V$158,10,FALSE),IF('Summary Sheet'!$M$4="PB w/ Wood Drawers",VLOOKUP($B159,'Pwood &amp; PB List'!$B$4:$V$158,14,FALSE),IF('Summary Sheet'!$M$4="PB w/ PB Drawers",VLOOKUP($B159,'Pwood &amp; PB List'!$B$4:$V$158,18,FALSE))))</f>
        <v>744.28</v>
      </c>
      <c r="J159" s="150" t="str">
        <f t="shared" si="201"/>
        <v>WEO-W361824</v>
      </c>
      <c r="K159" s="149">
        <f>IF('Summary Sheet'!$M$4="Plywood",VLOOKUP($B159,'Pwood &amp; PB List'!$B$4:$V$158,9,FALSE),IF('Summary Sheet'!$M$4="PB w/ Wood Drawers",VLOOKUP($B159,'Pwood &amp; PB List'!$B$4:$V$158,13,FALSE),IF('Summary Sheet'!$M$4="PB w/ PB Drawers",VLOOKUP($B159,'Pwood &amp; PB List'!$B$4:$V$158,17,FALSE))))</f>
        <v>777.17</v>
      </c>
      <c r="L159" s="150" t="str">
        <f t="shared" si="202"/>
        <v>GLG-W361824</v>
      </c>
      <c r="M159" s="149">
        <f>IF('Summary Sheet'!$M$4="Plywood",VLOOKUP($B159,'Pwood &amp; PB List'!$B$4:$V$158,12,FALSE),IF('Summary Sheet'!$M$4="PB w/ Wood Drawers",VLOOKUP($B159,'Pwood &amp; PB List'!$B$4:$V$158,16,FALSE),IF('Summary Sheet'!$M$4="PB w/ PB Drawers",VLOOKUP($B159,'Pwood &amp; PB List'!$B$4:$V$158,20,FALSE))))</f>
        <v>669.875</v>
      </c>
      <c r="N159" s="108" t="str">
        <f t="shared" si="203"/>
        <v>NAO-W361824</v>
      </c>
      <c r="O159" s="149">
        <f>IF('Summary Sheet'!$M$4="Plywood",VLOOKUP($B159,'Pwood &amp; PB List'!$B$4:$V$158,12,FALSE),IF('Summary Sheet'!$M$4="PB w/ Wood Drawers",VLOOKUP($B159,'Pwood &amp; PB List'!$B$4:$V$158,16,FALSE),IF('Summary Sheet'!$M$4="PB w/ PB Drawers",VLOOKUP($B159,'Pwood &amp; PB List'!$B$4:$V$158,20,FALSE))))</f>
        <v>669.875</v>
      </c>
      <c r="P159" s="108" t="str">
        <f t="shared" si="204"/>
        <v>WHO-W361824</v>
      </c>
      <c r="Q159" s="149">
        <f>IF('Summary Sheet'!$M$4="Plywood",VLOOKUP($B159,'Pwood &amp; PB List'!$B$4:$V$158,9,FALSE),IF('Summary Sheet'!$M$4="PB w/ Wood Drawers",VLOOKUP($B159,'Pwood &amp; PB List'!$B$4:$V$158,13,FALSE),IF('Summary Sheet'!$M$4="PB w/ PB Drawers",VLOOKUP($B159,'Pwood &amp; PB List'!$B$4:$V$158,17,FALSE))))</f>
        <v>777.17</v>
      </c>
      <c r="R159" s="108" t="str">
        <f t="shared" si="205"/>
        <v>MAW-W361824</v>
      </c>
      <c r="S159" s="149">
        <f>IF('Summary Sheet'!$M$4="Plywood",VLOOKUP($B159,'Pwood &amp; PB List'!$B$4:$V$158,9,FALSE),IF('Summary Sheet'!$M$4="PB w/ Wood Drawers",VLOOKUP($B159,'Pwood &amp; PB List'!$B$4:$V$158,13,FALSE),IF('Summary Sheet'!$M$4="PB w/ PB Drawers",VLOOKUP($B159,'Pwood &amp; PB List'!$B$4:$V$158,17,FALSE))))</f>
        <v>777.17</v>
      </c>
      <c r="T159" s="108" t="str">
        <f t="shared" si="206"/>
        <v>MAG-W361824</v>
      </c>
      <c r="U159" s="149">
        <f>IF('Summary Sheet'!$M$4="Plywood",VLOOKUP($B159,'Pwood &amp; PB List'!$B$4:$V$158,9,FALSE),IF('Summary Sheet'!$M$4="PB w/ Wood Drawers",VLOOKUP($B159,'Pwood &amp; PB List'!$B$4:$V$158,13,FALSE),IF('Summary Sheet'!$M$4="PB w/ PB Drawers",VLOOKUP($B159,'Pwood &amp; PB List'!$B$4:$V$158,17,FALSE))))</f>
        <v>777.17</v>
      </c>
      <c r="V159" s="108" t="str">
        <f t="shared" si="207"/>
        <v>MAB-W361824</v>
      </c>
      <c r="W159" s="149">
        <f>IF('Summary Sheet'!$M$4="Plywood",VLOOKUP($B159,'Pwood &amp; PB List'!$B$4:$V$158,9,FALSE),IF('Summary Sheet'!$M$4="PB w/ Wood Drawers",VLOOKUP($B159,'Pwood &amp; PB List'!$B$4:$V$158,13,FALSE),IF('Summary Sheet'!$M$4="PB w/ PB Drawers",VLOOKUP($B159,'Pwood &amp; PB List'!$B$4:$V$158,17,FALSE))))</f>
        <v>777.17</v>
      </c>
      <c r="X159" s="150" t="str">
        <f t="shared" si="208"/>
        <v>GLB-W361824</v>
      </c>
      <c r="Y159" s="107">
        <v>2</v>
      </c>
      <c r="Z159" s="108"/>
      <c r="AA159" s="108"/>
      <c r="AB159" s="108"/>
      <c r="AC159" s="108"/>
      <c r="AD159" s="93"/>
      <c r="AE159" s="93"/>
      <c r="AF159" s="93"/>
      <c r="AG159" s="93"/>
      <c r="AH159" s="93"/>
      <c r="AI159" s="93"/>
      <c r="AJ159" s="93"/>
      <c r="AK159" s="93"/>
      <c r="AL159" s="93"/>
      <c r="AM159" s="93"/>
      <c r="AN159" s="93"/>
      <c r="AO159" s="93"/>
      <c r="AP159" s="93"/>
      <c r="AQ159" s="93"/>
      <c r="AR159" s="93"/>
      <c r="AS159" s="93"/>
    </row>
    <row r="160" spans="1:45" ht="14.25" customHeight="1">
      <c r="A160" s="147" t="s">
        <v>785</v>
      </c>
      <c r="B160" s="148" t="s">
        <v>316</v>
      </c>
      <c r="C160" s="149">
        <f>IF('Summary Sheet'!$M$4="Plywood",VLOOKUP($B160,'Pwood &amp; PB List'!$B$4:$V$158,9,FALSE),IF('Summary Sheet'!$M$4="PB w/ Wood Drawers",VLOOKUP($B160,'Pwood &amp; PB List'!$B$4:$V$158,13,FALSE),IF('Summary Sheet'!$M$4="PB w/ PB Drawers",VLOOKUP($B160,'Pwood &amp; PB List'!$B$4:$V$158,17,FALSE))))</f>
        <v>843.52499999999998</v>
      </c>
      <c r="D160" s="150" t="str">
        <f t="shared" si="198"/>
        <v>GLW-W362124</v>
      </c>
      <c r="E160" s="149">
        <f>IF('Summary Sheet'!$M$4="Plywood",VLOOKUP($B160,'Pwood &amp; PB List'!$B$4:$V$158,10,FALSE),IF('Summary Sheet'!$M$4="PB w/ Wood Drawers",VLOOKUP($B160,'Pwood &amp; PB List'!$B$4:$V$158,14,FALSE),IF('Summary Sheet'!$M$4="PB w/ PB Drawers",VLOOKUP($B160,'Pwood &amp; PB List'!$B$4:$V$158,18,FALSE))))</f>
        <v>805.11500000000001</v>
      </c>
      <c r="F160" s="150" t="str">
        <f t="shared" si="199"/>
        <v>SLO-W362124</v>
      </c>
      <c r="G160" s="149">
        <f>IF('Summary Sheet'!$M$4="Plywood",VLOOKUP($B160,'Pwood &amp; PB List'!$B$4:$V$158,11,FALSE),IF('Summary Sheet'!$M$4="PB w/ Wood Drawers",VLOOKUP($B160,'Pwood &amp; PB List'!$B$4:$V$158,15,FALSE),IF('Summary Sheet'!$M$4="PB w/ PB Drawers",VLOOKUP($B160,'Pwood &amp; PB List'!$B$4:$V$158,19,FALSE))))</f>
        <v>764.29</v>
      </c>
      <c r="H160" s="150" t="str">
        <f t="shared" si="200"/>
        <v>BLW-W362124</v>
      </c>
      <c r="I160" s="149">
        <f>IF('Summary Sheet'!$M$4="Plywood",VLOOKUP($B160,'Pwood &amp; PB List'!$B$4:$V$158,10,FALSE),IF('Summary Sheet'!$M$4="PB w/ Wood Drawers",VLOOKUP($B160,'Pwood &amp; PB List'!$B$4:$V$158,14,FALSE),IF('Summary Sheet'!$M$4="PB w/ PB Drawers",VLOOKUP($B160,'Pwood &amp; PB List'!$B$4:$V$158,18,FALSE))))</f>
        <v>805.11500000000001</v>
      </c>
      <c r="J160" s="150" t="str">
        <f t="shared" si="201"/>
        <v>WEO-W362124</v>
      </c>
      <c r="K160" s="149">
        <f>IF('Summary Sheet'!$M$4="Plywood",VLOOKUP($B160,'Pwood &amp; PB List'!$B$4:$V$158,9,FALSE),IF('Summary Sheet'!$M$4="PB w/ Wood Drawers",VLOOKUP($B160,'Pwood &amp; PB List'!$B$4:$V$158,13,FALSE),IF('Summary Sheet'!$M$4="PB w/ PB Drawers",VLOOKUP($B160,'Pwood &amp; PB List'!$B$4:$V$158,17,FALSE))))</f>
        <v>843.52499999999998</v>
      </c>
      <c r="L160" s="150" t="str">
        <f t="shared" si="202"/>
        <v>GLG-W362124</v>
      </c>
      <c r="M160" s="149">
        <f>IF('Summary Sheet'!$M$4="Plywood",VLOOKUP($B160,'Pwood &amp; PB List'!$B$4:$V$158,12,FALSE),IF('Summary Sheet'!$M$4="PB w/ Wood Drawers",VLOOKUP($B160,'Pwood &amp; PB List'!$B$4:$V$158,16,FALSE),IF('Summary Sheet'!$M$4="PB w/ PB Drawers",VLOOKUP($B160,'Pwood &amp; PB List'!$B$4:$V$158,20,FALSE))))</f>
        <v>718.17499999999995</v>
      </c>
      <c r="N160" s="108" t="str">
        <f t="shared" si="203"/>
        <v>NAO-W362124</v>
      </c>
      <c r="O160" s="149">
        <f>IF('Summary Sheet'!$M$4="Plywood",VLOOKUP($B160,'Pwood &amp; PB List'!$B$4:$V$158,12,FALSE),IF('Summary Sheet'!$M$4="PB w/ Wood Drawers",VLOOKUP($B160,'Pwood &amp; PB List'!$B$4:$V$158,16,FALSE),IF('Summary Sheet'!$M$4="PB w/ PB Drawers",VLOOKUP($B160,'Pwood &amp; PB List'!$B$4:$V$158,20,FALSE))))</f>
        <v>718.17499999999995</v>
      </c>
      <c r="P160" s="108" t="str">
        <f t="shared" si="204"/>
        <v>WHO-W362124</v>
      </c>
      <c r="Q160" s="149">
        <f>IF('Summary Sheet'!$M$4="Plywood",VLOOKUP($B160,'Pwood &amp; PB List'!$B$4:$V$158,9,FALSE),IF('Summary Sheet'!$M$4="PB w/ Wood Drawers",VLOOKUP($B160,'Pwood &amp; PB List'!$B$4:$V$158,13,FALSE),IF('Summary Sheet'!$M$4="PB w/ PB Drawers",VLOOKUP($B160,'Pwood &amp; PB List'!$B$4:$V$158,17,FALSE))))</f>
        <v>843.52499999999998</v>
      </c>
      <c r="R160" s="108" t="str">
        <f t="shared" si="205"/>
        <v>MAW-W362124</v>
      </c>
      <c r="S160" s="149">
        <f>IF('Summary Sheet'!$M$4="Plywood",VLOOKUP($B160,'Pwood &amp; PB List'!$B$4:$V$158,9,FALSE),IF('Summary Sheet'!$M$4="PB w/ Wood Drawers",VLOOKUP($B160,'Pwood &amp; PB List'!$B$4:$V$158,13,FALSE),IF('Summary Sheet'!$M$4="PB w/ PB Drawers",VLOOKUP($B160,'Pwood &amp; PB List'!$B$4:$V$158,17,FALSE))))</f>
        <v>843.52499999999998</v>
      </c>
      <c r="T160" s="108" t="str">
        <f t="shared" si="206"/>
        <v>MAG-W362124</v>
      </c>
      <c r="U160" s="149">
        <f>IF('Summary Sheet'!$M$4="Plywood",VLOOKUP($B160,'Pwood &amp; PB List'!$B$4:$V$158,9,FALSE),IF('Summary Sheet'!$M$4="PB w/ Wood Drawers",VLOOKUP($B160,'Pwood &amp; PB List'!$B$4:$V$158,13,FALSE),IF('Summary Sheet'!$M$4="PB w/ PB Drawers",VLOOKUP($B160,'Pwood &amp; PB List'!$B$4:$V$158,17,FALSE))))</f>
        <v>843.52499999999998</v>
      </c>
      <c r="V160" s="108" t="str">
        <f t="shared" si="207"/>
        <v>MAB-W362124</v>
      </c>
      <c r="W160" s="149">
        <f>IF('Summary Sheet'!$M$4="Plywood",VLOOKUP($B160,'Pwood &amp; PB List'!$B$4:$V$158,9,FALSE),IF('Summary Sheet'!$M$4="PB w/ Wood Drawers",VLOOKUP($B160,'Pwood &amp; PB List'!$B$4:$V$158,13,FALSE),IF('Summary Sheet'!$M$4="PB w/ PB Drawers",VLOOKUP($B160,'Pwood &amp; PB List'!$B$4:$V$158,17,FALSE))))</f>
        <v>843.52499999999998</v>
      </c>
      <c r="X160" s="150" t="str">
        <f t="shared" si="208"/>
        <v>GLB-W362124</v>
      </c>
      <c r="Y160" s="107">
        <v>2</v>
      </c>
      <c r="Z160" s="108"/>
      <c r="AA160" s="108"/>
      <c r="AB160" s="108"/>
      <c r="AC160" s="108"/>
      <c r="AD160" s="93"/>
      <c r="AE160" s="93"/>
      <c r="AF160" s="93"/>
      <c r="AG160" s="93"/>
      <c r="AH160" s="93"/>
      <c r="AI160" s="93"/>
      <c r="AJ160" s="93"/>
      <c r="AK160" s="93"/>
      <c r="AL160" s="93"/>
      <c r="AM160" s="93"/>
      <c r="AN160" s="93"/>
      <c r="AO160" s="93"/>
      <c r="AP160" s="93"/>
      <c r="AQ160" s="93"/>
      <c r="AR160" s="93"/>
      <c r="AS160" s="93"/>
    </row>
    <row r="161" spans="1:45" ht="14.25" customHeight="1">
      <c r="A161" s="147" t="s">
        <v>786</v>
      </c>
      <c r="B161" s="148" t="s">
        <v>318</v>
      </c>
      <c r="C161" s="149">
        <f>IF('Summary Sheet'!$M$4="Plywood",VLOOKUP($B161,'Pwood &amp; PB List'!$B$4:$V$158,9,FALSE),IF('Summary Sheet'!$M$4="PB w/ Wood Drawers",VLOOKUP($B161,'Pwood &amp; PB List'!$B$4:$V$158,13,FALSE),IF('Summary Sheet'!$M$4="PB w/ PB Drawers",VLOOKUP($B161,'Pwood &amp; PB List'!$B$4:$V$158,17,FALSE))))</f>
        <v>1054.78</v>
      </c>
      <c r="D161" s="150" t="str">
        <f t="shared" si="198"/>
        <v>GLW-W362424</v>
      </c>
      <c r="E161" s="149">
        <f>IF('Summary Sheet'!$M$4="Plywood",VLOOKUP($B161,'Pwood &amp; PB List'!$B$4:$V$158,10,FALSE),IF('Summary Sheet'!$M$4="PB w/ Wood Drawers",VLOOKUP($B161,'Pwood &amp; PB List'!$B$4:$V$158,14,FALSE),IF('Summary Sheet'!$M$4="PB w/ PB Drawers",VLOOKUP($B161,'Pwood &amp; PB List'!$B$4:$V$158,18,FALSE))))</f>
        <v>1010.8499999999999</v>
      </c>
      <c r="F161" s="150" t="str">
        <f t="shared" si="199"/>
        <v>SLO-W362424</v>
      </c>
      <c r="G161" s="149">
        <f>IF('Summary Sheet'!$M$4="Plywood",VLOOKUP($B161,'Pwood &amp; PB List'!$B$4:$V$158,11,FALSE),IF('Summary Sheet'!$M$4="PB w/ Wood Drawers",VLOOKUP($B161,'Pwood &amp; PB List'!$B$4:$V$158,15,FALSE),IF('Summary Sheet'!$M$4="PB w/ PB Drawers",VLOOKUP($B161,'Pwood &amp; PB List'!$B$4:$V$158,19,FALSE))))</f>
        <v>964.04499999999985</v>
      </c>
      <c r="H161" s="150" t="str">
        <f t="shared" si="200"/>
        <v>BLW-W362424</v>
      </c>
      <c r="I161" s="149">
        <f>IF('Summary Sheet'!$M$4="Plywood",VLOOKUP($B161,'Pwood &amp; PB List'!$B$4:$V$158,10,FALSE),IF('Summary Sheet'!$M$4="PB w/ Wood Drawers",VLOOKUP($B161,'Pwood &amp; PB List'!$B$4:$V$158,14,FALSE),IF('Summary Sheet'!$M$4="PB w/ PB Drawers",VLOOKUP($B161,'Pwood &amp; PB List'!$B$4:$V$158,18,FALSE))))</f>
        <v>1010.8499999999999</v>
      </c>
      <c r="J161" s="150" t="str">
        <f t="shared" si="201"/>
        <v>WEO-W362424</v>
      </c>
      <c r="K161" s="149">
        <f>IF('Summary Sheet'!$M$4="Plywood",VLOOKUP($B161,'Pwood &amp; PB List'!$B$4:$V$158,9,FALSE),IF('Summary Sheet'!$M$4="PB w/ Wood Drawers",VLOOKUP($B161,'Pwood &amp; PB List'!$B$4:$V$158,13,FALSE),IF('Summary Sheet'!$M$4="PB w/ PB Drawers",VLOOKUP($B161,'Pwood &amp; PB List'!$B$4:$V$158,17,FALSE))))</f>
        <v>1054.78</v>
      </c>
      <c r="L161" s="150" t="str">
        <f t="shared" si="202"/>
        <v>GLG-W362424</v>
      </c>
      <c r="M161" s="149">
        <f>IF('Summary Sheet'!$M$4="Plywood",VLOOKUP($B161,'Pwood &amp; PB List'!$B$4:$V$158,12,FALSE),IF('Summary Sheet'!$M$4="PB w/ Wood Drawers",VLOOKUP($B161,'Pwood &amp; PB List'!$B$4:$V$158,16,FALSE),IF('Summary Sheet'!$M$4="PB w/ PB Drawers",VLOOKUP($B161,'Pwood &amp; PB List'!$B$4:$V$158,20,FALSE))))</f>
        <v>911.4899999999999</v>
      </c>
      <c r="N161" s="108" t="str">
        <f t="shared" si="203"/>
        <v>NAO-W362424</v>
      </c>
      <c r="O161" s="149">
        <f>IF('Summary Sheet'!$M$4="Plywood",VLOOKUP($B161,'Pwood &amp; PB List'!$B$4:$V$158,12,FALSE),IF('Summary Sheet'!$M$4="PB w/ Wood Drawers",VLOOKUP($B161,'Pwood &amp; PB List'!$B$4:$V$158,16,FALSE),IF('Summary Sheet'!$M$4="PB w/ PB Drawers",VLOOKUP($B161,'Pwood &amp; PB List'!$B$4:$V$158,20,FALSE))))</f>
        <v>911.4899999999999</v>
      </c>
      <c r="P161" s="108" t="str">
        <f t="shared" si="204"/>
        <v>WHO-W362424</v>
      </c>
      <c r="Q161" s="149">
        <f>IF('Summary Sheet'!$M$4="Plywood",VLOOKUP($B161,'Pwood &amp; PB List'!$B$4:$V$158,9,FALSE),IF('Summary Sheet'!$M$4="PB w/ Wood Drawers",VLOOKUP($B161,'Pwood &amp; PB List'!$B$4:$V$158,13,FALSE),IF('Summary Sheet'!$M$4="PB w/ PB Drawers",VLOOKUP($B161,'Pwood &amp; PB List'!$B$4:$V$158,17,FALSE))))</f>
        <v>1054.78</v>
      </c>
      <c r="R161" s="108" t="str">
        <f t="shared" si="205"/>
        <v>MAW-W362424</v>
      </c>
      <c r="S161" s="149">
        <f>IF('Summary Sheet'!$M$4="Plywood",VLOOKUP($B161,'Pwood &amp; PB List'!$B$4:$V$158,9,FALSE),IF('Summary Sheet'!$M$4="PB w/ Wood Drawers",VLOOKUP($B161,'Pwood &amp; PB List'!$B$4:$V$158,13,FALSE),IF('Summary Sheet'!$M$4="PB w/ PB Drawers",VLOOKUP($B161,'Pwood &amp; PB List'!$B$4:$V$158,17,FALSE))))</f>
        <v>1054.78</v>
      </c>
      <c r="T161" s="108" t="str">
        <f t="shared" si="206"/>
        <v>MAG-W362424</v>
      </c>
      <c r="U161" s="149">
        <f>IF('Summary Sheet'!$M$4="Plywood",VLOOKUP($B161,'Pwood &amp; PB List'!$B$4:$V$158,9,FALSE),IF('Summary Sheet'!$M$4="PB w/ Wood Drawers",VLOOKUP($B161,'Pwood &amp; PB List'!$B$4:$V$158,13,FALSE),IF('Summary Sheet'!$M$4="PB w/ PB Drawers",VLOOKUP($B161,'Pwood &amp; PB List'!$B$4:$V$158,17,FALSE))))</f>
        <v>1054.78</v>
      </c>
      <c r="V161" s="108" t="str">
        <f t="shared" si="207"/>
        <v>MAB-W362424</v>
      </c>
      <c r="W161" s="149">
        <f>IF('Summary Sheet'!$M$4="Plywood",VLOOKUP($B161,'Pwood &amp; PB List'!$B$4:$V$158,9,FALSE),IF('Summary Sheet'!$M$4="PB w/ Wood Drawers",VLOOKUP($B161,'Pwood &amp; PB List'!$B$4:$V$158,13,FALSE),IF('Summary Sheet'!$M$4="PB w/ PB Drawers",VLOOKUP($B161,'Pwood &amp; PB List'!$B$4:$V$158,17,FALSE))))</f>
        <v>1054.78</v>
      </c>
      <c r="X161" s="150" t="str">
        <f t="shared" si="208"/>
        <v>GLB-W362424</v>
      </c>
      <c r="Y161" s="107">
        <v>2</v>
      </c>
      <c r="Z161" s="108"/>
      <c r="AA161" s="108"/>
      <c r="AB161" s="108"/>
      <c r="AC161" s="108"/>
      <c r="AD161" s="93"/>
      <c r="AE161" s="93"/>
      <c r="AF161" s="93"/>
      <c r="AG161" s="93"/>
      <c r="AH161" s="93"/>
      <c r="AI161" s="93"/>
      <c r="AJ161" s="93"/>
      <c r="AK161" s="93"/>
      <c r="AL161" s="93"/>
      <c r="AM161" s="93"/>
      <c r="AN161" s="93"/>
      <c r="AO161" s="93"/>
      <c r="AP161" s="93"/>
      <c r="AQ161" s="93"/>
      <c r="AR161" s="93"/>
      <c r="AS161" s="93"/>
    </row>
    <row r="162" spans="1:45" ht="14.25" customHeight="1">
      <c r="A162" s="155" t="s">
        <v>787</v>
      </c>
      <c r="B162" s="148"/>
      <c r="C162" s="149"/>
      <c r="D162" s="150"/>
      <c r="E162" s="149"/>
      <c r="F162" s="150"/>
      <c r="G162" s="149"/>
      <c r="H162" s="150"/>
      <c r="I162" s="149"/>
      <c r="J162" s="150"/>
      <c r="K162" s="149"/>
      <c r="L162" s="150"/>
      <c r="M162" s="149"/>
      <c r="N162" s="108"/>
      <c r="O162" s="149"/>
      <c r="P162" s="108"/>
      <c r="Q162" s="149"/>
      <c r="R162" s="108"/>
      <c r="S162" s="149"/>
      <c r="T162" s="108"/>
      <c r="U162" s="149"/>
      <c r="V162" s="108"/>
      <c r="W162" s="149"/>
      <c r="X162" s="150"/>
      <c r="Y162" s="107"/>
      <c r="Z162" s="108"/>
      <c r="AA162" s="108"/>
      <c r="AB162" s="108"/>
      <c r="AC162" s="108"/>
      <c r="AD162" s="93"/>
      <c r="AE162" s="93"/>
      <c r="AF162" s="93"/>
      <c r="AG162" s="93"/>
      <c r="AH162" s="93"/>
      <c r="AI162" s="93"/>
      <c r="AJ162" s="93"/>
      <c r="AK162" s="93"/>
      <c r="AL162" s="93"/>
      <c r="AM162" s="93"/>
      <c r="AN162" s="93"/>
      <c r="AO162" s="93"/>
      <c r="AP162" s="93"/>
      <c r="AQ162" s="93"/>
      <c r="AR162" s="93"/>
      <c r="AS162" s="93"/>
    </row>
    <row r="163" spans="1:45" ht="14.25" customHeight="1">
      <c r="A163" s="147" t="s">
        <v>788</v>
      </c>
      <c r="B163" s="148" t="s">
        <v>789</v>
      </c>
      <c r="C163" s="149">
        <f>IF('Summary Sheet'!$M$4="Plywood",VLOOKUP($B163,'Pwood &amp; PB List'!$B$4:$V$158,9,FALSE),IF('Summary Sheet'!$M$4="PB w/ Wood Drawers",VLOOKUP($B163,'Pwood &amp; PB List'!$B$4:$V$158,13,FALSE),IF('Summary Sheet'!$M$4="PB w/ PB Drawers",VLOOKUP($B163,'Pwood &amp; PB List'!$B$4:$V$158,17,FALSE))))</f>
        <v>675.28</v>
      </c>
      <c r="D163" s="150" t="str">
        <f t="shared" ref="D163:D170" si="209">CONCATENATE("GLW-",B163)</f>
        <v>GLW-WSL3012</v>
      </c>
      <c r="E163" s="149">
        <f>IF('Summary Sheet'!$M$4="Plywood",VLOOKUP($B163,'Pwood &amp; PB List'!$B$4:$V$158,10,FALSE),IF('Summary Sheet'!$M$4="PB w/ Wood Drawers",VLOOKUP($B163,'Pwood &amp; PB List'!$B$4:$V$158,14,FALSE),IF('Summary Sheet'!$M$4="PB w/ PB Drawers",VLOOKUP($B163,'Pwood &amp; PB List'!$B$4:$V$158,18,FALSE))))</f>
        <v>656.995</v>
      </c>
      <c r="F163" s="150" t="str">
        <f t="shared" ref="F163:F170" si="210">CONCATENATE("SLO-",B163)</f>
        <v>SLO-WSL3012</v>
      </c>
      <c r="G163" s="149">
        <f>IF('Summary Sheet'!$M$4="Plywood",VLOOKUP($B163,'Pwood &amp; PB List'!$B$4:$V$158,11,FALSE),IF('Summary Sheet'!$M$4="PB w/ Wood Drawers",VLOOKUP($B163,'Pwood &amp; PB List'!$B$4:$V$158,15,FALSE),IF('Summary Sheet'!$M$4="PB w/ PB Drawers",VLOOKUP($B163,'Pwood &amp; PB List'!$B$4:$V$158,19,FALSE))))</f>
        <v>637.56000000000006</v>
      </c>
      <c r="H163" s="150" t="str">
        <f t="shared" ref="H163:H170" si="211">CONCATENATE("BLW-",B163)</f>
        <v>BLW-WSL3012</v>
      </c>
      <c r="I163" s="149">
        <f>IF('Summary Sheet'!$M$4="Plywood",VLOOKUP($B163,'Pwood &amp; PB List'!$B$4:$V$158,10,FALSE),IF('Summary Sheet'!$M$4="PB w/ Wood Drawers",VLOOKUP($B163,'Pwood &amp; PB List'!$B$4:$V$158,14,FALSE),IF('Summary Sheet'!$M$4="PB w/ PB Drawers",VLOOKUP($B163,'Pwood &amp; PB List'!$B$4:$V$158,18,FALSE))))</f>
        <v>656.995</v>
      </c>
      <c r="J163" s="150" t="str">
        <f t="shared" ref="J163:J170" si="212">CONCATENATE("WEO-",B163)</f>
        <v>WEO-WSL3012</v>
      </c>
      <c r="K163" s="149">
        <f>IF('Summary Sheet'!$M$4="Plywood",VLOOKUP($B163,'Pwood &amp; PB List'!$B$4:$V$158,9,FALSE),IF('Summary Sheet'!$M$4="PB w/ Wood Drawers",VLOOKUP($B163,'Pwood &amp; PB List'!$B$4:$V$158,13,FALSE),IF('Summary Sheet'!$M$4="PB w/ PB Drawers",VLOOKUP($B163,'Pwood &amp; PB List'!$B$4:$V$158,17,FALSE))))</f>
        <v>675.28</v>
      </c>
      <c r="L163" s="150" t="str">
        <f t="shared" ref="L163:L170" si="213">CONCATENATE("GLG-",B163)</f>
        <v>GLG-WSL3012</v>
      </c>
      <c r="M163" s="149">
        <f>IF('Summary Sheet'!$M$4="Plywood",VLOOKUP($B163,'Pwood &amp; PB List'!$B$4:$V$158,12,FALSE),IF('Summary Sheet'!$M$4="PB w/ Wood Drawers",VLOOKUP($B163,'Pwood &amp; PB List'!$B$4:$V$158,16,FALSE),IF('Summary Sheet'!$M$4="PB w/ PB Drawers",VLOOKUP($B163,'Pwood &amp; PB List'!$B$4:$V$158,20,FALSE))))</f>
        <v>615.71</v>
      </c>
      <c r="N163" s="108" t="str">
        <f t="shared" ref="N163:N170" si="214">CONCATENATE("NAO-",B163)</f>
        <v>NAO-WSL3012</v>
      </c>
      <c r="O163" s="149">
        <f>IF('Summary Sheet'!$M$4="Plywood",VLOOKUP($B163,'Pwood &amp; PB List'!$B$4:$V$158,12,FALSE),IF('Summary Sheet'!$M$4="PB w/ Wood Drawers",VLOOKUP($B163,'Pwood &amp; PB List'!$B$4:$V$158,16,FALSE),IF('Summary Sheet'!$M$4="PB w/ PB Drawers",VLOOKUP($B163,'Pwood &amp; PB List'!$B$4:$V$158,20,FALSE))))</f>
        <v>615.71</v>
      </c>
      <c r="P163" s="108" t="str">
        <f t="shared" ref="P163:P170" si="215">CONCATENATE("WHO-",B163)</f>
        <v>WHO-WSL3012</v>
      </c>
      <c r="Q163" s="149">
        <f>IF('Summary Sheet'!$M$4="Plywood",VLOOKUP($B163,'Pwood &amp; PB List'!$B$4:$V$158,9,FALSE),IF('Summary Sheet'!$M$4="PB w/ Wood Drawers",VLOOKUP($B163,'Pwood &amp; PB List'!$B$4:$V$158,13,FALSE),IF('Summary Sheet'!$M$4="PB w/ PB Drawers",VLOOKUP($B163,'Pwood &amp; PB List'!$B$4:$V$158,17,FALSE))))</f>
        <v>675.28</v>
      </c>
      <c r="R163" s="108" t="str">
        <f t="shared" ref="R163:R170" si="216">CONCATENATE("MAW-",B163)</f>
        <v>MAW-WSL3012</v>
      </c>
      <c r="S163" s="149">
        <f>IF('Summary Sheet'!$M$4="Plywood",VLOOKUP($B163,'Pwood &amp; PB List'!$B$4:$V$158,9,FALSE),IF('Summary Sheet'!$M$4="PB w/ Wood Drawers",VLOOKUP($B163,'Pwood &amp; PB List'!$B$4:$V$158,13,FALSE),IF('Summary Sheet'!$M$4="PB w/ PB Drawers",VLOOKUP($B163,'Pwood &amp; PB List'!$B$4:$V$158,17,FALSE))))</f>
        <v>675.28</v>
      </c>
      <c r="T163" s="108" t="str">
        <f t="shared" ref="T163:T170" si="217">CONCATENATE("MAG-",B163)</f>
        <v>MAG-WSL3012</v>
      </c>
      <c r="U163" s="149">
        <f>IF('Summary Sheet'!$M$4="Plywood",VLOOKUP($B163,'Pwood &amp; PB List'!$B$4:$V$158,9,FALSE),IF('Summary Sheet'!$M$4="PB w/ Wood Drawers",VLOOKUP($B163,'Pwood &amp; PB List'!$B$4:$V$158,13,FALSE),IF('Summary Sheet'!$M$4="PB w/ PB Drawers",VLOOKUP($B163,'Pwood &amp; PB List'!$B$4:$V$158,17,FALSE))))</f>
        <v>675.28</v>
      </c>
      <c r="V163" s="108" t="str">
        <f t="shared" ref="V163:V170" si="218">CONCATENATE("MAB-",B163)</f>
        <v>MAB-WSL3012</v>
      </c>
      <c r="W163" s="149">
        <f>IF('Summary Sheet'!$M$4="Plywood",VLOOKUP($B163,'Pwood &amp; PB List'!$B$4:$V$158,9,FALSE),IF('Summary Sheet'!$M$4="PB w/ Wood Drawers",VLOOKUP($B163,'Pwood &amp; PB List'!$B$4:$V$158,13,FALSE),IF('Summary Sheet'!$M$4="PB w/ PB Drawers",VLOOKUP($B163,'Pwood &amp; PB List'!$B$4:$V$158,17,FALSE))))</f>
        <v>675.28</v>
      </c>
      <c r="X163" s="150" t="str">
        <f t="shared" ref="X163:X170" si="219">CONCATENATE("GLB-",B163)</f>
        <v>GLB-WSL3012</v>
      </c>
      <c r="Y163" s="107">
        <v>1</v>
      </c>
      <c r="Z163" s="108"/>
      <c r="AA163" s="108"/>
      <c r="AB163" s="108"/>
      <c r="AC163" s="108"/>
      <c r="AD163" s="93"/>
      <c r="AE163" s="93"/>
      <c r="AF163" s="93"/>
      <c r="AG163" s="93"/>
      <c r="AH163" s="93"/>
      <c r="AI163" s="93"/>
      <c r="AJ163" s="93"/>
      <c r="AK163" s="93"/>
      <c r="AL163" s="93"/>
      <c r="AM163" s="93"/>
      <c r="AN163" s="93"/>
      <c r="AO163" s="93"/>
      <c r="AP163" s="93"/>
      <c r="AQ163" s="93"/>
      <c r="AR163" s="93"/>
      <c r="AS163" s="93"/>
    </row>
    <row r="164" spans="1:45" ht="14.25" customHeight="1">
      <c r="A164" s="147" t="s">
        <v>790</v>
      </c>
      <c r="B164" s="148" t="s">
        <v>791</v>
      </c>
      <c r="C164" s="149">
        <f>IF('Summary Sheet'!$M$4="Plywood",VLOOKUP($B164,'Pwood &amp; PB List'!$B$4:$V$158,9,FALSE),IF('Summary Sheet'!$M$4="PB w/ Wood Drawers",VLOOKUP($B164,'Pwood &amp; PB List'!$B$4:$V$158,13,FALSE),IF('Summary Sheet'!$M$4="PB w/ PB Drawers",VLOOKUP($B164,'Pwood &amp; PB List'!$B$4:$V$158,17,FALSE))))</f>
        <v>750.14499999999998</v>
      </c>
      <c r="D164" s="150" t="str">
        <f t="shared" si="209"/>
        <v>GLW-WSL3015</v>
      </c>
      <c r="E164" s="149">
        <f>IF('Summary Sheet'!$M$4="Plywood",VLOOKUP($B164,'Pwood &amp; PB List'!$B$4:$V$158,10,FALSE),IF('Summary Sheet'!$M$4="PB w/ Wood Drawers",VLOOKUP($B164,'Pwood &amp; PB List'!$B$4:$V$158,14,FALSE),IF('Summary Sheet'!$M$4="PB w/ PB Drawers",VLOOKUP($B164,'Pwood &amp; PB List'!$B$4:$V$158,18,FALSE))))</f>
        <v>727.37499999999989</v>
      </c>
      <c r="F164" s="150" t="str">
        <f t="shared" si="210"/>
        <v>SLO-WSL3015</v>
      </c>
      <c r="G164" s="149">
        <f>IF('Summary Sheet'!$M$4="Plywood",VLOOKUP($B164,'Pwood &amp; PB List'!$B$4:$V$158,11,FALSE),IF('Summary Sheet'!$M$4="PB w/ Wood Drawers",VLOOKUP($B164,'Pwood &amp; PB List'!$B$4:$V$158,15,FALSE),IF('Summary Sheet'!$M$4="PB w/ PB Drawers",VLOOKUP($B164,'Pwood &amp; PB List'!$B$4:$V$158,19,FALSE))))</f>
        <v>702.99499999999989</v>
      </c>
      <c r="H164" s="150" t="str">
        <f t="shared" si="211"/>
        <v>BLW-WSL3015</v>
      </c>
      <c r="I164" s="149">
        <f>IF('Summary Sheet'!$M$4="Plywood",VLOOKUP($B164,'Pwood &amp; PB List'!$B$4:$V$158,10,FALSE),IF('Summary Sheet'!$M$4="PB w/ Wood Drawers",VLOOKUP($B164,'Pwood &amp; PB List'!$B$4:$V$158,14,FALSE),IF('Summary Sheet'!$M$4="PB w/ PB Drawers",VLOOKUP($B164,'Pwood &amp; PB List'!$B$4:$V$158,18,FALSE))))</f>
        <v>727.37499999999989</v>
      </c>
      <c r="J164" s="150" t="str">
        <f t="shared" si="212"/>
        <v>WEO-WSL3015</v>
      </c>
      <c r="K164" s="149">
        <f>IF('Summary Sheet'!$M$4="Plywood",VLOOKUP($B164,'Pwood &amp; PB List'!$B$4:$V$158,9,FALSE),IF('Summary Sheet'!$M$4="PB w/ Wood Drawers",VLOOKUP($B164,'Pwood &amp; PB List'!$B$4:$V$158,13,FALSE),IF('Summary Sheet'!$M$4="PB w/ PB Drawers",VLOOKUP($B164,'Pwood &amp; PB List'!$B$4:$V$158,17,FALSE))))</f>
        <v>750.14499999999998</v>
      </c>
      <c r="L164" s="150" t="str">
        <f t="shared" si="213"/>
        <v>GLG-WSL3015</v>
      </c>
      <c r="M164" s="149">
        <f>IF('Summary Sheet'!$M$4="Plywood",VLOOKUP($B164,'Pwood &amp; PB List'!$B$4:$V$158,12,FALSE),IF('Summary Sheet'!$M$4="PB w/ Wood Drawers",VLOOKUP($B164,'Pwood &amp; PB List'!$B$4:$V$158,16,FALSE),IF('Summary Sheet'!$M$4="PB w/ PB Drawers",VLOOKUP($B164,'Pwood &amp; PB List'!$B$4:$V$158,20,FALSE))))</f>
        <v>675.51</v>
      </c>
      <c r="N164" s="108" t="str">
        <f t="shared" si="214"/>
        <v>NAO-WSL3015</v>
      </c>
      <c r="O164" s="149">
        <f>IF('Summary Sheet'!$M$4="Plywood",VLOOKUP($B164,'Pwood &amp; PB List'!$B$4:$V$158,12,FALSE),IF('Summary Sheet'!$M$4="PB w/ Wood Drawers",VLOOKUP($B164,'Pwood &amp; PB List'!$B$4:$V$158,16,FALSE),IF('Summary Sheet'!$M$4="PB w/ PB Drawers",VLOOKUP($B164,'Pwood &amp; PB List'!$B$4:$V$158,20,FALSE))))</f>
        <v>675.51</v>
      </c>
      <c r="P164" s="108" t="str">
        <f t="shared" si="215"/>
        <v>WHO-WSL3015</v>
      </c>
      <c r="Q164" s="149">
        <f>IF('Summary Sheet'!$M$4="Plywood",VLOOKUP($B164,'Pwood &amp; PB List'!$B$4:$V$158,9,FALSE),IF('Summary Sheet'!$M$4="PB w/ Wood Drawers",VLOOKUP($B164,'Pwood &amp; PB List'!$B$4:$V$158,13,FALSE),IF('Summary Sheet'!$M$4="PB w/ PB Drawers",VLOOKUP($B164,'Pwood &amp; PB List'!$B$4:$V$158,17,FALSE))))</f>
        <v>750.14499999999998</v>
      </c>
      <c r="R164" s="108" t="str">
        <f t="shared" si="216"/>
        <v>MAW-WSL3015</v>
      </c>
      <c r="S164" s="149">
        <f>IF('Summary Sheet'!$M$4="Plywood",VLOOKUP($B164,'Pwood &amp; PB List'!$B$4:$V$158,9,FALSE),IF('Summary Sheet'!$M$4="PB w/ Wood Drawers",VLOOKUP($B164,'Pwood &amp; PB List'!$B$4:$V$158,13,FALSE),IF('Summary Sheet'!$M$4="PB w/ PB Drawers",VLOOKUP($B164,'Pwood &amp; PB List'!$B$4:$V$158,17,FALSE))))</f>
        <v>750.14499999999998</v>
      </c>
      <c r="T164" s="108" t="str">
        <f t="shared" si="217"/>
        <v>MAG-WSL3015</v>
      </c>
      <c r="U164" s="149">
        <f>IF('Summary Sheet'!$M$4="Plywood",VLOOKUP($B164,'Pwood &amp; PB List'!$B$4:$V$158,9,FALSE),IF('Summary Sheet'!$M$4="PB w/ Wood Drawers",VLOOKUP($B164,'Pwood &amp; PB List'!$B$4:$V$158,13,FALSE),IF('Summary Sheet'!$M$4="PB w/ PB Drawers",VLOOKUP($B164,'Pwood &amp; PB List'!$B$4:$V$158,17,FALSE))))</f>
        <v>750.14499999999998</v>
      </c>
      <c r="V164" s="108" t="str">
        <f t="shared" si="218"/>
        <v>MAB-WSL3015</v>
      </c>
      <c r="W164" s="149">
        <f>IF('Summary Sheet'!$M$4="Plywood",VLOOKUP($B164,'Pwood &amp; PB List'!$B$4:$V$158,9,FALSE),IF('Summary Sheet'!$M$4="PB w/ Wood Drawers",VLOOKUP($B164,'Pwood &amp; PB List'!$B$4:$V$158,13,FALSE),IF('Summary Sheet'!$M$4="PB w/ PB Drawers",VLOOKUP($B164,'Pwood &amp; PB List'!$B$4:$V$158,17,FALSE))))</f>
        <v>750.14499999999998</v>
      </c>
      <c r="X164" s="150" t="str">
        <f t="shared" si="219"/>
        <v>GLB-WSL3015</v>
      </c>
      <c r="Y164" s="107">
        <v>1</v>
      </c>
      <c r="Z164" s="108"/>
      <c r="AA164" s="108"/>
      <c r="AB164" s="108"/>
      <c r="AC164" s="108"/>
      <c r="AD164" s="93"/>
      <c r="AE164" s="93"/>
      <c r="AF164" s="93"/>
      <c r="AG164" s="93"/>
      <c r="AH164" s="93"/>
      <c r="AI164" s="93"/>
      <c r="AJ164" s="93"/>
      <c r="AK164" s="93"/>
      <c r="AL164" s="93"/>
      <c r="AM164" s="93"/>
      <c r="AN164" s="93"/>
      <c r="AO164" s="93"/>
      <c r="AP164" s="93"/>
      <c r="AQ164" s="93"/>
      <c r="AR164" s="93"/>
      <c r="AS164" s="93"/>
    </row>
    <row r="165" spans="1:45" ht="14.25" customHeight="1">
      <c r="A165" s="147" t="s">
        <v>792</v>
      </c>
      <c r="B165" s="148" t="s">
        <v>793</v>
      </c>
      <c r="C165" s="149">
        <f>IF('Summary Sheet'!$M$4="Plywood",VLOOKUP($B165,'Pwood &amp; PB List'!$B$4:$V$158,9,FALSE),IF('Summary Sheet'!$M$4="PB w/ Wood Drawers",VLOOKUP($B165,'Pwood &amp; PB List'!$B$4:$V$158,13,FALSE),IF('Summary Sheet'!$M$4="PB w/ PB Drawers",VLOOKUP($B165,'Pwood &amp; PB List'!$B$4:$V$158,17,FALSE))))</f>
        <v>841.56999999999994</v>
      </c>
      <c r="D165" s="150" t="str">
        <f t="shared" si="209"/>
        <v>GLW-WSL3018</v>
      </c>
      <c r="E165" s="149">
        <f>IF('Summary Sheet'!$M$4="Plywood",VLOOKUP($B165,'Pwood &amp; PB List'!$B$4:$V$158,10,FALSE),IF('Summary Sheet'!$M$4="PB w/ Wood Drawers",VLOOKUP($B165,'Pwood &amp; PB List'!$B$4:$V$158,14,FALSE),IF('Summary Sheet'!$M$4="PB w/ PB Drawers",VLOOKUP($B165,'Pwood &amp; PB List'!$B$4:$V$158,18,FALSE))))</f>
        <v>814.08500000000004</v>
      </c>
      <c r="F165" s="150" t="str">
        <f t="shared" si="210"/>
        <v>SLO-WSL3018</v>
      </c>
      <c r="G165" s="149">
        <f>IF('Summary Sheet'!$M$4="Plywood",VLOOKUP($B165,'Pwood &amp; PB List'!$B$4:$V$158,11,FALSE),IF('Summary Sheet'!$M$4="PB w/ Wood Drawers",VLOOKUP($B165,'Pwood &amp; PB List'!$B$4:$V$158,15,FALSE),IF('Summary Sheet'!$M$4="PB w/ PB Drawers",VLOOKUP($B165,'Pwood &amp; PB List'!$B$4:$V$158,19,FALSE))))</f>
        <v>784.875</v>
      </c>
      <c r="H165" s="150" t="str">
        <f t="shared" si="211"/>
        <v>BLW-WSL3018</v>
      </c>
      <c r="I165" s="149">
        <f>IF('Summary Sheet'!$M$4="Plywood",VLOOKUP($B165,'Pwood &amp; PB List'!$B$4:$V$158,10,FALSE),IF('Summary Sheet'!$M$4="PB w/ Wood Drawers",VLOOKUP($B165,'Pwood &amp; PB List'!$B$4:$V$158,14,FALSE),IF('Summary Sheet'!$M$4="PB w/ PB Drawers",VLOOKUP($B165,'Pwood &amp; PB List'!$B$4:$V$158,18,FALSE))))</f>
        <v>814.08500000000004</v>
      </c>
      <c r="J165" s="150" t="str">
        <f t="shared" si="212"/>
        <v>WEO-WSL3018</v>
      </c>
      <c r="K165" s="149">
        <f>IF('Summary Sheet'!$M$4="Plywood",VLOOKUP($B165,'Pwood &amp; PB List'!$B$4:$V$158,9,FALSE),IF('Summary Sheet'!$M$4="PB w/ Wood Drawers",VLOOKUP($B165,'Pwood &amp; PB List'!$B$4:$V$158,13,FALSE),IF('Summary Sheet'!$M$4="PB w/ PB Drawers",VLOOKUP($B165,'Pwood &amp; PB List'!$B$4:$V$158,17,FALSE))))</f>
        <v>841.56999999999994</v>
      </c>
      <c r="L165" s="150" t="str">
        <f t="shared" si="213"/>
        <v>GLG-WSL3018</v>
      </c>
      <c r="M165" s="149">
        <f>IF('Summary Sheet'!$M$4="Plywood",VLOOKUP($B165,'Pwood &amp; PB List'!$B$4:$V$158,12,FALSE),IF('Summary Sheet'!$M$4="PB w/ Wood Drawers",VLOOKUP($B165,'Pwood &amp; PB List'!$B$4:$V$158,16,FALSE),IF('Summary Sheet'!$M$4="PB w/ PB Drawers",VLOOKUP($B165,'Pwood &amp; PB List'!$B$4:$V$158,20,FALSE))))</f>
        <v>751.87</v>
      </c>
      <c r="N165" s="108" t="str">
        <f t="shared" si="214"/>
        <v>NAO-WSL3018</v>
      </c>
      <c r="O165" s="149">
        <f>IF('Summary Sheet'!$M$4="Plywood",VLOOKUP($B165,'Pwood &amp; PB List'!$B$4:$V$158,12,FALSE),IF('Summary Sheet'!$M$4="PB w/ Wood Drawers",VLOOKUP($B165,'Pwood &amp; PB List'!$B$4:$V$158,16,FALSE),IF('Summary Sheet'!$M$4="PB w/ PB Drawers",VLOOKUP($B165,'Pwood &amp; PB List'!$B$4:$V$158,20,FALSE))))</f>
        <v>751.87</v>
      </c>
      <c r="P165" s="108" t="str">
        <f t="shared" si="215"/>
        <v>WHO-WSL3018</v>
      </c>
      <c r="Q165" s="149">
        <f>IF('Summary Sheet'!$M$4="Plywood",VLOOKUP($B165,'Pwood &amp; PB List'!$B$4:$V$158,9,FALSE),IF('Summary Sheet'!$M$4="PB w/ Wood Drawers",VLOOKUP($B165,'Pwood &amp; PB List'!$B$4:$V$158,13,FALSE),IF('Summary Sheet'!$M$4="PB w/ PB Drawers",VLOOKUP($B165,'Pwood &amp; PB List'!$B$4:$V$158,17,FALSE))))</f>
        <v>841.56999999999994</v>
      </c>
      <c r="R165" s="108" t="str">
        <f t="shared" si="216"/>
        <v>MAW-WSL3018</v>
      </c>
      <c r="S165" s="149">
        <f>IF('Summary Sheet'!$M$4="Plywood",VLOOKUP($B165,'Pwood &amp; PB List'!$B$4:$V$158,9,FALSE),IF('Summary Sheet'!$M$4="PB w/ Wood Drawers",VLOOKUP($B165,'Pwood &amp; PB List'!$B$4:$V$158,13,FALSE),IF('Summary Sheet'!$M$4="PB w/ PB Drawers",VLOOKUP($B165,'Pwood &amp; PB List'!$B$4:$V$158,17,FALSE))))</f>
        <v>841.56999999999994</v>
      </c>
      <c r="T165" s="108" t="str">
        <f t="shared" si="217"/>
        <v>MAG-WSL3018</v>
      </c>
      <c r="U165" s="149">
        <f>IF('Summary Sheet'!$M$4="Plywood",VLOOKUP($B165,'Pwood &amp; PB List'!$B$4:$V$158,9,FALSE),IF('Summary Sheet'!$M$4="PB w/ Wood Drawers",VLOOKUP($B165,'Pwood &amp; PB List'!$B$4:$V$158,13,FALSE),IF('Summary Sheet'!$M$4="PB w/ PB Drawers",VLOOKUP($B165,'Pwood &amp; PB List'!$B$4:$V$158,17,FALSE))))</f>
        <v>841.56999999999994</v>
      </c>
      <c r="V165" s="108" t="str">
        <f t="shared" si="218"/>
        <v>MAB-WSL3018</v>
      </c>
      <c r="W165" s="149">
        <f>IF('Summary Sheet'!$M$4="Plywood",VLOOKUP($B165,'Pwood &amp; PB List'!$B$4:$V$158,9,FALSE),IF('Summary Sheet'!$M$4="PB w/ Wood Drawers",VLOOKUP($B165,'Pwood &amp; PB List'!$B$4:$V$158,13,FALSE),IF('Summary Sheet'!$M$4="PB w/ PB Drawers",VLOOKUP($B165,'Pwood &amp; PB List'!$B$4:$V$158,17,FALSE))))</f>
        <v>841.56999999999994</v>
      </c>
      <c r="X165" s="150" t="str">
        <f t="shared" si="219"/>
        <v>GLB-WSL3018</v>
      </c>
      <c r="Y165" s="107">
        <v>1</v>
      </c>
      <c r="Z165" s="108"/>
      <c r="AA165" s="108"/>
      <c r="AB165" s="108"/>
      <c r="AC165" s="108"/>
      <c r="AD165" s="93"/>
      <c r="AE165" s="93"/>
      <c r="AF165" s="93"/>
      <c r="AG165" s="93"/>
      <c r="AH165" s="93"/>
      <c r="AI165" s="93"/>
      <c r="AJ165" s="93"/>
      <c r="AK165" s="93"/>
      <c r="AL165" s="93"/>
      <c r="AM165" s="93"/>
      <c r="AN165" s="93"/>
      <c r="AO165" s="93"/>
      <c r="AP165" s="93"/>
      <c r="AQ165" s="93"/>
      <c r="AR165" s="93"/>
      <c r="AS165" s="93"/>
    </row>
    <row r="166" spans="1:45" ht="14.25" customHeight="1">
      <c r="A166" s="147" t="s">
        <v>794</v>
      </c>
      <c r="B166" s="148" t="s">
        <v>795</v>
      </c>
      <c r="C166" s="149">
        <f>IF('Summary Sheet'!$M$4="Plywood",VLOOKUP($B166,'Pwood &amp; PB List'!$B$4:$V$158,9,FALSE),IF('Summary Sheet'!$M$4="PB w/ Wood Drawers",VLOOKUP($B166,'Pwood &amp; PB List'!$B$4:$V$158,13,FALSE),IF('Summary Sheet'!$M$4="PB w/ PB Drawers",VLOOKUP($B166,'Pwood &amp; PB List'!$B$4:$V$158,17,FALSE))))</f>
        <v>889.29500000000007</v>
      </c>
      <c r="D166" s="150" t="str">
        <f t="shared" si="209"/>
        <v>GLW-WSL3021</v>
      </c>
      <c r="E166" s="149">
        <f>IF('Summary Sheet'!$M$4="Plywood",VLOOKUP($B166,'Pwood &amp; PB List'!$B$4:$V$158,10,FALSE),IF('Summary Sheet'!$M$4="PB w/ Wood Drawers",VLOOKUP($B166,'Pwood &amp; PB List'!$B$4:$V$158,14,FALSE),IF('Summary Sheet'!$M$4="PB w/ PB Drawers",VLOOKUP($B166,'Pwood &amp; PB List'!$B$4:$V$158,18,FALSE))))</f>
        <v>857.21</v>
      </c>
      <c r="F166" s="150" t="str">
        <f t="shared" si="210"/>
        <v>SLO-WSL3021</v>
      </c>
      <c r="G166" s="149">
        <f>IF('Summary Sheet'!$M$4="Plywood",VLOOKUP($B166,'Pwood &amp; PB List'!$B$4:$V$158,11,FALSE),IF('Summary Sheet'!$M$4="PB w/ Wood Drawers",VLOOKUP($B166,'Pwood &amp; PB List'!$B$4:$V$158,15,FALSE),IF('Summary Sheet'!$M$4="PB w/ PB Drawers",VLOOKUP($B166,'Pwood &amp; PB List'!$B$4:$V$158,19,FALSE))))</f>
        <v>823.05500000000006</v>
      </c>
      <c r="H166" s="150" t="str">
        <f t="shared" si="211"/>
        <v>BLW-WSL3021</v>
      </c>
      <c r="I166" s="149">
        <f>IF('Summary Sheet'!$M$4="Plywood",VLOOKUP($B166,'Pwood &amp; PB List'!$B$4:$V$158,10,FALSE),IF('Summary Sheet'!$M$4="PB w/ Wood Drawers",VLOOKUP($B166,'Pwood &amp; PB List'!$B$4:$V$158,14,FALSE),IF('Summary Sheet'!$M$4="PB w/ PB Drawers",VLOOKUP($B166,'Pwood &amp; PB List'!$B$4:$V$158,18,FALSE))))</f>
        <v>857.21</v>
      </c>
      <c r="J166" s="150" t="str">
        <f t="shared" si="212"/>
        <v>WEO-WSL3021</v>
      </c>
      <c r="K166" s="149">
        <f>IF('Summary Sheet'!$M$4="Plywood",VLOOKUP($B166,'Pwood &amp; PB List'!$B$4:$V$158,9,FALSE),IF('Summary Sheet'!$M$4="PB w/ Wood Drawers",VLOOKUP($B166,'Pwood &amp; PB List'!$B$4:$V$158,13,FALSE),IF('Summary Sheet'!$M$4="PB w/ PB Drawers",VLOOKUP($B166,'Pwood &amp; PB List'!$B$4:$V$158,17,FALSE))))</f>
        <v>889.29500000000007</v>
      </c>
      <c r="L166" s="150" t="str">
        <f t="shared" si="213"/>
        <v>GLG-WSL3021</v>
      </c>
      <c r="M166" s="149">
        <f>IF('Summary Sheet'!$M$4="Plywood",VLOOKUP($B166,'Pwood &amp; PB List'!$B$4:$V$158,12,FALSE),IF('Summary Sheet'!$M$4="PB w/ Wood Drawers",VLOOKUP($B166,'Pwood &amp; PB List'!$B$4:$V$158,16,FALSE),IF('Summary Sheet'!$M$4="PB w/ PB Drawers",VLOOKUP($B166,'Pwood &amp; PB List'!$B$4:$V$158,20,FALSE))))</f>
        <v>784.53000000000009</v>
      </c>
      <c r="N166" s="108" t="str">
        <f t="shared" si="214"/>
        <v>NAO-WSL3021</v>
      </c>
      <c r="O166" s="149">
        <f>IF('Summary Sheet'!$M$4="Plywood",VLOOKUP($B166,'Pwood &amp; PB List'!$B$4:$V$158,12,FALSE),IF('Summary Sheet'!$M$4="PB w/ Wood Drawers",VLOOKUP($B166,'Pwood &amp; PB List'!$B$4:$V$158,16,FALSE),IF('Summary Sheet'!$M$4="PB w/ PB Drawers",VLOOKUP($B166,'Pwood &amp; PB List'!$B$4:$V$158,20,FALSE))))</f>
        <v>784.53000000000009</v>
      </c>
      <c r="P166" s="108" t="str">
        <f t="shared" si="215"/>
        <v>WHO-WSL3021</v>
      </c>
      <c r="Q166" s="149">
        <f>IF('Summary Sheet'!$M$4="Plywood",VLOOKUP($B166,'Pwood &amp; PB List'!$B$4:$V$158,9,FALSE),IF('Summary Sheet'!$M$4="PB w/ Wood Drawers",VLOOKUP($B166,'Pwood &amp; PB List'!$B$4:$V$158,13,FALSE),IF('Summary Sheet'!$M$4="PB w/ PB Drawers",VLOOKUP($B166,'Pwood &amp; PB List'!$B$4:$V$158,17,FALSE))))</f>
        <v>889.29500000000007</v>
      </c>
      <c r="R166" s="108" t="str">
        <f t="shared" si="216"/>
        <v>MAW-WSL3021</v>
      </c>
      <c r="S166" s="149">
        <f>IF('Summary Sheet'!$M$4="Plywood",VLOOKUP($B166,'Pwood &amp; PB List'!$B$4:$V$158,9,FALSE),IF('Summary Sheet'!$M$4="PB w/ Wood Drawers",VLOOKUP($B166,'Pwood &amp; PB List'!$B$4:$V$158,13,FALSE),IF('Summary Sheet'!$M$4="PB w/ PB Drawers",VLOOKUP($B166,'Pwood &amp; PB List'!$B$4:$V$158,17,FALSE))))</f>
        <v>889.29500000000007</v>
      </c>
      <c r="T166" s="108" t="str">
        <f t="shared" si="217"/>
        <v>MAG-WSL3021</v>
      </c>
      <c r="U166" s="149">
        <f>IF('Summary Sheet'!$M$4="Plywood",VLOOKUP($B166,'Pwood &amp; PB List'!$B$4:$V$158,9,FALSE),IF('Summary Sheet'!$M$4="PB w/ Wood Drawers",VLOOKUP($B166,'Pwood &amp; PB List'!$B$4:$V$158,13,FALSE),IF('Summary Sheet'!$M$4="PB w/ PB Drawers",VLOOKUP($B166,'Pwood &amp; PB List'!$B$4:$V$158,17,FALSE))))</f>
        <v>889.29500000000007</v>
      </c>
      <c r="V166" s="108" t="str">
        <f t="shared" si="218"/>
        <v>MAB-WSL3021</v>
      </c>
      <c r="W166" s="149">
        <f>IF('Summary Sheet'!$M$4="Plywood",VLOOKUP($B166,'Pwood &amp; PB List'!$B$4:$V$158,9,FALSE),IF('Summary Sheet'!$M$4="PB w/ Wood Drawers",VLOOKUP($B166,'Pwood &amp; PB List'!$B$4:$V$158,13,FALSE),IF('Summary Sheet'!$M$4="PB w/ PB Drawers",VLOOKUP($B166,'Pwood &amp; PB List'!$B$4:$V$158,17,FALSE))))</f>
        <v>889.29500000000007</v>
      </c>
      <c r="X166" s="150" t="str">
        <f t="shared" si="219"/>
        <v>GLB-WSL3021</v>
      </c>
      <c r="Y166" s="107">
        <v>1</v>
      </c>
      <c r="Z166" s="108"/>
      <c r="AA166" s="108"/>
      <c r="AB166" s="108"/>
      <c r="AC166" s="108"/>
      <c r="AD166" s="93"/>
      <c r="AE166" s="93"/>
      <c r="AF166" s="93"/>
      <c r="AG166" s="93"/>
      <c r="AH166" s="93"/>
      <c r="AI166" s="93"/>
      <c r="AJ166" s="93"/>
      <c r="AK166" s="93"/>
      <c r="AL166" s="93"/>
      <c r="AM166" s="93"/>
      <c r="AN166" s="93"/>
      <c r="AO166" s="93"/>
      <c r="AP166" s="93"/>
      <c r="AQ166" s="93"/>
      <c r="AR166" s="93"/>
      <c r="AS166" s="93"/>
    </row>
    <row r="167" spans="1:45" ht="14.25" customHeight="1">
      <c r="A167" s="147" t="s">
        <v>796</v>
      </c>
      <c r="B167" s="148" t="s">
        <v>797</v>
      </c>
      <c r="C167" s="149">
        <f>IF('Summary Sheet'!$M$4="Plywood",VLOOKUP($B167,'Pwood &amp; PB List'!$B$4:$V$158,9,FALSE),IF('Summary Sheet'!$M$4="PB w/ Wood Drawers",VLOOKUP($B167,'Pwood &amp; PB List'!$B$4:$V$158,13,FALSE),IF('Summary Sheet'!$M$4="PB w/ PB Drawers",VLOOKUP($B167,'Pwood &amp; PB List'!$B$4:$V$158,17,FALSE))))</f>
        <v>737.03499999999997</v>
      </c>
      <c r="D167" s="150" t="str">
        <f t="shared" si="209"/>
        <v>GLW-WSL3612</v>
      </c>
      <c r="E167" s="149">
        <f>IF('Summary Sheet'!$M$4="Plywood",VLOOKUP($B167,'Pwood &amp; PB List'!$B$4:$V$158,10,FALSE),IF('Summary Sheet'!$M$4="PB w/ Wood Drawers",VLOOKUP($B167,'Pwood &amp; PB List'!$B$4:$V$158,14,FALSE),IF('Summary Sheet'!$M$4="PB w/ PB Drawers",VLOOKUP($B167,'Pwood &amp; PB List'!$B$4:$V$158,18,FALSE))))</f>
        <v>715.06999999999994</v>
      </c>
      <c r="F167" s="150" t="str">
        <f t="shared" si="210"/>
        <v>SLO-WSL3612</v>
      </c>
      <c r="G167" s="149">
        <f>IF('Summary Sheet'!$M$4="Plywood",VLOOKUP($B167,'Pwood &amp; PB List'!$B$4:$V$158,11,FALSE),IF('Summary Sheet'!$M$4="PB w/ Wood Drawers",VLOOKUP($B167,'Pwood &amp; PB List'!$B$4:$V$158,15,FALSE),IF('Summary Sheet'!$M$4="PB w/ PB Drawers",VLOOKUP($B167,'Pwood &amp; PB List'!$B$4:$V$158,19,FALSE))))</f>
        <v>691.72499999999991</v>
      </c>
      <c r="H167" s="150" t="str">
        <f t="shared" si="211"/>
        <v>BLW-WSL3612</v>
      </c>
      <c r="I167" s="149">
        <f>IF('Summary Sheet'!$M$4="Plywood",VLOOKUP($B167,'Pwood &amp; PB List'!$B$4:$V$158,10,FALSE),IF('Summary Sheet'!$M$4="PB w/ Wood Drawers",VLOOKUP($B167,'Pwood &amp; PB List'!$B$4:$V$158,14,FALSE),IF('Summary Sheet'!$M$4="PB w/ PB Drawers",VLOOKUP($B167,'Pwood &amp; PB List'!$B$4:$V$158,18,FALSE))))</f>
        <v>715.06999999999994</v>
      </c>
      <c r="J167" s="150" t="str">
        <f t="shared" si="212"/>
        <v>WEO-WSL3612</v>
      </c>
      <c r="K167" s="149">
        <f>IF('Summary Sheet'!$M$4="Plywood",VLOOKUP($B167,'Pwood &amp; PB List'!$B$4:$V$158,9,FALSE),IF('Summary Sheet'!$M$4="PB w/ Wood Drawers",VLOOKUP($B167,'Pwood &amp; PB List'!$B$4:$V$158,13,FALSE),IF('Summary Sheet'!$M$4="PB w/ PB Drawers",VLOOKUP($B167,'Pwood &amp; PB List'!$B$4:$V$158,17,FALSE))))</f>
        <v>737.03499999999997</v>
      </c>
      <c r="L167" s="150" t="str">
        <f t="shared" si="213"/>
        <v>GLG-WSL3612</v>
      </c>
      <c r="M167" s="149">
        <f>IF('Summary Sheet'!$M$4="Plywood",VLOOKUP($B167,'Pwood &amp; PB List'!$B$4:$V$158,12,FALSE),IF('Summary Sheet'!$M$4="PB w/ Wood Drawers",VLOOKUP($B167,'Pwood &amp; PB List'!$B$4:$V$158,16,FALSE),IF('Summary Sheet'!$M$4="PB w/ PB Drawers",VLOOKUP($B167,'Pwood &amp; PB List'!$B$4:$V$158,20,FALSE))))</f>
        <v>665.50499999999988</v>
      </c>
      <c r="N167" s="108" t="str">
        <f t="shared" si="214"/>
        <v>NAO-WSL3612</v>
      </c>
      <c r="O167" s="149">
        <f>IF('Summary Sheet'!$M$4="Plywood",VLOOKUP($B167,'Pwood &amp; PB List'!$B$4:$V$158,12,FALSE),IF('Summary Sheet'!$M$4="PB w/ Wood Drawers",VLOOKUP($B167,'Pwood &amp; PB List'!$B$4:$V$158,16,FALSE),IF('Summary Sheet'!$M$4="PB w/ PB Drawers",VLOOKUP($B167,'Pwood &amp; PB List'!$B$4:$V$158,20,FALSE))))</f>
        <v>665.50499999999988</v>
      </c>
      <c r="P167" s="108" t="str">
        <f t="shared" si="215"/>
        <v>WHO-WSL3612</v>
      </c>
      <c r="Q167" s="149">
        <f>IF('Summary Sheet'!$M$4="Plywood",VLOOKUP($B167,'Pwood &amp; PB List'!$B$4:$V$158,9,FALSE),IF('Summary Sheet'!$M$4="PB w/ Wood Drawers",VLOOKUP($B167,'Pwood &amp; PB List'!$B$4:$V$158,13,FALSE),IF('Summary Sheet'!$M$4="PB w/ PB Drawers",VLOOKUP($B167,'Pwood &amp; PB List'!$B$4:$V$158,17,FALSE))))</f>
        <v>737.03499999999997</v>
      </c>
      <c r="R167" s="108" t="str">
        <f t="shared" si="216"/>
        <v>MAW-WSL3612</v>
      </c>
      <c r="S167" s="149">
        <f>IF('Summary Sheet'!$M$4="Plywood",VLOOKUP($B167,'Pwood &amp; PB List'!$B$4:$V$158,9,FALSE),IF('Summary Sheet'!$M$4="PB w/ Wood Drawers",VLOOKUP($B167,'Pwood &amp; PB List'!$B$4:$V$158,13,FALSE),IF('Summary Sheet'!$M$4="PB w/ PB Drawers",VLOOKUP($B167,'Pwood &amp; PB List'!$B$4:$V$158,17,FALSE))))</f>
        <v>737.03499999999997</v>
      </c>
      <c r="T167" s="108" t="str">
        <f t="shared" si="217"/>
        <v>MAG-WSL3612</v>
      </c>
      <c r="U167" s="149">
        <f>IF('Summary Sheet'!$M$4="Plywood",VLOOKUP($B167,'Pwood &amp; PB List'!$B$4:$V$158,9,FALSE),IF('Summary Sheet'!$M$4="PB w/ Wood Drawers",VLOOKUP($B167,'Pwood &amp; PB List'!$B$4:$V$158,13,FALSE),IF('Summary Sheet'!$M$4="PB w/ PB Drawers",VLOOKUP($B167,'Pwood &amp; PB List'!$B$4:$V$158,17,FALSE))))</f>
        <v>737.03499999999997</v>
      </c>
      <c r="V167" s="108" t="str">
        <f t="shared" si="218"/>
        <v>MAB-WSL3612</v>
      </c>
      <c r="W167" s="149">
        <f>IF('Summary Sheet'!$M$4="Plywood",VLOOKUP($B167,'Pwood &amp; PB List'!$B$4:$V$158,9,FALSE),IF('Summary Sheet'!$M$4="PB w/ Wood Drawers",VLOOKUP($B167,'Pwood &amp; PB List'!$B$4:$V$158,13,FALSE),IF('Summary Sheet'!$M$4="PB w/ PB Drawers",VLOOKUP($B167,'Pwood &amp; PB List'!$B$4:$V$158,17,FALSE))))</f>
        <v>737.03499999999997</v>
      </c>
      <c r="X167" s="150" t="str">
        <f t="shared" si="219"/>
        <v>GLB-WSL3612</v>
      </c>
      <c r="Y167" s="107">
        <v>1</v>
      </c>
      <c r="Z167" s="108"/>
      <c r="AA167" s="108"/>
      <c r="AB167" s="108"/>
      <c r="AC167" s="108"/>
      <c r="AD167" s="93"/>
      <c r="AE167" s="93"/>
      <c r="AF167" s="93"/>
      <c r="AG167" s="93"/>
      <c r="AH167" s="93"/>
      <c r="AI167" s="93"/>
      <c r="AJ167" s="93"/>
      <c r="AK167" s="93"/>
      <c r="AL167" s="93"/>
      <c r="AM167" s="93"/>
      <c r="AN167" s="93"/>
      <c r="AO167" s="93"/>
      <c r="AP167" s="93"/>
      <c r="AQ167" s="93"/>
      <c r="AR167" s="93"/>
      <c r="AS167" s="93"/>
    </row>
    <row r="168" spans="1:45" ht="14.25" customHeight="1">
      <c r="A168" s="147" t="s">
        <v>798</v>
      </c>
      <c r="B168" s="148" t="s">
        <v>799</v>
      </c>
      <c r="C168" s="149">
        <f>IF('Summary Sheet'!$M$4="Plywood",VLOOKUP($B168,'Pwood &amp; PB List'!$B$4:$V$158,9,FALSE),IF('Summary Sheet'!$M$4="PB w/ Wood Drawers",VLOOKUP($B168,'Pwood &amp; PB List'!$B$4:$V$158,13,FALSE),IF('Summary Sheet'!$M$4="PB w/ PB Drawers",VLOOKUP($B168,'Pwood &amp; PB List'!$B$4:$V$158,17,FALSE))))</f>
        <v>841.91500000000008</v>
      </c>
      <c r="D168" s="150" t="str">
        <f t="shared" si="209"/>
        <v>GLW-WSL3615</v>
      </c>
      <c r="E168" s="149">
        <f>IF('Summary Sheet'!$M$4="Plywood",VLOOKUP($B168,'Pwood &amp; PB List'!$B$4:$V$158,10,FALSE),IF('Summary Sheet'!$M$4="PB w/ Wood Drawers",VLOOKUP($B168,'Pwood &amp; PB List'!$B$4:$V$158,14,FALSE),IF('Summary Sheet'!$M$4="PB w/ PB Drawers",VLOOKUP($B168,'Pwood &amp; PB List'!$B$4:$V$158,18,FALSE))))</f>
        <v>814.43000000000006</v>
      </c>
      <c r="F168" s="150" t="str">
        <f t="shared" si="210"/>
        <v>SLO-WSL3615</v>
      </c>
      <c r="G168" s="149">
        <f>IF('Summary Sheet'!$M$4="Plywood",VLOOKUP($B168,'Pwood &amp; PB List'!$B$4:$V$158,11,FALSE),IF('Summary Sheet'!$M$4="PB w/ Wood Drawers",VLOOKUP($B168,'Pwood &amp; PB List'!$B$4:$V$158,15,FALSE),IF('Summary Sheet'!$M$4="PB w/ PB Drawers",VLOOKUP($B168,'Pwood &amp; PB List'!$B$4:$V$158,19,FALSE))))</f>
        <v>785.22</v>
      </c>
      <c r="H168" s="150" t="str">
        <f t="shared" si="211"/>
        <v>BLW-WSL3615</v>
      </c>
      <c r="I168" s="149">
        <f>IF('Summary Sheet'!$M$4="Plywood",VLOOKUP($B168,'Pwood &amp; PB List'!$B$4:$V$158,10,FALSE),IF('Summary Sheet'!$M$4="PB w/ Wood Drawers",VLOOKUP($B168,'Pwood &amp; PB List'!$B$4:$V$158,14,FALSE),IF('Summary Sheet'!$M$4="PB w/ PB Drawers",VLOOKUP($B168,'Pwood &amp; PB List'!$B$4:$V$158,18,FALSE))))</f>
        <v>814.43000000000006</v>
      </c>
      <c r="J168" s="150" t="str">
        <f t="shared" si="212"/>
        <v>WEO-WSL3615</v>
      </c>
      <c r="K168" s="149">
        <f>IF('Summary Sheet'!$M$4="Plywood",VLOOKUP($B168,'Pwood &amp; PB List'!$B$4:$V$158,9,FALSE),IF('Summary Sheet'!$M$4="PB w/ Wood Drawers",VLOOKUP($B168,'Pwood &amp; PB List'!$B$4:$V$158,13,FALSE),IF('Summary Sheet'!$M$4="PB w/ PB Drawers",VLOOKUP($B168,'Pwood &amp; PB List'!$B$4:$V$158,17,FALSE))))</f>
        <v>841.91500000000008</v>
      </c>
      <c r="L168" s="150" t="str">
        <f t="shared" si="213"/>
        <v>GLG-WSL3615</v>
      </c>
      <c r="M168" s="149">
        <f>IF('Summary Sheet'!$M$4="Plywood",VLOOKUP($B168,'Pwood &amp; PB List'!$B$4:$V$158,12,FALSE),IF('Summary Sheet'!$M$4="PB w/ Wood Drawers",VLOOKUP($B168,'Pwood &amp; PB List'!$B$4:$V$158,16,FALSE),IF('Summary Sheet'!$M$4="PB w/ PB Drawers",VLOOKUP($B168,'Pwood &amp; PB List'!$B$4:$V$158,20,FALSE))))</f>
        <v>752.33</v>
      </c>
      <c r="N168" s="108" t="str">
        <f t="shared" si="214"/>
        <v>NAO-WSL3615</v>
      </c>
      <c r="O168" s="149">
        <f>IF('Summary Sheet'!$M$4="Plywood",VLOOKUP($B168,'Pwood &amp; PB List'!$B$4:$V$158,12,FALSE),IF('Summary Sheet'!$M$4="PB w/ Wood Drawers",VLOOKUP($B168,'Pwood &amp; PB List'!$B$4:$V$158,16,FALSE),IF('Summary Sheet'!$M$4="PB w/ PB Drawers",VLOOKUP($B168,'Pwood &amp; PB List'!$B$4:$V$158,20,FALSE))))</f>
        <v>752.33</v>
      </c>
      <c r="P168" s="108" t="str">
        <f t="shared" si="215"/>
        <v>WHO-WSL3615</v>
      </c>
      <c r="Q168" s="149">
        <f>IF('Summary Sheet'!$M$4="Plywood",VLOOKUP($B168,'Pwood &amp; PB List'!$B$4:$V$158,9,FALSE),IF('Summary Sheet'!$M$4="PB w/ Wood Drawers",VLOOKUP($B168,'Pwood &amp; PB List'!$B$4:$V$158,13,FALSE),IF('Summary Sheet'!$M$4="PB w/ PB Drawers",VLOOKUP($B168,'Pwood &amp; PB List'!$B$4:$V$158,17,FALSE))))</f>
        <v>841.91500000000008</v>
      </c>
      <c r="R168" s="108" t="str">
        <f t="shared" si="216"/>
        <v>MAW-WSL3615</v>
      </c>
      <c r="S168" s="149">
        <f>IF('Summary Sheet'!$M$4="Plywood",VLOOKUP($B168,'Pwood &amp; PB List'!$B$4:$V$158,9,FALSE),IF('Summary Sheet'!$M$4="PB w/ Wood Drawers",VLOOKUP($B168,'Pwood &amp; PB List'!$B$4:$V$158,13,FALSE),IF('Summary Sheet'!$M$4="PB w/ PB Drawers",VLOOKUP($B168,'Pwood &amp; PB List'!$B$4:$V$158,17,FALSE))))</f>
        <v>841.91500000000008</v>
      </c>
      <c r="T168" s="108" t="str">
        <f t="shared" si="217"/>
        <v>MAG-WSL3615</v>
      </c>
      <c r="U168" s="149">
        <f>IF('Summary Sheet'!$M$4="Plywood",VLOOKUP($B168,'Pwood &amp; PB List'!$B$4:$V$158,9,FALSE),IF('Summary Sheet'!$M$4="PB w/ Wood Drawers",VLOOKUP($B168,'Pwood &amp; PB List'!$B$4:$V$158,13,FALSE),IF('Summary Sheet'!$M$4="PB w/ PB Drawers",VLOOKUP($B168,'Pwood &amp; PB List'!$B$4:$V$158,17,FALSE))))</f>
        <v>841.91500000000008</v>
      </c>
      <c r="V168" s="108" t="str">
        <f t="shared" si="218"/>
        <v>MAB-WSL3615</v>
      </c>
      <c r="W168" s="149">
        <f>IF('Summary Sheet'!$M$4="Plywood",VLOOKUP($B168,'Pwood &amp; PB List'!$B$4:$V$158,9,FALSE),IF('Summary Sheet'!$M$4="PB w/ Wood Drawers",VLOOKUP($B168,'Pwood &amp; PB List'!$B$4:$V$158,13,FALSE),IF('Summary Sheet'!$M$4="PB w/ PB Drawers",VLOOKUP($B168,'Pwood &amp; PB List'!$B$4:$V$158,17,FALSE))))</f>
        <v>841.91500000000008</v>
      </c>
      <c r="X168" s="150" t="str">
        <f t="shared" si="219"/>
        <v>GLB-WSL3615</v>
      </c>
      <c r="Y168" s="107">
        <v>1</v>
      </c>
      <c r="Z168" s="108"/>
      <c r="AA168" s="108"/>
      <c r="AB168" s="108"/>
      <c r="AC168" s="108"/>
      <c r="AD168" s="93"/>
      <c r="AE168" s="93"/>
      <c r="AF168" s="93"/>
      <c r="AG168" s="93"/>
      <c r="AH168" s="93"/>
      <c r="AI168" s="93"/>
      <c r="AJ168" s="93"/>
      <c r="AK168" s="93"/>
      <c r="AL168" s="93"/>
      <c r="AM168" s="93"/>
      <c r="AN168" s="93"/>
      <c r="AO168" s="93"/>
      <c r="AP168" s="93"/>
      <c r="AQ168" s="93"/>
      <c r="AR168" s="93"/>
      <c r="AS168" s="93"/>
    </row>
    <row r="169" spans="1:45" ht="14.25" customHeight="1">
      <c r="A169" s="147" t="s">
        <v>800</v>
      </c>
      <c r="B169" s="148" t="s">
        <v>801</v>
      </c>
      <c r="C169" s="149">
        <f>IF('Summary Sheet'!$M$4="Plywood",VLOOKUP($B169,'Pwood &amp; PB List'!$B$4:$V$158,9,FALSE),IF('Summary Sheet'!$M$4="PB w/ Wood Drawers",VLOOKUP($B169,'Pwood &amp; PB List'!$B$4:$V$158,13,FALSE),IF('Summary Sheet'!$M$4="PB w/ PB Drawers",VLOOKUP($B169,'Pwood &amp; PB List'!$B$4:$V$158,17,FALSE))))</f>
        <v>916.78000000000009</v>
      </c>
      <c r="D169" s="150" t="str">
        <f t="shared" si="209"/>
        <v>GLW-WSL3618</v>
      </c>
      <c r="E169" s="149">
        <f>IF('Summary Sheet'!$M$4="Plywood",VLOOKUP($B169,'Pwood &amp; PB List'!$B$4:$V$158,10,FALSE),IF('Summary Sheet'!$M$4="PB w/ Wood Drawers",VLOOKUP($B169,'Pwood &amp; PB List'!$B$4:$V$158,14,FALSE),IF('Summary Sheet'!$M$4="PB w/ PB Drawers",VLOOKUP($B169,'Pwood &amp; PB List'!$B$4:$V$158,18,FALSE))))</f>
        <v>883.77500000000009</v>
      </c>
      <c r="F169" s="150" t="str">
        <f t="shared" si="210"/>
        <v>SLO-WSL3618</v>
      </c>
      <c r="G169" s="149">
        <f>IF('Summary Sheet'!$M$4="Plywood",VLOOKUP($B169,'Pwood &amp; PB List'!$B$4:$V$158,11,FALSE),IF('Summary Sheet'!$M$4="PB w/ Wood Drawers",VLOOKUP($B169,'Pwood &amp; PB List'!$B$4:$V$158,15,FALSE),IF('Summary Sheet'!$M$4="PB w/ PB Drawers",VLOOKUP($B169,'Pwood &amp; PB List'!$B$4:$V$158,19,FALSE))))</f>
        <v>848.7</v>
      </c>
      <c r="H169" s="150" t="str">
        <f t="shared" si="211"/>
        <v>BLW-WSL3618</v>
      </c>
      <c r="I169" s="149">
        <f>IF('Summary Sheet'!$M$4="Plywood",VLOOKUP($B169,'Pwood &amp; PB List'!$B$4:$V$158,10,FALSE),IF('Summary Sheet'!$M$4="PB w/ Wood Drawers",VLOOKUP($B169,'Pwood &amp; PB List'!$B$4:$V$158,14,FALSE),IF('Summary Sheet'!$M$4="PB w/ PB Drawers",VLOOKUP($B169,'Pwood &amp; PB List'!$B$4:$V$158,18,FALSE))))</f>
        <v>883.77500000000009</v>
      </c>
      <c r="J169" s="150" t="str">
        <f t="shared" si="212"/>
        <v>WEO-WSL3618</v>
      </c>
      <c r="K169" s="149">
        <f>IF('Summary Sheet'!$M$4="Plywood",VLOOKUP($B169,'Pwood &amp; PB List'!$B$4:$V$158,9,FALSE),IF('Summary Sheet'!$M$4="PB w/ Wood Drawers",VLOOKUP($B169,'Pwood &amp; PB List'!$B$4:$V$158,13,FALSE),IF('Summary Sheet'!$M$4="PB w/ PB Drawers",VLOOKUP($B169,'Pwood &amp; PB List'!$B$4:$V$158,17,FALSE))))</f>
        <v>916.78000000000009</v>
      </c>
      <c r="L169" s="150" t="str">
        <f t="shared" si="213"/>
        <v>GLG-WSL3618</v>
      </c>
      <c r="M169" s="149">
        <f>IF('Summary Sheet'!$M$4="Plywood",VLOOKUP($B169,'Pwood &amp; PB List'!$B$4:$V$158,12,FALSE),IF('Summary Sheet'!$M$4="PB w/ Wood Drawers",VLOOKUP($B169,'Pwood &amp; PB List'!$B$4:$V$158,16,FALSE),IF('Summary Sheet'!$M$4="PB w/ PB Drawers",VLOOKUP($B169,'Pwood &amp; PB List'!$B$4:$V$158,20,FALSE))))</f>
        <v>809.1400000000001</v>
      </c>
      <c r="N169" s="108" t="str">
        <f t="shared" si="214"/>
        <v>NAO-WSL3618</v>
      </c>
      <c r="O169" s="149">
        <f>IF('Summary Sheet'!$M$4="Plywood",VLOOKUP($B169,'Pwood &amp; PB List'!$B$4:$V$158,12,FALSE),IF('Summary Sheet'!$M$4="PB w/ Wood Drawers",VLOOKUP($B169,'Pwood &amp; PB List'!$B$4:$V$158,16,FALSE),IF('Summary Sheet'!$M$4="PB w/ PB Drawers",VLOOKUP($B169,'Pwood &amp; PB List'!$B$4:$V$158,20,FALSE))))</f>
        <v>809.1400000000001</v>
      </c>
      <c r="P169" s="108" t="str">
        <f t="shared" si="215"/>
        <v>WHO-WSL3618</v>
      </c>
      <c r="Q169" s="149">
        <f>IF('Summary Sheet'!$M$4="Plywood",VLOOKUP($B169,'Pwood &amp; PB List'!$B$4:$V$158,9,FALSE),IF('Summary Sheet'!$M$4="PB w/ Wood Drawers",VLOOKUP($B169,'Pwood &amp; PB List'!$B$4:$V$158,13,FALSE),IF('Summary Sheet'!$M$4="PB w/ PB Drawers",VLOOKUP($B169,'Pwood &amp; PB List'!$B$4:$V$158,17,FALSE))))</f>
        <v>916.78000000000009</v>
      </c>
      <c r="R169" s="108" t="str">
        <f t="shared" si="216"/>
        <v>MAW-WSL3618</v>
      </c>
      <c r="S169" s="149">
        <f>IF('Summary Sheet'!$M$4="Plywood",VLOOKUP($B169,'Pwood &amp; PB List'!$B$4:$V$158,9,FALSE),IF('Summary Sheet'!$M$4="PB w/ Wood Drawers",VLOOKUP($B169,'Pwood &amp; PB List'!$B$4:$V$158,13,FALSE),IF('Summary Sheet'!$M$4="PB w/ PB Drawers",VLOOKUP($B169,'Pwood &amp; PB List'!$B$4:$V$158,17,FALSE))))</f>
        <v>916.78000000000009</v>
      </c>
      <c r="T169" s="108" t="str">
        <f t="shared" si="217"/>
        <v>MAG-WSL3618</v>
      </c>
      <c r="U169" s="149">
        <f>IF('Summary Sheet'!$M$4="Plywood",VLOOKUP($B169,'Pwood &amp; PB List'!$B$4:$V$158,9,FALSE),IF('Summary Sheet'!$M$4="PB w/ Wood Drawers",VLOOKUP($B169,'Pwood &amp; PB List'!$B$4:$V$158,13,FALSE),IF('Summary Sheet'!$M$4="PB w/ PB Drawers",VLOOKUP($B169,'Pwood &amp; PB List'!$B$4:$V$158,17,FALSE))))</f>
        <v>916.78000000000009</v>
      </c>
      <c r="V169" s="108" t="str">
        <f t="shared" si="218"/>
        <v>MAB-WSL3618</v>
      </c>
      <c r="W169" s="149">
        <f>IF('Summary Sheet'!$M$4="Plywood",VLOOKUP($B169,'Pwood &amp; PB List'!$B$4:$V$158,9,FALSE),IF('Summary Sheet'!$M$4="PB w/ Wood Drawers",VLOOKUP($B169,'Pwood &amp; PB List'!$B$4:$V$158,13,FALSE),IF('Summary Sheet'!$M$4="PB w/ PB Drawers",VLOOKUP($B169,'Pwood &amp; PB List'!$B$4:$V$158,17,FALSE))))</f>
        <v>916.78000000000009</v>
      </c>
      <c r="X169" s="150" t="str">
        <f t="shared" si="219"/>
        <v>GLB-WSL3618</v>
      </c>
      <c r="Y169" s="107">
        <v>1</v>
      </c>
      <c r="Z169" s="108"/>
      <c r="AA169" s="108"/>
      <c r="AB169" s="108"/>
      <c r="AC169" s="108"/>
      <c r="AD169" s="93"/>
      <c r="AE169" s="93"/>
      <c r="AF169" s="93"/>
      <c r="AG169" s="93"/>
      <c r="AH169" s="93"/>
      <c r="AI169" s="93"/>
      <c r="AJ169" s="93"/>
      <c r="AK169" s="93"/>
      <c r="AL169" s="93"/>
      <c r="AM169" s="93"/>
      <c r="AN169" s="93"/>
      <c r="AO169" s="93"/>
      <c r="AP169" s="93"/>
      <c r="AQ169" s="93"/>
      <c r="AR169" s="93"/>
      <c r="AS169" s="93"/>
    </row>
    <row r="170" spans="1:45" ht="14.25" customHeight="1">
      <c r="A170" s="147" t="s">
        <v>802</v>
      </c>
      <c r="B170" s="148" t="s">
        <v>803</v>
      </c>
      <c r="C170" s="149">
        <f>IF('Summary Sheet'!$M$4="Plywood",VLOOKUP($B170,'Pwood &amp; PB List'!$B$4:$V$158,9,FALSE),IF('Summary Sheet'!$M$4="PB w/ Wood Drawers",VLOOKUP($B170,'Pwood &amp; PB List'!$B$4:$V$158,13,FALSE),IF('Summary Sheet'!$M$4="PB w/ PB Drawers",VLOOKUP($B170,'Pwood &amp; PB List'!$B$4:$V$158,17,FALSE))))</f>
        <v>1002.915</v>
      </c>
      <c r="D170" s="150" t="str">
        <f t="shared" si="209"/>
        <v>GLW-WSL3621</v>
      </c>
      <c r="E170" s="149">
        <f>IF('Summary Sheet'!$M$4="Plywood",VLOOKUP($B170,'Pwood &amp; PB List'!$B$4:$V$158,10,FALSE),IF('Summary Sheet'!$M$4="PB w/ Wood Drawers",VLOOKUP($B170,'Pwood &amp; PB List'!$B$4:$V$158,14,FALSE),IF('Summary Sheet'!$M$4="PB w/ PB Drawers",VLOOKUP($B170,'Pwood &amp; PB List'!$B$4:$V$158,18,FALSE))))</f>
        <v>964.3900000000001</v>
      </c>
      <c r="F170" s="150" t="str">
        <f t="shared" si="210"/>
        <v>SLO-WSL3621</v>
      </c>
      <c r="G170" s="149">
        <f>IF('Summary Sheet'!$M$4="Plywood",VLOOKUP($B170,'Pwood &amp; PB List'!$B$4:$V$158,11,FALSE),IF('Summary Sheet'!$M$4="PB w/ Wood Drawers",VLOOKUP($B170,'Pwood &amp; PB List'!$B$4:$V$158,15,FALSE),IF('Summary Sheet'!$M$4="PB w/ PB Drawers",VLOOKUP($B170,'Pwood &amp; PB List'!$B$4:$V$158,19,FALSE))))</f>
        <v>923.33500000000004</v>
      </c>
      <c r="H170" s="150" t="str">
        <f t="shared" si="211"/>
        <v>BLW-WSL3621</v>
      </c>
      <c r="I170" s="149">
        <f>IF('Summary Sheet'!$M$4="Plywood",VLOOKUP($B170,'Pwood &amp; PB List'!$B$4:$V$158,10,FALSE),IF('Summary Sheet'!$M$4="PB w/ Wood Drawers",VLOOKUP($B170,'Pwood &amp; PB List'!$B$4:$V$158,14,FALSE),IF('Summary Sheet'!$M$4="PB w/ PB Drawers",VLOOKUP($B170,'Pwood &amp; PB List'!$B$4:$V$158,18,FALSE))))</f>
        <v>964.3900000000001</v>
      </c>
      <c r="J170" s="150" t="str">
        <f t="shared" si="212"/>
        <v>WEO-WSL3621</v>
      </c>
      <c r="K170" s="149">
        <f>IF('Summary Sheet'!$M$4="Plywood",VLOOKUP($B170,'Pwood &amp; PB List'!$B$4:$V$158,9,FALSE),IF('Summary Sheet'!$M$4="PB w/ Wood Drawers",VLOOKUP($B170,'Pwood &amp; PB List'!$B$4:$V$158,13,FALSE),IF('Summary Sheet'!$M$4="PB w/ PB Drawers",VLOOKUP($B170,'Pwood &amp; PB List'!$B$4:$V$158,17,FALSE))))</f>
        <v>1002.915</v>
      </c>
      <c r="L170" s="150" t="str">
        <f t="shared" si="213"/>
        <v>GLG-WSL3621</v>
      </c>
      <c r="M170" s="149">
        <f>IF('Summary Sheet'!$M$4="Plywood",VLOOKUP($B170,'Pwood &amp; PB List'!$B$4:$V$158,12,FALSE),IF('Summary Sheet'!$M$4="PB w/ Wood Drawers",VLOOKUP($B170,'Pwood &amp; PB List'!$B$4:$V$158,16,FALSE),IF('Summary Sheet'!$M$4="PB w/ PB Drawers",VLOOKUP($B170,'Pwood &amp; PB List'!$B$4:$V$158,20,FALSE))))</f>
        <v>877.22</v>
      </c>
      <c r="N170" s="108" t="str">
        <f t="shared" si="214"/>
        <v>NAO-WSL3621</v>
      </c>
      <c r="O170" s="149">
        <f>IF('Summary Sheet'!$M$4="Plywood",VLOOKUP($B170,'Pwood &amp; PB List'!$B$4:$V$158,12,FALSE),IF('Summary Sheet'!$M$4="PB w/ Wood Drawers",VLOOKUP($B170,'Pwood &amp; PB List'!$B$4:$V$158,16,FALSE),IF('Summary Sheet'!$M$4="PB w/ PB Drawers",VLOOKUP($B170,'Pwood &amp; PB List'!$B$4:$V$158,20,FALSE))))</f>
        <v>877.22</v>
      </c>
      <c r="P170" s="108" t="str">
        <f t="shared" si="215"/>
        <v>WHO-WSL3621</v>
      </c>
      <c r="Q170" s="149">
        <f>IF('Summary Sheet'!$M$4="Plywood",VLOOKUP($B170,'Pwood &amp; PB List'!$B$4:$V$158,9,FALSE),IF('Summary Sheet'!$M$4="PB w/ Wood Drawers",VLOOKUP($B170,'Pwood &amp; PB List'!$B$4:$V$158,13,FALSE),IF('Summary Sheet'!$M$4="PB w/ PB Drawers",VLOOKUP($B170,'Pwood &amp; PB List'!$B$4:$V$158,17,FALSE))))</f>
        <v>1002.915</v>
      </c>
      <c r="R170" s="108" t="str">
        <f t="shared" si="216"/>
        <v>MAW-WSL3621</v>
      </c>
      <c r="S170" s="149">
        <f>IF('Summary Sheet'!$M$4="Plywood",VLOOKUP($B170,'Pwood &amp; PB List'!$B$4:$V$158,9,FALSE),IF('Summary Sheet'!$M$4="PB w/ Wood Drawers",VLOOKUP($B170,'Pwood &amp; PB List'!$B$4:$V$158,13,FALSE),IF('Summary Sheet'!$M$4="PB w/ PB Drawers",VLOOKUP($B170,'Pwood &amp; PB List'!$B$4:$V$158,17,FALSE))))</f>
        <v>1002.915</v>
      </c>
      <c r="T170" s="108" t="str">
        <f t="shared" si="217"/>
        <v>MAG-WSL3621</v>
      </c>
      <c r="U170" s="149">
        <f>IF('Summary Sheet'!$M$4="Plywood",VLOOKUP($B170,'Pwood &amp; PB List'!$B$4:$V$158,9,FALSE),IF('Summary Sheet'!$M$4="PB w/ Wood Drawers",VLOOKUP($B170,'Pwood &amp; PB List'!$B$4:$V$158,13,FALSE),IF('Summary Sheet'!$M$4="PB w/ PB Drawers",VLOOKUP($B170,'Pwood &amp; PB List'!$B$4:$V$158,17,FALSE))))</f>
        <v>1002.915</v>
      </c>
      <c r="V170" s="108" t="str">
        <f t="shared" si="218"/>
        <v>MAB-WSL3621</v>
      </c>
      <c r="W170" s="149">
        <f>IF('Summary Sheet'!$M$4="Plywood",VLOOKUP($B170,'Pwood &amp; PB List'!$B$4:$V$158,9,FALSE),IF('Summary Sheet'!$M$4="PB w/ Wood Drawers",VLOOKUP($B170,'Pwood &amp; PB List'!$B$4:$V$158,13,FALSE),IF('Summary Sheet'!$M$4="PB w/ PB Drawers",VLOOKUP($B170,'Pwood &amp; PB List'!$B$4:$V$158,17,FALSE))))</f>
        <v>1002.915</v>
      </c>
      <c r="X170" s="150" t="str">
        <f t="shared" si="219"/>
        <v>GLB-WSL3621</v>
      </c>
      <c r="Y170" s="107">
        <v>1</v>
      </c>
      <c r="Z170" s="108"/>
      <c r="AA170" s="108"/>
      <c r="AB170" s="108"/>
      <c r="AC170" s="108"/>
      <c r="AD170" s="93"/>
      <c r="AE170" s="93"/>
      <c r="AF170" s="93"/>
      <c r="AG170" s="93"/>
      <c r="AH170" s="93"/>
      <c r="AI170" s="93"/>
      <c r="AJ170" s="93"/>
      <c r="AK170" s="93"/>
      <c r="AL170" s="93"/>
      <c r="AM170" s="93"/>
      <c r="AN170" s="93"/>
      <c r="AO170" s="93"/>
      <c r="AP170" s="93"/>
      <c r="AQ170" s="93"/>
      <c r="AR170" s="93"/>
      <c r="AS170" s="93"/>
    </row>
    <row r="171" spans="1:45" ht="14.25" customHeight="1">
      <c r="A171" s="155" t="s">
        <v>804</v>
      </c>
      <c r="B171" s="148"/>
      <c r="C171" s="149"/>
      <c r="D171" s="150"/>
      <c r="E171" s="149"/>
      <c r="F171" s="150"/>
      <c r="G171" s="149"/>
      <c r="H171" s="150"/>
      <c r="I171" s="149"/>
      <c r="J171" s="150"/>
      <c r="K171" s="149"/>
      <c r="L171" s="150"/>
      <c r="M171" s="149"/>
      <c r="N171" s="108"/>
      <c r="O171" s="149"/>
      <c r="P171" s="108"/>
      <c r="Q171" s="149"/>
      <c r="R171" s="108"/>
      <c r="S171" s="149"/>
      <c r="T171" s="108"/>
      <c r="U171" s="149"/>
      <c r="V171" s="108"/>
      <c r="W171" s="149"/>
      <c r="X171" s="150"/>
      <c r="Y171" s="107"/>
      <c r="Z171" s="108"/>
      <c r="AA171" s="108"/>
      <c r="AB171" s="108"/>
      <c r="AC171" s="108"/>
      <c r="AD171" s="93"/>
      <c r="AE171" s="93"/>
      <c r="AF171" s="93"/>
      <c r="AG171" s="93"/>
      <c r="AH171" s="93"/>
      <c r="AI171" s="93"/>
      <c r="AJ171" s="93"/>
      <c r="AK171" s="93"/>
      <c r="AL171" s="93"/>
      <c r="AM171" s="93"/>
      <c r="AN171" s="93"/>
      <c r="AO171" s="93"/>
      <c r="AP171" s="93"/>
      <c r="AQ171" s="93"/>
      <c r="AR171" s="93"/>
      <c r="AS171" s="93"/>
    </row>
    <row r="172" spans="1:45" ht="14.25" customHeight="1">
      <c r="A172" s="147" t="s">
        <v>805</v>
      </c>
      <c r="B172" s="148" t="s">
        <v>437</v>
      </c>
      <c r="C172" s="149">
        <f>IF('Summary Sheet'!$M$4="Plywood",VLOOKUP($B172,'Pwood &amp; PB List'!$B$4:$V$158,9,FALSE),IF('Summary Sheet'!$M$4="PB w/ Wood Drawers",VLOOKUP($B172,'Pwood &amp; PB List'!$B$4:$V$158,13,FALSE),IF('Summary Sheet'!$M$4="PB w/ PB Drawers",VLOOKUP($B172,'Pwood &amp; PB List'!$B$4:$V$158,17,FALSE))))</f>
        <v>150.19</v>
      </c>
      <c r="D172" s="150" t="s">
        <v>437</v>
      </c>
      <c r="E172" s="149">
        <f>IF('Summary Sheet'!$M$4="Plywood",VLOOKUP($B172,'Pwood &amp; PB List'!$B$4:$V$158,10,FALSE),IF('Summary Sheet'!$M$4="PB w/ Wood Drawers",VLOOKUP($B172,'Pwood &amp; PB List'!$B$4:$V$158,14,FALSE),IF('Summary Sheet'!$M$4="PB w/ PB Drawers",VLOOKUP($B172,'Pwood &amp; PB List'!$B$4:$V$158,18,FALSE))))</f>
        <v>150.19</v>
      </c>
      <c r="F172" s="150" t="s">
        <v>437</v>
      </c>
      <c r="G172" s="149">
        <f>IF('Summary Sheet'!$M$4="Plywood",VLOOKUP($B172,'Pwood &amp; PB List'!$B$4:$V$158,11,FALSE),IF('Summary Sheet'!$M$4="PB w/ Wood Drawers",VLOOKUP($B172,'Pwood &amp; PB List'!$B$4:$V$158,15,FALSE),IF('Summary Sheet'!$M$4="PB w/ PB Drawers",VLOOKUP($B172,'Pwood &amp; PB List'!$B$4:$V$158,19,FALSE))))</f>
        <v>150.19</v>
      </c>
      <c r="H172" s="150" t="s">
        <v>437</v>
      </c>
      <c r="I172" s="149">
        <f>IF('Summary Sheet'!$M$4="Plywood",VLOOKUP($B172,'Pwood &amp; PB List'!$B$4:$V$158,10,FALSE),IF('Summary Sheet'!$M$4="PB w/ Wood Drawers",VLOOKUP($B172,'Pwood &amp; PB List'!$B$4:$V$158,14,FALSE),IF('Summary Sheet'!$M$4="PB w/ PB Drawers",VLOOKUP($B172,'Pwood &amp; PB List'!$B$4:$V$158,18,FALSE))))</f>
        <v>150.19</v>
      </c>
      <c r="J172" s="150" t="s">
        <v>437</v>
      </c>
      <c r="K172" s="149">
        <f>IF('Summary Sheet'!$M$4="Plywood",VLOOKUP($B172,'Pwood &amp; PB List'!$B$4:$V$158,9,FALSE),IF('Summary Sheet'!$M$4="PB w/ Wood Drawers",VLOOKUP($B172,'Pwood &amp; PB List'!$B$4:$V$158,13,FALSE),IF('Summary Sheet'!$M$4="PB w/ PB Drawers",VLOOKUP($B172,'Pwood &amp; PB List'!$B$4:$V$158,17,FALSE))))</f>
        <v>150.19</v>
      </c>
      <c r="L172" s="150" t="s">
        <v>437</v>
      </c>
      <c r="M172" s="149">
        <f>IF('Summary Sheet'!$M$4="Plywood",VLOOKUP($B172,'Pwood &amp; PB List'!$B$4:$V$158,12,FALSE),IF('Summary Sheet'!$M$4="PB w/ Wood Drawers",VLOOKUP($B172,'Pwood &amp; PB List'!$B$4:$V$158,16,FALSE),IF('Summary Sheet'!$M$4="PB w/ PB Drawers",VLOOKUP($B172,'Pwood &amp; PB List'!$B$4:$V$158,20,FALSE))))</f>
        <v>150.19</v>
      </c>
      <c r="N172" s="150" t="s">
        <v>437</v>
      </c>
      <c r="O172" s="149">
        <f>IF('Summary Sheet'!$M$4="Plywood",VLOOKUP($B172,'Pwood &amp; PB List'!$B$4:$V$158,12,FALSE),IF('Summary Sheet'!$M$4="PB w/ Wood Drawers",VLOOKUP($B172,'Pwood &amp; PB List'!$B$4:$V$158,16,FALSE),IF('Summary Sheet'!$M$4="PB w/ PB Drawers",VLOOKUP($B172,'Pwood &amp; PB List'!$B$4:$V$158,20,FALSE))))</f>
        <v>150.19</v>
      </c>
      <c r="P172" s="150" t="s">
        <v>437</v>
      </c>
      <c r="Q172" s="149">
        <f>IF('Summary Sheet'!$M$4="Plywood",VLOOKUP($B172,'Pwood &amp; PB List'!$B$4:$V$158,9,FALSE),IF('Summary Sheet'!$M$4="PB w/ Wood Drawers",VLOOKUP($B172,'Pwood &amp; PB List'!$B$4:$V$158,13,FALSE),IF('Summary Sheet'!$M$4="PB w/ PB Drawers",VLOOKUP($B172,'Pwood &amp; PB List'!$B$4:$V$158,17,FALSE))))</f>
        <v>150.19</v>
      </c>
      <c r="R172" s="150" t="s">
        <v>437</v>
      </c>
      <c r="S172" s="149">
        <f>IF('Summary Sheet'!$M$4="Plywood",VLOOKUP($B172,'Pwood &amp; PB List'!$B$4:$V$158,9,FALSE),IF('Summary Sheet'!$M$4="PB w/ Wood Drawers",VLOOKUP($B172,'Pwood &amp; PB List'!$B$4:$V$158,13,FALSE),IF('Summary Sheet'!$M$4="PB w/ PB Drawers",VLOOKUP($B172,'Pwood &amp; PB List'!$B$4:$V$158,17,FALSE))))</f>
        <v>150.19</v>
      </c>
      <c r="T172" s="150" t="s">
        <v>437</v>
      </c>
      <c r="U172" s="149">
        <f>IF('Summary Sheet'!$M$4="Plywood",VLOOKUP($B172,'Pwood &amp; PB List'!$B$4:$V$158,9,FALSE),IF('Summary Sheet'!$M$4="PB w/ Wood Drawers",VLOOKUP($B172,'Pwood &amp; PB List'!$B$4:$V$158,13,FALSE),IF('Summary Sheet'!$M$4="PB w/ PB Drawers",VLOOKUP($B172,'Pwood &amp; PB List'!$B$4:$V$158,17,FALSE))))</f>
        <v>150.19</v>
      </c>
      <c r="V172" s="150" t="s">
        <v>437</v>
      </c>
      <c r="W172" s="149">
        <f>IF('Summary Sheet'!$M$4="Plywood",VLOOKUP($B172,'Pwood &amp; PB List'!$B$4:$V$158,9,FALSE),IF('Summary Sheet'!$M$4="PB w/ Wood Drawers",VLOOKUP($B172,'Pwood &amp; PB List'!$B$4:$V$158,13,FALSE),IF('Summary Sheet'!$M$4="PB w/ PB Drawers",VLOOKUP($B172,'Pwood &amp; PB List'!$B$4:$V$158,17,FALSE))))</f>
        <v>150.19</v>
      </c>
      <c r="X172" s="150" t="s">
        <v>437</v>
      </c>
      <c r="Y172" s="107">
        <v>0</v>
      </c>
      <c r="Z172" s="108"/>
      <c r="AA172" s="108"/>
      <c r="AB172" s="108"/>
      <c r="AC172" s="108"/>
      <c r="AD172" s="93"/>
      <c r="AE172" s="93"/>
      <c r="AF172" s="93"/>
      <c r="AG172" s="93"/>
      <c r="AH172" s="93"/>
      <c r="AI172" s="93"/>
      <c r="AJ172" s="93"/>
      <c r="AK172" s="93"/>
      <c r="AL172" s="93"/>
      <c r="AM172" s="93"/>
      <c r="AN172" s="93"/>
      <c r="AO172" s="93"/>
      <c r="AP172" s="93"/>
      <c r="AQ172" s="93"/>
      <c r="AR172" s="93"/>
      <c r="AS172" s="93"/>
    </row>
    <row r="173" spans="1:45" ht="14.25" customHeight="1">
      <c r="A173" s="147" t="s">
        <v>806</v>
      </c>
      <c r="B173" s="148" t="s">
        <v>439</v>
      </c>
      <c r="C173" s="149">
        <f>IF('Summary Sheet'!$M$4="Plywood",VLOOKUP($B173,'Pwood &amp; PB List'!$B$4:$V$158,9,FALSE),IF('Summary Sheet'!$M$4="PB w/ Wood Drawers",VLOOKUP($B173,'Pwood &amp; PB List'!$B$4:$V$158,13,FALSE),IF('Summary Sheet'!$M$4="PB w/ PB Drawers",VLOOKUP($B173,'Pwood &amp; PB List'!$B$4:$V$158,17,FALSE))))</f>
        <v>161</v>
      </c>
      <c r="D173" s="150" t="s">
        <v>439</v>
      </c>
      <c r="E173" s="149">
        <f>IF('Summary Sheet'!$M$4="Plywood",VLOOKUP($B173,'Pwood &amp; PB List'!$B$4:$V$158,10,FALSE),IF('Summary Sheet'!$M$4="PB w/ Wood Drawers",VLOOKUP($B173,'Pwood &amp; PB List'!$B$4:$V$158,14,FALSE),IF('Summary Sheet'!$M$4="PB w/ PB Drawers",VLOOKUP($B173,'Pwood &amp; PB List'!$B$4:$V$158,18,FALSE))))</f>
        <v>161</v>
      </c>
      <c r="F173" s="150" t="s">
        <v>439</v>
      </c>
      <c r="G173" s="149">
        <f>IF('Summary Sheet'!$M$4="Plywood",VLOOKUP($B173,'Pwood &amp; PB List'!$B$4:$V$158,11,FALSE),IF('Summary Sheet'!$M$4="PB w/ Wood Drawers",VLOOKUP($B173,'Pwood &amp; PB List'!$B$4:$V$158,15,FALSE),IF('Summary Sheet'!$M$4="PB w/ PB Drawers",VLOOKUP($B173,'Pwood &amp; PB List'!$B$4:$V$158,19,FALSE))))</f>
        <v>161</v>
      </c>
      <c r="H173" s="150" t="s">
        <v>439</v>
      </c>
      <c r="I173" s="149">
        <f>IF('Summary Sheet'!$M$4="Plywood",VLOOKUP($B173,'Pwood &amp; PB List'!$B$4:$V$158,10,FALSE),IF('Summary Sheet'!$M$4="PB w/ Wood Drawers",VLOOKUP($B173,'Pwood &amp; PB List'!$B$4:$V$158,14,FALSE),IF('Summary Sheet'!$M$4="PB w/ PB Drawers",VLOOKUP($B173,'Pwood &amp; PB List'!$B$4:$V$158,18,FALSE))))</f>
        <v>161</v>
      </c>
      <c r="J173" s="150" t="s">
        <v>439</v>
      </c>
      <c r="K173" s="149">
        <f>IF('Summary Sheet'!$M$4="Plywood",VLOOKUP($B173,'Pwood &amp; PB List'!$B$4:$V$158,9,FALSE),IF('Summary Sheet'!$M$4="PB w/ Wood Drawers",VLOOKUP($B173,'Pwood &amp; PB List'!$B$4:$V$158,13,FALSE),IF('Summary Sheet'!$M$4="PB w/ PB Drawers",VLOOKUP($B173,'Pwood &amp; PB List'!$B$4:$V$158,17,FALSE))))</f>
        <v>161</v>
      </c>
      <c r="L173" s="150" t="s">
        <v>439</v>
      </c>
      <c r="M173" s="149">
        <f>IF('Summary Sheet'!$M$4="Plywood",VLOOKUP($B173,'Pwood &amp; PB List'!$B$4:$V$158,12,FALSE),IF('Summary Sheet'!$M$4="PB w/ Wood Drawers",VLOOKUP($B173,'Pwood &amp; PB List'!$B$4:$V$158,16,FALSE),IF('Summary Sheet'!$M$4="PB w/ PB Drawers",VLOOKUP($B173,'Pwood &amp; PB List'!$B$4:$V$158,20,FALSE))))</f>
        <v>161</v>
      </c>
      <c r="N173" s="150" t="s">
        <v>439</v>
      </c>
      <c r="O173" s="149">
        <f>IF('Summary Sheet'!$M$4="Plywood",VLOOKUP($B173,'Pwood &amp; PB List'!$B$4:$V$158,12,FALSE),IF('Summary Sheet'!$M$4="PB w/ Wood Drawers",VLOOKUP($B173,'Pwood &amp; PB List'!$B$4:$V$158,16,FALSE),IF('Summary Sheet'!$M$4="PB w/ PB Drawers",VLOOKUP($B173,'Pwood &amp; PB List'!$B$4:$V$158,20,FALSE))))</f>
        <v>161</v>
      </c>
      <c r="P173" s="150" t="s">
        <v>439</v>
      </c>
      <c r="Q173" s="149">
        <f>IF('Summary Sheet'!$M$4="Plywood",VLOOKUP($B173,'Pwood &amp; PB List'!$B$4:$V$158,9,FALSE),IF('Summary Sheet'!$M$4="PB w/ Wood Drawers",VLOOKUP($B173,'Pwood &amp; PB List'!$B$4:$V$158,13,FALSE),IF('Summary Sheet'!$M$4="PB w/ PB Drawers",VLOOKUP($B173,'Pwood &amp; PB List'!$B$4:$V$158,17,FALSE))))</f>
        <v>161</v>
      </c>
      <c r="R173" s="150" t="s">
        <v>439</v>
      </c>
      <c r="S173" s="149">
        <f>IF('Summary Sheet'!$M$4="Plywood",VLOOKUP($B173,'Pwood &amp; PB List'!$B$4:$V$158,9,FALSE),IF('Summary Sheet'!$M$4="PB w/ Wood Drawers",VLOOKUP($B173,'Pwood &amp; PB List'!$B$4:$V$158,13,FALSE),IF('Summary Sheet'!$M$4="PB w/ PB Drawers",VLOOKUP($B173,'Pwood &amp; PB List'!$B$4:$V$158,17,FALSE))))</f>
        <v>161</v>
      </c>
      <c r="T173" s="150" t="s">
        <v>439</v>
      </c>
      <c r="U173" s="149">
        <f>IF('Summary Sheet'!$M$4="Plywood",VLOOKUP($B173,'Pwood &amp; PB List'!$B$4:$V$158,9,FALSE),IF('Summary Sheet'!$M$4="PB w/ Wood Drawers",VLOOKUP($B173,'Pwood &amp; PB List'!$B$4:$V$158,13,FALSE),IF('Summary Sheet'!$M$4="PB w/ PB Drawers",VLOOKUP($B173,'Pwood &amp; PB List'!$B$4:$V$158,17,FALSE))))</f>
        <v>161</v>
      </c>
      <c r="V173" s="150" t="s">
        <v>439</v>
      </c>
      <c r="W173" s="149">
        <f>IF('Summary Sheet'!$M$4="Plywood",VLOOKUP($B173,'Pwood &amp; PB List'!$B$4:$V$158,9,FALSE),IF('Summary Sheet'!$M$4="PB w/ Wood Drawers",VLOOKUP($B173,'Pwood &amp; PB List'!$B$4:$V$158,13,FALSE),IF('Summary Sheet'!$M$4="PB w/ PB Drawers",VLOOKUP($B173,'Pwood &amp; PB List'!$B$4:$V$158,17,FALSE))))</f>
        <v>161</v>
      </c>
      <c r="X173" s="150" t="s">
        <v>439</v>
      </c>
      <c r="Y173" s="107">
        <v>0</v>
      </c>
      <c r="Z173" s="108"/>
      <c r="AA173" s="108"/>
      <c r="AB173" s="108"/>
      <c r="AC173" s="108"/>
      <c r="AD173" s="93"/>
      <c r="AE173" s="93"/>
      <c r="AF173" s="93"/>
      <c r="AG173" s="93"/>
      <c r="AH173" s="93"/>
      <c r="AI173" s="93"/>
      <c r="AJ173" s="93"/>
      <c r="AK173" s="93"/>
      <c r="AL173" s="93"/>
      <c r="AM173" s="93"/>
      <c r="AN173" s="93"/>
      <c r="AO173" s="93"/>
      <c r="AP173" s="93"/>
      <c r="AQ173" s="93"/>
      <c r="AR173" s="93"/>
      <c r="AS173" s="93"/>
    </row>
    <row r="174" spans="1:45" ht="14.25" customHeight="1">
      <c r="A174" s="147" t="s">
        <v>807</v>
      </c>
      <c r="B174" s="148" t="s">
        <v>441</v>
      </c>
      <c r="C174" s="149">
        <f>IF('Summary Sheet'!$M$4="Plywood",VLOOKUP($B174,'Pwood &amp; PB List'!$B$4:$V$158,9,FALSE),IF('Summary Sheet'!$M$4="PB w/ Wood Drawers",VLOOKUP($B174,'Pwood &amp; PB List'!$B$4:$V$158,13,FALSE),IF('Summary Sheet'!$M$4="PB w/ PB Drawers",VLOOKUP($B174,'Pwood &amp; PB List'!$B$4:$V$158,17,FALSE))))</f>
        <v>171.69499999999999</v>
      </c>
      <c r="D174" s="150" t="s">
        <v>441</v>
      </c>
      <c r="E174" s="149">
        <f>IF('Summary Sheet'!$M$4="Plywood",VLOOKUP($B174,'Pwood &amp; PB List'!$B$4:$V$158,10,FALSE),IF('Summary Sheet'!$M$4="PB w/ Wood Drawers",VLOOKUP($B174,'Pwood &amp; PB List'!$B$4:$V$158,14,FALSE),IF('Summary Sheet'!$M$4="PB w/ PB Drawers",VLOOKUP($B174,'Pwood &amp; PB List'!$B$4:$V$158,18,FALSE))))</f>
        <v>171.69499999999999</v>
      </c>
      <c r="F174" s="150" t="s">
        <v>441</v>
      </c>
      <c r="G174" s="149">
        <f>IF('Summary Sheet'!$M$4="Plywood",VLOOKUP($B174,'Pwood &amp; PB List'!$B$4:$V$158,11,FALSE),IF('Summary Sheet'!$M$4="PB w/ Wood Drawers",VLOOKUP($B174,'Pwood &amp; PB List'!$B$4:$V$158,15,FALSE),IF('Summary Sheet'!$M$4="PB w/ PB Drawers",VLOOKUP($B174,'Pwood &amp; PB List'!$B$4:$V$158,19,FALSE))))</f>
        <v>171.69499999999999</v>
      </c>
      <c r="H174" s="150" t="s">
        <v>441</v>
      </c>
      <c r="I174" s="149">
        <f>IF('Summary Sheet'!$M$4="Plywood",VLOOKUP($B174,'Pwood &amp; PB List'!$B$4:$V$158,10,FALSE),IF('Summary Sheet'!$M$4="PB w/ Wood Drawers",VLOOKUP($B174,'Pwood &amp; PB List'!$B$4:$V$158,14,FALSE),IF('Summary Sheet'!$M$4="PB w/ PB Drawers",VLOOKUP($B174,'Pwood &amp; PB List'!$B$4:$V$158,18,FALSE))))</f>
        <v>171.69499999999999</v>
      </c>
      <c r="J174" s="150" t="s">
        <v>441</v>
      </c>
      <c r="K174" s="149">
        <f>IF('Summary Sheet'!$M$4="Plywood",VLOOKUP($B174,'Pwood &amp; PB List'!$B$4:$V$158,9,FALSE),IF('Summary Sheet'!$M$4="PB w/ Wood Drawers",VLOOKUP($B174,'Pwood &amp; PB List'!$B$4:$V$158,13,FALSE),IF('Summary Sheet'!$M$4="PB w/ PB Drawers",VLOOKUP($B174,'Pwood &amp; PB List'!$B$4:$V$158,17,FALSE))))</f>
        <v>171.69499999999999</v>
      </c>
      <c r="L174" s="150" t="s">
        <v>441</v>
      </c>
      <c r="M174" s="149">
        <f>IF('Summary Sheet'!$M$4="Plywood",VLOOKUP($B174,'Pwood &amp; PB List'!$B$4:$V$158,12,FALSE),IF('Summary Sheet'!$M$4="PB w/ Wood Drawers",VLOOKUP($B174,'Pwood &amp; PB List'!$B$4:$V$158,16,FALSE),IF('Summary Sheet'!$M$4="PB w/ PB Drawers",VLOOKUP($B174,'Pwood &amp; PB List'!$B$4:$V$158,20,FALSE))))</f>
        <v>171.69499999999999</v>
      </c>
      <c r="N174" s="150" t="s">
        <v>441</v>
      </c>
      <c r="O174" s="149">
        <f>IF('Summary Sheet'!$M$4="Plywood",VLOOKUP($B174,'Pwood &amp; PB List'!$B$4:$V$158,12,FALSE),IF('Summary Sheet'!$M$4="PB w/ Wood Drawers",VLOOKUP($B174,'Pwood &amp; PB List'!$B$4:$V$158,16,FALSE),IF('Summary Sheet'!$M$4="PB w/ PB Drawers",VLOOKUP($B174,'Pwood &amp; PB List'!$B$4:$V$158,20,FALSE))))</f>
        <v>171.69499999999999</v>
      </c>
      <c r="P174" s="150" t="s">
        <v>441</v>
      </c>
      <c r="Q174" s="149">
        <f>IF('Summary Sheet'!$M$4="Plywood",VLOOKUP($B174,'Pwood &amp; PB List'!$B$4:$V$158,9,FALSE),IF('Summary Sheet'!$M$4="PB w/ Wood Drawers",VLOOKUP($B174,'Pwood &amp; PB List'!$B$4:$V$158,13,FALSE),IF('Summary Sheet'!$M$4="PB w/ PB Drawers",VLOOKUP($B174,'Pwood &amp; PB List'!$B$4:$V$158,17,FALSE))))</f>
        <v>171.69499999999999</v>
      </c>
      <c r="R174" s="150" t="s">
        <v>441</v>
      </c>
      <c r="S174" s="149">
        <f>IF('Summary Sheet'!$M$4="Plywood",VLOOKUP($B174,'Pwood &amp; PB List'!$B$4:$V$158,9,FALSE),IF('Summary Sheet'!$M$4="PB w/ Wood Drawers",VLOOKUP($B174,'Pwood &amp; PB List'!$B$4:$V$158,13,FALSE),IF('Summary Sheet'!$M$4="PB w/ PB Drawers",VLOOKUP($B174,'Pwood &amp; PB List'!$B$4:$V$158,17,FALSE))))</f>
        <v>171.69499999999999</v>
      </c>
      <c r="T174" s="150" t="s">
        <v>441</v>
      </c>
      <c r="U174" s="149">
        <f>IF('Summary Sheet'!$M$4="Plywood",VLOOKUP($B174,'Pwood &amp; PB List'!$B$4:$V$158,9,FALSE),IF('Summary Sheet'!$M$4="PB w/ Wood Drawers",VLOOKUP($B174,'Pwood &amp; PB List'!$B$4:$V$158,13,FALSE),IF('Summary Sheet'!$M$4="PB w/ PB Drawers",VLOOKUP($B174,'Pwood &amp; PB List'!$B$4:$V$158,17,FALSE))))</f>
        <v>171.69499999999999</v>
      </c>
      <c r="V174" s="150" t="s">
        <v>441</v>
      </c>
      <c r="W174" s="149">
        <f>IF('Summary Sheet'!$M$4="Plywood",VLOOKUP($B174,'Pwood &amp; PB List'!$B$4:$V$158,9,FALSE),IF('Summary Sheet'!$M$4="PB w/ Wood Drawers",VLOOKUP($B174,'Pwood &amp; PB List'!$B$4:$V$158,13,FALSE),IF('Summary Sheet'!$M$4="PB w/ PB Drawers",VLOOKUP($B174,'Pwood &amp; PB List'!$B$4:$V$158,17,FALSE))))</f>
        <v>171.69499999999999</v>
      </c>
      <c r="X174" s="150" t="s">
        <v>441</v>
      </c>
      <c r="Y174" s="107">
        <v>0</v>
      </c>
      <c r="Z174" s="108"/>
      <c r="AA174" s="108"/>
      <c r="AB174" s="108"/>
      <c r="AC174" s="108"/>
      <c r="AD174" s="93"/>
      <c r="AE174" s="93"/>
      <c r="AF174" s="93"/>
      <c r="AG174" s="93"/>
      <c r="AH174" s="93"/>
      <c r="AI174" s="93"/>
      <c r="AJ174" s="93"/>
      <c r="AK174" s="93"/>
      <c r="AL174" s="93"/>
      <c r="AM174" s="93"/>
      <c r="AN174" s="93"/>
      <c r="AO174" s="93"/>
      <c r="AP174" s="93"/>
      <c r="AQ174" s="93"/>
      <c r="AR174" s="93"/>
      <c r="AS174" s="93"/>
    </row>
    <row r="175" spans="1:45" ht="14.25" customHeight="1">
      <c r="A175" s="147" t="s">
        <v>808</v>
      </c>
      <c r="B175" s="148" t="s">
        <v>443</v>
      </c>
      <c r="C175" s="149">
        <f>IF('Summary Sheet'!$M$4="Plywood",VLOOKUP($B175,'Pwood &amp; PB List'!$B$4:$V$158,9,FALSE),IF('Summary Sheet'!$M$4="PB w/ Wood Drawers",VLOOKUP($B175,'Pwood &amp; PB List'!$B$4:$V$158,13,FALSE),IF('Summary Sheet'!$M$4="PB w/ PB Drawers",VLOOKUP($B175,'Pwood &amp; PB List'!$B$4:$V$158,17,FALSE))))</f>
        <v>182.62</v>
      </c>
      <c r="D175" s="150" t="s">
        <v>443</v>
      </c>
      <c r="E175" s="149">
        <f>IF('Summary Sheet'!$M$4="Plywood",VLOOKUP($B175,'Pwood &amp; PB List'!$B$4:$V$158,10,FALSE),IF('Summary Sheet'!$M$4="PB w/ Wood Drawers",VLOOKUP($B175,'Pwood &amp; PB List'!$B$4:$V$158,14,FALSE),IF('Summary Sheet'!$M$4="PB w/ PB Drawers",VLOOKUP($B175,'Pwood &amp; PB List'!$B$4:$V$158,18,FALSE))))</f>
        <v>182.62</v>
      </c>
      <c r="F175" s="150" t="s">
        <v>443</v>
      </c>
      <c r="G175" s="149">
        <f>IF('Summary Sheet'!$M$4="Plywood",VLOOKUP($B175,'Pwood &amp; PB List'!$B$4:$V$158,11,FALSE),IF('Summary Sheet'!$M$4="PB w/ Wood Drawers",VLOOKUP($B175,'Pwood &amp; PB List'!$B$4:$V$158,15,FALSE),IF('Summary Sheet'!$M$4="PB w/ PB Drawers",VLOOKUP($B175,'Pwood &amp; PB List'!$B$4:$V$158,19,FALSE))))</f>
        <v>182.62</v>
      </c>
      <c r="H175" s="150" t="s">
        <v>443</v>
      </c>
      <c r="I175" s="149">
        <f>IF('Summary Sheet'!$M$4="Plywood",VLOOKUP($B175,'Pwood &amp; PB List'!$B$4:$V$158,10,FALSE),IF('Summary Sheet'!$M$4="PB w/ Wood Drawers",VLOOKUP($B175,'Pwood &amp; PB List'!$B$4:$V$158,14,FALSE),IF('Summary Sheet'!$M$4="PB w/ PB Drawers",VLOOKUP($B175,'Pwood &amp; PB List'!$B$4:$V$158,18,FALSE))))</f>
        <v>182.62</v>
      </c>
      <c r="J175" s="150" t="s">
        <v>443</v>
      </c>
      <c r="K175" s="149">
        <f>IF('Summary Sheet'!$M$4="Plywood",VLOOKUP($B175,'Pwood &amp; PB List'!$B$4:$V$158,9,FALSE),IF('Summary Sheet'!$M$4="PB w/ Wood Drawers",VLOOKUP($B175,'Pwood &amp; PB List'!$B$4:$V$158,13,FALSE),IF('Summary Sheet'!$M$4="PB w/ PB Drawers",VLOOKUP($B175,'Pwood &amp; PB List'!$B$4:$V$158,17,FALSE))))</f>
        <v>182.62</v>
      </c>
      <c r="L175" s="150" t="s">
        <v>443</v>
      </c>
      <c r="M175" s="149">
        <f>IF('Summary Sheet'!$M$4="Plywood",VLOOKUP($B175,'Pwood &amp; PB List'!$B$4:$V$158,12,FALSE),IF('Summary Sheet'!$M$4="PB w/ Wood Drawers",VLOOKUP($B175,'Pwood &amp; PB List'!$B$4:$V$158,16,FALSE),IF('Summary Sheet'!$M$4="PB w/ PB Drawers",VLOOKUP($B175,'Pwood &amp; PB List'!$B$4:$V$158,20,FALSE))))</f>
        <v>182.62</v>
      </c>
      <c r="N175" s="150" t="s">
        <v>443</v>
      </c>
      <c r="O175" s="149">
        <f>IF('Summary Sheet'!$M$4="Plywood",VLOOKUP($B175,'Pwood &amp; PB List'!$B$4:$V$158,12,FALSE),IF('Summary Sheet'!$M$4="PB w/ Wood Drawers",VLOOKUP($B175,'Pwood &amp; PB List'!$B$4:$V$158,16,FALSE),IF('Summary Sheet'!$M$4="PB w/ PB Drawers",VLOOKUP($B175,'Pwood &amp; PB List'!$B$4:$V$158,20,FALSE))))</f>
        <v>182.62</v>
      </c>
      <c r="P175" s="150" t="s">
        <v>443</v>
      </c>
      <c r="Q175" s="149">
        <f>IF('Summary Sheet'!$M$4="Plywood",VLOOKUP($B175,'Pwood &amp; PB List'!$B$4:$V$158,9,FALSE),IF('Summary Sheet'!$M$4="PB w/ Wood Drawers",VLOOKUP($B175,'Pwood &amp; PB List'!$B$4:$V$158,13,FALSE),IF('Summary Sheet'!$M$4="PB w/ PB Drawers",VLOOKUP($B175,'Pwood &amp; PB List'!$B$4:$V$158,17,FALSE))))</f>
        <v>182.62</v>
      </c>
      <c r="R175" s="150" t="s">
        <v>443</v>
      </c>
      <c r="S175" s="149">
        <f>IF('Summary Sheet'!$M$4="Plywood",VLOOKUP($B175,'Pwood &amp; PB List'!$B$4:$V$158,9,FALSE),IF('Summary Sheet'!$M$4="PB w/ Wood Drawers",VLOOKUP($B175,'Pwood &amp; PB List'!$B$4:$V$158,13,FALSE),IF('Summary Sheet'!$M$4="PB w/ PB Drawers",VLOOKUP($B175,'Pwood &amp; PB List'!$B$4:$V$158,17,FALSE))))</f>
        <v>182.62</v>
      </c>
      <c r="T175" s="150" t="s">
        <v>443</v>
      </c>
      <c r="U175" s="149">
        <f>IF('Summary Sheet'!$M$4="Plywood",VLOOKUP($B175,'Pwood &amp; PB List'!$B$4:$V$158,9,FALSE),IF('Summary Sheet'!$M$4="PB w/ Wood Drawers",VLOOKUP($B175,'Pwood &amp; PB List'!$B$4:$V$158,13,FALSE),IF('Summary Sheet'!$M$4="PB w/ PB Drawers",VLOOKUP($B175,'Pwood &amp; PB List'!$B$4:$V$158,17,FALSE))))</f>
        <v>182.62</v>
      </c>
      <c r="V175" s="150" t="s">
        <v>443</v>
      </c>
      <c r="W175" s="149">
        <f>IF('Summary Sheet'!$M$4="Plywood",VLOOKUP($B175,'Pwood &amp; PB List'!$B$4:$V$158,9,FALSE),IF('Summary Sheet'!$M$4="PB w/ Wood Drawers",VLOOKUP($B175,'Pwood &amp; PB List'!$B$4:$V$158,13,FALSE),IF('Summary Sheet'!$M$4="PB w/ PB Drawers",VLOOKUP($B175,'Pwood &amp; PB List'!$B$4:$V$158,17,FALSE))))</f>
        <v>182.62</v>
      </c>
      <c r="X175" s="150" t="s">
        <v>443</v>
      </c>
      <c r="Y175" s="107">
        <v>0</v>
      </c>
      <c r="Z175" s="108"/>
      <c r="AA175" s="108"/>
      <c r="AB175" s="108"/>
      <c r="AC175" s="108"/>
      <c r="AD175" s="93"/>
      <c r="AE175" s="93"/>
      <c r="AF175" s="93"/>
      <c r="AG175" s="93"/>
      <c r="AH175" s="93"/>
      <c r="AI175" s="93"/>
      <c r="AJ175" s="93"/>
      <c r="AK175" s="93"/>
      <c r="AL175" s="93"/>
      <c r="AM175" s="93"/>
      <c r="AN175" s="93"/>
      <c r="AO175" s="93"/>
      <c r="AP175" s="93"/>
      <c r="AQ175" s="93"/>
      <c r="AR175" s="93"/>
      <c r="AS175" s="93"/>
    </row>
    <row r="176" spans="1:45" ht="14.25" customHeight="1">
      <c r="A176" s="147" t="s">
        <v>809</v>
      </c>
      <c r="B176" s="148" t="s">
        <v>445</v>
      </c>
      <c r="C176" s="149">
        <f>IF('Summary Sheet'!$M$4="Plywood",VLOOKUP($B176,'Pwood &amp; PB List'!$B$4:$V$158,9,FALSE),IF('Summary Sheet'!$M$4="PB w/ Wood Drawers",VLOOKUP($B176,'Pwood &amp; PB List'!$B$4:$V$158,13,FALSE),IF('Summary Sheet'!$M$4="PB w/ PB Drawers",VLOOKUP($B176,'Pwood &amp; PB List'!$B$4:$V$158,17,FALSE))))</f>
        <v>193.315</v>
      </c>
      <c r="D176" s="150" t="s">
        <v>445</v>
      </c>
      <c r="E176" s="149">
        <f>IF('Summary Sheet'!$M$4="Plywood",VLOOKUP($B176,'Pwood &amp; PB List'!$B$4:$V$158,10,FALSE),IF('Summary Sheet'!$M$4="PB w/ Wood Drawers",VLOOKUP($B176,'Pwood &amp; PB List'!$B$4:$V$158,14,FALSE),IF('Summary Sheet'!$M$4="PB w/ PB Drawers",VLOOKUP($B176,'Pwood &amp; PB List'!$B$4:$V$158,18,FALSE))))</f>
        <v>193.315</v>
      </c>
      <c r="F176" s="150" t="s">
        <v>445</v>
      </c>
      <c r="G176" s="149">
        <f>IF('Summary Sheet'!$M$4="Plywood",VLOOKUP($B176,'Pwood &amp; PB List'!$B$4:$V$158,11,FALSE),IF('Summary Sheet'!$M$4="PB w/ Wood Drawers",VLOOKUP($B176,'Pwood &amp; PB List'!$B$4:$V$158,15,FALSE),IF('Summary Sheet'!$M$4="PB w/ PB Drawers",VLOOKUP($B176,'Pwood &amp; PB List'!$B$4:$V$158,19,FALSE))))</f>
        <v>193.315</v>
      </c>
      <c r="H176" s="150" t="s">
        <v>445</v>
      </c>
      <c r="I176" s="149">
        <f>IF('Summary Sheet'!$M$4="Plywood",VLOOKUP($B176,'Pwood &amp; PB List'!$B$4:$V$158,10,FALSE),IF('Summary Sheet'!$M$4="PB w/ Wood Drawers",VLOOKUP($B176,'Pwood &amp; PB List'!$B$4:$V$158,14,FALSE),IF('Summary Sheet'!$M$4="PB w/ PB Drawers",VLOOKUP($B176,'Pwood &amp; PB List'!$B$4:$V$158,18,FALSE))))</f>
        <v>193.315</v>
      </c>
      <c r="J176" s="150" t="s">
        <v>445</v>
      </c>
      <c r="K176" s="149">
        <f>IF('Summary Sheet'!$M$4="Plywood",VLOOKUP($B176,'Pwood &amp; PB List'!$B$4:$V$158,9,FALSE),IF('Summary Sheet'!$M$4="PB w/ Wood Drawers",VLOOKUP($B176,'Pwood &amp; PB List'!$B$4:$V$158,13,FALSE),IF('Summary Sheet'!$M$4="PB w/ PB Drawers",VLOOKUP($B176,'Pwood &amp; PB List'!$B$4:$V$158,17,FALSE))))</f>
        <v>193.315</v>
      </c>
      <c r="L176" s="150" t="s">
        <v>445</v>
      </c>
      <c r="M176" s="149">
        <f>IF('Summary Sheet'!$M$4="Plywood",VLOOKUP($B176,'Pwood &amp; PB List'!$B$4:$V$158,12,FALSE),IF('Summary Sheet'!$M$4="PB w/ Wood Drawers",VLOOKUP($B176,'Pwood &amp; PB List'!$B$4:$V$158,16,FALSE),IF('Summary Sheet'!$M$4="PB w/ PB Drawers",VLOOKUP($B176,'Pwood &amp; PB List'!$B$4:$V$158,20,FALSE))))</f>
        <v>193.315</v>
      </c>
      <c r="N176" s="150" t="s">
        <v>445</v>
      </c>
      <c r="O176" s="149">
        <f>IF('Summary Sheet'!$M$4="Plywood",VLOOKUP($B176,'Pwood &amp; PB List'!$B$4:$V$158,12,FALSE),IF('Summary Sheet'!$M$4="PB w/ Wood Drawers",VLOOKUP($B176,'Pwood &amp; PB List'!$B$4:$V$158,16,FALSE),IF('Summary Sheet'!$M$4="PB w/ PB Drawers",VLOOKUP($B176,'Pwood &amp; PB List'!$B$4:$V$158,20,FALSE))))</f>
        <v>193.315</v>
      </c>
      <c r="P176" s="150" t="s">
        <v>445</v>
      </c>
      <c r="Q176" s="149">
        <f>IF('Summary Sheet'!$M$4="Plywood",VLOOKUP($B176,'Pwood &amp; PB List'!$B$4:$V$158,9,FALSE),IF('Summary Sheet'!$M$4="PB w/ Wood Drawers",VLOOKUP($B176,'Pwood &amp; PB List'!$B$4:$V$158,13,FALSE),IF('Summary Sheet'!$M$4="PB w/ PB Drawers",VLOOKUP($B176,'Pwood &amp; PB List'!$B$4:$V$158,17,FALSE))))</f>
        <v>193.315</v>
      </c>
      <c r="R176" s="150" t="s">
        <v>445</v>
      </c>
      <c r="S176" s="149">
        <f>IF('Summary Sheet'!$M$4="Plywood",VLOOKUP($B176,'Pwood &amp; PB List'!$B$4:$V$158,9,FALSE),IF('Summary Sheet'!$M$4="PB w/ Wood Drawers",VLOOKUP($B176,'Pwood &amp; PB List'!$B$4:$V$158,13,FALSE),IF('Summary Sheet'!$M$4="PB w/ PB Drawers",VLOOKUP($B176,'Pwood &amp; PB List'!$B$4:$V$158,17,FALSE))))</f>
        <v>193.315</v>
      </c>
      <c r="T176" s="150" t="s">
        <v>445</v>
      </c>
      <c r="U176" s="149">
        <f>IF('Summary Sheet'!$M$4="Plywood",VLOOKUP($B176,'Pwood &amp; PB List'!$B$4:$V$158,9,FALSE),IF('Summary Sheet'!$M$4="PB w/ Wood Drawers",VLOOKUP($B176,'Pwood &amp; PB List'!$B$4:$V$158,13,FALSE),IF('Summary Sheet'!$M$4="PB w/ PB Drawers",VLOOKUP($B176,'Pwood &amp; PB List'!$B$4:$V$158,17,FALSE))))</f>
        <v>193.315</v>
      </c>
      <c r="V176" s="150" t="s">
        <v>445</v>
      </c>
      <c r="W176" s="149">
        <f>IF('Summary Sheet'!$M$4="Plywood",VLOOKUP($B176,'Pwood &amp; PB List'!$B$4:$V$158,9,FALSE),IF('Summary Sheet'!$M$4="PB w/ Wood Drawers",VLOOKUP($B176,'Pwood &amp; PB List'!$B$4:$V$158,13,FALSE),IF('Summary Sheet'!$M$4="PB w/ PB Drawers",VLOOKUP($B176,'Pwood &amp; PB List'!$B$4:$V$158,17,FALSE))))</f>
        <v>193.315</v>
      </c>
      <c r="X176" s="150" t="s">
        <v>445</v>
      </c>
      <c r="Y176" s="107">
        <v>0</v>
      </c>
      <c r="Z176" s="108"/>
      <c r="AA176" s="108"/>
      <c r="AB176" s="108"/>
      <c r="AC176" s="108"/>
      <c r="AD176" s="93"/>
      <c r="AE176" s="93"/>
      <c r="AF176" s="93"/>
      <c r="AG176" s="93"/>
      <c r="AH176" s="93"/>
      <c r="AI176" s="93"/>
      <c r="AJ176" s="93"/>
      <c r="AK176" s="93"/>
      <c r="AL176" s="93"/>
      <c r="AM176" s="93"/>
      <c r="AN176" s="93"/>
      <c r="AO176" s="93"/>
      <c r="AP176" s="93"/>
      <c r="AQ176" s="93"/>
      <c r="AR176" s="93"/>
      <c r="AS176" s="93"/>
    </row>
    <row r="177" spans="1:45" ht="14.25" customHeight="1">
      <c r="A177" s="147" t="s">
        <v>810</v>
      </c>
      <c r="B177" s="148" t="s">
        <v>447</v>
      </c>
      <c r="C177" s="149">
        <f>IF('Summary Sheet'!$M$4="Plywood",VLOOKUP($B177,'Pwood &amp; PB List'!$B$4:$V$158,9,FALSE),IF('Summary Sheet'!$M$4="PB w/ Wood Drawers",VLOOKUP($B177,'Pwood &amp; PB List'!$B$4:$V$158,13,FALSE),IF('Summary Sheet'!$M$4="PB w/ PB Drawers",VLOOKUP($B177,'Pwood &amp; PB List'!$B$4:$V$158,17,FALSE))))</f>
        <v>209.76000000000002</v>
      </c>
      <c r="D177" s="150" t="s">
        <v>447</v>
      </c>
      <c r="E177" s="149">
        <f>IF('Summary Sheet'!$M$4="Plywood",VLOOKUP($B177,'Pwood &amp; PB List'!$B$4:$V$158,10,FALSE),IF('Summary Sheet'!$M$4="PB w/ Wood Drawers",VLOOKUP($B177,'Pwood &amp; PB List'!$B$4:$V$158,14,FALSE),IF('Summary Sheet'!$M$4="PB w/ PB Drawers",VLOOKUP($B177,'Pwood &amp; PB List'!$B$4:$V$158,18,FALSE))))</f>
        <v>209.76000000000002</v>
      </c>
      <c r="F177" s="150" t="s">
        <v>447</v>
      </c>
      <c r="G177" s="149">
        <f>IF('Summary Sheet'!$M$4="Plywood",VLOOKUP($B177,'Pwood &amp; PB List'!$B$4:$V$158,11,FALSE),IF('Summary Sheet'!$M$4="PB w/ Wood Drawers",VLOOKUP($B177,'Pwood &amp; PB List'!$B$4:$V$158,15,FALSE),IF('Summary Sheet'!$M$4="PB w/ PB Drawers",VLOOKUP($B177,'Pwood &amp; PB List'!$B$4:$V$158,19,FALSE))))</f>
        <v>209.76000000000002</v>
      </c>
      <c r="H177" s="150" t="s">
        <v>447</v>
      </c>
      <c r="I177" s="149">
        <f>IF('Summary Sheet'!$M$4="Plywood",VLOOKUP($B177,'Pwood &amp; PB List'!$B$4:$V$158,10,FALSE),IF('Summary Sheet'!$M$4="PB w/ Wood Drawers",VLOOKUP($B177,'Pwood &amp; PB List'!$B$4:$V$158,14,FALSE),IF('Summary Sheet'!$M$4="PB w/ PB Drawers",VLOOKUP($B177,'Pwood &amp; PB List'!$B$4:$V$158,18,FALSE))))</f>
        <v>209.76000000000002</v>
      </c>
      <c r="J177" s="150" t="s">
        <v>447</v>
      </c>
      <c r="K177" s="149">
        <f>IF('Summary Sheet'!$M$4="Plywood",VLOOKUP($B177,'Pwood &amp; PB List'!$B$4:$V$158,9,FALSE),IF('Summary Sheet'!$M$4="PB w/ Wood Drawers",VLOOKUP($B177,'Pwood &amp; PB List'!$B$4:$V$158,13,FALSE),IF('Summary Sheet'!$M$4="PB w/ PB Drawers",VLOOKUP($B177,'Pwood &amp; PB List'!$B$4:$V$158,17,FALSE))))</f>
        <v>209.76000000000002</v>
      </c>
      <c r="L177" s="150" t="s">
        <v>447</v>
      </c>
      <c r="M177" s="149">
        <f>IF('Summary Sheet'!$M$4="Plywood",VLOOKUP($B177,'Pwood &amp; PB List'!$B$4:$V$158,12,FALSE),IF('Summary Sheet'!$M$4="PB w/ Wood Drawers",VLOOKUP($B177,'Pwood &amp; PB List'!$B$4:$V$158,16,FALSE),IF('Summary Sheet'!$M$4="PB w/ PB Drawers",VLOOKUP($B177,'Pwood &amp; PB List'!$B$4:$V$158,20,FALSE))))</f>
        <v>209.76000000000002</v>
      </c>
      <c r="N177" s="150" t="s">
        <v>447</v>
      </c>
      <c r="O177" s="149">
        <f>IF('Summary Sheet'!$M$4="Plywood",VLOOKUP($B177,'Pwood &amp; PB List'!$B$4:$V$158,12,FALSE),IF('Summary Sheet'!$M$4="PB w/ Wood Drawers",VLOOKUP($B177,'Pwood &amp; PB List'!$B$4:$V$158,16,FALSE),IF('Summary Sheet'!$M$4="PB w/ PB Drawers",VLOOKUP($B177,'Pwood &amp; PB List'!$B$4:$V$158,20,FALSE))))</f>
        <v>209.76000000000002</v>
      </c>
      <c r="P177" s="150" t="s">
        <v>447</v>
      </c>
      <c r="Q177" s="149">
        <f>IF('Summary Sheet'!$M$4="Plywood",VLOOKUP($B177,'Pwood &amp; PB List'!$B$4:$V$158,9,FALSE),IF('Summary Sheet'!$M$4="PB w/ Wood Drawers",VLOOKUP($B177,'Pwood &amp; PB List'!$B$4:$V$158,13,FALSE),IF('Summary Sheet'!$M$4="PB w/ PB Drawers",VLOOKUP($B177,'Pwood &amp; PB List'!$B$4:$V$158,17,FALSE))))</f>
        <v>209.76000000000002</v>
      </c>
      <c r="R177" s="150" t="s">
        <v>447</v>
      </c>
      <c r="S177" s="149">
        <f>IF('Summary Sheet'!$M$4="Plywood",VLOOKUP($B177,'Pwood &amp; PB List'!$B$4:$V$158,9,FALSE),IF('Summary Sheet'!$M$4="PB w/ Wood Drawers",VLOOKUP($B177,'Pwood &amp; PB List'!$B$4:$V$158,13,FALSE),IF('Summary Sheet'!$M$4="PB w/ PB Drawers",VLOOKUP($B177,'Pwood &amp; PB List'!$B$4:$V$158,17,FALSE))))</f>
        <v>209.76000000000002</v>
      </c>
      <c r="T177" s="150" t="s">
        <v>447</v>
      </c>
      <c r="U177" s="149">
        <f>IF('Summary Sheet'!$M$4="Plywood",VLOOKUP($B177,'Pwood &amp; PB List'!$B$4:$V$158,9,FALSE),IF('Summary Sheet'!$M$4="PB w/ Wood Drawers",VLOOKUP($B177,'Pwood &amp; PB List'!$B$4:$V$158,13,FALSE),IF('Summary Sheet'!$M$4="PB w/ PB Drawers",VLOOKUP($B177,'Pwood &amp; PB List'!$B$4:$V$158,17,FALSE))))</f>
        <v>209.76000000000002</v>
      </c>
      <c r="V177" s="150" t="s">
        <v>447</v>
      </c>
      <c r="W177" s="149">
        <f>IF('Summary Sheet'!$M$4="Plywood",VLOOKUP($B177,'Pwood &amp; PB List'!$B$4:$V$158,9,FALSE),IF('Summary Sheet'!$M$4="PB w/ Wood Drawers",VLOOKUP($B177,'Pwood &amp; PB List'!$B$4:$V$158,13,FALSE),IF('Summary Sheet'!$M$4="PB w/ PB Drawers",VLOOKUP($B177,'Pwood &amp; PB List'!$B$4:$V$158,17,FALSE))))</f>
        <v>209.76000000000002</v>
      </c>
      <c r="X177" s="150" t="s">
        <v>447</v>
      </c>
      <c r="Y177" s="107">
        <v>0</v>
      </c>
      <c r="Z177" s="108"/>
      <c r="AA177" s="108"/>
      <c r="AB177" s="108"/>
      <c r="AC177" s="108"/>
      <c r="AD177" s="93"/>
      <c r="AE177" s="93"/>
      <c r="AF177" s="93"/>
      <c r="AG177" s="93"/>
      <c r="AH177" s="93"/>
      <c r="AI177" s="93"/>
      <c r="AJ177" s="93"/>
      <c r="AK177" s="93"/>
      <c r="AL177" s="93"/>
      <c r="AM177" s="93"/>
      <c r="AN177" s="93"/>
      <c r="AO177" s="93"/>
      <c r="AP177" s="93"/>
      <c r="AQ177" s="93"/>
      <c r="AR177" s="93"/>
      <c r="AS177" s="93"/>
    </row>
    <row r="178" spans="1:45" ht="14.25" customHeight="1">
      <c r="A178" s="147" t="s">
        <v>811</v>
      </c>
      <c r="B178" s="148" t="s">
        <v>449</v>
      </c>
      <c r="C178" s="149">
        <f>IF('Summary Sheet'!$M$4="Plywood",VLOOKUP($B178,'Pwood &amp; PB List'!$B$4:$V$158,9,FALSE),IF('Summary Sheet'!$M$4="PB w/ Wood Drawers",VLOOKUP($B178,'Pwood &amp; PB List'!$B$4:$V$158,13,FALSE),IF('Summary Sheet'!$M$4="PB w/ PB Drawers",VLOOKUP($B178,'Pwood &amp; PB List'!$B$4:$V$158,17,FALSE))))</f>
        <v>220.57</v>
      </c>
      <c r="D178" s="150" t="s">
        <v>449</v>
      </c>
      <c r="E178" s="149">
        <f>IF('Summary Sheet'!$M$4="Plywood",VLOOKUP($B178,'Pwood &amp; PB List'!$B$4:$V$158,10,FALSE),IF('Summary Sheet'!$M$4="PB w/ Wood Drawers",VLOOKUP($B178,'Pwood &amp; PB List'!$B$4:$V$158,14,FALSE),IF('Summary Sheet'!$M$4="PB w/ PB Drawers",VLOOKUP($B178,'Pwood &amp; PB List'!$B$4:$V$158,18,FALSE))))</f>
        <v>220.57</v>
      </c>
      <c r="F178" s="150" t="s">
        <v>449</v>
      </c>
      <c r="G178" s="149">
        <f>IF('Summary Sheet'!$M$4="Plywood",VLOOKUP($B178,'Pwood &amp; PB List'!$B$4:$V$158,11,FALSE),IF('Summary Sheet'!$M$4="PB w/ Wood Drawers",VLOOKUP($B178,'Pwood &amp; PB List'!$B$4:$V$158,15,FALSE),IF('Summary Sheet'!$M$4="PB w/ PB Drawers",VLOOKUP($B178,'Pwood &amp; PB List'!$B$4:$V$158,19,FALSE))))</f>
        <v>220.57</v>
      </c>
      <c r="H178" s="150" t="s">
        <v>449</v>
      </c>
      <c r="I178" s="149">
        <f>IF('Summary Sheet'!$M$4="Plywood",VLOOKUP($B178,'Pwood &amp; PB List'!$B$4:$V$158,10,FALSE),IF('Summary Sheet'!$M$4="PB w/ Wood Drawers",VLOOKUP($B178,'Pwood &amp; PB List'!$B$4:$V$158,14,FALSE),IF('Summary Sheet'!$M$4="PB w/ PB Drawers",VLOOKUP($B178,'Pwood &amp; PB List'!$B$4:$V$158,18,FALSE))))</f>
        <v>220.57</v>
      </c>
      <c r="J178" s="150" t="s">
        <v>449</v>
      </c>
      <c r="K178" s="149">
        <f>IF('Summary Sheet'!$M$4="Plywood",VLOOKUP($B178,'Pwood &amp; PB List'!$B$4:$V$158,9,FALSE),IF('Summary Sheet'!$M$4="PB w/ Wood Drawers",VLOOKUP($B178,'Pwood &amp; PB List'!$B$4:$V$158,13,FALSE),IF('Summary Sheet'!$M$4="PB w/ PB Drawers",VLOOKUP($B178,'Pwood &amp; PB List'!$B$4:$V$158,17,FALSE))))</f>
        <v>220.57</v>
      </c>
      <c r="L178" s="150" t="s">
        <v>449</v>
      </c>
      <c r="M178" s="149">
        <f>IF('Summary Sheet'!$M$4="Plywood",VLOOKUP($B178,'Pwood &amp; PB List'!$B$4:$V$158,12,FALSE),IF('Summary Sheet'!$M$4="PB w/ Wood Drawers",VLOOKUP($B178,'Pwood &amp; PB List'!$B$4:$V$158,16,FALSE),IF('Summary Sheet'!$M$4="PB w/ PB Drawers",VLOOKUP($B178,'Pwood &amp; PB List'!$B$4:$V$158,20,FALSE))))</f>
        <v>220.57</v>
      </c>
      <c r="N178" s="150" t="s">
        <v>449</v>
      </c>
      <c r="O178" s="149">
        <f>IF('Summary Sheet'!$M$4="Plywood",VLOOKUP($B178,'Pwood &amp; PB List'!$B$4:$V$158,12,FALSE),IF('Summary Sheet'!$M$4="PB w/ Wood Drawers",VLOOKUP($B178,'Pwood &amp; PB List'!$B$4:$V$158,16,FALSE),IF('Summary Sheet'!$M$4="PB w/ PB Drawers",VLOOKUP($B178,'Pwood &amp; PB List'!$B$4:$V$158,20,FALSE))))</f>
        <v>220.57</v>
      </c>
      <c r="P178" s="150" t="s">
        <v>449</v>
      </c>
      <c r="Q178" s="149">
        <f>IF('Summary Sheet'!$M$4="Plywood",VLOOKUP($B178,'Pwood &amp; PB List'!$B$4:$V$158,9,FALSE),IF('Summary Sheet'!$M$4="PB w/ Wood Drawers",VLOOKUP($B178,'Pwood &amp; PB List'!$B$4:$V$158,13,FALSE),IF('Summary Sheet'!$M$4="PB w/ PB Drawers",VLOOKUP($B178,'Pwood &amp; PB List'!$B$4:$V$158,17,FALSE))))</f>
        <v>220.57</v>
      </c>
      <c r="R178" s="150" t="s">
        <v>449</v>
      </c>
      <c r="S178" s="149">
        <f>IF('Summary Sheet'!$M$4="Plywood",VLOOKUP($B178,'Pwood &amp; PB List'!$B$4:$V$158,9,FALSE),IF('Summary Sheet'!$M$4="PB w/ Wood Drawers",VLOOKUP($B178,'Pwood &amp; PB List'!$B$4:$V$158,13,FALSE),IF('Summary Sheet'!$M$4="PB w/ PB Drawers",VLOOKUP($B178,'Pwood &amp; PB List'!$B$4:$V$158,17,FALSE))))</f>
        <v>220.57</v>
      </c>
      <c r="T178" s="150" t="s">
        <v>449</v>
      </c>
      <c r="U178" s="149">
        <f>IF('Summary Sheet'!$M$4="Plywood",VLOOKUP($B178,'Pwood &amp; PB List'!$B$4:$V$158,9,FALSE),IF('Summary Sheet'!$M$4="PB w/ Wood Drawers",VLOOKUP($B178,'Pwood &amp; PB List'!$B$4:$V$158,13,FALSE),IF('Summary Sheet'!$M$4="PB w/ PB Drawers",VLOOKUP($B178,'Pwood &amp; PB List'!$B$4:$V$158,17,FALSE))))</f>
        <v>220.57</v>
      </c>
      <c r="V178" s="150" t="s">
        <v>449</v>
      </c>
      <c r="W178" s="149">
        <f>IF('Summary Sheet'!$M$4="Plywood",VLOOKUP($B178,'Pwood &amp; PB List'!$B$4:$V$158,9,FALSE),IF('Summary Sheet'!$M$4="PB w/ Wood Drawers",VLOOKUP($B178,'Pwood &amp; PB List'!$B$4:$V$158,13,FALSE),IF('Summary Sheet'!$M$4="PB w/ PB Drawers",VLOOKUP($B178,'Pwood &amp; PB List'!$B$4:$V$158,17,FALSE))))</f>
        <v>220.57</v>
      </c>
      <c r="X178" s="150" t="s">
        <v>449</v>
      </c>
      <c r="Y178" s="107">
        <v>0</v>
      </c>
      <c r="Z178" s="108"/>
      <c r="AA178" s="108"/>
      <c r="AB178" s="108"/>
      <c r="AC178" s="108"/>
      <c r="AD178" s="93"/>
      <c r="AE178" s="93"/>
      <c r="AF178" s="93"/>
      <c r="AG178" s="93"/>
      <c r="AH178" s="93"/>
      <c r="AI178" s="93"/>
      <c r="AJ178" s="93"/>
      <c r="AK178" s="93"/>
      <c r="AL178" s="93"/>
      <c r="AM178" s="93"/>
      <c r="AN178" s="93"/>
      <c r="AO178" s="93"/>
      <c r="AP178" s="93"/>
      <c r="AQ178" s="93"/>
      <c r="AR178" s="93"/>
      <c r="AS178" s="93"/>
    </row>
    <row r="179" spans="1:45" ht="14.25" customHeight="1">
      <c r="A179" s="157" t="s">
        <v>812</v>
      </c>
      <c r="B179" s="148" t="s">
        <v>451</v>
      </c>
      <c r="C179" s="149">
        <f>IF('Summary Sheet'!$M$4="Plywood",VLOOKUP($B179,'Pwood &amp; PB List'!$B$4:$V$158,9,FALSE),IF('Summary Sheet'!$M$4="PB w/ Wood Drawers",VLOOKUP($B179,'Pwood &amp; PB List'!$B$4:$V$158,13,FALSE),IF('Summary Sheet'!$M$4="PB w/ PB Drawers",VLOOKUP($B179,'Pwood &amp; PB List'!$B$4:$V$158,17,FALSE))))</f>
        <v>231.26499999999999</v>
      </c>
      <c r="D179" s="150" t="s">
        <v>451</v>
      </c>
      <c r="E179" s="149">
        <f>IF('Summary Sheet'!$M$4="Plywood",VLOOKUP($B179,'Pwood &amp; PB List'!$B$4:$V$158,10,FALSE),IF('Summary Sheet'!$M$4="PB w/ Wood Drawers",VLOOKUP($B179,'Pwood &amp; PB List'!$B$4:$V$158,14,FALSE),IF('Summary Sheet'!$M$4="PB w/ PB Drawers",VLOOKUP($B179,'Pwood &amp; PB List'!$B$4:$V$158,18,FALSE))))</f>
        <v>231.26499999999999</v>
      </c>
      <c r="F179" s="150" t="s">
        <v>451</v>
      </c>
      <c r="G179" s="149">
        <f>IF('Summary Sheet'!$M$4="Plywood",VLOOKUP($B179,'Pwood &amp; PB List'!$B$4:$V$158,11,FALSE),IF('Summary Sheet'!$M$4="PB w/ Wood Drawers",VLOOKUP($B179,'Pwood &amp; PB List'!$B$4:$V$158,15,FALSE),IF('Summary Sheet'!$M$4="PB w/ PB Drawers",VLOOKUP($B179,'Pwood &amp; PB List'!$B$4:$V$158,19,FALSE))))</f>
        <v>231.26499999999999</v>
      </c>
      <c r="H179" s="150" t="s">
        <v>451</v>
      </c>
      <c r="I179" s="149">
        <f>IF('Summary Sheet'!$M$4="Plywood",VLOOKUP($B179,'Pwood &amp; PB List'!$B$4:$V$158,10,FALSE),IF('Summary Sheet'!$M$4="PB w/ Wood Drawers",VLOOKUP($B179,'Pwood &amp; PB List'!$B$4:$V$158,14,FALSE),IF('Summary Sheet'!$M$4="PB w/ PB Drawers",VLOOKUP($B179,'Pwood &amp; PB List'!$B$4:$V$158,18,FALSE))))</f>
        <v>231.26499999999999</v>
      </c>
      <c r="J179" s="150" t="s">
        <v>451</v>
      </c>
      <c r="K179" s="149">
        <f>IF('Summary Sheet'!$M$4="Plywood",VLOOKUP($B179,'Pwood &amp; PB List'!$B$4:$V$158,9,FALSE),IF('Summary Sheet'!$M$4="PB w/ Wood Drawers",VLOOKUP($B179,'Pwood &amp; PB List'!$B$4:$V$158,13,FALSE),IF('Summary Sheet'!$M$4="PB w/ PB Drawers",VLOOKUP($B179,'Pwood &amp; PB List'!$B$4:$V$158,17,FALSE))))</f>
        <v>231.26499999999999</v>
      </c>
      <c r="L179" s="150" t="s">
        <v>451</v>
      </c>
      <c r="M179" s="149">
        <f>IF('Summary Sheet'!$M$4="Plywood",VLOOKUP($B179,'Pwood &amp; PB List'!$B$4:$V$158,12,FALSE),IF('Summary Sheet'!$M$4="PB w/ Wood Drawers",VLOOKUP($B179,'Pwood &amp; PB List'!$B$4:$V$158,16,FALSE),IF('Summary Sheet'!$M$4="PB w/ PB Drawers",VLOOKUP($B179,'Pwood &amp; PB List'!$B$4:$V$158,20,FALSE))))</f>
        <v>231.26499999999999</v>
      </c>
      <c r="N179" s="150" t="s">
        <v>451</v>
      </c>
      <c r="O179" s="149">
        <f>IF('Summary Sheet'!$M$4="Plywood",VLOOKUP($B179,'Pwood &amp; PB List'!$B$4:$V$158,12,FALSE),IF('Summary Sheet'!$M$4="PB w/ Wood Drawers",VLOOKUP($B179,'Pwood &amp; PB List'!$B$4:$V$158,16,FALSE),IF('Summary Sheet'!$M$4="PB w/ PB Drawers",VLOOKUP($B179,'Pwood &amp; PB List'!$B$4:$V$158,20,FALSE))))</f>
        <v>231.26499999999999</v>
      </c>
      <c r="P179" s="150" t="s">
        <v>451</v>
      </c>
      <c r="Q179" s="149">
        <f>IF('Summary Sheet'!$M$4="Plywood",VLOOKUP($B179,'Pwood &amp; PB List'!$B$4:$V$158,9,FALSE),IF('Summary Sheet'!$M$4="PB w/ Wood Drawers",VLOOKUP($B179,'Pwood &amp; PB List'!$B$4:$V$158,13,FALSE),IF('Summary Sheet'!$M$4="PB w/ PB Drawers",VLOOKUP($B179,'Pwood &amp; PB List'!$B$4:$V$158,17,FALSE))))</f>
        <v>231.26499999999999</v>
      </c>
      <c r="R179" s="150" t="s">
        <v>451</v>
      </c>
      <c r="S179" s="149">
        <f>IF('Summary Sheet'!$M$4="Plywood",VLOOKUP($B179,'Pwood &amp; PB List'!$B$4:$V$158,9,FALSE),IF('Summary Sheet'!$M$4="PB w/ Wood Drawers",VLOOKUP($B179,'Pwood &amp; PB List'!$B$4:$V$158,13,FALSE),IF('Summary Sheet'!$M$4="PB w/ PB Drawers",VLOOKUP($B179,'Pwood &amp; PB List'!$B$4:$V$158,17,FALSE))))</f>
        <v>231.26499999999999</v>
      </c>
      <c r="T179" s="150" t="s">
        <v>451</v>
      </c>
      <c r="U179" s="149">
        <f>IF('Summary Sheet'!$M$4="Plywood",VLOOKUP($B179,'Pwood &amp; PB List'!$B$4:$V$158,9,FALSE),IF('Summary Sheet'!$M$4="PB w/ Wood Drawers",VLOOKUP($B179,'Pwood &amp; PB List'!$B$4:$V$158,13,FALSE),IF('Summary Sheet'!$M$4="PB w/ PB Drawers",VLOOKUP($B179,'Pwood &amp; PB List'!$B$4:$V$158,17,FALSE))))</f>
        <v>231.26499999999999</v>
      </c>
      <c r="V179" s="150" t="s">
        <v>451</v>
      </c>
      <c r="W179" s="149">
        <f>IF('Summary Sheet'!$M$4="Plywood",VLOOKUP($B179,'Pwood &amp; PB List'!$B$4:$V$158,9,FALSE),IF('Summary Sheet'!$M$4="PB w/ Wood Drawers",VLOOKUP($B179,'Pwood &amp; PB List'!$B$4:$V$158,13,FALSE),IF('Summary Sheet'!$M$4="PB w/ PB Drawers",VLOOKUP($B179,'Pwood &amp; PB List'!$B$4:$V$158,17,FALSE))))</f>
        <v>231.26499999999999</v>
      </c>
      <c r="X179" s="150" t="s">
        <v>451</v>
      </c>
      <c r="Y179" s="158">
        <v>0</v>
      </c>
      <c r="Z179" s="159"/>
      <c r="AA179" s="159"/>
      <c r="AB179" s="159"/>
      <c r="AC179" s="159"/>
      <c r="AD179" s="160"/>
      <c r="AE179" s="160"/>
      <c r="AF179" s="160"/>
      <c r="AG179" s="160"/>
      <c r="AH179" s="160"/>
      <c r="AI179" s="160"/>
      <c r="AJ179" s="160"/>
      <c r="AK179" s="160"/>
      <c r="AL179" s="160"/>
      <c r="AM179" s="160"/>
      <c r="AN179" s="160"/>
      <c r="AO179" s="160"/>
      <c r="AP179" s="160"/>
      <c r="AQ179" s="160"/>
      <c r="AR179" s="160"/>
      <c r="AS179" s="160"/>
    </row>
    <row r="180" spans="1:45" ht="15.3">
      <c r="A180" s="161"/>
      <c r="B180" s="162"/>
      <c r="C180" s="163"/>
      <c r="D180" s="164"/>
      <c r="E180" s="165"/>
      <c r="F180" s="164"/>
      <c r="G180" s="163"/>
      <c r="H180" s="164"/>
      <c r="I180" s="163"/>
      <c r="J180" s="164"/>
      <c r="K180" s="165"/>
      <c r="L180" s="164"/>
      <c r="M180" s="165"/>
      <c r="N180" s="166"/>
      <c r="O180" s="163"/>
      <c r="P180" s="166"/>
      <c r="Q180" s="166"/>
      <c r="R180" s="166"/>
      <c r="S180" s="166"/>
      <c r="T180" s="166"/>
      <c r="U180" s="166"/>
      <c r="V180" s="166"/>
      <c r="W180" s="163"/>
      <c r="X180" s="164"/>
      <c r="Y180" s="167"/>
      <c r="Z180" s="167"/>
      <c r="AA180" s="167"/>
      <c r="AB180" s="167"/>
      <c r="AC180" s="167"/>
      <c r="AD180" s="161"/>
      <c r="AE180" s="161"/>
      <c r="AF180" s="161"/>
      <c r="AG180" s="161"/>
      <c r="AH180" s="161"/>
      <c r="AI180" s="161"/>
      <c r="AJ180" s="161"/>
      <c r="AK180" s="161"/>
      <c r="AL180" s="161"/>
      <c r="AM180" s="161"/>
      <c r="AN180" s="161"/>
      <c r="AO180" s="161"/>
      <c r="AP180" s="161"/>
      <c r="AQ180" s="161"/>
      <c r="AR180" s="161"/>
      <c r="AS180" s="161"/>
    </row>
    <row r="181" spans="1:45" ht="15" customHeight="1">
      <c r="A181" s="168"/>
      <c r="B181" s="169"/>
      <c r="C181" s="423" t="s">
        <v>567</v>
      </c>
      <c r="D181" s="419"/>
      <c r="E181" s="424" t="s">
        <v>568</v>
      </c>
      <c r="F181" s="419"/>
      <c r="G181" s="425" t="s">
        <v>569</v>
      </c>
      <c r="H181" s="419"/>
      <c r="I181" s="427" t="s">
        <v>570</v>
      </c>
      <c r="J181" s="419"/>
      <c r="K181" s="428" t="s">
        <v>571</v>
      </c>
      <c r="L181" s="419"/>
      <c r="M181" s="420" t="s">
        <v>572</v>
      </c>
      <c r="N181" s="419"/>
      <c r="O181" s="439" t="s">
        <v>573</v>
      </c>
      <c r="P181" s="419"/>
      <c r="Q181" s="437" t="s">
        <v>574</v>
      </c>
      <c r="R181" s="419"/>
      <c r="S181" s="438" t="s">
        <v>575</v>
      </c>
      <c r="T181" s="419"/>
      <c r="U181" s="435" t="s">
        <v>576</v>
      </c>
      <c r="V181" s="419"/>
      <c r="W181" s="435" t="s">
        <v>577</v>
      </c>
      <c r="X181" s="419"/>
      <c r="Y181" s="107"/>
      <c r="Z181" s="108"/>
      <c r="AA181" s="108"/>
      <c r="AB181" s="108"/>
      <c r="AC181" s="108"/>
      <c r="AD181" s="93"/>
      <c r="AE181" s="93"/>
      <c r="AF181" s="93"/>
      <c r="AG181" s="93"/>
      <c r="AH181" s="93"/>
      <c r="AI181" s="93"/>
      <c r="AJ181" s="93"/>
      <c r="AK181" s="93"/>
      <c r="AL181" s="93"/>
      <c r="AM181" s="93"/>
      <c r="AN181" s="93"/>
      <c r="AO181" s="93"/>
      <c r="AP181" s="93"/>
      <c r="AQ181" s="93"/>
      <c r="AR181" s="93"/>
      <c r="AS181" s="93"/>
    </row>
    <row r="182" spans="1:45" ht="15.3">
      <c r="A182" s="170" t="s">
        <v>813</v>
      </c>
      <c r="B182" s="171"/>
      <c r="C182" s="172"/>
      <c r="D182" s="96"/>
      <c r="E182" s="173"/>
      <c r="F182" s="174"/>
      <c r="G182" s="172"/>
      <c r="H182" s="174"/>
      <c r="I182" s="172"/>
      <c r="J182" s="174"/>
      <c r="K182" s="173"/>
      <c r="L182" s="174"/>
      <c r="M182" s="173"/>
      <c r="N182" s="76"/>
      <c r="O182" s="172"/>
      <c r="P182" s="76"/>
      <c r="Q182" s="76"/>
      <c r="R182" s="76"/>
      <c r="S182" s="76"/>
      <c r="T182" s="76"/>
      <c r="U182" s="76"/>
      <c r="V182" s="76"/>
      <c r="W182" s="172"/>
      <c r="X182" s="174"/>
      <c r="Y182" s="76"/>
      <c r="Z182" s="76"/>
      <c r="AA182" s="76"/>
      <c r="AB182" s="76"/>
      <c r="AC182" s="76"/>
      <c r="AD182" s="116"/>
      <c r="AE182" s="116"/>
      <c r="AF182" s="116"/>
      <c r="AG182" s="116"/>
      <c r="AH182" s="116"/>
      <c r="AI182" s="116"/>
      <c r="AJ182" s="116"/>
      <c r="AK182" s="116"/>
      <c r="AL182" s="116"/>
      <c r="AM182" s="116"/>
      <c r="AN182" s="116"/>
      <c r="AO182" s="116"/>
      <c r="AP182" s="116"/>
      <c r="AQ182" s="116"/>
      <c r="AR182" s="116"/>
      <c r="AS182" s="116"/>
    </row>
    <row r="183" spans="1:45" ht="14.25" customHeight="1">
      <c r="A183" s="175" t="s">
        <v>814</v>
      </c>
      <c r="B183" s="176"/>
      <c r="C183" s="177"/>
      <c r="D183" s="150"/>
      <c r="E183" s="173"/>
      <c r="F183" s="174"/>
      <c r="G183" s="173"/>
      <c r="H183" s="76"/>
      <c r="I183" s="172"/>
      <c r="J183" s="76"/>
      <c r="K183" s="76"/>
      <c r="L183" s="76"/>
      <c r="M183" s="76"/>
      <c r="N183" s="76"/>
      <c r="O183" s="76"/>
      <c r="P183" s="76"/>
      <c r="Q183" s="172"/>
      <c r="R183" s="174"/>
      <c r="S183" s="76"/>
      <c r="T183" s="76"/>
      <c r="U183" s="76"/>
      <c r="V183" s="76"/>
      <c r="W183" s="76"/>
      <c r="X183" s="116"/>
      <c r="Y183" s="116"/>
      <c r="Z183" s="116"/>
      <c r="AA183" s="116"/>
      <c r="AB183" s="116"/>
      <c r="AC183" s="116"/>
      <c r="AD183" s="116"/>
      <c r="AE183" s="116"/>
      <c r="AF183" s="116"/>
      <c r="AG183" s="116"/>
      <c r="AH183" s="116"/>
      <c r="AI183" s="116"/>
      <c r="AJ183" s="116"/>
      <c r="AK183" s="116"/>
      <c r="AL183" s="116"/>
      <c r="AM183" s="116"/>
    </row>
    <row r="184" spans="1:45" ht="14.25" customHeight="1">
      <c r="A184" s="178"/>
      <c r="B184" s="179" t="s">
        <v>815</v>
      </c>
      <c r="C184" s="179"/>
      <c r="D184" s="180"/>
      <c r="E184" s="181"/>
      <c r="F184" s="181"/>
      <c r="G184" s="181"/>
      <c r="H184" s="181"/>
      <c r="I184" s="180">
        <v>1284.92</v>
      </c>
      <c r="J184" s="180" t="str">
        <f>CONCATENATE("WEO-",B184)</f>
        <v>WEO-*SB30 - ADA</v>
      </c>
      <c r="K184" s="181"/>
      <c r="L184" s="181"/>
      <c r="M184" s="181"/>
      <c r="N184" s="181"/>
      <c r="O184" s="181"/>
      <c r="P184" s="181"/>
      <c r="Q184" s="181"/>
      <c r="R184" s="181"/>
      <c r="S184" s="181"/>
      <c r="T184" s="181"/>
      <c r="U184" s="181"/>
      <c r="V184" s="181"/>
      <c r="W184" s="181"/>
      <c r="X184" s="181"/>
      <c r="Y184" s="181"/>
      <c r="Z184" s="181"/>
      <c r="AA184" s="116"/>
      <c r="AB184" s="116"/>
      <c r="AC184" s="116"/>
      <c r="AD184" s="116"/>
      <c r="AE184" s="116"/>
      <c r="AF184" s="116"/>
      <c r="AG184" s="116"/>
      <c r="AH184" s="116"/>
      <c r="AI184" s="116"/>
      <c r="AJ184" s="116"/>
      <c r="AK184" s="116"/>
      <c r="AL184" s="116"/>
      <c r="AM184" s="116"/>
    </row>
    <row r="185" spans="1:45" ht="14.25" customHeight="1">
      <c r="A185" s="93"/>
      <c r="B185" s="179" t="s">
        <v>816</v>
      </c>
      <c r="C185" s="179">
        <v>1335.06</v>
      </c>
      <c r="D185" s="180" t="str">
        <f t="shared" ref="D185:D198" si="220">CONCATENATE("GLW-",B185)</f>
        <v>GLW-*SB33 - ADA</v>
      </c>
      <c r="E185" s="181"/>
      <c r="F185" s="181"/>
      <c r="G185" s="181"/>
      <c r="H185" s="181"/>
      <c r="I185" s="181"/>
      <c r="J185" s="181"/>
      <c r="K185" s="179">
        <v>1335.06</v>
      </c>
      <c r="L185" s="180" t="str">
        <f t="shared" ref="L185:L198" si="221">CONCATENATE("GLG-",B185)</f>
        <v>GLG-*SB33 - ADA</v>
      </c>
      <c r="M185" s="181"/>
      <c r="N185" s="181"/>
      <c r="O185" s="181"/>
      <c r="P185" s="181"/>
      <c r="Q185" s="179">
        <v>1335.06</v>
      </c>
      <c r="R185" s="180" t="str">
        <f t="shared" ref="R185:R198" si="222">CONCATENATE("MAW-",B185)</f>
        <v>MAW-*SB33 - ADA</v>
      </c>
      <c r="S185" s="179">
        <v>1335.06</v>
      </c>
      <c r="T185" s="180" t="str">
        <f t="shared" ref="T185:T198" si="223">CONCATENATE("MAG-",B185)</f>
        <v>MAG-*SB33 - ADA</v>
      </c>
      <c r="U185" s="179">
        <v>1335.06</v>
      </c>
      <c r="V185" s="180" t="str">
        <f t="shared" ref="V185:V198" si="224">CONCATENATE("MAB-",B185)</f>
        <v>MAB-*SB33 - ADA</v>
      </c>
      <c r="W185" s="179">
        <v>1335.06</v>
      </c>
      <c r="X185" s="180" t="str">
        <f t="shared" ref="X185:X198" si="225">CONCATENATE("GLB-",B185)</f>
        <v>GLB-*SB33 - ADA</v>
      </c>
      <c r="Y185" s="181">
        <v>2</v>
      </c>
      <c r="Z185" s="181"/>
      <c r="AA185" s="116"/>
      <c r="AB185" s="116"/>
      <c r="AC185" s="116"/>
      <c r="AD185" s="116"/>
      <c r="AE185" s="116"/>
      <c r="AF185" s="116"/>
      <c r="AG185" s="116"/>
      <c r="AH185" s="116"/>
      <c r="AI185" s="116"/>
      <c r="AJ185" s="116"/>
      <c r="AK185" s="116"/>
      <c r="AL185" s="116"/>
      <c r="AM185" s="116"/>
    </row>
    <row r="186" spans="1:45" ht="14.25" customHeight="1">
      <c r="A186" s="93"/>
      <c r="B186" s="179" t="s">
        <v>817</v>
      </c>
      <c r="C186" s="179">
        <v>1415.67</v>
      </c>
      <c r="D186" s="180" t="str">
        <f t="shared" si="220"/>
        <v>GLW-*SB36 - ADA</v>
      </c>
      <c r="E186" s="181"/>
      <c r="F186" s="181"/>
      <c r="G186" s="181"/>
      <c r="H186" s="181"/>
      <c r="I186" s="181"/>
      <c r="J186" s="181"/>
      <c r="K186" s="179">
        <v>1415.67</v>
      </c>
      <c r="L186" s="182" t="str">
        <f t="shared" si="221"/>
        <v>GLG-*SB36 - ADA</v>
      </c>
      <c r="M186" s="183">
        <v>1236.8499999999999</v>
      </c>
      <c r="N186" s="180" t="str">
        <f t="shared" ref="N186:N187" si="226">CONCATENATE("NAO-",B186)</f>
        <v>NAO-*SB36 - ADA</v>
      </c>
      <c r="O186" s="183">
        <v>1236.8499999999999</v>
      </c>
      <c r="P186" s="180" t="str">
        <f>CONCATENATE("WHO-",B186)</f>
        <v>WHO-*SB36 - ADA</v>
      </c>
      <c r="Q186" s="179">
        <v>1415.67</v>
      </c>
      <c r="R186" s="180" t="str">
        <f t="shared" si="222"/>
        <v>MAW-*SB36 - ADA</v>
      </c>
      <c r="S186" s="179">
        <v>1415.67</v>
      </c>
      <c r="T186" s="180" t="str">
        <f t="shared" si="223"/>
        <v>MAG-*SB36 - ADA</v>
      </c>
      <c r="U186" s="179">
        <v>1415.67</v>
      </c>
      <c r="V186" s="180" t="str">
        <f t="shared" si="224"/>
        <v>MAB-*SB36 - ADA</v>
      </c>
      <c r="W186" s="179">
        <v>1415.67</v>
      </c>
      <c r="X186" s="180" t="str">
        <f t="shared" si="225"/>
        <v>GLB-*SB36 - ADA</v>
      </c>
      <c r="Y186" s="181">
        <v>2</v>
      </c>
      <c r="Z186" s="181"/>
      <c r="AA186" s="116"/>
      <c r="AB186" s="116"/>
      <c r="AC186" s="116"/>
      <c r="AD186" s="116"/>
      <c r="AE186" s="116"/>
      <c r="AF186" s="116"/>
      <c r="AG186" s="116"/>
      <c r="AH186" s="116"/>
      <c r="AI186" s="116"/>
      <c r="AJ186" s="116"/>
      <c r="AK186" s="116"/>
      <c r="AL186" s="116"/>
      <c r="AM186" s="116"/>
    </row>
    <row r="187" spans="1:45" ht="14.25" customHeight="1">
      <c r="A187" s="93"/>
      <c r="B187" s="179" t="s">
        <v>818</v>
      </c>
      <c r="C187" s="179"/>
      <c r="D187" s="180" t="str">
        <f t="shared" si="220"/>
        <v>GLW-*SB42 - ADA</v>
      </c>
      <c r="E187" s="181"/>
      <c r="F187" s="181"/>
      <c r="G187" s="181"/>
      <c r="H187" s="181"/>
      <c r="I187" s="181"/>
      <c r="J187" s="181"/>
      <c r="K187" s="179"/>
      <c r="L187" s="180" t="str">
        <f t="shared" si="221"/>
        <v>GLG-*SB42 - ADA</v>
      </c>
      <c r="M187" s="184"/>
      <c r="N187" s="180" t="str">
        <f t="shared" si="226"/>
        <v>NAO-*SB42 - ADA</v>
      </c>
      <c r="O187" s="184"/>
      <c r="P187" s="181"/>
      <c r="Q187" s="179"/>
      <c r="R187" s="180" t="str">
        <f t="shared" si="222"/>
        <v>MAW-*SB42 - ADA</v>
      </c>
      <c r="S187" s="179"/>
      <c r="T187" s="180" t="str">
        <f t="shared" si="223"/>
        <v>MAG-*SB42 - ADA</v>
      </c>
      <c r="U187" s="179"/>
      <c r="V187" s="180" t="str">
        <f t="shared" si="224"/>
        <v>MAB-*SB42 - ADA</v>
      </c>
      <c r="W187" s="179"/>
      <c r="X187" s="180" t="str">
        <f t="shared" si="225"/>
        <v>GLB-*SB42 - ADA</v>
      </c>
      <c r="Y187" s="181"/>
      <c r="Z187" s="181"/>
      <c r="AA187" s="116"/>
      <c r="AB187" s="116"/>
      <c r="AC187" s="116"/>
      <c r="AD187" s="116"/>
      <c r="AE187" s="116"/>
      <c r="AF187" s="116"/>
      <c r="AG187" s="116"/>
      <c r="AH187" s="116"/>
      <c r="AI187" s="116"/>
      <c r="AJ187" s="116"/>
      <c r="AK187" s="116"/>
      <c r="AL187" s="116"/>
      <c r="AM187" s="116"/>
    </row>
    <row r="188" spans="1:45" ht="14.25" customHeight="1">
      <c r="A188" s="93"/>
      <c r="B188" s="179" t="s">
        <v>819</v>
      </c>
      <c r="C188" s="179">
        <v>2480.59</v>
      </c>
      <c r="D188" s="180" t="str">
        <f t="shared" si="220"/>
        <v>GLW-*SB48 - ADA</v>
      </c>
      <c r="E188" s="181"/>
      <c r="F188" s="181"/>
      <c r="G188" s="181"/>
      <c r="H188" s="181"/>
      <c r="I188" s="181"/>
      <c r="J188" s="181"/>
      <c r="K188" s="179">
        <v>2480.59</v>
      </c>
      <c r="L188" s="180" t="str">
        <f t="shared" si="221"/>
        <v>GLG-*SB48 - ADA</v>
      </c>
      <c r="M188" s="181"/>
      <c r="N188" s="181"/>
      <c r="O188" s="181"/>
      <c r="P188" s="181"/>
      <c r="Q188" s="179">
        <v>2480.59</v>
      </c>
      <c r="R188" s="180" t="str">
        <f t="shared" si="222"/>
        <v>MAW-*SB48 - ADA</v>
      </c>
      <c r="S188" s="179">
        <v>2480.59</v>
      </c>
      <c r="T188" s="180" t="str">
        <f t="shared" si="223"/>
        <v>MAG-*SB48 - ADA</v>
      </c>
      <c r="U188" s="179">
        <v>2480.59</v>
      </c>
      <c r="V188" s="180" t="str">
        <f t="shared" si="224"/>
        <v>MAB-*SB48 - ADA</v>
      </c>
      <c r="W188" s="179">
        <v>2480.59</v>
      </c>
      <c r="X188" s="180" t="str">
        <f t="shared" si="225"/>
        <v>GLB-*SB48 - ADA</v>
      </c>
      <c r="Y188" s="181">
        <v>2</v>
      </c>
      <c r="Z188" s="181"/>
      <c r="AA188" s="116"/>
      <c r="AB188" s="116"/>
      <c r="AC188" s="116"/>
      <c r="AD188" s="116"/>
      <c r="AE188" s="116"/>
      <c r="AF188" s="116"/>
      <c r="AG188" s="116"/>
      <c r="AH188" s="116"/>
      <c r="AI188" s="116"/>
      <c r="AJ188" s="116"/>
      <c r="AK188" s="116"/>
      <c r="AL188" s="116"/>
      <c r="AM188" s="116"/>
    </row>
    <row r="189" spans="1:45" ht="14.25" customHeight="1">
      <c r="A189" s="93"/>
      <c r="B189" s="179" t="s">
        <v>820</v>
      </c>
      <c r="C189" s="179">
        <v>1168.1500000000001</v>
      </c>
      <c r="D189" s="180" t="str">
        <f t="shared" si="220"/>
        <v>GLW-*VSB27 - ADA</v>
      </c>
      <c r="E189" s="181"/>
      <c r="F189" s="181"/>
      <c r="G189" s="181"/>
      <c r="H189" s="181"/>
      <c r="I189" s="181"/>
      <c r="J189" s="181"/>
      <c r="K189" s="179">
        <v>1168.1500000000001</v>
      </c>
      <c r="L189" s="180" t="str">
        <f t="shared" si="221"/>
        <v>GLG-*VSB27 - ADA</v>
      </c>
      <c r="M189" s="181"/>
      <c r="N189" s="181"/>
      <c r="O189" s="181"/>
      <c r="P189" s="181"/>
      <c r="Q189" s="179">
        <v>1168.1500000000001</v>
      </c>
      <c r="R189" s="180" t="str">
        <f t="shared" si="222"/>
        <v>MAW-*VSB27 - ADA</v>
      </c>
      <c r="S189" s="179">
        <v>1168.1500000000001</v>
      </c>
      <c r="T189" s="180" t="str">
        <f t="shared" si="223"/>
        <v>MAG-*VSB27 - ADA</v>
      </c>
      <c r="U189" s="179">
        <v>1168.1500000000001</v>
      </c>
      <c r="V189" s="180" t="str">
        <f t="shared" si="224"/>
        <v>MAB-*VSB27 - ADA</v>
      </c>
      <c r="W189" s="179">
        <v>1168.1500000000001</v>
      </c>
      <c r="X189" s="180" t="str">
        <f t="shared" si="225"/>
        <v>GLB-*VSB27 - ADA</v>
      </c>
      <c r="Y189" s="181">
        <v>2</v>
      </c>
      <c r="Z189" s="181"/>
      <c r="AA189" s="116"/>
      <c r="AB189" s="116"/>
      <c r="AC189" s="116"/>
      <c r="AD189" s="116"/>
      <c r="AE189" s="116"/>
      <c r="AF189" s="116"/>
      <c r="AG189" s="116"/>
      <c r="AH189" s="116"/>
      <c r="AI189" s="116"/>
      <c r="AJ189" s="116"/>
      <c r="AK189" s="116"/>
      <c r="AL189" s="116"/>
      <c r="AM189" s="116"/>
    </row>
    <row r="190" spans="1:45" ht="14.25" customHeight="1">
      <c r="A190" s="93"/>
      <c r="B190" s="179" t="s">
        <v>821</v>
      </c>
      <c r="C190" s="179">
        <v>1254.44</v>
      </c>
      <c r="D190" s="180" t="str">
        <f t="shared" si="220"/>
        <v>GLW-*VSB30 - ADA</v>
      </c>
      <c r="E190" s="181"/>
      <c r="F190" s="181"/>
      <c r="G190" s="181"/>
      <c r="H190" s="181"/>
      <c r="I190" s="181"/>
      <c r="J190" s="181"/>
      <c r="K190" s="179">
        <v>1254.44</v>
      </c>
      <c r="L190" s="180" t="str">
        <f t="shared" si="221"/>
        <v>GLG-*VSB30 - ADA</v>
      </c>
      <c r="M190" s="184">
        <v>1137.24</v>
      </c>
      <c r="N190" s="181"/>
      <c r="O190" s="181"/>
      <c r="P190" s="181"/>
      <c r="Q190" s="179">
        <v>1254.44</v>
      </c>
      <c r="R190" s="180" t="str">
        <f t="shared" si="222"/>
        <v>MAW-*VSB30 - ADA</v>
      </c>
      <c r="S190" s="179">
        <v>1254.44</v>
      </c>
      <c r="T190" s="180" t="str">
        <f t="shared" si="223"/>
        <v>MAG-*VSB30 - ADA</v>
      </c>
      <c r="U190" s="179">
        <v>1254.44</v>
      </c>
      <c r="V190" s="180" t="str">
        <f t="shared" si="224"/>
        <v>MAB-*VSB30 - ADA</v>
      </c>
      <c r="W190" s="179">
        <v>1254.44</v>
      </c>
      <c r="X190" s="180" t="str">
        <f t="shared" si="225"/>
        <v>GLB-*VSB30 - ADA</v>
      </c>
      <c r="Y190" s="181">
        <v>2</v>
      </c>
      <c r="Z190" s="181"/>
      <c r="AA190" s="116"/>
      <c r="AB190" s="116"/>
      <c r="AC190" s="116"/>
      <c r="AD190" s="116"/>
      <c r="AE190" s="116"/>
      <c r="AF190" s="116"/>
      <c r="AG190" s="116"/>
      <c r="AH190" s="116"/>
      <c r="AI190" s="116"/>
      <c r="AJ190" s="116"/>
      <c r="AK190" s="116"/>
      <c r="AL190" s="116"/>
      <c r="AM190" s="116"/>
    </row>
    <row r="191" spans="1:45" ht="14.25" customHeight="1">
      <c r="A191" s="93"/>
      <c r="B191" s="179" t="s">
        <v>822</v>
      </c>
      <c r="C191" s="179">
        <v>1295.3699999999999</v>
      </c>
      <c r="D191" s="180" t="str">
        <f t="shared" si="220"/>
        <v>GLW-*VSB33 - ADA</v>
      </c>
      <c r="E191" s="181"/>
      <c r="F191" s="181"/>
      <c r="G191" s="181"/>
      <c r="H191" s="181"/>
      <c r="I191" s="181"/>
      <c r="J191" s="181"/>
      <c r="K191" s="179">
        <v>1295.3699999999999</v>
      </c>
      <c r="L191" s="180" t="str">
        <f t="shared" si="221"/>
        <v>GLG-*VSB33 - ADA</v>
      </c>
      <c r="M191" s="181"/>
      <c r="N191" s="181"/>
      <c r="O191" s="181"/>
      <c r="P191" s="181"/>
      <c r="Q191" s="179">
        <v>1295.3699999999999</v>
      </c>
      <c r="R191" s="180" t="str">
        <f t="shared" si="222"/>
        <v>MAW-*VSB33 - ADA</v>
      </c>
      <c r="S191" s="179">
        <v>1295.3699999999999</v>
      </c>
      <c r="T191" s="180" t="str">
        <f t="shared" si="223"/>
        <v>MAG-*VSB33 - ADA</v>
      </c>
      <c r="U191" s="179">
        <v>1295.3699999999999</v>
      </c>
      <c r="V191" s="180" t="str">
        <f t="shared" si="224"/>
        <v>MAB-*VSB33 - ADA</v>
      </c>
      <c r="W191" s="179">
        <v>1295.3699999999999</v>
      </c>
      <c r="X191" s="180" t="str">
        <f t="shared" si="225"/>
        <v>GLB-*VSB33 - ADA</v>
      </c>
      <c r="Y191" s="181">
        <v>2</v>
      </c>
      <c r="Z191" s="181"/>
      <c r="AA191" s="116"/>
      <c r="AB191" s="116"/>
      <c r="AC191" s="116"/>
      <c r="AD191" s="116"/>
      <c r="AE191" s="116"/>
      <c r="AF191" s="116"/>
      <c r="AG191" s="116"/>
      <c r="AH191" s="116"/>
      <c r="AI191" s="116"/>
      <c r="AJ191" s="116"/>
      <c r="AK191" s="116"/>
      <c r="AL191" s="116"/>
      <c r="AM191" s="116"/>
    </row>
    <row r="192" spans="1:45" ht="14.25" customHeight="1">
      <c r="A192" s="93"/>
      <c r="B192" s="179" t="s">
        <v>823</v>
      </c>
      <c r="C192" s="179">
        <v>1415.67</v>
      </c>
      <c r="D192" s="180" t="str">
        <f t="shared" si="220"/>
        <v>GLW-*VSB36 - ADA</v>
      </c>
      <c r="E192" s="181"/>
      <c r="F192" s="181"/>
      <c r="G192" s="181"/>
      <c r="H192" s="181"/>
      <c r="I192" s="181"/>
      <c r="J192" s="181"/>
      <c r="K192" s="179">
        <v>1415.67</v>
      </c>
      <c r="L192" s="182" t="str">
        <f t="shared" si="221"/>
        <v>GLG-*VSB36 - ADA</v>
      </c>
      <c r="M192" s="183">
        <v>1236.8499999999999</v>
      </c>
      <c r="N192" s="180" t="str">
        <f>CONCATENATE("NAO-",B192)</f>
        <v>NAO-*VSB36 - ADA</v>
      </c>
      <c r="O192" s="183">
        <v>1236.8499999999999</v>
      </c>
      <c r="P192" s="180" t="s">
        <v>824</v>
      </c>
      <c r="Q192" s="185">
        <v>1415.67</v>
      </c>
      <c r="R192" s="180" t="str">
        <f t="shared" si="222"/>
        <v>MAW-*VSB36 - ADA</v>
      </c>
      <c r="S192" s="179">
        <v>1415.67</v>
      </c>
      <c r="T192" s="180" t="str">
        <f t="shared" si="223"/>
        <v>MAG-*VSB36 - ADA</v>
      </c>
      <c r="U192" s="179">
        <v>1415.67</v>
      </c>
      <c r="V192" s="180" t="str">
        <f t="shared" si="224"/>
        <v>MAB-*VSB36 - ADA</v>
      </c>
      <c r="W192" s="179">
        <v>1415.67</v>
      </c>
      <c r="X192" s="180" t="str">
        <f t="shared" si="225"/>
        <v>GLB-*VSB36 - ADA</v>
      </c>
      <c r="Y192" s="181">
        <v>2</v>
      </c>
      <c r="Z192" s="181"/>
      <c r="AA192" s="116"/>
      <c r="AB192" s="116"/>
      <c r="AC192" s="116"/>
      <c r="AD192" s="116"/>
      <c r="AE192" s="116"/>
      <c r="AF192" s="116"/>
      <c r="AG192" s="116"/>
      <c r="AH192" s="116"/>
      <c r="AI192" s="116"/>
      <c r="AJ192" s="116"/>
      <c r="AK192" s="116"/>
      <c r="AL192" s="116"/>
      <c r="AM192" s="116"/>
    </row>
    <row r="193" spans="1:39" ht="14.25" customHeight="1">
      <c r="A193" s="93"/>
      <c r="B193" s="179" t="s">
        <v>825</v>
      </c>
      <c r="C193" s="179">
        <v>1495.04</v>
      </c>
      <c r="D193" s="180" t="str">
        <f t="shared" si="220"/>
        <v>GLW-*VSB39 - ADA</v>
      </c>
      <c r="E193" s="181"/>
      <c r="F193" s="181"/>
      <c r="G193" s="181"/>
      <c r="H193" s="181"/>
      <c r="I193" s="181"/>
      <c r="J193" s="181"/>
      <c r="K193" s="179">
        <v>1495.04</v>
      </c>
      <c r="L193" s="180" t="str">
        <f t="shared" si="221"/>
        <v>GLG-*VSB39 - ADA</v>
      </c>
      <c r="M193" s="181"/>
      <c r="N193" s="181"/>
      <c r="O193" s="181"/>
      <c r="P193" s="181"/>
      <c r="Q193" s="179">
        <v>1495.04</v>
      </c>
      <c r="R193" s="180" t="str">
        <f t="shared" si="222"/>
        <v>MAW-*VSB39 - ADA</v>
      </c>
      <c r="S193" s="179">
        <v>1495.04</v>
      </c>
      <c r="T193" s="180" t="str">
        <f t="shared" si="223"/>
        <v>MAG-*VSB39 - ADA</v>
      </c>
      <c r="U193" s="179">
        <v>1495.04</v>
      </c>
      <c r="V193" s="180" t="str">
        <f t="shared" si="224"/>
        <v>MAB-*VSB39 - ADA</v>
      </c>
      <c r="W193" s="179">
        <v>1495.04</v>
      </c>
      <c r="X193" s="180" t="str">
        <f t="shared" si="225"/>
        <v>GLB-*VSB39 - ADA</v>
      </c>
      <c r="Y193" s="181">
        <v>2</v>
      </c>
      <c r="Z193" s="181"/>
      <c r="AA193" s="116"/>
      <c r="AB193" s="116"/>
      <c r="AC193" s="116"/>
      <c r="AD193" s="116"/>
      <c r="AE193" s="116"/>
      <c r="AF193" s="116"/>
      <c r="AG193" s="116"/>
      <c r="AH193" s="116"/>
      <c r="AI193" s="116"/>
      <c r="AJ193" s="116"/>
      <c r="AK193" s="116"/>
      <c r="AL193" s="116"/>
      <c r="AM193" s="116"/>
    </row>
    <row r="194" spans="1:39" ht="14.25" customHeight="1">
      <c r="A194" s="93"/>
      <c r="B194" s="179" t="s">
        <v>826</v>
      </c>
      <c r="C194" s="179"/>
      <c r="D194" s="180" t="str">
        <f t="shared" si="220"/>
        <v>GLW-*VSB48 - ADA</v>
      </c>
      <c r="E194" s="181"/>
      <c r="F194" s="181"/>
      <c r="G194" s="181"/>
      <c r="H194" s="181"/>
      <c r="I194" s="181"/>
      <c r="J194" s="181"/>
      <c r="K194" s="179"/>
      <c r="L194" s="182" t="str">
        <f t="shared" si="221"/>
        <v>GLG-*VSB48 - ADA</v>
      </c>
      <c r="M194" s="183">
        <v>1274.3900000000001</v>
      </c>
      <c r="N194" s="180" t="str">
        <f>CONCATENATE("NAO-",B194)</f>
        <v>NAO-*VSB48 - ADA</v>
      </c>
      <c r="O194" s="183">
        <v>1274.3900000000001</v>
      </c>
      <c r="P194" s="180" t="str">
        <f>CONCATENATE("WHO-",B194)</f>
        <v>WHO-*VSB48 - ADA</v>
      </c>
      <c r="Q194" s="179"/>
      <c r="R194" s="180" t="str">
        <f t="shared" si="222"/>
        <v>MAW-*VSB48 - ADA</v>
      </c>
      <c r="S194" s="179"/>
      <c r="T194" s="180" t="str">
        <f t="shared" si="223"/>
        <v>MAG-*VSB48 - ADA</v>
      </c>
      <c r="U194" s="179"/>
      <c r="V194" s="180" t="str">
        <f t="shared" si="224"/>
        <v>MAB-*VSB48 - ADA</v>
      </c>
      <c r="W194" s="179"/>
      <c r="X194" s="180" t="str">
        <f t="shared" si="225"/>
        <v>GLB-*VSB48 - ADA</v>
      </c>
      <c r="Y194" s="181"/>
      <c r="Z194" s="181"/>
      <c r="AA194" s="116"/>
      <c r="AB194" s="116"/>
      <c r="AC194" s="116"/>
      <c r="AD194" s="116"/>
      <c r="AE194" s="116"/>
      <c r="AF194" s="116"/>
      <c r="AG194" s="116"/>
      <c r="AH194" s="116"/>
      <c r="AI194" s="116"/>
      <c r="AJ194" s="116"/>
      <c r="AK194" s="116"/>
      <c r="AL194" s="116"/>
      <c r="AM194" s="116"/>
    </row>
    <row r="195" spans="1:39" ht="14.25" customHeight="1">
      <c r="A195" s="93"/>
      <c r="B195" s="179" t="s">
        <v>827</v>
      </c>
      <c r="C195" s="179">
        <v>1246.27</v>
      </c>
      <c r="D195" s="180" t="str">
        <f t="shared" si="220"/>
        <v>GLW-*B24 - ADA</v>
      </c>
      <c r="E195" s="181"/>
      <c r="F195" s="181"/>
      <c r="G195" s="181"/>
      <c r="H195" s="181"/>
      <c r="I195" s="181"/>
      <c r="J195" s="181"/>
      <c r="K195" s="179">
        <v>1246.27</v>
      </c>
      <c r="L195" s="180" t="str">
        <f t="shared" si="221"/>
        <v>GLG-*B24 - ADA</v>
      </c>
      <c r="M195" s="181"/>
      <c r="N195" s="181"/>
      <c r="O195" s="181"/>
      <c r="P195" s="181"/>
      <c r="Q195" s="179">
        <v>1246.27</v>
      </c>
      <c r="R195" s="180" t="str">
        <f t="shared" si="222"/>
        <v>MAW-*B24 - ADA</v>
      </c>
      <c r="S195" s="179">
        <v>1246.27</v>
      </c>
      <c r="T195" s="180" t="str">
        <f t="shared" si="223"/>
        <v>MAG-*B24 - ADA</v>
      </c>
      <c r="U195" s="179">
        <v>1246.27</v>
      </c>
      <c r="V195" s="180" t="str">
        <f t="shared" si="224"/>
        <v>MAB-*B24 - ADA</v>
      </c>
      <c r="W195" s="179">
        <v>1246.27</v>
      </c>
      <c r="X195" s="180" t="str">
        <f t="shared" si="225"/>
        <v>GLB-*B24 - ADA</v>
      </c>
      <c r="Y195" s="181">
        <v>3</v>
      </c>
      <c r="Z195" s="181"/>
      <c r="AA195" s="116"/>
      <c r="AB195" s="116"/>
      <c r="AC195" s="116"/>
      <c r="AD195" s="116"/>
      <c r="AE195" s="116"/>
      <c r="AF195" s="116"/>
      <c r="AG195" s="116"/>
      <c r="AH195" s="116"/>
      <c r="AI195" s="116"/>
      <c r="AJ195" s="116"/>
      <c r="AK195" s="116"/>
      <c r="AL195" s="116"/>
      <c r="AM195" s="116"/>
    </row>
    <row r="196" spans="1:39" ht="14.25" customHeight="1">
      <c r="A196" s="93"/>
      <c r="B196" s="179" t="s">
        <v>828</v>
      </c>
      <c r="C196" s="179">
        <v>1452.85</v>
      </c>
      <c r="D196" s="180" t="str">
        <f t="shared" si="220"/>
        <v>GLW-*B30 - ADA</v>
      </c>
      <c r="E196" s="181"/>
      <c r="F196" s="181"/>
      <c r="G196" s="181"/>
      <c r="H196" s="181"/>
      <c r="I196" s="181"/>
      <c r="J196" s="181"/>
      <c r="K196" s="179">
        <v>1452.85</v>
      </c>
      <c r="L196" s="182" t="str">
        <f t="shared" si="221"/>
        <v>GLG-*B30 - ADA</v>
      </c>
      <c r="M196" s="183">
        <v>1185</v>
      </c>
      <c r="N196" s="180" t="str">
        <f t="shared" ref="N196:N197" si="227">CONCATENATE("NAO-",B196)</f>
        <v>NAO-*B30 - ADA</v>
      </c>
      <c r="O196" s="183">
        <v>1185</v>
      </c>
      <c r="P196" s="180" t="str">
        <f t="shared" ref="P196:P197" si="228">CONCATENATE("WHO-",B196)</f>
        <v>WHO-*B30 - ADA</v>
      </c>
      <c r="Q196" s="179">
        <v>1452.85</v>
      </c>
      <c r="R196" s="180" t="str">
        <f t="shared" si="222"/>
        <v>MAW-*B30 - ADA</v>
      </c>
      <c r="S196" s="179">
        <v>1452.85</v>
      </c>
      <c r="T196" s="180" t="str">
        <f t="shared" si="223"/>
        <v>MAG-*B30 - ADA</v>
      </c>
      <c r="U196" s="179">
        <v>1452.85</v>
      </c>
      <c r="V196" s="180" t="str">
        <f t="shared" si="224"/>
        <v>MAB-*B30 - ADA</v>
      </c>
      <c r="W196" s="179">
        <v>1452.85</v>
      </c>
      <c r="X196" s="180" t="str">
        <f t="shared" si="225"/>
        <v>GLB-*B30 - ADA</v>
      </c>
      <c r="Y196" s="181">
        <v>3</v>
      </c>
      <c r="Z196" s="181"/>
      <c r="AA196" s="116"/>
      <c r="AB196" s="116"/>
      <c r="AC196" s="116"/>
      <c r="AD196" s="116"/>
      <c r="AE196" s="116"/>
      <c r="AF196" s="116"/>
      <c r="AG196" s="116"/>
      <c r="AH196" s="116"/>
      <c r="AI196" s="116"/>
      <c r="AJ196" s="116"/>
      <c r="AK196" s="116"/>
      <c r="AL196" s="116"/>
      <c r="AM196" s="116"/>
    </row>
    <row r="197" spans="1:39" ht="14.25" customHeight="1">
      <c r="A197" s="93"/>
      <c r="B197" s="179" t="s">
        <v>829</v>
      </c>
      <c r="C197" s="179">
        <v>1534.72</v>
      </c>
      <c r="D197" s="180" t="str">
        <f t="shared" si="220"/>
        <v>GLW-*B36 - ADA</v>
      </c>
      <c r="E197" s="181"/>
      <c r="F197" s="181"/>
      <c r="G197" s="181"/>
      <c r="H197" s="181"/>
      <c r="I197" s="181"/>
      <c r="J197" s="181"/>
      <c r="K197" s="179">
        <v>1534.72</v>
      </c>
      <c r="L197" s="182" t="str">
        <f t="shared" si="221"/>
        <v>GLG-*B36 - ADA</v>
      </c>
      <c r="M197" s="183">
        <v>1236.8499999999999</v>
      </c>
      <c r="N197" s="180" t="str">
        <f t="shared" si="227"/>
        <v>NAO-*B36 - ADA</v>
      </c>
      <c r="O197" s="183">
        <v>1236.8499999999999</v>
      </c>
      <c r="P197" s="180" t="str">
        <f t="shared" si="228"/>
        <v>WHO-*B36 - ADA</v>
      </c>
      <c r="Q197" s="179">
        <v>1534.72</v>
      </c>
      <c r="R197" s="180" t="str">
        <f t="shared" si="222"/>
        <v>MAW-*B36 - ADA</v>
      </c>
      <c r="S197" s="179">
        <v>1534.72</v>
      </c>
      <c r="T197" s="180" t="str">
        <f t="shared" si="223"/>
        <v>MAG-*B36 - ADA</v>
      </c>
      <c r="U197" s="179">
        <v>1534.72</v>
      </c>
      <c r="V197" s="180" t="str">
        <f t="shared" si="224"/>
        <v>MAB-*B36 - ADA</v>
      </c>
      <c r="W197" s="179">
        <v>1534.72</v>
      </c>
      <c r="X197" s="180" t="str">
        <f t="shared" si="225"/>
        <v>GLB-*B36 - ADA</v>
      </c>
      <c r="Y197" s="181">
        <v>3</v>
      </c>
      <c r="Z197" s="181"/>
      <c r="AA197" s="116"/>
      <c r="AB197" s="116"/>
      <c r="AC197" s="116"/>
      <c r="AD197" s="116"/>
      <c r="AE197" s="116"/>
      <c r="AF197" s="116"/>
      <c r="AG197" s="116"/>
      <c r="AH197" s="116"/>
      <c r="AI197" s="116"/>
      <c r="AJ197" s="116"/>
      <c r="AK197" s="116"/>
      <c r="AL197" s="116"/>
      <c r="AM197" s="116"/>
    </row>
    <row r="198" spans="1:39" ht="14.25" customHeight="1">
      <c r="A198" s="93"/>
      <c r="B198" s="179" t="s">
        <v>830</v>
      </c>
      <c r="C198" s="179">
        <v>2090.27</v>
      </c>
      <c r="D198" s="180" t="str">
        <f t="shared" si="220"/>
        <v>GLW-*B48 - ADA</v>
      </c>
      <c r="E198" s="181"/>
      <c r="F198" s="181"/>
      <c r="G198" s="181"/>
      <c r="H198" s="181"/>
      <c r="I198" s="181"/>
      <c r="J198" s="181"/>
      <c r="K198" s="179">
        <v>2090.27</v>
      </c>
      <c r="L198" s="180" t="str">
        <f t="shared" si="221"/>
        <v>GLG-*B48 - ADA</v>
      </c>
      <c r="M198" s="181"/>
      <c r="N198" s="181"/>
      <c r="O198" s="181"/>
      <c r="P198" s="181"/>
      <c r="Q198" s="179">
        <v>2090.27</v>
      </c>
      <c r="R198" s="180" t="str">
        <f t="shared" si="222"/>
        <v>MAW-*B48 - ADA</v>
      </c>
      <c r="S198" s="179">
        <v>2090.27</v>
      </c>
      <c r="T198" s="180" t="str">
        <f t="shared" si="223"/>
        <v>MAG-*B48 - ADA</v>
      </c>
      <c r="U198" s="179">
        <v>2090.27</v>
      </c>
      <c r="V198" s="180" t="str">
        <f t="shared" si="224"/>
        <v>MAB-*B48 - ADA</v>
      </c>
      <c r="W198" s="179">
        <v>2090.27</v>
      </c>
      <c r="X198" s="180" t="str">
        <f t="shared" si="225"/>
        <v>GLB-*B48 - ADA</v>
      </c>
      <c r="Y198" s="181">
        <v>4</v>
      </c>
      <c r="Z198" s="181"/>
      <c r="AA198" s="116"/>
      <c r="AB198" s="116"/>
      <c r="AC198" s="116"/>
      <c r="AD198" s="116"/>
      <c r="AE198" s="116"/>
      <c r="AF198" s="116"/>
      <c r="AG198" s="116"/>
      <c r="AH198" s="116"/>
      <c r="AI198" s="116"/>
      <c r="AJ198" s="116"/>
      <c r="AK198" s="116"/>
      <c r="AL198" s="116"/>
      <c r="AM198" s="116"/>
    </row>
    <row r="199" spans="1:39" ht="14.25" customHeight="1">
      <c r="A199" s="175" t="s">
        <v>831</v>
      </c>
      <c r="B199" s="186"/>
      <c r="C199" s="179"/>
      <c r="D199" s="180"/>
      <c r="E199" s="181"/>
      <c r="F199" s="181"/>
      <c r="G199" s="181"/>
      <c r="H199" s="181"/>
      <c r="I199" s="181"/>
      <c r="J199" s="181"/>
      <c r="K199" s="179"/>
      <c r="L199" s="180"/>
      <c r="M199" s="181"/>
      <c r="N199" s="181"/>
      <c r="O199" s="181"/>
      <c r="P199" s="181"/>
      <c r="Q199" s="179"/>
      <c r="R199" s="180"/>
      <c r="S199" s="179"/>
      <c r="T199" s="180"/>
      <c r="U199" s="179"/>
      <c r="V199" s="180"/>
      <c r="W199" s="179"/>
      <c r="X199" s="180"/>
      <c r="Y199" s="181"/>
      <c r="Z199" s="181"/>
      <c r="AA199" s="116"/>
      <c r="AB199" s="116"/>
      <c r="AC199" s="116"/>
      <c r="AD199" s="116"/>
      <c r="AE199" s="116"/>
      <c r="AF199" s="116"/>
      <c r="AG199" s="116"/>
      <c r="AH199" s="116"/>
      <c r="AI199" s="116"/>
      <c r="AJ199" s="116"/>
      <c r="AK199" s="116"/>
      <c r="AL199" s="116"/>
      <c r="AM199" s="116"/>
    </row>
    <row r="200" spans="1:39" ht="14.25" customHeight="1">
      <c r="A200" s="93"/>
      <c r="B200" s="179" t="s">
        <v>832</v>
      </c>
      <c r="C200" s="179">
        <v>463.32</v>
      </c>
      <c r="D200" s="180" t="str">
        <f t="shared" ref="D200:D230" si="229">CONCATENATE("GLW-",B200)</f>
        <v>GLW-*W0942</v>
      </c>
      <c r="E200" s="181"/>
      <c r="F200" s="181"/>
      <c r="G200" s="181"/>
      <c r="H200" s="181"/>
      <c r="I200" s="181"/>
      <c r="J200" s="181"/>
      <c r="K200" s="179">
        <v>463.32</v>
      </c>
      <c r="L200" s="180" t="str">
        <f t="shared" ref="L200:L230" si="230">CONCATENATE("GLG-",B200)</f>
        <v>GLG-*W0942</v>
      </c>
      <c r="M200" s="181"/>
      <c r="N200" s="181"/>
      <c r="O200" s="181"/>
      <c r="P200" s="181"/>
      <c r="Q200" s="179">
        <v>463.32</v>
      </c>
      <c r="R200" s="180" t="str">
        <f t="shared" ref="R200:R230" si="231">CONCATENATE("MAW-",B200)</f>
        <v>MAW-*W0942</v>
      </c>
      <c r="S200" s="179">
        <v>463.32</v>
      </c>
      <c r="T200" s="180" t="str">
        <f t="shared" ref="T200:T230" si="232">CONCATENATE("MAG-",B200)</f>
        <v>MAG-*W0942</v>
      </c>
      <c r="U200" s="179">
        <v>463.32</v>
      </c>
      <c r="V200" s="180" t="str">
        <f t="shared" ref="V200:V230" si="233">CONCATENATE("MAB-",B200)</f>
        <v>MAB-*W0942</v>
      </c>
      <c r="W200" s="179">
        <v>463.32</v>
      </c>
      <c r="X200" s="180" t="str">
        <f t="shared" ref="X200:X230" si="234">CONCATENATE("GLB-",B200)</f>
        <v>GLB-*W0942</v>
      </c>
      <c r="Y200" s="181">
        <v>1</v>
      </c>
      <c r="Z200" s="181"/>
      <c r="AA200" s="116"/>
      <c r="AB200" s="116"/>
      <c r="AC200" s="116"/>
      <c r="AD200" s="116"/>
      <c r="AE200" s="116"/>
      <c r="AF200" s="116"/>
      <c r="AG200" s="116"/>
      <c r="AH200" s="116"/>
      <c r="AI200" s="116"/>
      <c r="AJ200" s="116"/>
      <c r="AK200" s="116"/>
      <c r="AL200" s="116"/>
      <c r="AM200" s="116"/>
    </row>
    <row r="201" spans="1:39" ht="14.25" customHeight="1">
      <c r="A201" s="93"/>
      <c r="B201" s="179" t="s">
        <v>833</v>
      </c>
      <c r="C201" s="179">
        <v>548.87</v>
      </c>
      <c r="D201" s="180" t="str">
        <f t="shared" si="229"/>
        <v>GLW-*W1240</v>
      </c>
      <c r="E201" s="181"/>
      <c r="F201" s="181"/>
      <c r="G201" s="181"/>
      <c r="H201" s="181"/>
      <c r="I201" s="181"/>
      <c r="J201" s="181"/>
      <c r="K201" s="179">
        <v>548.87</v>
      </c>
      <c r="L201" s="180" t="str">
        <f t="shared" si="230"/>
        <v>GLG-*W1240</v>
      </c>
      <c r="M201" s="181"/>
      <c r="N201" s="181"/>
      <c r="O201" s="181"/>
      <c r="P201" s="181"/>
      <c r="Q201" s="179">
        <v>548.87</v>
      </c>
      <c r="R201" s="180" t="str">
        <f t="shared" si="231"/>
        <v>MAW-*W1240</v>
      </c>
      <c r="S201" s="179">
        <v>548.87</v>
      </c>
      <c r="T201" s="180" t="str">
        <f t="shared" si="232"/>
        <v>MAG-*W1240</v>
      </c>
      <c r="U201" s="179">
        <v>548.87</v>
      </c>
      <c r="V201" s="180" t="str">
        <f t="shared" si="233"/>
        <v>MAB-*W1240</v>
      </c>
      <c r="W201" s="179">
        <v>548.87</v>
      </c>
      <c r="X201" s="180" t="str">
        <f t="shared" si="234"/>
        <v>GLB-*W1240</v>
      </c>
      <c r="Y201" s="181">
        <v>1</v>
      </c>
      <c r="Z201" s="181"/>
      <c r="AA201" s="116"/>
      <c r="AB201" s="116"/>
      <c r="AC201" s="116"/>
      <c r="AD201" s="116"/>
      <c r="AE201" s="116"/>
      <c r="AF201" s="116"/>
      <c r="AG201" s="116"/>
      <c r="AH201" s="116"/>
      <c r="AI201" s="116"/>
      <c r="AJ201" s="116"/>
      <c r="AK201" s="116"/>
      <c r="AL201" s="116"/>
      <c r="AM201" s="116"/>
    </row>
    <row r="202" spans="1:39" ht="14.25" customHeight="1">
      <c r="A202" s="93"/>
      <c r="B202" s="179" t="s">
        <v>834</v>
      </c>
      <c r="C202" s="179">
        <v>534.30999999999995</v>
      </c>
      <c r="D202" s="180" t="str">
        <f t="shared" si="229"/>
        <v>GLW-*W1533</v>
      </c>
      <c r="E202" s="181"/>
      <c r="F202" s="181"/>
      <c r="G202" s="181"/>
      <c r="H202" s="181"/>
      <c r="I202" s="181"/>
      <c r="J202" s="181"/>
      <c r="K202" s="179">
        <v>534.30999999999995</v>
      </c>
      <c r="L202" s="180" t="str">
        <f t="shared" si="230"/>
        <v>GLG-*W1533</v>
      </c>
      <c r="M202" s="181"/>
      <c r="N202" s="181"/>
      <c r="O202" s="181"/>
      <c r="P202" s="181"/>
      <c r="Q202" s="179">
        <v>534.30999999999995</v>
      </c>
      <c r="R202" s="180" t="str">
        <f t="shared" si="231"/>
        <v>MAW-*W1533</v>
      </c>
      <c r="S202" s="179">
        <v>534.30999999999995</v>
      </c>
      <c r="T202" s="180" t="str">
        <f t="shared" si="232"/>
        <v>MAG-*W1533</v>
      </c>
      <c r="U202" s="179">
        <v>534.30999999999995</v>
      </c>
      <c r="V202" s="180" t="str">
        <f t="shared" si="233"/>
        <v>MAB-*W1533</v>
      </c>
      <c r="W202" s="179">
        <v>534.30999999999995</v>
      </c>
      <c r="X202" s="180" t="str">
        <f t="shared" si="234"/>
        <v>GLB-*W1533</v>
      </c>
      <c r="Y202" s="181">
        <v>1</v>
      </c>
      <c r="Z202" s="181"/>
      <c r="AA202" s="116"/>
      <c r="AB202" s="116"/>
      <c r="AC202" s="116"/>
      <c r="AD202" s="116"/>
      <c r="AE202" s="116"/>
      <c r="AF202" s="116"/>
      <c r="AG202" s="116"/>
      <c r="AH202" s="116"/>
      <c r="AI202" s="116"/>
      <c r="AJ202" s="116"/>
      <c r="AK202" s="116"/>
      <c r="AL202" s="116"/>
      <c r="AM202" s="116"/>
    </row>
    <row r="203" spans="1:39" ht="14.25" customHeight="1">
      <c r="A203" s="93"/>
      <c r="B203" s="179" t="s">
        <v>835</v>
      </c>
      <c r="C203" s="179">
        <v>634.45000000000005</v>
      </c>
      <c r="D203" s="180" t="str">
        <f t="shared" si="229"/>
        <v>GLW-*W1540</v>
      </c>
      <c r="E203" s="181"/>
      <c r="F203" s="181"/>
      <c r="G203" s="181"/>
      <c r="H203" s="181"/>
      <c r="I203" s="181"/>
      <c r="J203" s="181"/>
      <c r="K203" s="179">
        <v>634.45000000000005</v>
      </c>
      <c r="L203" s="180" t="str">
        <f t="shared" si="230"/>
        <v>GLG-*W1540</v>
      </c>
      <c r="M203" s="181"/>
      <c r="N203" s="181"/>
      <c r="O203" s="181"/>
      <c r="P203" s="181"/>
      <c r="Q203" s="179">
        <v>634.45000000000005</v>
      </c>
      <c r="R203" s="180" t="str">
        <f t="shared" si="231"/>
        <v>MAW-*W1540</v>
      </c>
      <c r="S203" s="179">
        <v>634.45000000000005</v>
      </c>
      <c r="T203" s="180" t="str">
        <f t="shared" si="232"/>
        <v>MAG-*W1540</v>
      </c>
      <c r="U203" s="179">
        <v>634.45000000000005</v>
      </c>
      <c r="V203" s="180" t="str">
        <f t="shared" si="233"/>
        <v>MAB-*W1540</v>
      </c>
      <c r="W203" s="179">
        <v>634.45000000000005</v>
      </c>
      <c r="X203" s="180" t="str">
        <f t="shared" si="234"/>
        <v>GLB-*W1540</v>
      </c>
      <c r="Y203" s="181">
        <v>1</v>
      </c>
      <c r="Z203" s="181"/>
      <c r="AA203" s="116"/>
      <c r="AB203" s="116"/>
      <c r="AC203" s="116"/>
      <c r="AD203" s="116"/>
      <c r="AE203" s="116"/>
      <c r="AF203" s="116"/>
      <c r="AG203" s="116"/>
      <c r="AH203" s="116"/>
      <c r="AI203" s="116"/>
      <c r="AJ203" s="116"/>
      <c r="AK203" s="116"/>
      <c r="AL203" s="116"/>
      <c r="AM203" s="116"/>
    </row>
    <row r="204" spans="1:39" ht="14.25" customHeight="1">
      <c r="A204" s="93"/>
      <c r="B204" s="179" t="s">
        <v>836</v>
      </c>
      <c r="C204" s="179">
        <v>719.76</v>
      </c>
      <c r="D204" s="180" t="str">
        <f t="shared" si="229"/>
        <v>GLW-*W1840</v>
      </c>
      <c r="E204" s="181"/>
      <c r="F204" s="181"/>
      <c r="G204" s="181"/>
      <c r="H204" s="181"/>
      <c r="I204" s="181"/>
      <c r="J204" s="181"/>
      <c r="K204" s="179">
        <v>719.76</v>
      </c>
      <c r="L204" s="180" t="str">
        <f t="shared" si="230"/>
        <v>GLG-*W1840</v>
      </c>
      <c r="M204" s="181"/>
      <c r="N204" s="181"/>
      <c r="O204" s="181"/>
      <c r="P204" s="181"/>
      <c r="Q204" s="179">
        <v>719.76</v>
      </c>
      <c r="R204" s="180" t="str">
        <f t="shared" si="231"/>
        <v>MAW-*W1840</v>
      </c>
      <c r="S204" s="179">
        <v>719.76</v>
      </c>
      <c r="T204" s="180" t="str">
        <f t="shared" si="232"/>
        <v>MAG-*W1840</v>
      </c>
      <c r="U204" s="179">
        <v>719.76</v>
      </c>
      <c r="V204" s="180" t="str">
        <f t="shared" si="233"/>
        <v>MAB-*W1840</v>
      </c>
      <c r="W204" s="179">
        <v>719.76</v>
      </c>
      <c r="X204" s="180" t="str">
        <f t="shared" si="234"/>
        <v>GLB-*W1840</v>
      </c>
      <c r="Y204" s="181">
        <v>1</v>
      </c>
      <c r="Z204" s="181"/>
      <c r="AA204" s="116"/>
      <c r="AB204" s="116"/>
      <c r="AC204" s="116"/>
      <c r="AD204" s="116"/>
      <c r="AE204" s="116"/>
      <c r="AF204" s="116"/>
      <c r="AG204" s="116"/>
      <c r="AH204" s="116"/>
      <c r="AI204" s="116"/>
      <c r="AJ204" s="116"/>
      <c r="AK204" s="116"/>
      <c r="AL204" s="116"/>
      <c r="AM204" s="116"/>
    </row>
    <row r="205" spans="1:39" ht="14.25" customHeight="1">
      <c r="A205" s="93"/>
      <c r="B205" s="179" t="s">
        <v>837</v>
      </c>
      <c r="C205" s="179">
        <v>805.38</v>
      </c>
      <c r="D205" s="180" t="str">
        <f t="shared" si="229"/>
        <v>GLW-*W2140</v>
      </c>
      <c r="E205" s="181"/>
      <c r="F205" s="181"/>
      <c r="G205" s="181"/>
      <c r="H205" s="181"/>
      <c r="I205" s="181"/>
      <c r="J205" s="181"/>
      <c r="K205" s="179">
        <v>805.38</v>
      </c>
      <c r="L205" s="180" t="str">
        <f t="shared" si="230"/>
        <v>GLG-*W2140</v>
      </c>
      <c r="M205" s="181"/>
      <c r="N205" s="181"/>
      <c r="O205" s="181"/>
      <c r="P205" s="181"/>
      <c r="Q205" s="179">
        <v>805.38</v>
      </c>
      <c r="R205" s="180" t="str">
        <f t="shared" si="231"/>
        <v>MAW-*W2140</v>
      </c>
      <c r="S205" s="179">
        <v>805.38</v>
      </c>
      <c r="T205" s="180" t="str">
        <f t="shared" si="232"/>
        <v>MAG-*W2140</v>
      </c>
      <c r="U205" s="179">
        <v>805.38</v>
      </c>
      <c r="V205" s="180" t="str">
        <f t="shared" si="233"/>
        <v>MAB-*W2140</v>
      </c>
      <c r="W205" s="179">
        <v>805.38</v>
      </c>
      <c r="X205" s="180" t="str">
        <f t="shared" si="234"/>
        <v>GLB-*W2140</v>
      </c>
      <c r="Y205" s="181">
        <v>1</v>
      </c>
      <c r="Z205" s="181"/>
      <c r="AA205" s="116"/>
      <c r="AB205" s="116"/>
      <c r="AC205" s="116"/>
      <c r="AD205" s="116"/>
      <c r="AE205" s="116"/>
      <c r="AF205" s="116"/>
      <c r="AG205" s="116"/>
      <c r="AH205" s="116"/>
      <c r="AI205" s="116"/>
      <c r="AJ205" s="116"/>
      <c r="AK205" s="116"/>
      <c r="AL205" s="116"/>
      <c r="AM205" s="116"/>
    </row>
    <row r="206" spans="1:39" ht="14.25" customHeight="1">
      <c r="A206" s="93"/>
      <c r="B206" s="179" t="s">
        <v>838</v>
      </c>
      <c r="C206" s="179"/>
      <c r="D206" s="180" t="str">
        <f t="shared" si="229"/>
        <v>GLW-*W2418</v>
      </c>
      <c r="E206" s="181"/>
      <c r="F206" s="181"/>
      <c r="G206" s="181"/>
      <c r="H206" s="181"/>
      <c r="I206" s="181"/>
      <c r="J206" s="181"/>
      <c r="K206" s="179"/>
      <c r="L206" s="182" t="str">
        <f t="shared" si="230"/>
        <v>GLG-*W2418</v>
      </c>
      <c r="M206" s="181">
        <v>351.27</v>
      </c>
      <c r="N206" s="180" t="str">
        <f t="shared" ref="N206:N207" si="235">CONCATENATE("NAO-",B206)</f>
        <v>NAO-*W2418</v>
      </c>
      <c r="O206" s="181">
        <v>351.27</v>
      </c>
      <c r="P206" s="180" t="str">
        <f t="shared" ref="P206:P207" si="236">CONCATENATE("WHO-",B206)</f>
        <v>WHO-*W2418</v>
      </c>
      <c r="Q206" s="179"/>
      <c r="R206" s="180" t="str">
        <f t="shared" si="231"/>
        <v>MAW-*W2418</v>
      </c>
      <c r="S206" s="179"/>
      <c r="T206" s="180" t="str">
        <f t="shared" si="232"/>
        <v>MAG-*W2418</v>
      </c>
      <c r="U206" s="179"/>
      <c r="V206" s="180" t="str">
        <f t="shared" si="233"/>
        <v>MAB-*W2418</v>
      </c>
      <c r="W206" s="179"/>
      <c r="X206" s="180" t="str">
        <f t="shared" si="234"/>
        <v>GLB-*W2418</v>
      </c>
      <c r="Y206" s="181"/>
      <c r="Z206" s="181"/>
      <c r="AA206" s="116"/>
      <c r="AB206" s="116"/>
      <c r="AC206" s="116"/>
      <c r="AD206" s="116"/>
      <c r="AE206" s="116"/>
      <c r="AF206" s="116"/>
      <c r="AG206" s="116"/>
      <c r="AH206" s="116"/>
      <c r="AI206" s="116"/>
      <c r="AJ206" s="116"/>
      <c r="AK206" s="116"/>
      <c r="AL206" s="116"/>
      <c r="AM206" s="116"/>
    </row>
    <row r="207" spans="1:39" ht="14.25" customHeight="1">
      <c r="A207" s="93"/>
      <c r="B207" s="179" t="s">
        <v>839</v>
      </c>
      <c r="C207" s="179">
        <v>916.3</v>
      </c>
      <c r="D207" s="180" t="str">
        <f t="shared" si="229"/>
        <v>GLW-*W2440</v>
      </c>
      <c r="E207" s="181"/>
      <c r="F207" s="181"/>
      <c r="G207" s="181"/>
      <c r="H207" s="181"/>
      <c r="I207" s="181"/>
      <c r="J207" s="181"/>
      <c r="K207" s="179">
        <v>916.3</v>
      </c>
      <c r="L207" s="182" t="str">
        <f t="shared" si="230"/>
        <v>GLG-*W2440</v>
      </c>
      <c r="M207" s="183">
        <v>749.32</v>
      </c>
      <c r="N207" s="180" t="str">
        <f t="shared" si="235"/>
        <v>NAO-*W2440</v>
      </c>
      <c r="O207" s="183">
        <v>749.32</v>
      </c>
      <c r="P207" s="180" t="str">
        <f t="shared" si="236"/>
        <v>WHO-*W2440</v>
      </c>
      <c r="Q207" s="179">
        <v>916.3</v>
      </c>
      <c r="R207" s="180" t="str">
        <f t="shared" si="231"/>
        <v>MAW-*W2440</v>
      </c>
      <c r="S207" s="179">
        <v>916.3</v>
      </c>
      <c r="T207" s="180" t="str">
        <f t="shared" si="232"/>
        <v>MAG-*W2440</v>
      </c>
      <c r="U207" s="179">
        <v>916.3</v>
      </c>
      <c r="V207" s="180" t="str">
        <f t="shared" si="233"/>
        <v>MAB-*W2440</v>
      </c>
      <c r="W207" s="179">
        <v>916.3</v>
      </c>
      <c r="X207" s="180" t="str">
        <f t="shared" si="234"/>
        <v>GLB-*W2440</v>
      </c>
      <c r="Y207" s="181">
        <v>2</v>
      </c>
      <c r="Z207" s="181"/>
      <c r="AA207" s="116"/>
      <c r="AB207" s="116"/>
      <c r="AC207" s="116"/>
      <c r="AD207" s="116"/>
      <c r="AE207" s="116"/>
      <c r="AF207" s="116"/>
      <c r="AG207" s="116"/>
      <c r="AH207" s="116"/>
      <c r="AI207" s="116"/>
      <c r="AJ207" s="116"/>
      <c r="AK207" s="116"/>
      <c r="AL207" s="116"/>
      <c r="AM207" s="116"/>
    </row>
    <row r="208" spans="1:39" ht="14.25" customHeight="1">
      <c r="A208" s="93"/>
      <c r="B208" s="179" t="s">
        <v>840</v>
      </c>
      <c r="C208" s="179">
        <v>1547.62</v>
      </c>
      <c r="D208" s="180" t="str">
        <f t="shared" si="229"/>
        <v>GLW-*W2445</v>
      </c>
      <c r="E208" s="181"/>
      <c r="F208" s="181"/>
      <c r="G208" s="181"/>
      <c r="H208" s="181"/>
      <c r="I208" s="181"/>
      <c r="J208" s="181"/>
      <c r="K208" s="179">
        <v>1547.62</v>
      </c>
      <c r="L208" s="180" t="str">
        <f t="shared" si="230"/>
        <v>GLG-*W2445</v>
      </c>
      <c r="M208" s="181"/>
      <c r="N208" s="181"/>
      <c r="O208" s="181"/>
      <c r="P208" s="180"/>
      <c r="Q208" s="179">
        <v>1547.62</v>
      </c>
      <c r="R208" s="180" t="str">
        <f t="shared" si="231"/>
        <v>MAW-*W2445</v>
      </c>
      <c r="S208" s="179">
        <v>1547.62</v>
      </c>
      <c r="T208" s="180" t="str">
        <f t="shared" si="232"/>
        <v>MAG-*W2445</v>
      </c>
      <c r="U208" s="179">
        <v>1547.62</v>
      </c>
      <c r="V208" s="180" t="str">
        <f t="shared" si="233"/>
        <v>MAB-*W2445</v>
      </c>
      <c r="W208" s="179">
        <v>1547.62</v>
      </c>
      <c r="X208" s="180" t="str">
        <f t="shared" si="234"/>
        <v>GLB-*W2445</v>
      </c>
      <c r="Y208" s="181">
        <v>2</v>
      </c>
      <c r="Z208" s="181"/>
      <c r="AA208" s="116"/>
      <c r="AB208" s="116"/>
      <c r="AC208" s="116"/>
      <c r="AD208" s="116"/>
      <c r="AE208" s="116"/>
      <c r="AF208" s="116"/>
      <c r="AG208" s="116"/>
      <c r="AH208" s="116"/>
      <c r="AI208" s="116"/>
      <c r="AJ208" s="116"/>
      <c r="AK208" s="116"/>
      <c r="AL208" s="116"/>
      <c r="AM208" s="116"/>
    </row>
    <row r="209" spans="1:39" ht="14.25" customHeight="1">
      <c r="A209" s="93"/>
      <c r="B209" s="179" t="s">
        <v>841</v>
      </c>
      <c r="C209" s="179"/>
      <c r="D209" s="180" t="str">
        <f t="shared" si="229"/>
        <v>GLW-*W2718</v>
      </c>
      <c r="E209" s="181"/>
      <c r="F209" s="181"/>
      <c r="G209" s="181"/>
      <c r="H209" s="181"/>
      <c r="I209" s="181"/>
      <c r="J209" s="181"/>
      <c r="K209" s="179"/>
      <c r="L209" s="180" t="str">
        <f t="shared" si="230"/>
        <v>GLG-*W2718</v>
      </c>
      <c r="M209" s="181">
        <v>375.08</v>
      </c>
      <c r="N209" s="180" t="str">
        <f>CONCATENATE("NAO-",B209)</f>
        <v>NAO-*W2718</v>
      </c>
      <c r="O209" s="181">
        <v>375.08</v>
      </c>
      <c r="P209" s="180" t="str">
        <f>CONCATENATE("WHO-",B209)</f>
        <v>WHO-*W2718</v>
      </c>
      <c r="Q209" s="179"/>
      <c r="R209" s="180" t="str">
        <f t="shared" si="231"/>
        <v>MAW-*W2718</v>
      </c>
      <c r="S209" s="179"/>
      <c r="T209" s="180" t="str">
        <f t="shared" si="232"/>
        <v>MAG-*W2718</v>
      </c>
      <c r="U209" s="179"/>
      <c r="V209" s="180" t="str">
        <f t="shared" si="233"/>
        <v>MAB-*W2718</v>
      </c>
      <c r="W209" s="179"/>
      <c r="X209" s="180" t="str">
        <f t="shared" si="234"/>
        <v>GLB-*W2718</v>
      </c>
      <c r="Y209" s="181"/>
      <c r="Z209" s="181"/>
      <c r="AA209" s="116"/>
      <c r="AB209" s="116"/>
      <c r="AC209" s="116"/>
      <c r="AD209" s="116"/>
      <c r="AE209" s="116"/>
      <c r="AF209" s="116"/>
      <c r="AG209" s="116"/>
      <c r="AH209" s="116"/>
      <c r="AI209" s="116"/>
      <c r="AJ209" s="116"/>
      <c r="AK209" s="116"/>
      <c r="AL209" s="116"/>
      <c r="AM209" s="116"/>
    </row>
    <row r="210" spans="1:39" ht="14.25" customHeight="1">
      <c r="A210" s="93"/>
      <c r="B210" s="179" t="s">
        <v>842</v>
      </c>
      <c r="C210" s="179">
        <v>644.92999999999995</v>
      </c>
      <c r="D210" s="180" t="str">
        <f t="shared" si="229"/>
        <v>GLW-*W2724</v>
      </c>
      <c r="E210" s="181"/>
      <c r="F210" s="181"/>
      <c r="G210" s="181"/>
      <c r="H210" s="181"/>
      <c r="I210" s="181"/>
      <c r="J210" s="181"/>
      <c r="K210" s="179">
        <v>644.92999999999995</v>
      </c>
      <c r="L210" s="180" t="str">
        <f t="shared" si="230"/>
        <v>GLG-*W2724</v>
      </c>
      <c r="M210" s="181"/>
      <c r="N210" s="181"/>
      <c r="O210" s="181"/>
      <c r="P210" s="180"/>
      <c r="Q210" s="179">
        <v>644.92999999999995</v>
      </c>
      <c r="R210" s="180" t="str">
        <f t="shared" si="231"/>
        <v>MAW-*W2724</v>
      </c>
      <c r="S210" s="179">
        <v>644.92999999999995</v>
      </c>
      <c r="T210" s="180" t="str">
        <f t="shared" si="232"/>
        <v>MAG-*W2724</v>
      </c>
      <c r="U210" s="179">
        <v>644.92999999999995</v>
      </c>
      <c r="V210" s="180" t="str">
        <f t="shared" si="233"/>
        <v>MAB-*W2724</v>
      </c>
      <c r="W210" s="179">
        <v>644.92999999999995</v>
      </c>
      <c r="X210" s="180" t="str">
        <f t="shared" si="234"/>
        <v>GLB-*W2724</v>
      </c>
      <c r="Y210" s="181">
        <v>2</v>
      </c>
      <c r="Z210" s="181"/>
      <c r="AA210" s="116"/>
      <c r="AB210" s="116"/>
      <c r="AC210" s="116"/>
      <c r="AD210" s="116"/>
      <c r="AE210" s="116"/>
      <c r="AF210" s="116"/>
      <c r="AG210" s="116"/>
      <c r="AH210" s="116"/>
      <c r="AI210" s="116"/>
      <c r="AJ210" s="116"/>
      <c r="AK210" s="116"/>
      <c r="AL210" s="116"/>
      <c r="AM210" s="116"/>
    </row>
    <row r="211" spans="1:39" ht="14.25" customHeight="1">
      <c r="A211" s="93"/>
      <c r="B211" s="179" t="s">
        <v>843</v>
      </c>
      <c r="C211" s="179">
        <v>1001.88</v>
      </c>
      <c r="D211" s="180" t="str">
        <f t="shared" si="229"/>
        <v>GLW-*W2740</v>
      </c>
      <c r="E211" s="181"/>
      <c r="F211" s="181"/>
      <c r="G211" s="181"/>
      <c r="H211" s="181"/>
      <c r="I211" s="181"/>
      <c r="J211" s="181"/>
      <c r="K211" s="179">
        <v>1001.88</v>
      </c>
      <c r="L211" s="180" t="str">
        <f t="shared" si="230"/>
        <v>GLG-*W2740</v>
      </c>
      <c r="M211" s="181"/>
      <c r="N211" s="181"/>
      <c r="O211" s="181"/>
      <c r="P211" s="180"/>
      <c r="Q211" s="179">
        <v>1001.88</v>
      </c>
      <c r="R211" s="180" t="str">
        <f t="shared" si="231"/>
        <v>MAW-*W2740</v>
      </c>
      <c r="S211" s="179">
        <v>1001.88</v>
      </c>
      <c r="T211" s="180" t="str">
        <f t="shared" si="232"/>
        <v>MAG-*W2740</v>
      </c>
      <c r="U211" s="179">
        <v>1001.88</v>
      </c>
      <c r="V211" s="180" t="str">
        <f t="shared" si="233"/>
        <v>MAB-*W2740</v>
      </c>
      <c r="W211" s="179">
        <v>1001.88</v>
      </c>
      <c r="X211" s="180" t="str">
        <f t="shared" si="234"/>
        <v>GLB-*W2740</v>
      </c>
      <c r="Y211" s="181">
        <v>2</v>
      </c>
      <c r="Z211" s="181"/>
      <c r="AA211" s="116"/>
      <c r="AB211" s="116"/>
      <c r="AC211" s="116"/>
      <c r="AD211" s="116"/>
      <c r="AE211" s="116"/>
      <c r="AF211" s="116"/>
      <c r="AG211" s="116"/>
      <c r="AH211" s="116"/>
      <c r="AI211" s="116"/>
      <c r="AJ211" s="116"/>
      <c r="AK211" s="116"/>
      <c r="AL211" s="116"/>
      <c r="AM211" s="116"/>
    </row>
    <row r="212" spans="1:39" ht="14.25" customHeight="1">
      <c r="A212" s="93"/>
      <c r="B212" s="179" t="s">
        <v>844</v>
      </c>
      <c r="C212" s="179">
        <v>1200.3</v>
      </c>
      <c r="D212" s="180" t="str">
        <f t="shared" si="229"/>
        <v>GLW-*W2745</v>
      </c>
      <c r="E212" s="181"/>
      <c r="F212" s="181"/>
      <c r="G212" s="181"/>
      <c r="H212" s="181"/>
      <c r="I212" s="181"/>
      <c r="J212" s="181"/>
      <c r="K212" s="179">
        <v>1200.3</v>
      </c>
      <c r="L212" s="180" t="str">
        <f t="shared" si="230"/>
        <v>GLG-*W2745</v>
      </c>
      <c r="M212" s="181"/>
      <c r="N212" s="181"/>
      <c r="O212" s="181"/>
      <c r="P212" s="180"/>
      <c r="Q212" s="179">
        <v>1200.3</v>
      </c>
      <c r="R212" s="180" t="str">
        <f t="shared" si="231"/>
        <v>MAW-*W2745</v>
      </c>
      <c r="S212" s="179">
        <v>1200.3</v>
      </c>
      <c r="T212" s="180" t="str">
        <f t="shared" si="232"/>
        <v>MAG-*W2745</v>
      </c>
      <c r="U212" s="179">
        <v>1200.3</v>
      </c>
      <c r="V212" s="180" t="str">
        <f t="shared" si="233"/>
        <v>MAB-*W2745</v>
      </c>
      <c r="W212" s="179">
        <v>1200.3</v>
      </c>
      <c r="X212" s="180" t="str">
        <f t="shared" si="234"/>
        <v>GLB-*W2745</v>
      </c>
      <c r="Y212" s="181">
        <v>2</v>
      </c>
      <c r="Z212" s="181"/>
      <c r="AA212" s="116"/>
      <c r="AB212" s="116"/>
      <c r="AC212" s="116"/>
      <c r="AD212" s="116"/>
      <c r="AE212" s="116"/>
      <c r="AF212" s="116"/>
      <c r="AG212" s="116"/>
      <c r="AH212" s="116"/>
      <c r="AI212" s="116"/>
      <c r="AJ212" s="116"/>
      <c r="AK212" s="116"/>
      <c r="AL212" s="116"/>
      <c r="AM212" s="116"/>
    </row>
    <row r="213" spans="1:39" ht="14.25" customHeight="1">
      <c r="A213" s="93"/>
      <c r="B213" s="179" t="s">
        <v>845</v>
      </c>
      <c r="C213" s="179"/>
      <c r="D213" s="180" t="str">
        <f t="shared" si="229"/>
        <v>GLW-*W3018</v>
      </c>
      <c r="E213" s="181"/>
      <c r="F213" s="181"/>
      <c r="G213" s="181"/>
      <c r="H213" s="181"/>
      <c r="I213" s="181"/>
      <c r="J213" s="181"/>
      <c r="K213" s="179"/>
      <c r="L213" s="180" t="str">
        <f t="shared" si="230"/>
        <v>GLG-*W3018</v>
      </c>
      <c r="M213" s="181">
        <v>398.89</v>
      </c>
      <c r="N213" s="180" t="str">
        <f>CONCATENATE("NAO-",B213)</f>
        <v>NAO-*W3018</v>
      </c>
      <c r="O213" s="181">
        <v>398.89</v>
      </c>
      <c r="P213" s="180" t="str">
        <f>CONCATENATE("WHO-",B213)</f>
        <v>WHO-*W3018</v>
      </c>
      <c r="Q213" s="179"/>
      <c r="R213" s="180" t="str">
        <f t="shared" si="231"/>
        <v>MAW-*W3018</v>
      </c>
      <c r="S213" s="179"/>
      <c r="T213" s="180" t="str">
        <f t="shared" si="232"/>
        <v>MAG-*W3018</v>
      </c>
      <c r="U213" s="179"/>
      <c r="V213" s="180" t="str">
        <f t="shared" si="233"/>
        <v>MAB-*W3018</v>
      </c>
      <c r="W213" s="179"/>
      <c r="X213" s="180" t="str">
        <f t="shared" si="234"/>
        <v>GLB-*W3018</v>
      </c>
      <c r="Y213" s="181"/>
      <c r="Z213" s="181"/>
      <c r="AA213" s="116"/>
      <c r="AB213" s="116"/>
      <c r="AC213" s="116"/>
      <c r="AD213" s="116"/>
      <c r="AE213" s="116"/>
      <c r="AF213" s="116"/>
      <c r="AG213" s="116"/>
      <c r="AH213" s="116"/>
      <c r="AI213" s="116"/>
      <c r="AJ213" s="116"/>
      <c r="AK213" s="116"/>
      <c r="AL213" s="116"/>
      <c r="AM213" s="116"/>
    </row>
    <row r="214" spans="1:39" ht="14.25" customHeight="1">
      <c r="A214" s="93"/>
      <c r="B214" s="179" t="s">
        <v>846</v>
      </c>
      <c r="C214" s="179">
        <v>644.92999999999995</v>
      </c>
      <c r="D214" s="180" t="str">
        <f t="shared" si="229"/>
        <v>GLW-*W3022</v>
      </c>
      <c r="E214" s="181"/>
      <c r="F214" s="181"/>
      <c r="G214" s="181"/>
      <c r="H214" s="181"/>
      <c r="I214" s="181"/>
      <c r="J214" s="181"/>
      <c r="K214" s="179">
        <v>644.92999999999995</v>
      </c>
      <c r="L214" s="180" t="str">
        <f t="shared" si="230"/>
        <v>GLG-*W3022</v>
      </c>
      <c r="M214" s="181"/>
      <c r="N214" s="181"/>
      <c r="O214" s="181"/>
      <c r="P214" s="180"/>
      <c r="Q214" s="179">
        <v>644.92999999999995</v>
      </c>
      <c r="R214" s="180" t="str">
        <f t="shared" si="231"/>
        <v>MAW-*W3022</v>
      </c>
      <c r="S214" s="179">
        <v>644.92999999999995</v>
      </c>
      <c r="T214" s="180" t="str">
        <f t="shared" si="232"/>
        <v>MAG-*W3022</v>
      </c>
      <c r="U214" s="179">
        <v>644.92999999999995</v>
      </c>
      <c r="V214" s="180" t="str">
        <f t="shared" si="233"/>
        <v>MAB-*W3022</v>
      </c>
      <c r="W214" s="179">
        <v>644.92999999999995</v>
      </c>
      <c r="X214" s="180" t="str">
        <f t="shared" si="234"/>
        <v>GLB-*W3022</v>
      </c>
      <c r="Y214" s="181">
        <v>2</v>
      </c>
      <c r="Z214" s="181"/>
      <c r="AA214" s="116"/>
      <c r="AB214" s="116"/>
      <c r="AC214" s="116"/>
      <c r="AD214" s="116"/>
      <c r="AE214" s="116"/>
      <c r="AF214" s="116"/>
      <c r="AG214" s="116"/>
      <c r="AH214" s="116"/>
      <c r="AI214" s="116"/>
      <c r="AJ214" s="116"/>
      <c r="AK214" s="116"/>
      <c r="AL214" s="116"/>
      <c r="AM214" s="116"/>
    </row>
    <row r="215" spans="1:39" ht="14.25" customHeight="1">
      <c r="A215" s="93"/>
      <c r="B215" s="179" t="s">
        <v>847</v>
      </c>
      <c r="C215" s="179">
        <v>1172.8499999999999</v>
      </c>
      <c r="D215" s="180" t="str">
        <f t="shared" si="229"/>
        <v>GLW-*W3340</v>
      </c>
      <c r="E215" s="181"/>
      <c r="F215" s="181"/>
      <c r="G215" s="181"/>
      <c r="H215" s="181"/>
      <c r="I215" s="181"/>
      <c r="J215" s="181"/>
      <c r="K215" s="179">
        <v>1172.8499999999999</v>
      </c>
      <c r="L215" s="180" t="str">
        <f t="shared" si="230"/>
        <v>GLG-*W3340</v>
      </c>
      <c r="M215" s="181"/>
      <c r="N215" s="181"/>
      <c r="O215" s="181"/>
      <c r="P215" s="180"/>
      <c r="Q215" s="179">
        <v>1172.8499999999999</v>
      </c>
      <c r="R215" s="180" t="str">
        <f t="shared" si="231"/>
        <v>MAW-*W3340</v>
      </c>
      <c r="S215" s="179">
        <v>1172.8499999999999</v>
      </c>
      <c r="T215" s="180" t="str">
        <f t="shared" si="232"/>
        <v>MAG-*W3340</v>
      </c>
      <c r="U215" s="179">
        <v>1172.8499999999999</v>
      </c>
      <c r="V215" s="180" t="str">
        <f t="shared" si="233"/>
        <v>MAB-*W3340</v>
      </c>
      <c r="W215" s="179">
        <v>1172.8499999999999</v>
      </c>
      <c r="X215" s="180" t="str">
        <f t="shared" si="234"/>
        <v>GLB-*W3340</v>
      </c>
      <c r="Y215" s="181">
        <v>2</v>
      </c>
      <c r="Z215" s="181"/>
      <c r="AA215" s="116"/>
      <c r="AB215" s="116"/>
      <c r="AC215" s="116"/>
      <c r="AD215" s="116"/>
      <c r="AE215" s="116"/>
      <c r="AF215" s="116"/>
      <c r="AG215" s="116"/>
      <c r="AH215" s="116"/>
      <c r="AI215" s="116"/>
      <c r="AJ215" s="116"/>
      <c r="AK215" s="116"/>
      <c r="AL215" s="116"/>
      <c r="AM215" s="116"/>
    </row>
    <row r="216" spans="1:39" ht="14.25" customHeight="1">
      <c r="A216" s="93"/>
      <c r="B216" s="179" t="s">
        <v>848</v>
      </c>
      <c r="C216" s="179">
        <v>1285.8399999999999</v>
      </c>
      <c r="D216" s="180" t="str">
        <f t="shared" si="229"/>
        <v>GLW-*W3045</v>
      </c>
      <c r="E216" s="181"/>
      <c r="F216" s="181"/>
      <c r="G216" s="181"/>
      <c r="H216" s="181"/>
      <c r="I216" s="181"/>
      <c r="J216" s="181"/>
      <c r="K216" s="179">
        <v>1285.8399999999999</v>
      </c>
      <c r="L216" s="180" t="str">
        <f t="shared" si="230"/>
        <v>GLG-*W3045</v>
      </c>
      <c r="M216" s="181"/>
      <c r="N216" s="181"/>
      <c r="O216" s="181"/>
      <c r="P216" s="180"/>
      <c r="Q216" s="179">
        <v>1285.8399999999999</v>
      </c>
      <c r="R216" s="180" t="str">
        <f t="shared" si="231"/>
        <v>MAW-*W3045</v>
      </c>
      <c r="S216" s="179">
        <v>1285.8399999999999</v>
      </c>
      <c r="T216" s="180" t="str">
        <f t="shared" si="232"/>
        <v>MAG-*W3045</v>
      </c>
      <c r="U216" s="179">
        <v>1285.8399999999999</v>
      </c>
      <c r="V216" s="180" t="str">
        <f t="shared" si="233"/>
        <v>MAB-*W3045</v>
      </c>
      <c r="W216" s="179">
        <v>1285.8399999999999</v>
      </c>
      <c r="X216" s="180" t="str">
        <f t="shared" si="234"/>
        <v>GLB-*W3045</v>
      </c>
      <c r="Y216" s="181">
        <v>2</v>
      </c>
      <c r="Z216" s="181"/>
      <c r="AA216" s="116"/>
      <c r="AB216" s="116"/>
      <c r="AC216" s="116"/>
      <c r="AD216" s="116"/>
      <c r="AE216" s="116"/>
      <c r="AF216" s="116"/>
      <c r="AG216" s="116"/>
      <c r="AH216" s="116"/>
      <c r="AI216" s="116"/>
      <c r="AJ216" s="116"/>
      <c r="AK216" s="116"/>
      <c r="AL216" s="116"/>
      <c r="AM216" s="116"/>
    </row>
    <row r="217" spans="1:39" ht="14.25" customHeight="1">
      <c r="A217" s="93"/>
      <c r="B217" s="179" t="s">
        <v>849</v>
      </c>
      <c r="C217" s="179"/>
      <c r="D217" s="180" t="str">
        <f t="shared" si="229"/>
        <v>GLW-*W3318</v>
      </c>
      <c r="E217" s="181"/>
      <c r="F217" s="181"/>
      <c r="G217" s="181"/>
      <c r="H217" s="181"/>
      <c r="I217" s="181"/>
      <c r="J217" s="181"/>
      <c r="K217" s="179"/>
      <c r="L217" s="180" t="str">
        <f t="shared" si="230"/>
        <v>GLG-*W3318</v>
      </c>
      <c r="M217" s="181">
        <v>438.57</v>
      </c>
      <c r="N217" s="180" t="str">
        <f>CONCATENATE("NAO-",B217)</f>
        <v>NAO-*W3318</v>
      </c>
      <c r="O217" s="181">
        <v>438.57</v>
      </c>
      <c r="P217" s="180" t="str">
        <f>CONCATENATE("WHO-",B217)</f>
        <v>WHO-*W3318</v>
      </c>
      <c r="Q217" s="179"/>
      <c r="R217" s="180" t="str">
        <f t="shared" si="231"/>
        <v>MAW-*W3318</v>
      </c>
      <c r="S217" s="179"/>
      <c r="T217" s="180" t="str">
        <f t="shared" si="232"/>
        <v>MAG-*W3318</v>
      </c>
      <c r="U217" s="179"/>
      <c r="V217" s="180" t="str">
        <f t="shared" si="233"/>
        <v>MAB-*W3318</v>
      </c>
      <c r="W217" s="179"/>
      <c r="X217" s="180" t="str">
        <f t="shared" si="234"/>
        <v>GLB-*W3318</v>
      </c>
      <c r="Y217" s="181"/>
      <c r="Z217" s="181"/>
      <c r="AA217" s="116"/>
      <c r="AB217" s="116"/>
      <c r="AC217" s="116"/>
      <c r="AD217" s="116"/>
      <c r="AE217" s="116"/>
      <c r="AF217" s="116"/>
      <c r="AG217" s="116"/>
      <c r="AH217" s="116"/>
      <c r="AI217" s="116"/>
      <c r="AJ217" s="116"/>
      <c r="AK217" s="116"/>
      <c r="AL217" s="116"/>
      <c r="AM217" s="116"/>
    </row>
    <row r="218" spans="1:39" ht="14.25" customHeight="1">
      <c r="A218" s="93"/>
      <c r="B218" s="179" t="s">
        <v>850</v>
      </c>
      <c r="C218" s="179">
        <v>617.55999999999995</v>
      </c>
      <c r="D218" s="180" t="str">
        <f t="shared" si="229"/>
        <v>GLW-*W3321</v>
      </c>
      <c r="E218" s="181"/>
      <c r="F218" s="181"/>
      <c r="G218" s="181"/>
      <c r="H218" s="181"/>
      <c r="I218" s="181"/>
      <c r="J218" s="181"/>
      <c r="K218" s="179">
        <v>617.55999999999995</v>
      </c>
      <c r="L218" s="180" t="str">
        <f t="shared" si="230"/>
        <v>GLG-*W3321</v>
      </c>
      <c r="M218" s="181"/>
      <c r="N218" s="181"/>
      <c r="O218" s="181"/>
      <c r="P218" s="180"/>
      <c r="Q218" s="179">
        <v>617.55999999999995</v>
      </c>
      <c r="R218" s="180" t="str">
        <f t="shared" si="231"/>
        <v>MAW-*W3321</v>
      </c>
      <c r="S218" s="179">
        <v>617.55999999999995</v>
      </c>
      <c r="T218" s="180" t="str">
        <f t="shared" si="232"/>
        <v>MAG-*W3321</v>
      </c>
      <c r="U218" s="179">
        <v>617.55999999999995</v>
      </c>
      <c r="V218" s="180" t="str">
        <f t="shared" si="233"/>
        <v>MAB-*W3321</v>
      </c>
      <c r="W218" s="179">
        <v>617.55999999999995</v>
      </c>
      <c r="X218" s="180" t="str">
        <f t="shared" si="234"/>
        <v>GLB-*W3321</v>
      </c>
      <c r="Y218" s="181">
        <v>2</v>
      </c>
      <c r="Z218" s="181"/>
      <c r="AA218" s="116"/>
      <c r="AB218" s="116"/>
      <c r="AC218" s="116"/>
      <c r="AD218" s="116"/>
      <c r="AE218" s="116"/>
      <c r="AF218" s="116"/>
      <c r="AG218" s="116"/>
      <c r="AH218" s="116"/>
      <c r="AI218" s="116"/>
      <c r="AJ218" s="116"/>
      <c r="AK218" s="116"/>
      <c r="AL218" s="116"/>
      <c r="AM218" s="116"/>
    </row>
    <row r="219" spans="1:39" ht="14.25" customHeight="1">
      <c r="A219" s="93"/>
      <c r="B219" s="179" t="s">
        <v>851</v>
      </c>
      <c r="C219" s="179">
        <v>746.37</v>
      </c>
      <c r="D219" s="180" t="str">
        <f t="shared" si="229"/>
        <v>GLW-*W3324</v>
      </c>
      <c r="E219" s="181"/>
      <c r="F219" s="181"/>
      <c r="G219" s="181"/>
      <c r="H219" s="181"/>
      <c r="I219" s="181"/>
      <c r="J219" s="181"/>
      <c r="K219" s="179">
        <v>746.37</v>
      </c>
      <c r="L219" s="180" t="str">
        <f t="shared" si="230"/>
        <v>GLG-*W3324</v>
      </c>
      <c r="M219" s="181"/>
      <c r="N219" s="181"/>
      <c r="O219" s="181"/>
      <c r="P219" s="180"/>
      <c r="Q219" s="179">
        <v>746.37</v>
      </c>
      <c r="R219" s="180" t="str">
        <f t="shared" si="231"/>
        <v>MAW-*W3324</v>
      </c>
      <c r="S219" s="179">
        <v>746.37</v>
      </c>
      <c r="T219" s="180" t="str">
        <f t="shared" si="232"/>
        <v>MAG-*W3324</v>
      </c>
      <c r="U219" s="179">
        <v>746.37</v>
      </c>
      <c r="V219" s="180" t="str">
        <f t="shared" si="233"/>
        <v>MAB-*W3324</v>
      </c>
      <c r="W219" s="179">
        <v>746.37</v>
      </c>
      <c r="X219" s="180" t="str">
        <f t="shared" si="234"/>
        <v>GLB-*W3324</v>
      </c>
      <c r="Y219" s="181">
        <v>2</v>
      </c>
      <c r="Z219" s="181"/>
      <c r="AA219" s="116"/>
      <c r="AB219" s="116"/>
      <c r="AC219" s="116"/>
      <c r="AD219" s="116"/>
      <c r="AE219" s="116"/>
      <c r="AF219" s="116"/>
      <c r="AG219" s="116"/>
      <c r="AH219" s="116"/>
      <c r="AI219" s="116"/>
      <c r="AJ219" s="116"/>
      <c r="AK219" s="116"/>
      <c r="AL219" s="116"/>
      <c r="AM219" s="116"/>
    </row>
    <row r="220" spans="1:39" ht="14.25" customHeight="1">
      <c r="A220" s="93"/>
      <c r="B220" s="179" t="s">
        <v>852</v>
      </c>
      <c r="C220" s="179"/>
      <c r="D220" s="180" t="str">
        <f t="shared" si="229"/>
        <v>GLW-*W3618</v>
      </c>
      <c r="E220" s="181"/>
      <c r="F220" s="181"/>
      <c r="G220" s="181"/>
      <c r="H220" s="181"/>
      <c r="I220" s="181"/>
      <c r="J220" s="181"/>
      <c r="K220" s="179"/>
      <c r="L220" s="180" t="str">
        <f t="shared" si="230"/>
        <v>GLG-*W3618</v>
      </c>
      <c r="M220" s="181">
        <v>455.95</v>
      </c>
      <c r="N220" s="180" t="str">
        <f>CONCATENATE("NAO-",B220)</f>
        <v>NAO-*W3618</v>
      </c>
      <c r="O220" s="181">
        <v>455.95</v>
      </c>
      <c r="P220" s="180" t="str">
        <f>CONCATENATE("WHO-",B220)</f>
        <v>WHO-*W3618</v>
      </c>
      <c r="Q220" s="179"/>
      <c r="R220" s="180" t="str">
        <f t="shared" si="231"/>
        <v>MAW-*W3618</v>
      </c>
      <c r="S220" s="179"/>
      <c r="T220" s="180" t="str">
        <f t="shared" si="232"/>
        <v>MAG-*W3618</v>
      </c>
      <c r="U220" s="179"/>
      <c r="V220" s="180" t="str">
        <f t="shared" si="233"/>
        <v>MAB-*W3618</v>
      </c>
      <c r="W220" s="179"/>
      <c r="X220" s="180" t="str">
        <f t="shared" si="234"/>
        <v>GLB-*W3618</v>
      </c>
      <c r="Y220" s="181"/>
      <c r="Z220" s="181"/>
      <c r="AA220" s="116"/>
      <c r="AB220" s="116"/>
      <c r="AC220" s="116"/>
      <c r="AD220" s="116"/>
      <c r="AE220" s="116"/>
      <c r="AF220" s="116"/>
      <c r="AG220" s="116"/>
      <c r="AH220" s="116"/>
      <c r="AI220" s="116"/>
      <c r="AJ220" s="116"/>
      <c r="AK220" s="116"/>
      <c r="AL220" s="116"/>
      <c r="AM220" s="116"/>
    </row>
    <row r="221" spans="1:39" ht="14.25" customHeight="1">
      <c r="A221" s="93"/>
      <c r="B221" s="179" t="s">
        <v>853</v>
      </c>
      <c r="C221" s="179">
        <v>929.56</v>
      </c>
      <c r="D221" s="180" t="str">
        <f t="shared" si="229"/>
        <v>GLW-*W3627</v>
      </c>
      <c r="E221" s="181"/>
      <c r="F221" s="181"/>
      <c r="G221" s="181"/>
      <c r="H221" s="181"/>
      <c r="I221" s="181"/>
      <c r="J221" s="181"/>
      <c r="K221" s="179">
        <v>929.56</v>
      </c>
      <c r="L221" s="180" t="str">
        <f t="shared" si="230"/>
        <v>GLG-*W3627</v>
      </c>
      <c r="M221" s="181"/>
      <c r="N221" s="181"/>
      <c r="O221" s="181"/>
      <c r="P221" s="180"/>
      <c r="Q221" s="179">
        <v>929.56</v>
      </c>
      <c r="R221" s="180" t="str">
        <f t="shared" si="231"/>
        <v>MAW-*W3627</v>
      </c>
      <c r="S221" s="179">
        <v>929.56</v>
      </c>
      <c r="T221" s="180" t="str">
        <f t="shared" si="232"/>
        <v>MAG-*W3627</v>
      </c>
      <c r="U221" s="179">
        <v>929.56</v>
      </c>
      <c r="V221" s="180" t="str">
        <f t="shared" si="233"/>
        <v>MAB-*W3627</v>
      </c>
      <c r="W221" s="179">
        <v>929.56</v>
      </c>
      <c r="X221" s="180" t="str">
        <f t="shared" si="234"/>
        <v>GLB-*W3627</v>
      </c>
      <c r="Y221" s="181">
        <v>2</v>
      </c>
      <c r="Z221" s="181"/>
      <c r="AA221" s="116"/>
      <c r="AB221" s="116"/>
      <c r="AC221" s="116"/>
      <c r="AD221" s="116"/>
      <c r="AE221" s="116"/>
      <c r="AF221" s="116"/>
      <c r="AG221" s="116"/>
      <c r="AH221" s="116"/>
      <c r="AI221" s="116"/>
      <c r="AJ221" s="116"/>
      <c r="AK221" s="116"/>
      <c r="AL221" s="116"/>
      <c r="AM221" s="116"/>
    </row>
    <row r="222" spans="1:39" ht="14.25" customHeight="1">
      <c r="A222" s="93"/>
      <c r="B222" s="179" t="s">
        <v>854</v>
      </c>
      <c r="C222" s="179">
        <v>1057.2</v>
      </c>
      <c r="D222" s="180" t="str">
        <f t="shared" si="229"/>
        <v>GLW-*W3633</v>
      </c>
      <c r="E222" s="181"/>
      <c r="F222" s="181"/>
      <c r="G222" s="181"/>
      <c r="H222" s="181"/>
      <c r="I222" s="181"/>
      <c r="J222" s="181"/>
      <c r="K222" s="179">
        <v>1057.2</v>
      </c>
      <c r="L222" s="180" t="str">
        <f t="shared" si="230"/>
        <v>GLG-*W3633</v>
      </c>
      <c r="M222" s="181"/>
      <c r="N222" s="181"/>
      <c r="O222" s="181"/>
      <c r="P222" s="180"/>
      <c r="Q222" s="179">
        <v>1057.2</v>
      </c>
      <c r="R222" s="180" t="str">
        <f t="shared" si="231"/>
        <v>MAW-*W3633</v>
      </c>
      <c r="S222" s="179">
        <v>1057.2</v>
      </c>
      <c r="T222" s="180" t="str">
        <f t="shared" si="232"/>
        <v>MAG-*W3633</v>
      </c>
      <c r="U222" s="179">
        <v>1057.2</v>
      </c>
      <c r="V222" s="180" t="str">
        <f t="shared" si="233"/>
        <v>MAB-*W3633</v>
      </c>
      <c r="W222" s="179">
        <v>1057.2</v>
      </c>
      <c r="X222" s="180" t="str">
        <f t="shared" si="234"/>
        <v>GLB-*W3633</v>
      </c>
      <c r="Y222" s="181">
        <v>2</v>
      </c>
      <c r="Z222" s="181"/>
      <c r="AA222" s="116"/>
      <c r="AB222" s="116"/>
      <c r="AC222" s="116"/>
      <c r="AD222" s="116"/>
      <c r="AE222" s="116"/>
      <c r="AF222" s="116"/>
      <c r="AG222" s="116"/>
      <c r="AH222" s="116"/>
      <c r="AI222" s="116"/>
      <c r="AJ222" s="116"/>
      <c r="AK222" s="116"/>
      <c r="AL222" s="116"/>
      <c r="AM222" s="116"/>
    </row>
    <row r="223" spans="1:39" ht="14.25" customHeight="1">
      <c r="A223" s="93"/>
      <c r="B223" s="179" t="s">
        <v>855</v>
      </c>
      <c r="C223" s="179">
        <v>1258.48</v>
      </c>
      <c r="D223" s="180" t="str">
        <f t="shared" si="229"/>
        <v>GLW-*W3640</v>
      </c>
      <c r="E223" s="181"/>
      <c r="F223" s="181"/>
      <c r="G223" s="181"/>
      <c r="H223" s="181"/>
      <c r="I223" s="181"/>
      <c r="J223" s="181"/>
      <c r="K223" s="179">
        <v>1258.48</v>
      </c>
      <c r="L223" s="182" t="str">
        <f t="shared" si="230"/>
        <v>GLG-*W3640</v>
      </c>
      <c r="M223" s="183">
        <v>1007.2</v>
      </c>
      <c r="N223" s="180" t="str">
        <f>CONCATENATE("NAO-",B223)</f>
        <v>NAO-*W3640</v>
      </c>
      <c r="O223" s="183">
        <v>1007.2</v>
      </c>
      <c r="P223" s="180" t="str">
        <f>CONCATENATE("WHO-",B223)</f>
        <v>WHO-*W3640</v>
      </c>
      <c r="Q223" s="179">
        <v>1258.48</v>
      </c>
      <c r="R223" s="180" t="str">
        <f t="shared" si="231"/>
        <v>MAW-*W3640</v>
      </c>
      <c r="S223" s="179">
        <v>1258.48</v>
      </c>
      <c r="T223" s="180" t="str">
        <f t="shared" si="232"/>
        <v>MAG-*W3640</v>
      </c>
      <c r="U223" s="179">
        <v>1258.48</v>
      </c>
      <c r="V223" s="180" t="str">
        <f t="shared" si="233"/>
        <v>MAB-*W3640</v>
      </c>
      <c r="W223" s="179">
        <v>1258.48</v>
      </c>
      <c r="X223" s="180" t="str">
        <f t="shared" si="234"/>
        <v>GLB-*W3640</v>
      </c>
      <c r="Y223" s="181">
        <v>2</v>
      </c>
      <c r="Z223" s="181"/>
      <c r="AA223" s="116"/>
      <c r="AB223" s="116"/>
      <c r="AC223" s="116"/>
      <c r="AD223" s="116"/>
      <c r="AE223" s="116"/>
      <c r="AF223" s="116"/>
      <c r="AG223" s="116"/>
      <c r="AH223" s="116"/>
      <c r="AI223" s="116"/>
      <c r="AJ223" s="116"/>
      <c r="AK223" s="116"/>
      <c r="AL223" s="116"/>
      <c r="AM223" s="116"/>
    </row>
    <row r="224" spans="1:39" ht="14.25" customHeight="1">
      <c r="A224" s="93"/>
      <c r="B224" s="179" t="s">
        <v>856</v>
      </c>
      <c r="C224" s="179">
        <v>1215.93</v>
      </c>
      <c r="D224" s="180" t="str">
        <f t="shared" si="229"/>
        <v>GLW-*W3936</v>
      </c>
      <c r="E224" s="181"/>
      <c r="F224" s="181"/>
      <c r="G224" s="181"/>
      <c r="H224" s="181"/>
      <c r="I224" s="181"/>
      <c r="J224" s="181"/>
      <c r="K224" s="179">
        <v>1215.93</v>
      </c>
      <c r="L224" s="180" t="str">
        <f t="shared" si="230"/>
        <v>GLG-*W3936</v>
      </c>
      <c r="M224" s="181"/>
      <c r="N224" s="181"/>
      <c r="O224" s="181"/>
      <c r="P224" s="180"/>
      <c r="Q224" s="179">
        <v>1215.93</v>
      </c>
      <c r="R224" s="180" t="str">
        <f t="shared" si="231"/>
        <v>MAW-*W3936</v>
      </c>
      <c r="S224" s="179">
        <v>1215.93</v>
      </c>
      <c r="T224" s="180" t="str">
        <f t="shared" si="232"/>
        <v>MAG-*W3936</v>
      </c>
      <c r="U224" s="179">
        <v>1215.93</v>
      </c>
      <c r="V224" s="180" t="str">
        <f t="shared" si="233"/>
        <v>MAB-*W3936</v>
      </c>
      <c r="W224" s="179">
        <v>1215.93</v>
      </c>
      <c r="X224" s="180" t="str">
        <f t="shared" si="234"/>
        <v>GLB-*W3936</v>
      </c>
      <c r="Y224" s="181">
        <v>2</v>
      </c>
      <c r="Z224" s="181"/>
      <c r="AA224" s="116"/>
      <c r="AB224" s="116"/>
      <c r="AC224" s="116"/>
      <c r="AD224" s="116"/>
      <c r="AE224" s="116"/>
      <c r="AF224" s="116"/>
      <c r="AG224" s="116"/>
      <c r="AH224" s="116"/>
      <c r="AI224" s="116"/>
      <c r="AJ224" s="116"/>
      <c r="AK224" s="116"/>
      <c r="AL224" s="116"/>
      <c r="AM224" s="116"/>
    </row>
    <row r="225" spans="1:39" ht="14.25" customHeight="1">
      <c r="A225" s="93"/>
      <c r="B225" s="179" t="s">
        <v>857</v>
      </c>
      <c r="C225" s="179">
        <v>1603.17</v>
      </c>
      <c r="D225" s="180" t="str">
        <f t="shared" si="229"/>
        <v>GLW-*W3945</v>
      </c>
      <c r="E225" s="181"/>
      <c r="F225" s="181"/>
      <c r="G225" s="181"/>
      <c r="H225" s="181"/>
      <c r="I225" s="181"/>
      <c r="J225" s="181"/>
      <c r="K225" s="179">
        <v>1603.17</v>
      </c>
      <c r="L225" s="180" t="str">
        <f t="shared" si="230"/>
        <v>GLG-*W3945</v>
      </c>
      <c r="M225" s="181"/>
      <c r="N225" s="181"/>
      <c r="O225" s="181"/>
      <c r="P225" s="180"/>
      <c r="Q225" s="179">
        <v>1603.17</v>
      </c>
      <c r="R225" s="180" t="str">
        <f t="shared" si="231"/>
        <v>MAW-*W3945</v>
      </c>
      <c r="S225" s="179">
        <v>1603.17</v>
      </c>
      <c r="T225" s="180" t="str">
        <f t="shared" si="232"/>
        <v>MAG-*W3945</v>
      </c>
      <c r="U225" s="179">
        <v>1603.17</v>
      </c>
      <c r="V225" s="180" t="str">
        <f t="shared" si="233"/>
        <v>MAB-*W3945</v>
      </c>
      <c r="W225" s="179">
        <v>1603.17</v>
      </c>
      <c r="X225" s="180" t="str">
        <f t="shared" si="234"/>
        <v>GLB-*W3945</v>
      </c>
      <c r="Y225" s="181">
        <v>2</v>
      </c>
      <c r="Z225" s="181"/>
      <c r="AA225" s="116"/>
      <c r="AB225" s="116"/>
      <c r="AC225" s="116"/>
      <c r="AD225" s="116"/>
      <c r="AE225" s="116"/>
      <c r="AF225" s="116"/>
      <c r="AG225" s="116"/>
      <c r="AH225" s="116"/>
      <c r="AI225" s="116"/>
      <c r="AJ225" s="116"/>
      <c r="AK225" s="116"/>
      <c r="AL225" s="116"/>
      <c r="AM225" s="116"/>
    </row>
    <row r="226" spans="1:39" ht="14.25" customHeight="1">
      <c r="A226" s="93"/>
      <c r="B226" s="179" t="s">
        <v>858</v>
      </c>
      <c r="C226" s="179"/>
      <c r="D226" s="180" t="str">
        <f t="shared" si="229"/>
        <v>GLW-*W4218</v>
      </c>
      <c r="E226" s="181"/>
      <c r="F226" s="181"/>
      <c r="G226" s="181"/>
      <c r="H226" s="181"/>
      <c r="I226" s="181"/>
      <c r="J226" s="181"/>
      <c r="K226" s="179"/>
      <c r="L226" s="180" t="str">
        <f t="shared" si="230"/>
        <v>GLG-*W4218</v>
      </c>
      <c r="M226" s="181">
        <v>594.04999999999995</v>
      </c>
      <c r="N226" s="180" t="str">
        <f>CONCATENATE("NAO-",B226)</f>
        <v>NAO-*W4218</v>
      </c>
      <c r="O226" s="181">
        <v>594.04999999999995</v>
      </c>
      <c r="P226" s="180" t="str">
        <f>CONCATENATE("WHO-",B226)</f>
        <v>WHO-*W4218</v>
      </c>
      <c r="Q226" s="179"/>
      <c r="R226" s="180" t="str">
        <f t="shared" si="231"/>
        <v>MAW-*W4218</v>
      </c>
      <c r="S226" s="179"/>
      <c r="T226" s="180" t="str">
        <f t="shared" si="232"/>
        <v>MAG-*W4218</v>
      </c>
      <c r="U226" s="179"/>
      <c r="V226" s="180" t="str">
        <f t="shared" si="233"/>
        <v>MAB-*W4218</v>
      </c>
      <c r="W226" s="179"/>
      <c r="X226" s="180" t="str">
        <f t="shared" si="234"/>
        <v>GLB-*W4218</v>
      </c>
      <c r="Y226" s="181"/>
      <c r="Z226" s="181"/>
      <c r="AA226" s="116"/>
      <c r="AB226" s="116"/>
      <c r="AC226" s="116"/>
      <c r="AD226" s="116"/>
      <c r="AE226" s="116"/>
      <c r="AF226" s="116"/>
      <c r="AG226" s="116"/>
      <c r="AH226" s="116"/>
      <c r="AI226" s="116"/>
      <c r="AJ226" s="116"/>
      <c r="AK226" s="116"/>
      <c r="AL226" s="116"/>
      <c r="AM226" s="116"/>
    </row>
    <row r="227" spans="1:39" ht="14.25" customHeight="1">
      <c r="A227" s="93"/>
      <c r="B227" s="179" t="s">
        <v>859</v>
      </c>
      <c r="C227" s="179">
        <v>1214.96</v>
      </c>
      <c r="D227" s="180" t="str">
        <f t="shared" si="229"/>
        <v>GLW-*W4230</v>
      </c>
      <c r="E227" s="181"/>
      <c r="F227" s="181"/>
      <c r="G227" s="181"/>
      <c r="H227" s="181"/>
      <c r="I227" s="181"/>
      <c r="J227" s="181"/>
      <c r="K227" s="179">
        <v>1214.96</v>
      </c>
      <c r="L227" s="180" t="str">
        <f t="shared" si="230"/>
        <v>GLG-*W4230</v>
      </c>
      <c r="M227" s="181"/>
      <c r="N227" s="181"/>
      <c r="O227" s="181"/>
      <c r="P227" s="180"/>
      <c r="Q227" s="179">
        <v>1214.96</v>
      </c>
      <c r="R227" s="180" t="str">
        <f t="shared" si="231"/>
        <v>MAW-*W4230</v>
      </c>
      <c r="S227" s="179">
        <v>1214.96</v>
      </c>
      <c r="T227" s="180" t="str">
        <f t="shared" si="232"/>
        <v>MAG-*W4230</v>
      </c>
      <c r="U227" s="179">
        <v>1214.96</v>
      </c>
      <c r="V227" s="180" t="str">
        <f t="shared" si="233"/>
        <v>MAB-*W4230</v>
      </c>
      <c r="W227" s="179">
        <v>1214.96</v>
      </c>
      <c r="X227" s="180" t="str">
        <f t="shared" si="234"/>
        <v>GLB-*W4230</v>
      </c>
      <c r="Y227" s="181">
        <v>2</v>
      </c>
      <c r="Z227" s="181"/>
      <c r="AA227" s="116"/>
      <c r="AB227" s="116"/>
      <c r="AC227" s="116"/>
      <c r="AD227" s="116"/>
      <c r="AE227" s="116"/>
      <c r="AF227" s="116"/>
      <c r="AG227" s="116"/>
      <c r="AH227" s="116"/>
      <c r="AI227" s="116"/>
      <c r="AJ227" s="116"/>
      <c r="AK227" s="116"/>
      <c r="AL227" s="116"/>
      <c r="AM227" s="116"/>
    </row>
    <row r="228" spans="1:39" ht="14.25" customHeight="1">
      <c r="A228" s="93"/>
      <c r="B228" s="179" t="s">
        <v>860</v>
      </c>
      <c r="C228" s="179"/>
      <c r="D228" s="180" t="str">
        <f t="shared" si="229"/>
        <v>GLW-*W4518</v>
      </c>
      <c r="E228" s="181"/>
      <c r="F228" s="181"/>
      <c r="G228" s="181"/>
      <c r="H228" s="181"/>
      <c r="I228" s="181"/>
      <c r="J228" s="181"/>
      <c r="K228" s="179"/>
      <c r="L228" s="180" t="str">
        <f t="shared" si="230"/>
        <v>GLG-*W4518</v>
      </c>
      <c r="M228" s="181">
        <v>670.63</v>
      </c>
      <c r="N228" s="180" t="str">
        <f>CONCATENATE("NAO-",B228)</f>
        <v>NAO-*W4518</v>
      </c>
      <c r="O228" s="181">
        <v>670.63</v>
      </c>
      <c r="P228" s="180" t="str">
        <f>CONCATENATE("WHO-",B228)</f>
        <v>WHO-*W4518</v>
      </c>
      <c r="Q228" s="179"/>
      <c r="R228" s="180" t="str">
        <f t="shared" si="231"/>
        <v>MAW-*W4518</v>
      </c>
      <c r="S228" s="179"/>
      <c r="T228" s="180" t="str">
        <f t="shared" si="232"/>
        <v>MAG-*W4518</v>
      </c>
      <c r="U228" s="179"/>
      <c r="V228" s="180" t="str">
        <f t="shared" si="233"/>
        <v>MAB-*W4518</v>
      </c>
      <c r="W228" s="179"/>
      <c r="X228" s="180" t="str">
        <f t="shared" si="234"/>
        <v>GLB-*W4518</v>
      </c>
      <c r="Y228" s="181"/>
      <c r="Z228" s="181"/>
      <c r="AA228" s="116"/>
      <c r="AB228" s="116"/>
      <c r="AC228" s="116"/>
      <c r="AD228" s="116"/>
      <c r="AE228" s="116"/>
      <c r="AF228" s="116"/>
      <c r="AG228" s="116"/>
      <c r="AH228" s="116"/>
      <c r="AI228" s="116"/>
      <c r="AJ228" s="116"/>
      <c r="AK228" s="116"/>
      <c r="AL228" s="116"/>
      <c r="AM228" s="116"/>
    </row>
    <row r="229" spans="1:39" ht="14.25" customHeight="1">
      <c r="A229" s="93"/>
      <c r="B229" s="179" t="s">
        <v>861</v>
      </c>
      <c r="C229" s="179">
        <v>1984.13</v>
      </c>
      <c r="D229" s="180" t="str">
        <f t="shared" si="229"/>
        <v>GLW-*W4845</v>
      </c>
      <c r="E229" s="181"/>
      <c r="F229" s="181"/>
      <c r="G229" s="181"/>
      <c r="H229" s="181"/>
      <c r="I229" s="181"/>
      <c r="J229" s="181"/>
      <c r="K229" s="179">
        <v>1984.13</v>
      </c>
      <c r="L229" s="180" t="str">
        <f t="shared" si="230"/>
        <v>GLG-*W4845</v>
      </c>
      <c r="M229" s="181"/>
      <c r="N229" s="181"/>
      <c r="O229" s="181"/>
      <c r="P229" s="181"/>
      <c r="Q229" s="179">
        <v>1984.13</v>
      </c>
      <c r="R229" s="180" t="str">
        <f t="shared" si="231"/>
        <v>MAW-*W4845</v>
      </c>
      <c r="S229" s="179">
        <v>1984.13</v>
      </c>
      <c r="T229" s="180" t="str">
        <f t="shared" si="232"/>
        <v>MAG-*W4845</v>
      </c>
      <c r="U229" s="179">
        <v>1984.13</v>
      </c>
      <c r="V229" s="180" t="str">
        <f t="shared" si="233"/>
        <v>MAB-*W4845</v>
      </c>
      <c r="W229" s="179">
        <v>1984.13</v>
      </c>
      <c r="X229" s="180" t="str">
        <f t="shared" si="234"/>
        <v>GLB-*W4845</v>
      </c>
      <c r="Y229" s="181">
        <v>2</v>
      </c>
      <c r="Z229" s="181"/>
      <c r="AA229" s="116"/>
      <c r="AB229" s="116"/>
      <c r="AC229" s="116"/>
      <c r="AD229" s="116"/>
      <c r="AE229" s="116"/>
      <c r="AF229" s="116"/>
      <c r="AG229" s="116"/>
      <c r="AH229" s="116"/>
      <c r="AI229" s="116"/>
      <c r="AJ229" s="116"/>
      <c r="AK229" s="116"/>
      <c r="AL229" s="116"/>
      <c r="AM229" s="116"/>
    </row>
    <row r="230" spans="1:39" ht="14.25" customHeight="1">
      <c r="A230" s="93"/>
      <c r="B230" s="179" t="s">
        <v>862</v>
      </c>
      <c r="C230" s="179">
        <v>1535.96</v>
      </c>
      <c r="D230" s="180" t="str">
        <f t="shared" si="229"/>
        <v>GLW-*W4836</v>
      </c>
      <c r="E230" s="181"/>
      <c r="F230" s="181"/>
      <c r="G230" s="181"/>
      <c r="H230" s="181"/>
      <c r="I230" s="181"/>
      <c r="J230" s="181"/>
      <c r="K230" s="179">
        <v>1535.96</v>
      </c>
      <c r="L230" s="180" t="str">
        <f t="shared" si="230"/>
        <v>GLG-*W4836</v>
      </c>
      <c r="M230" s="181"/>
      <c r="N230" s="181"/>
      <c r="O230" s="181"/>
      <c r="P230" s="181"/>
      <c r="Q230" s="179">
        <v>1535.96</v>
      </c>
      <c r="R230" s="180" t="str">
        <f t="shared" si="231"/>
        <v>MAW-*W4836</v>
      </c>
      <c r="S230" s="179">
        <v>1535.96</v>
      </c>
      <c r="T230" s="180" t="str">
        <f t="shared" si="232"/>
        <v>MAG-*W4836</v>
      </c>
      <c r="U230" s="179">
        <v>1535.96</v>
      </c>
      <c r="V230" s="180" t="str">
        <f t="shared" si="233"/>
        <v>MAB-*W4836</v>
      </c>
      <c r="W230" s="179">
        <v>1535.96</v>
      </c>
      <c r="X230" s="180" t="str">
        <f t="shared" si="234"/>
        <v>GLB-*W4836</v>
      </c>
      <c r="Y230" s="181">
        <v>2</v>
      </c>
      <c r="Z230" s="181"/>
      <c r="AA230" s="116"/>
      <c r="AB230" s="116"/>
      <c r="AC230" s="116"/>
      <c r="AD230" s="116"/>
      <c r="AE230" s="116"/>
      <c r="AF230" s="116"/>
      <c r="AG230" s="116"/>
      <c r="AH230" s="116"/>
      <c r="AI230" s="116"/>
      <c r="AJ230" s="116"/>
      <c r="AK230" s="116"/>
      <c r="AL230" s="116"/>
      <c r="AM230" s="116"/>
    </row>
    <row r="231" spans="1:39" ht="14.25" customHeight="1">
      <c r="A231" s="187" t="s">
        <v>863</v>
      </c>
      <c r="B231" s="188"/>
      <c r="C231" s="179"/>
      <c r="D231" s="180"/>
      <c r="E231" s="181"/>
      <c r="F231" s="181"/>
      <c r="G231" s="181"/>
      <c r="H231" s="181"/>
      <c r="I231" s="181"/>
      <c r="J231" s="181"/>
      <c r="K231" s="179"/>
      <c r="L231" s="180"/>
      <c r="M231" s="181"/>
      <c r="N231" s="181"/>
      <c r="O231" s="181"/>
      <c r="P231" s="181"/>
      <c r="Q231" s="179"/>
      <c r="R231" s="180"/>
      <c r="S231" s="179"/>
      <c r="T231" s="180"/>
      <c r="U231" s="179"/>
      <c r="V231" s="180"/>
      <c r="W231" s="179"/>
      <c r="X231" s="180"/>
      <c r="Y231" s="181"/>
      <c r="Z231" s="181"/>
      <c r="AA231" s="116"/>
      <c r="AB231" s="116"/>
      <c r="AC231" s="116"/>
      <c r="AD231" s="116"/>
      <c r="AE231" s="116"/>
      <c r="AF231" s="116"/>
      <c r="AG231" s="116"/>
      <c r="AH231" s="116"/>
      <c r="AI231" s="116"/>
      <c r="AJ231" s="116"/>
      <c r="AK231" s="116"/>
      <c r="AL231" s="116"/>
      <c r="AM231" s="116"/>
    </row>
    <row r="232" spans="1:39" ht="14.25" customHeight="1">
      <c r="A232" s="189"/>
      <c r="B232" s="183" t="s">
        <v>864</v>
      </c>
      <c r="C232" s="179"/>
      <c r="D232" s="180" t="str">
        <f t="shared" ref="D232:D237" si="237">CONCATENATE("GLW-",B232)</f>
        <v>GLW-*W243010</v>
      </c>
      <c r="E232" s="181"/>
      <c r="F232" s="181"/>
      <c r="G232" s="181"/>
      <c r="H232" s="181"/>
      <c r="I232" s="181"/>
      <c r="J232" s="181"/>
      <c r="K232" s="179"/>
      <c r="L232" s="182" t="str">
        <f t="shared" ref="L232:L237" si="238">CONCATENATE("GLG-",B232)</f>
        <v>GLG-*W243010</v>
      </c>
      <c r="M232" s="180">
        <v>554.53</v>
      </c>
      <c r="N232" s="180" t="str">
        <f>CONCATENATE("NAO-",B232)</f>
        <v>NAO-*W243010</v>
      </c>
      <c r="O232" s="180">
        <v>554.53</v>
      </c>
      <c r="P232" s="180" t="str">
        <f>CONCATENATE("WHO-",B232)</f>
        <v>WHO-*W243010</v>
      </c>
      <c r="Q232" s="179"/>
      <c r="R232" s="180"/>
      <c r="S232" s="179"/>
      <c r="T232" s="180"/>
      <c r="U232" s="179"/>
      <c r="V232" s="180"/>
      <c r="W232" s="179"/>
      <c r="X232" s="180"/>
      <c r="Y232" s="181"/>
      <c r="Z232" s="181"/>
      <c r="AA232" s="116"/>
      <c r="AB232" s="116"/>
      <c r="AC232" s="116"/>
      <c r="AD232" s="116"/>
      <c r="AE232" s="116"/>
      <c r="AF232" s="116"/>
      <c r="AG232" s="116"/>
      <c r="AH232" s="116"/>
      <c r="AI232" s="116"/>
      <c r="AJ232" s="116"/>
      <c r="AK232" s="116"/>
      <c r="AL232" s="116"/>
      <c r="AM232" s="116"/>
    </row>
    <row r="233" spans="1:39" ht="14.25" customHeight="1">
      <c r="A233" s="93"/>
      <c r="B233" s="179" t="s">
        <v>865</v>
      </c>
      <c r="C233" s="179">
        <v>677.54</v>
      </c>
      <c r="D233" s="180" t="str">
        <f t="shared" si="237"/>
        <v>GLW-*W271824</v>
      </c>
      <c r="E233" s="181"/>
      <c r="F233" s="181"/>
      <c r="G233" s="181"/>
      <c r="H233" s="181"/>
      <c r="I233" s="181"/>
      <c r="J233" s="181"/>
      <c r="K233" s="179">
        <v>677.54</v>
      </c>
      <c r="L233" s="180" t="str">
        <f t="shared" si="238"/>
        <v>GLG-*W271824</v>
      </c>
      <c r="M233" s="181"/>
      <c r="N233" s="181"/>
      <c r="O233" s="181"/>
      <c r="P233" s="181"/>
      <c r="Q233" s="179">
        <v>677.54</v>
      </c>
      <c r="R233" s="180" t="str">
        <f t="shared" ref="R233:R237" si="239">CONCATENATE("MAW-",B233)</f>
        <v>MAW-*W271824</v>
      </c>
      <c r="S233" s="179">
        <v>677.54</v>
      </c>
      <c r="T233" s="180" t="str">
        <f t="shared" ref="T233:T237" si="240">CONCATENATE("MAG-",B233)</f>
        <v>MAG-*W271824</v>
      </c>
      <c r="U233" s="179">
        <v>677.54</v>
      </c>
      <c r="V233" s="180" t="str">
        <f t="shared" ref="V233:V237" si="241">CONCATENATE("MAB-",B233)</f>
        <v>MAB-*W271824</v>
      </c>
      <c r="W233" s="179">
        <v>677.54</v>
      </c>
      <c r="X233" s="180" t="str">
        <f t="shared" ref="X233:X237" si="242">CONCATENATE("GLB-",B233)</f>
        <v>GLB-*W271824</v>
      </c>
      <c r="Y233" s="181">
        <v>2</v>
      </c>
      <c r="Z233" s="181"/>
      <c r="AA233" s="116"/>
      <c r="AB233" s="116"/>
      <c r="AC233" s="116"/>
      <c r="AD233" s="116"/>
      <c r="AE233" s="116"/>
      <c r="AF233" s="116"/>
      <c r="AG233" s="116"/>
      <c r="AH233" s="116"/>
      <c r="AI233" s="116"/>
      <c r="AJ233" s="116"/>
      <c r="AK233" s="116"/>
      <c r="AL233" s="116"/>
      <c r="AM233" s="116"/>
    </row>
    <row r="234" spans="1:39" ht="14.25" customHeight="1">
      <c r="A234" s="93"/>
      <c r="B234" s="179" t="s">
        <v>866</v>
      </c>
      <c r="C234" s="179">
        <v>644.20000000000005</v>
      </c>
      <c r="D234" s="180" t="str">
        <f t="shared" si="237"/>
        <v>GLW-*W331224</v>
      </c>
      <c r="E234" s="181"/>
      <c r="F234" s="181"/>
      <c r="G234" s="181"/>
      <c r="H234" s="181"/>
      <c r="I234" s="181"/>
      <c r="J234" s="181"/>
      <c r="K234" s="179">
        <v>644.20000000000005</v>
      </c>
      <c r="L234" s="180" t="str">
        <f t="shared" si="238"/>
        <v>GLG-*W331224</v>
      </c>
      <c r="M234" s="181"/>
      <c r="N234" s="181"/>
      <c r="O234" s="181"/>
      <c r="P234" s="181"/>
      <c r="Q234" s="179">
        <v>644.20000000000005</v>
      </c>
      <c r="R234" s="180" t="str">
        <f t="shared" si="239"/>
        <v>MAW-*W331224</v>
      </c>
      <c r="S234" s="179">
        <v>644.20000000000005</v>
      </c>
      <c r="T234" s="180" t="str">
        <f t="shared" si="240"/>
        <v>MAG-*W331224</v>
      </c>
      <c r="U234" s="179">
        <v>644.20000000000005</v>
      </c>
      <c r="V234" s="180" t="str">
        <f t="shared" si="241"/>
        <v>MAB-*W331224</v>
      </c>
      <c r="W234" s="179">
        <v>644.20000000000005</v>
      </c>
      <c r="X234" s="180" t="str">
        <f t="shared" si="242"/>
        <v>GLB-*W331224</v>
      </c>
      <c r="Y234" s="181">
        <v>2</v>
      </c>
      <c r="Z234" s="181"/>
      <c r="AA234" s="116"/>
      <c r="AB234" s="116"/>
      <c r="AC234" s="116"/>
      <c r="AD234" s="116"/>
      <c r="AE234" s="116"/>
      <c r="AF234" s="116"/>
      <c r="AG234" s="116"/>
      <c r="AH234" s="116"/>
      <c r="AI234" s="116"/>
      <c r="AJ234" s="116"/>
      <c r="AK234" s="116"/>
      <c r="AL234" s="116"/>
      <c r="AM234" s="116"/>
    </row>
    <row r="235" spans="1:39" ht="14.25" customHeight="1">
      <c r="A235" s="93"/>
      <c r="B235" s="179" t="s">
        <v>867</v>
      </c>
      <c r="C235" s="179">
        <v>777.15</v>
      </c>
      <c r="D235" s="180" t="str">
        <f t="shared" si="237"/>
        <v>GLW-*W331824</v>
      </c>
      <c r="E235" s="181"/>
      <c r="F235" s="181"/>
      <c r="G235" s="181"/>
      <c r="H235" s="181"/>
      <c r="I235" s="181"/>
      <c r="J235" s="181"/>
      <c r="K235" s="179">
        <v>777.15</v>
      </c>
      <c r="L235" s="180" t="str">
        <f t="shared" si="238"/>
        <v>GLG-*W331824</v>
      </c>
      <c r="M235" s="181"/>
      <c r="N235" s="181"/>
      <c r="O235" s="181"/>
      <c r="P235" s="181"/>
      <c r="Q235" s="179">
        <v>777.15</v>
      </c>
      <c r="R235" s="180" t="str">
        <f t="shared" si="239"/>
        <v>MAW-*W331824</v>
      </c>
      <c r="S235" s="179">
        <v>777.15</v>
      </c>
      <c r="T235" s="180" t="str">
        <f t="shared" si="240"/>
        <v>MAG-*W331824</v>
      </c>
      <c r="U235" s="179">
        <v>777.15</v>
      </c>
      <c r="V235" s="180" t="str">
        <f t="shared" si="241"/>
        <v>MAB-*W331824</v>
      </c>
      <c r="W235" s="179">
        <v>777.15</v>
      </c>
      <c r="X235" s="180" t="str">
        <f t="shared" si="242"/>
        <v>GLB-*W331824</v>
      </c>
      <c r="Y235" s="181">
        <v>2</v>
      </c>
      <c r="Z235" s="181"/>
      <c r="AA235" s="116"/>
      <c r="AB235" s="116"/>
      <c r="AC235" s="116"/>
      <c r="AD235" s="116"/>
      <c r="AE235" s="116"/>
      <c r="AF235" s="116"/>
      <c r="AG235" s="116"/>
      <c r="AH235" s="116"/>
      <c r="AI235" s="116"/>
      <c r="AJ235" s="116"/>
      <c r="AK235" s="116"/>
      <c r="AL235" s="116"/>
      <c r="AM235" s="116"/>
    </row>
    <row r="236" spans="1:39" ht="14.25" customHeight="1">
      <c r="A236" s="93"/>
      <c r="B236" s="179" t="s">
        <v>868</v>
      </c>
      <c r="C236" s="179">
        <v>1054.79</v>
      </c>
      <c r="D236" s="180" t="str">
        <f t="shared" si="237"/>
        <v>GLW-*W332424</v>
      </c>
      <c r="E236" s="181"/>
      <c r="F236" s="181"/>
      <c r="G236" s="181"/>
      <c r="H236" s="181"/>
      <c r="I236" s="181"/>
      <c r="J236" s="181"/>
      <c r="K236" s="179">
        <v>1054.79</v>
      </c>
      <c r="L236" s="180" t="str">
        <f t="shared" si="238"/>
        <v>GLG-*W332424</v>
      </c>
      <c r="M236" s="181"/>
      <c r="N236" s="181"/>
      <c r="O236" s="181"/>
      <c r="P236" s="181"/>
      <c r="Q236" s="179">
        <v>1054.79</v>
      </c>
      <c r="R236" s="180" t="str">
        <f t="shared" si="239"/>
        <v>MAW-*W332424</v>
      </c>
      <c r="S236" s="179">
        <v>1054.79</v>
      </c>
      <c r="T236" s="180" t="str">
        <f t="shared" si="240"/>
        <v>MAG-*W332424</v>
      </c>
      <c r="U236" s="179">
        <v>1054.79</v>
      </c>
      <c r="V236" s="180" t="str">
        <f t="shared" si="241"/>
        <v>MAB-*W332424</v>
      </c>
      <c r="W236" s="179">
        <v>1054.79</v>
      </c>
      <c r="X236" s="180" t="str">
        <f t="shared" si="242"/>
        <v>GLB-*W332424</v>
      </c>
      <c r="Y236" s="181">
        <v>2</v>
      </c>
      <c r="Z236" s="181"/>
      <c r="AA236" s="116"/>
      <c r="AB236" s="116"/>
      <c r="AC236" s="116"/>
      <c r="AD236" s="116"/>
      <c r="AE236" s="116"/>
      <c r="AF236" s="116"/>
      <c r="AG236" s="116"/>
      <c r="AH236" s="116"/>
      <c r="AI236" s="116"/>
      <c r="AJ236" s="116"/>
      <c r="AK236" s="116"/>
      <c r="AL236" s="116"/>
      <c r="AM236" s="116"/>
    </row>
    <row r="237" spans="1:39" ht="14.25" customHeight="1">
      <c r="A237" s="93"/>
      <c r="B237" s="179" t="s">
        <v>869</v>
      </c>
      <c r="C237" s="179">
        <v>1332.56</v>
      </c>
      <c r="D237" s="180" t="str">
        <f t="shared" si="237"/>
        <v>GLW-*W392424</v>
      </c>
      <c r="E237" s="181"/>
      <c r="F237" s="181"/>
      <c r="G237" s="181"/>
      <c r="H237" s="181"/>
      <c r="I237" s="181"/>
      <c r="J237" s="181"/>
      <c r="K237" s="179">
        <v>1332.56</v>
      </c>
      <c r="L237" s="180" t="str">
        <f t="shared" si="238"/>
        <v>GLG-*W392424</v>
      </c>
      <c r="M237" s="181"/>
      <c r="N237" s="181"/>
      <c r="O237" s="181"/>
      <c r="P237" s="181"/>
      <c r="Q237" s="179">
        <v>1332.56</v>
      </c>
      <c r="R237" s="180" t="str">
        <f t="shared" si="239"/>
        <v>MAW-*W392424</v>
      </c>
      <c r="S237" s="179">
        <v>1332.56</v>
      </c>
      <c r="T237" s="180" t="str">
        <f t="shared" si="240"/>
        <v>MAG-*W392424</v>
      </c>
      <c r="U237" s="179">
        <v>1332.56</v>
      </c>
      <c r="V237" s="180" t="str">
        <f t="shared" si="241"/>
        <v>MAB-*W392424</v>
      </c>
      <c r="W237" s="179">
        <v>1332.56</v>
      </c>
      <c r="X237" s="180" t="str">
        <f t="shared" si="242"/>
        <v>GLB-*W392424</v>
      </c>
      <c r="Y237" s="181">
        <v>2</v>
      </c>
      <c r="Z237" s="181"/>
      <c r="AA237" s="116"/>
      <c r="AB237" s="116"/>
      <c r="AC237" s="116"/>
      <c r="AD237" s="116"/>
      <c r="AE237" s="116"/>
      <c r="AF237" s="116"/>
      <c r="AG237" s="116"/>
      <c r="AH237" s="116"/>
      <c r="AI237" s="116"/>
      <c r="AJ237" s="116"/>
      <c r="AK237" s="116"/>
      <c r="AL237" s="116"/>
      <c r="AM237" s="116"/>
    </row>
    <row r="238" spans="1:39" ht="14.25" customHeight="1">
      <c r="A238" s="175" t="s">
        <v>870</v>
      </c>
      <c r="B238" s="186"/>
      <c r="C238" s="179"/>
      <c r="D238" s="180"/>
      <c r="E238" s="181"/>
      <c r="F238" s="181"/>
      <c r="G238" s="181"/>
      <c r="H238" s="181"/>
      <c r="I238" s="181"/>
      <c r="J238" s="181"/>
      <c r="K238" s="179"/>
      <c r="L238" s="180"/>
      <c r="M238" s="181"/>
      <c r="N238" s="181"/>
      <c r="O238" s="181"/>
      <c r="P238" s="181"/>
      <c r="Q238" s="179"/>
      <c r="R238" s="180"/>
      <c r="S238" s="179"/>
      <c r="T238" s="180"/>
      <c r="U238" s="179"/>
      <c r="V238" s="180"/>
      <c r="W238" s="179"/>
      <c r="X238" s="180"/>
      <c r="Y238" s="181"/>
      <c r="Z238" s="181"/>
      <c r="AA238" s="116"/>
      <c r="AB238" s="116"/>
      <c r="AC238" s="116"/>
      <c r="AD238" s="116"/>
      <c r="AE238" s="116"/>
      <c r="AF238" s="116"/>
      <c r="AG238" s="116"/>
      <c r="AH238" s="116"/>
      <c r="AI238" s="116"/>
      <c r="AJ238" s="116"/>
      <c r="AK238" s="116"/>
      <c r="AL238" s="116"/>
      <c r="AM238" s="116"/>
    </row>
    <row r="239" spans="1:39" ht="14.25" customHeight="1">
      <c r="A239" s="93"/>
      <c r="B239" s="179" t="s">
        <v>871</v>
      </c>
      <c r="C239" s="179">
        <v>1047.32</v>
      </c>
      <c r="D239" s="180" t="str">
        <f t="shared" ref="D239:D256" si="243">CONCATENATE("GLW-",B239)</f>
        <v>GLW-*VDB09</v>
      </c>
      <c r="E239" s="181"/>
      <c r="F239" s="181"/>
      <c r="G239" s="181"/>
      <c r="H239" s="181"/>
      <c r="I239" s="181"/>
      <c r="J239" s="181"/>
      <c r="K239" s="179">
        <v>1047.32</v>
      </c>
      <c r="L239" s="182" t="str">
        <f t="shared" ref="L239:L256" si="244">CONCATENATE("GLG-",B239)</f>
        <v>GLG-*VDB09</v>
      </c>
      <c r="M239" s="183">
        <v>869.16</v>
      </c>
      <c r="N239" s="180" t="str">
        <f>CONCATENATE("NAO-",B239)</f>
        <v>NAO-*VDB09</v>
      </c>
      <c r="O239" s="183">
        <v>869.16</v>
      </c>
      <c r="P239" s="180" t="str">
        <f>CONCATENATE("WHO-",B239)</f>
        <v>WHO-*VDB09</v>
      </c>
      <c r="Q239" s="179">
        <v>1047.32</v>
      </c>
      <c r="R239" s="180" t="str">
        <f t="shared" ref="R239:R256" si="245">CONCATENATE("MAW-",B239)</f>
        <v>MAW-*VDB09</v>
      </c>
      <c r="S239" s="179">
        <v>1047.32</v>
      </c>
      <c r="T239" s="180" t="str">
        <f t="shared" ref="T239:T256" si="246">CONCATENATE("MAG-",B239)</f>
        <v>MAG-*VDB09</v>
      </c>
      <c r="U239" s="179">
        <v>1047.32</v>
      </c>
      <c r="V239" s="180" t="str">
        <f t="shared" ref="V239:V256" si="247">CONCATENATE("MAB-",B239)</f>
        <v>MAB-*VDB09</v>
      </c>
      <c r="W239" s="179">
        <v>1047.32</v>
      </c>
      <c r="X239" s="180" t="str">
        <f t="shared" ref="X239:X256" si="248">CONCATENATE("GLB-",B239)</f>
        <v>GLB-*VDB09</v>
      </c>
      <c r="Y239" s="181">
        <v>2</v>
      </c>
      <c r="Z239" s="181"/>
      <c r="AA239" s="116"/>
      <c r="AB239" s="116"/>
      <c r="AC239" s="116"/>
      <c r="AD239" s="116"/>
      <c r="AE239" s="116"/>
      <c r="AF239" s="116"/>
      <c r="AG239" s="116"/>
      <c r="AH239" s="116"/>
      <c r="AI239" s="116"/>
      <c r="AJ239" s="116"/>
      <c r="AK239" s="116"/>
      <c r="AL239" s="116"/>
      <c r="AM239" s="116"/>
    </row>
    <row r="240" spans="1:39" ht="14.25" customHeight="1">
      <c r="A240" s="93"/>
      <c r="B240" s="179" t="s">
        <v>872</v>
      </c>
      <c r="C240" s="179">
        <v>747.46</v>
      </c>
      <c r="D240" s="180" t="str">
        <f t="shared" si="243"/>
        <v>GLW-*VB12</v>
      </c>
      <c r="E240" s="181"/>
      <c r="F240" s="181"/>
      <c r="G240" s="181"/>
      <c r="H240" s="181"/>
      <c r="I240" s="181"/>
      <c r="J240" s="181"/>
      <c r="K240" s="179">
        <v>747.46</v>
      </c>
      <c r="L240" s="180" t="str">
        <f t="shared" si="244"/>
        <v>GLG-*VB12</v>
      </c>
      <c r="M240" s="181"/>
      <c r="N240" s="181"/>
      <c r="O240" s="181"/>
      <c r="P240" s="181"/>
      <c r="Q240" s="179">
        <v>747.46</v>
      </c>
      <c r="R240" s="180" t="str">
        <f t="shared" si="245"/>
        <v>MAW-*VB12</v>
      </c>
      <c r="S240" s="179">
        <v>747.46</v>
      </c>
      <c r="T240" s="180" t="str">
        <f t="shared" si="246"/>
        <v>MAG-*VB12</v>
      </c>
      <c r="U240" s="179">
        <v>747.46</v>
      </c>
      <c r="V240" s="180" t="str">
        <f t="shared" si="247"/>
        <v>MAB-*VB12</v>
      </c>
      <c r="W240" s="179">
        <v>747.46</v>
      </c>
      <c r="X240" s="180" t="str">
        <f t="shared" si="248"/>
        <v>GLB-*VB12</v>
      </c>
      <c r="Y240" s="181">
        <v>2</v>
      </c>
      <c r="Z240" s="181"/>
      <c r="AA240" s="116"/>
      <c r="AB240" s="116"/>
      <c r="AC240" s="116"/>
      <c r="AD240" s="116"/>
      <c r="AE240" s="116"/>
      <c r="AF240" s="116"/>
      <c r="AG240" s="116"/>
      <c r="AH240" s="116"/>
      <c r="AI240" s="116"/>
      <c r="AJ240" s="116"/>
      <c r="AK240" s="116"/>
      <c r="AL240" s="116"/>
      <c r="AM240" s="116"/>
    </row>
    <row r="241" spans="1:39" ht="14.25" customHeight="1">
      <c r="A241" s="93"/>
      <c r="B241" s="179" t="s">
        <v>873</v>
      </c>
      <c r="C241" s="179">
        <v>828.24</v>
      </c>
      <c r="D241" s="180" t="str">
        <f t="shared" si="243"/>
        <v>GLW-*VB15</v>
      </c>
      <c r="E241" s="181"/>
      <c r="F241" s="181"/>
      <c r="G241" s="181"/>
      <c r="H241" s="181"/>
      <c r="I241" s="181"/>
      <c r="J241" s="181"/>
      <c r="K241" s="179">
        <v>828.24</v>
      </c>
      <c r="L241" s="180" t="str">
        <f t="shared" si="244"/>
        <v>GLG-*VB15</v>
      </c>
      <c r="M241" s="181"/>
      <c r="N241" s="181"/>
      <c r="O241" s="181"/>
      <c r="P241" s="181"/>
      <c r="Q241" s="179">
        <v>828.24</v>
      </c>
      <c r="R241" s="180" t="str">
        <f t="shared" si="245"/>
        <v>MAW-*VB15</v>
      </c>
      <c r="S241" s="179">
        <v>828.24</v>
      </c>
      <c r="T241" s="180" t="str">
        <f t="shared" si="246"/>
        <v>MAG-*VB15</v>
      </c>
      <c r="U241" s="179">
        <v>828.24</v>
      </c>
      <c r="V241" s="180" t="str">
        <f t="shared" si="247"/>
        <v>MAB-*VB15</v>
      </c>
      <c r="W241" s="179">
        <v>828.24</v>
      </c>
      <c r="X241" s="180" t="str">
        <f t="shared" si="248"/>
        <v>GLB-*VB15</v>
      </c>
      <c r="Y241" s="181">
        <v>2</v>
      </c>
      <c r="Z241" s="181"/>
      <c r="AA241" s="116"/>
      <c r="AB241" s="116"/>
      <c r="AC241" s="116"/>
      <c r="AD241" s="116"/>
      <c r="AE241" s="116"/>
      <c r="AF241" s="116"/>
      <c r="AG241" s="116"/>
      <c r="AH241" s="116"/>
      <c r="AI241" s="116"/>
      <c r="AJ241" s="116"/>
      <c r="AK241" s="116"/>
      <c r="AL241" s="116"/>
      <c r="AM241" s="116"/>
    </row>
    <row r="242" spans="1:39" ht="14.25" customHeight="1">
      <c r="A242" s="93"/>
      <c r="B242" s="179" t="s">
        <v>874</v>
      </c>
      <c r="C242" s="179">
        <v>908.81</v>
      </c>
      <c r="D242" s="180" t="str">
        <f t="shared" si="243"/>
        <v>GLW-*VB18</v>
      </c>
      <c r="E242" s="181"/>
      <c r="F242" s="181"/>
      <c r="G242" s="181"/>
      <c r="H242" s="181"/>
      <c r="I242" s="181"/>
      <c r="J242" s="181"/>
      <c r="K242" s="179">
        <v>908.81</v>
      </c>
      <c r="L242" s="180" t="str">
        <f t="shared" si="244"/>
        <v>GLG-*VB18</v>
      </c>
      <c r="M242" s="181"/>
      <c r="N242" s="181"/>
      <c r="O242" s="181"/>
      <c r="P242" s="181"/>
      <c r="Q242" s="179">
        <v>908.81</v>
      </c>
      <c r="R242" s="180" t="str">
        <f t="shared" si="245"/>
        <v>MAW-*VB18</v>
      </c>
      <c r="S242" s="179">
        <v>908.81</v>
      </c>
      <c r="T242" s="180" t="str">
        <f t="shared" si="246"/>
        <v>MAG-*VB18</v>
      </c>
      <c r="U242" s="179">
        <v>908.81</v>
      </c>
      <c r="V242" s="180" t="str">
        <f t="shared" si="247"/>
        <v>MAB-*VB18</v>
      </c>
      <c r="W242" s="179">
        <v>908.81</v>
      </c>
      <c r="X242" s="180" t="str">
        <f t="shared" si="248"/>
        <v>GLB-*VB18</v>
      </c>
      <c r="Y242" s="181">
        <v>2</v>
      </c>
      <c r="Z242" s="181"/>
      <c r="AA242" s="116"/>
      <c r="AB242" s="116"/>
      <c r="AC242" s="116"/>
      <c r="AD242" s="116"/>
      <c r="AE242" s="116"/>
      <c r="AF242" s="116"/>
      <c r="AG242" s="116"/>
      <c r="AH242" s="116"/>
      <c r="AI242" s="116"/>
      <c r="AJ242" s="116"/>
      <c r="AK242" s="116"/>
      <c r="AL242" s="116"/>
      <c r="AM242" s="116"/>
    </row>
    <row r="243" spans="1:39" ht="14.25" customHeight="1">
      <c r="A243" s="93"/>
      <c r="B243" s="179" t="s">
        <v>875</v>
      </c>
      <c r="C243" s="179">
        <v>1087.53</v>
      </c>
      <c r="D243" s="180" t="str">
        <f t="shared" si="243"/>
        <v>GLW-*VB24</v>
      </c>
      <c r="E243" s="181"/>
      <c r="F243" s="181"/>
      <c r="G243" s="181"/>
      <c r="H243" s="181"/>
      <c r="I243" s="181"/>
      <c r="J243" s="181"/>
      <c r="K243" s="179">
        <v>1087.53</v>
      </c>
      <c r="L243" s="180" t="str">
        <f t="shared" si="244"/>
        <v>GLG-*VB24</v>
      </c>
      <c r="M243" s="181"/>
      <c r="N243" s="181"/>
      <c r="O243" s="181"/>
      <c r="P243" s="181"/>
      <c r="Q243" s="179">
        <v>1087.53</v>
      </c>
      <c r="R243" s="180" t="str">
        <f t="shared" si="245"/>
        <v>MAW-*VB24</v>
      </c>
      <c r="S243" s="179">
        <v>1087.53</v>
      </c>
      <c r="T243" s="180" t="str">
        <f t="shared" si="246"/>
        <v>MAG-*VB24</v>
      </c>
      <c r="U243" s="179">
        <v>1087.53</v>
      </c>
      <c r="V243" s="180" t="str">
        <f t="shared" si="247"/>
        <v>MAB-*VB24</v>
      </c>
      <c r="W243" s="179">
        <v>1087.53</v>
      </c>
      <c r="X243" s="180" t="str">
        <f t="shared" si="248"/>
        <v>GLB-*VB24</v>
      </c>
      <c r="Y243" s="181">
        <v>3</v>
      </c>
      <c r="Z243" s="181"/>
      <c r="AA243" s="116"/>
      <c r="AB243" s="116"/>
      <c r="AC243" s="116"/>
      <c r="AD243" s="116"/>
      <c r="AE243" s="116"/>
      <c r="AF243" s="116"/>
      <c r="AG243" s="116"/>
      <c r="AH243" s="116"/>
      <c r="AI243" s="116"/>
      <c r="AJ243" s="116"/>
      <c r="AK243" s="116"/>
      <c r="AL243" s="116"/>
      <c r="AM243" s="116"/>
    </row>
    <row r="244" spans="1:39" ht="14.25" customHeight="1">
      <c r="A244" s="93"/>
      <c r="B244" s="179" t="s">
        <v>876</v>
      </c>
      <c r="C244" s="179">
        <v>1254.44</v>
      </c>
      <c r="D244" s="180" t="str">
        <f t="shared" si="243"/>
        <v>GLW-*VB30</v>
      </c>
      <c r="E244" s="181"/>
      <c r="F244" s="181"/>
      <c r="G244" s="181"/>
      <c r="H244" s="181"/>
      <c r="I244" s="181"/>
      <c r="J244" s="181"/>
      <c r="K244" s="179">
        <v>1254.44</v>
      </c>
      <c r="L244" s="180" t="str">
        <f t="shared" si="244"/>
        <v>GLG-*VB30</v>
      </c>
      <c r="M244" s="181"/>
      <c r="N244" s="181"/>
      <c r="O244" s="181"/>
      <c r="P244" s="181"/>
      <c r="Q244" s="179">
        <v>1254.44</v>
      </c>
      <c r="R244" s="180" t="str">
        <f t="shared" si="245"/>
        <v>MAW-*VB30</v>
      </c>
      <c r="S244" s="179">
        <v>1254.44</v>
      </c>
      <c r="T244" s="180" t="str">
        <f t="shared" si="246"/>
        <v>MAG-*VB30</v>
      </c>
      <c r="U244" s="179">
        <v>1254.44</v>
      </c>
      <c r="V244" s="180" t="str">
        <f t="shared" si="247"/>
        <v>MAB-*VB30</v>
      </c>
      <c r="W244" s="179">
        <v>1254.44</v>
      </c>
      <c r="X244" s="180" t="str">
        <f t="shared" si="248"/>
        <v>GLB-*VB30</v>
      </c>
      <c r="Y244" s="181">
        <v>3</v>
      </c>
      <c r="Z244" s="181"/>
      <c r="AA244" s="116"/>
      <c r="AB244" s="116"/>
      <c r="AC244" s="116"/>
      <c r="AD244" s="116"/>
      <c r="AE244" s="116"/>
      <c r="AF244" s="116"/>
      <c r="AG244" s="116"/>
      <c r="AH244" s="116"/>
      <c r="AI244" s="116"/>
      <c r="AJ244" s="116"/>
      <c r="AK244" s="116"/>
      <c r="AL244" s="116"/>
      <c r="AM244" s="116"/>
    </row>
    <row r="245" spans="1:39" ht="14.25" customHeight="1">
      <c r="A245" s="93"/>
      <c r="B245" s="179" t="s">
        <v>877</v>
      </c>
      <c r="C245" s="179">
        <v>716.42</v>
      </c>
      <c r="D245" s="180" t="str">
        <f t="shared" si="243"/>
        <v>GLW-*VSB21</v>
      </c>
      <c r="E245" s="181"/>
      <c r="F245" s="181"/>
      <c r="G245" s="181"/>
      <c r="H245" s="181"/>
      <c r="I245" s="181"/>
      <c r="J245" s="181"/>
      <c r="K245" s="179">
        <v>716.42</v>
      </c>
      <c r="L245" s="180" t="str">
        <f t="shared" si="244"/>
        <v>GLG-*VSB21</v>
      </c>
      <c r="M245" s="181"/>
      <c r="N245" s="181"/>
      <c r="O245" s="181"/>
      <c r="P245" s="181"/>
      <c r="Q245" s="179">
        <v>716.42</v>
      </c>
      <c r="R245" s="180" t="str">
        <f t="shared" si="245"/>
        <v>MAW-*VSB21</v>
      </c>
      <c r="S245" s="179">
        <v>716.42</v>
      </c>
      <c r="T245" s="180" t="str">
        <f t="shared" si="246"/>
        <v>MAG-*VSB21</v>
      </c>
      <c r="U245" s="179">
        <v>716.42</v>
      </c>
      <c r="V245" s="180" t="str">
        <f t="shared" si="247"/>
        <v>MAB-*VSB21</v>
      </c>
      <c r="W245" s="179">
        <v>716.42</v>
      </c>
      <c r="X245" s="180" t="str">
        <f t="shared" si="248"/>
        <v>GLB-*VSB21</v>
      </c>
      <c r="Y245" s="181">
        <v>1</v>
      </c>
      <c r="Z245" s="181"/>
      <c r="AA245" s="116"/>
      <c r="AB245" s="116"/>
      <c r="AC245" s="116"/>
      <c r="AD245" s="116"/>
      <c r="AE245" s="116"/>
      <c r="AF245" s="116"/>
      <c r="AG245" s="116"/>
      <c r="AH245" s="116"/>
      <c r="AI245" s="116"/>
      <c r="AJ245" s="116"/>
      <c r="AK245" s="116"/>
      <c r="AL245" s="116"/>
      <c r="AM245" s="116"/>
    </row>
    <row r="246" spans="1:39" ht="14.25" customHeight="1">
      <c r="A246" s="93"/>
      <c r="B246" s="179" t="s">
        <v>878</v>
      </c>
      <c r="C246" s="179">
        <v>928.85</v>
      </c>
      <c r="D246" s="180" t="str">
        <f t="shared" si="243"/>
        <v>GLW-*VSB33</v>
      </c>
      <c r="E246" s="181"/>
      <c r="F246" s="181"/>
      <c r="G246" s="181"/>
      <c r="H246" s="181"/>
      <c r="I246" s="181"/>
      <c r="J246" s="181"/>
      <c r="K246" s="179">
        <v>928.85</v>
      </c>
      <c r="L246" s="180" t="str">
        <f t="shared" si="244"/>
        <v>GLG-*VSB33</v>
      </c>
      <c r="M246" s="184">
        <v>793.65</v>
      </c>
      <c r="N246" s="180" t="str">
        <f t="shared" ref="N246:N248" si="249">CONCATENATE("NAO-",B246)</f>
        <v>NAO-*VSB33</v>
      </c>
      <c r="O246" s="181"/>
      <c r="P246" s="181"/>
      <c r="Q246" s="179">
        <v>928.85</v>
      </c>
      <c r="R246" s="180" t="str">
        <f t="shared" si="245"/>
        <v>MAW-*VSB33</v>
      </c>
      <c r="S246" s="179">
        <v>928.85</v>
      </c>
      <c r="T246" s="180" t="str">
        <f t="shared" si="246"/>
        <v>MAG-*VSB33</v>
      </c>
      <c r="U246" s="179">
        <v>928.85</v>
      </c>
      <c r="V246" s="180" t="str">
        <f t="shared" si="247"/>
        <v>MAB-*VSB33</v>
      </c>
      <c r="W246" s="179">
        <v>928.85</v>
      </c>
      <c r="X246" s="180" t="str">
        <f t="shared" si="248"/>
        <v>GLB-*VSB33</v>
      </c>
      <c r="Y246" s="181">
        <v>2</v>
      </c>
      <c r="Z246" s="181"/>
      <c r="AA246" s="116"/>
      <c r="AB246" s="116"/>
      <c r="AC246" s="116"/>
      <c r="AD246" s="116"/>
      <c r="AE246" s="116"/>
      <c r="AF246" s="116"/>
      <c r="AG246" s="116"/>
      <c r="AH246" s="116"/>
      <c r="AI246" s="116"/>
      <c r="AJ246" s="116"/>
      <c r="AK246" s="116"/>
      <c r="AL246" s="116"/>
      <c r="AM246" s="116"/>
    </row>
    <row r="247" spans="1:39" ht="14.25" customHeight="1">
      <c r="A247" s="93"/>
      <c r="B247" s="179" t="s">
        <v>879</v>
      </c>
      <c r="C247" s="179"/>
      <c r="D247" s="180" t="str">
        <f t="shared" si="243"/>
        <v>GLW-*VSB42</v>
      </c>
      <c r="E247" s="181"/>
      <c r="F247" s="181"/>
      <c r="G247" s="181"/>
      <c r="H247" s="181"/>
      <c r="I247" s="181"/>
      <c r="J247" s="181"/>
      <c r="K247" s="179"/>
      <c r="L247" s="182" t="str">
        <f t="shared" si="244"/>
        <v>GLG-*VSB42</v>
      </c>
      <c r="M247" s="180">
        <v>887.19</v>
      </c>
      <c r="N247" s="180" t="str">
        <f t="shared" si="249"/>
        <v>NAO-*VSB42</v>
      </c>
      <c r="O247" s="180">
        <v>887.19</v>
      </c>
      <c r="P247" s="180" t="str">
        <f t="shared" ref="P247:P248" si="250">CONCATENATE("WHO-",B247)</f>
        <v>WHO-*VSB42</v>
      </c>
      <c r="Q247" s="179"/>
      <c r="R247" s="180" t="str">
        <f t="shared" si="245"/>
        <v>MAW-*VSB42</v>
      </c>
      <c r="S247" s="179"/>
      <c r="T247" s="180" t="str">
        <f t="shared" si="246"/>
        <v>MAG-*VSB42</v>
      </c>
      <c r="U247" s="179"/>
      <c r="V247" s="180" t="str">
        <f t="shared" si="247"/>
        <v>MAB-*VSB42</v>
      </c>
      <c r="W247" s="179"/>
      <c r="X247" s="180" t="str">
        <f t="shared" si="248"/>
        <v>GLB-*VSB42</v>
      </c>
      <c r="Y247" s="181"/>
      <c r="Z247" s="181"/>
      <c r="AA247" s="116"/>
      <c r="AB247" s="116"/>
      <c r="AC247" s="116"/>
      <c r="AD247" s="116"/>
      <c r="AE247" s="116"/>
      <c r="AF247" s="116"/>
      <c r="AG247" s="116"/>
      <c r="AH247" s="116"/>
      <c r="AI247" s="116"/>
      <c r="AJ247" s="116"/>
      <c r="AK247" s="116"/>
      <c r="AL247" s="116"/>
      <c r="AM247" s="116"/>
    </row>
    <row r="248" spans="1:39" ht="14.25" customHeight="1">
      <c r="A248" s="93"/>
      <c r="B248" s="179" t="s">
        <v>880</v>
      </c>
      <c r="C248" s="179"/>
      <c r="D248" s="180" t="str">
        <f t="shared" si="243"/>
        <v>GLW-*VSB48</v>
      </c>
      <c r="E248" s="181"/>
      <c r="F248" s="181"/>
      <c r="G248" s="181"/>
      <c r="H248" s="181"/>
      <c r="I248" s="181"/>
      <c r="J248" s="181"/>
      <c r="K248" s="179"/>
      <c r="L248" s="182" t="str">
        <f t="shared" si="244"/>
        <v>GLG-*VSB48</v>
      </c>
      <c r="M248" s="180">
        <v>1195.03</v>
      </c>
      <c r="N248" s="180" t="str">
        <f t="shared" si="249"/>
        <v>NAO-*VSB48</v>
      </c>
      <c r="O248" s="180">
        <v>1195.03</v>
      </c>
      <c r="P248" s="180" t="str">
        <f t="shared" si="250"/>
        <v>WHO-*VSB48</v>
      </c>
      <c r="Q248" s="179"/>
      <c r="R248" s="180" t="str">
        <f t="shared" si="245"/>
        <v>MAW-*VSB48</v>
      </c>
      <c r="S248" s="179"/>
      <c r="T248" s="180" t="str">
        <f t="shared" si="246"/>
        <v>MAG-*VSB48</v>
      </c>
      <c r="U248" s="179"/>
      <c r="V248" s="180" t="str">
        <f t="shared" si="247"/>
        <v>MAB-*VSB48</v>
      </c>
      <c r="W248" s="179"/>
      <c r="X248" s="180" t="str">
        <f t="shared" si="248"/>
        <v>GLB-*VSB48</v>
      </c>
      <c r="Y248" s="181"/>
      <c r="Z248" s="181"/>
      <c r="AA248" s="116"/>
      <c r="AB248" s="116"/>
      <c r="AC248" s="116"/>
      <c r="AD248" s="116"/>
      <c r="AE248" s="116"/>
      <c r="AF248" s="116"/>
      <c r="AG248" s="116"/>
      <c r="AH248" s="116"/>
      <c r="AI248" s="116"/>
      <c r="AJ248" s="116"/>
      <c r="AK248" s="116"/>
      <c r="AL248" s="116"/>
      <c r="AM248" s="116"/>
    </row>
    <row r="249" spans="1:39" ht="14.25" customHeight="1">
      <c r="A249" s="93"/>
      <c r="B249" s="179" t="s">
        <v>881</v>
      </c>
      <c r="C249" s="179">
        <v>1335.06</v>
      </c>
      <c r="D249" s="180" t="str">
        <f t="shared" si="243"/>
        <v>GLW-*FVSB3323</v>
      </c>
      <c r="E249" s="181"/>
      <c r="F249" s="181"/>
      <c r="G249" s="181"/>
      <c r="H249" s="181"/>
      <c r="I249" s="181"/>
      <c r="J249" s="181"/>
      <c r="K249" s="179">
        <v>1335.06</v>
      </c>
      <c r="L249" s="180" t="str">
        <f t="shared" si="244"/>
        <v>GLG-*FVSB3323</v>
      </c>
      <c r="M249" s="181"/>
      <c r="N249" s="181"/>
      <c r="O249" s="181"/>
      <c r="P249" s="181"/>
      <c r="Q249" s="179">
        <v>1335.06</v>
      </c>
      <c r="R249" s="180" t="str">
        <f t="shared" si="245"/>
        <v>MAW-*FVSB3323</v>
      </c>
      <c r="S249" s="179">
        <v>1335.06</v>
      </c>
      <c r="T249" s="180" t="str">
        <f t="shared" si="246"/>
        <v>MAG-*FVSB3323</v>
      </c>
      <c r="U249" s="179">
        <v>1335.06</v>
      </c>
      <c r="V249" s="180" t="str">
        <f t="shared" si="247"/>
        <v>MAB-*FVSB3323</v>
      </c>
      <c r="W249" s="179">
        <v>1335.06</v>
      </c>
      <c r="X249" s="180" t="str">
        <f t="shared" si="248"/>
        <v>GLB-*FVSB3323</v>
      </c>
      <c r="Y249" s="181">
        <v>2</v>
      </c>
      <c r="Z249" s="181"/>
      <c r="AA249" s="116"/>
      <c r="AB249" s="116"/>
      <c r="AC249" s="116"/>
      <c r="AD249" s="116"/>
      <c r="AE249" s="116"/>
      <c r="AF249" s="116"/>
      <c r="AG249" s="116"/>
      <c r="AH249" s="116"/>
      <c r="AI249" s="116"/>
      <c r="AJ249" s="116"/>
      <c r="AK249" s="116"/>
      <c r="AL249" s="116"/>
      <c r="AM249" s="116"/>
    </row>
    <row r="250" spans="1:39" ht="14.25" customHeight="1">
      <c r="A250" s="93"/>
      <c r="B250" s="179" t="s">
        <v>882</v>
      </c>
      <c r="C250" s="179">
        <v>1534.72</v>
      </c>
      <c r="D250" s="180" t="str">
        <f t="shared" si="243"/>
        <v>GLW-*FVSB3823</v>
      </c>
      <c r="E250" s="181"/>
      <c r="F250" s="181"/>
      <c r="G250" s="181"/>
      <c r="H250" s="181"/>
      <c r="I250" s="181"/>
      <c r="J250" s="181"/>
      <c r="K250" s="179">
        <v>1534.72</v>
      </c>
      <c r="L250" s="182" t="str">
        <f t="shared" si="244"/>
        <v>GLG-*FVSB3823</v>
      </c>
      <c r="M250" s="183">
        <v>829.39</v>
      </c>
      <c r="N250" s="180" t="str">
        <f>CONCATENATE("NAO-",B250)</f>
        <v>NAO-*FVSB3823</v>
      </c>
      <c r="O250" s="183">
        <v>829.39</v>
      </c>
      <c r="P250" s="180" t="str">
        <f>CONCATENATE("WHO-",B250)</f>
        <v>WHO-*FVSB3823</v>
      </c>
      <c r="Q250" s="179">
        <v>1534.72</v>
      </c>
      <c r="R250" s="180" t="str">
        <f t="shared" si="245"/>
        <v>MAW-*FVSB3823</v>
      </c>
      <c r="S250" s="179">
        <v>1534.72</v>
      </c>
      <c r="T250" s="180" t="str">
        <f t="shared" si="246"/>
        <v>MAG-*FVSB3823</v>
      </c>
      <c r="U250" s="179">
        <v>1534.72</v>
      </c>
      <c r="V250" s="180" t="str">
        <f t="shared" si="247"/>
        <v>MAB-*FVSB3823</v>
      </c>
      <c r="W250" s="179">
        <v>1534.72</v>
      </c>
      <c r="X250" s="180" t="str">
        <f t="shared" si="248"/>
        <v>GLB-*FVSB3823</v>
      </c>
      <c r="Y250" s="181">
        <v>2</v>
      </c>
      <c r="Z250" s="181"/>
      <c r="AA250" s="116"/>
      <c r="AB250" s="116"/>
      <c r="AC250" s="116"/>
      <c r="AD250" s="116"/>
      <c r="AE250" s="116"/>
      <c r="AF250" s="116"/>
      <c r="AG250" s="116"/>
      <c r="AH250" s="116"/>
      <c r="AI250" s="116"/>
      <c r="AJ250" s="116"/>
      <c r="AK250" s="116"/>
      <c r="AL250" s="116"/>
      <c r="AM250" s="116"/>
    </row>
    <row r="251" spans="1:39" ht="14.25" customHeight="1">
      <c r="A251" s="93"/>
      <c r="B251" s="179" t="s">
        <v>883</v>
      </c>
      <c r="C251" s="179">
        <v>1869.94</v>
      </c>
      <c r="D251" s="180" t="str">
        <f t="shared" si="243"/>
        <v>GLW-*FVSB4218</v>
      </c>
      <c r="E251" s="181"/>
      <c r="F251" s="181"/>
      <c r="G251" s="181"/>
      <c r="H251" s="181"/>
      <c r="I251" s="181"/>
      <c r="J251" s="181"/>
      <c r="K251" s="179">
        <v>1869.94</v>
      </c>
      <c r="L251" s="180" t="str">
        <f t="shared" si="244"/>
        <v>GLG-*FVSB4218</v>
      </c>
      <c r="M251" s="181"/>
      <c r="N251" s="181"/>
      <c r="O251" s="181"/>
      <c r="P251" s="181"/>
      <c r="Q251" s="179">
        <v>1869.94</v>
      </c>
      <c r="R251" s="180" t="str">
        <f t="shared" si="245"/>
        <v>MAW-*FVSB4218</v>
      </c>
      <c r="S251" s="179">
        <v>1869.94</v>
      </c>
      <c r="T251" s="180" t="str">
        <f t="shared" si="246"/>
        <v>MAG-*FVSB4218</v>
      </c>
      <c r="U251" s="179">
        <v>1869.94</v>
      </c>
      <c r="V251" s="180" t="str">
        <f t="shared" si="247"/>
        <v>MAB-*FVSB4218</v>
      </c>
      <c r="W251" s="179">
        <v>1869.94</v>
      </c>
      <c r="X251" s="180" t="str">
        <f t="shared" si="248"/>
        <v>GLB-*FVSB4218</v>
      </c>
      <c r="Y251" s="181">
        <v>2</v>
      </c>
      <c r="Z251" s="181"/>
      <c r="AA251" s="116"/>
      <c r="AB251" s="116"/>
      <c r="AC251" s="116"/>
      <c r="AD251" s="116"/>
      <c r="AE251" s="116"/>
      <c r="AF251" s="116"/>
      <c r="AG251" s="116"/>
      <c r="AH251" s="116"/>
      <c r="AI251" s="116"/>
      <c r="AJ251" s="116"/>
      <c r="AK251" s="116"/>
      <c r="AL251" s="116"/>
      <c r="AM251" s="116"/>
    </row>
    <row r="252" spans="1:39" ht="14.25" customHeight="1">
      <c r="A252" s="93"/>
      <c r="B252" s="179" t="s">
        <v>884</v>
      </c>
      <c r="C252" s="179">
        <v>1966.15</v>
      </c>
      <c r="D252" s="180" t="str">
        <f t="shared" si="243"/>
        <v>GLW-*FVSB4618</v>
      </c>
      <c r="E252" s="181"/>
      <c r="F252" s="181"/>
      <c r="G252" s="181"/>
      <c r="H252" s="181"/>
      <c r="I252" s="181"/>
      <c r="J252" s="181"/>
      <c r="K252" s="179">
        <v>1966.15</v>
      </c>
      <c r="L252" s="180" t="str">
        <f t="shared" si="244"/>
        <v>GLG-*FVSB4618</v>
      </c>
      <c r="M252" s="181"/>
      <c r="N252" s="181"/>
      <c r="O252" s="181"/>
      <c r="P252" s="181"/>
      <c r="Q252" s="179">
        <v>1966.15</v>
      </c>
      <c r="R252" s="180" t="str">
        <f t="shared" si="245"/>
        <v>MAW-*FVSB4618</v>
      </c>
      <c r="S252" s="179">
        <v>1966.15</v>
      </c>
      <c r="T252" s="180" t="str">
        <f t="shared" si="246"/>
        <v>MAG-*FVSB4618</v>
      </c>
      <c r="U252" s="179">
        <v>1966.15</v>
      </c>
      <c r="V252" s="180" t="str">
        <f t="shared" si="247"/>
        <v>MAB-*FVSB4618</v>
      </c>
      <c r="W252" s="179">
        <v>1966.15</v>
      </c>
      <c r="X252" s="180" t="str">
        <f t="shared" si="248"/>
        <v>GLB-*FVSB4618</v>
      </c>
      <c r="Y252" s="181">
        <v>2</v>
      </c>
      <c r="Z252" s="181"/>
      <c r="AA252" s="116"/>
      <c r="AB252" s="116"/>
      <c r="AC252" s="116"/>
      <c r="AD252" s="116"/>
      <c r="AE252" s="116"/>
      <c r="AF252" s="116"/>
      <c r="AG252" s="116"/>
      <c r="AH252" s="116"/>
      <c r="AI252" s="116"/>
      <c r="AJ252" s="116"/>
      <c r="AK252" s="116"/>
      <c r="AL252" s="116"/>
      <c r="AM252" s="116"/>
    </row>
    <row r="253" spans="1:39" ht="14.25" customHeight="1">
      <c r="A253" s="93"/>
      <c r="B253" s="179" t="s">
        <v>885</v>
      </c>
      <c r="C253" s="179">
        <v>2341.98</v>
      </c>
      <c r="D253" s="180" t="str">
        <f t="shared" si="243"/>
        <v>GLW-*FVSB5423</v>
      </c>
      <c r="E253" s="181"/>
      <c r="F253" s="181"/>
      <c r="G253" s="181"/>
      <c r="H253" s="181"/>
      <c r="I253" s="181"/>
      <c r="J253" s="181"/>
      <c r="K253" s="179">
        <v>2341.98</v>
      </c>
      <c r="L253" s="180" t="str">
        <f t="shared" si="244"/>
        <v>GLG-*FVSB5423</v>
      </c>
      <c r="M253" s="181"/>
      <c r="N253" s="181"/>
      <c r="O253" s="181"/>
      <c r="P253" s="181"/>
      <c r="Q253" s="179">
        <v>2341.98</v>
      </c>
      <c r="R253" s="180" t="str">
        <f t="shared" si="245"/>
        <v>MAW-*FVSB5423</v>
      </c>
      <c r="S253" s="179">
        <v>2341.98</v>
      </c>
      <c r="T253" s="180" t="str">
        <f t="shared" si="246"/>
        <v>MAG-*FVSB5423</v>
      </c>
      <c r="U253" s="179">
        <v>2341.98</v>
      </c>
      <c r="V253" s="180" t="str">
        <f t="shared" si="247"/>
        <v>MAB-*FVSB5423</v>
      </c>
      <c r="W253" s="179">
        <v>2341.98</v>
      </c>
      <c r="X253" s="180" t="str">
        <f t="shared" si="248"/>
        <v>GLB-*FVSB5423</v>
      </c>
      <c r="Y253" s="190">
        <v>4</v>
      </c>
      <c r="Z253" s="181" t="s">
        <v>886</v>
      </c>
      <c r="AA253" s="116"/>
      <c r="AB253" s="116"/>
      <c r="AC253" s="116"/>
      <c r="AD253" s="116"/>
      <c r="AE253" s="116"/>
      <c r="AF253" s="116"/>
      <c r="AG253" s="116"/>
      <c r="AH253" s="116"/>
      <c r="AI253" s="116"/>
      <c r="AJ253" s="116"/>
      <c r="AK253" s="116"/>
      <c r="AL253" s="116"/>
      <c r="AM253" s="116"/>
    </row>
    <row r="254" spans="1:39" ht="14.25" customHeight="1">
      <c r="A254" s="93"/>
      <c r="B254" s="179" t="s">
        <v>887</v>
      </c>
      <c r="C254" s="179">
        <v>1857.69</v>
      </c>
      <c r="D254" s="180" t="str">
        <f t="shared" si="243"/>
        <v>GLW-*FVSB6817</v>
      </c>
      <c r="E254" s="181"/>
      <c r="F254" s="181"/>
      <c r="G254" s="181"/>
      <c r="H254" s="181"/>
      <c r="I254" s="181"/>
      <c r="J254" s="181"/>
      <c r="K254" s="179">
        <v>1857.69</v>
      </c>
      <c r="L254" s="182" t="str">
        <f t="shared" si="244"/>
        <v>GLG-*FVSB6817</v>
      </c>
      <c r="M254" s="183">
        <v>1423.83</v>
      </c>
      <c r="N254" s="180" t="str">
        <f t="shared" ref="N254:N255" si="251">CONCATENATE("NAO-",B254)</f>
        <v>NAO-*FVSB6817</v>
      </c>
      <c r="O254" s="183">
        <v>1423.83</v>
      </c>
      <c r="P254" s="180" t="str">
        <f t="shared" ref="P254:P255" si="252">CONCATENATE("WHO-",B254)</f>
        <v>WHO-*FVSB6817</v>
      </c>
      <c r="Q254" s="179">
        <v>1857.69</v>
      </c>
      <c r="R254" s="180" t="str">
        <f t="shared" si="245"/>
        <v>MAW-*FVSB6817</v>
      </c>
      <c r="S254" s="179">
        <v>1857.69</v>
      </c>
      <c r="T254" s="180" t="str">
        <f t="shared" si="246"/>
        <v>MAG-*FVSB6817</v>
      </c>
      <c r="U254" s="179">
        <v>1857.69</v>
      </c>
      <c r="V254" s="180" t="str">
        <f t="shared" si="247"/>
        <v>MAB-*FVSB6817</v>
      </c>
      <c r="W254" s="179">
        <v>1857.69</v>
      </c>
      <c r="X254" s="180" t="str">
        <f t="shared" si="248"/>
        <v>GLB-*FVSB6817</v>
      </c>
      <c r="Y254" s="190">
        <v>4</v>
      </c>
      <c r="Z254" s="181" t="s">
        <v>886</v>
      </c>
      <c r="AA254" s="116"/>
      <c r="AB254" s="116"/>
      <c r="AC254" s="116"/>
      <c r="AD254" s="116"/>
      <c r="AE254" s="116"/>
      <c r="AF254" s="116"/>
      <c r="AG254" s="116"/>
      <c r="AH254" s="116"/>
      <c r="AI254" s="116"/>
      <c r="AJ254" s="116"/>
      <c r="AK254" s="116"/>
      <c r="AL254" s="116"/>
      <c r="AM254" s="116"/>
    </row>
    <row r="255" spans="1:39" ht="14.25" customHeight="1">
      <c r="A255" s="93"/>
      <c r="B255" s="179" t="s">
        <v>888</v>
      </c>
      <c r="C255" s="179">
        <v>1857.69</v>
      </c>
      <c r="D255" s="180" t="str">
        <f t="shared" si="243"/>
        <v>GLW-*FVSB7018</v>
      </c>
      <c r="E255" s="181"/>
      <c r="F255" s="181"/>
      <c r="G255" s="181"/>
      <c r="H255" s="181"/>
      <c r="I255" s="181"/>
      <c r="J255" s="181"/>
      <c r="K255" s="179">
        <v>1857.69</v>
      </c>
      <c r="L255" s="182" t="str">
        <f t="shared" si="244"/>
        <v>GLG-*FVSB7018</v>
      </c>
      <c r="M255" s="183">
        <v>1500.04</v>
      </c>
      <c r="N255" s="180" t="str">
        <f t="shared" si="251"/>
        <v>NAO-*FVSB7018</v>
      </c>
      <c r="O255" s="183">
        <v>1500.04</v>
      </c>
      <c r="P255" s="180" t="str">
        <f t="shared" si="252"/>
        <v>WHO-*FVSB7018</v>
      </c>
      <c r="Q255" s="179">
        <v>1857.69</v>
      </c>
      <c r="R255" s="180" t="str">
        <f t="shared" si="245"/>
        <v>MAW-*FVSB7018</v>
      </c>
      <c r="S255" s="179">
        <v>1857.69</v>
      </c>
      <c r="T255" s="180" t="str">
        <f t="shared" si="246"/>
        <v>MAG-*FVSB7018</v>
      </c>
      <c r="U255" s="179">
        <v>1857.69</v>
      </c>
      <c r="V255" s="180" t="str">
        <f t="shared" si="247"/>
        <v>MAB-*FVSB7018</v>
      </c>
      <c r="W255" s="179">
        <v>1857.69</v>
      </c>
      <c r="X255" s="180" t="str">
        <f t="shared" si="248"/>
        <v>GLB-*FVSB7018</v>
      </c>
      <c r="Y255" s="190">
        <v>4</v>
      </c>
      <c r="Z255" s="181" t="s">
        <v>886</v>
      </c>
      <c r="AA255" s="116"/>
      <c r="AB255" s="116"/>
      <c r="AC255" s="116"/>
      <c r="AD255" s="116"/>
      <c r="AE255" s="116"/>
      <c r="AF255" s="116"/>
      <c r="AG255" s="116"/>
      <c r="AH255" s="116"/>
      <c r="AI255" s="116"/>
      <c r="AJ255" s="116"/>
      <c r="AK255" s="116"/>
      <c r="AL255" s="116"/>
      <c r="AM255" s="116"/>
    </row>
    <row r="256" spans="1:39" ht="14.25" customHeight="1">
      <c r="A256" s="93"/>
      <c r="B256" s="179" t="s">
        <v>889</v>
      </c>
      <c r="C256" s="179">
        <v>3001.22</v>
      </c>
      <c r="D256" s="180" t="str">
        <f t="shared" si="243"/>
        <v>GLW-*FVSB8520</v>
      </c>
      <c r="E256" s="181"/>
      <c r="F256" s="181"/>
      <c r="G256" s="181"/>
      <c r="H256" s="181"/>
      <c r="I256" s="181"/>
      <c r="J256" s="181"/>
      <c r="K256" s="179">
        <v>3001.22</v>
      </c>
      <c r="L256" s="180" t="str">
        <f t="shared" si="244"/>
        <v>GLG-*FVSB8520</v>
      </c>
      <c r="M256" s="181"/>
      <c r="N256" s="181"/>
      <c r="O256" s="181"/>
      <c r="P256" s="181"/>
      <c r="Q256" s="179">
        <v>3001.22</v>
      </c>
      <c r="R256" s="180" t="str">
        <f t="shared" si="245"/>
        <v>MAW-*FVSB8520</v>
      </c>
      <c r="S256" s="179">
        <v>3001.22</v>
      </c>
      <c r="T256" s="180" t="str">
        <f t="shared" si="246"/>
        <v>MAG-*FVSB8520</v>
      </c>
      <c r="U256" s="179">
        <v>3001.22</v>
      </c>
      <c r="V256" s="180" t="str">
        <f t="shared" si="247"/>
        <v>MAB-*FVSB8520</v>
      </c>
      <c r="W256" s="179">
        <v>3001.22</v>
      </c>
      <c r="X256" s="180" t="str">
        <f t="shared" si="248"/>
        <v>GLB-*FVSB8520</v>
      </c>
      <c r="Y256" s="190">
        <v>4</v>
      </c>
      <c r="Z256" s="181" t="s">
        <v>886</v>
      </c>
      <c r="AA256" s="116"/>
      <c r="AB256" s="116"/>
      <c r="AC256" s="116"/>
      <c r="AD256" s="116"/>
      <c r="AE256" s="116"/>
      <c r="AF256" s="116"/>
      <c r="AG256" s="116"/>
      <c r="AH256" s="116"/>
      <c r="AI256" s="116"/>
      <c r="AJ256" s="116"/>
      <c r="AK256" s="116"/>
      <c r="AL256" s="116"/>
      <c r="AM256" s="116"/>
    </row>
    <row r="257" spans="1:39" ht="14.25" customHeight="1">
      <c r="A257" s="175" t="s">
        <v>890</v>
      </c>
      <c r="B257" s="186"/>
      <c r="C257" s="179"/>
      <c r="D257" s="180"/>
      <c r="E257" s="181"/>
      <c r="F257" s="181"/>
      <c r="G257" s="181"/>
      <c r="H257" s="181"/>
      <c r="I257" s="181"/>
      <c r="J257" s="181"/>
      <c r="K257" s="179"/>
      <c r="L257" s="180"/>
      <c r="M257" s="181"/>
      <c r="N257" s="181"/>
      <c r="O257" s="181"/>
      <c r="P257" s="181"/>
      <c r="Q257" s="179"/>
      <c r="R257" s="180"/>
      <c r="S257" s="179"/>
      <c r="T257" s="180"/>
      <c r="U257" s="179"/>
      <c r="V257" s="180"/>
      <c r="W257" s="179"/>
      <c r="X257" s="180"/>
      <c r="Y257" s="181"/>
      <c r="Z257" s="181"/>
      <c r="AA257" s="116"/>
      <c r="AB257" s="116"/>
      <c r="AC257" s="116"/>
      <c r="AD257" s="116"/>
      <c r="AE257" s="116"/>
      <c r="AF257" s="116"/>
      <c r="AG257" s="116"/>
      <c r="AH257" s="116"/>
      <c r="AI257" s="116"/>
      <c r="AJ257" s="116"/>
      <c r="AK257" s="116"/>
      <c r="AL257" s="116"/>
      <c r="AM257" s="116"/>
    </row>
    <row r="258" spans="1:39" ht="14.25" customHeight="1">
      <c r="A258" s="93"/>
      <c r="B258" s="179" t="s">
        <v>891</v>
      </c>
      <c r="C258" s="179">
        <v>707.78</v>
      </c>
      <c r="D258" s="180" t="str">
        <f t="shared" ref="D258:D268" si="253">CONCATENATE("GLW-",B258)</f>
        <v>GLW-*B09</v>
      </c>
      <c r="E258" s="181"/>
      <c r="F258" s="181"/>
      <c r="G258" s="181"/>
      <c r="H258" s="181"/>
      <c r="I258" s="181"/>
      <c r="J258" s="181"/>
      <c r="K258" s="179">
        <v>707.78</v>
      </c>
      <c r="L258" s="180" t="str">
        <f t="shared" ref="L258:L268" si="254">CONCATENATE("GLG-",B258)</f>
        <v>GLG-*B09</v>
      </c>
      <c r="M258" s="181"/>
      <c r="N258" s="181"/>
      <c r="O258" s="181"/>
      <c r="P258" s="181"/>
      <c r="Q258" s="179">
        <v>707.78</v>
      </c>
      <c r="R258" s="180" t="str">
        <f t="shared" ref="R258:R268" si="255">CONCATENATE("MAW-",B258)</f>
        <v>MAW-*B09</v>
      </c>
      <c r="S258" s="179">
        <v>707.78</v>
      </c>
      <c r="T258" s="180" t="str">
        <f t="shared" ref="T258:T268" si="256">CONCATENATE("MAG-",B258)</f>
        <v>MAG-*B09</v>
      </c>
      <c r="U258" s="179">
        <v>707.78</v>
      </c>
      <c r="V258" s="180" t="str">
        <f t="shared" ref="V258:V268" si="257">CONCATENATE("MAB-",B258)</f>
        <v>MAB-*B09</v>
      </c>
      <c r="W258" s="179">
        <v>707.78</v>
      </c>
      <c r="X258" s="180" t="str">
        <f t="shared" ref="X258:X268" si="258">CONCATENATE("GLB-",B258)</f>
        <v>GLB-*B09</v>
      </c>
      <c r="Y258" s="181">
        <v>2</v>
      </c>
      <c r="Z258" s="181"/>
      <c r="AA258" s="116"/>
      <c r="AB258" s="116"/>
      <c r="AC258" s="116"/>
      <c r="AD258" s="116"/>
      <c r="AE258" s="116"/>
      <c r="AF258" s="116"/>
      <c r="AG258" s="116"/>
      <c r="AH258" s="116"/>
      <c r="AI258" s="116"/>
      <c r="AJ258" s="116"/>
      <c r="AK258" s="116"/>
      <c r="AL258" s="116"/>
      <c r="AM258" s="116"/>
    </row>
    <row r="259" spans="1:39" ht="14.25" customHeight="1">
      <c r="A259" s="93"/>
      <c r="B259" s="179" t="s">
        <v>892</v>
      </c>
      <c r="C259" s="179">
        <v>1693.45</v>
      </c>
      <c r="D259" s="180" t="str">
        <f t="shared" si="253"/>
        <v>GLW-*B42</v>
      </c>
      <c r="E259" s="181"/>
      <c r="F259" s="181"/>
      <c r="G259" s="181"/>
      <c r="H259" s="181"/>
      <c r="I259" s="180">
        <v>1638.71</v>
      </c>
      <c r="J259" s="180" t="str">
        <f>CONCATENATE("WEO-",B259)</f>
        <v>WEO-*B42</v>
      </c>
      <c r="K259" s="179">
        <v>1693.45</v>
      </c>
      <c r="L259" s="180" t="str">
        <f t="shared" si="254"/>
        <v>GLG-*B42</v>
      </c>
      <c r="M259" s="181"/>
      <c r="N259" s="181"/>
      <c r="O259" s="181"/>
      <c r="P259" s="181"/>
      <c r="Q259" s="179">
        <v>1693.45</v>
      </c>
      <c r="R259" s="180" t="str">
        <f t="shared" si="255"/>
        <v>MAW-*B42</v>
      </c>
      <c r="S259" s="179">
        <v>1693.45</v>
      </c>
      <c r="T259" s="180" t="str">
        <f t="shared" si="256"/>
        <v>MAG-*B42</v>
      </c>
      <c r="U259" s="179">
        <v>1693.45</v>
      </c>
      <c r="V259" s="180" t="str">
        <f t="shared" si="257"/>
        <v>MAB-*B42</v>
      </c>
      <c r="W259" s="179">
        <v>1693.45</v>
      </c>
      <c r="X259" s="180" t="str">
        <f t="shared" si="258"/>
        <v>GLB-*B42</v>
      </c>
      <c r="Y259" s="181">
        <v>4</v>
      </c>
      <c r="Z259" s="181"/>
      <c r="AA259" s="116"/>
      <c r="AB259" s="116"/>
      <c r="AC259" s="116"/>
      <c r="AD259" s="116"/>
      <c r="AE259" s="116"/>
      <c r="AF259" s="116"/>
      <c r="AG259" s="116"/>
      <c r="AH259" s="116"/>
      <c r="AI259" s="116"/>
      <c r="AJ259" s="116"/>
      <c r="AK259" s="116"/>
      <c r="AL259" s="116"/>
      <c r="AM259" s="116"/>
    </row>
    <row r="260" spans="1:39" ht="14.25" customHeight="1">
      <c r="A260" s="93"/>
      <c r="B260" s="179" t="s">
        <v>893</v>
      </c>
      <c r="C260" s="179">
        <v>1574.4</v>
      </c>
      <c r="D260" s="180" t="str">
        <f t="shared" si="253"/>
        <v>GLW-*B39</v>
      </c>
      <c r="E260" s="181"/>
      <c r="F260" s="181"/>
      <c r="G260" s="181"/>
      <c r="H260" s="181"/>
      <c r="I260" s="181"/>
      <c r="J260" s="181"/>
      <c r="K260" s="179">
        <v>1574.4</v>
      </c>
      <c r="L260" s="180" t="str">
        <f t="shared" si="254"/>
        <v>GLG-*B39</v>
      </c>
      <c r="M260" s="181"/>
      <c r="N260" s="181"/>
      <c r="O260" s="181"/>
      <c r="P260" s="181"/>
      <c r="Q260" s="179">
        <v>1574.4</v>
      </c>
      <c r="R260" s="180" t="str">
        <f t="shared" si="255"/>
        <v>MAW-*B39</v>
      </c>
      <c r="S260" s="179">
        <v>1574.4</v>
      </c>
      <c r="T260" s="180" t="str">
        <f t="shared" si="256"/>
        <v>MAG-*B39</v>
      </c>
      <c r="U260" s="179">
        <v>1574.4</v>
      </c>
      <c r="V260" s="180" t="str">
        <f t="shared" si="257"/>
        <v>MAB-*B39</v>
      </c>
      <c r="W260" s="179">
        <v>1574.4</v>
      </c>
      <c r="X260" s="180" t="str">
        <f t="shared" si="258"/>
        <v>GLB-*B39</v>
      </c>
      <c r="Y260" s="181">
        <v>4</v>
      </c>
      <c r="Z260" s="181"/>
      <c r="AA260" s="116"/>
      <c r="AB260" s="116"/>
      <c r="AC260" s="116"/>
      <c r="AD260" s="116"/>
      <c r="AE260" s="116"/>
      <c r="AF260" s="116"/>
      <c r="AG260" s="116"/>
      <c r="AH260" s="116"/>
      <c r="AI260" s="116"/>
      <c r="AJ260" s="116"/>
      <c r="AK260" s="116"/>
      <c r="AL260" s="116"/>
      <c r="AM260" s="116"/>
    </row>
    <row r="261" spans="1:39" ht="14.25" customHeight="1">
      <c r="A261" s="93"/>
      <c r="B261" s="179" t="s">
        <v>894</v>
      </c>
      <c r="C261" s="179">
        <v>1931.54</v>
      </c>
      <c r="D261" s="180" t="str">
        <f t="shared" si="253"/>
        <v>GLW-*B48</v>
      </c>
      <c r="E261" s="181"/>
      <c r="F261" s="181"/>
      <c r="G261" s="181"/>
      <c r="H261" s="181"/>
      <c r="I261" s="181"/>
      <c r="J261" s="181"/>
      <c r="K261" s="179">
        <v>1931.54</v>
      </c>
      <c r="L261" s="182" t="str">
        <f t="shared" si="254"/>
        <v>GLG-*B48</v>
      </c>
      <c r="M261" s="180">
        <v>1937.25</v>
      </c>
      <c r="N261" s="180" t="str">
        <f>CONCATENATE("NAO-",B261)</f>
        <v>NAO-*B48</v>
      </c>
      <c r="O261" s="180">
        <v>1937.25</v>
      </c>
      <c r="P261" s="180" t="str">
        <f>CONCATENATE("WHO-",B261)</f>
        <v>WHO-*B48</v>
      </c>
      <c r="Q261" s="179">
        <v>1931.54</v>
      </c>
      <c r="R261" s="180" t="str">
        <f t="shared" si="255"/>
        <v>MAW-*B48</v>
      </c>
      <c r="S261" s="179">
        <v>1931.54</v>
      </c>
      <c r="T261" s="180" t="str">
        <f t="shared" si="256"/>
        <v>MAG-*B48</v>
      </c>
      <c r="U261" s="179">
        <v>1931.54</v>
      </c>
      <c r="V261" s="180" t="str">
        <f t="shared" si="257"/>
        <v>MAB-*B48</v>
      </c>
      <c r="W261" s="179">
        <v>1931.54</v>
      </c>
      <c r="X261" s="180" t="str">
        <f t="shared" si="258"/>
        <v>GLB-*B48</v>
      </c>
      <c r="Y261" s="181">
        <v>4</v>
      </c>
      <c r="Z261" s="181"/>
      <c r="AA261" s="116"/>
      <c r="AB261" s="116"/>
      <c r="AC261" s="116"/>
      <c r="AD261" s="116"/>
      <c r="AE261" s="116"/>
      <c r="AF261" s="116"/>
      <c r="AG261" s="116"/>
      <c r="AH261" s="116"/>
      <c r="AI261" s="116"/>
      <c r="AJ261" s="116"/>
      <c r="AK261" s="116"/>
      <c r="AL261" s="116"/>
      <c r="AM261" s="116"/>
    </row>
    <row r="262" spans="1:39" ht="14.25" customHeight="1">
      <c r="A262" s="93"/>
      <c r="B262" s="179" t="s">
        <v>895</v>
      </c>
      <c r="C262" s="179">
        <v>1358.5</v>
      </c>
      <c r="D262" s="180" t="str">
        <f t="shared" si="253"/>
        <v>GLW-*BTC15</v>
      </c>
      <c r="E262" s="181"/>
      <c r="F262" s="181"/>
      <c r="G262" s="181"/>
      <c r="H262" s="181"/>
      <c r="I262" s="181"/>
      <c r="J262" s="181"/>
      <c r="K262" s="179">
        <v>1358.5</v>
      </c>
      <c r="L262" s="180" t="str">
        <f t="shared" si="254"/>
        <v>GLG-*BTC15</v>
      </c>
      <c r="M262" s="181"/>
      <c r="N262" s="181"/>
      <c r="O262" s="181"/>
      <c r="P262" s="181"/>
      <c r="Q262" s="179">
        <v>1358.5</v>
      </c>
      <c r="R262" s="180" t="str">
        <f t="shared" si="255"/>
        <v>MAW-*BTC15</v>
      </c>
      <c r="S262" s="179">
        <v>1358.5</v>
      </c>
      <c r="T262" s="180" t="str">
        <f t="shared" si="256"/>
        <v>MAG-*BTC15</v>
      </c>
      <c r="U262" s="179">
        <v>1358.5</v>
      </c>
      <c r="V262" s="180" t="str">
        <f t="shared" si="257"/>
        <v>MAB-*BTC15</v>
      </c>
      <c r="W262" s="179">
        <v>1358.5</v>
      </c>
      <c r="X262" s="180" t="str">
        <f t="shared" si="258"/>
        <v>GLB-*BTC15</v>
      </c>
      <c r="Y262" s="181">
        <v>2</v>
      </c>
      <c r="Z262" s="181"/>
      <c r="AA262" s="116"/>
      <c r="AB262" s="116"/>
      <c r="AC262" s="116"/>
      <c r="AD262" s="116"/>
      <c r="AE262" s="116"/>
      <c r="AF262" s="116"/>
      <c r="AG262" s="116"/>
      <c r="AH262" s="116"/>
      <c r="AI262" s="116"/>
      <c r="AJ262" s="116"/>
      <c r="AK262" s="116"/>
      <c r="AL262" s="116"/>
      <c r="AM262" s="116"/>
    </row>
    <row r="263" spans="1:39" ht="14.25" customHeight="1">
      <c r="A263" s="93"/>
      <c r="B263" s="179" t="s">
        <v>896</v>
      </c>
      <c r="C263" s="179">
        <v>1941.97</v>
      </c>
      <c r="D263" s="180" t="str">
        <f t="shared" si="253"/>
        <v>GLW-*BTC21</v>
      </c>
      <c r="E263" s="181"/>
      <c r="F263" s="181"/>
      <c r="G263" s="181"/>
      <c r="H263" s="181"/>
      <c r="I263" s="181"/>
      <c r="J263" s="181"/>
      <c r="K263" s="179">
        <v>1941.97</v>
      </c>
      <c r="L263" s="180" t="str">
        <f t="shared" si="254"/>
        <v>GLG-*BTC21</v>
      </c>
      <c r="M263" s="181"/>
      <c r="N263" s="181"/>
      <c r="O263" s="181"/>
      <c r="P263" s="181"/>
      <c r="Q263" s="179">
        <v>1941.97</v>
      </c>
      <c r="R263" s="180" t="str">
        <f t="shared" si="255"/>
        <v>MAW-*BTC21</v>
      </c>
      <c r="S263" s="179">
        <v>1941.97</v>
      </c>
      <c r="T263" s="180" t="str">
        <f t="shared" si="256"/>
        <v>MAG-*BTC21</v>
      </c>
      <c r="U263" s="179">
        <v>1941.97</v>
      </c>
      <c r="V263" s="180" t="str">
        <f t="shared" si="257"/>
        <v>MAB-*BTC21</v>
      </c>
      <c r="W263" s="179">
        <v>1941.97</v>
      </c>
      <c r="X263" s="180" t="str">
        <f t="shared" si="258"/>
        <v>GLB-*BTC21</v>
      </c>
      <c r="Y263" s="181">
        <v>2</v>
      </c>
      <c r="Z263" s="181"/>
      <c r="AA263" s="116"/>
      <c r="AB263" s="116"/>
      <c r="AC263" s="116"/>
      <c r="AD263" s="116"/>
      <c r="AE263" s="116"/>
      <c r="AF263" s="116"/>
      <c r="AG263" s="116"/>
      <c r="AH263" s="116"/>
      <c r="AI263" s="116"/>
      <c r="AJ263" s="116"/>
      <c r="AK263" s="116"/>
      <c r="AL263" s="116"/>
      <c r="AM263" s="116"/>
    </row>
    <row r="264" spans="1:39" ht="14.25" customHeight="1">
      <c r="A264" s="93"/>
      <c r="B264" s="179" t="s">
        <v>897</v>
      </c>
      <c r="C264" s="179"/>
      <c r="D264" s="180" t="str">
        <f t="shared" si="253"/>
        <v>GLW-*BTC24</v>
      </c>
      <c r="E264" s="181"/>
      <c r="F264" s="181"/>
      <c r="G264" s="181"/>
      <c r="H264" s="181"/>
      <c r="I264" s="181"/>
      <c r="J264" s="181"/>
      <c r="K264" s="179"/>
      <c r="L264" s="182" t="str">
        <f t="shared" si="254"/>
        <v>GLG-*BTC24</v>
      </c>
      <c r="M264" s="180">
        <v>1762.28</v>
      </c>
      <c r="N264" s="180" t="str">
        <f>CONCATENATE("NAO-",B264)</f>
        <v>NAO-*BTC24</v>
      </c>
      <c r="O264" s="180">
        <v>1762.28</v>
      </c>
      <c r="P264" s="180" t="str">
        <f>CONCATENATE("WHO-",B264)</f>
        <v>WHO-*BTC24</v>
      </c>
      <c r="Q264" s="179"/>
      <c r="R264" s="180" t="str">
        <f t="shared" si="255"/>
        <v>MAW-*BTC24</v>
      </c>
      <c r="S264" s="179"/>
      <c r="T264" s="180" t="str">
        <f t="shared" si="256"/>
        <v>MAG-*BTC24</v>
      </c>
      <c r="U264" s="179"/>
      <c r="V264" s="180" t="str">
        <f t="shared" si="257"/>
        <v>MAB-*BTC24</v>
      </c>
      <c r="W264" s="179"/>
      <c r="X264" s="180" t="str">
        <f t="shared" si="258"/>
        <v>GLB-*BTC24</v>
      </c>
      <c r="Y264" s="181"/>
      <c r="Z264" s="181"/>
      <c r="AA264" s="116"/>
      <c r="AB264" s="116"/>
      <c r="AC264" s="116"/>
      <c r="AD264" s="116"/>
      <c r="AE264" s="116"/>
      <c r="AF264" s="116"/>
      <c r="AG264" s="116"/>
      <c r="AH264" s="116"/>
      <c r="AI264" s="116"/>
      <c r="AJ264" s="116"/>
      <c r="AK264" s="116"/>
      <c r="AL264" s="116"/>
      <c r="AM264" s="116"/>
    </row>
    <row r="265" spans="1:39" ht="14.25" customHeight="1">
      <c r="A265" s="93"/>
      <c r="B265" s="179" t="s">
        <v>898</v>
      </c>
      <c r="C265" s="179">
        <v>1087.53</v>
      </c>
      <c r="D265" s="180" t="str">
        <f t="shared" si="253"/>
        <v>GLW-*SB24</v>
      </c>
      <c r="E265" s="181"/>
      <c r="F265" s="181"/>
      <c r="G265" s="181"/>
      <c r="H265" s="181"/>
      <c r="I265" s="181"/>
      <c r="J265" s="181"/>
      <c r="K265" s="179">
        <v>1087.53</v>
      </c>
      <c r="L265" s="180" t="str">
        <f t="shared" si="254"/>
        <v>GLG-*SB24</v>
      </c>
      <c r="M265" s="181"/>
      <c r="N265" s="181"/>
      <c r="O265" s="181"/>
      <c r="P265" s="181"/>
      <c r="Q265" s="179">
        <v>1087.53</v>
      </c>
      <c r="R265" s="180" t="str">
        <f t="shared" si="255"/>
        <v>MAW-*SB24</v>
      </c>
      <c r="S265" s="179">
        <v>1087.53</v>
      </c>
      <c r="T265" s="180" t="str">
        <f t="shared" si="256"/>
        <v>MAG-*SB24</v>
      </c>
      <c r="U265" s="179">
        <v>1087.53</v>
      </c>
      <c r="V265" s="180" t="str">
        <f t="shared" si="257"/>
        <v>MAB-*SB24</v>
      </c>
      <c r="W265" s="179">
        <v>1087.53</v>
      </c>
      <c r="X265" s="180" t="str">
        <f t="shared" si="258"/>
        <v>GLB-*SB24</v>
      </c>
      <c r="Y265" s="181">
        <v>2</v>
      </c>
      <c r="Z265" s="181"/>
      <c r="AA265" s="116"/>
      <c r="AB265" s="116"/>
      <c r="AC265" s="116"/>
      <c r="AD265" s="116"/>
      <c r="AE265" s="116"/>
      <c r="AF265" s="116"/>
      <c r="AG265" s="116"/>
      <c r="AH265" s="116"/>
      <c r="AI265" s="116"/>
      <c r="AJ265" s="116"/>
      <c r="AK265" s="116"/>
      <c r="AL265" s="116"/>
      <c r="AM265" s="116"/>
    </row>
    <row r="266" spans="1:39" ht="14.25" customHeight="1">
      <c r="A266" s="93"/>
      <c r="B266" s="179" t="s">
        <v>899</v>
      </c>
      <c r="C266" s="179">
        <v>1286.07</v>
      </c>
      <c r="D266" s="180" t="str">
        <f t="shared" si="253"/>
        <v>GLW-*BMC21</v>
      </c>
      <c r="E266" s="181"/>
      <c r="F266" s="181"/>
      <c r="G266" s="181"/>
      <c r="H266" s="181"/>
      <c r="I266" s="181"/>
      <c r="J266" s="181"/>
      <c r="K266" s="179">
        <v>1286.07</v>
      </c>
      <c r="L266" s="180" t="str">
        <f t="shared" si="254"/>
        <v>GLG-*BMC21</v>
      </c>
      <c r="M266" s="181"/>
      <c r="N266" s="181"/>
      <c r="O266" s="181"/>
      <c r="P266" s="181"/>
      <c r="Q266" s="179">
        <v>1286.07</v>
      </c>
      <c r="R266" s="180" t="str">
        <f t="shared" si="255"/>
        <v>MAW-*BMC21</v>
      </c>
      <c r="S266" s="179">
        <v>1286.07</v>
      </c>
      <c r="T266" s="180" t="str">
        <f t="shared" si="256"/>
        <v>MAG-*BMC21</v>
      </c>
      <c r="U266" s="179">
        <v>1286.07</v>
      </c>
      <c r="V266" s="180" t="str">
        <f t="shared" si="257"/>
        <v>MAB-*BMC21</v>
      </c>
      <c r="W266" s="179">
        <v>1286.07</v>
      </c>
      <c r="X266" s="180" t="str">
        <f t="shared" si="258"/>
        <v>GLB-*BMC21</v>
      </c>
      <c r="Y266" s="181">
        <v>1</v>
      </c>
      <c r="Z266" s="181"/>
      <c r="AA266" s="116"/>
      <c r="AB266" s="116"/>
      <c r="AC266" s="116"/>
      <c r="AD266" s="116"/>
      <c r="AE266" s="116"/>
      <c r="AF266" s="116"/>
      <c r="AG266" s="116"/>
      <c r="AH266" s="116"/>
      <c r="AI266" s="116"/>
      <c r="AJ266" s="116"/>
      <c r="AK266" s="116"/>
      <c r="AL266" s="116"/>
      <c r="AM266" s="116"/>
    </row>
    <row r="267" spans="1:39" ht="14.25" customHeight="1">
      <c r="A267" s="93"/>
      <c r="B267" s="179" t="s">
        <v>900</v>
      </c>
      <c r="C267" s="179">
        <v>1286.07</v>
      </c>
      <c r="D267" s="180" t="str">
        <f t="shared" si="253"/>
        <v>GLW-*BMC30</v>
      </c>
      <c r="E267" s="181"/>
      <c r="F267" s="181"/>
      <c r="G267" s="181"/>
      <c r="H267" s="181"/>
      <c r="I267" s="181"/>
      <c r="J267" s="181"/>
      <c r="K267" s="179">
        <v>1286.07</v>
      </c>
      <c r="L267" s="180" t="str">
        <f t="shared" si="254"/>
        <v>GLG-*BMC30</v>
      </c>
      <c r="M267" s="181">
        <v>1169.06</v>
      </c>
      <c r="N267" s="180" t="str">
        <f>CONCATENATE("NAO-",B267)</f>
        <v>NAO-*BMC30</v>
      </c>
      <c r="O267" s="181"/>
      <c r="P267" s="181"/>
      <c r="Q267" s="179">
        <v>1286.07</v>
      </c>
      <c r="R267" s="180" t="str">
        <f t="shared" si="255"/>
        <v>MAW-*BMC30</v>
      </c>
      <c r="S267" s="179">
        <v>1286.07</v>
      </c>
      <c r="T267" s="180" t="str">
        <f t="shared" si="256"/>
        <v>MAG-*BMC30</v>
      </c>
      <c r="U267" s="179">
        <v>1286.07</v>
      </c>
      <c r="V267" s="180" t="str">
        <f t="shared" si="257"/>
        <v>MAB-*BMC30</v>
      </c>
      <c r="W267" s="179">
        <v>1286.07</v>
      </c>
      <c r="X267" s="180" t="str">
        <f t="shared" si="258"/>
        <v>GLB-*BMC30</v>
      </c>
      <c r="Y267" s="181">
        <v>1</v>
      </c>
      <c r="Z267" s="181"/>
      <c r="AA267" s="116"/>
      <c r="AB267" s="116"/>
      <c r="AC267" s="116"/>
      <c r="AD267" s="116"/>
      <c r="AE267" s="116"/>
      <c r="AF267" s="116"/>
      <c r="AG267" s="116"/>
      <c r="AH267" s="116"/>
      <c r="AI267" s="116"/>
      <c r="AJ267" s="116"/>
      <c r="AK267" s="116"/>
      <c r="AL267" s="116"/>
      <c r="AM267" s="116"/>
    </row>
    <row r="268" spans="1:39" ht="14.25" customHeight="1">
      <c r="A268" s="93"/>
      <c r="B268" s="179" t="s">
        <v>901</v>
      </c>
      <c r="C268" s="179">
        <v>1671.88</v>
      </c>
      <c r="D268" s="180" t="str">
        <f t="shared" si="253"/>
        <v>GLW-*BMC36</v>
      </c>
      <c r="E268" s="181"/>
      <c r="F268" s="181"/>
      <c r="G268" s="181"/>
      <c r="H268" s="181"/>
      <c r="I268" s="181"/>
      <c r="J268" s="181"/>
      <c r="K268" s="179">
        <v>1671.88</v>
      </c>
      <c r="L268" s="180" t="str">
        <f t="shared" si="254"/>
        <v>GLG-*BMC36</v>
      </c>
      <c r="M268" s="181"/>
      <c r="N268" s="181"/>
      <c r="O268" s="181"/>
      <c r="P268" s="181"/>
      <c r="Q268" s="179">
        <v>1671.88</v>
      </c>
      <c r="R268" s="180" t="str">
        <f t="shared" si="255"/>
        <v>MAW-*BMC36</v>
      </c>
      <c r="S268" s="179">
        <v>1671.88</v>
      </c>
      <c r="T268" s="180" t="str">
        <f t="shared" si="256"/>
        <v>MAG-*BMC36</v>
      </c>
      <c r="U268" s="179">
        <v>1671.88</v>
      </c>
      <c r="V268" s="180" t="str">
        <f t="shared" si="257"/>
        <v>MAB-*BMC36</v>
      </c>
      <c r="W268" s="179">
        <v>1671.88</v>
      </c>
      <c r="X268" s="180" t="str">
        <f t="shared" si="258"/>
        <v>GLB-*BMC36</v>
      </c>
      <c r="Y268" s="181">
        <v>1</v>
      </c>
      <c r="Z268" s="181"/>
      <c r="AA268" s="116"/>
      <c r="AB268" s="116"/>
      <c r="AC268" s="116"/>
      <c r="AD268" s="116"/>
      <c r="AE268" s="116"/>
      <c r="AF268" s="116"/>
      <c r="AG268" s="116"/>
      <c r="AH268" s="116"/>
      <c r="AI268" s="116"/>
      <c r="AJ268" s="116"/>
      <c r="AK268" s="116"/>
      <c r="AL268" s="116"/>
      <c r="AM268" s="116"/>
    </row>
    <row r="269" spans="1:39" ht="14.25" customHeight="1">
      <c r="A269" s="175" t="s">
        <v>902</v>
      </c>
      <c r="B269" s="186"/>
      <c r="C269" s="179"/>
      <c r="D269" s="180"/>
      <c r="E269" s="181"/>
      <c r="F269" s="181"/>
      <c r="G269" s="181"/>
      <c r="H269" s="181"/>
      <c r="I269" s="181"/>
      <c r="J269" s="181"/>
      <c r="K269" s="179"/>
      <c r="L269" s="180"/>
      <c r="M269" s="181"/>
      <c r="N269" s="181"/>
      <c r="O269" s="181"/>
      <c r="P269" s="181"/>
      <c r="Q269" s="179"/>
      <c r="R269" s="180"/>
      <c r="S269" s="179"/>
      <c r="T269" s="180"/>
      <c r="U269" s="179"/>
      <c r="V269" s="180"/>
      <c r="W269" s="179"/>
      <c r="X269" s="180"/>
      <c r="Y269" s="181"/>
      <c r="Z269" s="181"/>
      <c r="AA269" s="116"/>
      <c r="AB269" s="116"/>
      <c r="AC269" s="116"/>
      <c r="AD269" s="116"/>
      <c r="AE269" s="116"/>
      <c r="AF269" s="116"/>
      <c r="AG269" s="116"/>
      <c r="AH269" s="116"/>
      <c r="AI269" s="116"/>
      <c r="AJ269" s="116"/>
      <c r="AK269" s="116"/>
      <c r="AL269" s="116"/>
      <c r="AM269" s="116"/>
    </row>
    <row r="270" spans="1:39" ht="14.25" customHeight="1">
      <c r="A270" s="178"/>
      <c r="B270" s="179" t="s">
        <v>903</v>
      </c>
      <c r="C270" s="179"/>
      <c r="D270" s="180" t="str">
        <f t="shared" ref="D270:D278" si="259">CONCATENATE("GLW-",B270)</f>
        <v>GLW-*PC1284</v>
      </c>
      <c r="E270" s="181"/>
      <c r="F270" s="181"/>
      <c r="G270" s="181"/>
      <c r="H270" s="181"/>
      <c r="I270" s="181"/>
      <c r="J270" s="181"/>
      <c r="K270" s="179"/>
      <c r="L270" s="180" t="str">
        <f t="shared" ref="L270:L278" si="260">CONCATENATE("GLG-",B270)</f>
        <v>GLG-*PC1284</v>
      </c>
      <c r="M270" s="181">
        <v>1349.21</v>
      </c>
      <c r="N270" s="180" t="str">
        <f>CONCATENATE("NAO-",B270)</f>
        <v>NAO-*PC1284</v>
      </c>
      <c r="O270" s="181"/>
      <c r="P270" s="181"/>
      <c r="Q270" s="179"/>
      <c r="R270" s="180" t="str">
        <f t="shared" ref="R270:R278" si="261">CONCATENATE("MAW-",B270)</f>
        <v>MAW-*PC1284</v>
      </c>
      <c r="S270" s="179"/>
      <c r="T270" s="180" t="str">
        <f t="shared" ref="T270:T278" si="262">CONCATENATE("MAG-",B270)</f>
        <v>MAG-*PC1284</v>
      </c>
      <c r="U270" s="179"/>
      <c r="V270" s="180" t="str">
        <f t="shared" ref="V270:V278" si="263">CONCATENATE("MAB-",B270)</f>
        <v>MAB-*PC1284</v>
      </c>
      <c r="W270" s="179"/>
      <c r="X270" s="180" t="str">
        <f t="shared" ref="X270:X278" si="264">CONCATENATE("GLB-",B270)</f>
        <v>GLB-*PC1284</v>
      </c>
      <c r="Y270" s="181"/>
      <c r="Z270" s="181"/>
      <c r="AA270" s="116"/>
      <c r="AB270" s="116"/>
      <c r="AC270" s="116"/>
      <c r="AD270" s="116"/>
      <c r="AE270" s="116"/>
      <c r="AF270" s="116"/>
      <c r="AG270" s="116"/>
      <c r="AH270" s="116"/>
      <c r="AI270" s="116"/>
      <c r="AJ270" s="116"/>
      <c r="AK270" s="116"/>
      <c r="AL270" s="116"/>
      <c r="AM270" s="116"/>
    </row>
    <row r="271" spans="1:39" ht="14.25" customHeight="1">
      <c r="A271" s="93"/>
      <c r="B271" s="179" t="s">
        <v>904</v>
      </c>
      <c r="C271" s="179">
        <v>1621.95</v>
      </c>
      <c r="D271" s="180" t="str">
        <f t="shared" si="259"/>
        <v>GLW-*PC1294</v>
      </c>
      <c r="E271" s="181"/>
      <c r="F271" s="181"/>
      <c r="G271" s="181"/>
      <c r="H271" s="181"/>
      <c r="I271" s="181"/>
      <c r="J271" s="181"/>
      <c r="K271" s="179">
        <v>1621.95</v>
      </c>
      <c r="L271" s="180" t="str">
        <f t="shared" si="260"/>
        <v>GLG-*PC1294</v>
      </c>
      <c r="M271" s="181"/>
      <c r="N271" s="181"/>
      <c r="O271" s="181"/>
      <c r="P271" s="181"/>
      <c r="Q271" s="179">
        <v>1621.95</v>
      </c>
      <c r="R271" s="180" t="str">
        <f t="shared" si="261"/>
        <v>MAW-*PC1294</v>
      </c>
      <c r="S271" s="179">
        <v>1621.95</v>
      </c>
      <c r="T271" s="180" t="str">
        <f t="shared" si="262"/>
        <v>MAG-*PC1294</v>
      </c>
      <c r="U271" s="179">
        <v>1621.95</v>
      </c>
      <c r="V271" s="180" t="str">
        <f t="shared" si="263"/>
        <v>MAB-*PC1294</v>
      </c>
      <c r="W271" s="179">
        <v>1621.95</v>
      </c>
      <c r="X271" s="180" t="str">
        <f t="shared" si="264"/>
        <v>GLB-*PC1294</v>
      </c>
      <c r="Y271" s="181">
        <v>2</v>
      </c>
      <c r="Z271" s="181"/>
      <c r="AA271" s="116"/>
      <c r="AB271" s="116"/>
      <c r="AC271" s="116"/>
      <c r="AD271" s="116"/>
      <c r="AE271" s="116"/>
      <c r="AF271" s="116"/>
      <c r="AG271" s="116"/>
      <c r="AH271" s="116"/>
      <c r="AI271" s="116"/>
      <c r="AJ271" s="116"/>
      <c r="AK271" s="116"/>
      <c r="AL271" s="116"/>
      <c r="AM271" s="116"/>
    </row>
    <row r="272" spans="1:39" ht="14.25" customHeight="1">
      <c r="A272" s="93"/>
      <c r="B272" s="179" t="s">
        <v>905</v>
      </c>
      <c r="C272" s="179"/>
      <c r="D272" s="180" t="str">
        <f t="shared" si="259"/>
        <v>GLW-*PC1296</v>
      </c>
      <c r="E272" s="181"/>
      <c r="F272" s="181"/>
      <c r="G272" s="181"/>
      <c r="H272" s="181"/>
      <c r="I272" s="181"/>
      <c r="J272" s="181"/>
      <c r="K272" s="179"/>
      <c r="L272" s="180" t="str">
        <f t="shared" si="260"/>
        <v>GLG-*PC1296</v>
      </c>
      <c r="M272" s="181">
        <v>1428.57</v>
      </c>
      <c r="N272" s="180" t="str">
        <f>CONCATENATE("NAO-",B272)</f>
        <v>NAO-*PC1296</v>
      </c>
      <c r="O272" s="181"/>
      <c r="P272" s="181"/>
      <c r="Q272" s="179"/>
      <c r="R272" s="180" t="str">
        <f t="shared" si="261"/>
        <v>MAW-*PC1296</v>
      </c>
      <c r="S272" s="179"/>
      <c r="T272" s="180" t="str">
        <f t="shared" si="262"/>
        <v>MAG-*PC1296</v>
      </c>
      <c r="U272" s="179"/>
      <c r="V272" s="180" t="str">
        <f t="shared" si="263"/>
        <v>MAB-*PC1296</v>
      </c>
      <c r="W272" s="179"/>
      <c r="X272" s="180" t="str">
        <f t="shared" si="264"/>
        <v>GLB-*PC1296</v>
      </c>
      <c r="Y272" s="181"/>
      <c r="Z272" s="181"/>
      <c r="AA272" s="116"/>
      <c r="AB272" s="116"/>
      <c r="AC272" s="116"/>
      <c r="AD272" s="116"/>
      <c r="AE272" s="116"/>
      <c r="AF272" s="116"/>
      <c r="AG272" s="116"/>
      <c r="AH272" s="116"/>
      <c r="AI272" s="116"/>
      <c r="AJ272" s="116"/>
      <c r="AK272" s="116"/>
      <c r="AL272" s="116"/>
      <c r="AM272" s="116"/>
    </row>
    <row r="273" spans="1:39" ht="14.25" customHeight="1">
      <c r="A273" s="93"/>
      <c r="B273" s="179" t="s">
        <v>906</v>
      </c>
      <c r="C273" s="179">
        <v>1780.68</v>
      </c>
      <c r="D273" s="180" t="str">
        <f t="shared" si="259"/>
        <v>GLW-*PC1594</v>
      </c>
      <c r="E273" s="181"/>
      <c r="F273" s="181"/>
      <c r="G273" s="181"/>
      <c r="H273" s="181"/>
      <c r="I273" s="181"/>
      <c r="J273" s="181"/>
      <c r="K273" s="179">
        <v>1780.68</v>
      </c>
      <c r="L273" s="180" t="str">
        <f t="shared" si="260"/>
        <v>GLG-*PC1594</v>
      </c>
      <c r="M273" s="181"/>
      <c r="N273" s="181"/>
      <c r="O273" s="181"/>
      <c r="P273" s="181"/>
      <c r="Q273" s="179">
        <v>1780.68</v>
      </c>
      <c r="R273" s="180" t="str">
        <f t="shared" si="261"/>
        <v>MAW-*PC1594</v>
      </c>
      <c r="S273" s="179">
        <v>1780.68</v>
      </c>
      <c r="T273" s="180" t="str">
        <f t="shared" si="262"/>
        <v>MAG-*PC1594</v>
      </c>
      <c r="U273" s="179">
        <v>1780.68</v>
      </c>
      <c r="V273" s="180" t="str">
        <f t="shared" si="263"/>
        <v>MAB-*PC1594</v>
      </c>
      <c r="W273" s="179">
        <v>1780.68</v>
      </c>
      <c r="X273" s="180" t="str">
        <f t="shared" si="264"/>
        <v>GLB-*PC1594</v>
      </c>
      <c r="Y273" s="181">
        <v>2</v>
      </c>
      <c r="Z273" s="181"/>
      <c r="AA273" s="116"/>
      <c r="AB273" s="116"/>
      <c r="AC273" s="116"/>
      <c r="AD273" s="116"/>
      <c r="AE273" s="116"/>
      <c r="AF273" s="116"/>
      <c r="AG273" s="116"/>
      <c r="AH273" s="116"/>
      <c r="AI273" s="116"/>
      <c r="AJ273" s="116"/>
      <c r="AK273" s="116"/>
      <c r="AL273" s="116"/>
      <c r="AM273" s="116"/>
    </row>
    <row r="274" spans="1:39" ht="14.25" customHeight="1">
      <c r="A274" s="93"/>
      <c r="B274" s="179" t="s">
        <v>907</v>
      </c>
      <c r="C274" s="179">
        <v>1967.17</v>
      </c>
      <c r="D274" s="180" t="str">
        <f t="shared" si="259"/>
        <v>GLW-*PC1892</v>
      </c>
      <c r="E274" s="181"/>
      <c r="F274" s="181"/>
      <c r="G274" s="181"/>
      <c r="H274" s="181"/>
      <c r="I274" s="181"/>
      <c r="J274" s="181"/>
      <c r="K274" s="179">
        <v>1967.17</v>
      </c>
      <c r="L274" s="180" t="str">
        <f t="shared" si="260"/>
        <v>GLG-*PC1892</v>
      </c>
      <c r="M274" s="181"/>
      <c r="N274" s="181"/>
      <c r="O274" s="181"/>
      <c r="P274" s="181"/>
      <c r="Q274" s="179">
        <v>1967.17</v>
      </c>
      <c r="R274" s="180" t="str">
        <f t="shared" si="261"/>
        <v>MAW-*PC1892</v>
      </c>
      <c r="S274" s="179">
        <v>1967.17</v>
      </c>
      <c r="T274" s="180" t="str">
        <f t="shared" si="262"/>
        <v>MAG-*PC1892</v>
      </c>
      <c r="U274" s="179">
        <v>1967.17</v>
      </c>
      <c r="V274" s="180" t="str">
        <f t="shared" si="263"/>
        <v>MAB-*PC1892</v>
      </c>
      <c r="W274" s="179">
        <v>1967.17</v>
      </c>
      <c r="X274" s="180" t="str">
        <f t="shared" si="264"/>
        <v>GLB-*PC1892</v>
      </c>
      <c r="Y274" s="181">
        <v>2</v>
      </c>
      <c r="Z274" s="181"/>
      <c r="AA274" s="116"/>
      <c r="AB274" s="116"/>
      <c r="AC274" s="116"/>
      <c r="AD274" s="116"/>
      <c r="AE274" s="116"/>
      <c r="AF274" s="116"/>
      <c r="AG274" s="116"/>
      <c r="AH274" s="116"/>
      <c r="AI274" s="116"/>
      <c r="AJ274" s="116"/>
      <c r="AK274" s="116"/>
      <c r="AL274" s="116"/>
      <c r="AM274" s="116"/>
    </row>
    <row r="275" spans="1:39" ht="14.25" customHeight="1">
      <c r="A275" s="93"/>
      <c r="B275" s="179" t="s">
        <v>908</v>
      </c>
      <c r="C275" s="179">
        <v>1967.17</v>
      </c>
      <c r="D275" s="180" t="str">
        <f t="shared" si="259"/>
        <v>GLW-*PC1894</v>
      </c>
      <c r="E275" s="181"/>
      <c r="F275" s="181"/>
      <c r="G275" s="181"/>
      <c r="H275" s="181"/>
      <c r="I275" s="181"/>
      <c r="J275" s="181"/>
      <c r="K275" s="179">
        <v>1967.17</v>
      </c>
      <c r="L275" s="180" t="str">
        <f t="shared" si="260"/>
        <v>GLG-*PC1894</v>
      </c>
      <c r="M275" s="181"/>
      <c r="N275" s="181"/>
      <c r="O275" s="181"/>
      <c r="P275" s="181"/>
      <c r="Q275" s="179">
        <v>1967.17</v>
      </c>
      <c r="R275" s="180" t="str">
        <f t="shared" si="261"/>
        <v>MAW-*PC1894</v>
      </c>
      <c r="S275" s="179">
        <v>1967.17</v>
      </c>
      <c r="T275" s="180" t="str">
        <f t="shared" si="262"/>
        <v>MAG-*PC1894</v>
      </c>
      <c r="U275" s="179">
        <v>1967.17</v>
      </c>
      <c r="V275" s="180" t="str">
        <f t="shared" si="263"/>
        <v>MAB-*PC1894</v>
      </c>
      <c r="W275" s="179">
        <v>1967.17</v>
      </c>
      <c r="X275" s="180" t="str">
        <f t="shared" si="264"/>
        <v>GLB-*PC1894</v>
      </c>
      <c r="Y275" s="181">
        <v>2</v>
      </c>
      <c r="Z275" s="181"/>
      <c r="AA275" s="116"/>
      <c r="AB275" s="116"/>
      <c r="AC275" s="116"/>
      <c r="AD275" s="116"/>
      <c r="AE275" s="116"/>
      <c r="AF275" s="116"/>
      <c r="AG275" s="116"/>
      <c r="AH275" s="116"/>
      <c r="AI275" s="116"/>
      <c r="AJ275" s="116"/>
      <c r="AK275" s="116"/>
      <c r="AL275" s="116"/>
      <c r="AM275" s="116"/>
    </row>
    <row r="276" spans="1:39" ht="14.25" customHeight="1">
      <c r="A276" s="93"/>
      <c r="B276" s="179" t="s">
        <v>909</v>
      </c>
      <c r="C276" s="179">
        <v>2222.8000000000002</v>
      </c>
      <c r="D276" s="180" t="str">
        <f t="shared" si="259"/>
        <v>GLW-*PC2194</v>
      </c>
      <c r="E276" s="181"/>
      <c r="F276" s="181"/>
      <c r="G276" s="181"/>
      <c r="H276" s="181"/>
      <c r="I276" s="181"/>
      <c r="J276" s="181"/>
      <c r="K276" s="179">
        <v>2222.8000000000002</v>
      </c>
      <c r="L276" s="180" t="str">
        <f t="shared" si="260"/>
        <v>GLG-*PC2194</v>
      </c>
      <c r="M276" s="181"/>
      <c r="N276" s="181"/>
      <c r="O276" s="181"/>
      <c r="P276" s="181"/>
      <c r="Q276" s="179">
        <v>2222.8000000000002</v>
      </c>
      <c r="R276" s="180" t="str">
        <f t="shared" si="261"/>
        <v>MAW-*PC2194</v>
      </c>
      <c r="S276" s="179">
        <v>2222.8000000000002</v>
      </c>
      <c r="T276" s="180" t="str">
        <f t="shared" si="262"/>
        <v>MAG-*PC2194</v>
      </c>
      <c r="U276" s="179">
        <v>2222.8000000000002</v>
      </c>
      <c r="V276" s="180" t="str">
        <f t="shared" si="263"/>
        <v>MAB-*PC2194</v>
      </c>
      <c r="W276" s="179">
        <v>2222.8000000000002</v>
      </c>
      <c r="X276" s="180" t="str">
        <f t="shared" si="264"/>
        <v>GLB-*PC2194</v>
      </c>
      <c r="Y276" s="181">
        <v>2</v>
      </c>
      <c r="Z276" s="181"/>
      <c r="AA276" s="116"/>
      <c r="AB276" s="116"/>
      <c r="AC276" s="116"/>
      <c r="AD276" s="116"/>
      <c r="AE276" s="116"/>
      <c r="AF276" s="116"/>
      <c r="AG276" s="116"/>
      <c r="AH276" s="116"/>
      <c r="AI276" s="116"/>
      <c r="AJ276" s="116"/>
      <c r="AK276" s="116"/>
      <c r="AL276" s="116"/>
      <c r="AM276" s="116"/>
    </row>
    <row r="277" spans="1:39" ht="14.25" customHeight="1">
      <c r="A277" s="93"/>
      <c r="B277" s="179" t="s">
        <v>910</v>
      </c>
      <c r="C277" s="179">
        <v>2381.5300000000002</v>
      </c>
      <c r="D277" s="180" t="str">
        <f t="shared" si="259"/>
        <v>GLW-*PC2494</v>
      </c>
      <c r="E277" s="181"/>
      <c r="F277" s="181"/>
      <c r="G277" s="181"/>
      <c r="H277" s="181"/>
      <c r="I277" s="181"/>
      <c r="J277" s="181"/>
      <c r="K277" s="179">
        <v>2381.5300000000002</v>
      </c>
      <c r="L277" s="180" t="str">
        <f t="shared" si="260"/>
        <v>GLG-*PC2494</v>
      </c>
      <c r="M277" s="181"/>
      <c r="N277" s="181"/>
      <c r="O277" s="181"/>
      <c r="P277" s="181"/>
      <c r="Q277" s="179">
        <v>2381.5300000000002</v>
      </c>
      <c r="R277" s="180" t="str">
        <f t="shared" si="261"/>
        <v>MAW-*PC2494</v>
      </c>
      <c r="S277" s="179">
        <v>2381.5300000000002</v>
      </c>
      <c r="T277" s="180" t="str">
        <f t="shared" si="262"/>
        <v>MAG-*PC2494</v>
      </c>
      <c r="U277" s="179">
        <v>2381.5300000000002</v>
      </c>
      <c r="V277" s="180" t="str">
        <f t="shared" si="263"/>
        <v>MAB-*PC2494</v>
      </c>
      <c r="W277" s="179">
        <v>2381.5300000000002</v>
      </c>
      <c r="X277" s="180" t="str">
        <f t="shared" si="264"/>
        <v>GLB-*PC2494</v>
      </c>
      <c r="Y277" s="181">
        <v>4</v>
      </c>
      <c r="Z277" s="181"/>
      <c r="AA277" s="116"/>
      <c r="AB277" s="116"/>
      <c r="AC277" s="116"/>
      <c r="AD277" s="116"/>
      <c r="AE277" s="116"/>
      <c r="AF277" s="116"/>
      <c r="AG277" s="116"/>
      <c r="AH277" s="116"/>
      <c r="AI277" s="116"/>
      <c r="AJ277" s="116"/>
      <c r="AK277" s="116"/>
      <c r="AL277" s="116"/>
      <c r="AM277" s="116"/>
    </row>
    <row r="278" spans="1:39" ht="14.25" customHeight="1">
      <c r="A278" s="93"/>
      <c r="B278" s="179" t="s">
        <v>911</v>
      </c>
      <c r="C278" s="179">
        <v>3111.04</v>
      </c>
      <c r="D278" s="180" t="str">
        <f t="shared" si="259"/>
        <v>GLW-*PC3390</v>
      </c>
      <c r="E278" s="181"/>
      <c r="F278" s="181"/>
      <c r="G278" s="181"/>
      <c r="H278" s="181"/>
      <c r="I278" s="181"/>
      <c r="J278" s="181"/>
      <c r="K278" s="179">
        <v>3111.04</v>
      </c>
      <c r="L278" s="180" t="str">
        <f t="shared" si="260"/>
        <v>GLG-*PC3390</v>
      </c>
      <c r="M278" s="181"/>
      <c r="N278" s="181"/>
      <c r="O278" s="181"/>
      <c r="P278" s="181"/>
      <c r="Q278" s="179">
        <v>3111.04</v>
      </c>
      <c r="R278" s="180" t="str">
        <f t="shared" si="261"/>
        <v>MAW-*PC3390</v>
      </c>
      <c r="S278" s="179">
        <v>3111.04</v>
      </c>
      <c r="T278" s="180" t="str">
        <f t="shared" si="262"/>
        <v>MAG-*PC3390</v>
      </c>
      <c r="U278" s="179">
        <v>3111.04</v>
      </c>
      <c r="V278" s="180" t="str">
        <f t="shared" si="263"/>
        <v>MAB-*PC3390</v>
      </c>
      <c r="W278" s="179">
        <v>3111.04</v>
      </c>
      <c r="X278" s="180" t="str">
        <f t="shared" si="264"/>
        <v>GLB-*PC3390</v>
      </c>
      <c r="Y278" s="181">
        <v>4</v>
      </c>
      <c r="Z278" s="181"/>
      <c r="AA278" s="116"/>
      <c r="AB278" s="116"/>
      <c r="AC278" s="116"/>
      <c r="AD278" s="116"/>
      <c r="AE278" s="116"/>
      <c r="AF278" s="116"/>
      <c r="AG278" s="116"/>
      <c r="AH278" s="116"/>
      <c r="AI278" s="116"/>
      <c r="AJ278" s="116"/>
      <c r="AK278" s="116"/>
      <c r="AL278" s="116"/>
      <c r="AM278" s="116"/>
    </row>
    <row r="279" spans="1:39" ht="14.25" customHeight="1">
      <c r="A279" s="175" t="s">
        <v>912</v>
      </c>
      <c r="B279" s="186"/>
      <c r="C279" s="179"/>
      <c r="D279" s="180"/>
      <c r="E279" s="181"/>
      <c r="F279" s="181"/>
      <c r="G279" s="181"/>
      <c r="H279" s="181"/>
      <c r="I279" s="181"/>
      <c r="J279" s="181"/>
      <c r="K279" s="179"/>
      <c r="L279" s="180"/>
      <c r="M279" s="181"/>
      <c r="N279" s="181"/>
      <c r="O279" s="181"/>
      <c r="P279" s="181"/>
      <c r="Q279" s="179"/>
      <c r="R279" s="180"/>
      <c r="S279" s="179"/>
      <c r="T279" s="180"/>
      <c r="U279" s="179"/>
      <c r="V279" s="180"/>
      <c r="W279" s="179"/>
      <c r="X279" s="180"/>
      <c r="Y279" s="181"/>
      <c r="Z279" s="181"/>
      <c r="AA279" s="116"/>
      <c r="AB279" s="116"/>
      <c r="AC279" s="116"/>
      <c r="AD279" s="116"/>
      <c r="AE279" s="116"/>
      <c r="AF279" s="116"/>
      <c r="AG279" s="116"/>
      <c r="AH279" s="116"/>
      <c r="AI279" s="116"/>
      <c r="AJ279" s="116"/>
      <c r="AK279" s="116"/>
      <c r="AL279" s="116"/>
      <c r="AM279" s="116"/>
    </row>
    <row r="280" spans="1:39" ht="14.25" customHeight="1">
      <c r="A280" s="93"/>
      <c r="B280" s="179" t="s">
        <v>913</v>
      </c>
      <c r="C280" s="179">
        <v>1780.68</v>
      </c>
      <c r="D280" s="180" t="str">
        <f t="shared" ref="D280:D283" si="265">CONCATENATE("GLW-",B280)</f>
        <v>GLW-*LINEN159021</v>
      </c>
      <c r="E280" s="181"/>
      <c r="F280" s="181"/>
      <c r="G280" s="181"/>
      <c r="H280" s="181"/>
      <c r="I280" s="181"/>
      <c r="J280" s="181"/>
      <c r="K280" s="179">
        <v>1780.68</v>
      </c>
      <c r="L280" s="180" t="str">
        <f t="shared" ref="L280:L285" si="266">CONCATENATE("GLG-",B280)</f>
        <v>GLG-*LINEN159021</v>
      </c>
      <c r="M280" s="181"/>
      <c r="N280" s="181"/>
      <c r="O280" s="181"/>
      <c r="P280" s="181"/>
      <c r="Q280" s="179">
        <v>1780.68</v>
      </c>
      <c r="R280" s="180" t="str">
        <f t="shared" ref="R280:R283" si="267">CONCATENATE("MAW-",B280)</f>
        <v>MAW-*LINEN159021</v>
      </c>
      <c r="S280" s="179">
        <v>1780.68</v>
      </c>
      <c r="T280" s="180" t="str">
        <f t="shared" ref="T280:T283" si="268">CONCATENATE("MAG-",B280)</f>
        <v>MAG-*LINEN159021</v>
      </c>
      <c r="U280" s="179">
        <v>1780.68</v>
      </c>
      <c r="V280" s="180" t="str">
        <f t="shared" ref="V280:V283" si="269">CONCATENATE("MAB-",B280)</f>
        <v>MAB-*LINEN159021</v>
      </c>
      <c r="W280" s="179">
        <v>1780.68</v>
      </c>
      <c r="X280" s="180" t="str">
        <f t="shared" ref="X280:X283" si="270">CONCATENATE("GLB-",B280)</f>
        <v>GLB-*LINEN159021</v>
      </c>
      <c r="Y280" s="181">
        <v>2</v>
      </c>
      <c r="Z280" s="181"/>
      <c r="AA280" s="116"/>
      <c r="AB280" s="116"/>
      <c r="AC280" s="116"/>
      <c r="AD280" s="116"/>
      <c r="AE280" s="116"/>
      <c r="AF280" s="116"/>
      <c r="AG280" s="116"/>
      <c r="AH280" s="116"/>
      <c r="AI280" s="116"/>
      <c r="AJ280" s="116"/>
      <c r="AK280" s="116"/>
      <c r="AL280" s="116"/>
      <c r="AM280" s="116"/>
    </row>
    <row r="281" spans="1:39" ht="14.25" customHeight="1">
      <c r="A281" s="93"/>
      <c r="B281" s="179" t="s">
        <v>914</v>
      </c>
      <c r="C281" s="179">
        <v>1781.21</v>
      </c>
      <c r="D281" s="180" t="str">
        <f t="shared" si="265"/>
        <v>GLW-*LINEN1884</v>
      </c>
      <c r="E281" s="181"/>
      <c r="F281" s="181"/>
      <c r="G281" s="181"/>
      <c r="H281" s="181"/>
      <c r="I281" s="181"/>
      <c r="J281" s="181"/>
      <c r="K281" s="179">
        <v>1781.21</v>
      </c>
      <c r="L281" s="182" t="str">
        <f t="shared" si="266"/>
        <v>GLG-*LINEN1884</v>
      </c>
      <c r="M281" s="180">
        <v>1543.25397</v>
      </c>
      <c r="N281" s="180" t="str">
        <f t="shared" ref="N281:N282" si="271">CONCATENATE("NAO-",B281)</f>
        <v>NAO-*LINEN1884</v>
      </c>
      <c r="O281" s="180">
        <v>1543.25397</v>
      </c>
      <c r="P281" s="180" t="str">
        <f t="shared" ref="P281:P282" si="272">CONCATENATE("WHO-",B281)</f>
        <v>WHO-*LINEN1884</v>
      </c>
      <c r="Q281" s="179">
        <v>1781.21</v>
      </c>
      <c r="R281" s="180" t="str">
        <f t="shared" si="267"/>
        <v>MAW-*LINEN1884</v>
      </c>
      <c r="S281" s="179">
        <v>1781.21</v>
      </c>
      <c r="T281" s="180" t="str">
        <f t="shared" si="268"/>
        <v>MAG-*LINEN1884</v>
      </c>
      <c r="U281" s="179">
        <v>1781.21</v>
      </c>
      <c r="V281" s="180" t="str">
        <f t="shared" si="269"/>
        <v>MAB-*LINEN1884</v>
      </c>
      <c r="W281" s="179">
        <v>1781.21</v>
      </c>
      <c r="X281" s="180" t="str">
        <f t="shared" si="270"/>
        <v>GLB-*LINEN1884</v>
      </c>
      <c r="Y281" s="181">
        <v>2</v>
      </c>
      <c r="Z281" s="181"/>
      <c r="AA281" s="116"/>
      <c r="AB281" s="116"/>
      <c r="AC281" s="116"/>
      <c r="AD281" s="116"/>
      <c r="AE281" s="116"/>
      <c r="AF281" s="116"/>
      <c r="AG281" s="116"/>
      <c r="AH281" s="116"/>
      <c r="AI281" s="116"/>
      <c r="AJ281" s="116"/>
      <c r="AK281" s="116"/>
      <c r="AL281" s="116"/>
      <c r="AM281" s="116"/>
    </row>
    <row r="282" spans="1:39" ht="14.25" customHeight="1">
      <c r="A282" s="93"/>
      <c r="B282" s="179" t="s">
        <v>915</v>
      </c>
      <c r="C282" s="179">
        <v>1781.21</v>
      </c>
      <c r="D282" s="180" t="str">
        <f t="shared" si="265"/>
        <v>GLW-*LINEN188424</v>
      </c>
      <c r="E282" s="181"/>
      <c r="F282" s="181"/>
      <c r="G282" s="181"/>
      <c r="H282" s="181"/>
      <c r="I282" s="181"/>
      <c r="J282" s="181"/>
      <c r="K282" s="179">
        <v>1781.21</v>
      </c>
      <c r="L282" s="182" t="str">
        <f t="shared" si="266"/>
        <v>GLG-*LINEN188424</v>
      </c>
      <c r="M282" s="183">
        <v>1543.27</v>
      </c>
      <c r="N282" s="180" t="str">
        <f t="shared" si="271"/>
        <v>NAO-*LINEN188424</v>
      </c>
      <c r="O282" s="183">
        <v>1543.27</v>
      </c>
      <c r="P282" s="180" t="str">
        <f t="shared" si="272"/>
        <v>WHO-*LINEN188424</v>
      </c>
      <c r="Q282" s="179">
        <v>1781.21</v>
      </c>
      <c r="R282" s="180" t="str">
        <f t="shared" si="267"/>
        <v>MAW-*LINEN188424</v>
      </c>
      <c r="S282" s="179">
        <v>1781.21</v>
      </c>
      <c r="T282" s="180" t="str">
        <f t="shared" si="268"/>
        <v>MAG-*LINEN188424</v>
      </c>
      <c r="U282" s="179">
        <v>1781.21</v>
      </c>
      <c r="V282" s="180" t="str">
        <f t="shared" si="269"/>
        <v>MAB-*LINEN188424</v>
      </c>
      <c r="W282" s="179">
        <v>1781.21</v>
      </c>
      <c r="X282" s="180" t="str">
        <f t="shared" si="270"/>
        <v>GLB-*LINEN188424</v>
      </c>
      <c r="Y282" s="181">
        <v>2</v>
      </c>
      <c r="Z282" s="181"/>
      <c r="AA282" s="116"/>
      <c r="AB282" s="116"/>
      <c r="AC282" s="116"/>
      <c r="AD282" s="116"/>
      <c r="AE282" s="116"/>
      <c r="AF282" s="116"/>
      <c r="AG282" s="116"/>
      <c r="AH282" s="116"/>
      <c r="AI282" s="116"/>
      <c r="AJ282" s="116"/>
      <c r="AK282" s="116"/>
      <c r="AL282" s="116"/>
      <c r="AM282" s="116"/>
    </row>
    <row r="283" spans="1:39" ht="14.25" customHeight="1">
      <c r="A283" s="93"/>
      <c r="B283" s="179" t="s">
        <v>916</v>
      </c>
      <c r="C283" s="179">
        <v>1967.17</v>
      </c>
      <c r="D283" s="180" t="str">
        <f t="shared" si="265"/>
        <v>GLW-*LINEN189021</v>
      </c>
      <c r="E283" s="181"/>
      <c r="F283" s="181"/>
      <c r="G283" s="181"/>
      <c r="H283" s="181"/>
      <c r="I283" s="181"/>
      <c r="J283" s="181"/>
      <c r="K283" s="179">
        <v>1967.17</v>
      </c>
      <c r="L283" s="180" t="str">
        <f t="shared" si="266"/>
        <v>GLG-*LINEN189021</v>
      </c>
      <c r="M283" s="181"/>
      <c r="N283" s="181"/>
      <c r="O283" s="181"/>
      <c r="P283" s="181"/>
      <c r="Q283" s="179">
        <v>1967.17</v>
      </c>
      <c r="R283" s="180" t="str">
        <f t="shared" si="267"/>
        <v>MAW-*LINEN189021</v>
      </c>
      <c r="S283" s="179">
        <v>1967.17</v>
      </c>
      <c r="T283" s="180" t="str">
        <f t="shared" si="268"/>
        <v>MAG-*LINEN189021</v>
      </c>
      <c r="U283" s="179">
        <v>1967.17</v>
      </c>
      <c r="V283" s="180" t="str">
        <f t="shared" si="269"/>
        <v>MAB-*LINEN189021</v>
      </c>
      <c r="W283" s="179">
        <v>1967.17</v>
      </c>
      <c r="X283" s="180" t="str">
        <f t="shared" si="270"/>
        <v>GLB-*LINEN189021</v>
      </c>
      <c r="Y283" s="181">
        <v>2</v>
      </c>
      <c r="Z283" s="181"/>
      <c r="AA283" s="116"/>
      <c r="AB283" s="116"/>
      <c r="AC283" s="116"/>
      <c r="AD283" s="116"/>
      <c r="AE283" s="116"/>
      <c r="AF283" s="116"/>
      <c r="AG283" s="116"/>
      <c r="AH283" s="116"/>
      <c r="AI283" s="116"/>
      <c r="AJ283" s="116"/>
      <c r="AK283" s="116"/>
      <c r="AL283" s="116"/>
      <c r="AM283" s="116"/>
    </row>
    <row r="284" spans="1:39" ht="14.25" customHeight="1">
      <c r="A284" s="93"/>
      <c r="B284" s="179" t="s">
        <v>917</v>
      </c>
      <c r="C284" s="179"/>
      <c r="D284" s="180"/>
      <c r="E284" s="181"/>
      <c r="F284" s="181"/>
      <c r="G284" s="181"/>
      <c r="H284" s="181"/>
      <c r="I284" s="181"/>
      <c r="J284" s="181"/>
      <c r="K284" s="179"/>
      <c r="L284" s="182" t="str">
        <f t="shared" si="266"/>
        <v>GLG-*LINEN189024</v>
      </c>
      <c r="M284" s="180">
        <v>1619.36</v>
      </c>
      <c r="N284" s="180" t="str">
        <f>CONCATENATE("NAO-",B284)</f>
        <v>NAO-*LINEN189024</v>
      </c>
      <c r="O284" s="180">
        <v>1619.36</v>
      </c>
      <c r="P284" s="180" t="str">
        <f>CONCATENATE("WHO-",B284)</f>
        <v>WHO-*LINEN189024</v>
      </c>
      <c r="Q284" s="179"/>
      <c r="R284" s="180"/>
      <c r="S284" s="179"/>
      <c r="T284" s="180"/>
      <c r="U284" s="179"/>
      <c r="V284" s="180"/>
      <c r="W284" s="179"/>
      <c r="X284" s="180"/>
      <c r="Y284" s="181"/>
      <c r="Z284" s="181"/>
      <c r="AA284" s="116"/>
      <c r="AB284" s="116"/>
      <c r="AC284" s="116"/>
      <c r="AD284" s="116"/>
      <c r="AE284" s="116"/>
      <c r="AF284" s="116"/>
      <c r="AG284" s="116"/>
      <c r="AH284" s="116"/>
      <c r="AI284" s="116"/>
      <c r="AJ284" s="116"/>
      <c r="AK284" s="116"/>
      <c r="AL284" s="116"/>
      <c r="AM284" s="116"/>
    </row>
    <row r="285" spans="1:39" ht="14.25" customHeight="1">
      <c r="A285" s="93"/>
      <c r="B285" s="179" t="s">
        <v>918</v>
      </c>
      <c r="C285" s="179">
        <v>2488.1999999999998</v>
      </c>
      <c r="D285" s="180" t="str">
        <f>CONCATENATE("GLW-",B285)</f>
        <v>GLW-*LINEN489015</v>
      </c>
      <c r="E285" s="181"/>
      <c r="F285" s="181"/>
      <c r="G285" s="181"/>
      <c r="H285" s="181"/>
      <c r="I285" s="181"/>
      <c r="J285" s="181"/>
      <c r="K285" s="179">
        <v>2488.1999999999998</v>
      </c>
      <c r="L285" s="180" t="str">
        <f t="shared" si="266"/>
        <v>GLG-*LINEN489015</v>
      </c>
      <c r="M285" s="181"/>
      <c r="N285" s="181"/>
      <c r="O285" s="181"/>
      <c r="P285" s="181"/>
      <c r="Q285" s="179">
        <v>2488.1999999999998</v>
      </c>
      <c r="R285" s="180" t="str">
        <f>CONCATENATE("MAW-",B285)</f>
        <v>MAW-*LINEN489015</v>
      </c>
      <c r="S285" s="179">
        <v>2488.1999999999998</v>
      </c>
      <c r="T285" s="180" t="str">
        <f>CONCATENATE("MAG-",B285)</f>
        <v>MAG-*LINEN489015</v>
      </c>
      <c r="U285" s="179">
        <v>2488.1999999999998</v>
      </c>
      <c r="V285" s="180" t="str">
        <f>CONCATENATE("MAB-",B285)</f>
        <v>MAB-*LINEN489015</v>
      </c>
      <c r="W285" s="179">
        <v>2488.1999999999998</v>
      </c>
      <c r="X285" s="180" t="str">
        <f>CONCATENATE("GLB-",B285)</f>
        <v>GLB-*LINEN489015</v>
      </c>
      <c r="Y285" s="181">
        <v>4</v>
      </c>
      <c r="Z285" s="181"/>
      <c r="AA285" s="116"/>
      <c r="AB285" s="116"/>
      <c r="AC285" s="116"/>
      <c r="AD285" s="116"/>
      <c r="AE285" s="116"/>
      <c r="AF285" s="116"/>
      <c r="AG285" s="116"/>
      <c r="AH285" s="116"/>
      <c r="AI285" s="116"/>
      <c r="AJ285" s="116"/>
      <c r="AK285" s="116"/>
      <c r="AL285" s="116"/>
      <c r="AM285" s="116"/>
    </row>
    <row r="286" spans="1:39" ht="14.25" customHeight="1">
      <c r="A286" s="116"/>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16"/>
      <c r="AB286" s="116"/>
      <c r="AC286" s="116"/>
      <c r="AD286" s="116"/>
      <c r="AE286" s="116"/>
      <c r="AF286" s="116"/>
      <c r="AG286" s="116"/>
      <c r="AH286" s="116"/>
      <c r="AI286" s="116"/>
      <c r="AJ286" s="116"/>
      <c r="AK286" s="116"/>
      <c r="AL286" s="116"/>
      <c r="AM286" s="116"/>
    </row>
    <row r="287" spans="1:39" ht="14.25" customHeight="1">
      <c r="A287" s="116"/>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16"/>
      <c r="AB287" s="116"/>
      <c r="AC287" s="116"/>
      <c r="AD287" s="116"/>
      <c r="AE287" s="116"/>
      <c r="AF287" s="116"/>
      <c r="AG287" s="116"/>
      <c r="AH287" s="116"/>
      <c r="AI287" s="116"/>
      <c r="AJ287" s="116"/>
      <c r="AK287" s="116"/>
      <c r="AL287" s="116"/>
      <c r="AM287" s="116"/>
    </row>
    <row r="288" spans="1:39" ht="14.25" customHeight="1">
      <c r="A288" s="116"/>
      <c r="B288" s="191"/>
      <c r="C288" s="192"/>
      <c r="D288" s="174"/>
      <c r="E288" s="174"/>
      <c r="F288" s="174"/>
      <c r="G288" s="174"/>
      <c r="H288" s="174"/>
      <c r="I288" s="174"/>
      <c r="J288" s="174"/>
      <c r="K288" s="174"/>
      <c r="L288" s="174"/>
      <c r="M288" s="174"/>
      <c r="N288" s="174"/>
      <c r="O288" s="174"/>
      <c r="P288" s="174"/>
      <c r="Q288" s="174"/>
      <c r="R288" s="174"/>
      <c r="S288" s="174"/>
      <c r="T288" s="174"/>
      <c r="U288" s="174"/>
      <c r="V288" s="174"/>
      <c r="W288" s="174"/>
      <c r="X288" s="192"/>
      <c r="Y288" s="192"/>
      <c r="Z288" s="192"/>
      <c r="AA288" s="116"/>
      <c r="AB288" s="116"/>
      <c r="AC288" s="116"/>
      <c r="AD288" s="116"/>
      <c r="AE288" s="116"/>
      <c r="AF288" s="116"/>
      <c r="AG288" s="116"/>
      <c r="AH288" s="116"/>
      <c r="AI288" s="116"/>
      <c r="AJ288" s="116"/>
      <c r="AK288" s="116"/>
      <c r="AL288" s="116"/>
      <c r="AM288" s="116"/>
    </row>
    <row r="289" spans="1:39" ht="14.25" customHeight="1">
      <c r="A289" s="116"/>
      <c r="B289" s="191"/>
      <c r="C289" s="192"/>
      <c r="D289" s="174"/>
      <c r="E289" s="174"/>
      <c r="F289" s="174"/>
      <c r="G289" s="174"/>
      <c r="H289" s="174"/>
      <c r="I289" s="174"/>
      <c r="J289" s="174"/>
      <c r="K289" s="174"/>
      <c r="L289" s="174"/>
      <c r="M289" s="174"/>
      <c r="N289" s="174"/>
      <c r="O289" s="174"/>
      <c r="P289" s="174"/>
      <c r="Q289" s="174"/>
      <c r="R289" s="174"/>
      <c r="S289" s="174"/>
      <c r="T289" s="174"/>
      <c r="U289" s="174"/>
      <c r="V289" s="174"/>
      <c r="W289" s="174"/>
      <c r="X289" s="192"/>
      <c r="Y289" s="192"/>
      <c r="Z289" s="192"/>
      <c r="AA289" s="116"/>
      <c r="AB289" s="116"/>
      <c r="AC289" s="116"/>
      <c r="AD289" s="116"/>
      <c r="AE289" s="116"/>
      <c r="AF289" s="116"/>
      <c r="AG289" s="116"/>
      <c r="AH289" s="116"/>
      <c r="AI289" s="116"/>
      <c r="AJ289" s="116"/>
      <c r="AK289" s="116"/>
      <c r="AL289" s="116"/>
      <c r="AM289" s="116"/>
    </row>
    <row r="290" spans="1:39" ht="14.25" customHeight="1">
      <c r="A290" s="116"/>
      <c r="B290" s="191"/>
      <c r="C290" s="192"/>
      <c r="D290" s="174"/>
      <c r="E290" s="174"/>
      <c r="F290" s="174"/>
      <c r="G290" s="174"/>
      <c r="H290" s="174"/>
      <c r="I290" s="174"/>
      <c r="J290" s="174"/>
      <c r="K290" s="174"/>
      <c r="L290" s="174"/>
      <c r="M290" s="174"/>
      <c r="N290" s="174"/>
      <c r="O290" s="174"/>
      <c r="P290" s="174"/>
      <c r="Q290" s="174"/>
      <c r="R290" s="174"/>
      <c r="S290" s="174"/>
      <c r="T290" s="174"/>
      <c r="U290" s="174"/>
      <c r="V290" s="174"/>
      <c r="W290" s="174"/>
      <c r="X290" s="192"/>
      <c r="Y290" s="192"/>
      <c r="Z290" s="192"/>
      <c r="AA290" s="116"/>
      <c r="AB290" s="116"/>
      <c r="AC290" s="116"/>
      <c r="AD290" s="116"/>
      <c r="AE290" s="116"/>
      <c r="AF290" s="116"/>
      <c r="AG290" s="116"/>
      <c r="AH290" s="116"/>
      <c r="AI290" s="116"/>
      <c r="AJ290" s="116"/>
      <c r="AK290" s="116"/>
      <c r="AL290" s="116"/>
      <c r="AM290" s="116"/>
    </row>
    <row r="291" spans="1:39" ht="14.25" customHeight="1">
      <c r="A291" s="116"/>
      <c r="B291" s="191"/>
      <c r="C291" s="192"/>
      <c r="D291" s="174"/>
      <c r="E291" s="174"/>
      <c r="F291" s="174"/>
      <c r="G291" s="174"/>
      <c r="H291" s="174"/>
      <c r="I291" s="174"/>
      <c r="J291" s="174"/>
      <c r="K291" s="174"/>
      <c r="L291" s="174"/>
      <c r="M291" s="174"/>
      <c r="N291" s="174"/>
      <c r="O291" s="174"/>
      <c r="P291" s="174"/>
      <c r="Q291" s="174"/>
      <c r="R291" s="174"/>
      <c r="S291" s="174"/>
      <c r="T291" s="174"/>
      <c r="U291" s="174"/>
      <c r="V291" s="174"/>
      <c r="W291" s="174"/>
      <c r="X291" s="192"/>
      <c r="Y291" s="192"/>
      <c r="Z291" s="192"/>
      <c r="AA291" s="116"/>
      <c r="AB291" s="116"/>
      <c r="AC291" s="116"/>
      <c r="AD291" s="116"/>
      <c r="AE291" s="116"/>
      <c r="AF291" s="116"/>
      <c r="AG291" s="116"/>
      <c r="AH291" s="116"/>
      <c r="AI291" s="116"/>
      <c r="AJ291" s="116"/>
      <c r="AK291" s="116"/>
      <c r="AL291" s="116"/>
      <c r="AM291" s="116"/>
    </row>
    <row r="292" spans="1:39" ht="14.25" customHeight="1">
      <c r="A292" s="116"/>
      <c r="B292" s="191"/>
      <c r="C292" s="192"/>
      <c r="D292" s="174"/>
      <c r="E292" s="174"/>
      <c r="F292" s="174"/>
      <c r="G292" s="174"/>
      <c r="H292" s="174"/>
      <c r="I292" s="174"/>
      <c r="J292" s="174"/>
      <c r="K292" s="174"/>
      <c r="L292" s="174"/>
      <c r="M292" s="174"/>
      <c r="N292" s="174"/>
      <c r="O292" s="174"/>
      <c r="P292" s="174"/>
      <c r="Q292" s="174"/>
      <c r="R292" s="174"/>
      <c r="S292" s="174"/>
      <c r="T292" s="174"/>
      <c r="U292" s="174"/>
      <c r="V292" s="174"/>
      <c r="W292" s="174"/>
      <c r="X292" s="192"/>
      <c r="Y292" s="192"/>
      <c r="Z292" s="192"/>
      <c r="AA292" s="116"/>
      <c r="AB292" s="116"/>
      <c r="AC292" s="116"/>
      <c r="AD292" s="116"/>
      <c r="AE292" s="116"/>
      <c r="AF292" s="116"/>
      <c r="AG292" s="116"/>
      <c r="AH292" s="116"/>
      <c r="AI292" s="116"/>
      <c r="AJ292" s="116"/>
      <c r="AK292" s="116"/>
      <c r="AL292" s="116"/>
      <c r="AM292" s="116"/>
    </row>
    <row r="293" spans="1:39" ht="14.25" customHeight="1">
      <c r="A293" s="116"/>
      <c r="B293" s="191"/>
      <c r="C293" s="192"/>
      <c r="D293" s="174"/>
      <c r="E293" s="174"/>
      <c r="F293" s="174"/>
      <c r="G293" s="174"/>
      <c r="H293" s="174"/>
      <c r="I293" s="174"/>
      <c r="J293" s="174"/>
      <c r="K293" s="174"/>
      <c r="L293" s="174"/>
      <c r="M293" s="174"/>
      <c r="N293" s="174"/>
      <c r="O293" s="174"/>
      <c r="P293" s="174"/>
      <c r="Q293" s="174"/>
      <c r="R293" s="174"/>
      <c r="S293" s="174"/>
      <c r="T293" s="174"/>
      <c r="U293" s="174"/>
      <c r="V293" s="174"/>
      <c r="W293" s="174"/>
      <c r="X293" s="192"/>
      <c r="Y293" s="192"/>
      <c r="Z293" s="192"/>
      <c r="AA293" s="116"/>
      <c r="AB293" s="116"/>
      <c r="AC293" s="116"/>
      <c r="AD293" s="116"/>
      <c r="AE293" s="116"/>
      <c r="AF293" s="116"/>
      <c r="AG293" s="116"/>
      <c r="AH293" s="116"/>
      <c r="AI293" s="116"/>
      <c r="AJ293" s="116"/>
      <c r="AK293" s="116"/>
      <c r="AL293" s="116"/>
      <c r="AM293" s="116"/>
    </row>
    <row r="294" spans="1:39" ht="14.25" customHeight="1">
      <c r="A294" s="116"/>
      <c r="B294" s="191"/>
      <c r="C294" s="192"/>
      <c r="D294" s="174"/>
      <c r="E294" s="174"/>
      <c r="F294" s="174"/>
      <c r="G294" s="174"/>
      <c r="H294" s="174"/>
      <c r="I294" s="174"/>
      <c r="J294" s="174"/>
      <c r="K294" s="174"/>
      <c r="L294" s="174"/>
      <c r="M294" s="174"/>
      <c r="N294" s="174"/>
      <c r="O294" s="174"/>
      <c r="P294" s="174"/>
      <c r="Q294" s="174"/>
      <c r="R294" s="174"/>
      <c r="S294" s="174"/>
      <c r="T294" s="174"/>
      <c r="U294" s="174"/>
      <c r="V294" s="174"/>
      <c r="W294" s="174"/>
      <c r="X294" s="192"/>
      <c r="Y294" s="192"/>
      <c r="Z294" s="192"/>
      <c r="AA294" s="116"/>
      <c r="AB294" s="116"/>
      <c r="AC294" s="116"/>
      <c r="AD294" s="116"/>
      <c r="AE294" s="116"/>
      <c r="AF294" s="116"/>
      <c r="AG294" s="116"/>
      <c r="AH294" s="116"/>
      <c r="AI294" s="116"/>
      <c r="AJ294" s="116"/>
      <c r="AK294" s="116"/>
      <c r="AL294" s="116"/>
      <c r="AM294" s="116"/>
    </row>
    <row r="295" spans="1:39" ht="14.25" customHeight="1">
      <c r="A295" s="116"/>
      <c r="B295" s="191"/>
      <c r="C295" s="192"/>
      <c r="D295" s="174"/>
      <c r="E295" s="174"/>
      <c r="F295" s="174"/>
      <c r="G295" s="174"/>
      <c r="H295" s="174"/>
      <c r="I295" s="174"/>
      <c r="J295" s="174"/>
      <c r="K295" s="174"/>
      <c r="L295" s="174"/>
      <c r="M295" s="174"/>
      <c r="N295" s="174"/>
      <c r="O295" s="174"/>
      <c r="P295" s="174"/>
      <c r="Q295" s="174"/>
      <c r="R295" s="174"/>
      <c r="S295" s="174"/>
      <c r="T295" s="174"/>
      <c r="U295" s="174"/>
      <c r="V295" s="174"/>
      <c r="W295" s="174"/>
      <c r="X295" s="192"/>
      <c r="Y295" s="192"/>
      <c r="Z295" s="192"/>
      <c r="AA295" s="116"/>
      <c r="AB295" s="116"/>
      <c r="AC295" s="116"/>
      <c r="AD295" s="116"/>
      <c r="AE295" s="116"/>
      <c r="AF295" s="116"/>
      <c r="AG295" s="116"/>
      <c r="AH295" s="116"/>
      <c r="AI295" s="116"/>
      <c r="AJ295" s="116"/>
      <c r="AK295" s="116"/>
      <c r="AL295" s="116"/>
      <c r="AM295" s="116"/>
    </row>
    <row r="296" spans="1:39" ht="14.25" customHeight="1">
      <c r="A296" s="116"/>
      <c r="B296" s="191"/>
      <c r="C296" s="192"/>
      <c r="D296" s="174"/>
      <c r="E296" s="174"/>
      <c r="F296" s="174"/>
      <c r="G296" s="174"/>
      <c r="H296" s="174"/>
      <c r="I296" s="174"/>
      <c r="J296" s="174"/>
      <c r="K296" s="174"/>
      <c r="L296" s="174"/>
      <c r="M296" s="174"/>
      <c r="N296" s="174"/>
      <c r="O296" s="174"/>
      <c r="P296" s="174"/>
      <c r="Q296" s="174"/>
      <c r="R296" s="174"/>
      <c r="S296" s="174"/>
      <c r="T296" s="174"/>
      <c r="U296" s="174"/>
      <c r="V296" s="174"/>
      <c r="W296" s="174"/>
      <c r="X296" s="192"/>
      <c r="Y296" s="192"/>
      <c r="Z296" s="192"/>
      <c r="AA296" s="116"/>
      <c r="AB296" s="116"/>
      <c r="AC296" s="116"/>
      <c r="AD296" s="116"/>
      <c r="AE296" s="116"/>
      <c r="AF296" s="116"/>
      <c r="AG296" s="116"/>
      <c r="AH296" s="116"/>
      <c r="AI296" s="116"/>
      <c r="AJ296" s="116"/>
      <c r="AK296" s="116"/>
      <c r="AL296" s="116"/>
      <c r="AM296" s="116"/>
    </row>
    <row r="297" spans="1:39" ht="14.25" customHeight="1">
      <c r="A297" s="116"/>
      <c r="B297" s="191"/>
      <c r="C297" s="192"/>
      <c r="D297" s="174"/>
      <c r="E297" s="174"/>
      <c r="F297" s="174"/>
      <c r="G297" s="174"/>
      <c r="H297" s="174"/>
      <c r="I297" s="174"/>
      <c r="J297" s="174"/>
      <c r="K297" s="174"/>
      <c r="L297" s="174"/>
      <c r="M297" s="174"/>
      <c r="N297" s="174"/>
      <c r="O297" s="174"/>
      <c r="P297" s="174"/>
      <c r="Q297" s="174"/>
      <c r="R297" s="174"/>
      <c r="S297" s="174"/>
      <c r="T297" s="174"/>
      <c r="U297" s="174"/>
      <c r="V297" s="174"/>
      <c r="W297" s="174"/>
      <c r="X297" s="192"/>
      <c r="Y297" s="192"/>
      <c r="Z297" s="192"/>
      <c r="AA297" s="116"/>
      <c r="AB297" s="116"/>
      <c r="AC297" s="116"/>
      <c r="AD297" s="116"/>
      <c r="AE297" s="116"/>
      <c r="AF297" s="116"/>
      <c r="AG297" s="116"/>
      <c r="AH297" s="116"/>
      <c r="AI297" s="116"/>
      <c r="AJ297" s="116"/>
      <c r="AK297" s="116"/>
      <c r="AL297" s="116"/>
      <c r="AM297" s="116"/>
    </row>
    <row r="298" spans="1:39" ht="14.25" customHeight="1">
      <c r="A298" s="116"/>
      <c r="B298" s="191"/>
      <c r="C298" s="192"/>
      <c r="D298" s="174"/>
      <c r="E298" s="174"/>
      <c r="F298" s="174"/>
      <c r="G298" s="174"/>
      <c r="H298" s="174"/>
      <c r="I298" s="174"/>
      <c r="J298" s="174"/>
      <c r="K298" s="174"/>
      <c r="L298" s="174"/>
      <c r="M298" s="174"/>
      <c r="N298" s="174"/>
      <c r="O298" s="174"/>
      <c r="P298" s="174"/>
      <c r="Q298" s="174"/>
      <c r="R298" s="174"/>
      <c r="S298" s="174"/>
      <c r="T298" s="174"/>
      <c r="U298" s="174"/>
      <c r="V298" s="174"/>
      <c r="W298" s="174"/>
      <c r="X298" s="192"/>
      <c r="Y298" s="192"/>
      <c r="Z298" s="192"/>
      <c r="AA298" s="116"/>
      <c r="AB298" s="116"/>
      <c r="AC298" s="116"/>
      <c r="AD298" s="116"/>
      <c r="AE298" s="116"/>
      <c r="AF298" s="116"/>
      <c r="AG298" s="116"/>
      <c r="AH298" s="116"/>
      <c r="AI298" s="116"/>
      <c r="AJ298" s="116"/>
      <c r="AK298" s="116"/>
      <c r="AL298" s="116"/>
      <c r="AM298" s="116"/>
    </row>
    <row r="299" spans="1:39" ht="14.25" customHeight="1">
      <c r="A299" s="116"/>
      <c r="B299" s="191"/>
      <c r="C299" s="192"/>
      <c r="D299" s="174"/>
      <c r="E299" s="174"/>
      <c r="F299" s="174"/>
      <c r="G299" s="174"/>
      <c r="H299" s="174"/>
      <c r="I299" s="174"/>
      <c r="J299" s="174"/>
      <c r="K299" s="174"/>
      <c r="L299" s="174"/>
      <c r="M299" s="174"/>
      <c r="N299" s="174"/>
      <c r="O299" s="174"/>
      <c r="P299" s="174"/>
      <c r="Q299" s="174"/>
      <c r="R299" s="174"/>
      <c r="S299" s="174"/>
      <c r="T299" s="174"/>
      <c r="U299" s="174"/>
      <c r="V299" s="174"/>
      <c r="W299" s="174"/>
      <c r="X299" s="192"/>
      <c r="Y299" s="192"/>
      <c r="Z299" s="192"/>
      <c r="AA299" s="116"/>
      <c r="AB299" s="116"/>
      <c r="AC299" s="116"/>
      <c r="AD299" s="116"/>
      <c r="AE299" s="116"/>
      <c r="AF299" s="116"/>
      <c r="AG299" s="116"/>
      <c r="AH299" s="116"/>
      <c r="AI299" s="116"/>
      <c r="AJ299" s="116"/>
      <c r="AK299" s="116"/>
      <c r="AL299" s="116"/>
      <c r="AM299" s="116"/>
    </row>
    <row r="300" spans="1:39" ht="14.25" customHeight="1">
      <c r="A300" s="116"/>
      <c r="B300" s="191"/>
      <c r="C300" s="192"/>
      <c r="D300" s="174"/>
      <c r="E300" s="174"/>
      <c r="F300" s="174"/>
      <c r="G300" s="174"/>
      <c r="H300" s="174"/>
      <c r="I300" s="174"/>
      <c r="J300" s="174"/>
      <c r="K300" s="174"/>
      <c r="L300" s="174"/>
      <c r="M300" s="174"/>
      <c r="N300" s="174"/>
      <c r="O300" s="174"/>
      <c r="P300" s="174"/>
      <c r="Q300" s="174"/>
      <c r="R300" s="174"/>
      <c r="S300" s="174"/>
      <c r="T300" s="174"/>
      <c r="U300" s="174"/>
      <c r="V300" s="174"/>
      <c r="W300" s="174"/>
      <c r="X300" s="192"/>
      <c r="Y300" s="192"/>
      <c r="Z300" s="192"/>
      <c r="AA300" s="116"/>
      <c r="AB300" s="116"/>
      <c r="AC300" s="116"/>
      <c r="AD300" s="116"/>
      <c r="AE300" s="116"/>
      <c r="AF300" s="116"/>
      <c r="AG300" s="116"/>
      <c r="AH300" s="116"/>
      <c r="AI300" s="116"/>
      <c r="AJ300" s="116"/>
      <c r="AK300" s="116"/>
      <c r="AL300" s="116"/>
      <c r="AM300" s="116"/>
    </row>
    <row r="301" spans="1:39" ht="14.25" customHeight="1">
      <c r="A301" s="116"/>
      <c r="B301" s="191"/>
      <c r="C301" s="192"/>
      <c r="D301" s="174"/>
      <c r="E301" s="174"/>
      <c r="F301" s="174"/>
      <c r="G301" s="174"/>
      <c r="H301" s="174"/>
      <c r="I301" s="174"/>
      <c r="J301" s="174"/>
      <c r="K301" s="174"/>
      <c r="L301" s="174"/>
      <c r="M301" s="174"/>
      <c r="N301" s="174"/>
      <c r="O301" s="174"/>
      <c r="P301" s="174"/>
      <c r="Q301" s="174"/>
      <c r="R301" s="174"/>
      <c r="S301" s="174"/>
      <c r="T301" s="174"/>
      <c r="U301" s="174"/>
      <c r="V301" s="174"/>
      <c r="W301" s="174"/>
      <c r="X301" s="192"/>
      <c r="Y301" s="192"/>
      <c r="Z301" s="192"/>
      <c r="AA301" s="116"/>
      <c r="AB301" s="116"/>
      <c r="AC301" s="116"/>
      <c r="AD301" s="116"/>
      <c r="AE301" s="116"/>
      <c r="AF301" s="116"/>
      <c r="AG301" s="116"/>
      <c r="AH301" s="116"/>
      <c r="AI301" s="116"/>
      <c r="AJ301" s="116"/>
      <c r="AK301" s="116"/>
      <c r="AL301" s="116"/>
      <c r="AM301" s="116"/>
    </row>
    <row r="302" spans="1:39" ht="14.25" customHeight="1">
      <c r="A302" s="116"/>
      <c r="B302" s="191"/>
      <c r="C302" s="192"/>
      <c r="D302" s="174"/>
      <c r="E302" s="174"/>
      <c r="F302" s="174"/>
      <c r="G302" s="174"/>
      <c r="H302" s="174"/>
      <c r="I302" s="174"/>
      <c r="J302" s="174"/>
      <c r="K302" s="174"/>
      <c r="L302" s="174"/>
      <c r="M302" s="174"/>
      <c r="N302" s="174"/>
      <c r="O302" s="174"/>
      <c r="P302" s="174"/>
      <c r="Q302" s="174"/>
      <c r="R302" s="174"/>
      <c r="S302" s="174"/>
      <c r="T302" s="174"/>
      <c r="U302" s="174"/>
      <c r="V302" s="174"/>
      <c r="W302" s="174"/>
      <c r="X302" s="192"/>
      <c r="Y302" s="192"/>
      <c r="Z302" s="192"/>
      <c r="AA302" s="116"/>
      <c r="AB302" s="116"/>
      <c r="AC302" s="116"/>
      <c r="AD302" s="116"/>
      <c r="AE302" s="116"/>
      <c r="AF302" s="116"/>
      <c r="AG302" s="116"/>
      <c r="AH302" s="116"/>
      <c r="AI302" s="116"/>
      <c r="AJ302" s="116"/>
      <c r="AK302" s="116"/>
      <c r="AL302" s="116"/>
      <c r="AM302" s="116"/>
    </row>
    <row r="303" spans="1:39" ht="14.25" customHeight="1">
      <c r="A303" s="116"/>
      <c r="B303" s="191"/>
      <c r="C303" s="192"/>
      <c r="D303" s="174"/>
      <c r="E303" s="174"/>
      <c r="F303" s="174"/>
      <c r="G303" s="174"/>
      <c r="H303" s="174"/>
      <c r="I303" s="174"/>
      <c r="J303" s="174"/>
      <c r="K303" s="174"/>
      <c r="L303" s="174"/>
      <c r="M303" s="174"/>
      <c r="N303" s="174"/>
      <c r="O303" s="174"/>
      <c r="P303" s="174"/>
      <c r="Q303" s="174"/>
      <c r="R303" s="174"/>
      <c r="S303" s="174"/>
      <c r="T303" s="174"/>
      <c r="U303" s="174"/>
      <c r="V303" s="174"/>
      <c r="W303" s="174"/>
      <c r="X303" s="192"/>
      <c r="Y303" s="192"/>
      <c r="Z303" s="192"/>
      <c r="AA303" s="116"/>
      <c r="AB303" s="116"/>
      <c r="AC303" s="116"/>
      <c r="AD303" s="116"/>
      <c r="AE303" s="116"/>
      <c r="AF303" s="116"/>
      <c r="AG303" s="116"/>
      <c r="AH303" s="116"/>
      <c r="AI303" s="116"/>
      <c r="AJ303" s="116"/>
      <c r="AK303" s="116"/>
      <c r="AL303" s="116"/>
      <c r="AM303" s="116"/>
    </row>
    <row r="304" spans="1:39" ht="14.25" customHeight="1">
      <c r="A304" s="116"/>
      <c r="B304" s="191"/>
      <c r="C304" s="192"/>
      <c r="D304" s="174"/>
      <c r="E304" s="174"/>
      <c r="F304" s="174"/>
      <c r="G304" s="174"/>
      <c r="H304" s="174"/>
      <c r="I304" s="174"/>
      <c r="J304" s="174"/>
      <c r="K304" s="174"/>
      <c r="L304" s="174"/>
      <c r="M304" s="174"/>
      <c r="N304" s="174"/>
      <c r="O304" s="174"/>
      <c r="P304" s="174"/>
      <c r="Q304" s="174"/>
      <c r="R304" s="174"/>
      <c r="S304" s="174"/>
      <c r="T304" s="174"/>
      <c r="U304" s="174"/>
      <c r="V304" s="174"/>
      <c r="W304" s="174"/>
      <c r="X304" s="192"/>
      <c r="Y304" s="192"/>
      <c r="Z304" s="192"/>
      <c r="AA304" s="116"/>
      <c r="AB304" s="116"/>
      <c r="AC304" s="116"/>
      <c r="AD304" s="116"/>
      <c r="AE304" s="116"/>
      <c r="AF304" s="116"/>
      <c r="AG304" s="116"/>
      <c r="AH304" s="116"/>
      <c r="AI304" s="116"/>
      <c r="AJ304" s="116"/>
      <c r="AK304" s="116"/>
      <c r="AL304" s="116"/>
      <c r="AM304" s="116"/>
    </row>
    <row r="305" spans="1:39" ht="14.25" customHeight="1">
      <c r="A305" s="116"/>
      <c r="B305" s="191"/>
      <c r="C305" s="192"/>
      <c r="D305" s="174"/>
      <c r="E305" s="174"/>
      <c r="F305" s="174"/>
      <c r="G305" s="174"/>
      <c r="H305" s="174"/>
      <c r="I305" s="174"/>
      <c r="J305" s="174"/>
      <c r="K305" s="174"/>
      <c r="L305" s="174"/>
      <c r="M305" s="174"/>
      <c r="N305" s="174"/>
      <c r="O305" s="174"/>
      <c r="P305" s="174"/>
      <c r="Q305" s="174"/>
      <c r="R305" s="174"/>
      <c r="S305" s="174"/>
      <c r="T305" s="174"/>
      <c r="U305" s="174"/>
      <c r="V305" s="174"/>
      <c r="W305" s="174"/>
      <c r="X305" s="192"/>
      <c r="Y305" s="192"/>
      <c r="Z305" s="192"/>
      <c r="AA305" s="116"/>
      <c r="AB305" s="116"/>
      <c r="AC305" s="116"/>
      <c r="AD305" s="116"/>
      <c r="AE305" s="116"/>
      <c r="AF305" s="116"/>
      <c r="AG305" s="116"/>
      <c r="AH305" s="116"/>
      <c r="AI305" s="116"/>
      <c r="AJ305" s="116"/>
      <c r="AK305" s="116"/>
      <c r="AL305" s="116"/>
      <c r="AM305" s="116"/>
    </row>
    <row r="306" spans="1:39" ht="14.25" customHeight="1">
      <c r="A306" s="116"/>
      <c r="B306" s="191"/>
      <c r="C306" s="192"/>
      <c r="D306" s="174"/>
      <c r="E306" s="174"/>
      <c r="F306" s="174"/>
      <c r="G306" s="174"/>
      <c r="H306" s="174"/>
      <c r="I306" s="174"/>
      <c r="J306" s="174"/>
      <c r="K306" s="174"/>
      <c r="L306" s="174"/>
      <c r="M306" s="174"/>
      <c r="N306" s="174"/>
      <c r="O306" s="174"/>
      <c r="P306" s="174"/>
      <c r="Q306" s="174"/>
      <c r="R306" s="174"/>
      <c r="S306" s="174"/>
      <c r="T306" s="174"/>
      <c r="U306" s="174"/>
      <c r="V306" s="174"/>
      <c r="W306" s="174"/>
      <c r="X306" s="192"/>
      <c r="Y306" s="192"/>
      <c r="Z306" s="192"/>
      <c r="AA306" s="116"/>
      <c r="AB306" s="116"/>
      <c r="AC306" s="116"/>
      <c r="AD306" s="116"/>
      <c r="AE306" s="116"/>
      <c r="AF306" s="116"/>
      <c r="AG306" s="116"/>
      <c r="AH306" s="116"/>
      <c r="AI306" s="116"/>
      <c r="AJ306" s="116"/>
      <c r="AK306" s="116"/>
      <c r="AL306" s="116"/>
      <c r="AM306" s="116"/>
    </row>
    <row r="307" spans="1:39" ht="14.25" customHeight="1">
      <c r="A307" s="116"/>
      <c r="B307" s="191"/>
      <c r="C307" s="192"/>
      <c r="D307" s="174"/>
      <c r="E307" s="174"/>
      <c r="F307" s="174"/>
      <c r="G307" s="174"/>
      <c r="H307" s="174"/>
      <c r="I307" s="174"/>
      <c r="J307" s="174"/>
      <c r="K307" s="174"/>
      <c r="L307" s="174"/>
      <c r="M307" s="174"/>
      <c r="N307" s="174"/>
      <c r="O307" s="174"/>
      <c r="P307" s="174"/>
      <c r="Q307" s="174"/>
      <c r="R307" s="174"/>
      <c r="S307" s="174"/>
      <c r="T307" s="174"/>
      <c r="U307" s="174"/>
      <c r="V307" s="174"/>
      <c r="W307" s="174"/>
      <c r="X307" s="192"/>
      <c r="Y307" s="192"/>
      <c r="Z307" s="192"/>
      <c r="AA307" s="116"/>
      <c r="AB307" s="116"/>
      <c r="AC307" s="116"/>
      <c r="AD307" s="116"/>
      <c r="AE307" s="116"/>
      <c r="AF307" s="116"/>
      <c r="AG307" s="116"/>
      <c r="AH307" s="116"/>
      <c r="AI307" s="116"/>
      <c r="AJ307" s="116"/>
      <c r="AK307" s="116"/>
      <c r="AL307" s="116"/>
      <c r="AM307" s="116"/>
    </row>
    <row r="308" spans="1:39" ht="14.25" customHeight="1">
      <c r="A308" s="116"/>
      <c r="B308" s="191"/>
      <c r="C308" s="192"/>
      <c r="D308" s="174"/>
      <c r="E308" s="174"/>
      <c r="F308" s="174"/>
      <c r="G308" s="174"/>
      <c r="H308" s="174"/>
      <c r="I308" s="174"/>
      <c r="J308" s="174"/>
      <c r="K308" s="174"/>
      <c r="L308" s="174"/>
      <c r="M308" s="174"/>
      <c r="N308" s="174"/>
      <c r="O308" s="174"/>
      <c r="P308" s="174"/>
      <c r="Q308" s="174"/>
      <c r="R308" s="174"/>
      <c r="S308" s="174"/>
      <c r="T308" s="174"/>
      <c r="U308" s="174"/>
      <c r="V308" s="174"/>
      <c r="W308" s="174"/>
      <c r="X308" s="192"/>
      <c r="Y308" s="192"/>
      <c r="Z308" s="192"/>
      <c r="AA308" s="116"/>
      <c r="AB308" s="116"/>
      <c r="AC308" s="116"/>
      <c r="AD308" s="116"/>
      <c r="AE308" s="116"/>
      <c r="AF308" s="116"/>
      <c r="AG308" s="116"/>
      <c r="AH308" s="116"/>
      <c r="AI308" s="116"/>
      <c r="AJ308" s="116"/>
      <c r="AK308" s="116"/>
      <c r="AL308" s="116"/>
      <c r="AM308" s="116"/>
    </row>
    <row r="309" spans="1:39" ht="14.25" customHeight="1">
      <c r="A309" s="116"/>
      <c r="B309" s="191"/>
      <c r="C309" s="192"/>
      <c r="D309" s="174"/>
      <c r="E309" s="174"/>
      <c r="F309" s="174"/>
      <c r="G309" s="174"/>
      <c r="H309" s="174"/>
      <c r="I309" s="174"/>
      <c r="J309" s="174"/>
      <c r="K309" s="174"/>
      <c r="L309" s="174"/>
      <c r="M309" s="174"/>
      <c r="N309" s="174"/>
      <c r="O309" s="174"/>
      <c r="P309" s="174"/>
      <c r="Q309" s="174"/>
      <c r="R309" s="174"/>
      <c r="S309" s="174"/>
      <c r="T309" s="174"/>
      <c r="U309" s="174"/>
      <c r="V309" s="174"/>
      <c r="W309" s="174"/>
      <c r="X309" s="192"/>
      <c r="Y309" s="192"/>
      <c r="Z309" s="192"/>
      <c r="AA309" s="116"/>
      <c r="AB309" s="116"/>
      <c r="AC309" s="116"/>
      <c r="AD309" s="116"/>
      <c r="AE309" s="116"/>
      <c r="AF309" s="116"/>
      <c r="AG309" s="116"/>
      <c r="AH309" s="116"/>
      <c r="AI309" s="116"/>
      <c r="AJ309" s="116"/>
      <c r="AK309" s="116"/>
      <c r="AL309" s="116"/>
      <c r="AM309" s="116"/>
    </row>
    <row r="310" spans="1:39" ht="14.25" customHeight="1">
      <c r="A310" s="116"/>
      <c r="B310" s="193"/>
      <c r="C310" s="194"/>
      <c r="D310" s="174"/>
      <c r="E310" s="174"/>
      <c r="F310" s="174"/>
      <c r="G310" s="174"/>
      <c r="H310" s="174"/>
      <c r="I310" s="174"/>
      <c r="J310" s="174"/>
      <c r="K310" s="174"/>
      <c r="L310" s="174"/>
      <c r="M310" s="174"/>
      <c r="N310" s="174"/>
      <c r="O310" s="174"/>
      <c r="P310" s="174"/>
      <c r="Q310" s="174"/>
      <c r="R310" s="174"/>
      <c r="S310" s="174"/>
      <c r="T310" s="174"/>
      <c r="U310" s="174"/>
      <c r="V310" s="174"/>
      <c r="W310" s="174"/>
      <c r="X310" s="192"/>
      <c r="Y310" s="192"/>
      <c r="Z310" s="192"/>
      <c r="AA310" s="116"/>
      <c r="AB310" s="116"/>
      <c r="AC310" s="116"/>
      <c r="AD310" s="116"/>
      <c r="AE310" s="116"/>
      <c r="AF310" s="116"/>
      <c r="AG310" s="116"/>
      <c r="AH310" s="116"/>
      <c r="AI310" s="116"/>
      <c r="AJ310" s="116"/>
      <c r="AK310" s="116"/>
      <c r="AL310" s="116"/>
      <c r="AM310" s="116"/>
    </row>
    <row r="311" spans="1:39" ht="14.25" customHeight="1">
      <c r="A311" s="116"/>
      <c r="B311" s="193"/>
      <c r="C311" s="194"/>
      <c r="D311" s="174"/>
      <c r="E311" s="174"/>
      <c r="F311" s="174"/>
      <c r="G311" s="174"/>
      <c r="H311" s="174"/>
      <c r="I311" s="174"/>
      <c r="J311" s="174"/>
      <c r="K311" s="174"/>
      <c r="L311" s="174"/>
      <c r="M311" s="174"/>
      <c r="N311" s="174"/>
      <c r="O311" s="174"/>
      <c r="P311" s="174"/>
      <c r="Q311" s="174"/>
      <c r="R311" s="174"/>
      <c r="S311" s="174"/>
      <c r="T311" s="174"/>
      <c r="U311" s="174"/>
      <c r="V311" s="174"/>
      <c r="W311" s="174"/>
      <c r="X311" s="192"/>
      <c r="Y311" s="192"/>
      <c r="Z311" s="192"/>
      <c r="AA311" s="116"/>
      <c r="AB311" s="116"/>
      <c r="AC311" s="116"/>
      <c r="AD311" s="116"/>
      <c r="AE311" s="116"/>
      <c r="AF311" s="116"/>
      <c r="AG311" s="116"/>
      <c r="AH311" s="116"/>
      <c r="AI311" s="116"/>
      <c r="AJ311" s="116"/>
      <c r="AK311" s="116"/>
      <c r="AL311" s="116"/>
      <c r="AM311" s="116"/>
    </row>
    <row r="312" spans="1:39" ht="14.25" customHeight="1">
      <c r="A312" s="116"/>
      <c r="B312" s="193"/>
      <c r="C312" s="194"/>
      <c r="D312" s="174"/>
      <c r="E312" s="174"/>
      <c r="F312" s="174"/>
      <c r="G312" s="174"/>
      <c r="H312" s="174"/>
      <c r="I312" s="174"/>
      <c r="J312" s="174"/>
      <c r="K312" s="174"/>
      <c r="L312" s="174"/>
      <c r="M312" s="174"/>
      <c r="N312" s="174"/>
      <c r="O312" s="174"/>
      <c r="P312" s="174"/>
      <c r="Q312" s="174"/>
      <c r="R312" s="174"/>
      <c r="S312" s="174"/>
      <c r="T312" s="174"/>
      <c r="U312" s="174"/>
      <c r="V312" s="174"/>
      <c r="W312" s="174"/>
      <c r="X312" s="192"/>
      <c r="Y312" s="192"/>
      <c r="Z312" s="192"/>
      <c r="AA312" s="116"/>
      <c r="AB312" s="116"/>
      <c r="AC312" s="116"/>
      <c r="AD312" s="116"/>
      <c r="AE312" s="116"/>
      <c r="AF312" s="116"/>
      <c r="AG312" s="116"/>
      <c r="AH312" s="116"/>
      <c r="AI312" s="116"/>
      <c r="AJ312" s="116"/>
      <c r="AK312" s="116"/>
      <c r="AL312" s="116"/>
      <c r="AM312" s="116"/>
    </row>
    <row r="313" spans="1:39" ht="14.25" customHeight="1">
      <c r="A313" s="116"/>
      <c r="B313" s="193"/>
      <c r="C313" s="194"/>
      <c r="D313" s="174"/>
      <c r="E313" s="174"/>
      <c r="F313" s="174"/>
      <c r="G313" s="174"/>
      <c r="H313" s="174"/>
      <c r="I313" s="174"/>
      <c r="J313" s="174"/>
      <c r="K313" s="174"/>
      <c r="L313" s="174"/>
      <c r="M313" s="174"/>
      <c r="N313" s="174"/>
      <c r="O313" s="174"/>
      <c r="P313" s="174"/>
      <c r="Q313" s="174"/>
      <c r="R313" s="174"/>
      <c r="S313" s="174"/>
      <c r="T313" s="174"/>
      <c r="U313" s="174"/>
      <c r="V313" s="174"/>
      <c r="W313" s="174"/>
      <c r="X313" s="192"/>
      <c r="Y313" s="192"/>
      <c r="Z313" s="192"/>
      <c r="AA313" s="116"/>
      <c r="AB313" s="116"/>
      <c r="AC313" s="116"/>
      <c r="AD313" s="116"/>
      <c r="AE313" s="116"/>
      <c r="AF313" s="116"/>
      <c r="AG313" s="116"/>
      <c r="AH313" s="116"/>
      <c r="AI313" s="116"/>
      <c r="AJ313" s="116"/>
      <c r="AK313" s="116"/>
      <c r="AL313" s="116"/>
      <c r="AM313" s="116"/>
    </row>
    <row r="314" spans="1:39" ht="14.25" customHeight="1">
      <c r="A314" s="116"/>
      <c r="B314" s="193"/>
      <c r="C314" s="194"/>
      <c r="D314" s="174"/>
      <c r="E314" s="174"/>
      <c r="F314" s="174"/>
      <c r="G314" s="174"/>
      <c r="H314" s="174"/>
      <c r="I314" s="174"/>
      <c r="J314" s="174"/>
      <c r="K314" s="174"/>
      <c r="L314" s="174"/>
      <c r="M314" s="174"/>
      <c r="N314" s="174"/>
      <c r="O314" s="174"/>
      <c r="P314" s="174"/>
      <c r="Q314" s="174"/>
      <c r="R314" s="174"/>
      <c r="S314" s="174"/>
      <c r="T314" s="174"/>
      <c r="U314" s="174"/>
      <c r="V314" s="174"/>
      <c r="W314" s="174"/>
      <c r="X314" s="192"/>
      <c r="Y314" s="192"/>
      <c r="Z314" s="192"/>
      <c r="AA314" s="116"/>
      <c r="AB314" s="116"/>
      <c r="AC314" s="116"/>
      <c r="AD314" s="116"/>
      <c r="AE314" s="116"/>
      <c r="AF314" s="116"/>
      <c r="AG314" s="116"/>
      <c r="AH314" s="116"/>
      <c r="AI314" s="116"/>
      <c r="AJ314" s="116"/>
      <c r="AK314" s="116"/>
      <c r="AL314" s="116"/>
      <c r="AM314" s="116"/>
    </row>
    <row r="315" spans="1:39" ht="14.25" customHeight="1">
      <c r="A315" s="116"/>
      <c r="B315" s="193"/>
      <c r="C315" s="194"/>
      <c r="D315" s="174"/>
      <c r="E315" s="174"/>
      <c r="F315" s="174"/>
      <c r="G315" s="174"/>
      <c r="H315" s="174"/>
      <c r="I315" s="174"/>
      <c r="J315" s="174"/>
      <c r="K315" s="174"/>
      <c r="L315" s="174"/>
      <c r="M315" s="174"/>
      <c r="N315" s="174"/>
      <c r="O315" s="174"/>
      <c r="P315" s="174"/>
      <c r="Q315" s="174"/>
      <c r="R315" s="174"/>
      <c r="S315" s="174"/>
      <c r="T315" s="174"/>
      <c r="U315" s="174"/>
      <c r="V315" s="174"/>
      <c r="W315" s="174"/>
      <c r="X315" s="192"/>
      <c r="Y315" s="192"/>
      <c r="Z315" s="192"/>
      <c r="AA315" s="116"/>
      <c r="AB315" s="116"/>
      <c r="AC315" s="116"/>
      <c r="AD315" s="116"/>
      <c r="AE315" s="116"/>
      <c r="AF315" s="116"/>
      <c r="AG315" s="116"/>
      <c r="AH315" s="116"/>
      <c r="AI315" s="116"/>
      <c r="AJ315" s="116"/>
      <c r="AK315" s="116"/>
      <c r="AL315" s="116"/>
      <c r="AM315" s="116"/>
    </row>
    <row r="316" spans="1:39" ht="14.25" customHeight="1">
      <c r="A316" s="116"/>
      <c r="B316" s="193"/>
      <c r="C316" s="194"/>
      <c r="D316" s="174"/>
      <c r="E316" s="174"/>
      <c r="F316" s="174"/>
      <c r="G316" s="174"/>
      <c r="H316" s="174"/>
      <c r="I316" s="174"/>
      <c r="J316" s="174"/>
      <c r="K316" s="174"/>
      <c r="L316" s="174"/>
      <c r="M316" s="174"/>
      <c r="N316" s="174"/>
      <c r="O316" s="174"/>
      <c r="P316" s="174"/>
      <c r="Q316" s="174"/>
      <c r="R316" s="174"/>
      <c r="S316" s="174"/>
      <c r="T316" s="174"/>
      <c r="U316" s="174"/>
      <c r="V316" s="174"/>
      <c r="W316" s="174"/>
      <c r="X316" s="192"/>
      <c r="Y316" s="192"/>
      <c r="Z316" s="192"/>
      <c r="AA316" s="116"/>
      <c r="AB316" s="116"/>
      <c r="AC316" s="116"/>
      <c r="AD316" s="116"/>
      <c r="AE316" s="116"/>
      <c r="AF316" s="116"/>
      <c r="AG316" s="116"/>
      <c r="AH316" s="116"/>
      <c r="AI316" s="116"/>
      <c r="AJ316" s="116"/>
      <c r="AK316" s="116"/>
      <c r="AL316" s="116"/>
      <c r="AM316" s="116"/>
    </row>
    <row r="317" spans="1:39" ht="14.25" customHeight="1">
      <c r="A317" s="116"/>
      <c r="B317" s="193"/>
      <c r="C317" s="194"/>
      <c r="D317" s="174"/>
      <c r="E317" s="174"/>
      <c r="F317" s="174"/>
      <c r="G317" s="174"/>
      <c r="H317" s="174"/>
      <c r="I317" s="174"/>
      <c r="J317" s="174"/>
      <c r="K317" s="174"/>
      <c r="L317" s="174"/>
      <c r="M317" s="174"/>
      <c r="N317" s="174"/>
      <c r="O317" s="174"/>
      <c r="P317" s="174"/>
      <c r="Q317" s="174"/>
      <c r="R317" s="174"/>
      <c r="S317" s="174"/>
      <c r="T317" s="174"/>
      <c r="U317" s="174"/>
      <c r="V317" s="174"/>
      <c r="W317" s="174"/>
      <c r="X317" s="192"/>
      <c r="Y317" s="192"/>
      <c r="Z317" s="192"/>
      <c r="AA317" s="116"/>
      <c r="AB317" s="116"/>
      <c r="AC317" s="116"/>
      <c r="AD317" s="116"/>
      <c r="AE317" s="116"/>
      <c r="AF317" s="116"/>
      <c r="AG317" s="116"/>
      <c r="AH317" s="116"/>
      <c r="AI317" s="116"/>
      <c r="AJ317" s="116"/>
      <c r="AK317" s="116"/>
      <c r="AL317" s="116"/>
      <c r="AM317" s="116"/>
    </row>
    <row r="318" spans="1:39" ht="14.25" customHeight="1">
      <c r="A318" s="116"/>
      <c r="B318" s="193"/>
      <c r="C318" s="194"/>
      <c r="D318" s="174"/>
      <c r="E318" s="174"/>
      <c r="F318" s="174"/>
      <c r="G318" s="174"/>
      <c r="H318" s="174"/>
      <c r="I318" s="174"/>
      <c r="J318" s="174"/>
      <c r="K318" s="174"/>
      <c r="L318" s="174"/>
      <c r="M318" s="174"/>
      <c r="N318" s="174"/>
      <c r="O318" s="174"/>
      <c r="P318" s="174"/>
      <c r="Q318" s="174"/>
      <c r="R318" s="174"/>
      <c r="S318" s="174"/>
      <c r="T318" s="174"/>
      <c r="U318" s="174"/>
      <c r="V318" s="174"/>
      <c r="W318" s="174"/>
      <c r="X318" s="192"/>
      <c r="Y318" s="192"/>
      <c r="Z318" s="192"/>
      <c r="AA318" s="116"/>
      <c r="AB318" s="116"/>
      <c r="AC318" s="116"/>
      <c r="AD318" s="116"/>
      <c r="AE318" s="116"/>
      <c r="AF318" s="116"/>
      <c r="AG318" s="116"/>
      <c r="AH318" s="116"/>
      <c r="AI318" s="116"/>
      <c r="AJ318" s="116"/>
      <c r="AK318" s="116"/>
      <c r="AL318" s="116"/>
      <c r="AM318" s="116"/>
    </row>
    <row r="319" spans="1:39" ht="14.25" customHeight="1">
      <c r="A319" s="116"/>
      <c r="B319" s="193"/>
      <c r="C319" s="194"/>
      <c r="D319" s="174"/>
      <c r="E319" s="174"/>
      <c r="F319" s="174"/>
      <c r="G319" s="174"/>
      <c r="H319" s="174"/>
      <c r="I319" s="174"/>
      <c r="J319" s="174"/>
      <c r="K319" s="174"/>
      <c r="L319" s="174"/>
      <c r="M319" s="174"/>
      <c r="N319" s="174"/>
      <c r="O319" s="174"/>
      <c r="P319" s="174"/>
      <c r="Q319" s="174"/>
      <c r="R319" s="174"/>
      <c r="S319" s="174"/>
      <c r="T319" s="174"/>
      <c r="U319" s="174"/>
      <c r="V319" s="174"/>
      <c r="W319" s="174"/>
      <c r="X319" s="192"/>
      <c r="Y319" s="192"/>
      <c r="Z319" s="192"/>
      <c r="AA319" s="116"/>
      <c r="AB319" s="116"/>
      <c r="AC319" s="116"/>
      <c r="AD319" s="116"/>
      <c r="AE319" s="116"/>
      <c r="AF319" s="116"/>
      <c r="AG319" s="116"/>
      <c r="AH319" s="116"/>
      <c r="AI319" s="116"/>
      <c r="AJ319" s="116"/>
      <c r="AK319" s="116"/>
      <c r="AL319" s="116"/>
      <c r="AM319" s="116"/>
    </row>
    <row r="320" spans="1:39" ht="14.25" customHeight="1">
      <c r="A320" s="116"/>
      <c r="B320" s="193"/>
      <c r="C320" s="194"/>
      <c r="D320" s="174"/>
      <c r="E320" s="174"/>
      <c r="F320" s="174"/>
      <c r="G320" s="174"/>
      <c r="H320" s="174"/>
      <c r="I320" s="174"/>
      <c r="J320" s="174"/>
      <c r="K320" s="174"/>
      <c r="L320" s="174"/>
      <c r="M320" s="174"/>
      <c r="N320" s="174"/>
      <c r="O320" s="174"/>
      <c r="P320" s="174"/>
      <c r="Q320" s="174"/>
      <c r="R320" s="174"/>
      <c r="S320" s="174"/>
      <c r="T320" s="174"/>
      <c r="U320" s="174"/>
      <c r="V320" s="174"/>
      <c r="W320" s="174"/>
      <c r="X320" s="192"/>
      <c r="Y320" s="192"/>
      <c r="Z320" s="192"/>
      <c r="AA320" s="116"/>
      <c r="AB320" s="116"/>
      <c r="AC320" s="116"/>
      <c r="AD320" s="116"/>
      <c r="AE320" s="116"/>
      <c r="AF320" s="116"/>
      <c r="AG320" s="116"/>
      <c r="AH320" s="116"/>
      <c r="AI320" s="116"/>
      <c r="AJ320" s="116"/>
      <c r="AK320" s="116"/>
      <c r="AL320" s="116"/>
      <c r="AM320" s="116"/>
    </row>
    <row r="321" spans="1:39" ht="14.25" customHeight="1">
      <c r="A321" s="116"/>
      <c r="B321" s="193"/>
      <c r="C321" s="194"/>
      <c r="D321" s="174"/>
      <c r="E321" s="174"/>
      <c r="F321" s="174"/>
      <c r="G321" s="174"/>
      <c r="H321" s="174"/>
      <c r="I321" s="174"/>
      <c r="J321" s="174"/>
      <c r="K321" s="174"/>
      <c r="L321" s="174"/>
      <c r="M321" s="174"/>
      <c r="N321" s="174"/>
      <c r="O321" s="174"/>
      <c r="P321" s="174"/>
      <c r="Q321" s="174"/>
      <c r="R321" s="174"/>
      <c r="S321" s="174"/>
      <c r="T321" s="174"/>
      <c r="U321" s="174"/>
      <c r="V321" s="174"/>
      <c r="W321" s="174"/>
      <c r="X321" s="192"/>
      <c r="Y321" s="192"/>
      <c r="Z321" s="192"/>
      <c r="AA321" s="116"/>
      <c r="AB321" s="116"/>
      <c r="AC321" s="116"/>
      <c r="AD321" s="116"/>
      <c r="AE321" s="116"/>
      <c r="AF321" s="116"/>
      <c r="AG321" s="116"/>
      <c r="AH321" s="116"/>
      <c r="AI321" s="116"/>
      <c r="AJ321" s="116"/>
      <c r="AK321" s="116"/>
      <c r="AL321" s="116"/>
      <c r="AM321" s="116"/>
    </row>
    <row r="322" spans="1:39" ht="14.25" customHeight="1">
      <c r="A322" s="116"/>
      <c r="B322" s="193"/>
      <c r="C322" s="194"/>
      <c r="D322" s="174"/>
      <c r="E322" s="174"/>
      <c r="F322" s="174"/>
      <c r="G322" s="174"/>
      <c r="H322" s="174"/>
      <c r="I322" s="174"/>
      <c r="J322" s="174"/>
      <c r="K322" s="174"/>
      <c r="L322" s="174"/>
      <c r="M322" s="174"/>
      <c r="N322" s="174"/>
      <c r="O322" s="174"/>
      <c r="P322" s="174"/>
      <c r="Q322" s="174"/>
      <c r="R322" s="174"/>
      <c r="S322" s="174"/>
      <c r="T322" s="174"/>
      <c r="U322" s="174"/>
      <c r="V322" s="174"/>
      <c r="W322" s="174"/>
      <c r="X322" s="192"/>
      <c r="Y322" s="192"/>
      <c r="Z322" s="192"/>
      <c r="AA322" s="116"/>
      <c r="AB322" s="116"/>
      <c r="AC322" s="116"/>
      <c r="AD322" s="116"/>
      <c r="AE322" s="116"/>
      <c r="AF322" s="116"/>
      <c r="AG322" s="116"/>
      <c r="AH322" s="116"/>
      <c r="AI322" s="116"/>
      <c r="AJ322" s="116"/>
      <c r="AK322" s="116"/>
      <c r="AL322" s="116"/>
      <c r="AM322" s="116"/>
    </row>
    <row r="323" spans="1:39" ht="14.25" customHeight="1">
      <c r="A323" s="116"/>
      <c r="B323" s="193"/>
      <c r="C323" s="194"/>
      <c r="D323" s="174"/>
      <c r="E323" s="174"/>
      <c r="F323" s="174"/>
      <c r="G323" s="174"/>
      <c r="H323" s="174"/>
      <c r="I323" s="174"/>
      <c r="J323" s="174"/>
      <c r="K323" s="174"/>
      <c r="L323" s="174"/>
      <c r="M323" s="174"/>
      <c r="N323" s="174"/>
      <c r="O323" s="174"/>
      <c r="P323" s="174"/>
      <c r="Q323" s="174"/>
      <c r="R323" s="174"/>
      <c r="S323" s="174"/>
      <c r="T323" s="174"/>
      <c r="U323" s="174"/>
      <c r="V323" s="174"/>
      <c r="W323" s="174"/>
      <c r="X323" s="192"/>
      <c r="Y323" s="192"/>
      <c r="Z323" s="192"/>
      <c r="AA323" s="116"/>
      <c r="AB323" s="116"/>
      <c r="AC323" s="116"/>
      <c r="AD323" s="116"/>
      <c r="AE323" s="116"/>
      <c r="AF323" s="116"/>
      <c r="AG323" s="116"/>
      <c r="AH323" s="116"/>
      <c r="AI323" s="116"/>
      <c r="AJ323" s="116"/>
      <c r="AK323" s="116"/>
      <c r="AL323" s="116"/>
      <c r="AM323" s="116"/>
    </row>
    <row r="324" spans="1:39" ht="14.25" customHeight="1">
      <c r="A324" s="116"/>
      <c r="B324" s="193"/>
      <c r="C324" s="194"/>
      <c r="D324" s="174"/>
      <c r="E324" s="174"/>
      <c r="F324" s="174"/>
      <c r="G324" s="174"/>
      <c r="H324" s="174"/>
      <c r="I324" s="174"/>
      <c r="J324" s="174"/>
      <c r="K324" s="174"/>
      <c r="L324" s="174"/>
      <c r="M324" s="174"/>
      <c r="N324" s="174"/>
      <c r="O324" s="174"/>
      <c r="P324" s="174"/>
      <c r="Q324" s="174"/>
      <c r="R324" s="174"/>
      <c r="S324" s="174"/>
      <c r="T324" s="174"/>
      <c r="U324" s="174"/>
      <c r="V324" s="174"/>
      <c r="W324" s="174"/>
      <c r="X324" s="192"/>
      <c r="Y324" s="192"/>
      <c r="Z324" s="192"/>
      <c r="AA324" s="116"/>
      <c r="AB324" s="116"/>
      <c r="AC324" s="116"/>
      <c r="AD324" s="116"/>
      <c r="AE324" s="116"/>
      <c r="AF324" s="116"/>
      <c r="AG324" s="116"/>
      <c r="AH324" s="116"/>
      <c r="AI324" s="116"/>
      <c r="AJ324" s="116"/>
      <c r="AK324" s="116"/>
      <c r="AL324" s="116"/>
      <c r="AM324" s="116"/>
    </row>
    <row r="325" spans="1:39" ht="14.25" customHeight="1">
      <c r="A325" s="116"/>
      <c r="B325" s="193"/>
      <c r="C325" s="194"/>
      <c r="D325" s="174"/>
      <c r="E325" s="174"/>
      <c r="F325" s="174"/>
      <c r="G325" s="174"/>
      <c r="H325" s="174"/>
      <c r="I325" s="174"/>
      <c r="J325" s="174"/>
      <c r="K325" s="174"/>
      <c r="L325" s="174"/>
      <c r="M325" s="174"/>
      <c r="N325" s="174"/>
      <c r="O325" s="174"/>
      <c r="P325" s="174"/>
      <c r="Q325" s="174"/>
      <c r="R325" s="174"/>
      <c r="S325" s="174"/>
      <c r="T325" s="174"/>
      <c r="U325" s="174"/>
      <c r="V325" s="174"/>
      <c r="W325" s="174"/>
      <c r="X325" s="192"/>
      <c r="Y325" s="192"/>
      <c r="Z325" s="192"/>
      <c r="AA325" s="116"/>
      <c r="AB325" s="116"/>
      <c r="AC325" s="116"/>
      <c r="AD325" s="116"/>
      <c r="AE325" s="116"/>
      <c r="AF325" s="116"/>
      <c r="AG325" s="116"/>
      <c r="AH325" s="116"/>
      <c r="AI325" s="116"/>
      <c r="AJ325" s="116"/>
      <c r="AK325" s="116"/>
      <c r="AL325" s="116"/>
      <c r="AM325" s="116"/>
    </row>
    <row r="326" spans="1:39" ht="14.25" customHeight="1">
      <c r="A326" s="116"/>
      <c r="B326" s="193"/>
      <c r="C326" s="194"/>
      <c r="D326" s="174"/>
      <c r="E326" s="174"/>
      <c r="F326" s="174"/>
      <c r="G326" s="174"/>
      <c r="H326" s="174"/>
      <c r="I326" s="174"/>
      <c r="J326" s="174"/>
      <c r="K326" s="174"/>
      <c r="L326" s="174"/>
      <c r="M326" s="174"/>
      <c r="N326" s="174"/>
      <c r="O326" s="174"/>
      <c r="P326" s="174"/>
      <c r="Q326" s="174"/>
      <c r="R326" s="174"/>
      <c r="S326" s="174"/>
      <c r="T326" s="174"/>
      <c r="U326" s="174"/>
      <c r="V326" s="174"/>
      <c r="W326" s="174"/>
      <c r="X326" s="192"/>
      <c r="Y326" s="192"/>
      <c r="Z326" s="192"/>
      <c r="AA326" s="116"/>
      <c r="AB326" s="116"/>
      <c r="AC326" s="116"/>
      <c r="AD326" s="116"/>
      <c r="AE326" s="116"/>
      <c r="AF326" s="116"/>
      <c r="AG326" s="116"/>
      <c r="AH326" s="116"/>
      <c r="AI326" s="116"/>
      <c r="AJ326" s="116"/>
      <c r="AK326" s="116"/>
      <c r="AL326" s="116"/>
      <c r="AM326" s="116"/>
    </row>
    <row r="327" spans="1:39" ht="14.25" customHeight="1">
      <c r="A327" s="116"/>
      <c r="B327" s="193"/>
      <c r="C327" s="194"/>
      <c r="D327" s="174"/>
      <c r="E327" s="174"/>
      <c r="F327" s="174"/>
      <c r="G327" s="174"/>
      <c r="H327" s="174"/>
      <c r="I327" s="174"/>
      <c r="J327" s="174"/>
      <c r="K327" s="174"/>
      <c r="L327" s="174"/>
      <c r="M327" s="174"/>
      <c r="N327" s="174"/>
      <c r="O327" s="174"/>
      <c r="P327" s="174"/>
      <c r="Q327" s="174"/>
      <c r="R327" s="174"/>
      <c r="S327" s="174"/>
      <c r="T327" s="174"/>
      <c r="U327" s="174"/>
      <c r="V327" s="174"/>
      <c r="W327" s="174"/>
      <c r="X327" s="192"/>
      <c r="Y327" s="192"/>
      <c r="Z327" s="192"/>
      <c r="AA327" s="116"/>
      <c r="AB327" s="116"/>
      <c r="AC327" s="116"/>
      <c r="AD327" s="116"/>
      <c r="AE327" s="116"/>
      <c r="AF327" s="116"/>
      <c r="AG327" s="116"/>
      <c r="AH327" s="116"/>
      <c r="AI327" s="116"/>
      <c r="AJ327" s="116"/>
      <c r="AK327" s="116"/>
      <c r="AL327" s="116"/>
      <c r="AM327" s="116"/>
    </row>
    <row r="328" spans="1:39" ht="14.25" customHeight="1">
      <c r="A328" s="116"/>
      <c r="B328" s="193"/>
      <c r="C328" s="194"/>
      <c r="D328" s="174"/>
      <c r="E328" s="174"/>
      <c r="F328" s="174"/>
      <c r="G328" s="174"/>
      <c r="H328" s="174"/>
      <c r="I328" s="174"/>
      <c r="J328" s="174"/>
      <c r="K328" s="174"/>
      <c r="L328" s="174"/>
      <c r="M328" s="174"/>
      <c r="N328" s="174"/>
      <c r="O328" s="174"/>
      <c r="P328" s="174"/>
      <c r="Q328" s="174"/>
      <c r="R328" s="174"/>
      <c r="S328" s="174"/>
      <c r="T328" s="174"/>
      <c r="U328" s="174"/>
      <c r="V328" s="174"/>
      <c r="W328" s="174"/>
      <c r="X328" s="192"/>
      <c r="Y328" s="192"/>
      <c r="Z328" s="192"/>
      <c r="AA328" s="116"/>
      <c r="AB328" s="116"/>
      <c r="AC328" s="116"/>
      <c r="AD328" s="116"/>
      <c r="AE328" s="116"/>
      <c r="AF328" s="116"/>
      <c r="AG328" s="116"/>
      <c r="AH328" s="116"/>
      <c r="AI328" s="116"/>
      <c r="AJ328" s="116"/>
      <c r="AK328" s="116"/>
      <c r="AL328" s="116"/>
      <c r="AM328" s="116"/>
    </row>
    <row r="329" spans="1:39" ht="14.25" customHeight="1">
      <c r="A329" s="116"/>
      <c r="B329" s="193"/>
      <c r="C329" s="194"/>
      <c r="D329" s="174"/>
      <c r="E329" s="174"/>
      <c r="F329" s="174"/>
      <c r="G329" s="174"/>
      <c r="H329" s="174"/>
      <c r="I329" s="174"/>
      <c r="J329" s="174"/>
      <c r="K329" s="174"/>
      <c r="L329" s="174"/>
      <c r="M329" s="174"/>
      <c r="N329" s="174"/>
      <c r="O329" s="174"/>
      <c r="P329" s="174"/>
      <c r="Q329" s="174"/>
      <c r="R329" s="174"/>
      <c r="S329" s="174"/>
      <c r="T329" s="174"/>
      <c r="U329" s="174"/>
      <c r="V329" s="174"/>
      <c r="W329" s="174"/>
      <c r="X329" s="192"/>
      <c r="Y329" s="192"/>
      <c r="Z329" s="192"/>
      <c r="AA329" s="116"/>
      <c r="AB329" s="116"/>
      <c r="AC329" s="116"/>
      <c r="AD329" s="116"/>
      <c r="AE329" s="116"/>
      <c r="AF329" s="116"/>
      <c r="AG329" s="116"/>
      <c r="AH329" s="116"/>
      <c r="AI329" s="116"/>
      <c r="AJ329" s="116"/>
      <c r="AK329" s="116"/>
      <c r="AL329" s="116"/>
      <c r="AM329" s="116"/>
    </row>
    <row r="330" spans="1:39" ht="14.25" customHeight="1">
      <c r="A330" s="116"/>
      <c r="B330" s="193"/>
      <c r="C330" s="194"/>
      <c r="D330" s="174"/>
      <c r="E330" s="174"/>
      <c r="F330" s="174"/>
      <c r="G330" s="174"/>
      <c r="H330" s="174"/>
      <c r="I330" s="174"/>
      <c r="J330" s="174"/>
      <c r="K330" s="174"/>
      <c r="L330" s="174"/>
      <c r="M330" s="174"/>
      <c r="N330" s="174"/>
      <c r="O330" s="174"/>
      <c r="P330" s="174"/>
      <c r="Q330" s="174"/>
      <c r="R330" s="174"/>
      <c r="S330" s="174"/>
      <c r="T330" s="174"/>
      <c r="U330" s="174"/>
      <c r="V330" s="174"/>
      <c r="W330" s="174"/>
      <c r="X330" s="192"/>
      <c r="Y330" s="192"/>
      <c r="Z330" s="192"/>
      <c r="AA330" s="116"/>
      <c r="AB330" s="116"/>
      <c r="AC330" s="116"/>
      <c r="AD330" s="116"/>
      <c r="AE330" s="116"/>
      <c r="AF330" s="116"/>
      <c r="AG330" s="116"/>
      <c r="AH330" s="116"/>
      <c r="AI330" s="116"/>
      <c r="AJ330" s="116"/>
      <c r="AK330" s="116"/>
      <c r="AL330" s="116"/>
      <c r="AM330" s="116"/>
    </row>
    <row r="331" spans="1:39" ht="14.25" customHeight="1">
      <c r="A331" s="116"/>
      <c r="B331" s="193"/>
      <c r="C331" s="194"/>
      <c r="D331" s="174"/>
      <c r="E331" s="174"/>
      <c r="F331" s="174"/>
      <c r="G331" s="174"/>
      <c r="H331" s="174"/>
      <c r="I331" s="174"/>
      <c r="J331" s="174"/>
      <c r="K331" s="174"/>
      <c r="L331" s="174"/>
      <c r="M331" s="174"/>
      <c r="N331" s="174"/>
      <c r="O331" s="174"/>
      <c r="P331" s="174"/>
      <c r="Q331" s="174"/>
      <c r="R331" s="174"/>
      <c r="S331" s="174"/>
      <c r="T331" s="174"/>
      <c r="U331" s="174"/>
      <c r="V331" s="174"/>
      <c r="W331" s="174"/>
      <c r="X331" s="192"/>
      <c r="Y331" s="192"/>
      <c r="Z331" s="192"/>
      <c r="AA331" s="116"/>
      <c r="AB331" s="116"/>
      <c r="AC331" s="116"/>
      <c r="AD331" s="116"/>
      <c r="AE331" s="116"/>
      <c r="AF331" s="116"/>
      <c r="AG331" s="116"/>
      <c r="AH331" s="116"/>
      <c r="AI331" s="116"/>
      <c r="AJ331" s="116"/>
      <c r="AK331" s="116"/>
      <c r="AL331" s="116"/>
      <c r="AM331" s="116"/>
    </row>
    <row r="332" spans="1:39" ht="14.25" customHeight="1">
      <c r="A332" s="116"/>
      <c r="B332" s="193"/>
      <c r="C332" s="194"/>
      <c r="D332" s="174"/>
      <c r="E332" s="174"/>
      <c r="F332" s="174"/>
      <c r="G332" s="174"/>
      <c r="H332" s="174"/>
      <c r="I332" s="174"/>
      <c r="J332" s="174"/>
      <c r="K332" s="174"/>
      <c r="L332" s="174"/>
      <c r="M332" s="174"/>
      <c r="N332" s="174"/>
      <c r="O332" s="174"/>
      <c r="P332" s="174"/>
      <c r="Q332" s="174"/>
      <c r="R332" s="174"/>
      <c r="S332" s="174"/>
      <c r="T332" s="174"/>
      <c r="U332" s="174"/>
      <c r="V332" s="174"/>
      <c r="W332" s="174"/>
      <c r="X332" s="192"/>
      <c r="Y332" s="192"/>
      <c r="Z332" s="192"/>
      <c r="AA332" s="116"/>
      <c r="AB332" s="116"/>
      <c r="AC332" s="116"/>
      <c r="AD332" s="116"/>
      <c r="AE332" s="116"/>
      <c r="AF332" s="116"/>
      <c r="AG332" s="116"/>
      <c r="AH332" s="116"/>
      <c r="AI332" s="116"/>
      <c r="AJ332" s="116"/>
      <c r="AK332" s="116"/>
      <c r="AL332" s="116"/>
      <c r="AM332" s="116"/>
    </row>
    <row r="333" spans="1:39" ht="14.25" customHeight="1">
      <c r="A333" s="116"/>
      <c r="B333" s="193"/>
      <c r="C333" s="194"/>
      <c r="D333" s="174"/>
      <c r="E333" s="174"/>
      <c r="F333" s="174"/>
      <c r="G333" s="174"/>
      <c r="H333" s="174"/>
      <c r="I333" s="174"/>
      <c r="J333" s="174"/>
      <c r="K333" s="174"/>
      <c r="L333" s="174"/>
      <c r="M333" s="174"/>
      <c r="N333" s="174"/>
      <c r="O333" s="174"/>
      <c r="P333" s="174"/>
      <c r="Q333" s="174"/>
      <c r="R333" s="174"/>
      <c r="S333" s="174"/>
      <c r="T333" s="174"/>
      <c r="U333" s="174"/>
      <c r="V333" s="174"/>
      <c r="W333" s="174"/>
      <c r="X333" s="192"/>
      <c r="Y333" s="192"/>
      <c r="Z333" s="192"/>
      <c r="AA333" s="116"/>
      <c r="AB333" s="116"/>
      <c r="AC333" s="116"/>
      <c r="AD333" s="116"/>
      <c r="AE333" s="116"/>
      <c r="AF333" s="116"/>
      <c r="AG333" s="116"/>
      <c r="AH333" s="116"/>
      <c r="AI333" s="116"/>
      <c r="AJ333" s="116"/>
      <c r="AK333" s="116"/>
      <c r="AL333" s="116"/>
      <c r="AM333" s="116"/>
    </row>
    <row r="334" spans="1:39" ht="14.25" customHeight="1">
      <c r="A334" s="116"/>
      <c r="B334" s="193"/>
      <c r="C334" s="194"/>
      <c r="D334" s="174"/>
      <c r="E334" s="174"/>
      <c r="F334" s="174"/>
      <c r="G334" s="174"/>
      <c r="H334" s="174"/>
      <c r="I334" s="174"/>
      <c r="J334" s="174"/>
      <c r="K334" s="174"/>
      <c r="L334" s="174"/>
      <c r="M334" s="174"/>
      <c r="N334" s="174"/>
      <c r="O334" s="174"/>
      <c r="P334" s="174"/>
      <c r="Q334" s="174"/>
      <c r="R334" s="174"/>
      <c r="S334" s="174"/>
      <c r="T334" s="174"/>
      <c r="U334" s="174"/>
      <c r="V334" s="174"/>
      <c r="W334" s="174"/>
      <c r="X334" s="192"/>
      <c r="Y334" s="192"/>
      <c r="Z334" s="192"/>
      <c r="AA334" s="116"/>
      <c r="AB334" s="116"/>
      <c r="AC334" s="116"/>
      <c r="AD334" s="116"/>
      <c r="AE334" s="116"/>
      <c r="AF334" s="116"/>
      <c r="AG334" s="116"/>
      <c r="AH334" s="116"/>
      <c r="AI334" s="116"/>
      <c r="AJ334" s="116"/>
      <c r="AK334" s="116"/>
      <c r="AL334" s="116"/>
      <c r="AM334" s="116"/>
    </row>
    <row r="335" spans="1:39" ht="14.25" customHeight="1">
      <c r="A335" s="116"/>
      <c r="B335" s="193"/>
      <c r="C335" s="194"/>
      <c r="D335" s="174"/>
      <c r="E335" s="174"/>
      <c r="F335" s="174"/>
      <c r="G335" s="174"/>
      <c r="H335" s="174"/>
      <c r="I335" s="174"/>
      <c r="J335" s="174"/>
      <c r="K335" s="174"/>
      <c r="L335" s="174"/>
      <c r="M335" s="174"/>
      <c r="N335" s="174"/>
      <c r="O335" s="174"/>
      <c r="P335" s="174"/>
      <c r="Q335" s="174"/>
      <c r="R335" s="174"/>
      <c r="S335" s="174"/>
      <c r="T335" s="174"/>
      <c r="U335" s="174"/>
      <c r="V335" s="174"/>
      <c r="W335" s="174"/>
      <c r="X335" s="192"/>
      <c r="Y335" s="192"/>
      <c r="Z335" s="192"/>
      <c r="AA335" s="116"/>
      <c r="AB335" s="116"/>
      <c r="AC335" s="116"/>
      <c r="AD335" s="116"/>
      <c r="AE335" s="116"/>
      <c r="AF335" s="116"/>
      <c r="AG335" s="116"/>
      <c r="AH335" s="116"/>
      <c r="AI335" s="116"/>
      <c r="AJ335" s="116"/>
      <c r="AK335" s="116"/>
      <c r="AL335" s="116"/>
      <c r="AM335" s="116"/>
    </row>
    <row r="336" spans="1:39" ht="14.25" customHeight="1">
      <c r="A336" s="116"/>
      <c r="B336" s="193"/>
      <c r="C336" s="194"/>
      <c r="D336" s="174"/>
      <c r="E336" s="174"/>
      <c r="F336" s="174"/>
      <c r="G336" s="174"/>
      <c r="H336" s="174"/>
      <c r="I336" s="174"/>
      <c r="J336" s="174"/>
      <c r="K336" s="174"/>
      <c r="L336" s="174"/>
      <c r="M336" s="174"/>
      <c r="N336" s="174"/>
      <c r="O336" s="174"/>
      <c r="P336" s="174"/>
      <c r="Q336" s="174"/>
      <c r="R336" s="174"/>
      <c r="S336" s="174"/>
      <c r="T336" s="174"/>
      <c r="U336" s="174"/>
      <c r="V336" s="174"/>
      <c r="W336" s="174"/>
      <c r="X336" s="192"/>
      <c r="Y336" s="192"/>
      <c r="Z336" s="192"/>
      <c r="AA336" s="116"/>
      <c r="AB336" s="116"/>
      <c r="AC336" s="116"/>
      <c r="AD336" s="116"/>
      <c r="AE336" s="116"/>
      <c r="AF336" s="116"/>
      <c r="AG336" s="116"/>
      <c r="AH336" s="116"/>
      <c r="AI336" s="116"/>
      <c r="AJ336" s="116"/>
      <c r="AK336" s="116"/>
      <c r="AL336" s="116"/>
      <c r="AM336" s="116"/>
    </row>
    <row r="337" spans="1:39" ht="14.25" customHeight="1">
      <c r="A337" s="116"/>
      <c r="B337" s="193"/>
      <c r="C337" s="194"/>
      <c r="D337" s="174"/>
      <c r="E337" s="174"/>
      <c r="F337" s="174"/>
      <c r="G337" s="174"/>
      <c r="H337" s="174"/>
      <c r="I337" s="174"/>
      <c r="J337" s="174"/>
      <c r="K337" s="174"/>
      <c r="L337" s="174"/>
      <c r="M337" s="174"/>
      <c r="N337" s="174"/>
      <c r="O337" s="174"/>
      <c r="P337" s="174"/>
      <c r="Q337" s="174"/>
      <c r="R337" s="174"/>
      <c r="S337" s="174"/>
      <c r="T337" s="174"/>
      <c r="U337" s="174"/>
      <c r="V337" s="174"/>
      <c r="W337" s="174"/>
      <c r="X337" s="192"/>
      <c r="Y337" s="192"/>
      <c r="Z337" s="192"/>
      <c r="AA337" s="116"/>
      <c r="AB337" s="116"/>
      <c r="AC337" s="116"/>
      <c r="AD337" s="116"/>
      <c r="AE337" s="116"/>
      <c r="AF337" s="116"/>
      <c r="AG337" s="116"/>
      <c r="AH337" s="116"/>
      <c r="AI337" s="116"/>
      <c r="AJ337" s="116"/>
      <c r="AK337" s="116"/>
      <c r="AL337" s="116"/>
      <c r="AM337" s="116"/>
    </row>
    <row r="338" spans="1:39" ht="14.25" customHeight="1">
      <c r="A338" s="116"/>
      <c r="B338" s="193"/>
      <c r="C338" s="194"/>
      <c r="D338" s="174"/>
      <c r="E338" s="174"/>
      <c r="F338" s="174"/>
      <c r="G338" s="174"/>
      <c r="H338" s="174"/>
      <c r="I338" s="174"/>
      <c r="J338" s="174"/>
      <c r="K338" s="174"/>
      <c r="L338" s="174"/>
      <c r="M338" s="174"/>
      <c r="N338" s="174"/>
      <c r="O338" s="174"/>
      <c r="P338" s="174"/>
      <c r="Q338" s="174"/>
      <c r="R338" s="174"/>
      <c r="S338" s="174"/>
      <c r="T338" s="174"/>
      <c r="U338" s="174"/>
      <c r="V338" s="174"/>
      <c r="W338" s="174"/>
      <c r="X338" s="192"/>
      <c r="Y338" s="192"/>
      <c r="Z338" s="192"/>
      <c r="AA338" s="116"/>
      <c r="AB338" s="116"/>
      <c r="AC338" s="116"/>
      <c r="AD338" s="116"/>
      <c r="AE338" s="116"/>
      <c r="AF338" s="116"/>
      <c r="AG338" s="116"/>
      <c r="AH338" s="116"/>
      <c r="AI338" s="116"/>
      <c r="AJ338" s="116"/>
      <c r="AK338" s="116"/>
      <c r="AL338" s="116"/>
      <c r="AM338" s="116"/>
    </row>
    <row r="339" spans="1:39" ht="14.25" customHeight="1">
      <c r="A339" s="116"/>
      <c r="B339" s="193"/>
      <c r="C339" s="194"/>
      <c r="D339" s="174"/>
      <c r="E339" s="174"/>
      <c r="F339" s="174"/>
      <c r="G339" s="174"/>
      <c r="H339" s="174"/>
      <c r="I339" s="174"/>
      <c r="J339" s="174"/>
      <c r="K339" s="174"/>
      <c r="L339" s="174"/>
      <c r="M339" s="174"/>
      <c r="N339" s="174"/>
      <c r="O339" s="174"/>
      <c r="P339" s="174"/>
      <c r="Q339" s="174"/>
      <c r="R339" s="174"/>
      <c r="S339" s="174"/>
      <c r="T339" s="174"/>
      <c r="U339" s="174"/>
      <c r="V339" s="174"/>
      <c r="W339" s="174"/>
      <c r="X339" s="192"/>
      <c r="Y339" s="192"/>
      <c r="Z339" s="192"/>
      <c r="AA339" s="116"/>
      <c r="AB339" s="116"/>
      <c r="AC339" s="116"/>
      <c r="AD339" s="116"/>
      <c r="AE339" s="116"/>
      <c r="AF339" s="116"/>
      <c r="AG339" s="116"/>
      <c r="AH339" s="116"/>
      <c r="AI339" s="116"/>
      <c r="AJ339" s="116"/>
      <c r="AK339" s="116"/>
      <c r="AL339" s="116"/>
      <c r="AM339" s="116"/>
    </row>
    <row r="340" spans="1:39" ht="14.25" customHeight="1">
      <c r="A340" s="116"/>
      <c r="B340" s="193"/>
      <c r="C340" s="194"/>
      <c r="D340" s="174"/>
      <c r="E340" s="174"/>
      <c r="F340" s="174"/>
      <c r="G340" s="174"/>
      <c r="H340" s="174"/>
      <c r="I340" s="174"/>
      <c r="J340" s="174"/>
      <c r="K340" s="174"/>
      <c r="L340" s="174"/>
      <c r="M340" s="174"/>
      <c r="N340" s="174"/>
      <c r="O340" s="174"/>
      <c r="P340" s="174"/>
      <c r="Q340" s="174"/>
      <c r="R340" s="174"/>
      <c r="S340" s="174"/>
      <c r="T340" s="174"/>
      <c r="U340" s="174"/>
      <c r="V340" s="174"/>
      <c r="W340" s="174"/>
      <c r="X340" s="192"/>
      <c r="Y340" s="192"/>
      <c r="Z340" s="192"/>
      <c r="AA340" s="116"/>
      <c r="AB340" s="116"/>
      <c r="AC340" s="116"/>
      <c r="AD340" s="116"/>
      <c r="AE340" s="116"/>
      <c r="AF340" s="116"/>
      <c r="AG340" s="116"/>
      <c r="AH340" s="116"/>
      <c r="AI340" s="116"/>
      <c r="AJ340" s="116"/>
      <c r="AK340" s="116"/>
      <c r="AL340" s="116"/>
      <c r="AM340" s="116"/>
    </row>
    <row r="341" spans="1:39" ht="14.25" customHeight="1">
      <c r="A341" s="116"/>
      <c r="B341" s="193"/>
      <c r="C341" s="194"/>
      <c r="D341" s="174"/>
      <c r="E341" s="174"/>
      <c r="F341" s="174"/>
      <c r="G341" s="174"/>
      <c r="H341" s="174"/>
      <c r="I341" s="174"/>
      <c r="J341" s="174"/>
      <c r="K341" s="174"/>
      <c r="L341" s="174"/>
      <c r="M341" s="174"/>
      <c r="N341" s="174"/>
      <c r="O341" s="174"/>
      <c r="P341" s="174"/>
      <c r="Q341" s="174"/>
      <c r="R341" s="174"/>
      <c r="S341" s="174"/>
      <c r="T341" s="174"/>
      <c r="U341" s="174"/>
      <c r="V341" s="174"/>
      <c r="W341" s="174"/>
      <c r="X341" s="192"/>
      <c r="Y341" s="192"/>
      <c r="Z341" s="192"/>
      <c r="AA341" s="116"/>
      <c r="AB341" s="116"/>
      <c r="AC341" s="116"/>
      <c r="AD341" s="116"/>
      <c r="AE341" s="116"/>
      <c r="AF341" s="116"/>
      <c r="AG341" s="116"/>
      <c r="AH341" s="116"/>
      <c r="AI341" s="116"/>
      <c r="AJ341" s="116"/>
      <c r="AK341" s="116"/>
      <c r="AL341" s="116"/>
      <c r="AM341" s="116"/>
    </row>
    <row r="342" spans="1:39" ht="14.25" customHeight="1">
      <c r="A342" s="116"/>
      <c r="B342" s="193"/>
      <c r="C342" s="194"/>
      <c r="D342" s="174"/>
      <c r="E342" s="174"/>
      <c r="F342" s="174"/>
      <c r="G342" s="174"/>
      <c r="H342" s="174"/>
      <c r="I342" s="174"/>
      <c r="J342" s="174"/>
      <c r="K342" s="174"/>
      <c r="L342" s="174"/>
      <c r="M342" s="174"/>
      <c r="N342" s="174"/>
      <c r="O342" s="174"/>
      <c r="P342" s="174"/>
      <c r="Q342" s="174"/>
      <c r="R342" s="174"/>
      <c r="S342" s="174"/>
      <c r="T342" s="174"/>
      <c r="U342" s="174"/>
      <c r="V342" s="174"/>
      <c r="W342" s="174"/>
      <c r="X342" s="192"/>
      <c r="Y342" s="192"/>
      <c r="Z342" s="192"/>
      <c r="AA342" s="116"/>
      <c r="AB342" s="116"/>
      <c r="AC342" s="116"/>
      <c r="AD342" s="116"/>
      <c r="AE342" s="116"/>
      <c r="AF342" s="116"/>
      <c r="AG342" s="116"/>
      <c r="AH342" s="116"/>
      <c r="AI342" s="116"/>
      <c r="AJ342" s="116"/>
      <c r="AK342" s="116"/>
      <c r="AL342" s="116"/>
      <c r="AM342" s="116"/>
    </row>
    <row r="343" spans="1:39" ht="14.25" customHeight="1">
      <c r="A343" s="116"/>
      <c r="B343" s="193"/>
      <c r="C343" s="194"/>
      <c r="D343" s="174"/>
      <c r="E343" s="174"/>
      <c r="F343" s="174"/>
      <c r="G343" s="174"/>
      <c r="H343" s="174"/>
      <c r="I343" s="174"/>
      <c r="J343" s="174"/>
      <c r="K343" s="174"/>
      <c r="L343" s="174"/>
      <c r="M343" s="174"/>
      <c r="N343" s="174"/>
      <c r="O343" s="174"/>
      <c r="P343" s="174"/>
      <c r="Q343" s="174"/>
      <c r="R343" s="174"/>
      <c r="S343" s="174"/>
      <c r="T343" s="174"/>
      <c r="U343" s="174"/>
      <c r="V343" s="174"/>
      <c r="W343" s="174"/>
      <c r="X343" s="192"/>
      <c r="Y343" s="192"/>
      <c r="Z343" s="192"/>
      <c r="AA343" s="116"/>
      <c r="AB343" s="116"/>
      <c r="AC343" s="116"/>
      <c r="AD343" s="116"/>
      <c r="AE343" s="116"/>
      <c r="AF343" s="116"/>
      <c r="AG343" s="116"/>
      <c r="AH343" s="116"/>
      <c r="AI343" s="116"/>
      <c r="AJ343" s="116"/>
      <c r="AK343" s="116"/>
      <c r="AL343" s="116"/>
      <c r="AM343" s="116"/>
    </row>
    <row r="344" spans="1:39" ht="14.25" customHeight="1">
      <c r="A344" s="116"/>
      <c r="B344" s="193"/>
      <c r="C344" s="194"/>
      <c r="D344" s="174"/>
      <c r="E344" s="174"/>
      <c r="F344" s="174"/>
      <c r="G344" s="174"/>
      <c r="H344" s="174"/>
      <c r="I344" s="174"/>
      <c r="J344" s="174"/>
      <c r="K344" s="174"/>
      <c r="L344" s="174"/>
      <c r="M344" s="174"/>
      <c r="N344" s="174"/>
      <c r="O344" s="174"/>
      <c r="P344" s="174"/>
      <c r="Q344" s="174"/>
      <c r="R344" s="174"/>
      <c r="S344" s="174"/>
      <c r="T344" s="174"/>
      <c r="U344" s="174"/>
      <c r="V344" s="174"/>
      <c r="W344" s="174"/>
      <c r="X344" s="192"/>
      <c r="Y344" s="192"/>
      <c r="Z344" s="192"/>
      <c r="AA344" s="116"/>
      <c r="AB344" s="116"/>
      <c r="AC344" s="116"/>
      <c r="AD344" s="116"/>
      <c r="AE344" s="116"/>
      <c r="AF344" s="116"/>
      <c r="AG344" s="116"/>
      <c r="AH344" s="116"/>
      <c r="AI344" s="116"/>
      <c r="AJ344" s="116"/>
      <c r="AK344" s="116"/>
      <c r="AL344" s="116"/>
      <c r="AM344" s="116"/>
    </row>
    <row r="345" spans="1:39" ht="14.25" customHeight="1">
      <c r="A345" s="116"/>
      <c r="B345" s="193"/>
      <c r="C345" s="194"/>
      <c r="D345" s="174"/>
      <c r="E345" s="174"/>
      <c r="F345" s="174"/>
      <c r="G345" s="174"/>
      <c r="H345" s="174"/>
      <c r="I345" s="174"/>
      <c r="J345" s="174"/>
      <c r="K345" s="174"/>
      <c r="L345" s="174"/>
      <c r="M345" s="174"/>
      <c r="N345" s="174"/>
      <c r="O345" s="174"/>
      <c r="P345" s="174"/>
      <c r="Q345" s="174"/>
      <c r="R345" s="174"/>
      <c r="S345" s="174"/>
      <c r="T345" s="174"/>
      <c r="U345" s="174"/>
      <c r="V345" s="174"/>
      <c r="W345" s="174"/>
      <c r="X345" s="192"/>
      <c r="Y345" s="192"/>
      <c r="Z345" s="192"/>
      <c r="AA345" s="116"/>
      <c r="AB345" s="116"/>
      <c r="AC345" s="116"/>
      <c r="AD345" s="116"/>
      <c r="AE345" s="116"/>
      <c r="AF345" s="116"/>
      <c r="AG345" s="116"/>
      <c r="AH345" s="116"/>
      <c r="AI345" s="116"/>
      <c r="AJ345" s="116"/>
      <c r="AK345" s="116"/>
      <c r="AL345" s="116"/>
      <c r="AM345" s="116"/>
    </row>
    <row r="346" spans="1:39" ht="14.25" customHeight="1">
      <c r="A346" s="116"/>
      <c r="B346" s="193"/>
      <c r="C346" s="194"/>
      <c r="D346" s="174"/>
      <c r="E346" s="174"/>
      <c r="F346" s="174"/>
      <c r="G346" s="174"/>
      <c r="H346" s="174"/>
      <c r="I346" s="174"/>
      <c r="J346" s="174"/>
      <c r="K346" s="174"/>
      <c r="L346" s="174"/>
      <c r="M346" s="174"/>
      <c r="N346" s="174"/>
      <c r="O346" s="174"/>
      <c r="P346" s="174"/>
      <c r="Q346" s="174"/>
      <c r="R346" s="174"/>
      <c r="S346" s="174"/>
      <c r="T346" s="174"/>
      <c r="U346" s="174"/>
      <c r="V346" s="174"/>
      <c r="W346" s="174"/>
      <c r="X346" s="192"/>
      <c r="Y346" s="192"/>
      <c r="Z346" s="192"/>
      <c r="AA346" s="116"/>
      <c r="AB346" s="116"/>
      <c r="AC346" s="116"/>
      <c r="AD346" s="116"/>
      <c r="AE346" s="116"/>
      <c r="AF346" s="116"/>
      <c r="AG346" s="116"/>
      <c r="AH346" s="116"/>
      <c r="AI346" s="116"/>
      <c r="AJ346" s="116"/>
      <c r="AK346" s="116"/>
      <c r="AL346" s="116"/>
      <c r="AM346" s="116"/>
    </row>
    <row r="347" spans="1:39" ht="14.25" customHeight="1">
      <c r="A347" s="116"/>
      <c r="B347" s="193"/>
      <c r="C347" s="194"/>
      <c r="D347" s="174"/>
      <c r="E347" s="174"/>
      <c r="F347" s="174"/>
      <c r="G347" s="174"/>
      <c r="H347" s="174"/>
      <c r="I347" s="174"/>
      <c r="J347" s="174"/>
      <c r="K347" s="174"/>
      <c r="L347" s="174"/>
      <c r="M347" s="174"/>
      <c r="N347" s="174"/>
      <c r="O347" s="174"/>
      <c r="P347" s="174"/>
      <c r="Q347" s="174"/>
      <c r="R347" s="174"/>
      <c r="S347" s="174"/>
      <c r="T347" s="174"/>
      <c r="U347" s="174"/>
      <c r="V347" s="174"/>
      <c r="W347" s="174"/>
      <c r="X347" s="192"/>
      <c r="Y347" s="192"/>
      <c r="Z347" s="192"/>
      <c r="AA347" s="116"/>
      <c r="AB347" s="116"/>
      <c r="AC347" s="116"/>
      <c r="AD347" s="116"/>
      <c r="AE347" s="116"/>
      <c r="AF347" s="116"/>
      <c r="AG347" s="116"/>
      <c r="AH347" s="116"/>
      <c r="AI347" s="116"/>
      <c r="AJ347" s="116"/>
      <c r="AK347" s="116"/>
      <c r="AL347" s="116"/>
      <c r="AM347" s="116"/>
    </row>
    <row r="348" spans="1:39" ht="14.25" customHeight="1">
      <c r="A348" s="116"/>
      <c r="B348" s="193"/>
      <c r="C348" s="194"/>
      <c r="D348" s="174"/>
      <c r="E348" s="174"/>
      <c r="F348" s="174"/>
      <c r="G348" s="174"/>
      <c r="H348" s="174"/>
      <c r="I348" s="174"/>
      <c r="J348" s="174"/>
      <c r="K348" s="174"/>
      <c r="L348" s="174"/>
      <c r="M348" s="174"/>
      <c r="N348" s="174"/>
      <c r="O348" s="174"/>
      <c r="P348" s="174"/>
      <c r="Q348" s="174"/>
      <c r="R348" s="174"/>
      <c r="S348" s="174"/>
      <c r="T348" s="174"/>
      <c r="U348" s="174"/>
      <c r="V348" s="174"/>
      <c r="W348" s="174"/>
      <c r="X348" s="192"/>
      <c r="Y348" s="192"/>
      <c r="Z348" s="192"/>
      <c r="AA348" s="116"/>
      <c r="AB348" s="116"/>
      <c r="AC348" s="116"/>
      <c r="AD348" s="116"/>
      <c r="AE348" s="116"/>
      <c r="AF348" s="116"/>
      <c r="AG348" s="116"/>
      <c r="AH348" s="116"/>
      <c r="AI348" s="116"/>
      <c r="AJ348" s="116"/>
      <c r="AK348" s="116"/>
      <c r="AL348" s="116"/>
      <c r="AM348" s="116"/>
    </row>
    <row r="349" spans="1:39" ht="14.25" customHeight="1">
      <c r="A349" s="116"/>
      <c r="B349" s="193"/>
      <c r="C349" s="194"/>
      <c r="D349" s="174"/>
      <c r="E349" s="174"/>
      <c r="F349" s="174"/>
      <c r="G349" s="174"/>
      <c r="H349" s="174"/>
      <c r="I349" s="174"/>
      <c r="J349" s="174"/>
      <c r="K349" s="174"/>
      <c r="L349" s="174"/>
      <c r="M349" s="174"/>
      <c r="N349" s="174"/>
      <c r="O349" s="174"/>
      <c r="P349" s="174"/>
      <c r="Q349" s="174"/>
      <c r="R349" s="174"/>
      <c r="S349" s="174"/>
      <c r="T349" s="174"/>
      <c r="U349" s="174"/>
      <c r="V349" s="174"/>
      <c r="W349" s="174"/>
      <c r="X349" s="192"/>
      <c r="Y349" s="192"/>
      <c r="Z349" s="192"/>
      <c r="AA349" s="116"/>
      <c r="AB349" s="116"/>
      <c r="AC349" s="116"/>
      <c r="AD349" s="116"/>
      <c r="AE349" s="116"/>
      <c r="AF349" s="116"/>
      <c r="AG349" s="116"/>
      <c r="AH349" s="116"/>
      <c r="AI349" s="116"/>
      <c r="AJ349" s="116"/>
      <c r="AK349" s="116"/>
      <c r="AL349" s="116"/>
      <c r="AM349" s="116"/>
    </row>
    <row r="350" spans="1:39" ht="14.25" customHeight="1">
      <c r="A350" s="116"/>
      <c r="B350" s="193"/>
      <c r="C350" s="194"/>
      <c r="D350" s="174"/>
      <c r="E350" s="174"/>
      <c r="F350" s="174"/>
      <c r="G350" s="174"/>
      <c r="H350" s="174"/>
      <c r="I350" s="174"/>
      <c r="J350" s="174"/>
      <c r="K350" s="174"/>
      <c r="L350" s="174"/>
      <c r="M350" s="174"/>
      <c r="N350" s="174"/>
      <c r="O350" s="174"/>
      <c r="P350" s="174"/>
      <c r="Q350" s="174"/>
      <c r="R350" s="174"/>
      <c r="S350" s="174"/>
      <c r="T350" s="174"/>
      <c r="U350" s="174"/>
      <c r="V350" s="174"/>
      <c r="W350" s="174"/>
      <c r="X350" s="192"/>
      <c r="Y350" s="192"/>
      <c r="Z350" s="192"/>
      <c r="AA350" s="116"/>
      <c r="AB350" s="116"/>
      <c r="AC350" s="116"/>
      <c r="AD350" s="116"/>
      <c r="AE350" s="116"/>
      <c r="AF350" s="116"/>
      <c r="AG350" s="116"/>
      <c r="AH350" s="116"/>
      <c r="AI350" s="116"/>
      <c r="AJ350" s="116"/>
      <c r="AK350" s="116"/>
      <c r="AL350" s="116"/>
      <c r="AM350" s="116"/>
    </row>
    <row r="351" spans="1:39" ht="14.25" customHeight="1">
      <c r="A351" s="116"/>
      <c r="B351" s="193"/>
      <c r="C351" s="194"/>
      <c r="D351" s="174"/>
      <c r="E351" s="174"/>
      <c r="F351" s="174"/>
      <c r="G351" s="174"/>
      <c r="H351" s="174"/>
      <c r="I351" s="174"/>
      <c r="J351" s="174"/>
      <c r="K351" s="174"/>
      <c r="L351" s="174"/>
      <c r="M351" s="174"/>
      <c r="N351" s="174"/>
      <c r="O351" s="174"/>
      <c r="P351" s="174"/>
      <c r="Q351" s="174"/>
      <c r="R351" s="174"/>
      <c r="S351" s="174"/>
      <c r="T351" s="174"/>
      <c r="U351" s="174"/>
      <c r="V351" s="174"/>
      <c r="W351" s="174"/>
      <c r="X351" s="192"/>
      <c r="Y351" s="192"/>
      <c r="Z351" s="192"/>
      <c r="AA351" s="116"/>
      <c r="AB351" s="116"/>
      <c r="AC351" s="116"/>
      <c r="AD351" s="116"/>
      <c r="AE351" s="116"/>
      <c r="AF351" s="116"/>
      <c r="AG351" s="116"/>
      <c r="AH351" s="116"/>
      <c r="AI351" s="116"/>
      <c r="AJ351" s="116"/>
      <c r="AK351" s="116"/>
      <c r="AL351" s="116"/>
      <c r="AM351" s="116"/>
    </row>
    <row r="352" spans="1:39" ht="14.25" customHeight="1">
      <c r="A352" s="116"/>
      <c r="B352" s="193"/>
      <c r="C352" s="194"/>
      <c r="D352" s="174"/>
      <c r="E352" s="174"/>
      <c r="F352" s="174"/>
      <c r="G352" s="174"/>
      <c r="H352" s="174"/>
      <c r="I352" s="174"/>
      <c r="J352" s="174"/>
      <c r="K352" s="174"/>
      <c r="L352" s="174"/>
      <c r="M352" s="174"/>
      <c r="N352" s="174"/>
      <c r="O352" s="174"/>
      <c r="P352" s="174"/>
      <c r="Q352" s="174"/>
      <c r="R352" s="174"/>
      <c r="S352" s="174"/>
      <c r="T352" s="174"/>
      <c r="U352" s="174"/>
      <c r="V352" s="174"/>
      <c r="W352" s="174"/>
      <c r="X352" s="192"/>
      <c r="Y352" s="192"/>
      <c r="Z352" s="192"/>
      <c r="AA352" s="116"/>
      <c r="AB352" s="116"/>
      <c r="AC352" s="116"/>
      <c r="AD352" s="116"/>
      <c r="AE352" s="116"/>
      <c r="AF352" s="116"/>
      <c r="AG352" s="116"/>
      <c r="AH352" s="116"/>
      <c r="AI352" s="116"/>
      <c r="AJ352" s="116"/>
      <c r="AK352" s="116"/>
      <c r="AL352" s="116"/>
      <c r="AM352" s="116"/>
    </row>
    <row r="353" spans="1:39" ht="14.25" customHeight="1">
      <c r="A353" s="116"/>
      <c r="B353" s="193"/>
      <c r="C353" s="194"/>
      <c r="D353" s="174"/>
      <c r="E353" s="174"/>
      <c r="F353" s="174"/>
      <c r="G353" s="174"/>
      <c r="H353" s="174"/>
      <c r="I353" s="174"/>
      <c r="J353" s="174"/>
      <c r="K353" s="174"/>
      <c r="L353" s="174"/>
      <c r="M353" s="174"/>
      <c r="N353" s="174"/>
      <c r="O353" s="174"/>
      <c r="P353" s="174"/>
      <c r="Q353" s="174"/>
      <c r="R353" s="174"/>
      <c r="S353" s="174"/>
      <c r="T353" s="174"/>
      <c r="U353" s="174"/>
      <c r="V353" s="174"/>
      <c r="W353" s="174"/>
      <c r="X353" s="192"/>
      <c r="Y353" s="192"/>
      <c r="Z353" s="192"/>
      <c r="AA353" s="116"/>
      <c r="AB353" s="116"/>
      <c r="AC353" s="116"/>
      <c r="AD353" s="116"/>
      <c r="AE353" s="116"/>
      <c r="AF353" s="116"/>
      <c r="AG353" s="116"/>
      <c r="AH353" s="116"/>
      <c r="AI353" s="116"/>
      <c r="AJ353" s="116"/>
      <c r="AK353" s="116"/>
      <c r="AL353" s="116"/>
      <c r="AM353" s="116"/>
    </row>
    <row r="354" spans="1:39" ht="14.25" customHeight="1">
      <c r="A354" s="116"/>
      <c r="B354" s="193"/>
      <c r="C354" s="194"/>
      <c r="D354" s="174"/>
      <c r="E354" s="174"/>
      <c r="F354" s="174"/>
      <c r="G354" s="174"/>
      <c r="H354" s="174"/>
      <c r="I354" s="174"/>
      <c r="J354" s="174"/>
      <c r="K354" s="174"/>
      <c r="L354" s="174"/>
      <c r="M354" s="174"/>
      <c r="N354" s="174"/>
      <c r="O354" s="174"/>
      <c r="P354" s="174"/>
      <c r="Q354" s="174"/>
      <c r="R354" s="174"/>
      <c r="S354" s="174"/>
      <c r="T354" s="174"/>
      <c r="U354" s="174"/>
      <c r="V354" s="174"/>
      <c r="W354" s="174"/>
      <c r="X354" s="192"/>
      <c r="Y354" s="192"/>
      <c r="Z354" s="192"/>
      <c r="AA354" s="116"/>
      <c r="AB354" s="116"/>
      <c r="AC354" s="116"/>
      <c r="AD354" s="116"/>
      <c r="AE354" s="116"/>
      <c r="AF354" s="116"/>
      <c r="AG354" s="116"/>
      <c r="AH354" s="116"/>
      <c r="AI354" s="116"/>
      <c r="AJ354" s="116"/>
      <c r="AK354" s="116"/>
      <c r="AL354" s="116"/>
      <c r="AM354" s="116"/>
    </row>
    <row r="355" spans="1:39" ht="14.25" customHeight="1">
      <c r="A355" s="116"/>
      <c r="B355" s="193"/>
      <c r="C355" s="194"/>
      <c r="D355" s="174"/>
      <c r="E355" s="174"/>
      <c r="F355" s="174"/>
      <c r="G355" s="174"/>
      <c r="H355" s="174"/>
      <c r="I355" s="174"/>
      <c r="J355" s="174"/>
      <c r="K355" s="174"/>
      <c r="L355" s="174"/>
      <c r="M355" s="174"/>
      <c r="N355" s="174"/>
      <c r="O355" s="174"/>
      <c r="P355" s="174"/>
      <c r="Q355" s="174"/>
      <c r="R355" s="174"/>
      <c r="S355" s="174"/>
      <c r="T355" s="174"/>
      <c r="U355" s="174"/>
      <c r="V355" s="174"/>
      <c r="W355" s="174"/>
      <c r="X355" s="192"/>
      <c r="Y355" s="192"/>
      <c r="Z355" s="192"/>
      <c r="AA355" s="116"/>
      <c r="AB355" s="116"/>
      <c r="AC355" s="116"/>
      <c r="AD355" s="116"/>
      <c r="AE355" s="116"/>
      <c r="AF355" s="116"/>
      <c r="AG355" s="116"/>
      <c r="AH355" s="116"/>
      <c r="AI355" s="116"/>
      <c r="AJ355" s="116"/>
      <c r="AK355" s="116"/>
      <c r="AL355" s="116"/>
      <c r="AM355" s="116"/>
    </row>
    <row r="356" spans="1:39" ht="14.25" customHeight="1">
      <c r="A356" s="116"/>
      <c r="B356" s="193"/>
      <c r="C356" s="194"/>
      <c r="D356" s="174"/>
      <c r="E356" s="174"/>
      <c r="F356" s="174"/>
      <c r="G356" s="174"/>
      <c r="H356" s="174"/>
      <c r="I356" s="174"/>
      <c r="J356" s="174"/>
      <c r="K356" s="174"/>
      <c r="L356" s="174"/>
      <c r="M356" s="174"/>
      <c r="N356" s="174"/>
      <c r="O356" s="174"/>
      <c r="P356" s="174"/>
      <c r="Q356" s="174"/>
      <c r="R356" s="174"/>
      <c r="S356" s="174"/>
      <c r="T356" s="174"/>
      <c r="U356" s="174"/>
      <c r="V356" s="174"/>
      <c r="W356" s="174"/>
      <c r="X356" s="192"/>
      <c r="Y356" s="192"/>
      <c r="Z356" s="192"/>
      <c r="AA356" s="116"/>
      <c r="AB356" s="116"/>
      <c r="AC356" s="116"/>
      <c r="AD356" s="116"/>
      <c r="AE356" s="116"/>
      <c r="AF356" s="116"/>
      <c r="AG356" s="116"/>
      <c r="AH356" s="116"/>
      <c r="AI356" s="116"/>
      <c r="AJ356" s="116"/>
      <c r="AK356" s="116"/>
      <c r="AL356" s="116"/>
      <c r="AM356" s="116"/>
    </row>
    <row r="357" spans="1:39" ht="14.25" customHeight="1">
      <c r="A357" s="116"/>
      <c r="B357" s="193"/>
      <c r="C357" s="194"/>
      <c r="D357" s="174"/>
      <c r="E357" s="174"/>
      <c r="F357" s="174"/>
      <c r="G357" s="174"/>
      <c r="H357" s="174"/>
      <c r="I357" s="174"/>
      <c r="J357" s="174"/>
      <c r="K357" s="174"/>
      <c r="L357" s="174"/>
      <c r="M357" s="174"/>
      <c r="N357" s="174"/>
      <c r="O357" s="174"/>
      <c r="P357" s="174"/>
      <c r="Q357" s="174"/>
      <c r="R357" s="174"/>
      <c r="S357" s="174"/>
      <c r="T357" s="174"/>
      <c r="U357" s="174"/>
      <c r="V357" s="174"/>
      <c r="W357" s="174"/>
      <c r="X357" s="192"/>
      <c r="Y357" s="192"/>
      <c r="Z357" s="192"/>
      <c r="AA357" s="116"/>
      <c r="AB357" s="116"/>
      <c r="AC357" s="116"/>
      <c r="AD357" s="116"/>
      <c r="AE357" s="116"/>
      <c r="AF357" s="116"/>
      <c r="AG357" s="116"/>
      <c r="AH357" s="116"/>
      <c r="AI357" s="116"/>
      <c r="AJ357" s="116"/>
      <c r="AK357" s="116"/>
      <c r="AL357" s="116"/>
      <c r="AM357" s="116"/>
    </row>
    <row r="358" spans="1:39" ht="14.25" customHeight="1">
      <c r="A358" s="116"/>
      <c r="B358" s="193"/>
      <c r="C358" s="194"/>
      <c r="D358" s="174"/>
      <c r="E358" s="174"/>
      <c r="F358" s="174"/>
      <c r="G358" s="174"/>
      <c r="H358" s="174"/>
      <c r="I358" s="174"/>
      <c r="J358" s="174"/>
      <c r="K358" s="174"/>
      <c r="L358" s="174"/>
      <c r="M358" s="174"/>
      <c r="N358" s="174"/>
      <c r="O358" s="174"/>
      <c r="P358" s="174"/>
      <c r="Q358" s="174"/>
      <c r="R358" s="174"/>
      <c r="S358" s="174"/>
      <c r="T358" s="174"/>
      <c r="U358" s="174"/>
      <c r="V358" s="174"/>
      <c r="W358" s="174"/>
      <c r="X358" s="192"/>
      <c r="Y358" s="192"/>
      <c r="Z358" s="192"/>
      <c r="AA358" s="116"/>
      <c r="AB358" s="116"/>
      <c r="AC358" s="116"/>
      <c r="AD358" s="116"/>
      <c r="AE358" s="116"/>
      <c r="AF358" s="116"/>
      <c r="AG358" s="116"/>
      <c r="AH358" s="116"/>
      <c r="AI358" s="116"/>
      <c r="AJ358" s="116"/>
      <c r="AK358" s="116"/>
      <c r="AL358" s="116"/>
      <c r="AM358" s="116"/>
    </row>
    <row r="359" spans="1:39" ht="14.25" customHeight="1">
      <c r="A359" s="116"/>
      <c r="B359" s="193"/>
      <c r="C359" s="194"/>
      <c r="D359" s="174"/>
      <c r="E359" s="174"/>
      <c r="F359" s="174"/>
      <c r="G359" s="174"/>
      <c r="H359" s="174"/>
      <c r="I359" s="174"/>
      <c r="J359" s="174"/>
      <c r="K359" s="174"/>
      <c r="L359" s="174"/>
      <c r="M359" s="174"/>
      <c r="N359" s="174"/>
      <c r="O359" s="174"/>
      <c r="P359" s="174"/>
      <c r="Q359" s="174"/>
      <c r="R359" s="174"/>
      <c r="S359" s="174"/>
      <c r="T359" s="174"/>
      <c r="U359" s="174"/>
      <c r="V359" s="174"/>
      <c r="W359" s="174"/>
      <c r="X359" s="192"/>
      <c r="Y359" s="192"/>
      <c r="Z359" s="192"/>
      <c r="AA359" s="116"/>
      <c r="AB359" s="116"/>
      <c r="AC359" s="116"/>
      <c r="AD359" s="116"/>
      <c r="AE359" s="116"/>
      <c r="AF359" s="116"/>
      <c r="AG359" s="116"/>
      <c r="AH359" s="116"/>
      <c r="AI359" s="116"/>
      <c r="AJ359" s="116"/>
      <c r="AK359" s="116"/>
      <c r="AL359" s="116"/>
      <c r="AM359" s="116"/>
    </row>
    <row r="360" spans="1:39" ht="14.25" customHeight="1">
      <c r="A360" s="116"/>
      <c r="B360" s="193"/>
      <c r="C360" s="194"/>
      <c r="D360" s="174"/>
      <c r="E360" s="174"/>
      <c r="F360" s="174"/>
      <c r="G360" s="174"/>
      <c r="H360" s="174"/>
      <c r="I360" s="174"/>
      <c r="J360" s="174"/>
      <c r="K360" s="174"/>
      <c r="L360" s="174"/>
      <c r="M360" s="174"/>
      <c r="N360" s="174"/>
      <c r="O360" s="174"/>
      <c r="P360" s="174"/>
      <c r="Q360" s="174"/>
      <c r="R360" s="174"/>
      <c r="S360" s="174"/>
      <c r="T360" s="174"/>
      <c r="U360" s="174"/>
      <c r="V360" s="174"/>
      <c r="W360" s="174"/>
      <c r="X360" s="192"/>
      <c r="Y360" s="192"/>
      <c r="Z360" s="192"/>
      <c r="AA360" s="116"/>
      <c r="AB360" s="116"/>
      <c r="AC360" s="116"/>
      <c r="AD360" s="116"/>
      <c r="AE360" s="116"/>
      <c r="AF360" s="116"/>
      <c r="AG360" s="116"/>
      <c r="AH360" s="116"/>
      <c r="AI360" s="116"/>
      <c r="AJ360" s="116"/>
      <c r="AK360" s="116"/>
      <c r="AL360" s="116"/>
      <c r="AM360" s="116"/>
    </row>
    <row r="361" spans="1:39" ht="14.25" customHeight="1">
      <c r="A361" s="116"/>
      <c r="B361" s="193"/>
      <c r="C361" s="194"/>
      <c r="D361" s="174"/>
      <c r="E361" s="174"/>
      <c r="F361" s="174"/>
      <c r="G361" s="174"/>
      <c r="H361" s="174"/>
      <c r="I361" s="174"/>
      <c r="J361" s="174"/>
      <c r="K361" s="174"/>
      <c r="L361" s="174"/>
      <c r="M361" s="174"/>
      <c r="N361" s="174"/>
      <c r="O361" s="174"/>
      <c r="P361" s="174"/>
      <c r="Q361" s="174"/>
      <c r="R361" s="174"/>
      <c r="S361" s="174"/>
      <c r="T361" s="174"/>
      <c r="U361" s="174"/>
      <c r="V361" s="174"/>
      <c r="W361" s="174"/>
      <c r="X361" s="192"/>
      <c r="Y361" s="192"/>
      <c r="Z361" s="192"/>
      <c r="AA361" s="116"/>
      <c r="AB361" s="116"/>
      <c r="AC361" s="116"/>
      <c r="AD361" s="116"/>
      <c r="AE361" s="116"/>
      <c r="AF361" s="116"/>
      <c r="AG361" s="116"/>
      <c r="AH361" s="116"/>
      <c r="AI361" s="116"/>
      <c r="AJ361" s="116"/>
      <c r="AK361" s="116"/>
      <c r="AL361" s="116"/>
      <c r="AM361" s="116"/>
    </row>
    <row r="362" spans="1:39" ht="14.25" customHeight="1">
      <c r="A362" s="116"/>
      <c r="B362" s="193"/>
      <c r="C362" s="194"/>
      <c r="D362" s="174"/>
      <c r="E362" s="174"/>
      <c r="F362" s="174"/>
      <c r="G362" s="174"/>
      <c r="H362" s="174"/>
      <c r="I362" s="174"/>
      <c r="J362" s="174"/>
      <c r="K362" s="174"/>
      <c r="L362" s="174"/>
      <c r="M362" s="174"/>
      <c r="N362" s="174"/>
      <c r="O362" s="174"/>
      <c r="P362" s="174"/>
      <c r="Q362" s="174"/>
      <c r="R362" s="174"/>
      <c r="S362" s="174"/>
      <c r="T362" s="174"/>
      <c r="U362" s="174"/>
      <c r="V362" s="174"/>
      <c r="W362" s="174"/>
      <c r="X362" s="192"/>
      <c r="Y362" s="192"/>
      <c r="Z362" s="192"/>
      <c r="AA362" s="116"/>
      <c r="AB362" s="116"/>
      <c r="AC362" s="116"/>
      <c r="AD362" s="116"/>
      <c r="AE362" s="116"/>
      <c r="AF362" s="116"/>
      <c r="AG362" s="116"/>
      <c r="AH362" s="116"/>
      <c r="AI362" s="116"/>
      <c r="AJ362" s="116"/>
      <c r="AK362" s="116"/>
      <c r="AL362" s="116"/>
      <c r="AM362" s="116"/>
    </row>
    <row r="363" spans="1:39" ht="14.25" customHeight="1">
      <c r="A363" s="116"/>
      <c r="B363" s="193"/>
      <c r="C363" s="194"/>
      <c r="D363" s="174"/>
      <c r="E363" s="174"/>
      <c r="F363" s="174"/>
      <c r="G363" s="174"/>
      <c r="H363" s="174"/>
      <c r="I363" s="174"/>
      <c r="J363" s="174"/>
      <c r="K363" s="174"/>
      <c r="L363" s="174"/>
      <c r="M363" s="174"/>
      <c r="N363" s="174"/>
      <c r="O363" s="174"/>
      <c r="P363" s="174"/>
      <c r="Q363" s="174"/>
      <c r="R363" s="174"/>
      <c r="S363" s="174"/>
      <c r="T363" s="174"/>
      <c r="U363" s="174"/>
      <c r="V363" s="174"/>
      <c r="W363" s="174"/>
      <c r="X363" s="192"/>
      <c r="Y363" s="192"/>
      <c r="Z363" s="192"/>
      <c r="AA363" s="116"/>
      <c r="AB363" s="116"/>
      <c r="AC363" s="116"/>
      <c r="AD363" s="116"/>
      <c r="AE363" s="116"/>
      <c r="AF363" s="116"/>
      <c r="AG363" s="116"/>
      <c r="AH363" s="116"/>
      <c r="AI363" s="116"/>
      <c r="AJ363" s="116"/>
      <c r="AK363" s="116"/>
      <c r="AL363" s="116"/>
      <c r="AM363" s="116"/>
    </row>
    <row r="364" spans="1:39" ht="14.25" customHeight="1">
      <c r="A364" s="116"/>
      <c r="B364" s="193"/>
      <c r="C364" s="194"/>
      <c r="D364" s="174"/>
      <c r="E364" s="174"/>
      <c r="F364" s="174"/>
      <c r="G364" s="174"/>
      <c r="H364" s="174"/>
      <c r="I364" s="174"/>
      <c r="J364" s="174"/>
      <c r="K364" s="174"/>
      <c r="L364" s="174"/>
      <c r="M364" s="174"/>
      <c r="N364" s="174"/>
      <c r="O364" s="174"/>
      <c r="P364" s="174"/>
      <c r="Q364" s="174"/>
      <c r="R364" s="174"/>
      <c r="S364" s="174"/>
      <c r="T364" s="174"/>
      <c r="U364" s="174"/>
      <c r="V364" s="174"/>
      <c r="W364" s="174"/>
      <c r="X364" s="192"/>
      <c r="Y364" s="192"/>
      <c r="Z364" s="192"/>
      <c r="AA364" s="116"/>
      <c r="AB364" s="116"/>
      <c r="AC364" s="116"/>
      <c r="AD364" s="116"/>
      <c r="AE364" s="116"/>
      <c r="AF364" s="116"/>
      <c r="AG364" s="116"/>
      <c r="AH364" s="116"/>
      <c r="AI364" s="116"/>
      <c r="AJ364" s="116"/>
      <c r="AK364" s="116"/>
      <c r="AL364" s="116"/>
      <c r="AM364" s="116"/>
    </row>
    <row r="365" spans="1:39" ht="14.25" customHeight="1">
      <c r="A365" s="116"/>
      <c r="B365" s="193"/>
      <c r="C365" s="194"/>
      <c r="D365" s="174"/>
      <c r="E365" s="174"/>
      <c r="F365" s="174"/>
      <c r="G365" s="174"/>
      <c r="H365" s="174"/>
      <c r="I365" s="174"/>
      <c r="J365" s="174"/>
      <c r="K365" s="174"/>
      <c r="L365" s="174"/>
      <c r="M365" s="174"/>
      <c r="N365" s="174"/>
      <c r="O365" s="174"/>
      <c r="P365" s="174"/>
      <c r="Q365" s="174"/>
      <c r="R365" s="174"/>
      <c r="S365" s="174"/>
      <c r="T365" s="174"/>
      <c r="U365" s="174"/>
      <c r="V365" s="174"/>
      <c r="W365" s="174"/>
      <c r="X365" s="192"/>
      <c r="Y365" s="192"/>
      <c r="Z365" s="192"/>
      <c r="AA365" s="116"/>
      <c r="AB365" s="116"/>
      <c r="AC365" s="116"/>
      <c r="AD365" s="116"/>
      <c r="AE365" s="116"/>
      <c r="AF365" s="116"/>
      <c r="AG365" s="116"/>
      <c r="AH365" s="116"/>
      <c r="AI365" s="116"/>
      <c r="AJ365" s="116"/>
      <c r="AK365" s="116"/>
      <c r="AL365" s="116"/>
      <c r="AM365" s="116"/>
    </row>
    <row r="366" spans="1:39" ht="14.25" customHeight="1">
      <c r="A366" s="116"/>
      <c r="B366" s="193"/>
      <c r="C366" s="194"/>
      <c r="D366" s="174"/>
      <c r="E366" s="174"/>
      <c r="F366" s="174"/>
      <c r="G366" s="174"/>
      <c r="H366" s="174"/>
      <c r="I366" s="174"/>
      <c r="J366" s="174"/>
      <c r="K366" s="174"/>
      <c r="L366" s="174"/>
      <c r="M366" s="174"/>
      <c r="N366" s="174"/>
      <c r="O366" s="174"/>
      <c r="P366" s="174"/>
      <c r="Q366" s="174"/>
      <c r="R366" s="174"/>
      <c r="S366" s="174"/>
      <c r="T366" s="174"/>
      <c r="U366" s="174"/>
      <c r="V366" s="174"/>
      <c r="W366" s="174"/>
      <c r="X366" s="192"/>
      <c r="Y366" s="192"/>
      <c r="Z366" s="192"/>
      <c r="AA366" s="116"/>
      <c r="AB366" s="116"/>
      <c r="AC366" s="116"/>
      <c r="AD366" s="116"/>
      <c r="AE366" s="116"/>
      <c r="AF366" s="116"/>
      <c r="AG366" s="116"/>
      <c r="AH366" s="116"/>
      <c r="AI366" s="116"/>
      <c r="AJ366" s="116"/>
      <c r="AK366" s="116"/>
      <c r="AL366" s="116"/>
      <c r="AM366" s="116"/>
    </row>
    <row r="367" spans="1:39" ht="14.25" customHeight="1">
      <c r="A367" s="116"/>
      <c r="B367" s="193"/>
      <c r="C367" s="194"/>
      <c r="D367" s="174"/>
      <c r="E367" s="174"/>
      <c r="F367" s="174"/>
      <c r="G367" s="174"/>
      <c r="H367" s="174"/>
      <c r="I367" s="174"/>
      <c r="J367" s="174"/>
      <c r="K367" s="174"/>
      <c r="L367" s="174"/>
      <c r="M367" s="174"/>
      <c r="N367" s="174"/>
      <c r="O367" s="174"/>
      <c r="P367" s="174"/>
      <c r="Q367" s="174"/>
      <c r="R367" s="174"/>
      <c r="S367" s="174"/>
      <c r="T367" s="174"/>
      <c r="U367" s="174"/>
      <c r="V367" s="174"/>
      <c r="W367" s="174"/>
      <c r="X367" s="192"/>
      <c r="Y367" s="192"/>
      <c r="Z367" s="192"/>
      <c r="AA367" s="116"/>
      <c r="AB367" s="116"/>
      <c r="AC367" s="116"/>
      <c r="AD367" s="116"/>
      <c r="AE367" s="116"/>
      <c r="AF367" s="116"/>
      <c r="AG367" s="116"/>
      <c r="AH367" s="116"/>
      <c r="AI367" s="116"/>
      <c r="AJ367" s="116"/>
      <c r="AK367" s="116"/>
      <c r="AL367" s="116"/>
      <c r="AM367" s="116"/>
    </row>
    <row r="368" spans="1:39" ht="14.25" customHeight="1">
      <c r="A368" s="116"/>
      <c r="B368" s="193"/>
      <c r="C368" s="194"/>
      <c r="D368" s="174"/>
      <c r="E368" s="174"/>
      <c r="F368" s="174"/>
      <c r="G368" s="174"/>
      <c r="H368" s="174"/>
      <c r="I368" s="174"/>
      <c r="J368" s="174"/>
      <c r="K368" s="174"/>
      <c r="L368" s="174"/>
      <c r="M368" s="174"/>
      <c r="N368" s="174"/>
      <c r="O368" s="174"/>
      <c r="P368" s="174"/>
      <c r="Q368" s="174"/>
      <c r="R368" s="174"/>
      <c r="S368" s="174"/>
      <c r="T368" s="174"/>
      <c r="U368" s="174"/>
      <c r="V368" s="174"/>
      <c r="W368" s="174"/>
      <c r="X368" s="192"/>
      <c r="Y368" s="192"/>
      <c r="Z368" s="192"/>
      <c r="AA368" s="116"/>
      <c r="AB368" s="116"/>
      <c r="AC368" s="116"/>
      <c r="AD368" s="116"/>
      <c r="AE368" s="116"/>
      <c r="AF368" s="116"/>
      <c r="AG368" s="116"/>
      <c r="AH368" s="116"/>
      <c r="AI368" s="116"/>
      <c r="AJ368" s="116"/>
      <c r="AK368" s="116"/>
      <c r="AL368" s="116"/>
      <c r="AM368" s="116"/>
    </row>
    <row r="369" spans="1:45" ht="14.25" customHeight="1">
      <c r="A369" s="116"/>
      <c r="B369" s="193"/>
      <c r="C369" s="194"/>
      <c r="D369" s="174"/>
      <c r="E369" s="174"/>
      <c r="F369" s="174"/>
      <c r="G369" s="174"/>
      <c r="H369" s="174"/>
      <c r="I369" s="174"/>
      <c r="J369" s="174"/>
      <c r="K369" s="174"/>
      <c r="L369" s="174"/>
      <c r="M369" s="174"/>
      <c r="N369" s="174"/>
      <c r="O369" s="174"/>
      <c r="P369" s="174"/>
      <c r="Q369" s="174"/>
      <c r="R369" s="174"/>
      <c r="S369" s="174"/>
      <c r="T369" s="174"/>
      <c r="U369" s="174"/>
      <c r="V369" s="174"/>
      <c r="W369" s="174"/>
      <c r="X369" s="192"/>
      <c r="Y369" s="192"/>
      <c r="Z369" s="192"/>
      <c r="AA369" s="116"/>
      <c r="AB369" s="116"/>
      <c r="AC369" s="116"/>
      <c r="AD369" s="116"/>
      <c r="AE369" s="116"/>
      <c r="AF369" s="116"/>
      <c r="AG369" s="116"/>
      <c r="AH369" s="116"/>
      <c r="AI369" s="116"/>
      <c r="AJ369" s="116"/>
      <c r="AK369" s="116"/>
      <c r="AL369" s="116"/>
      <c r="AM369" s="116"/>
    </row>
    <row r="370" spans="1:45" ht="14.25" customHeight="1">
      <c r="A370" s="116"/>
      <c r="B370" s="193"/>
      <c r="C370" s="194"/>
      <c r="D370" s="174"/>
      <c r="E370" s="174"/>
      <c r="F370" s="174"/>
      <c r="G370" s="174"/>
      <c r="H370" s="174"/>
      <c r="I370" s="174"/>
      <c r="J370" s="174"/>
      <c r="K370" s="174"/>
      <c r="L370" s="174"/>
      <c r="M370" s="174"/>
      <c r="N370" s="174"/>
      <c r="O370" s="174"/>
      <c r="P370" s="174"/>
      <c r="Q370" s="174"/>
      <c r="R370" s="174"/>
      <c r="S370" s="174"/>
      <c r="T370" s="174"/>
      <c r="U370" s="174"/>
      <c r="V370" s="174"/>
      <c r="W370" s="174"/>
      <c r="X370" s="192"/>
      <c r="Y370" s="192"/>
      <c r="Z370" s="192"/>
      <c r="AA370" s="116"/>
      <c r="AB370" s="116"/>
      <c r="AC370" s="116"/>
      <c r="AD370" s="116"/>
      <c r="AE370" s="116"/>
      <c r="AF370" s="116"/>
      <c r="AG370" s="116"/>
      <c r="AH370" s="116"/>
      <c r="AI370" s="116"/>
      <c r="AJ370" s="116"/>
      <c r="AK370" s="116"/>
      <c r="AL370" s="116"/>
      <c r="AM370" s="116"/>
    </row>
    <row r="371" spans="1:45" ht="14.25" customHeight="1">
      <c r="A371" s="116"/>
      <c r="B371" s="193"/>
      <c r="C371" s="19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c r="AA371" s="76"/>
      <c r="AB371" s="76"/>
      <c r="AC371" s="76"/>
      <c r="AD371" s="116"/>
      <c r="AE371" s="116"/>
      <c r="AF371" s="116"/>
      <c r="AG371" s="116"/>
      <c r="AH371" s="116"/>
      <c r="AI371" s="116"/>
      <c r="AJ371" s="116"/>
      <c r="AK371" s="116"/>
      <c r="AL371" s="116"/>
      <c r="AM371" s="116"/>
      <c r="AN371" s="116"/>
      <c r="AO371" s="116"/>
      <c r="AP371" s="116"/>
      <c r="AQ371" s="116"/>
      <c r="AR371" s="116"/>
      <c r="AS371" s="116"/>
    </row>
    <row r="372" spans="1:45" ht="14.25" customHeight="1">
      <c r="A372" s="116"/>
      <c r="B372" s="193"/>
      <c r="C372" s="19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c r="AA372" s="76"/>
      <c r="AB372" s="76"/>
      <c r="AC372" s="76"/>
      <c r="AD372" s="116"/>
      <c r="AE372" s="116"/>
      <c r="AF372" s="116"/>
      <c r="AG372" s="116"/>
      <c r="AH372" s="116"/>
      <c r="AI372" s="116"/>
      <c r="AJ372" s="116"/>
      <c r="AK372" s="116"/>
      <c r="AL372" s="116"/>
      <c r="AM372" s="116"/>
      <c r="AN372" s="116"/>
      <c r="AO372" s="116"/>
      <c r="AP372" s="116"/>
      <c r="AQ372" s="116"/>
      <c r="AR372" s="116"/>
      <c r="AS372" s="116"/>
    </row>
    <row r="373" spans="1:45" ht="14.25" customHeight="1">
      <c r="A373" s="116"/>
      <c r="B373" s="193"/>
      <c r="C373" s="19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c r="AA373" s="76"/>
      <c r="AB373" s="76"/>
      <c r="AC373" s="76"/>
      <c r="AD373" s="116"/>
      <c r="AE373" s="116"/>
      <c r="AF373" s="116"/>
      <c r="AG373" s="116"/>
      <c r="AH373" s="116"/>
      <c r="AI373" s="116"/>
      <c r="AJ373" s="116"/>
      <c r="AK373" s="116"/>
      <c r="AL373" s="116"/>
      <c r="AM373" s="116"/>
      <c r="AN373" s="116"/>
      <c r="AO373" s="116"/>
      <c r="AP373" s="116"/>
      <c r="AQ373" s="116"/>
      <c r="AR373" s="116"/>
      <c r="AS373" s="116"/>
    </row>
    <row r="374" spans="1:45" ht="14.25" customHeight="1">
      <c r="A374" s="116"/>
      <c r="B374" s="193"/>
      <c r="C374" s="19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c r="AA374" s="76"/>
      <c r="AB374" s="76"/>
      <c r="AC374" s="76"/>
      <c r="AD374" s="116"/>
      <c r="AE374" s="116"/>
      <c r="AF374" s="116"/>
      <c r="AG374" s="116"/>
      <c r="AH374" s="116"/>
      <c r="AI374" s="116"/>
      <c r="AJ374" s="116"/>
      <c r="AK374" s="116"/>
      <c r="AL374" s="116"/>
      <c r="AM374" s="116"/>
      <c r="AN374" s="116"/>
      <c r="AO374" s="116"/>
      <c r="AP374" s="116"/>
      <c r="AQ374" s="116"/>
      <c r="AR374" s="116"/>
      <c r="AS374" s="116"/>
    </row>
    <row r="375" spans="1:45" ht="14.25" customHeight="1">
      <c r="A375" s="116"/>
      <c r="B375" s="193"/>
      <c r="C375" s="19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c r="AA375" s="76"/>
      <c r="AB375" s="76"/>
      <c r="AC375" s="76"/>
      <c r="AD375" s="116"/>
      <c r="AE375" s="116"/>
      <c r="AF375" s="116"/>
      <c r="AG375" s="116"/>
      <c r="AH375" s="116"/>
      <c r="AI375" s="116"/>
      <c r="AJ375" s="116"/>
      <c r="AK375" s="116"/>
      <c r="AL375" s="116"/>
      <c r="AM375" s="116"/>
      <c r="AN375" s="116"/>
      <c r="AO375" s="116"/>
      <c r="AP375" s="116"/>
      <c r="AQ375" s="116"/>
      <c r="AR375" s="116"/>
      <c r="AS375" s="116"/>
    </row>
    <row r="376" spans="1:45" ht="14.25" customHeight="1">
      <c r="A376" s="116"/>
      <c r="B376" s="193"/>
      <c r="C376" s="19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c r="AA376" s="76"/>
      <c r="AB376" s="76"/>
      <c r="AC376" s="76"/>
      <c r="AD376" s="116"/>
      <c r="AE376" s="116"/>
      <c r="AF376" s="116"/>
      <c r="AG376" s="116"/>
      <c r="AH376" s="116"/>
      <c r="AI376" s="116"/>
      <c r="AJ376" s="116"/>
      <c r="AK376" s="116"/>
      <c r="AL376" s="116"/>
      <c r="AM376" s="116"/>
      <c r="AN376" s="116"/>
      <c r="AO376" s="116"/>
      <c r="AP376" s="116"/>
      <c r="AQ376" s="116"/>
      <c r="AR376" s="116"/>
      <c r="AS376" s="116"/>
    </row>
    <row r="377" spans="1:45" ht="14.25" customHeight="1">
      <c r="A377" s="116"/>
      <c r="B377" s="193"/>
      <c r="C377" s="19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c r="AA377" s="76"/>
      <c r="AB377" s="76"/>
      <c r="AC377" s="76"/>
      <c r="AD377" s="116"/>
      <c r="AE377" s="116"/>
      <c r="AF377" s="116"/>
      <c r="AG377" s="116"/>
      <c r="AH377" s="116"/>
      <c r="AI377" s="116"/>
      <c r="AJ377" s="116"/>
      <c r="AK377" s="116"/>
      <c r="AL377" s="116"/>
      <c r="AM377" s="116"/>
      <c r="AN377" s="116"/>
      <c r="AO377" s="116"/>
      <c r="AP377" s="116"/>
      <c r="AQ377" s="116"/>
      <c r="AR377" s="116"/>
      <c r="AS377" s="116"/>
    </row>
    <row r="378" spans="1:45" ht="14.25" customHeight="1">
      <c r="A378" s="116"/>
      <c r="B378" s="193"/>
      <c r="C378" s="19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c r="AA378" s="76"/>
      <c r="AB378" s="76"/>
      <c r="AC378" s="76"/>
      <c r="AD378" s="116"/>
      <c r="AE378" s="116"/>
      <c r="AF378" s="116"/>
      <c r="AG378" s="116"/>
      <c r="AH378" s="116"/>
      <c r="AI378" s="116"/>
      <c r="AJ378" s="116"/>
      <c r="AK378" s="116"/>
      <c r="AL378" s="116"/>
      <c r="AM378" s="116"/>
      <c r="AN378" s="116"/>
      <c r="AO378" s="116"/>
      <c r="AP378" s="116"/>
      <c r="AQ378" s="116"/>
      <c r="AR378" s="116"/>
      <c r="AS378" s="116"/>
    </row>
    <row r="379" spans="1:45" ht="14.25" customHeight="1">
      <c r="A379" s="116"/>
      <c r="B379" s="193"/>
      <c r="C379" s="19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c r="AA379" s="76"/>
      <c r="AB379" s="76"/>
      <c r="AC379" s="76"/>
      <c r="AD379" s="116"/>
      <c r="AE379" s="116"/>
      <c r="AF379" s="116"/>
      <c r="AG379" s="116"/>
      <c r="AH379" s="116"/>
      <c r="AI379" s="116"/>
      <c r="AJ379" s="116"/>
      <c r="AK379" s="116"/>
      <c r="AL379" s="116"/>
      <c r="AM379" s="116"/>
      <c r="AN379" s="116"/>
      <c r="AO379" s="116"/>
      <c r="AP379" s="116"/>
      <c r="AQ379" s="116"/>
      <c r="AR379" s="116"/>
      <c r="AS379" s="116"/>
    </row>
    <row r="380" spans="1:45" ht="14.25" customHeight="1">
      <c r="A380" s="116"/>
      <c r="B380" s="193"/>
      <c r="C380" s="19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c r="AA380" s="76"/>
      <c r="AB380" s="76"/>
      <c r="AC380" s="76"/>
      <c r="AD380" s="116"/>
      <c r="AE380" s="116"/>
      <c r="AF380" s="116"/>
      <c r="AG380" s="116"/>
      <c r="AH380" s="116"/>
      <c r="AI380" s="116"/>
      <c r="AJ380" s="116"/>
      <c r="AK380" s="116"/>
      <c r="AL380" s="116"/>
      <c r="AM380" s="116"/>
      <c r="AN380" s="116"/>
      <c r="AO380" s="116"/>
      <c r="AP380" s="116"/>
      <c r="AQ380" s="116"/>
      <c r="AR380" s="116"/>
      <c r="AS380" s="116"/>
    </row>
    <row r="381" spans="1:45" ht="14.25" customHeight="1">
      <c r="A381" s="116"/>
      <c r="B381" s="193"/>
      <c r="C381" s="19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76"/>
      <c r="AB381" s="76"/>
      <c r="AC381" s="76"/>
      <c r="AD381" s="116"/>
      <c r="AE381" s="116"/>
      <c r="AF381" s="116"/>
      <c r="AG381" s="116"/>
      <c r="AH381" s="116"/>
      <c r="AI381" s="116"/>
      <c r="AJ381" s="116"/>
      <c r="AK381" s="116"/>
      <c r="AL381" s="116"/>
      <c r="AM381" s="116"/>
      <c r="AN381" s="116"/>
      <c r="AO381" s="116"/>
      <c r="AP381" s="116"/>
      <c r="AQ381" s="116"/>
      <c r="AR381" s="116"/>
      <c r="AS381" s="116"/>
    </row>
    <row r="382" spans="1:45" ht="14.25" customHeight="1">
      <c r="A382" s="116"/>
      <c r="B382" s="193"/>
      <c r="C382" s="19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c r="AA382" s="76"/>
      <c r="AB382" s="76"/>
      <c r="AC382" s="76"/>
      <c r="AD382" s="116"/>
      <c r="AE382" s="116"/>
      <c r="AF382" s="116"/>
      <c r="AG382" s="116"/>
      <c r="AH382" s="116"/>
      <c r="AI382" s="116"/>
      <c r="AJ382" s="116"/>
      <c r="AK382" s="116"/>
      <c r="AL382" s="116"/>
      <c r="AM382" s="116"/>
      <c r="AN382" s="116"/>
      <c r="AO382" s="116"/>
      <c r="AP382" s="116"/>
      <c r="AQ382" s="116"/>
      <c r="AR382" s="116"/>
      <c r="AS382" s="116"/>
    </row>
    <row r="383" spans="1:45" ht="14.25" customHeight="1">
      <c r="A383" s="116"/>
      <c r="B383" s="193"/>
      <c r="C383" s="19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c r="AA383" s="76"/>
      <c r="AB383" s="76"/>
      <c r="AC383" s="76"/>
      <c r="AD383" s="116"/>
      <c r="AE383" s="116"/>
      <c r="AF383" s="116"/>
      <c r="AG383" s="116"/>
      <c r="AH383" s="116"/>
      <c r="AI383" s="116"/>
      <c r="AJ383" s="116"/>
      <c r="AK383" s="116"/>
      <c r="AL383" s="116"/>
      <c r="AM383" s="116"/>
      <c r="AN383" s="116"/>
      <c r="AO383" s="116"/>
      <c r="AP383" s="116"/>
      <c r="AQ383" s="116"/>
      <c r="AR383" s="116"/>
      <c r="AS383" s="116"/>
    </row>
    <row r="384" spans="1:45" ht="14.25" customHeight="1">
      <c r="A384" s="116"/>
      <c r="B384" s="195"/>
      <c r="C384" s="117"/>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116"/>
      <c r="AE384" s="116"/>
      <c r="AF384" s="116"/>
      <c r="AG384" s="116"/>
      <c r="AH384" s="116"/>
      <c r="AI384" s="116"/>
      <c r="AJ384" s="116"/>
      <c r="AK384" s="116"/>
      <c r="AL384" s="116"/>
      <c r="AM384" s="116"/>
      <c r="AN384" s="116"/>
      <c r="AO384" s="116"/>
      <c r="AP384" s="116"/>
      <c r="AQ384" s="116"/>
      <c r="AR384" s="116"/>
      <c r="AS384" s="116"/>
    </row>
    <row r="385" spans="1:45" ht="14.25" customHeight="1">
      <c r="A385" s="116"/>
      <c r="B385" s="195"/>
      <c r="C385" s="117"/>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116"/>
      <c r="AE385" s="116"/>
      <c r="AF385" s="116"/>
      <c r="AG385" s="116"/>
      <c r="AH385" s="116"/>
      <c r="AI385" s="116"/>
      <c r="AJ385" s="116"/>
      <c r="AK385" s="116"/>
      <c r="AL385" s="116"/>
      <c r="AM385" s="116"/>
      <c r="AN385" s="116"/>
      <c r="AO385" s="116"/>
      <c r="AP385" s="116"/>
      <c r="AQ385" s="116"/>
      <c r="AR385" s="116"/>
      <c r="AS385" s="116"/>
    </row>
    <row r="386" spans="1:45" ht="14.25" customHeight="1">
      <c r="A386" s="116"/>
      <c r="B386" s="195"/>
      <c r="C386" s="117"/>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116"/>
      <c r="AE386" s="116"/>
      <c r="AF386" s="116"/>
      <c r="AG386" s="116"/>
      <c r="AH386" s="116"/>
      <c r="AI386" s="116"/>
      <c r="AJ386" s="116"/>
      <c r="AK386" s="116"/>
      <c r="AL386" s="116"/>
      <c r="AM386" s="116"/>
      <c r="AN386" s="116"/>
      <c r="AO386" s="116"/>
      <c r="AP386" s="116"/>
      <c r="AQ386" s="116"/>
      <c r="AR386" s="116"/>
      <c r="AS386" s="116"/>
    </row>
    <row r="387" spans="1:45" ht="14.25" customHeight="1">
      <c r="A387" s="116"/>
      <c r="B387" s="195"/>
      <c r="C387" s="117"/>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116"/>
      <c r="AE387" s="116"/>
      <c r="AF387" s="116"/>
      <c r="AG387" s="116"/>
      <c r="AH387" s="116"/>
      <c r="AI387" s="116"/>
      <c r="AJ387" s="116"/>
      <c r="AK387" s="116"/>
      <c r="AL387" s="116"/>
      <c r="AM387" s="116"/>
      <c r="AN387" s="116"/>
      <c r="AO387" s="116"/>
      <c r="AP387" s="116"/>
      <c r="AQ387" s="116"/>
      <c r="AR387" s="116"/>
      <c r="AS387" s="116"/>
    </row>
    <row r="388" spans="1:45" ht="14.25" customHeight="1">
      <c r="A388" s="116"/>
      <c r="B388" s="195"/>
      <c r="C388" s="117"/>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116"/>
      <c r="AE388" s="116"/>
      <c r="AF388" s="116"/>
      <c r="AG388" s="116"/>
      <c r="AH388" s="116"/>
      <c r="AI388" s="116"/>
      <c r="AJ388" s="116"/>
      <c r="AK388" s="116"/>
      <c r="AL388" s="116"/>
      <c r="AM388" s="116"/>
      <c r="AN388" s="116"/>
      <c r="AO388" s="116"/>
      <c r="AP388" s="116"/>
      <c r="AQ388" s="116"/>
      <c r="AR388" s="116"/>
      <c r="AS388" s="116"/>
    </row>
    <row r="389" spans="1:45" ht="14.25" customHeight="1">
      <c r="A389" s="116"/>
      <c r="B389" s="195"/>
      <c r="C389" s="117"/>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116"/>
      <c r="AE389" s="116"/>
      <c r="AF389" s="116"/>
      <c r="AG389" s="116"/>
      <c r="AH389" s="116"/>
      <c r="AI389" s="116"/>
      <c r="AJ389" s="116"/>
      <c r="AK389" s="116"/>
      <c r="AL389" s="116"/>
      <c r="AM389" s="116"/>
      <c r="AN389" s="116"/>
      <c r="AO389" s="116"/>
      <c r="AP389" s="116"/>
      <c r="AQ389" s="116"/>
      <c r="AR389" s="116"/>
      <c r="AS389" s="116"/>
    </row>
    <row r="390" spans="1:45" ht="14.25" customHeight="1">
      <c r="A390" s="116"/>
      <c r="B390" s="195"/>
      <c r="C390" s="117"/>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116"/>
      <c r="AE390" s="116"/>
      <c r="AF390" s="116"/>
      <c r="AG390" s="116"/>
      <c r="AH390" s="116"/>
      <c r="AI390" s="116"/>
      <c r="AJ390" s="116"/>
      <c r="AK390" s="116"/>
      <c r="AL390" s="116"/>
      <c r="AM390" s="116"/>
      <c r="AN390" s="116"/>
      <c r="AO390" s="116"/>
      <c r="AP390" s="116"/>
      <c r="AQ390" s="116"/>
      <c r="AR390" s="116"/>
      <c r="AS390" s="116"/>
    </row>
    <row r="391" spans="1:45" ht="14.25" customHeight="1">
      <c r="A391" s="116"/>
      <c r="B391" s="195"/>
      <c r="C391" s="117"/>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116"/>
      <c r="AE391" s="116"/>
      <c r="AF391" s="116"/>
      <c r="AG391" s="116"/>
      <c r="AH391" s="116"/>
      <c r="AI391" s="116"/>
      <c r="AJ391" s="116"/>
      <c r="AK391" s="116"/>
      <c r="AL391" s="116"/>
      <c r="AM391" s="116"/>
      <c r="AN391" s="116"/>
      <c r="AO391" s="116"/>
      <c r="AP391" s="116"/>
      <c r="AQ391" s="116"/>
      <c r="AR391" s="116"/>
      <c r="AS391" s="116"/>
    </row>
    <row r="392" spans="1:45" ht="14.25" customHeight="1">
      <c r="A392" s="116"/>
      <c r="B392" s="195"/>
      <c r="C392" s="117"/>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116"/>
      <c r="AE392" s="116"/>
      <c r="AF392" s="116"/>
      <c r="AG392" s="116"/>
      <c r="AH392" s="116"/>
      <c r="AI392" s="116"/>
      <c r="AJ392" s="116"/>
      <c r="AK392" s="116"/>
      <c r="AL392" s="116"/>
      <c r="AM392" s="116"/>
      <c r="AN392" s="116"/>
      <c r="AO392" s="116"/>
      <c r="AP392" s="116"/>
      <c r="AQ392" s="116"/>
      <c r="AR392" s="116"/>
      <c r="AS392" s="116"/>
    </row>
    <row r="393" spans="1:45" ht="14.25" customHeight="1">
      <c r="A393" s="116"/>
      <c r="B393" s="195"/>
      <c r="C393" s="117"/>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116"/>
      <c r="AE393" s="116"/>
      <c r="AF393" s="116"/>
      <c r="AG393" s="116"/>
      <c r="AH393" s="116"/>
      <c r="AI393" s="116"/>
      <c r="AJ393" s="116"/>
      <c r="AK393" s="116"/>
      <c r="AL393" s="116"/>
      <c r="AM393" s="116"/>
      <c r="AN393" s="116"/>
      <c r="AO393" s="116"/>
      <c r="AP393" s="116"/>
      <c r="AQ393" s="116"/>
      <c r="AR393" s="116"/>
      <c r="AS393" s="116"/>
    </row>
    <row r="394" spans="1:45" ht="15.75" customHeight="1">
      <c r="A394" s="117"/>
      <c r="B394" s="195"/>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c r="AM394" s="117"/>
      <c r="AN394" s="117"/>
      <c r="AO394" s="117"/>
      <c r="AP394" s="117"/>
      <c r="AQ394" s="117"/>
      <c r="AR394" s="117"/>
      <c r="AS394" s="117"/>
    </row>
    <row r="395" spans="1:45" ht="15.75" customHeight="1">
      <c r="A395" s="117"/>
      <c r="B395" s="195"/>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c r="AM395" s="117"/>
      <c r="AN395" s="117"/>
      <c r="AO395" s="117"/>
      <c r="AP395" s="117"/>
      <c r="AQ395" s="117"/>
      <c r="AR395" s="117"/>
      <c r="AS395" s="117"/>
    </row>
    <row r="396" spans="1:45" ht="15.75" customHeight="1">
      <c r="A396" s="117"/>
      <c r="B396" s="195"/>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c r="AM396" s="117"/>
      <c r="AN396" s="117"/>
      <c r="AO396" s="117"/>
      <c r="AP396" s="117"/>
      <c r="AQ396" s="117"/>
      <c r="AR396" s="117"/>
      <c r="AS396" s="117"/>
    </row>
    <row r="397" spans="1:45" ht="15.75" customHeight="1">
      <c r="A397" s="117"/>
      <c r="B397" s="195"/>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c r="AM397" s="117"/>
      <c r="AN397" s="117"/>
      <c r="AO397" s="117"/>
      <c r="AP397" s="117"/>
      <c r="AQ397" s="117"/>
      <c r="AR397" s="117"/>
      <c r="AS397" s="117"/>
    </row>
    <row r="398" spans="1:45" ht="15.75" customHeight="1">
      <c r="A398" s="117"/>
      <c r="B398" s="195"/>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c r="AM398" s="117"/>
      <c r="AN398" s="117"/>
      <c r="AO398" s="117"/>
      <c r="AP398" s="117"/>
      <c r="AQ398" s="117"/>
      <c r="AR398" s="117"/>
      <c r="AS398" s="117"/>
    </row>
    <row r="399" spans="1:45" ht="15.75" customHeight="1">
      <c r="A399" s="117"/>
      <c r="B399" s="195"/>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c r="AM399" s="117"/>
      <c r="AN399" s="117"/>
      <c r="AO399" s="117"/>
      <c r="AP399" s="117"/>
      <c r="AQ399" s="117"/>
      <c r="AR399" s="117"/>
      <c r="AS399" s="117"/>
    </row>
    <row r="400" spans="1:45" ht="15.75" customHeight="1">
      <c r="A400" s="117"/>
      <c r="B400" s="195"/>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c r="AM400" s="117"/>
      <c r="AN400" s="117"/>
      <c r="AO400" s="117"/>
      <c r="AP400" s="117"/>
      <c r="AQ400" s="117"/>
      <c r="AR400" s="117"/>
      <c r="AS400" s="117"/>
    </row>
    <row r="401" spans="1:45" ht="15.75" customHeight="1">
      <c r="A401" s="117"/>
      <c r="B401" s="195"/>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c r="AS401" s="117"/>
    </row>
    <row r="402" spans="1:45" ht="15.75" customHeight="1">
      <c r="A402" s="117"/>
      <c r="B402" s="195"/>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c r="AS402" s="117"/>
    </row>
    <row r="403" spans="1:45" ht="15.75" customHeight="1">
      <c r="A403" s="117"/>
      <c r="B403" s="195"/>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c r="AM403" s="117"/>
      <c r="AN403" s="117"/>
      <c r="AO403" s="117"/>
      <c r="AP403" s="117"/>
      <c r="AQ403" s="117"/>
      <c r="AR403" s="117"/>
      <c r="AS403" s="117"/>
    </row>
    <row r="404" spans="1:45" ht="15.75" customHeight="1">
      <c r="A404" s="117"/>
      <c r="B404" s="195"/>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c r="AM404" s="117"/>
      <c r="AN404" s="117"/>
      <c r="AO404" s="117"/>
      <c r="AP404" s="117"/>
      <c r="AQ404" s="117"/>
      <c r="AR404" s="117"/>
      <c r="AS404" s="117"/>
    </row>
    <row r="405" spans="1:45" ht="15.75" customHeight="1">
      <c r="A405" s="117"/>
      <c r="B405" s="195"/>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c r="AM405" s="117"/>
      <c r="AN405" s="117"/>
      <c r="AO405" s="117"/>
      <c r="AP405" s="117"/>
      <c r="AQ405" s="117"/>
      <c r="AR405" s="117"/>
      <c r="AS405" s="117"/>
    </row>
    <row r="406" spans="1:45" ht="15.75" customHeight="1">
      <c r="A406" s="117"/>
      <c r="B406" s="195"/>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c r="AM406" s="117"/>
      <c r="AN406" s="117"/>
      <c r="AO406" s="117"/>
      <c r="AP406" s="117"/>
      <c r="AQ406" s="117"/>
      <c r="AR406" s="117"/>
      <c r="AS406" s="117"/>
    </row>
    <row r="407" spans="1:45" ht="15.75" customHeight="1">
      <c r="A407" s="117"/>
      <c r="B407" s="195"/>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row>
    <row r="408" spans="1:45" ht="15.75" customHeight="1">
      <c r="A408" s="117"/>
      <c r="B408" s="195"/>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c r="AM408" s="117"/>
      <c r="AN408" s="117"/>
      <c r="AO408" s="117"/>
      <c r="AP408" s="117"/>
      <c r="AQ408" s="117"/>
      <c r="AR408" s="117"/>
      <c r="AS408" s="117"/>
    </row>
    <row r="409" spans="1:45" ht="15.75" customHeight="1">
      <c r="A409" s="117"/>
      <c r="B409" s="195"/>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c r="AM409" s="117"/>
      <c r="AN409" s="117"/>
      <c r="AO409" s="117"/>
      <c r="AP409" s="117"/>
      <c r="AQ409" s="117"/>
      <c r="AR409" s="117"/>
      <c r="AS409" s="117"/>
    </row>
    <row r="410" spans="1:45" ht="15.75" customHeight="1">
      <c r="A410" s="117"/>
      <c r="B410" s="195"/>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c r="AM410" s="117"/>
      <c r="AN410" s="117"/>
      <c r="AO410" s="117"/>
      <c r="AP410" s="117"/>
      <c r="AQ410" s="117"/>
      <c r="AR410" s="117"/>
      <c r="AS410" s="117"/>
    </row>
    <row r="411" spans="1:45" ht="15.75" customHeight="1">
      <c r="A411" s="117"/>
      <c r="B411" s="195"/>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c r="AM411" s="117"/>
      <c r="AN411" s="117"/>
      <c r="AO411" s="117"/>
      <c r="AP411" s="117"/>
      <c r="AQ411" s="117"/>
      <c r="AR411" s="117"/>
      <c r="AS411" s="117"/>
    </row>
    <row r="412" spans="1:45" ht="15.75" customHeight="1">
      <c r="A412" s="117"/>
      <c r="B412" s="195"/>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c r="AM412" s="117"/>
      <c r="AN412" s="117"/>
      <c r="AO412" s="117"/>
      <c r="AP412" s="117"/>
      <c r="AQ412" s="117"/>
      <c r="AR412" s="117"/>
      <c r="AS412" s="117"/>
    </row>
    <row r="413" spans="1:45" ht="15.75" customHeight="1">
      <c r="A413" s="117"/>
      <c r="B413" s="195"/>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c r="AM413" s="117"/>
      <c r="AN413" s="117"/>
      <c r="AO413" s="117"/>
      <c r="AP413" s="117"/>
      <c r="AQ413" s="117"/>
      <c r="AR413" s="117"/>
      <c r="AS413" s="117"/>
    </row>
    <row r="414" spans="1:45" ht="15.75" customHeight="1">
      <c r="A414" s="117"/>
      <c r="B414" s="195"/>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c r="AM414" s="117"/>
      <c r="AN414" s="117"/>
      <c r="AO414" s="117"/>
      <c r="AP414" s="117"/>
      <c r="AQ414" s="117"/>
      <c r="AR414" s="117"/>
      <c r="AS414" s="117"/>
    </row>
    <row r="415" spans="1:45" ht="15.75" customHeight="1">
      <c r="A415" s="117"/>
      <c r="B415" s="195"/>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c r="AM415" s="117"/>
      <c r="AN415" s="117"/>
      <c r="AO415" s="117"/>
      <c r="AP415" s="117"/>
      <c r="AQ415" s="117"/>
      <c r="AR415" s="117"/>
      <c r="AS415" s="117"/>
    </row>
    <row r="416" spans="1:45" ht="15.75" customHeight="1">
      <c r="A416" s="117"/>
      <c r="B416" s="195"/>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c r="AM416" s="117"/>
      <c r="AN416" s="117"/>
      <c r="AO416" s="117"/>
      <c r="AP416" s="117"/>
      <c r="AQ416" s="117"/>
      <c r="AR416" s="117"/>
      <c r="AS416" s="117"/>
    </row>
    <row r="417" spans="1:45" ht="15.75" customHeight="1">
      <c r="A417" s="117"/>
      <c r="B417" s="195"/>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c r="AM417" s="117"/>
      <c r="AN417" s="117"/>
      <c r="AO417" s="117"/>
      <c r="AP417" s="117"/>
      <c r="AQ417" s="117"/>
      <c r="AR417" s="117"/>
      <c r="AS417" s="117"/>
    </row>
    <row r="418" spans="1:45" ht="15.75" customHeight="1">
      <c r="A418" s="117"/>
      <c r="B418" s="195"/>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c r="AM418" s="117"/>
      <c r="AN418" s="117"/>
      <c r="AO418" s="117"/>
      <c r="AP418" s="117"/>
      <c r="AQ418" s="117"/>
      <c r="AR418" s="117"/>
      <c r="AS418" s="117"/>
    </row>
    <row r="419" spans="1:45" ht="15.75" customHeight="1">
      <c r="A419" s="117"/>
      <c r="B419" s="195"/>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c r="AM419" s="117"/>
      <c r="AN419" s="117"/>
      <c r="AO419" s="117"/>
      <c r="AP419" s="117"/>
      <c r="AQ419" s="117"/>
      <c r="AR419" s="117"/>
      <c r="AS419" s="117"/>
    </row>
    <row r="420" spans="1:45" ht="15.75" customHeight="1">
      <c r="A420" s="117"/>
      <c r="B420" s="195"/>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c r="AM420" s="117"/>
      <c r="AN420" s="117"/>
      <c r="AO420" s="117"/>
      <c r="AP420" s="117"/>
      <c r="AQ420" s="117"/>
      <c r="AR420" s="117"/>
      <c r="AS420" s="117"/>
    </row>
    <row r="421" spans="1:45" ht="15.75" customHeight="1">
      <c r="A421" s="117"/>
      <c r="B421" s="195"/>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c r="AM421" s="117"/>
      <c r="AN421" s="117"/>
      <c r="AO421" s="117"/>
      <c r="AP421" s="117"/>
      <c r="AQ421" s="117"/>
      <c r="AR421" s="117"/>
      <c r="AS421" s="117"/>
    </row>
    <row r="422" spans="1:45" ht="15.75" customHeight="1">
      <c r="A422" s="117"/>
      <c r="B422" s="195"/>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c r="AM422" s="117"/>
      <c r="AN422" s="117"/>
      <c r="AO422" s="117"/>
      <c r="AP422" s="117"/>
      <c r="AQ422" s="117"/>
      <c r="AR422" s="117"/>
      <c r="AS422" s="117"/>
    </row>
    <row r="423" spans="1:45" ht="15.75" customHeight="1">
      <c r="A423" s="117"/>
      <c r="B423" s="195"/>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c r="AM423" s="117"/>
      <c r="AN423" s="117"/>
      <c r="AO423" s="117"/>
      <c r="AP423" s="117"/>
      <c r="AQ423" s="117"/>
      <c r="AR423" s="117"/>
      <c r="AS423" s="117"/>
    </row>
    <row r="424" spans="1:45" ht="15.75" customHeight="1">
      <c r="A424" s="117"/>
      <c r="B424" s="195"/>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c r="AM424" s="117"/>
      <c r="AN424" s="117"/>
      <c r="AO424" s="117"/>
      <c r="AP424" s="117"/>
      <c r="AQ424" s="117"/>
      <c r="AR424" s="117"/>
      <c r="AS424" s="117"/>
    </row>
    <row r="425" spans="1:45" ht="15.75" customHeight="1">
      <c r="A425" s="117"/>
      <c r="B425" s="195"/>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c r="AM425" s="117"/>
      <c r="AN425" s="117"/>
      <c r="AO425" s="117"/>
      <c r="AP425" s="117"/>
      <c r="AQ425" s="117"/>
      <c r="AR425" s="117"/>
      <c r="AS425" s="117"/>
    </row>
    <row r="426" spans="1:45" ht="15.75" customHeight="1">
      <c r="A426" s="117"/>
      <c r="B426" s="195"/>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c r="AM426" s="117"/>
      <c r="AN426" s="117"/>
      <c r="AO426" s="117"/>
      <c r="AP426" s="117"/>
      <c r="AQ426" s="117"/>
      <c r="AR426" s="117"/>
      <c r="AS426" s="117"/>
    </row>
    <row r="427" spans="1:45" ht="15.75" customHeight="1">
      <c r="A427" s="117"/>
      <c r="B427" s="195"/>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c r="AM427" s="117"/>
      <c r="AN427" s="117"/>
      <c r="AO427" s="117"/>
      <c r="AP427" s="117"/>
      <c r="AQ427" s="117"/>
      <c r="AR427" s="117"/>
      <c r="AS427" s="117"/>
    </row>
    <row r="428" spans="1:45" ht="15.75" customHeight="1">
      <c r="A428" s="117"/>
      <c r="B428" s="195"/>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c r="AM428" s="117"/>
      <c r="AN428" s="117"/>
      <c r="AO428" s="117"/>
      <c r="AP428" s="117"/>
      <c r="AQ428" s="117"/>
      <c r="AR428" s="117"/>
      <c r="AS428" s="117"/>
    </row>
    <row r="429" spans="1:45" ht="15.75" customHeight="1">
      <c r="A429" s="117"/>
      <c r="B429" s="195"/>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c r="AM429" s="117"/>
      <c r="AN429" s="117"/>
      <c r="AO429" s="117"/>
      <c r="AP429" s="117"/>
      <c r="AQ429" s="117"/>
      <c r="AR429" s="117"/>
      <c r="AS429" s="117"/>
    </row>
    <row r="430" spans="1:45" ht="15.75" customHeight="1">
      <c r="A430" s="117"/>
      <c r="B430" s="195"/>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c r="AM430" s="117"/>
      <c r="AN430" s="117"/>
      <c r="AO430" s="117"/>
      <c r="AP430" s="117"/>
      <c r="AQ430" s="117"/>
      <c r="AR430" s="117"/>
      <c r="AS430" s="117"/>
    </row>
    <row r="431" spans="1:45" ht="15.75" customHeight="1">
      <c r="A431" s="117"/>
      <c r="B431" s="195"/>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c r="AM431" s="117"/>
      <c r="AN431" s="117"/>
      <c r="AO431" s="117"/>
      <c r="AP431" s="117"/>
      <c r="AQ431" s="117"/>
      <c r="AR431" s="117"/>
      <c r="AS431" s="117"/>
    </row>
    <row r="432" spans="1:45" ht="15.75" customHeight="1">
      <c r="A432" s="117"/>
      <c r="B432" s="195"/>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c r="AM432" s="117"/>
      <c r="AN432" s="117"/>
      <c r="AO432" s="117"/>
      <c r="AP432" s="117"/>
      <c r="AQ432" s="117"/>
      <c r="AR432" s="117"/>
      <c r="AS432" s="117"/>
    </row>
    <row r="433" spans="1:45" ht="15.75" customHeight="1">
      <c r="A433" s="117"/>
      <c r="B433" s="195"/>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c r="AM433" s="117"/>
      <c r="AN433" s="117"/>
      <c r="AO433" s="117"/>
      <c r="AP433" s="117"/>
      <c r="AQ433" s="117"/>
      <c r="AR433" s="117"/>
      <c r="AS433" s="117"/>
    </row>
    <row r="434" spans="1:45" ht="15.75" customHeight="1">
      <c r="A434" s="117"/>
      <c r="B434" s="195"/>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c r="AM434" s="117"/>
      <c r="AN434" s="117"/>
      <c r="AO434" s="117"/>
      <c r="AP434" s="117"/>
      <c r="AQ434" s="117"/>
      <c r="AR434" s="117"/>
      <c r="AS434" s="117"/>
    </row>
    <row r="435" spans="1:45" ht="15.75" customHeight="1">
      <c r="A435" s="117"/>
      <c r="B435" s="195"/>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c r="AM435" s="117"/>
      <c r="AN435" s="117"/>
      <c r="AO435" s="117"/>
      <c r="AP435" s="117"/>
      <c r="AQ435" s="117"/>
      <c r="AR435" s="117"/>
      <c r="AS435" s="117"/>
    </row>
    <row r="436" spans="1:45" ht="15.75" customHeight="1">
      <c r="A436" s="117"/>
      <c r="B436" s="195"/>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c r="AM436" s="117"/>
      <c r="AN436" s="117"/>
      <c r="AO436" s="117"/>
      <c r="AP436" s="117"/>
      <c r="AQ436" s="117"/>
      <c r="AR436" s="117"/>
      <c r="AS436" s="117"/>
    </row>
    <row r="437" spans="1:45" ht="15.75" customHeight="1">
      <c r="A437" s="117"/>
      <c r="B437" s="195"/>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c r="AM437" s="117"/>
      <c r="AN437" s="117"/>
      <c r="AO437" s="117"/>
      <c r="AP437" s="117"/>
      <c r="AQ437" s="117"/>
      <c r="AR437" s="117"/>
      <c r="AS437" s="117"/>
    </row>
    <row r="438" spans="1:45" ht="15.75" customHeight="1">
      <c r="A438" s="117"/>
      <c r="B438" s="195"/>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c r="AM438" s="117"/>
      <c r="AN438" s="117"/>
      <c r="AO438" s="117"/>
      <c r="AP438" s="117"/>
      <c r="AQ438" s="117"/>
      <c r="AR438" s="117"/>
      <c r="AS438" s="117"/>
    </row>
    <row r="439" spans="1:45" ht="15.75" customHeight="1">
      <c r="A439" s="117"/>
      <c r="B439" s="195"/>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c r="AM439" s="117"/>
      <c r="AN439" s="117"/>
      <c r="AO439" s="117"/>
      <c r="AP439" s="117"/>
      <c r="AQ439" s="117"/>
      <c r="AR439" s="117"/>
      <c r="AS439" s="117"/>
    </row>
    <row r="440" spans="1:45" ht="15.75" customHeight="1">
      <c r="A440" s="117"/>
      <c r="B440" s="195"/>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c r="AM440" s="117"/>
      <c r="AN440" s="117"/>
      <c r="AO440" s="117"/>
      <c r="AP440" s="117"/>
      <c r="AQ440" s="117"/>
      <c r="AR440" s="117"/>
      <c r="AS440" s="117"/>
    </row>
    <row r="441" spans="1:45" ht="15.75" customHeight="1">
      <c r="A441" s="117"/>
      <c r="B441" s="195"/>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row>
    <row r="442" spans="1:45" ht="15.75" customHeight="1">
      <c r="A442" s="117"/>
      <c r="B442" s="195"/>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c r="AM442" s="117"/>
      <c r="AN442" s="117"/>
      <c r="AO442" s="117"/>
      <c r="AP442" s="117"/>
      <c r="AQ442" s="117"/>
      <c r="AR442" s="117"/>
      <c r="AS442" s="117"/>
    </row>
    <row r="443" spans="1:45" ht="15.75" customHeight="1">
      <c r="A443" s="117"/>
      <c r="B443" s="195"/>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c r="AM443" s="117"/>
      <c r="AN443" s="117"/>
      <c r="AO443" s="117"/>
      <c r="AP443" s="117"/>
      <c r="AQ443" s="117"/>
      <c r="AR443" s="117"/>
      <c r="AS443" s="117"/>
    </row>
    <row r="444" spans="1:45" ht="15.75" customHeight="1">
      <c r="A444" s="117"/>
      <c r="B444" s="195"/>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c r="AM444" s="117"/>
      <c r="AN444" s="117"/>
      <c r="AO444" s="117"/>
      <c r="AP444" s="117"/>
      <c r="AQ444" s="117"/>
      <c r="AR444" s="117"/>
      <c r="AS444" s="117"/>
    </row>
    <row r="445" spans="1:45" ht="15.75" customHeight="1">
      <c r="A445" s="117"/>
      <c r="B445" s="195"/>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c r="AM445" s="117"/>
      <c r="AN445" s="117"/>
      <c r="AO445" s="117"/>
      <c r="AP445" s="117"/>
      <c r="AQ445" s="117"/>
      <c r="AR445" s="117"/>
      <c r="AS445" s="117"/>
    </row>
    <row r="446" spans="1:45" ht="15.75" customHeight="1">
      <c r="A446" s="117"/>
      <c r="B446" s="195"/>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c r="AM446" s="117"/>
      <c r="AN446" s="117"/>
      <c r="AO446" s="117"/>
      <c r="AP446" s="117"/>
      <c r="AQ446" s="117"/>
      <c r="AR446" s="117"/>
      <c r="AS446" s="117"/>
    </row>
    <row r="447" spans="1:45" ht="15.75" customHeight="1">
      <c r="A447" s="117"/>
      <c r="B447" s="195"/>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c r="AS447" s="117"/>
    </row>
    <row r="448" spans="1:45" ht="15.75" customHeight="1">
      <c r="A448" s="117"/>
      <c r="B448" s="195"/>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c r="AM448" s="117"/>
      <c r="AN448" s="117"/>
      <c r="AO448" s="117"/>
      <c r="AP448" s="117"/>
      <c r="AQ448" s="117"/>
      <c r="AR448" s="117"/>
      <c r="AS448" s="117"/>
    </row>
    <row r="449" spans="1:45" ht="15.75" customHeight="1">
      <c r="A449" s="117"/>
      <c r="B449" s="195"/>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c r="AM449" s="117"/>
      <c r="AN449" s="117"/>
      <c r="AO449" s="117"/>
      <c r="AP449" s="117"/>
      <c r="AQ449" s="117"/>
      <c r="AR449" s="117"/>
      <c r="AS449" s="117"/>
    </row>
    <row r="450" spans="1:45" ht="15.75" customHeight="1">
      <c r="A450" s="117"/>
      <c r="B450" s="195"/>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c r="AM450" s="117"/>
      <c r="AN450" s="117"/>
      <c r="AO450" s="117"/>
      <c r="AP450" s="117"/>
      <c r="AQ450" s="117"/>
      <c r="AR450" s="117"/>
      <c r="AS450" s="117"/>
    </row>
    <row r="451" spans="1:45" ht="15.75" customHeight="1">
      <c r="A451" s="117"/>
      <c r="B451" s="195"/>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c r="AM451" s="117"/>
      <c r="AN451" s="117"/>
      <c r="AO451" s="117"/>
      <c r="AP451" s="117"/>
      <c r="AQ451" s="117"/>
      <c r="AR451" s="117"/>
      <c r="AS451" s="117"/>
    </row>
    <row r="452" spans="1:45" ht="15.75" customHeight="1">
      <c r="A452" s="117"/>
      <c r="B452" s="195"/>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c r="AO452" s="117"/>
      <c r="AP452" s="117"/>
      <c r="AQ452" s="117"/>
      <c r="AR452" s="117"/>
      <c r="AS452" s="117"/>
    </row>
    <row r="453" spans="1:45" ht="15.75" customHeight="1">
      <c r="A453" s="117"/>
      <c r="B453" s="195"/>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c r="AM453" s="117"/>
      <c r="AN453" s="117"/>
      <c r="AO453" s="117"/>
      <c r="AP453" s="117"/>
      <c r="AQ453" s="117"/>
      <c r="AR453" s="117"/>
      <c r="AS453" s="117"/>
    </row>
    <row r="454" spans="1:45" ht="15.75" customHeight="1">
      <c r="A454" s="117"/>
      <c r="B454" s="195"/>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c r="AS454" s="117"/>
    </row>
    <row r="455" spans="1:45" ht="15.75" customHeight="1">
      <c r="A455" s="117"/>
      <c r="B455" s="195"/>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c r="AM455" s="117"/>
      <c r="AN455" s="117"/>
      <c r="AO455" s="117"/>
      <c r="AP455" s="117"/>
      <c r="AQ455" s="117"/>
      <c r="AR455" s="117"/>
      <c r="AS455" s="117"/>
    </row>
    <row r="456" spans="1:45" ht="15.75" customHeight="1">
      <c r="A456" s="117"/>
      <c r="B456" s="195"/>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c r="AM456" s="117"/>
      <c r="AN456" s="117"/>
      <c r="AO456" s="117"/>
      <c r="AP456" s="117"/>
      <c r="AQ456" s="117"/>
      <c r="AR456" s="117"/>
      <c r="AS456" s="117"/>
    </row>
    <row r="457" spans="1:45" ht="15.75" customHeight="1">
      <c r="A457" s="117"/>
      <c r="B457" s="195"/>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c r="AM457" s="117"/>
      <c r="AN457" s="117"/>
      <c r="AO457" s="117"/>
      <c r="AP457" s="117"/>
      <c r="AQ457" s="117"/>
      <c r="AR457" s="117"/>
      <c r="AS457" s="117"/>
    </row>
    <row r="458" spans="1:45" ht="15.75" customHeight="1">
      <c r="A458" s="117"/>
      <c r="B458" s="195"/>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c r="AM458" s="117"/>
      <c r="AN458" s="117"/>
      <c r="AO458" s="117"/>
      <c r="AP458" s="117"/>
      <c r="AQ458" s="117"/>
      <c r="AR458" s="117"/>
      <c r="AS458" s="117"/>
    </row>
    <row r="459" spans="1:45" ht="15.75" customHeight="1">
      <c r="A459" s="117"/>
      <c r="B459" s="195"/>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c r="AM459" s="117"/>
      <c r="AN459" s="117"/>
      <c r="AO459" s="117"/>
      <c r="AP459" s="117"/>
      <c r="AQ459" s="117"/>
      <c r="AR459" s="117"/>
      <c r="AS459" s="117"/>
    </row>
    <row r="460" spans="1:45" ht="15.75" customHeight="1">
      <c r="A460" s="117"/>
      <c r="B460" s="195"/>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c r="AS460" s="117"/>
    </row>
    <row r="461" spans="1:45" ht="15.75" customHeight="1">
      <c r="A461" s="117"/>
      <c r="B461" s="195"/>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c r="AM461" s="117"/>
      <c r="AN461" s="117"/>
      <c r="AO461" s="117"/>
      <c r="AP461" s="117"/>
      <c r="AQ461" s="117"/>
      <c r="AR461" s="117"/>
      <c r="AS461" s="117"/>
    </row>
    <row r="462" spans="1:45" ht="15.75" customHeight="1">
      <c r="A462" s="117"/>
      <c r="B462" s="195"/>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c r="AS462" s="117"/>
    </row>
    <row r="463" spans="1:45" ht="15.75" customHeight="1">
      <c r="A463" s="117"/>
      <c r="B463" s="195"/>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c r="AM463" s="117"/>
      <c r="AN463" s="117"/>
      <c r="AO463" s="117"/>
      <c r="AP463" s="117"/>
      <c r="AQ463" s="117"/>
      <c r="AR463" s="117"/>
      <c r="AS463" s="117"/>
    </row>
    <row r="464" spans="1:45" ht="15.75" customHeight="1">
      <c r="A464" s="117"/>
      <c r="B464" s="195"/>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c r="AM464" s="117"/>
      <c r="AN464" s="117"/>
      <c r="AO464" s="117"/>
      <c r="AP464" s="117"/>
      <c r="AQ464" s="117"/>
      <c r="AR464" s="117"/>
      <c r="AS464" s="117"/>
    </row>
    <row r="465" spans="1:45" ht="15.75" customHeight="1">
      <c r="A465" s="117"/>
      <c r="B465" s="195"/>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c r="AM465" s="117"/>
      <c r="AN465" s="117"/>
      <c r="AO465" s="117"/>
      <c r="AP465" s="117"/>
      <c r="AQ465" s="117"/>
      <c r="AR465" s="117"/>
      <c r="AS465" s="117"/>
    </row>
    <row r="466" spans="1:45" ht="15.75" customHeight="1">
      <c r="A466" s="117"/>
      <c r="B466" s="195"/>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c r="AM466" s="117"/>
      <c r="AN466" s="117"/>
      <c r="AO466" s="117"/>
      <c r="AP466" s="117"/>
      <c r="AQ466" s="117"/>
      <c r="AR466" s="117"/>
      <c r="AS466" s="117"/>
    </row>
    <row r="467" spans="1:45" ht="15.75" customHeight="1">
      <c r="A467" s="117"/>
      <c r="B467" s="195"/>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c r="AM467" s="117"/>
      <c r="AN467" s="117"/>
      <c r="AO467" s="117"/>
      <c r="AP467" s="117"/>
      <c r="AQ467" s="117"/>
      <c r="AR467" s="117"/>
      <c r="AS467" s="117"/>
    </row>
    <row r="468" spans="1:45" ht="15.75" customHeight="1">
      <c r="A468" s="117"/>
      <c r="B468" s="195"/>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c r="AM468" s="117"/>
      <c r="AN468" s="117"/>
      <c r="AO468" s="117"/>
      <c r="AP468" s="117"/>
      <c r="AQ468" s="117"/>
      <c r="AR468" s="117"/>
      <c r="AS468" s="117"/>
    </row>
    <row r="469" spans="1:45" ht="15.75" customHeight="1">
      <c r="A469" s="117"/>
      <c r="B469" s="195"/>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c r="AM469" s="117"/>
      <c r="AN469" s="117"/>
      <c r="AO469" s="117"/>
      <c r="AP469" s="117"/>
      <c r="AQ469" s="117"/>
      <c r="AR469" s="117"/>
      <c r="AS469" s="117"/>
    </row>
    <row r="470" spans="1:45" ht="15.75" customHeight="1">
      <c r="A470" s="117"/>
      <c r="B470" s="195"/>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c r="AM470" s="117"/>
      <c r="AN470" s="117"/>
      <c r="AO470" s="117"/>
      <c r="AP470" s="117"/>
      <c r="AQ470" s="117"/>
      <c r="AR470" s="117"/>
      <c r="AS470" s="117"/>
    </row>
    <row r="471" spans="1:45" ht="15.75" customHeight="1">
      <c r="A471" s="117"/>
      <c r="B471" s="195"/>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c r="AM471" s="117"/>
      <c r="AN471" s="117"/>
      <c r="AO471" s="117"/>
      <c r="AP471" s="117"/>
      <c r="AQ471" s="117"/>
      <c r="AR471" s="117"/>
      <c r="AS471" s="117"/>
    </row>
    <row r="472" spans="1:45" ht="15.75" customHeight="1">
      <c r="A472" s="117"/>
      <c r="B472" s="195"/>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c r="AM472" s="117"/>
      <c r="AN472" s="117"/>
      <c r="AO472" s="117"/>
      <c r="AP472" s="117"/>
      <c r="AQ472" s="117"/>
      <c r="AR472" s="117"/>
      <c r="AS472" s="117"/>
    </row>
    <row r="473" spans="1:45" ht="15.75" customHeight="1">
      <c r="A473" s="117"/>
      <c r="B473" s="195"/>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row>
    <row r="474" spans="1:45" ht="15.75" customHeight="1">
      <c r="A474" s="117"/>
      <c r="B474" s="195"/>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row>
    <row r="475" spans="1:45" ht="15.75" customHeight="1">
      <c r="A475" s="117"/>
      <c r="B475" s="195"/>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row>
    <row r="476" spans="1:45" ht="15.75" customHeight="1">
      <c r="A476" s="117"/>
      <c r="B476" s="195"/>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row>
    <row r="477" spans="1:45" ht="15.75" customHeight="1">
      <c r="A477" s="117"/>
      <c r="B477" s="195"/>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row>
    <row r="478" spans="1:45" ht="15.75" customHeight="1">
      <c r="A478" s="117"/>
      <c r="B478" s="195"/>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row>
    <row r="479" spans="1:45" ht="15.75" customHeight="1">
      <c r="A479" s="117"/>
      <c r="B479" s="195"/>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row>
    <row r="480" spans="1:45" ht="15.75" customHeight="1">
      <c r="A480" s="117"/>
      <c r="B480" s="195"/>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row>
    <row r="481" spans="1:45" ht="15.75" customHeight="1">
      <c r="A481" s="117"/>
      <c r="B481" s="195"/>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row>
    <row r="482" spans="1:45" ht="15.75" customHeight="1">
      <c r="A482" s="117"/>
      <c r="B482" s="195"/>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row>
    <row r="483" spans="1:45" ht="15.75" customHeight="1">
      <c r="A483" s="117"/>
      <c r="B483" s="195"/>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row>
    <row r="484" spans="1:45" ht="15.75" customHeight="1">
      <c r="A484" s="117"/>
      <c r="B484" s="195"/>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row>
    <row r="485" spans="1:45" ht="15.75" customHeight="1">
      <c r="A485" s="117"/>
      <c r="B485" s="195"/>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row>
    <row r="486" spans="1:45" ht="15.75" customHeight="1">
      <c r="A486" s="117"/>
      <c r="B486" s="195"/>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row>
    <row r="487" spans="1:45" ht="15.75" customHeight="1">
      <c r="A487" s="117"/>
      <c r="B487" s="195"/>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row>
    <row r="488" spans="1:45" ht="15.75" customHeight="1">
      <c r="A488" s="117"/>
      <c r="B488" s="195"/>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row>
    <row r="489" spans="1:45" ht="15.75" customHeight="1">
      <c r="A489" s="117"/>
      <c r="B489" s="195"/>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row>
    <row r="490" spans="1:45" ht="15.75" customHeight="1">
      <c r="A490" s="117"/>
      <c r="B490" s="195"/>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row>
    <row r="491" spans="1:45" ht="15.75" customHeight="1">
      <c r="A491" s="117"/>
      <c r="B491" s="195"/>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row>
    <row r="492" spans="1:45" ht="15.75" customHeight="1">
      <c r="A492" s="117"/>
      <c r="B492" s="195"/>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row>
    <row r="493" spans="1:45" ht="15.75" customHeight="1">
      <c r="A493" s="117"/>
      <c r="B493" s="195"/>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row>
    <row r="494" spans="1:45" ht="15.75" customHeight="1">
      <c r="A494" s="117"/>
      <c r="B494" s="195"/>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row>
    <row r="495" spans="1:45" ht="15.75" customHeight="1">
      <c r="A495" s="117"/>
      <c r="B495" s="195"/>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row>
    <row r="496" spans="1:45" ht="15.75" customHeight="1">
      <c r="A496" s="117"/>
      <c r="B496" s="195"/>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row>
    <row r="497" spans="1:45" ht="15.75" customHeight="1">
      <c r="A497" s="117"/>
      <c r="B497" s="195"/>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row>
    <row r="498" spans="1:45" ht="15.75" customHeight="1">
      <c r="A498" s="117"/>
      <c r="B498" s="195"/>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row>
    <row r="499" spans="1:45" ht="15.75" customHeight="1">
      <c r="A499" s="117"/>
      <c r="B499" s="195"/>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row>
    <row r="500" spans="1:45" ht="15.75" customHeight="1">
      <c r="A500" s="117"/>
      <c r="B500" s="195"/>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row>
    <row r="501" spans="1:45" ht="15.75" customHeight="1">
      <c r="A501" s="117"/>
      <c r="B501" s="195"/>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row>
    <row r="502" spans="1:45" ht="15.75" customHeight="1">
      <c r="A502" s="117"/>
      <c r="B502" s="195"/>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row>
    <row r="503" spans="1:45" ht="15.75" customHeight="1">
      <c r="A503" s="117"/>
      <c r="B503" s="195"/>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row>
    <row r="504" spans="1:45" ht="15.75" customHeight="1">
      <c r="A504" s="117"/>
      <c r="B504" s="195"/>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row>
    <row r="505" spans="1:45" ht="15.75" customHeight="1">
      <c r="A505" s="117"/>
      <c r="B505" s="195"/>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row>
    <row r="506" spans="1:45" ht="15.75" customHeight="1">
      <c r="A506" s="117"/>
      <c r="B506" s="195"/>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row>
    <row r="507" spans="1:45" ht="15.75" customHeight="1">
      <c r="A507" s="117"/>
      <c r="B507" s="195"/>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row>
    <row r="508" spans="1:45" ht="15.75" customHeight="1">
      <c r="A508" s="117"/>
      <c r="B508" s="195"/>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row>
    <row r="509" spans="1:45" ht="15.75" customHeight="1">
      <c r="A509" s="117"/>
      <c r="B509" s="195"/>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row>
    <row r="510" spans="1:45" ht="15.75" customHeight="1">
      <c r="A510" s="117"/>
      <c r="B510" s="195"/>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row>
    <row r="511" spans="1:45" ht="15.75" customHeight="1">
      <c r="A511" s="117"/>
      <c r="B511" s="195"/>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row>
    <row r="512" spans="1:45" ht="15.75" customHeight="1">
      <c r="A512" s="117"/>
      <c r="B512" s="195"/>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row>
    <row r="513" spans="1:45" ht="15.75" customHeight="1">
      <c r="A513" s="117"/>
      <c r="B513" s="195"/>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row>
    <row r="514" spans="1:45" ht="15.75" customHeight="1">
      <c r="A514" s="117"/>
      <c r="B514" s="195"/>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row>
    <row r="515" spans="1:45" ht="15.75" customHeight="1">
      <c r="A515" s="117"/>
      <c r="B515" s="195"/>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row>
    <row r="516" spans="1:45" ht="15.75" customHeight="1">
      <c r="A516" s="117"/>
      <c r="B516" s="195"/>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row>
    <row r="517" spans="1:45" ht="15.75" customHeight="1">
      <c r="A517" s="117"/>
      <c r="B517" s="195"/>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row>
    <row r="518" spans="1:45" ht="15.75" customHeight="1">
      <c r="A518" s="117"/>
      <c r="B518" s="195"/>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row>
    <row r="519" spans="1:45" ht="15.75" customHeight="1">
      <c r="A519" s="117"/>
      <c r="B519" s="195"/>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row>
    <row r="520" spans="1:45" ht="15.75" customHeight="1">
      <c r="A520" s="117"/>
      <c r="B520" s="195"/>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row>
    <row r="521" spans="1:45" ht="15.75" customHeight="1">
      <c r="A521" s="117"/>
      <c r="B521" s="195"/>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row>
    <row r="522" spans="1:45" ht="15.75" customHeight="1">
      <c r="A522" s="117"/>
      <c r="B522" s="195"/>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row>
    <row r="523" spans="1:45" ht="15.75" customHeight="1">
      <c r="A523" s="117"/>
      <c r="B523" s="195"/>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row>
    <row r="524" spans="1:45" ht="15.75" customHeight="1">
      <c r="A524" s="117"/>
      <c r="B524" s="195"/>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row>
    <row r="525" spans="1:45" ht="15.75" customHeight="1">
      <c r="A525" s="117"/>
      <c r="B525" s="195"/>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row>
    <row r="526" spans="1:45" ht="15.75" customHeight="1">
      <c r="A526" s="117"/>
      <c r="B526" s="195"/>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c r="AM526" s="117"/>
      <c r="AN526" s="117"/>
      <c r="AO526" s="117"/>
      <c r="AP526" s="117"/>
      <c r="AQ526" s="117"/>
      <c r="AR526" s="117"/>
      <c r="AS526" s="117"/>
    </row>
    <row r="527" spans="1:45" ht="15.75" customHeight="1">
      <c r="A527" s="117"/>
      <c r="B527" s="195"/>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c r="AM527" s="117"/>
      <c r="AN527" s="117"/>
      <c r="AO527" s="117"/>
      <c r="AP527" s="117"/>
      <c r="AQ527" s="117"/>
      <c r="AR527" s="117"/>
      <c r="AS527" s="117"/>
    </row>
    <row r="528" spans="1:45" ht="15.75" customHeight="1">
      <c r="A528" s="117"/>
      <c r="B528" s="195"/>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c r="AS528" s="117"/>
    </row>
    <row r="529" spans="1:45" ht="15.75" customHeight="1">
      <c r="A529" s="117"/>
      <c r="B529" s="195"/>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c r="AM529" s="117"/>
      <c r="AN529" s="117"/>
      <c r="AO529" s="117"/>
      <c r="AP529" s="117"/>
      <c r="AQ529" s="117"/>
      <c r="AR529" s="117"/>
      <c r="AS529" s="117"/>
    </row>
    <row r="530" spans="1:45" ht="15.75" customHeight="1">
      <c r="A530" s="117"/>
      <c r="B530" s="195"/>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c r="AM530" s="117"/>
      <c r="AN530" s="117"/>
      <c r="AO530" s="117"/>
      <c r="AP530" s="117"/>
      <c r="AQ530" s="117"/>
      <c r="AR530" s="117"/>
      <c r="AS530" s="117"/>
    </row>
    <row r="531" spans="1:45" ht="15.75" customHeight="1">
      <c r="A531" s="117"/>
      <c r="B531" s="195"/>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c r="AM531" s="117"/>
      <c r="AN531" s="117"/>
      <c r="AO531" s="117"/>
      <c r="AP531" s="117"/>
      <c r="AQ531" s="117"/>
      <c r="AR531" s="117"/>
      <c r="AS531" s="117"/>
    </row>
    <row r="532" spans="1:45" ht="15.75" customHeight="1">
      <c r="A532" s="117"/>
      <c r="B532" s="195"/>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c r="AM532" s="117"/>
      <c r="AN532" s="117"/>
      <c r="AO532" s="117"/>
      <c r="AP532" s="117"/>
      <c r="AQ532" s="117"/>
      <c r="AR532" s="117"/>
      <c r="AS532" s="117"/>
    </row>
    <row r="533" spans="1:45" ht="15.75" customHeight="1">
      <c r="A533" s="117"/>
      <c r="B533" s="195"/>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c r="AM533" s="117"/>
      <c r="AN533" s="117"/>
      <c r="AO533" s="117"/>
      <c r="AP533" s="117"/>
      <c r="AQ533" s="117"/>
      <c r="AR533" s="117"/>
      <c r="AS533" s="117"/>
    </row>
    <row r="534" spans="1:45" ht="15.75" customHeight="1">
      <c r="A534" s="117"/>
      <c r="B534" s="195"/>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c r="AM534" s="117"/>
      <c r="AN534" s="117"/>
      <c r="AO534" s="117"/>
      <c r="AP534" s="117"/>
      <c r="AQ534" s="117"/>
      <c r="AR534" s="117"/>
      <c r="AS534" s="117"/>
    </row>
    <row r="535" spans="1:45" ht="15.75" customHeight="1">
      <c r="A535" s="117"/>
      <c r="B535" s="195"/>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c r="AM535" s="117"/>
      <c r="AN535" s="117"/>
      <c r="AO535" s="117"/>
      <c r="AP535" s="117"/>
      <c r="AQ535" s="117"/>
      <c r="AR535" s="117"/>
      <c r="AS535" s="117"/>
    </row>
    <row r="536" spans="1:45" ht="15.75" customHeight="1">
      <c r="A536" s="117"/>
      <c r="B536" s="195"/>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c r="AM536" s="117"/>
      <c r="AN536" s="117"/>
      <c r="AO536" s="117"/>
      <c r="AP536" s="117"/>
      <c r="AQ536" s="117"/>
      <c r="AR536" s="117"/>
      <c r="AS536" s="117"/>
    </row>
    <row r="537" spans="1:45" ht="15.75" customHeight="1">
      <c r="A537" s="117"/>
      <c r="B537" s="195"/>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c r="AM537" s="117"/>
      <c r="AN537" s="117"/>
      <c r="AO537" s="117"/>
      <c r="AP537" s="117"/>
      <c r="AQ537" s="117"/>
      <c r="AR537" s="117"/>
      <c r="AS537" s="117"/>
    </row>
    <row r="538" spans="1:45" ht="15.75" customHeight="1">
      <c r="A538" s="117"/>
      <c r="B538" s="195"/>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c r="AM538" s="117"/>
      <c r="AN538" s="117"/>
      <c r="AO538" s="117"/>
      <c r="AP538" s="117"/>
      <c r="AQ538" s="117"/>
      <c r="AR538" s="117"/>
      <c r="AS538" s="117"/>
    </row>
    <row r="539" spans="1:45" ht="15.75" customHeight="1">
      <c r="A539" s="117"/>
      <c r="B539" s="195"/>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c r="AM539" s="117"/>
      <c r="AN539" s="117"/>
      <c r="AO539" s="117"/>
      <c r="AP539" s="117"/>
      <c r="AQ539" s="117"/>
      <c r="AR539" s="117"/>
      <c r="AS539" s="117"/>
    </row>
    <row r="540" spans="1:45" ht="15.75" customHeight="1">
      <c r="A540" s="117"/>
      <c r="B540" s="195"/>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c r="AM540" s="117"/>
      <c r="AN540" s="117"/>
      <c r="AO540" s="117"/>
      <c r="AP540" s="117"/>
      <c r="AQ540" s="117"/>
      <c r="AR540" s="117"/>
      <c r="AS540" s="117"/>
    </row>
    <row r="541" spans="1:45" ht="15.75" customHeight="1">
      <c r="A541" s="117"/>
      <c r="B541" s="195"/>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c r="AM541" s="117"/>
      <c r="AN541" s="117"/>
      <c r="AO541" s="117"/>
      <c r="AP541" s="117"/>
      <c r="AQ541" s="117"/>
      <c r="AR541" s="117"/>
      <c r="AS541" s="117"/>
    </row>
    <row r="542" spans="1:45" ht="15.75" customHeight="1">
      <c r="A542" s="117"/>
      <c r="B542" s="195"/>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c r="AM542" s="117"/>
      <c r="AN542" s="117"/>
      <c r="AO542" s="117"/>
      <c r="AP542" s="117"/>
      <c r="AQ542" s="117"/>
      <c r="AR542" s="117"/>
      <c r="AS542" s="117"/>
    </row>
    <row r="543" spans="1:45" ht="15.75" customHeight="1">
      <c r="A543" s="117"/>
      <c r="B543" s="195"/>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c r="AM543" s="117"/>
      <c r="AN543" s="117"/>
      <c r="AO543" s="117"/>
      <c r="AP543" s="117"/>
      <c r="AQ543" s="117"/>
      <c r="AR543" s="117"/>
      <c r="AS543" s="117"/>
    </row>
    <row r="544" spans="1:45" ht="15.75" customHeight="1">
      <c r="A544" s="117"/>
      <c r="B544" s="195"/>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c r="AS544" s="117"/>
    </row>
    <row r="545" spans="1:45" ht="15.75" customHeight="1">
      <c r="A545" s="117"/>
      <c r="B545" s="195"/>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c r="AM545" s="117"/>
      <c r="AN545" s="117"/>
      <c r="AO545" s="117"/>
      <c r="AP545" s="117"/>
      <c r="AQ545" s="117"/>
      <c r="AR545" s="117"/>
      <c r="AS545" s="117"/>
    </row>
    <row r="546" spans="1:45" ht="15.75" customHeight="1">
      <c r="A546" s="117"/>
      <c r="B546" s="195"/>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c r="AS546" s="117"/>
    </row>
    <row r="547" spans="1:45" ht="15.75" customHeight="1">
      <c r="A547" s="117"/>
      <c r="B547" s="195"/>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c r="AM547" s="117"/>
      <c r="AN547" s="117"/>
      <c r="AO547" s="117"/>
      <c r="AP547" s="117"/>
      <c r="AQ547" s="117"/>
      <c r="AR547" s="117"/>
      <c r="AS547" s="117"/>
    </row>
    <row r="548" spans="1:45" ht="15.75" customHeight="1">
      <c r="A548" s="117"/>
      <c r="B548" s="195"/>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c r="AM548" s="117"/>
      <c r="AN548" s="117"/>
      <c r="AO548" s="117"/>
      <c r="AP548" s="117"/>
      <c r="AQ548" s="117"/>
      <c r="AR548" s="117"/>
      <c r="AS548" s="117"/>
    </row>
    <row r="549" spans="1:45" ht="15.75" customHeight="1">
      <c r="A549" s="117"/>
      <c r="B549" s="195"/>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c r="AM549" s="117"/>
      <c r="AN549" s="117"/>
      <c r="AO549" s="117"/>
      <c r="AP549" s="117"/>
      <c r="AQ549" s="117"/>
      <c r="AR549" s="117"/>
      <c r="AS549" s="117"/>
    </row>
    <row r="550" spans="1:45" ht="15.75" customHeight="1">
      <c r="A550" s="117"/>
      <c r="B550" s="195"/>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c r="AM550" s="117"/>
      <c r="AN550" s="117"/>
      <c r="AO550" s="117"/>
      <c r="AP550" s="117"/>
      <c r="AQ550" s="117"/>
      <c r="AR550" s="117"/>
      <c r="AS550" s="117"/>
    </row>
    <row r="551" spans="1:45" ht="15.75" customHeight="1">
      <c r="A551" s="117"/>
      <c r="B551" s="195"/>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c r="AM551" s="117"/>
      <c r="AN551" s="117"/>
      <c r="AO551" s="117"/>
      <c r="AP551" s="117"/>
      <c r="AQ551" s="117"/>
      <c r="AR551" s="117"/>
      <c r="AS551" s="117"/>
    </row>
    <row r="552" spans="1:45" ht="15.75" customHeight="1">
      <c r="A552" s="117"/>
      <c r="B552" s="195"/>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c r="AM552" s="117"/>
      <c r="AN552" s="117"/>
      <c r="AO552" s="117"/>
      <c r="AP552" s="117"/>
      <c r="AQ552" s="117"/>
      <c r="AR552" s="117"/>
      <c r="AS552" s="117"/>
    </row>
    <row r="553" spans="1:45" ht="15.75" customHeight="1">
      <c r="A553" s="117"/>
      <c r="B553" s="195"/>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c r="AM553" s="117"/>
      <c r="AN553" s="117"/>
      <c r="AO553" s="117"/>
      <c r="AP553" s="117"/>
      <c r="AQ553" s="117"/>
      <c r="AR553" s="117"/>
      <c r="AS553" s="117"/>
    </row>
    <row r="554" spans="1:45" ht="15.75" customHeight="1">
      <c r="A554" s="117"/>
      <c r="B554" s="195"/>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c r="AM554" s="117"/>
      <c r="AN554" s="117"/>
      <c r="AO554" s="117"/>
      <c r="AP554" s="117"/>
      <c r="AQ554" s="117"/>
      <c r="AR554" s="117"/>
      <c r="AS554" s="117"/>
    </row>
    <row r="555" spans="1:45" ht="15.75" customHeight="1">
      <c r="A555" s="117"/>
      <c r="B555" s="195"/>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c r="AS555" s="117"/>
    </row>
    <row r="556" spans="1:45" ht="15.75" customHeight="1">
      <c r="A556" s="117"/>
      <c r="B556" s="195"/>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c r="AS556" s="117"/>
    </row>
    <row r="557" spans="1:45" ht="15.75" customHeight="1">
      <c r="A557" s="117"/>
      <c r="B557" s="195"/>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c r="AM557" s="117"/>
      <c r="AN557" s="117"/>
      <c r="AO557" s="117"/>
      <c r="AP557" s="117"/>
      <c r="AQ557" s="117"/>
      <c r="AR557" s="117"/>
      <c r="AS557" s="117"/>
    </row>
    <row r="558" spans="1:45" ht="15.75" customHeight="1">
      <c r="A558" s="117"/>
      <c r="B558" s="195"/>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c r="AM558" s="117"/>
      <c r="AN558" s="117"/>
      <c r="AO558" s="117"/>
      <c r="AP558" s="117"/>
      <c r="AQ558" s="117"/>
      <c r="AR558" s="117"/>
      <c r="AS558" s="117"/>
    </row>
    <row r="559" spans="1:45" ht="15.75" customHeight="1">
      <c r="A559" s="117"/>
      <c r="B559" s="195"/>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c r="AM559" s="117"/>
      <c r="AN559" s="117"/>
      <c r="AO559" s="117"/>
      <c r="AP559" s="117"/>
      <c r="AQ559" s="117"/>
      <c r="AR559" s="117"/>
      <c r="AS559" s="117"/>
    </row>
    <row r="560" spans="1:45" ht="15.75" customHeight="1">
      <c r="A560" s="117"/>
      <c r="B560" s="195"/>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c r="AM560" s="117"/>
      <c r="AN560" s="117"/>
      <c r="AO560" s="117"/>
      <c r="AP560" s="117"/>
      <c r="AQ560" s="117"/>
      <c r="AR560" s="117"/>
      <c r="AS560" s="117"/>
    </row>
    <row r="561" spans="1:45" ht="15.75" customHeight="1">
      <c r="A561" s="117"/>
      <c r="B561" s="195"/>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c r="AM561" s="117"/>
      <c r="AN561" s="117"/>
      <c r="AO561" s="117"/>
      <c r="AP561" s="117"/>
      <c r="AQ561" s="117"/>
      <c r="AR561" s="117"/>
      <c r="AS561" s="117"/>
    </row>
    <row r="562" spans="1:45" ht="15.75" customHeight="1">
      <c r="A562" s="117"/>
      <c r="B562" s="195"/>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c r="AM562" s="117"/>
      <c r="AN562" s="117"/>
      <c r="AO562" s="117"/>
      <c r="AP562" s="117"/>
      <c r="AQ562" s="117"/>
      <c r="AR562" s="117"/>
      <c r="AS562" s="117"/>
    </row>
    <row r="563" spans="1:45" ht="15.75" customHeight="1">
      <c r="A563" s="117"/>
      <c r="B563" s="195"/>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c r="AM563" s="117"/>
      <c r="AN563" s="117"/>
      <c r="AO563" s="117"/>
      <c r="AP563" s="117"/>
      <c r="AQ563" s="117"/>
      <c r="AR563" s="117"/>
      <c r="AS563" s="117"/>
    </row>
    <row r="564" spans="1:45" ht="15.75" customHeight="1">
      <c r="A564" s="117"/>
      <c r="B564" s="195"/>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c r="AM564" s="117"/>
      <c r="AN564" s="117"/>
      <c r="AO564" s="117"/>
      <c r="AP564" s="117"/>
      <c r="AQ564" s="117"/>
      <c r="AR564" s="117"/>
      <c r="AS564" s="117"/>
    </row>
    <row r="565" spans="1:45" ht="15.75" customHeight="1">
      <c r="A565" s="117"/>
      <c r="B565" s="195"/>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c r="AM565" s="117"/>
      <c r="AN565" s="117"/>
      <c r="AO565" s="117"/>
      <c r="AP565" s="117"/>
      <c r="AQ565" s="117"/>
      <c r="AR565" s="117"/>
      <c r="AS565" s="117"/>
    </row>
    <row r="566" spans="1:45" ht="15.75" customHeight="1">
      <c r="A566" s="117"/>
      <c r="B566" s="195"/>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c r="AM566" s="117"/>
      <c r="AN566" s="117"/>
      <c r="AO566" s="117"/>
      <c r="AP566" s="117"/>
      <c r="AQ566" s="117"/>
      <c r="AR566" s="117"/>
      <c r="AS566" s="117"/>
    </row>
    <row r="567" spans="1:45" ht="15.75" customHeight="1">
      <c r="A567" s="117"/>
      <c r="B567" s="195"/>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c r="AM567" s="117"/>
      <c r="AN567" s="117"/>
      <c r="AO567" s="117"/>
      <c r="AP567" s="117"/>
      <c r="AQ567" s="117"/>
      <c r="AR567" s="117"/>
      <c r="AS567" s="117"/>
    </row>
    <row r="568" spans="1:45" ht="15.75" customHeight="1">
      <c r="A568" s="117"/>
      <c r="B568" s="195"/>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c r="AM568" s="117"/>
      <c r="AN568" s="117"/>
      <c r="AO568" s="117"/>
      <c r="AP568" s="117"/>
      <c r="AQ568" s="117"/>
      <c r="AR568" s="117"/>
      <c r="AS568" s="117"/>
    </row>
    <row r="569" spans="1:45" ht="15.75" customHeight="1">
      <c r="A569" s="117"/>
      <c r="B569" s="195"/>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c r="AM569" s="117"/>
      <c r="AN569" s="117"/>
      <c r="AO569" s="117"/>
      <c r="AP569" s="117"/>
      <c r="AQ569" s="117"/>
      <c r="AR569" s="117"/>
      <c r="AS569" s="117"/>
    </row>
    <row r="570" spans="1:45" ht="15.75" customHeight="1">
      <c r="A570" s="117"/>
      <c r="B570" s="195"/>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c r="AM570" s="117"/>
      <c r="AN570" s="117"/>
      <c r="AO570" s="117"/>
      <c r="AP570" s="117"/>
      <c r="AQ570" s="117"/>
      <c r="AR570" s="117"/>
      <c r="AS570" s="117"/>
    </row>
    <row r="571" spans="1:45" ht="15.75" customHeight="1">
      <c r="A571" s="117"/>
      <c r="B571" s="195"/>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c r="AS571" s="117"/>
    </row>
    <row r="572" spans="1:45" ht="15.75" customHeight="1">
      <c r="A572" s="117"/>
      <c r="B572" s="195"/>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c r="AM572" s="117"/>
      <c r="AN572" s="117"/>
      <c r="AO572" s="117"/>
      <c r="AP572" s="117"/>
      <c r="AQ572" s="117"/>
      <c r="AR572" s="117"/>
      <c r="AS572" s="117"/>
    </row>
    <row r="573" spans="1:45" ht="15.75" customHeight="1">
      <c r="A573" s="117"/>
      <c r="B573" s="195"/>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c r="AM573" s="117"/>
      <c r="AN573" s="117"/>
      <c r="AO573" s="117"/>
      <c r="AP573" s="117"/>
      <c r="AQ573" s="117"/>
      <c r="AR573" s="117"/>
      <c r="AS573" s="117"/>
    </row>
    <row r="574" spans="1:45" ht="15.75" customHeight="1">
      <c r="A574" s="117"/>
      <c r="B574" s="195"/>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c r="AM574" s="117"/>
      <c r="AN574" s="117"/>
      <c r="AO574" s="117"/>
      <c r="AP574" s="117"/>
      <c r="AQ574" s="117"/>
      <c r="AR574" s="117"/>
      <c r="AS574" s="117"/>
    </row>
    <row r="575" spans="1:45" ht="15.75" customHeight="1">
      <c r="A575" s="117"/>
      <c r="B575" s="195"/>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c r="AM575" s="117"/>
      <c r="AN575" s="117"/>
      <c r="AO575" s="117"/>
      <c r="AP575" s="117"/>
      <c r="AQ575" s="117"/>
      <c r="AR575" s="117"/>
      <c r="AS575" s="117"/>
    </row>
    <row r="576" spans="1:45" ht="15.75" customHeight="1">
      <c r="A576" s="117"/>
      <c r="B576" s="195"/>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c r="AM576" s="117"/>
      <c r="AN576" s="117"/>
      <c r="AO576" s="117"/>
      <c r="AP576" s="117"/>
      <c r="AQ576" s="117"/>
      <c r="AR576" s="117"/>
      <c r="AS576" s="117"/>
    </row>
    <row r="577" spans="1:45" ht="15.75" customHeight="1">
      <c r="A577" s="117"/>
      <c r="B577" s="195"/>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c r="AS577" s="117"/>
    </row>
    <row r="578" spans="1:45" ht="15.75" customHeight="1">
      <c r="A578" s="117"/>
      <c r="B578" s="195"/>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c r="AM578" s="117"/>
      <c r="AN578" s="117"/>
      <c r="AO578" s="117"/>
      <c r="AP578" s="117"/>
      <c r="AQ578" s="117"/>
      <c r="AR578" s="117"/>
      <c r="AS578" s="117"/>
    </row>
    <row r="579" spans="1:45" ht="15.75" customHeight="1">
      <c r="A579" s="117"/>
      <c r="B579" s="195"/>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c r="AM579" s="117"/>
      <c r="AN579" s="117"/>
      <c r="AO579" s="117"/>
      <c r="AP579" s="117"/>
      <c r="AQ579" s="117"/>
      <c r="AR579" s="117"/>
      <c r="AS579" s="117"/>
    </row>
    <row r="580" spans="1:45" ht="15.75" customHeight="1">
      <c r="A580" s="117"/>
      <c r="B580" s="195"/>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c r="AM580" s="117"/>
      <c r="AN580" s="117"/>
      <c r="AO580" s="117"/>
      <c r="AP580" s="117"/>
      <c r="AQ580" s="117"/>
      <c r="AR580" s="117"/>
      <c r="AS580" s="117"/>
    </row>
    <row r="581" spans="1:45" ht="15.75" customHeight="1">
      <c r="A581" s="117"/>
      <c r="B581" s="195"/>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c r="AM581" s="117"/>
      <c r="AN581" s="117"/>
      <c r="AO581" s="117"/>
      <c r="AP581" s="117"/>
      <c r="AQ581" s="117"/>
      <c r="AR581" s="117"/>
      <c r="AS581" s="117"/>
    </row>
    <row r="582" spans="1:45" ht="15.75" customHeight="1">
      <c r="A582" s="117"/>
      <c r="B582" s="195"/>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c r="AM582" s="117"/>
      <c r="AN582" s="117"/>
      <c r="AO582" s="117"/>
      <c r="AP582" s="117"/>
      <c r="AQ582" s="117"/>
      <c r="AR582" s="117"/>
      <c r="AS582" s="117"/>
    </row>
    <row r="583" spans="1:45" ht="15.75" customHeight="1">
      <c r="A583" s="117"/>
      <c r="B583" s="195"/>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c r="AM583" s="117"/>
      <c r="AN583" s="117"/>
      <c r="AO583" s="117"/>
      <c r="AP583" s="117"/>
      <c r="AQ583" s="117"/>
      <c r="AR583" s="117"/>
      <c r="AS583" s="117"/>
    </row>
    <row r="584" spans="1:45" ht="15.75" customHeight="1">
      <c r="A584" s="117"/>
      <c r="B584" s="195"/>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c r="AS584" s="117"/>
    </row>
    <row r="585" spans="1:45" ht="15.75" customHeight="1">
      <c r="A585" s="117"/>
      <c r="B585" s="195"/>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c r="AS585" s="117"/>
    </row>
    <row r="586" spans="1:45" ht="15.75" customHeight="1">
      <c r="A586" s="117"/>
      <c r="B586" s="195"/>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c r="AS586" s="117"/>
    </row>
    <row r="587" spans="1:45" ht="15.75" customHeight="1">
      <c r="A587" s="117"/>
      <c r="B587" s="195"/>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c r="AS587" s="117"/>
    </row>
    <row r="588" spans="1:45" ht="15.75" customHeight="1">
      <c r="A588" s="117"/>
      <c r="B588" s="195"/>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c r="AM588" s="117"/>
      <c r="AN588" s="117"/>
      <c r="AO588" s="117"/>
      <c r="AP588" s="117"/>
      <c r="AQ588" s="117"/>
      <c r="AR588" s="117"/>
      <c r="AS588" s="117"/>
    </row>
    <row r="589" spans="1:45" ht="15.75" customHeight="1">
      <c r="A589" s="117"/>
      <c r="B589" s="195"/>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c r="AM589" s="117"/>
      <c r="AN589" s="117"/>
      <c r="AO589" s="117"/>
      <c r="AP589" s="117"/>
      <c r="AQ589" s="117"/>
      <c r="AR589" s="117"/>
      <c r="AS589" s="117"/>
    </row>
    <row r="590" spans="1:45" ht="15.75" customHeight="1">
      <c r="A590" s="117"/>
      <c r="B590" s="195"/>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c r="AM590" s="117"/>
      <c r="AN590" s="117"/>
      <c r="AO590" s="117"/>
      <c r="AP590" s="117"/>
      <c r="AQ590" s="117"/>
      <c r="AR590" s="117"/>
      <c r="AS590" s="117"/>
    </row>
    <row r="591" spans="1:45" ht="15.75" customHeight="1">
      <c r="A591" s="117"/>
      <c r="B591" s="195"/>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c r="AS591" s="117"/>
    </row>
    <row r="592" spans="1:45" ht="15.75" customHeight="1">
      <c r="A592" s="117"/>
      <c r="B592" s="195"/>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c r="AS592" s="117"/>
    </row>
    <row r="593" spans="1:45" ht="15.75" customHeight="1">
      <c r="A593" s="117"/>
      <c r="B593" s="195"/>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c r="AS593" s="117"/>
    </row>
    <row r="594" spans="1:45" ht="15.75" customHeight="1">
      <c r="A594" s="117"/>
      <c r="B594" s="195"/>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c r="AS594" s="117"/>
    </row>
    <row r="595" spans="1:45" ht="15.75" customHeight="1">
      <c r="A595" s="117"/>
      <c r="B595" s="195"/>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c r="AS595" s="117"/>
    </row>
    <row r="596" spans="1:45" ht="15.75" customHeight="1">
      <c r="A596" s="117"/>
      <c r="B596" s="195"/>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c r="AS596" s="117"/>
    </row>
    <row r="597" spans="1:45" ht="15.75" customHeight="1">
      <c r="A597" s="117"/>
      <c r="B597" s="195"/>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c r="AS597" s="117"/>
    </row>
    <row r="598" spans="1:45" ht="15.75" customHeight="1">
      <c r="A598" s="117"/>
      <c r="B598" s="195"/>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c r="AS598" s="117"/>
    </row>
    <row r="599" spans="1:45" ht="15.75" customHeight="1">
      <c r="A599" s="117"/>
      <c r="B599" s="195"/>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c r="AS599" s="117"/>
    </row>
    <row r="600" spans="1:45" ht="15.75" customHeight="1">
      <c r="A600" s="117"/>
      <c r="B600" s="195"/>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c r="AM600" s="117"/>
      <c r="AN600" s="117"/>
      <c r="AO600" s="117"/>
      <c r="AP600" s="117"/>
      <c r="AQ600" s="117"/>
      <c r="AR600" s="117"/>
      <c r="AS600" s="117"/>
    </row>
    <row r="601" spans="1:45" ht="15.75" customHeight="1">
      <c r="A601" s="117"/>
      <c r="B601" s="195"/>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c r="AM601" s="117"/>
      <c r="AN601" s="117"/>
      <c r="AO601" s="117"/>
      <c r="AP601" s="117"/>
      <c r="AQ601" s="117"/>
      <c r="AR601" s="117"/>
      <c r="AS601" s="117"/>
    </row>
    <row r="602" spans="1:45" ht="15.75" customHeight="1">
      <c r="A602" s="117"/>
      <c r="B602" s="195"/>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c r="AM602" s="117"/>
      <c r="AN602" s="117"/>
      <c r="AO602" s="117"/>
      <c r="AP602" s="117"/>
      <c r="AQ602" s="117"/>
      <c r="AR602" s="117"/>
      <c r="AS602" s="117"/>
    </row>
    <row r="603" spans="1:45" ht="15.75" customHeight="1">
      <c r="A603" s="117"/>
      <c r="B603" s="195"/>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c r="AS603" s="117"/>
    </row>
    <row r="604" spans="1:45" ht="15.75" customHeight="1">
      <c r="A604" s="117"/>
      <c r="B604" s="195"/>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c r="AS604" s="117"/>
    </row>
    <row r="605" spans="1:45" ht="15.75" customHeight="1">
      <c r="A605" s="117"/>
      <c r="B605" s="195"/>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c r="AS605" s="117"/>
    </row>
    <row r="606" spans="1:45" ht="15.75" customHeight="1">
      <c r="A606" s="117"/>
      <c r="B606" s="195"/>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c r="AS606" s="117"/>
    </row>
    <row r="607" spans="1:45" ht="15.75" customHeight="1">
      <c r="A607" s="117"/>
      <c r="B607" s="195"/>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c r="AS607" s="117"/>
    </row>
    <row r="608" spans="1:45" ht="15.75" customHeight="1">
      <c r="A608" s="117"/>
      <c r="B608" s="195"/>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c r="AS608" s="117"/>
    </row>
    <row r="609" spans="1:45" ht="15.75" customHeight="1">
      <c r="A609" s="117"/>
      <c r="B609" s="195"/>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c r="AS609" s="117"/>
    </row>
    <row r="610" spans="1:45" ht="15.75" customHeight="1">
      <c r="A610" s="117"/>
      <c r="B610" s="195"/>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c r="AS610" s="117"/>
    </row>
    <row r="611" spans="1:45" ht="15.75" customHeight="1">
      <c r="A611" s="117"/>
      <c r="B611" s="195"/>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c r="AS611" s="117"/>
    </row>
    <row r="612" spans="1:45" ht="15.75" customHeight="1">
      <c r="A612" s="117"/>
      <c r="B612" s="195"/>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c r="AS612" s="117"/>
    </row>
    <row r="613" spans="1:45" ht="15.75" customHeight="1">
      <c r="A613" s="117"/>
      <c r="B613" s="195"/>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c r="AS613" s="117"/>
    </row>
    <row r="614" spans="1:45" ht="15.75" customHeight="1">
      <c r="A614" s="117"/>
      <c r="B614" s="195"/>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c r="AS614" s="117"/>
    </row>
    <row r="615" spans="1:45" ht="15.75" customHeight="1">
      <c r="A615" s="117"/>
      <c r="B615" s="195"/>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c r="AS615" s="117"/>
    </row>
    <row r="616" spans="1:45" ht="15.75" customHeight="1">
      <c r="A616" s="117"/>
      <c r="B616" s="195"/>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c r="AS616" s="117"/>
    </row>
    <row r="617" spans="1:45" ht="15.75" customHeight="1">
      <c r="A617" s="117"/>
      <c r="B617" s="195"/>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c r="AS617" s="117"/>
    </row>
    <row r="618" spans="1:45" ht="15.75" customHeight="1">
      <c r="A618" s="117"/>
      <c r="B618" s="195"/>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c r="AS618" s="117"/>
    </row>
    <row r="619" spans="1:45" ht="15.75" customHeight="1">
      <c r="A619" s="117"/>
      <c r="B619" s="195"/>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c r="AS619" s="117"/>
    </row>
    <row r="620" spans="1:45" ht="15.75" customHeight="1">
      <c r="A620" s="117"/>
      <c r="B620" s="195"/>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c r="AS620" s="117"/>
    </row>
    <row r="621" spans="1:45" ht="15.75" customHeight="1">
      <c r="A621" s="117"/>
      <c r="B621" s="195"/>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c r="AS621" s="117"/>
    </row>
    <row r="622" spans="1:45" ht="15.75" customHeight="1">
      <c r="A622" s="117"/>
      <c r="B622" s="195"/>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c r="AS622" s="117"/>
    </row>
    <row r="623" spans="1:45" ht="15.75" customHeight="1">
      <c r="A623" s="117"/>
      <c r="B623" s="195"/>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c r="AS623" s="117"/>
    </row>
    <row r="624" spans="1:45" ht="15.75" customHeight="1">
      <c r="A624" s="117"/>
      <c r="B624" s="195"/>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c r="AS624" s="117"/>
    </row>
    <row r="625" spans="1:45" ht="15.75" customHeight="1">
      <c r="A625" s="117"/>
      <c r="B625" s="195"/>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c r="AS625" s="117"/>
    </row>
    <row r="626" spans="1:45" ht="15.75" customHeight="1">
      <c r="A626" s="117"/>
      <c r="B626" s="195"/>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c r="AS626" s="117"/>
    </row>
    <row r="627" spans="1:45" ht="15.75" customHeight="1">
      <c r="A627" s="117"/>
      <c r="B627" s="195"/>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c r="AS627" s="117"/>
    </row>
    <row r="628" spans="1:45" ht="15.75" customHeight="1">
      <c r="A628" s="117"/>
      <c r="B628" s="195"/>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c r="AS628" s="117"/>
    </row>
    <row r="629" spans="1:45" ht="15.75" customHeight="1">
      <c r="A629" s="117"/>
      <c r="B629" s="195"/>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c r="AS629" s="117"/>
    </row>
    <row r="630" spans="1:45" ht="15.75" customHeight="1">
      <c r="A630" s="117"/>
      <c r="B630" s="195"/>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c r="AS630" s="117"/>
    </row>
    <row r="631" spans="1:45" ht="15.75" customHeight="1">
      <c r="A631" s="117"/>
      <c r="B631" s="195"/>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c r="AS631" s="117"/>
    </row>
    <row r="632" spans="1:45" ht="15.75" customHeight="1">
      <c r="A632" s="117"/>
      <c r="B632" s="195"/>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c r="AS632" s="117"/>
    </row>
    <row r="633" spans="1:45" ht="15.75" customHeight="1">
      <c r="A633" s="117"/>
      <c r="B633" s="195"/>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c r="AS633" s="117"/>
    </row>
    <row r="634" spans="1:45" ht="15.75" customHeight="1">
      <c r="A634" s="117"/>
      <c r="B634" s="195"/>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c r="AS634" s="117"/>
    </row>
    <row r="635" spans="1:45" ht="15.75" customHeight="1">
      <c r="A635" s="117"/>
      <c r="B635" s="195"/>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c r="AS635" s="117"/>
    </row>
    <row r="636" spans="1:45" ht="15.75" customHeight="1">
      <c r="A636" s="117"/>
      <c r="B636" s="195"/>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c r="AS636" s="117"/>
    </row>
    <row r="637" spans="1:45" ht="15.75" customHeight="1">
      <c r="A637" s="117"/>
      <c r="B637" s="195"/>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c r="AS637" s="117"/>
    </row>
    <row r="638" spans="1:45" ht="15.75" customHeight="1">
      <c r="A638" s="117"/>
      <c r="B638" s="195"/>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c r="AS638" s="117"/>
    </row>
    <row r="639" spans="1:45" ht="15.75" customHeight="1">
      <c r="A639" s="117"/>
      <c r="B639" s="195"/>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c r="AS639" s="117"/>
    </row>
    <row r="640" spans="1:45" ht="15.75" customHeight="1">
      <c r="A640" s="117"/>
      <c r="B640" s="195"/>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c r="AS640" s="117"/>
    </row>
    <row r="641" spans="1:45" ht="15.75" customHeight="1">
      <c r="A641" s="117"/>
      <c r="B641" s="195"/>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c r="AS641" s="117"/>
    </row>
    <row r="642" spans="1:45" ht="15.75" customHeight="1">
      <c r="A642" s="117"/>
      <c r="B642" s="195"/>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c r="AS642" s="117"/>
    </row>
    <row r="643" spans="1:45" ht="15.75" customHeight="1">
      <c r="A643" s="117"/>
      <c r="B643" s="195"/>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c r="AS643" s="117"/>
    </row>
    <row r="644" spans="1:45" ht="15.75" customHeight="1">
      <c r="A644" s="117"/>
      <c r="B644" s="195"/>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c r="AS644" s="117"/>
    </row>
    <row r="645" spans="1:45" ht="15.75" customHeight="1">
      <c r="A645" s="117"/>
      <c r="B645" s="195"/>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c r="AS645" s="117"/>
    </row>
    <row r="646" spans="1:45" ht="15.75" customHeight="1">
      <c r="A646" s="117"/>
      <c r="B646" s="195"/>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c r="AS646" s="117"/>
    </row>
    <row r="647" spans="1:45" ht="15.75" customHeight="1">
      <c r="A647" s="117"/>
      <c r="B647" s="195"/>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c r="AS647" s="117"/>
    </row>
    <row r="648" spans="1:45" ht="15.75" customHeight="1">
      <c r="A648" s="117"/>
      <c r="B648" s="195"/>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c r="AS648" s="117"/>
    </row>
    <row r="649" spans="1:45" ht="15.75" customHeight="1">
      <c r="A649" s="117"/>
      <c r="B649" s="195"/>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c r="AS649" s="117"/>
    </row>
    <row r="650" spans="1:45" ht="15.75" customHeight="1">
      <c r="A650" s="117"/>
      <c r="B650" s="195"/>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c r="AS650" s="117"/>
    </row>
    <row r="651" spans="1:45" ht="15.75" customHeight="1">
      <c r="A651" s="117"/>
      <c r="B651" s="195"/>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c r="AS651" s="117"/>
    </row>
    <row r="652" spans="1:45" ht="15.75" customHeight="1">
      <c r="A652" s="117"/>
      <c r="B652" s="195"/>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c r="AM652" s="117"/>
      <c r="AN652" s="117"/>
      <c r="AO652" s="117"/>
      <c r="AP652" s="117"/>
      <c r="AQ652" s="117"/>
      <c r="AR652" s="117"/>
      <c r="AS652" s="117"/>
    </row>
    <row r="653" spans="1:45" ht="15.75" customHeight="1">
      <c r="A653" s="117"/>
      <c r="B653" s="195"/>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c r="AM653" s="117"/>
      <c r="AN653" s="117"/>
      <c r="AO653" s="117"/>
      <c r="AP653" s="117"/>
      <c r="AQ653" s="117"/>
      <c r="AR653" s="117"/>
      <c r="AS653" s="117"/>
    </row>
    <row r="654" spans="1:45" ht="15.75" customHeight="1">
      <c r="A654" s="117"/>
      <c r="B654" s="195"/>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c r="AS654" s="117"/>
    </row>
    <row r="655" spans="1:45" ht="15.75" customHeight="1">
      <c r="A655" s="117"/>
      <c r="B655" s="195"/>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c r="AS655" s="117"/>
    </row>
    <row r="656" spans="1:45" ht="15.75" customHeight="1">
      <c r="A656" s="117"/>
      <c r="B656" s="195"/>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c r="AS656" s="117"/>
    </row>
    <row r="657" spans="1:45" ht="15.75" customHeight="1">
      <c r="A657" s="117"/>
      <c r="B657" s="195"/>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c r="AS657" s="117"/>
    </row>
    <row r="658" spans="1:45" ht="15.75" customHeight="1">
      <c r="A658" s="117"/>
      <c r="B658" s="195"/>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c r="AS658" s="117"/>
    </row>
    <row r="659" spans="1:45" ht="15.75" customHeight="1">
      <c r="A659" s="117"/>
      <c r="B659" s="195"/>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c r="AS659" s="117"/>
    </row>
    <row r="660" spans="1:45" ht="15.75" customHeight="1">
      <c r="A660" s="117"/>
      <c r="B660" s="195"/>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c r="AS660" s="117"/>
    </row>
    <row r="661" spans="1:45" ht="15.75" customHeight="1">
      <c r="A661" s="117"/>
      <c r="B661" s="195"/>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c r="AM661" s="117"/>
      <c r="AN661" s="117"/>
      <c r="AO661" s="117"/>
      <c r="AP661" s="117"/>
      <c r="AQ661" s="117"/>
      <c r="AR661" s="117"/>
      <c r="AS661" s="117"/>
    </row>
    <row r="662" spans="1:45" ht="15.75" customHeight="1">
      <c r="A662" s="117"/>
      <c r="B662" s="195"/>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c r="AM662" s="117"/>
      <c r="AN662" s="117"/>
      <c r="AO662" s="117"/>
      <c r="AP662" s="117"/>
      <c r="AQ662" s="117"/>
      <c r="AR662" s="117"/>
      <c r="AS662" s="117"/>
    </row>
    <row r="663" spans="1:45" ht="15.75" customHeight="1">
      <c r="A663" s="117"/>
      <c r="B663" s="195"/>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c r="AS663" s="117"/>
    </row>
    <row r="664" spans="1:45" ht="15.75" customHeight="1">
      <c r="A664" s="117"/>
      <c r="B664" s="195"/>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c r="AS664" s="117"/>
    </row>
    <row r="665" spans="1:45" ht="15.75" customHeight="1">
      <c r="A665" s="117"/>
      <c r="B665" s="195"/>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c r="AM665" s="117"/>
      <c r="AN665" s="117"/>
      <c r="AO665" s="117"/>
      <c r="AP665" s="117"/>
      <c r="AQ665" s="117"/>
      <c r="AR665" s="117"/>
      <c r="AS665" s="117"/>
    </row>
    <row r="666" spans="1:45" ht="15.75" customHeight="1">
      <c r="A666" s="117"/>
      <c r="B666" s="195"/>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c r="AM666" s="117"/>
      <c r="AN666" s="117"/>
      <c r="AO666" s="117"/>
      <c r="AP666" s="117"/>
      <c r="AQ666" s="117"/>
      <c r="AR666" s="117"/>
      <c r="AS666" s="117"/>
    </row>
    <row r="667" spans="1:45" ht="15.75" customHeight="1">
      <c r="A667" s="117"/>
      <c r="B667" s="195"/>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c r="AM667" s="117"/>
      <c r="AN667" s="117"/>
      <c r="AO667" s="117"/>
      <c r="AP667" s="117"/>
      <c r="AQ667" s="117"/>
      <c r="AR667" s="117"/>
      <c r="AS667" s="117"/>
    </row>
    <row r="668" spans="1:45" ht="15.75" customHeight="1">
      <c r="A668" s="117"/>
      <c r="B668" s="195"/>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c r="AM668" s="117"/>
      <c r="AN668" s="117"/>
      <c r="AO668" s="117"/>
      <c r="AP668" s="117"/>
      <c r="AQ668" s="117"/>
      <c r="AR668" s="117"/>
      <c r="AS668" s="117"/>
    </row>
    <row r="669" spans="1:45" ht="15.75" customHeight="1">
      <c r="A669" s="117"/>
      <c r="B669" s="195"/>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c r="AM669" s="117"/>
      <c r="AN669" s="117"/>
      <c r="AO669" s="117"/>
      <c r="AP669" s="117"/>
      <c r="AQ669" s="117"/>
      <c r="AR669" s="117"/>
      <c r="AS669" s="117"/>
    </row>
    <row r="670" spans="1:45" ht="15.75" customHeight="1">
      <c r="A670" s="117"/>
      <c r="B670" s="195"/>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c r="AM670" s="117"/>
      <c r="AN670" s="117"/>
      <c r="AO670" s="117"/>
      <c r="AP670" s="117"/>
      <c r="AQ670" s="117"/>
      <c r="AR670" s="117"/>
      <c r="AS670" s="117"/>
    </row>
    <row r="671" spans="1:45" ht="15.75" customHeight="1">
      <c r="A671" s="117"/>
      <c r="B671" s="195"/>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c r="AM671" s="117"/>
      <c r="AN671" s="117"/>
      <c r="AO671" s="117"/>
      <c r="AP671" s="117"/>
      <c r="AQ671" s="117"/>
      <c r="AR671" s="117"/>
      <c r="AS671" s="117"/>
    </row>
    <row r="672" spans="1:45" ht="15.75" customHeight="1">
      <c r="A672" s="117"/>
      <c r="B672" s="195"/>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c r="AM672" s="117"/>
      <c r="AN672" s="117"/>
      <c r="AO672" s="117"/>
      <c r="AP672" s="117"/>
      <c r="AQ672" s="117"/>
      <c r="AR672" s="117"/>
      <c r="AS672" s="117"/>
    </row>
    <row r="673" spans="1:45" ht="15.75" customHeight="1">
      <c r="A673" s="117"/>
      <c r="B673" s="195"/>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c r="AM673" s="117"/>
      <c r="AN673" s="117"/>
      <c r="AO673" s="117"/>
      <c r="AP673" s="117"/>
      <c r="AQ673" s="117"/>
      <c r="AR673" s="117"/>
      <c r="AS673" s="117"/>
    </row>
    <row r="674" spans="1:45" ht="15.75" customHeight="1">
      <c r="A674" s="117"/>
      <c r="B674" s="195"/>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c r="AM674" s="117"/>
      <c r="AN674" s="117"/>
      <c r="AO674" s="117"/>
      <c r="AP674" s="117"/>
      <c r="AQ674" s="117"/>
      <c r="AR674" s="117"/>
      <c r="AS674" s="117"/>
    </row>
    <row r="675" spans="1:45" ht="15.75" customHeight="1">
      <c r="A675" s="117"/>
      <c r="B675" s="195"/>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c r="AM675" s="117"/>
      <c r="AN675" s="117"/>
      <c r="AO675" s="117"/>
      <c r="AP675" s="117"/>
      <c r="AQ675" s="117"/>
      <c r="AR675" s="117"/>
      <c r="AS675" s="117"/>
    </row>
    <row r="676" spans="1:45" ht="15.75" customHeight="1">
      <c r="A676" s="117"/>
      <c r="B676" s="195"/>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c r="AM676" s="117"/>
      <c r="AN676" s="117"/>
      <c r="AO676" s="117"/>
      <c r="AP676" s="117"/>
      <c r="AQ676" s="117"/>
      <c r="AR676" s="117"/>
      <c r="AS676" s="117"/>
    </row>
    <row r="677" spans="1:45" ht="15.75" customHeight="1">
      <c r="A677" s="117"/>
      <c r="B677" s="195"/>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c r="AM677" s="117"/>
      <c r="AN677" s="117"/>
      <c r="AO677" s="117"/>
      <c r="AP677" s="117"/>
      <c r="AQ677" s="117"/>
      <c r="AR677" s="117"/>
      <c r="AS677" s="117"/>
    </row>
    <row r="678" spans="1:45" ht="15.75" customHeight="1">
      <c r="A678" s="117"/>
      <c r="B678" s="195"/>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c r="AM678" s="117"/>
      <c r="AN678" s="117"/>
      <c r="AO678" s="117"/>
      <c r="AP678" s="117"/>
      <c r="AQ678" s="117"/>
      <c r="AR678" s="117"/>
      <c r="AS678" s="117"/>
    </row>
    <row r="679" spans="1:45" ht="15.75" customHeight="1">
      <c r="A679" s="117"/>
      <c r="B679" s="195"/>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c r="AM679" s="117"/>
      <c r="AN679" s="117"/>
      <c r="AO679" s="117"/>
      <c r="AP679" s="117"/>
      <c r="AQ679" s="117"/>
      <c r="AR679" s="117"/>
      <c r="AS679" s="117"/>
    </row>
    <row r="680" spans="1:45" ht="15.75" customHeight="1">
      <c r="A680" s="117"/>
      <c r="B680" s="195"/>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c r="AM680" s="117"/>
      <c r="AN680" s="117"/>
      <c r="AO680" s="117"/>
      <c r="AP680" s="117"/>
      <c r="AQ680" s="117"/>
      <c r="AR680" s="117"/>
      <c r="AS680" s="117"/>
    </row>
    <row r="681" spans="1:45" ht="15.75" customHeight="1">
      <c r="A681" s="117"/>
      <c r="B681" s="195"/>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c r="AM681" s="117"/>
      <c r="AN681" s="117"/>
      <c r="AO681" s="117"/>
      <c r="AP681" s="117"/>
      <c r="AQ681" s="117"/>
      <c r="AR681" s="117"/>
      <c r="AS681" s="117"/>
    </row>
    <row r="682" spans="1:45" ht="15.75" customHeight="1">
      <c r="A682" s="117"/>
      <c r="B682" s="195"/>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c r="AM682" s="117"/>
      <c r="AN682" s="117"/>
      <c r="AO682" s="117"/>
      <c r="AP682" s="117"/>
      <c r="AQ682" s="117"/>
      <c r="AR682" s="117"/>
      <c r="AS682" s="117"/>
    </row>
    <row r="683" spans="1:45" ht="15.75" customHeight="1">
      <c r="A683" s="117"/>
      <c r="B683" s="195"/>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c r="AM683" s="117"/>
      <c r="AN683" s="117"/>
      <c r="AO683" s="117"/>
      <c r="AP683" s="117"/>
      <c r="AQ683" s="117"/>
      <c r="AR683" s="117"/>
      <c r="AS683" s="117"/>
    </row>
    <row r="684" spans="1:45" ht="15.75" customHeight="1">
      <c r="A684" s="117"/>
      <c r="B684" s="195"/>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c r="AM684" s="117"/>
      <c r="AN684" s="117"/>
      <c r="AO684" s="117"/>
      <c r="AP684" s="117"/>
      <c r="AQ684" s="117"/>
      <c r="AR684" s="117"/>
      <c r="AS684" s="117"/>
    </row>
    <row r="685" spans="1:45" ht="15.75" customHeight="1">
      <c r="A685" s="117"/>
      <c r="B685" s="195"/>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c r="AM685" s="117"/>
      <c r="AN685" s="117"/>
      <c r="AO685" s="117"/>
      <c r="AP685" s="117"/>
      <c r="AQ685" s="117"/>
      <c r="AR685" s="117"/>
      <c r="AS685" s="117"/>
    </row>
    <row r="686" spans="1:45" ht="15.75" customHeight="1">
      <c r="A686" s="117"/>
      <c r="B686" s="195"/>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c r="AM686" s="117"/>
      <c r="AN686" s="117"/>
      <c r="AO686" s="117"/>
      <c r="AP686" s="117"/>
      <c r="AQ686" s="117"/>
      <c r="AR686" s="117"/>
      <c r="AS686" s="117"/>
    </row>
    <row r="687" spans="1:45" ht="15.75" customHeight="1">
      <c r="A687" s="117"/>
      <c r="B687" s="195"/>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c r="AM687" s="117"/>
      <c r="AN687" s="117"/>
      <c r="AO687" s="117"/>
      <c r="AP687" s="117"/>
      <c r="AQ687" s="117"/>
      <c r="AR687" s="117"/>
      <c r="AS687" s="117"/>
    </row>
    <row r="688" spans="1:45" ht="15.75" customHeight="1">
      <c r="A688" s="117"/>
      <c r="B688" s="195"/>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c r="AS688" s="117"/>
    </row>
    <row r="689" spans="1:45" ht="15.75" customHeight="1">
      <c r="A689" s="117"/>
      <c r="B689" s="195"/>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c r="AM689" s="117"/>
      <c r="AN689" s="117"/>
      <c r="AO689" s="117"/>
      <c r="AP689" s="117"/>
      <c r="AQ689" s="117"/>
      <c r="AR689" s="117"/>
      <c r="AS689" s="117"/>
    </row>
    <row r="690" spans="1:45" ht="15.75" customHeight="1">
      <c r="A690" s="117"/>
      <c r="B690" s="195"/>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c r="AS690" s="117"/>
    </row>
    <row r="691" spans="1:45" ht="15.75" customHeight="1">
      <c r="A691" s="117"/>
      <c r="B691" s="195"/>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c r="AS691" s="117"/>
    </row>
    <row r="692" spans="1:45" ht="15.75" customHeight="1">
      <c r="A692" s="117"/>
      <c r="B692" s="195"/>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c r="AM692" s="117"/>
      <c r="AN692" s="117"/>
      <c r="AO692" s="117"/>
      <c r="AP692" s="117"/>
      <c r="AQ692" s="117"/>
      <c r="AR692" s="117"/>
      <c r="AS692" s="117"/>
    </row>
    <row r="693" spans="1:45" ht="15.75" customHeight="1">
      <c r="A693" s="117"/>
      <c r="B693" s="195"/>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c r="AM693" s="117"/>
      <c r="AN693" s="117"/>
      <c r="AO693" s="117"/>
      <c r="AP693" s="117"/>
      <c r="AQ693" s="117"/>
      <c r="AR693" s="117"/>
      <c r="AS693" s="117"/>
    </row>
    <row r="694" spans="1:45" ht="15.75" customHeight="1">
      <c r="A694" s="117"/>
      <c r="B694" s="195"/>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c r="AS694" s="117"/>
    </row>
    <row r="695" spans="1:45" ht="15.75" customHeight="1">
      <c r="A695" s="117"/>
      <c r="B695" s="195"/>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c r="AS695" s="117"/>
    </row>
    <row r="696" spans="1:45" ht="15.75" customHeight="1">
      <c r="A696" s="117"/>
      <c r="B696" s="195"/>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c r="AS696" s="117"/>
    </row>
    <row r="697" spans="1:45" ht="15.75" customHeight="1">
      <c r="A697" s="117"/>
      <c r="B697" s="195"/>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c r="AS697" s="117"/>
    </row>
    <row r="698" spans="1:45" ht="15.75" customHeight="1">
      <c r="A698" s="117"/>
      <c r="B698" s="195"/>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c r="AS698" s="117"/>
    </row>
    <row r="699" spans="1:45" ht="15.75" customHeight="1">
      <c r="A699" s="117"/>
      <c r="B699" s="195"/>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c r="AS699" s="117"/>
    </row>
    <row r="700" spans="1:45" ht="15.75" customHeight="1">
      <c r="A700" s="117"/>
      <c r="B700" s="195"/>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c r="AS700" s="117"/>
    </row>
    <row r="701" spans="1:45" ht="15.75" customHeight="1">
      <c r="A701" s="117"/>
      <c r="B701" s="195"/>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c r="AS701" s="117"/>
    </row>
    <row r="702" spans="1:45" ht="15.75" customHeight="1">
      <c r="A702" s="117"/>
      <c r="B702" s="195"/>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c r="AS702" s="117"/>
    </row>
    <row r="703" spans="1:45" ht="15.75" customHeight="1">
      <c r="A703" s="117"/>
      <c r="B703" s="195"/>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c r="AS703" s="117"/>
    </row>
    <row r="704" spans="1:45" ht="15.75" customHeight="1">
      <c r="A704" s="117"/>
      <c r="B704" s="195"/>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c r="AS704" s="117"/>
    </row>
    <row r="705" spans="1:45" ht="15.75" customHeight="1">
      <c r="A705" s="117"/>
      <c r="B705" s="195"/>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c r="AS705" s="117"/>
    </row>
    <row r="706" spans="1:45" ht="15.75" customHeight="1">
      <c r="A706" s="117"/>
      <c r="B706" s="195"/>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c r="AS706" s="117"/>
    </row>
    <row r="707" spans="1:45" ht="15.75" customHeight="1">
      <c r="A707" s="117"/>
      <c r="B707" s="195"/>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c r="AS707" s="117"/>
    </row>
    <row r="708" spans="1:45" ht="15.75" customHeight="1">
      <c r="A708" s="117"/>
      <c r="B708" s="195"/>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c r="AS708" s="117"/>
    </row>
    <row r="709" spans="1:45" ht="15.75" customHeight="1">
      <c r="A709" s="117"/>
      <c r="B709" s="195"/>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c r="AS709" s="117"/>
    </row>
    <row r="710" spans="1:45" ht="15.75" customHeight="1">
      <c r="A710" s="117"/>
      <c r="B710" s="195"/>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row>
    <row r="711" spans="1:45" ht="15.75" customHeight="1">
      <c r="A711" s="117"/>
      <c r="B711" s="195"/>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c r="AS711" s="117"/>
    </row>
    <row r="712" spans="1:45" ht="15.75" customHeight="1">
      <c r="A712" s="117"/>
      <c r="B712" s="195"/>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c r="AS712" s="117"/>
    </row>
    <row r="713" spans="1:45" ht="15.75" customHeight="1">
      <c r="A713" s="117"/>
      <c r="B713" s="195"/>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row>
    <row r="714" spans="1:45" ht="15.75" customHeight="1">
      <c r="A714" s="117"/>
      <c r="B714" s="195"/>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row>
    <row r="715" spans="1:45" ht="15.75" customHeight="1">
      <c r="A715" s="117"/>
      <c r="B715" s="195"/>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row>
    <row r="716" spans="1:45" ht="15.75" customHeight="1">
      <c r="A716" s="117"/>
      <c r="B716" s="195"/>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c r="AS716" s="117"/>
    </row>
    <row r="717" spans="1:45" ht="15.75" customHeight="1">
      <c r="A717" s="117"/>
      <c r="B717" s="195"/>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c r="AM717" s="117"/>
      <c r="AN717" s="117"/>
      <c r="AO717" s="117"/>
      <c r="AP717" s="117"/>
      <c r="AQ717" s="117"/>
      <c r="AR717" s="117"/>
      <c r="AS717" s="117"/>
    </row>
    <row r="718" spans="1:45" ht="15.75" customHeight="1">
      <c r="A718" s="117"/>
      <c r="B718" s="195"/>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c r="AS718" s="117"/>
    </row>
    <row r="719" spans="1:45" ht="15.75" customHeight="1">
      <c r="A719" s="117"/>
      <c r="B719" s="195"/>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c r="AM719" s="117"/>
      <c r="AN719" s="117"/>
      <c r="AO719" s="117"/>
      <c r="AP719" s="117"/>
      <c r="AQ719" s="117"/>
      <c r="AR719" s="117"/>
      <c r="AS719" s="117"/>
    </row>
    <row r="720" spans="1:45" ht="15.75" customHeight="1">
      <c r="A720" s="117"/>
      <c r="B720" s="195"/>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c r="AM720" s="117"/>
      <c r="AN720" s="117"/>
      <c r="AO720" s="117"/>
      <c r="AP720" s="117"/>
      <c r="AQ720" s="117"/>
      <c r="AR720" s="117"/>
      <c r="AS720" s="117"/>
    </row>
    <row r="721" spans="1:45" ht="15.75" customHeight="1">
      <c r="A721" s="117"/>
      <c r="B721" s="195"/>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c r="AM721" s="117"/>
      <c r="AN721" s="117"/>
      <c r="AO721" s="117"/>
      <c r="AP721" s="117"/>
      <c r="AQ721" s="117"/>
      <c r="AR721" s="117"/>
      <c r="AS721" s="117"/>
    </row>
    <row r="722" spans="1:45" ht="15.75" customHeight="1">
      <c r="A722" s="117"/>
      <c r="B722" s="195"/>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c r="AM722" s="117"/>
      <c r="AN722" s="117"/>
      <c r="AO722" s="117"/>
      <c r="AP722" s="117"/>
      <c r="AQ722" s="117"/>
      <c r="AR722" s="117"/>
      <c r="AS722" s="117"/>
    </row>
    <row r="723" spans="1:45" ht="15.75" customHeight="1">
      <c r="A723" s="117"/>
      <c r="B723" s="195"/>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c r="AM723" s="117"/>
      <c r="AN723" s="117"/>
      <c r="AO723" s="117"/>
      <c r="AP723" s="117"/>
      <c r="AQ723" s="117"/>
      <c r="AR723" s="117"/>
      <c r="AS723" s="117"/>
    </row>
    <row r="724" spans="1:45" ht="15.75" customHeight="1">
      <c r="A724" s="117"/>
      <c r="B724" s="195"/>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c r="AS724" s="117"/>
    </row>
    <row r="725" spans="1:45" ht="15.75" customHeight="1">
      <c r="A725" s="117"/>
      <c r="B725" s="195"/>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c r="AM725" s="117"/>
      <c r="AN725" s="117"/>
      <c r="AO725" s="117"/>
      <c r="AP725" s="117"/>
      <c r="AQ725" s="117"/>
      <c r="AR725" s="117"/>
      <c r="AS725" s="117"/>
    </row>
    <row r="726" spans="1:45" ht="15.75" customHeight="1">
      <c r="A726" s="117"/>
      <c r="B726" s="195"/>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c r="AM726" s="117"/>
      <c r="AN726" s="117"/>
      <c r="AO726" s="117"/>
      <c r="AP726" s="117"/>
      <c r="AQ726" s="117"/>
      <c r="AR726" s="117"/>
      <c r="AS726" s="117"/>
    </row>
    <row r="727" spans="1:45" ht="15.75" customHeight="1">
      <c r="A727" s="117"/>
      <c r="B727" s="195"/>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c r="AM727" s="117"/>
      <c r="AN727" s="117"/>
      <c r="AO727" s="117"/>
      <c r="AP727" s="117"/>
      <c r="AQ727" s="117"/>
      <c r="AR727" s="117"/>
      <c r="AS727" s="117"/>
    </row>
    <row r="728" spans="1:45" ht="15.75" customHeight="1">
      <c r="A728" s="117"/>
      <c r="B728" s="195"/>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c r="AM728" s="117"/>
      <c r="AN728" s="117"/>
      <c r="AO728" s="117"/>
      <c r="AP728" s="117"/>
      <c r="AQ728" s="117"/>
      <c r="AR728" s="117"/>
      <c r="AS728" s="117"/>
    </row>
    <row r="729" spans="1:45" ht="15.75" customHeight="1">
      <c r="A729" s="117"/>
      <c r="B729" s="195"/>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c r="AM729" s="117"/>
      <c r="AN729" s="117"/>
      <c r="AO729" s="117"/>
      <c r="AP729" s="117"/>
      <c r="AQ729" s="117"/>
      <c r="AR729" s="117"/>
      <c r="AS729" s="117"/>
    </row>
    <row r="730" spans="1:45" ht="15.75" customHeight="1">
      <c r="A730" s="117"/>
      <c r="B730" s="195"/>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c r="AS730" s="117"/>
    </row>
    <row r="731" spans="1:45" ht="15.75" customHeight="1">
      <c r="A731" s="117"/>
      <c r="B731" s="195"/>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c r="AM731" s="117"/>
      <c r="AN731" s="117"/>
      <c r="AO731" s="117"/>
      <c r="AP731" s="117"/>
      <c r="AQ731" s="117"/>
      <c r="AR731" s="117"/>
      <c r="AS731" s="117"/>
    </row>
    <row r="732" spans="1:45" ht="15.75" customHeight="1">
      <c r="A732" s="117"/>
      <c r="B732" s="195"/>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c r="AM732" s="117"/>
      <c r="AN732" s="117"/>
      <c r="AO732" s="117"/>
      <c r="AP732" s="117"/>
      <c r="AQ732" s="117"/>
      <c r="AR732" s="117"/>
      <c r="AS732" s="117"/>
    </row>
    <row r="733" spans="1:45" ht="15.75" customHeight="1">
      <c r="A733" s="117"/>
      <c r="B733" s="195"/>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c r="AM733" s="117"/>
      <c r="AN733" s="117"/>
      <c r="AO733" s="117"/>
      <c r="AP733" s="117"/>
      <c r="AQ733" s="117"/>
      <c r="AR733" s="117"/>
      <c r="AS733" s="117"/>
    </row>
    <row r="734" spans="1:45" ht="15.75" customHeight="1">
      <c r="A734" s="117"/>
      <c r="B734" s="195"/>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c r="AM734" s="117"/>
      <c r="AN734" s="117"/>
      <c r="AO734" s="117"/>
      <c r="AP734" s="117"/>
      <c r="AQ734" s="117"/>
      <c r="AR734" s="117"/>
      <c r="AS734" s="117"/>
    </row>
    <row r="735" spans="1:45" ht="15.75" customHeight="1">
      <c r="A735" s="117"/>
      <c r="B735" s="195"/>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c r="AM735" s="117"/>
      <c r="AN735" s="117"/>
      <c r="AO735" s="117"/>
      <c r="AP735" s="117"/>
      <c r="AQ735" s="117"/>
      <c r="AR735" s="117"/>
      <c r="AS735" s="117"/>
    </row>
    <row r="736" spans="1:45" ht="15.75" customHeight="1">
      <c r="A736" s="117"/>
      <c r="B736" s="195"/>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c r="AM736" s="117"/>
      <c r="AN736" s="117"/>
      <c r="AO736" s="117"/>
      <c r="AP736" s="117"/>
      <c r="AQ736" s="117"/>
      <c r="AR736" s="117"/>
      <c r="AS736" s="117"/>
    </row>
    <row r="737" spans="1:45" ht="15.75" customHeight="1">
      <c r="A737" s="117"/>
      <c r="B737" s="195"/>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7"/>
      <c r="AS737" s="117"/>
    </row>
    <row r="738" spans="1:45" ht="15.75" customHeight="1">
      <c r="A738" s="117"/>
      <c r="B738" s="195"/>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c r="AS738" s="117"/>
    </row>
    <row r="739" spans="1:45" ht="15.75" customHeight="1">
      <c r="A739" s="117"/>
      <c r="B739" s="195"/>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c r="AM739" s="117"/>
      <c r="AN739" s="117"/>
      <c r="AO739" s="117"/>
      <c r="AP739" s="117"/>
      <c r="AQ739" s="117"/>
      <c r="AR739" s="117"/>
      <c r="AS739" s="117"/>
    </row>
    <row r="740" spans="1:45" ht="15.75" customHeight="1">
      <c r="A740" s="117"/>
      <c r="B740" s="195"/>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c r="AM740" s="117"/>
      <c r="AN740" s="117"/>
      <c r="AO740" s="117"/>
      <c r="AP740" s="117"/>
      <c r="AQ740" s="117"/>
      <c r="AR740" s="117"/>
      <c r="AS740" s="117"/>
    </row>
    <row r="741" spans="1:45" ht="15.75" customHeight="1">
      <c r="A741" s="117"/>
      <c r="B741" s="195"/>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c r="AM741" s="117"/>
      <c r="AN741" s="117"/>
      <c r="AO741" s="117"/>
      <c r="AP741" s="117"/>
      <c r="AQ741" s="117"/>
      <c r="AR741" s="117"/>
      <c r="AS741" s="117"/>
    </row>
    <row r="742" spans="1:45" ht="15.75" customHeight="1">
      <c r="A742" s="117"/>
      <c r="B742" s="195"/>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c r="AM742" s="117"/>
      <c r="AN742" s="117"/>
      <c r="AO742" s="117"/>
      <c r="AP742" s="117"/>
      <c r="AQ742" s="117"/>
      <c r="AR742" s="117"/>
      <c r="AS742" s="117"/>
    </row>
    <row r="743" spans="1:45" ht="15.75" customHeight="1">
      <c r="A743" s="117"/>
      <c r="B743" s="195"/>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c r="AM743" s="117"/>
      <c r="AN743" s="117"/>
      <c r="AO743" s="117"/>
      <c r="AP743" s="117"/>
      <c r="AQ743" s="117"/>
      <c r="AR743" s="117"/>
      <c r="AS743" s="117"/>
    </row>
    <row r="744" spans="1:45" ht="15.75" customHeight="1">
      <c r="A744" s="117"/>
      <c r="B744" s="195"/>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c r="AM744" s="117"/>
      <c r="AN744" s="117"/>
      <c r="AO744" s="117"/>
      <c r="AP744" s="117"/>
      <c r="AQ744" s="117"/>
      <c r="AR744" s="117"/>
      <c r="AS744" s="117"/>
    </row>
    <row r="745" spans="1:45" ht="15.75" customHeight="1">
      <c r="A745" s="117"/>
      <c r="B745" s="195"/>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c r="AM745" s="117"/>
      <c r="AN745" s="117"/>
      <c r="AO745" s="117"/>
      <c r="AP745" s="117"/>
      <c r="AQ745" s="117"/>
      <c r="AR745" s="117"/>
      <c r="AS745" s="117"/>
    </row>
    <row r="746" spans="1:45" ht="15.75" customHeight="1">
      <c r="A746" s="117"/>
      <c r="B746" s="195"/>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c r="AM746" s="117"/>
      <c r="AN746" s="117"/>
      <c r="AO746" s="117"/>
      <c r="AP746" s="117"/>
      <c r="AQ746" s="117"/>
      <c r="AR746" s="117"/>
      <c r="AS746" s="117"/>
    </row>
    <row r="747" spans="1:45" ht="15.75" customHeight="1">
      <c r="A747" s="117"/>
      <c r="B747" s="195"/>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c r="AM747" s="117"/>
      <c r="AN747" s="117"/>
      <c r="AO747" s="117"/>
      <c r="AP747" s="117"/>
      <c r="AQ747" s="117"/>
      <c r="AR747" s="117"/>
      <c r="AS747" s="117"/>
    </row>
    <row r="748" spans="1:45" ht="15.75" customHeight="1">
      <c r="A748" s="117"/>
      <c r="B748" s="195"/>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c r="AM748" s="117"/>
      <c r="AN748" s="117"/>
      <c r="AO748" s="117"/>
      <c r="AP748" s="117"/>
      <c r="AQ748" s="117"/>
      <c r="AR748" s="117"/>
      <c r="AS748" s="117"/>
    </row>
    <row r="749" spans="1:45" ht="15.75" customHeight="1">
      <c r="A749" s="117"/>
      <c r="B749" s="195"/>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c r="AM749" s="117"/>
      <c r="AN749" s="117"/>
      <c r="AO749" s="117"/>
      <c r="AP749" s="117"/>
      <c r="AQ749" s="117"/>
      <c r="AR749" s="117"/>
      <c r="AS749" s="117"/>
    </row>
    <row r="750" spans="1:45" ht="15.75" customHeight="1">
      <c r="A750" s="117"/>
      <c r="B750" s="195"/>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c r="AM750" s="117"/>
      <c r="AN750" s="117"/>
      <c r="AO750" s="117"/>
      <c r="AP750" s="117"/>
      <c r="AQ750" s="117"/>
      <c r="AR750" s="117"/>
      <c r="AS750" s="117"/>
    </row>
    <row r="751" spans="1:45" ht="15.75" customHeight="1">
      <c r="A751" s="117"/>
      <c r="B751" s="195"/>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c r="AM751" s="117"/>
      <c r="AN751" s="117"/>
      <c r="AO751" s="117"/>
      <c r="AP751" s="117"/>
      <c r="AQ751" s="117"/>
      <c r="AR751" s="117"/>
      <c r="AS751" s="117"/>
    </row>
    <row r="752" spans="1:45" ht="15.75" customHeight="1">
      <c r="A752" s="117"/>
      <c r="B752" s="195"/>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c r="AM752" s="117"/>
      <c r="AN752" s="117"/>
      <c r="AO752" s="117"/>
      <c r="AP752" s="117"/>
      <c r="AQ752" s="117"/>
      <c r="AR752" s="117"/>
      <c r="AS752" s="117"/>
    </row>
    <row r="753" spans="1:45" ht="15.75" customHeight="1">
      <c r="A753" s="117"/>
      <c r="B753" s="195"/>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c r="AM753" s="117"/>
      <c r="AN753" s="117"/>
      <c r="AO753" s="117"/>
      <c r="AP753" s="117"/>
      <c r="AQ753" s="117"/>
      <c r="AR753" s="117"/>
      <c r="AS753" s="117"/>
    </row>
    <row r="754" spans="1:45" ht="15.75" customHeight="1">
      <c r="A754" s="117"/>
      <c r="B754" s="195"/>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c r="AM754" s="117"/>
      <c r="AN754" s="117"/>
      <c r="AO754" s="117"/>
      <c r="AP754" s="117"/>
      <c r="AQ754" s="117"/>
      <c r="AR754" s="117"/>
      <c r="AS754" s="117"/>
    </row>
    <row r="755" spans="1:45" ht="15.75" customHeight="1">
      <c r="A755" s="117"/>
      <c r="B755" s="195"/>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c r="AM755" s="117"/>
      <c r="AN755" s="117"/>
      <c r="AO755" s="117"/>
      <c r="AP755" s="117"/>
      <c r="AQ755" s="117"/>
      <c r="AR755" s="117"/>
      <c r="AS755" s="117"/>
    </row>
    <row r="756" spans="1:45" ht="15.75" customHeight="1">
      <c r="A756" s="117"/>
      <c r="B756" s="195"/>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c r="AM756" s="117"/>
      <c r="AN756" s="117"/>
      <c r="AO756" s="117"/>
      <c r="AP756" s="117"/>
      <c r="AQ756" s="117"/>
      <c r="AR756" s="117"/>
      <c r="AS756" s="117"/>
    </row>
    <row r="757" spans="1:45" ht="15.75" customHeight="1">
      <c r="A757" s="117"/>
      <c r="B757" s="195"/>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c r="AM757" s="117"/>
      <c r="AN757" s="117"/>
      <c r="AO757" s="117"/>
      <c r="AP757" s="117"/>
      <c r="AQ757" s="117"/>
      <c r="AR757" s="117"/>
      <c r="AS757" s="117"/>
    </row>
    <row r="758" spans="1:45" ht="15.75" customHeight="1">
      <c r="A758" s="117"/>
      <c r="B758" s="195"/>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c r="AS758" s="117"/>
    </row>
    <row r="759" spans="1:45" ht="15.75" customHeight="1">
      <c r="A759" s="117"/>
      <c r="B759" s="195"/>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c r="AM759" s="117"/>
      <c r="AN759" s="117"/>
      <c r="AO759" s="117"/>
      <c r="AP759" s="117"/>
      <c r="AQ759" s="117"/>
      <c r="AR759" s="117"/>
      <c r="AS759" s="117"/>
    </row>
    <row r="760" spans="1:45" ht="15.75" customHeight="1">
      <c r="A760" s="117"/>
      <c r="B760" s="195"/>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c r="AM760" s="117"/>
      <c r="AN760" s="117"/>
      <c r="AO760" s="117"/>
      <c r="AP760" s="117"/>
      <c r="AQ760" s="117"/>
      <c r="AR760" s="117"/>
      <c r="AS760" s="117"/>
    </row>
    <row r="761" spans="1:45" ht="15.75" customHeight="1">
      <c r="A761" s="117"/>
      <c r="B761" s="195"/>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c r="AS761" s="117"/>
    </row>
    <row r="762" spans="1:45" ht="15.75" customHeight="1">
      <c r="A762" s="117"/>
      <c r="B762" s="195"/>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c r="AM762" s="117"/>
      <c r="AN762" s="117"/>
      <c r="AO762" s="117"/>
      <c r="AP762" s="117"/>
      <c r="AQ762" s="117"/>
      <c r="AR762" s="117"/>
      <c r="AS762" s="117"/>
    </row>
    <row r="763" spans="1:45" ht="15.75" customHeight="1">
      <c r="A763" s="117"/>
      <c r="B763" s="195"/>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c r="AM763" s="117"/>
      <c r="AN763" s="117"/>
      <c r="AO763" s="117"/>
      <c r="AP763" s="117"/>
      <c r="AQ763" s="117"/>
      <c r="AR763" s="117"/>
      <c r="AS763" s="117"/>
    </row>
    <row r="764" spans="1:45" ht="15.75" customHeight="1">
      <c r="A764" s="117"/>
      <c r="B764" s="195"/>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c r="AS764" s="117"/>
    </row>
    <row r="765" spans="1:45" ht="15.75" customHeight="1">
      <c r="A765" s="117"/>
      <c r="B765" s="195"/>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c r="AM765" s="117"/>
      <c r="AN765" s="117"/>
      <c r="AO765" s="117"/>
      <c r="AP765" s="117"/>
      <c r="AQ765" s="117"/>
      <c r="AR765" s="117"/>
      <c r="AS765" s="117"/>
    </row>
    <row r="766" spans="1:45" ht="15.75" customHeight="1">
      <c r="A766" s="117"/>
      <c r="B766" s="195"/>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c r="AM766" s="117"/>
      <c r="AN766" s="117"/>
      <c r="AO766" s="117"/>
      <c r="AP766" s="117"/>
      <c r="AQ766" s="117"/>
      <c r="AR766" s="117"/>
      <c r="AS766" s="117"/>
    </row>
    <row r="767" spans="1:45" ht="15.75" customHeight="1">
      <c r="A767" s="117"/>
      <c r="B767" s="195"/>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c r="AM767" s="117"/>
      <c r="AN767" s="117"/>
      <c r="AO767" s="117"/>
      <c r="AP767" s="117"/>
      <c r="AQ767" s="117"/>
      <c r="AR767" s="117"/>
      <c r="AS767" s="117"/>
    </row>
    <row r="768" spans="1:45" ht="15.75" customHeight="1">
      <c r="A768" s="117"/>
      <c r="B768" s="195"/>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c r="AM768" s="117"/>
      <c r="AN768" s="117"/>
      <c r="AO768" s="117"/>
      <c r="AP768" s="117"/>
      <c r="AQ768" s="117"/>
      <c r="AR768" s="117"/>
      <c r="AS768" s="117"/>
    </row>
    <row r="769" spans="1:45" ht="15.75" customHeight="1">
      <c r="A769" s="117"/>
      <c r="B769" s="195"/>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c r="AM769" s="117"/>
      <c r="AN769" s="117"/>
      <c r="AO769" s="117"/>
      <c r="AP769" s="117"/>
      <c r="AQ769" s="117"/>
      <c r="AR769" s="117"/>
      <c r="AS769" s="117"/>
    </row>
    <row r="770" spans="1:45" ht="15.75" customHeight="1">
      <c r="A770" s="117"/>
      <c r="B770" s="195"/>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c r="AM770" s="117"/>
      <c r="AN770" s="117"/>
      <c r="AO770" s="117"/>
      <c r="AP770" s="117"/>
      <c r="AQ770" s="117"/>
      <c r="AR770" s="117"/>
      <c r="AS770" s="117"/>
    </row>
    <row r="771" spans="1:45" ht="15.75" customHeight="1">
      <c r="A771" s="117"/>
      <c r="B771" s="195"/>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c r="AS771" s="117"/>
    </row>
    <row r="772" spans="1:45" ht="15.75" customHeight="1">
      <c r="A772" s="117"/>
      <c r="B772" s="195"/>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c r="AM772" s="117"/>
      <c r="AN772" s="117"/>
      <c r="AO772" s="117"/>
      <c r="AP772" s="117"/>
      <c r="AQ772" s="117"/>
      <c r="AR772" s="117"/>
      <c r="AS772" s="117"/>
    </row>
    <row r="773" spans="1:45" ht="15.75" customHeight="1">
      <c r="A773" s="117"/>
      <c r="B773" s="195"/>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c r="AM773" s="117"/>
      <c r="AN773" s="117"/>
      <c r="AO773" s="117"/>
      <c r="AP773" s="117"/>
      <c r="AQ773" s="117"/>
      <c r="AR773" s="117"/>
      <c r="AS773" s="117"/>
    </row>
    <row r="774" spans="1:45" ht="15.75" customHeight="1">
      <c r="A774" s="117"/>
      <c r="B774" s="195"/>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c r="AM774" s="117"/>
      <c r="AN774" s="117"/>
      <c r="AO774" s="117"/>
      <c r="AP774" s="117"/>
      <c r="AQ774" s="117"/>
      <c r="AR774" s="117"/>
      <c r="AS774" s="117"/>
    </row>
    <row r="775" spans="1:45" ht="15.75" customHeight="1">
      <c r="A775" s="117"/>
      <c r="B775" s="195"/>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c r="AM775" s="117"/>
      <c r="AN775" s="117"/>
      <c r="AO775" s="117"/>
      <c r="AP775" s="117"/>
      <c r="AQ775" s="117"/>
      <c r="AR775" s="117"/>
      <c r="AS775" s="117"/>
    </row>
    <row r="776" spans="1:45" ht="15.75" customHeight="1">
      <c r="A776" s="117"/>
      <c r="B776" s="195"/>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c r="AM776" s="117"/>
      <c r="AN776" s="117"/>
      <c r="AO776" s="117"/>
      <c r="AP776" s="117"/>
      <c r="AQ776" s="117"/>
      <c r="AR776" s="117"/>
      <c r="AS776" s="117"/>
    </row>
    <row r="777" spans="1:45" ht="15.75" customHeight="1">
      <c r="A777" s="117"/>
      <c r="B777" s="195"/>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c r="AM777" s="117"/>
      <c r="AN777" s="117"/>
      <c r="AO777" s="117"/>
      <c r="AP777" s="117"/>
      <c r="AQ777" s="117"/>
      <c r="AR777" s="117"/>
      <c r="AS777" s="117"/>
    </row>
    <row r="778" spans="1:45" ht="15.75" customHeight="1">
      <c r="A778" s="117"/>
      <c r="B778" s="195"/>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c r="AM778" s="117"/>
      <c r="AN778" s="117"/>
      <c r="AO778" s="117"/>
      <c r="AP778" s="117"/>
      <c r="AQ778" s="117"/>
      <c r="AR778" s="117"/>
      <c r="AS778" s="117"/>
    </row>
    <row r="779" spans="1:45" ht="15.75" customHeight="1">
      <c r="A779" s="117"/>
      <c r="B779" s="195"/>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c r="AM779" s="117"/>
      <c r="AN779" s="117"/>
      <c r="AO779" s="117"/>
      <c r="AP779" s="117"/>
      <c r="AQ779" s="117"/>
      <c r="AR779" s="117"/>
      <c r="AS779" s="117"/>
    </row>
    <row r="780" spans="1:45" ht="15.75" customHeight="1">
      <c r="A780" s="117"/>
      <c r="B780" s="195"/>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c r="AM780" s="117"/>
      <c r="AN780" s="117"/>
      <c r="AO780" s="117"/>
      <c r="AP780" s="117"/>
      <c r="AQ780" s="117"/>
      <c r="AR780" s="117"/>
      <c r="AS780" s="117"/>
    </row>
    <row r="781" spans="1:45" ht="15.75" customHeight="1">
      <c r="A781" s="117"/>
      <c r="B781" s="195"/>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c r="AM781" s="117"/>
      <c r="AN781" s="117"/>
      <c r="AO781" s="117"/>
      <c r="AP781" s="117"/>
      <c r="AQ781" s="117"/>
      <c r="AR781" s="117"/>
      <c r="AS781" s="117"/>
    </row>
    <row r="782" spans="1:45" ht="15.75" customHeight="1">
      <c r="A782" s="117"/>
      <c r="B782" s="195"/>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c r="AM782" s="117"/>
      <c r="AN782" s="117"/>
      <c r="AO782" s="117"/>
      <c r="AP782" s="117"/>
      <c r="AQ782" s="117"/>
      <c r="AR782" s="117"/>
      <c r="AS782" s="117"/>
    </row>
    <row r="783" spans="1:45" ht="15.75" customHeight="1">
      <c r="A783" s="117"/>
      <c r="B783" s="195"/>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c r="AM783" s="117"/>
      <c r="AN783" s="117"/>
      <c r="AO783" s="117"/>
      <c r="AP783" s="117"/>
      <c r="AQ783" s="117"/>
      <c r="AR783" s="117"/>
      <c r="AS783" s="117"/>
    </row>
    <row r="784" spans="1:45" ht="15.75" customHeight="1">
      <c r="A784" s="117"/>
      <c r="B784" s="195"/>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c r="AM784" s="117"/>
      <c r="AN784" s="117"/>
      <c r="AO784" s="117"/>
      <c r="AP784" s="117"/>
      <c r="AQ784" s="117"/>
      <c r="AR784" s="117"/>
      <c r="AS784" s="117"/>
    </row>
    <row r="785" spans="1:45" ht="15.75" customHeight="1">
      <c r="A785" s="117"/>
      <c r="B785" s="195"/>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c r="AM785" s="117"/>
      <c r="AN785" s="117"/>
      <c r="AO785" s="117"/>
      <c r="AP785" s="117"/>
      <c r="AQ785" s="117"/>
      <c r="AR785" s="117"/>
      <c r="AS785" s="117"/>
    </row>
    <row r="786" spans="1:45" ht="15.75" customHeight="1">
      <c r="A786" s="117"/>
      <c r="B786" s="195"/>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c r="AM786" s="117"/>
      <c r="AN786" s="117"/>
      <c r="AO786" s="117"/>
      <c r="AP786" s="117"/>
      <c r="AQ786" s="117"/>
      <c r="AR786" s="117"/>
      <c r="AS786" s="117"/>
    </row>
    <row r="787" spans="1:45" ht="15.75" customHeight="1">
      <c r="A787" s="117"/>
      <c r="B787" s="195"/>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c r="AM787" s="117"/>
      <c r="AN787" s="117"/>
      <c r="AO787" s="117"/>
      <c r="AP787" s="117"/>
      <c r="AQ787" s="117"/>
      <c r="AR787" s="117"/>
      <c r="AS787" s="117"/>
    </row>
    <row r="788" spans="1:45" ht="15.75" customHeight="1">
      <c r="A788" s="117"/>
      <c r="B788" s="195"/>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c r="AM788" s="117"/>
      <c r="AN788" s="117"/>
      <c r="AO788" s="117"/>
      <c r="AP788" s="117"/>
      <c r="AQ788" s="117"/>
      <c r="AR788" s="117"/>
      <c r="AS788" s="117"/>
    </row>
    <row r="789" spans="1:45" ht="15.75" customHeight="1">
      <c r="A789" s="117"/>
      <c r="B789" s="195"/>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c r="AM789" s="117"/>
      <c r="AN789" s="117"/>
      <c r="AO789" s="117"/>
      <c r="AP789" s="117"/>
      <c r="AQ789" s="117"/>
      <c r="AR789" s="117"/>
      <c r="AS789" s="117"/>
    </row>
    <row r="790" spans="1:45" ht="15.75" customHeight="1">
      <c r="A790" s="117"/>
      <c r="B790" s="195"/>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c r="AM790" s="117"/>
      <c r="AN790" s="117"/>
      <c r="AO790" s="117"/>
      <c r="AP790" s="117"/>
      <c r="AQ790" s="117"/>
      <c r="AR790" s="117"/>
      <c r="AS790" s="117"/>
    </row>
    <row r="791" spans="1:45" ht="15.75" customHeight="1">
      <c r="A791" s="117"/>
      <c r="B791" s="195"/>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c r="AM791" s="117"/>
      <c r="AN791" s="117"/>
      <c r="AO791" s="117"/>
      <c r="AP791" s="117"/>
      <c r="AQ791" s="117"/>
      <c r="AR791" s="117"/>
      <c r="AS791" s="117"/>
    </row>
    <row r="792" spans="1:45" ht="15.75" customHeight="1">
      <c r="A792" s="117"/>
      <c r="B792" s="195"/>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c r="AM792" s="117"/>
      <c r="AN792" s="117"/>
      <c r="AO792" s="117"/>
      <c r="AP792" s="117"/>
      <c r="AQ792" s="117"/>
      <c r="AR792" s="117"/>
      <c r="AS792" s="117"/>
    </row>
    <row r="793" spans="1:45" ht="15.75" customHeight="1">
      <c r="A793" s="117"/>
      <c r="B793" s="195"/>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c r="AM793" s="117"/>
      <c r="AN793" s="117"/>
      <c r="AO793" s="117"/>
      <c r="AP793" s="117"/>
      <c r="AQ793" s="117"/>
      <c r="AR793" s="117"/>
      <c r="AS793" s="117"/>
    </row>
    <row r="794" spans="1:45" ht="15.75" customHeight="1">
      <c r="A794" s="117"/>
      <c r="B794" s="195"/>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c r="AM794" s="117"/>
      <c r="AN794" s="117"/>
      <c r="AO794" s="117"/>
      <c r="AP794" s="117"/>
      <c r="AQ794" s="117"/>
      <c r="AR794" s="117"/>
      <c r="AS794" s="117"/>
    </row>
    <row r="795" spans="1:45" ht="15.75" customHeight="1">
      <c r="A795" s="117"/>
      <c r="B795" s="195"/>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c r="AM795" s="117"/>
      <c r="AN795" s="117"/>
      <c r="AO795" s="117"/>
      <c r="AP795" s="117"/>
      <c r="AQ795" s="117"/>
      <c r="AR795" s="117"/>
      <c r="AS795" s="117"/>
    </row>
    <row r="796" spans="1:45" ht="15.75" customHeight="1">
      <c r="A796" s="117"/>
      <c r="B796" s="195"/>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c r="AM796" s="117"/>
      <c r="AN796" s="117"/>
      <c r="AO796" s="117"/>
      <c r="AP796" s="117"/>
      <c r="AQ796" s="117"/>
      <c r="AR796" s="117"/>
      <c r="AS796" s="117"/>
    </row>
    <row r="797" spans="1:45" ht="15.75" customHeight="1">
      <c r="A797" s="117"/>
      <c r="B797" s="195"/>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c r="AM797" s="117"/>
      <c r="AN797" s="117"/>
      <c r="AO797" s="117"/>
      <c r="AP797" s="117"/>
      <c r="AQ797" s="117"/>
      <c r="AR797" s="117"/>
      <c r="AS797" s="117"/>
    </row>
    <row r="798" spans="1:45" ht="15.75" customHeight="1">
      <c r="A798" s="117"/>
      <c r="B798" s="195"/>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c r="AM798" s="117"/>
      <c r="AN798" s="117"/>
      <c r="AO798" s="117"/>
      <c r="AP798" s="117"/>
      <c r="AQ798" s="117"/>
      <c r="AR798" s="117"/>
      <c r="AS798" s="117"/>
    </row>
    <row r="799" spans="1:45" ht="15.75" customHeight="1">
      <c r="A799" s="117"/>
      <c r="B799" s="195"/>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c r="AM799" s="117"/>
      <c r="AN799" s="117"/>
      <c r="AO799" s="117"/>
      <c r="AP799" s="117"/>
      <c r="AQ799" s="117"/>
      <c r="AR799" s="117"/>
      <c r="AS799" s="117"/>
    </row>
    <row r="800" spans="1:45" ht="15.75" customHeight="1">
      <c r="A800" s="117"/>
      <c r="B800" s="195"/>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c r="AM800" s="117"/>
      <c r="AN800" s="117"/>
      <c r="AO800" s="117"/>
      <c r="AP800" s="117"/>
      <c r="AQ800" s="117"/>
      <c r="AR800" s="117"/>
      <c r="AS800" s="117"/>
    </row>
    <row r="801" spans="1:45" ht="15.75" customHeight="1">
      <c r="A801" s="117"/>
      <c r="B801" s="195"/>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c r="AM801" s="117"/>
      <c r="AN801" s="117"/>
      <c r="AO801" s="117"/>
      <c r="AP801" s="117"/>
      <c r="AQ801" s="117"/>
      <c r="AR801" s="117"/>
      <c r="AS801" s="117"/>
    </row>
    <row r="802" spans="1:45" ht="15.75" customHeight="1">
      <c r="A802" s="117"/>
      <c r="B802" s="195"/>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c r="AM802" s="117"/>
      <c r="AN802" s="117"/>
      <c r="AO802" s="117"/>
      <c r="AP802" s="117"/>
      <c r="AQ802" s="117"/>
      <c r="AR802" s="117"/>
      <c r="AS802" s="117"/>
    </row>
    <row r="803" spans="1:45" ht="15.75" customHeight="1">
      <c r="A803" s="117"/>
      <c r="B803" s="195"/>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c r="AM803" s="117"/>
      <c r="AN803" s="117"/>
      <c r="AO803" s="117"/>
      <c r="AP803" s="117"/>
      <c r="AQ803" s="117"/>
      <c r="AR803" s="117"/>
      <c r="AS803" s="117"/>
    </row>
    <row r="804" spans="1:45" ht="15.75" customHeight="1">
      <c r="A804" s="117"/>
      <c r="B804" s="195"/>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c r="AM804" s="117"/>
      <c r="AN804" s="117"/>
      <c r="AO804" s="117"/>
      <c r="AP804" s="117"/>
      <c r="AQ804" s="117"/>
      <c r="AR804" s="117"/>
      <c r="AS804" s="117"/>
    </row>
    <row r="805" spans="1:45" ht="15.75" customHeight="1">
      <c r="A805" s="117"/>
      <c r="B805" s="195"/>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c r="AM805" s="117"/>
      <c r="AN805" s="117"/>
      <c r="AO805" s="117"/>
      <c r="AP805" s="117"/>
      <c r="AQ805" s="117"/>
      <c r="AR805" s="117"/>
      <c r="AS805" s="117"/>
    </row>
    <row r="806" spans="1:45" ht="15.75" customHeight="1">
      <c r="A806" s="117"/>
      <c r="B806" s="195"/>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c r="AM806" s="117"/>
      <c r="AN806" s="117"/>
      <c r="AO806" s="117"/>
      <c r="AP806" s="117"/>
      <c r="AQ806" s="117"/>
      <c r="AR806" s="117"/>
      <c r="AS806" s="117"/>
    </row>
    <row r="807" spans="1:45" ht="15.75" customHeight="1">
      <c r="A807" s="117"/>
      <c r="B807" s="195"/>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c r="AM807" s="117"/>
      <c r="AN807" s="117"/>
      <c r="AO807" s="117"/>
      <c r="AP807" s="117"/>
      <c r="AQ807" s="117"/>
      <c r="AR807" s="117"/>
      <c r="AS807" s="117"/>
    </row>
    <row r="808" spans="1:45" ht="15.75" customHeight="1">
      <c r="A808" s="117"/>
      <c r="B808" s="195"/>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c r="AM808" s="117"/>
      <c r="AN808" s="117"/>
      <c r="AO808" s="117"/>
      <c r="AP808" s="117"/>
      <c r="AQ808" s="117"/>
      <c r="AR808" s="117"/>
      <c r="AS808" s="117"/>
    </row>
    <row r="809" spans="1:45" ht="15.75" customHeight="1">
      <c r="A809" s="117"/>
      <c r="B809" s="195"/>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c r="AM809" s="117"/>
      <c r="AN809" s="117"/>
      <c r="AO809" s="117"/>
      <c r="AP809" s="117"/>
      <c r="AQ809" s="117"/>
      <c r="AR809" s="117"/>
      <c r="AS809" s="117"/>
    </row>
    <row r="810" spans="1:45" ht="15.75" customHeight="1">
      <c r="A810" s="117"/>
      <c r="B810" s="195"/>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c r="AM810" s="117"/>
      <c r="AN810" s="117"/>
      <c r="AO810" s="117"/>
      <c r="AP810" s="117"/>
      <c r="AQ810" s="117"/>
      <c r="AR810" s="117"/>
      <c r="AS810" s="117"/>
    </row>
    <row r="811" spans="1:45" ht="15.75" customHeight="1">
      <c r="A811" s="117"/>
      <c r="B811" s="195"/>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c r="AM811" s="117"/>
      <c r="AN811" s="117"/>
      <c r="AO811" s="117"/>
      <c r="AP811" s="117"/>
      <c r="AQ811" s="117"/>
      <c r="AR811" s="117"/>
      <c r="AS811" s="117"/>
    </row>
    <row r="812" spans="1:45" ht="15.75" customHeight="1">
      <c r="A812" s="117"/>
      <c r="B812" s="195"/>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c r="AM812" s="117"/>
      <c r="AN812" s="117"/>
      <c r="AO812" s="117"/>
      <c r="AP812" s="117"/>
      <c r="AQ812" s="117"/>
      <c r="AR812" s="117"/>
      <c r="AS812" s="117"/>
    </row>
    <row r="813" spans="1:45" ht="15.75" customHeight="1">
      <c r="A813" s="117"/>
      <c r="B813" s="195"/>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c r="AM813" s="117"/>
      <c r="AN813" s="117"/>
      <c r="AO813" s="117"/>
      <c r="AP813" s="117"/>
      <c r="AQ813" s="117"/>
      <c r="AR813" s="117"/>
      <c r="AS813" s="117"/>
    </row>
    <row r="814" spans="1:45" ht="15.75" customHeight="1">
      <c r="A814" s="117"/>
      <c r="B814" s="195"/>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c r="AM814" s="117"/>
      <c r="AN814" s="117"/>
      <c r="AO814" s="117"/>
      <c r="AP814" s="117"/>
      <c r="AQ814" s="117"/>
      <c r="AR814" s="117"/>
      <c r="AS814" s="117"/>
    </row>
    <row r="815" spans="1:45" ht="15.75" customHeight="1">
      <c r="A815" s="117"/>
      <c r="B815" s="195"/>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c r="AM815" s="117"/>
      <c r="AN815" s="117"/>
      <c r="AO815" s="117"/>
      <c r="AP815" s="117"/>
      <c r="AQ815" s="117"/>
      <c r="AR815" s="117"/>
      <c r="AS815" s="117"/>
    </row>
    <row r="816" spans="1:45" ht="15.75" customHeight="1">
      <c r="A816" s="117"/>
      <c r="B816" s="195"/>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c r="AM816" s="117"/>
      <c r="AN816" s="117"/>
      <c r="AO816" s="117"/>
      <c r="AP816" s="117"/>
      <c r="AQ816" s="117"/>
      <c r="AR816" s="117"/>
      <c r="AS816" s="117"/>
    </row>
    <row r="817" spans="1:45" ht="15.75" customHeight="1">
      <c r="A817" s="117"/>
      <c r="B817" s="195"/>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c r="AM817" s="117"/>
      <c r="AN817" s="117"/>
      <c r="AO817" s="117"/>
      <c r="AP817" s="117"/>
      <c r="AQ817" s="117"/>
      <c r="AR817" s="117"/>
      <c r="AS817" s="117"/>
    </row>
    <row r="818" spans="1:45" ht="15.75" customHeight="1">
      <c r="A818" s="117"/>
      <c r="B818" s="195"/>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c r="AM818" s="117"/>
      <c r="AN818" s="117"/>
      <c r="AO818" s="117"/>
      <c r="AP818" s="117"/>
      <c r="AQ818" s="117"/>
      <c r="AR818" s="117"/>
      <c r="AS818" s="117"/>
    </row>
    <row r="819" spans="1:45" ht="15.75" customHeight="1">
      <c r="A819" s="117"/>
      <c r="B819" s="195"/>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c r="AM819" s="117"/>
      <c r="AN819" s="117"/>
      <c r="AO819" s="117"/>
      <c r="AP819" s="117"/>
      <c r="AQ819" s="117"/>
      <c r="AR819" s="117"/>
      <c r="AS819" s="117"/>
    </row>
    <row r="820" spans="1:45" ht="15.75" customHeight="1">
      <c r="A820" s="117"/>
      <c r="B820" s="195"/>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c r="AM820" s="117"/>
      <c r="AN820" s="117"/>
      <c r="AO820" s="117"/>
      <c r="AP820" s="117"/>
      <c r="AQ820" s="117"/>
      <c r="AR820" s="117"/>
      <c r="AS820" s="117"/>
    </row>
    <row r="821" spans="1:45" ht="15.75" customHeight="1">
      <c r="A821" s="117"/>
      <c r="B821" s="195"/>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c r="AM821" s="117"/>
      <c r="AN821" s="117"/>
      <c r="AO821" s="117"/>
      <c r="AP821" s="117"/>
      <c r="AQ821" s="117"/>
      <c r="AR821" s="117"/>
      <c r="AS821" s="117"/>
    </row>
    <row r="822" spans="1:45" ht="15.75" customHeight="1">
      <c r="A822" s="117"/>
      <c r="B822" s="195"/>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c r="AM822" s="117"/>
      <c r="AN822" s="117"/>
      <c r="AO822" s="117"/>
      <c r="AP822" s="117"/>
      <c r="AQ822" s="117"/>
      <c r="AR822" s="117"/>
      <c r="AS822" s="117"/>
    </row>
    <row r="823" spans="1:45" ht="15.75" customHeight="1">
      <c r="A823" s="117"/>
      <c r="B823" s="195"/>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c r="AM823" s="117"/>
      <c r="AN823" s="117"/>
      <c r="AO823" s="117"/>
      <c r="AP823" s="117"/>
      <c r="AQ823" s="117"/>
      <c r="AR823" s="117"/>
      <c r="AS823" s="117"/>
    </row>
    <row r="824" spans="1:45" ht="15.75" customHeight="1">
      <c r="A824" s="117"/>
      <c r="B824" s="195"/>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c r="AM824" s="117"/>
      <c r="AN824" s="117"/>
      <c r="AO824" s="117"/>
      <c r="AP824" s="117"/>
      <c r="AQ824" s="117"/>
      <c r="AR824" s="117"/>
      <c r="AS824" s="117"/>
    </row>
    <row r="825" spans="1:45" ht="15.75" customHeight="1">
      <c r="A825" s="117"/>
      <c r="B825" s="195"/>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c r="AM825" s="117"/>
      <c r="AN825" s="117"/>
      <c r="AO825" s="117"/>
      <c r="AP825" s="117"/>
      <c r="AQ825" s="117"/>
      <c r="AR825" s="117"/>
      <c r="AS825" s="117"/>
    </row>
    <row r="826" spans="1:45" ht="15.75" customHeight="1">
      <c r="A826" s="117"/>
      <c r="B826" s="195"/>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c r="AM826" s="117"/>
      <c r="AN826" s="117"/>
      <c r="AO826" s="117"/>
      <c r="AP826" s="117"/>
      <c r="AQ826" s="117"/>
      <c r="AR826" s="117"/>
      <c r="AS826" s="117"/>
    </row>
    <row r="827" spans="1:45" ht="15.75" customHeight="1">
      <c r="A827" s="117"/>
      <c r="B827" s="195"/>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c r="AM827" s="117"/>
      <c r="AN827" s="117"/>
      <c r="AO827" s="117"/>
      <c r="AP827" s="117"/>
      <c r="AQ827" s="117"/>
      <c r="AR827" s="117"/>
      <c r="AS827" s="117"/>
    </row>
    <row r="828" spans="1:45" ht="15.75" customHeight="1">
      <c r="A828" s="117"/>
      <c r="B828" s="195"/>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c r="AM828" s="117"/>
      <c r="AN828" s="117"/>
      <c r="AO828" s="117"/>
      <c r="AP828" s="117"/>
      <c r="AQ828" s="117"/>
      <c r="AR828" s="117"/>
      <c r="AS828" s="117"/>
    </row>
    <row r="829" spans="1:45" ht="15.75" customHeight="1">
      <c r="A829" s="117"/>
      <c r="B829" s="195"/>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c r="AM829" s="117"/>
      <c r="AN829" s="117"/>
      <c r="AO829" s="117"/>
      <c r="AP829" s="117"/>
      <c r="AQ829" s="117"/>
      <c r="AR829" s="117"/>
      <c r="AS829" s="117"/>
    </row>
    <row r="830" spans="1:45" ht="15.75" customHeight="1">
      <c r="A830" s="117"/>
      <c r="B830" s="195"/>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c r="AM830" s="117"/>
      <c r="AN830" s="117"/>
      <c r="AO830" s="117"/>
      <c r="AP830" s="117"/>
      <c r="AQ830" s="117"/>
      <c r="AR830" s="117"/>
      <c r="AS830" s="117"/>
    </row>
    <row r="831" spans="1:45" ht="15.75" customHeight="1">
      <c r="A831" s="117"/>
      <c r="B831" s="195"/>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c r="AM831" s="117"/>
      <c r="AN831" s="117"/>
      <c r="AO831" s="117"/>
      <c r="AP831" s="117"/>
      <c r="AQ831" s="117"/>
      <c r="AR831" s="117"/>
      <c r="AS831" s="117"/>
    </row>
    <row r="832" spans="1:45" ht="15.75" customHeight="1">
      <c r="A832" s="117"/>
      <c r="B832" s="195"/>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c r="AM832" s="117"/>
      <c r="AN832" s="117"/>
      <c r="AO832" s="117"/>
      <c r="AP832" s="117"/>
      <c r="AQ832" s="117"/>
      <c r="AR832" s="117"/>
      <c r="AS832" s="117"/>
    </row>
    <row r="833" spans="1:45" ht="15.75" customHeight="1">
      <c r="A833" s="117"/>
      <c r="B833" s="195"/>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c r="AM833" s="117"/>
      <c r="AN833" s="117"/>
      <c r="AO833" s="117"/>
      <c r="AP833" s="117"/>
      <c r="AQ833" s="117"/>
      <c r="AR833" s="117"/>
      <c r="AS833" s="117"/>
    </row>
    <row r="834" spans="1:45" ht="15.75" customHeight="1">
      <c r="A834" s="117"/>
      <c r="B834" s="195"/>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c r="AM834" s="117"/>
      <c r="AN834" s="117"/>
      <c r="AO834" s="117"/>
      <c r="AP834" s="117"/>
      <c r="AQ834" s="117"/>
      <c r="AR834" s="117"/>
      <c r="AS834" s="117"/>
    </row>
    <row r="835" spans="1:45" ht="15.75" customHeight="1">
      <c r="A835" s="117"/>
      <c r="B835" s="195"/>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c r="AM835" s="117"/>
      <c r="AN835" s="117"/>
      <c r="AO835" s="117"/>
      <c r="AP835" s="117"/>
      <c r="AQ835" s="117"/>
      <c r="AR835" s="117"/>
      <c r="AS835" s="117"/>
    </row>
    <row r="836" spans="1:45" ht="15.75" customHeight="1">
      <c r="A836" s="117"/>
      <c r="B836" s="195"/>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c r="AM836" s="117"/>
      <c r="AN836" s="117"/>
      <c r="AO836" s="117"/>
      <c r="AP836" s="117"/>
      <c r="AQ836" s="117"/>
      <c r="AR836" s="117"/>
      <c r="AS836" s="117"/>
    </row>
    <row r="837" spans="1:45" ht="15.75" customHeight="1">
      <c r="A837" s="117"/>
      <c r="B837" s="195"/>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c r="AM837" s="117"/>
      <c r="AN837" s="117"/>
      <c r="AO837" s="117"/>
      <c r="AP837" s="117"/>
      <c r="AQ837" s="117"/>
      <c r="AR837" s="117"/>
      <c r="AS837" s="117"/>
    </row>
    <row r="838" spans="1:45" ht="15.75" customHeight="1">
      <c r="A838" s="117"/>
      <c r="B838" s="195"/>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c r="AM838" s="117"/>
      <c r="AN838" s="117"/>
      <c r="AO838" s="117"/>
      <c r="AP838" s="117"/>
      <c r="AQ838" s="117"/>
      <c r="AR838" s="117"/>
      <c r="AS838" s="117"/>
    </row>
    <row r="839" spans="1:45" ht="15.75" customHeight="1">
      <c r="A839" s="117"/>
      <c r="B839" s="195"/>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c r="AM839" s="117"/>
      <c r="AN839" s="117"/>
      <c r="AO839" s="117"/>
      <c r="AP839" s="117"/>
      <c r="AQ839" s="117"/>
      <c r="AR839" s="117"/>
      <c r="AS839" s="117"/>
    </row>
    <row r="840" spans="1:45" ht="15.75" customHeight="1">
      <c r="A840" s="117"/>
      <c r="B840" s="195"/>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c r="AM840" s="117"/>
      <c r="AN840" s="117"/>
      <c r="AO840" s="117"/>
      <c r="AP840" s="117"/>
      <c r="AQ840" s="117"/>
      <c r="AR840" s="117"/>
      <c r="AS840" s="117"/>
    </row>
    <row r="841" spans="1:45" ht="15.75" customHeight="1">
      <c r="A841" s="117"/>
      <c r="B841" s="195"/>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c r="AM841" s="117"/>
      <c r="AN841" s="117"/>
      <c r="AO841" s="117"/>
      <c r="AP841" s="117"/>
      <c r="AQ841" s="117"/>
      <c r="AR841" s="117"/>
      <c r="AS841" s="117"/>
    </row>
    <row r="842" spans="1:45" ht="15.75" customHeight="1">
      <c r="A842" s="117"/>
      <c r="B842" s="195"/>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c r="AM842" s="117"/>
      <c r="AN842" s="117"/>
      <c r="AO842" s="117"/>
      <c r="AP842" s="117"/>
      <c r="AQ842" s="117"/>
      <c r="AR842" s="117"/>
      <c r="AS842" s="117"/>
    </row>
    <row r="843" spans="1:45" ht="15.75" customHeight="1">
      <c r="A843" s="117"/>
      <c r="B843" s="195"/>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c r="AM843" s="117"/>
      <c r="AN843" s="117"/>
      <c r="AO843" s="117"/>
      <c r="AP843" s="117"/>
      <c r="AQ843" s="117"/>
      <c r="AR843" s="117"/>
      <c r="AS843" s="117"/>
    </row>
    <row r="844" spans="1:45" ht="15.75" customHeight="1">
      <c r="A844" s="117"/>
      <c r="B844" s="195"/>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c r="AM844" s="117"/>
      <c r="AN844" s="117"/>
      <c r="AO844" s="117"/>
      <c r="AP844" s="117"/>
      <c r="AQ844" s="117"/>
      <c r="AR844" s="117"/>
      <c r="AS844" s="117"/>
    </row>
    <row r="845" spans="1:45" ht="15.75" customHeight="1">
      <c r="A845" s="117"/>
      <c r="B845" s="195"/>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c r="AM845" s="117"/>
      <c r="AN845" s="117"/>
      <c r="AO845" s="117"/>
      <c r="AP845" s="117"/>
      <c r="AQ845" s="117"/>
      <c r="AR845" s="117"/>
      <c r="AS845" s="117"/>
    </row>
    <row r="846" spans="1:45" ht="15.75" customHeight="1">
      <c r="A846" s="117"/>
      <c r="B846" s="195"/>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c r="AM846" s="117"/>
      <c r="AN846" s="117"/>
      <c r="AO846" s="117"/>
      <c r="AP846" s="117"/>
      <c r="AQ846" s="117"/>
      <c r="AR846" s="117"/>
      <c r="AS846" s="117"/>
    </row>
    <row r="847" spans="1:45" ht="15.75" customHeight="1">
      <c r="A847" s="117"/>
      <c r="B847" s="195"/>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row>
    <row r="848" spans="1:45" ht="15.75" customHeight="1">
      <c r="A848" s="117"/>
      <c r="B848" s="195"/>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c r="AM848" s="117"/>
      <c r="AN848" s="117"/>
      <c r="AO848" s="117"/>
      <c r="AP848" s="117"/>
      <c r="AQ848" s="117"/>
      <c r="AR848" s="117"/>
      <c r="AS848" s="117"/>
    </row>
    <row r="849" spans="1:45" ht="15.75" customHeight="1">
      <c r="A849" s="117"/>
      <c r="B849" s="195"/>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c r="AM849" s="117"/>
      <c r="AN849" s="117"/>
      <c r="AO849" s="117"/>
      <c r="AP849" s="117"/>
      <c r="AQ849" s="117"/>
      <c r="AR849" s="117"/>
      <c r="AS849" s="117"/>
    </row>
    <row r="850" spans="1:45" ht="15.75" customHeight="1">
      <c r="A850" s="117"/>
      <c r="B850" s="195"/>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c r="AM850" s="117"/>
      <c r="AN850" s="117"/>
      <c r="AO850" s="117"/>
      <c r="AP850" s="117"/>
      <c r="AQ850" s="117"/>
      <c r="AR850" s="117"/>
      <c r="AS850" s="117"/>
    </row>
    <row r="851" spans="1:45" ht="15.75" customHeight="1">
      <c r="A851" s="117"/>
      <c r="B851" s="195"/>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c r="AM851" s="117"/>
      <c r="AN851" s="117"/>
      <c r="AO851" s="117"/>
      <c r="AP851" s="117"/>
      <c r="AQ851" s="117"/>
      <c r="AR851" s="117"/>
      <c r="AS851" s="117"/>
    </row>
    <row r="852" spans="1:45" ht="15.75" customHeight="1">
      <c r="A852" s="117"/>
      <c r="B852" s="195"/>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c r="AM852" s="117"/>
      <c r="AN852" s="117"/>
      <c r="AO852" s="117"/>
      <c r="AP852" s="117"/>
      <c r="AQ852" s="117"/>
      <c r="AR852" s="117"/>
      <c r="AS852" s="117"/>
    </row>
    <row r="853" spans="1:45" ht="15.75" customHeight="1">
      <c r="A853" s="117"/>
      <c r="B853" s="195"/>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c r="AM853" s="117"/>
      <c r="AN853" s="117"/>
      <c r="AO853" s="117"/>
      <c r="AP853" s="117"/>
      <c r="AQ853" s="117"/>
      <c r="AR853" s="117"/>
      <c r="AS853" s="117"/>
    </row>
    <row r="854" spans="1:45" ht="15.75" customHeight="1">
      <c r="A854" s="117"/>
      <c r="B854" s="195"/>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c r="AM854" s="117"/>
      <c r="AN854" s="117"/>
      <c r="AO854" s="117"/>
      <c r="AP854" s="117"/>
      <c r="AQ854" s="117"/>
      <c r="AR854" s="117"/>
      <c r="AS854" s="117"/>
    </row>
    <row r="855" spans="1:45" ht="15.75" customHeight="1">
      <c r="A855" s="117"/>
      <c r="B855" s="195"/>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c r="AM855" s="117"/>
      <c r="AN855" s="117"/>
      <c r="AO855" s="117"/>
      <c r="AP855" s="117"/>
      <c r="AQ855" s="117"/>
      <c r="AR855" s="117"/>
      <c r="AS855" s="117"/>
    </row>
    <row r="856" spans="1:45" ht="15.75" customHeight="1">
      <c r="A856" s="117"/>
      <c r="B856" s="195"/>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c r="AM856" s="117"/>
      <c r="AN856" s="117"/>
      <c r="AO856" s="117"/>
      <c r="AP856" s="117"/>
      <c r="AQ856" s="117"/>
      <c r="AR856" s="117"/>
      <c r="AS856" s="117"/>
    </row>
    <row r="857" spans="1:45" ht="15.75" customHeight="1">
      <c r="A857" s="117"/>
      <c r="B857" s="195"/>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c r="AM857" s="117"/>
      <c r="AN857" s="117"/>
      <c r="AO857" s="117"/>
      <c r="AP857" s="117"/>
      <c r="AQ857" s="117"/>
      <c r="AR857" s="117"/>
      <c r="AS857" s="117"/>
    </row>
    <row r="858" spans="1:45" ht="15.75" customHeight="1">
      <c r="A858" s="117"/>
      <c r="B858" s="195"/>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c r="AM858" s="117"/>
      <c r="AN858" s="117"/>
      <c r="AO858" s="117"/>
      <c r="AP858" s="117"/>
      <c r="AQ858" s="117"/>
      <c r="AR858" s="117"/>
      <c r="AS858" s="117"/>
    </row>
    <row r="859" spans="1:45" ht="15.75" customHeight="1">
      <c r="A859" s="117"/>
      <c r="B859" s="195"/>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c r="AM859" s="117"/>
      <c r="AN859" s="117"/>
      <c r="AO859" s="117"/>
      <c r="AP859" s="117"/>
      <c r="AQ859" s="117"/>
      <c r="AR859" s="117"/>
      <c r="AS859" s="117"/>
    </row>
    <row r="860" spans="1:45" ht="15.75" customHeight="1">
      <c r="A860" s="117"/>
      <c r="B860" s="195"/>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c r="AM860" s="117"/>
      <c r="AN860" s="117"/>
      <c r="AO860" s="117"/>
      <c r="AP860" s="117"/>
      <c r="AQ860" s="117"/>
      <c r="AR860" s="117"/>
      <c r="AS860" s="117"/>
    </row>
    <row r="861" spans="1:45" ht="15.75" customHeight="1">
      <c r="A861" s="117"/>
      <c r="B861" s="195"/>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c r="AM861" s="117"/>
      <c r="AN861" s="117"/>
      <c r="AO861" s="117"/>
      <c r="AP861" s="117"/>
      <c r="AQ861" s="117"/>
      <c r="AR861" s="117"/>
      <c r="AS861" s="117"/>
    </row>
    <row r="862" spans="1:45" ht="15.75" customHeight="1">
      <c r="A862" s="117"/>
      <c r="B862" s="195"/>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c r="AM862" s="117"/>
      <c r="AN862" s="117"/>
      <c r="AO862" s="117"/>
      <c r="AP862" s="117"/>
      <c r="AQ862" s="117"/>
      <c r="AR862" s="117"/>
      <c r="AS862" s="117"/>
    </row>
    <row r="863" spans="1:45" ht="15.75" customHeight="1">
      <c r="A863" s="117"/>
      <c r="B863" s="195"/>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c r="AM863" s="117"/>
      <c r="AN863" s="117"/>
      <c r="AO863" s="117"/>
      <c r="AP863" s="117"/>
      <c r="AQ863" s="117"/>
      <c r="AR863" s="117"/>
      <c r="AS863" s="117"/>
    </row>
    <row r="864" spans="1:45" ht="15.75" customHeight="1">
      <c r="A864" s="117"/>
      <c r="B864" s="195"/>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c r="AS864" s="117"/>
    </row>
    <row r="865" spans="1:45" ht="15.75" customHeight="1">
      <c r="A865" s="117"/>
      <c r="B865" s="195"/>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c r="AM865" s="117"/>
      <c r="AN865" s="117"/>
      <c r="AO865" s="117"/>
      <c r="AP865" s="117"/>
      <c r="AQ865" s="117"/>
      <c r="AR865" s="117"/>
      <c r="AS865" s="117"/>
    </row>
    <row r="866" spans="1:45" ht="15.75" customHeight="1">
      <c r="A866" s="117"/>
      <c r="B866" s="195"/>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c r="AM866" s="117"/>
      <c r="AN866" s="117"/>
      <c r="AO866" s="117"/>
      <c r="AP866" s="117"/>
      <c r="AQ866" s="117"/>
      <c r="AR866" s="117"/>
      <c r="AS866" s="117"/>
    </row>
    <row r="867" spans="1:45" ht="15.75" customHeight="1">
      <c r="A867" s="117"/>
      <c r="B867" s="195"/>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c r="AM867" s="117"/>
      <c r="AN867" s="117"/>
      <c r="AO867" s="117"/>
      <c r="AP867" s="117"/>
      <c r="AQ867" s="117"/>
      <c r="AR867" s="117"/>
      <c r="AS867" s="117"/>
    </row>
    <row r="868" spans="1:45" ht="15.75" customHeight="1">
      <c r="A868" s="117"/>
      <c r="B868" s="195"/>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c r="AM868" s="117"/>
      <c r="AN868" s="117"/>
      <c r="AO868" s="117"/>
      <c r="AP868" s="117"/>
      <c r="AQ868" s="117"/>
      <c r="AR868" s="117"/>
      <c r="AS868" s="117"/>
    </row>
    <row r="869" spans="1:45" ht="15.75" customHeight="1">
      <c r="A869" s="117"/>
      <c r="B869" s="195"/>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c r="AM869" s="117"/>
      <c r="AN869" s="117"/>
      <c r="AO869" s="117"/>
      <c r="AP869" s="117"/>
      <c r="AQ869" s="117"/>
      <c r="AR869" s="117"/>
      <c r="AS869" s="117"/>
    </row>
    <row r="870" spans="1:45" ht="15.75" customHeight="1">
      <c r="A870" s="117"/>
      <c r="B870" s="195"/>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c r="AM870" s="117"/>
      <c r="AN870" s="117"/>
      <c r="AO870" s="117"/>
      <c r="AP870" s="117"/>
      <c r="AQ870" s="117"/>
      <c r="AR870" s="117"/>
      <c r="AS870" s="117"/>
    </row>
    <row r="871" spans="1:45" ht="15.75" customHeight="1">
      <c r="A871" s="117"/>
      <c r="B871" s="195"/>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c r="AM871" s="117"/>
      <c r="AN871" s="117"/>
      <c r="AO871" s="117"/>
      <c r="AP871" s="117"/>
      <c r="AQ871" s="117"/>
      <c r="AR871" s="117"/>
      <c r="AS871" s="117"/>
    </row>
    <row r="872" spans="1:45" ht="15.75" customHeight="1">
      <c r="A872" s="117"/>
      <c r="B872" s="195"/>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c r="AM872" s="117"/>
      <c r="AN872" s="117"/>
      <c r="AO872" s="117"/>
      <c r="AP872" s="117"/>
      <c r="AQ872" s="117"/>
      <c r="AR872" s="117"/>
      <c r="AS872" s="117"/>
    </row>
    <row r="873" spans="1:45" ht="15.75" customHeight="1">
      <c r="A873" s="117"/>
      <c r="B873" s="195"/>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c r="AM873" s="117"/>
      <c r="AN873" s="117"/>
      <c r="AO873" s="117"/>
      <c r="AP873" s="117"/>
      <c r="AQ873" s="117"/>
      <c r="AR873" s="117"/>
      <c r="AS873" s="117"/>
    </row>
    <row r="874" spans="1:45" ht="15.75" customHeight="1">
      <c r="A874" s="117"/>
      <c r="B874" s="195"/>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c r="AM874" s="117"/>
      <c r="AN874" s="117"/>
      <c r="AO874" s="117"/>
      <c r="AP874" s="117"/>
      <c r="AQ874" s="117"/>
      <c r="AR874" s="117"/>
      <c r="AS874" s="117"/>
    </row>
    <row r="875" spans="1:45" ht="15.75" customHeight="1">
      <c r="A875" s="117"/>
      <c r="B875" s="195"/>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c r="AM875" s="117"/>
      <c r="AN875" s="117"/>
      <c r="AO875" s="117"/>
      <c r="AP875" s="117"/>
      <c r="AQ875" s="117"/>
      <c r="AR875" s="117"/>
      <c r="AS875" s="117"/>
    </row>
    <row r="876" spans="1:45" ht="15.75" customHeight="1">
      <c r="A876" s="117"/>
      <c r="B876" s="195"/>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c r="AM876" s="117"/>
      <c r="AN876" s="117"/>
      <c r="AO876" s="117"/>
      <c r="AP876" s="117"/>
      <c r="AQ876" s="117"/>
      <c r="AR876" s="117"/>
      <c r="AS876" s="117"/>
    </row>
    <row r="877" spans="1:45" ht="15.75" customHeight="1">
      <c r="A877" s="117"/>
      <c r="B877" s="195"/>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c r="AM877" s="117"/>
      <c r="AN877" s="117"/>
      <c r="AO877" s="117"/>
      <c r="AP877" s="117"/>
      <c r="AQ877" s="117"/>
      <c r="AR877" s="117"/>
      <c r="AS877" s="117"/>
    </row>
    <row r="878" spans="1:45" ht="15.75" customHeight="1">
      <c r="A878" s="117"/>
      <c r="B878" s="195"/>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c r="AM878" s="117"/>
      <c r="AN878" s="117"/>
      <c r="AO878" s="117"/>
      <c r="AP878" s="117"/>
      <c r="AQ878" s="117"/>
      <c r="AR878" s="117"/>
      <c r="AS878" s="117"/>
    </row>
    <row r="879" spans="1:45" ht="15.75" customHeight="1">
      <c r="A879" s="117"/>
      <c r="B879" s="195"/>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c r="AM879" s="117"/>
      <c r="AN879" s="117"/>
      <c r="AO879" s="117"/>
      <c r="AP879" s="117"/>
      <c r="AQ879" s="117"/>
      <c r="AR879" s="117"/>
      <c r="AS879" s="117"/>
    </row>
    <row r="880" spans="1:45" ht="15.75" customHeight="1">
      <c r="A880" s="117"/>
      <c r="B880" s="195"/>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c r="AM880" s="117"/>
      <c r="AN880" s="117"/>
      <c r="AO880" s="117"/>
      <c r="AP880" s="117"/>
      <c r="AQ880" s="117"/>
      <c r="AR880" s="117"/>
      <c r="AS880" s="117"/>
    </row>
    <row r="881" spans="1:45" ht="15.75" customHeight="1">
      <c r="A881" s="117"/>
      <c r="B881" s="195"/>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c r="AM881" s="117"/>
      <c r="AN881" s="117"/>
      <c r="AO881" s="117"/>
      <c r="AP881" s="117"/>
      <c r="AQ881" s="117"/>
      <c r="AR881" s="117"/>
      <c r="AS881" s="117"/>
    </row>
    <row r="882" spans="1:45" ht="15.75" customHeight="1">
      <c r="A882" s="117"/>
      <c r="B882" s="195"/>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c r="AM882" s="117"/>
      <c r="AN882" s="117"/>
      <c r="AO882" s="117"/>
      <c r="AP882" s="117"/>
      <c r="AQ882" s="117"/>
      <c r="AR882" s="117"/>
      <c r="AS882" s="117"/>
    </row>
    <row r="883" spans="1:45" ht="15.75" customHeight="1">
      <c r="A883" s="117"/>
      <c r="B883" s="195"/>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c r="AM883" s="117"/>
      <c r="AN883" s="117"/>
      <c r="AO883" s="117"/>
      <c r="AP883" s="117"/>
      <c r="AQ883" s="117"/>
      <c r="AR883" s="117"/>
      <c r="AS883" s="117"/>
    </row>
    <row r="884" spans="1:45" ht="15.75" customHeight="1">
      <c r="A884" s="117"/>
      <c r="B884" s="195"/>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c r="AM884" s="117"/>
      <c r="AN884" s="117"/>
      <c r="AO884" s="117"/>
      <c r="AP884" s="117"/>
      <c r="AQ884" s="117"/>
      <c r="AR884" s="117"/>
      <c r="AS884" s="117"/>
    </row>
    <row r="885" spans="1:45" ht="15.75" customHeight="1">
      <c r="A885" s="117"/>
      <c r="B885" s="195"/>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c r="AM885" s="117"/>
      <c r="AN885" s="117"/>
      <c r="AO885" s="117"/>
      <c r="AP885" s="117"/>
      <c r="AQ885" s="117"/>
      <c r="AR885" s="117"/>
      <c r="AS885" s="117"/>
    </row>
    <row r="886" spans="1:45" ht="15.75" customHeight="1">
      <c r="A886" s="117"/>
      <c r="B886" s="195"/>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c r="AM886" s="117"/>
      <c r="AN886" s="117"/>
      <c r="AO886" s="117"/>
      <c r="AP886" s="117"/>
      <c r="AQ886" s="117"/>
      <c r="AR886" s="117"/>
      <c r="AS886" s="117"/>
    </row>
    <row r="887" spans="1:45" ht="15.75" customHeight="1">
      <c r="A887" s="117"/>
      <c r="B887" s="195"/>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c r="AM887" s="117"/>
      <c r="AN887" s="117"/>
      <c r="AO887" s="117"/>
      <c r="AP887" s="117"/>
      <c r="AQ887" s="117"/>
      <c r="AR887" s="117"/>
      <c r="AS887" s="117"/>
    </row>
    <row r="888" spans="1:45" ht="15.75" customHeight="1">
      <c r="A888" s="117"/>
      <c r="B888" s="195"/>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c r="AM888" s="117"/>
      <c r="AN888" s="117"/>
      <c r="AO888" s="117"/>
      <c r="AP888" s="117"/>
      <c r="AQ888" s="117"/>
      <c r="AR888" s="117"/>
      <c r="AS888" s="117"/>
    </row>
    <row r="889" spans="1:45" ht="15.75" customHeight="1">
      <c r="A889" s="117"/>
      <c r="B889" s="195"/>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c r="AM889" s="117"/>
      <c r="AN889" s="117"/>
      <c r="AO889" s="117"/>
      <c r="AP889" s="117"/>
      <c r="AQ889" s="117"/>
      <c r="AR889" s="117"/>
      <c r="AS889" s="117"/>
    </row>
    <row r="890" spans="1:45" ht="15.75" customHeight="1">
      <c r="A890" s="117"/>
      <c r="B890" s="195"/>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c r="AM890" s="117"/>
      <c r="AN890" s="117"/>
      <c r="AO890" s="117"/>
      <c r="AP890" s="117"/>
      <c r="AQ890" s="117"/>
      <c r="AR890" s="117"/>
      <c r="AS890" s="117"/>
    </row>
    <row r="891" spans="1:45" ht="15.75" customHeight="1">
      <c r="A891" s="117"/>
      <c r="B891" s="195"/>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c r="AM891" s="117"/>
      <c r="AN891" s="117"/>
      <c r="AO891" s="117"/>
      <c r="AP891" s="117"/>
      <c r="AQ891" s="117"/>
      <c r="AR891" s="117"/>
      <c r="AS891" s="117"/>
    </row>
    <row r="892" spans="1:45" ht="15.75" customHeight="1">
      <c r="A892" s="117"/>
      <c r="B892" s="195"/>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c r="AM892" s="117"/>
      <c r="AN892" s="117"/>
      <c r="AO892" s="117"/>
      <c r="AP892" s="117"/>
      <c r="AQ892" s="117"/>
      <c r="AR892" s="117"/>
      <c r="AS892" s="117"/>
    </row>
    <row r="893" spans="1:45" ht="15.75" customHeight="1">
      <c r="A893" s="117"/>
      <c r="B893" s="195"/>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c r="AM893" s="117"/>
      <c r="AN893" s="117"/>
      <c r="AO893" s="117"/>
      <c r="AP893" s="117"/>
      <c r="AQ893" s="117"/>
      <c r="AR893" s="117"/>
      <c r="AS893" s="117"/>
    </row>
    <row r="894" spans="1:45" ht="15.75" customHeight="1">
      <c r="A894" s="117"/>
      <c r="B894" s="195"/>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c r="AM894" s="117"/>
      <c r="AN894" s="117"/>
      <c r="AO894" s="117"/>
      <c r="AP894" s="117"/>
      <c r="AQ894" s="117"/>
      <c r="AR894" s="117"/>
      <c r="AS894" s="117"/>
    </row>
    <row r="895" spans="1:45" ht="15.75" customHeight="1">
      <c r="A895" s="117"/>
      <c r="B895" s="195"/>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c r="AM895" s="117"/>
      <c r="AN895" s="117"/>
      <c r="AO895" s="117"/>
      <c r="AP895" s="117"/>
      <c r="AQ895" s="117"/>
      <c r="AR895" s="117"/>
      <c r="AS895" s="117"/>
    </row>
    <row r="896" spans="1:45" ht="15.75" customHeight="1">
      <c r="A896" s="117"/>
      <c r="B896" s="195"/>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c r="AM896" s="117"/>
      <c r="AN896" s="117"/>
      <c r="AO896" s="117"/>
      <c r="AP896" s="117"/>
      <c r="AQ896" s="117"/>
      <c r="AR896" s="117"/>
      <c r="AS896" s="117"/>
    </row>
    <row r="897" spans="1:45" ht="15.75" customHeight="1">
      <c r="A897" s="117"/>
      <c r="B897" s="195"/>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c r="AM897" s="117"/>
      <c r="AN897" s="117"/>
      <c r="AO897" s="117"/>
      <c r="AP897" s="117"/>
      <c r="AQ897" s="117"/>
      <c r="AR897" s="117"/>
      <c r="AS897" s="117"/>
    </row>
    <row r="898" spans="1:45" ht="15.75" customHeight="1">
      <c r="A898" s="117"/>
      <c r="B898" s="195"/>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c r="AM898" s="117"/>
      <c r="AN898" s="117"/>
      <c r="AO898" s="117"/>
      <c r="AP898" s="117"/>
      <c r="AQ898" s="117"/>
      <c r="AR898" s="117"/>
      <c r="AS898" s="117"/>
    </row>
    <row r="899" spans="1:45" ht="15.75" customHeight="1">
      <c r="A899" s="117"/>
      <c r="B899" s="195"/>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c r="AM899" s="117"/>
      <c r="AN899" s="117"/>
      <c r="AO899" s="117"/>
      <c r="AP899" s="117"/>
      <c r="AQ899" s="117"/>
      <c r="AR899" s="117"/>
      <c r="AS899" s="117"/>
    </row>
    <row r="900" spans="1:45" ht="15.75" customHeight="1">
      <c r="A900" s="117"/>
      <c r="B900" s="195"/>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c r="AM900" s="117"/>
      <c r="AN900" s="117"/>
      <c r="AO900" s="117"/>
      <c r="AP900" s="117"/>
      <c r="AQ900" s="117"/>
      <c r="AR900" s="117"/>
      <c r="AS900" s="117"/>
    </row>
    <row r="901" spans="1:45" ht="15.75" customHeight="1">
      <c r="A901" s="117"/>
      <c r="B901" s="195"/>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c r="AM901" s="117"/>
      <c r="AN901" s="117"/>
      <c r="AO901" s="117"/>
      <c r="AP901" s="117"/>
      <c r="AQ901" s="117"/>
      <c r="AR901" s="117"/>
      <c r="AS901" s="117"/>
    </row>
    <row r="902" spans="1:45" ht="15.75" customHeight="1">
      <c r="A902" s="117"/>
      <c r="B902" s="195"/>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c r="AM902" s="117"/>
      <c r="AN902" s="117"/>
      <c r="AO902" s="117"/>
      <c r="AP902" s="117"/>
      <c r="AQ902" s="117"/>
      <c r="AR902" s="117"/>
      <c r="AS902" s="117"/>
    </row>
    <row r="903" spans="1:45" ht="15.75" customHeight="1">
      <c r="A903" s="117"/>
      <c r="B903" s="195"/>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c r="AM903" s="117"/>
      <c r="AN903" s="117"/>
      <c r="AO903" s="117"/>
      <c r="AP903" s="117"/>
      <c r="AQ903" s="117"/>
      <c r="AR903" s="117"/>
      <c r="AS903" s="117"/>
    </row>
    <row r="904" spans="1:45" ht="15.75" customHeight="1">
      <c r="A904" s="117"/>
      <c r="B904" s="196"/>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c r="AM904" s="117"/>
      <c r="AN904" s="117"/>
      <c r="AO904" s="117"/>
      <c r="AP904" s="117"/>
      <c r="AQ904" s="117"/>
      <c r="AR904" s="117"/>
      <c r="AS904" s="117"/>
    </row>
    <row r="905" spans="1:45" ht="15.75" customHeight="1">
      <c r="A905" s="117"/>
      <c r="B905" s="196"/>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c r="AM905" s="117"/>
      <c r="AN905" s="117"/>
      <c r="AO905" s="117"/>
      <c r="AP905" s="117"/>
      <c r="AQ905" s="117"/>
      <c r="AR905" s="117"/>
      <c r="AS905" s="117"/>
    </row>
    <row r="906" spans="1:45" ht="15.75" customHeight="1">
      <c r="A906" s="117"/>
      <c r="B906" s="196"/>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c r="AM906" s="117"/>
      <c r="AN906" s="117"/>
      <c r="AO906" s="117"/>
      <c r="AP906" s="117"/>
      <c r="AQ906" s="117"/>
      <c r="AR906" s="117"/>
      <c r="AS906" s="117"/>
    </row>
    <row r="907" spans="1:45" ht="15.75" customHeight="1">
      <c r="A907" s="117"/>
      <c r="B907" s="196"/>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c r="AM907" s="117"/>
      <c r="AN907" s="117"/>
      <c r="AO907" s="117"/>
      <c r="AP907" s="117"/>
      <c r="AQ907" s="117"/>
      <c r="AR907" s="117"/>
      <c r="AS907" s="117"/>
    </row>
    <row r="908" spans="1:45" ht="15.75" customHeight="1">
      <c r="A908" s="117"/>
      <c r="B908" s="196"/>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c r="AM908" s="117"/>
      <c r="AN908" s="117"/>
      <c r="AO908" s="117"/>
      <c r="AP908" s="117"/>
      <c r="AQ908" s="117"/>
      <c r="AR908" s="117"/>
      <c r="AS908" s="117"/>
    </row>
    <row r="909" spans="1:45" ht="15.75" customHeight="1">
      <c r="A909" s="117"/>
      <c r="B909" s="196"/>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c r="AM909" s="117"/>
      <c r="AN909" s="117"/>
      <c r="AO909" s="117"/>
      <c r="AP909" s="117"/>
      <c r="AQ909" s="117"/>
      <c r="AR909" s="117"/>
      <c r="AS909" s="117"/>
    </row>
    <row r="910" spans="1:45" ht="15.75" customHeight="1">
      <c r="A910" s="117"/>
      <c r="B910" s="196"/>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c r="AM910" s="117"/>
      <c r="AN910" s="117"/>
      <c r="AO910" s="117"/>
      <c r="AP910" s="117"/>
      <c r="AQ910" s="117"/>
      <c r="AR910" s="117"/>
      <c r="AS910" s="117"/>
    </row>
    <row r="911" spans="1:45" ht="15.75" customHeight="1">
      <c r="A911" s="117"/>
      <c r="B911" s="196"/>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c r="AM911" s="117"/>
      <c r="AN911" s="117"/>
      <c r="AO911" s="117"/>
      <c r="AP911" s="117"/>
      <c r="AQ911" s="117"/>
      <c r="AR911" s="117"/>
      <c r="AS911" s="117"/>
    </row>
    <row r="912" spans="1:45" ht="15.75" customHeight="1">
      <c r="A912" s="117"/>
      <c r="B912" s="196"/>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c r="AM912" s="117"/>
      <c r="AN912" s="117"/>
      <c r="AO912" s="117"/>
      <c r="AP912" s="117"/>
      <c r="AQ912" s="117"/>
      <c r="AR912" s="117"/>
      <c r="AS912" s="117"/>
    </row>
    <row r="913" spans="1:45" ht="15.75" customHeight="1">
      <c r="A913" s="117"/>
      <c r="B913" s="196"/>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c r="AM913" s="117"/>
      <c r="AN913" s="117"/>
      <c r="AO913" s="117"/>
      <c r="AP913" s="117"/>
      <c r="AQ913" s="117"/>
      <c r="AR913" s="117"/>
      <c r="AS913" s="117"/>
    </row>
    <row r="914" spans="1:45" ht="15.75" customHeight="1">
      <c r="A914" s="117"/>
      <c r="B914" s="196"/>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c r="AM914" s="117"/>
      <c r="AN914" s="117"/>
      <c r="AO914" s="117"/>
      <c r="AP914" s="117"/>
      <c r="AQ914" s="117"/>
      <c r="AR914" s="117"/>
      <c r="AS914" s="117"/>
    </row>
    <row r="915" spans="1:45" ht="15.75" customHeight="1">
      <c r="A915" s="117"/>
      <c r="B915" s="196"/>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c r="AM915" s="117"/>
      <c r="AN915" s="117"/>
      <c r="AO915" s="117"/>
      <c r="AP915" s="117"/>
      <c r="AQ915" s="117"/>
      <c r="AR915" s="117"/>
      <c r="AS915" s="117"/>
    </row>
    <row r="916" spans="1:45" ht="15.75" customHeight="1">
      <c r="A916" s="117"/>
      <c r="B916" s="196"/>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c r="AM916" s="117"/>
      <c r="AN916" s="117"/>
      <c r="AO916" s="117"/>
      <c r="AP916" s="117"/>
      <c r="AQ916" s="117"/>
      <c r="AR916" s="117"/>
      <c r="AS916" s="117"/>
    </row>
    <row r="917" spans="1:45" ht="15.75" customHeight="1">
      <c r="A917" s="117"/>
      <c r="B917" s="196"/>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c r="AM917" s="117"/>
      <c r="AN917" s="117"/>
      <c r="AO917" s="117"/>
      <c r="AP917" s="117"/>
      <c r="AQ917" s="117"/>
      <c r="AR917" s="117"/>
      <c r="AS917" s="117"/>
    </row>
    <row r="918" spans="1:45" ht="15.75" customHeight="1">
      <c r="A918" s="117"/>
      <c r="B918" s="196"/>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c r="AM918" s="117"/>
      <c r="AN918" s="117"/>
      <c r="AO918" s="117"/>
      <c r="AP918" s="117"/>
      <c r="AQ918" s="117"/>
      <c r="AR918" s="117"/>
      <c r="AS918" s="117"/>
    </row>
    <row r="919" spans="1:45" ht="15.75" customHeight="1">
      <c r="A919" s="117"/>
      <c r="B919" s="196"/>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c r="AM919" s="117"/>
      <c r="AN919" s="117"/>
      <c r="AO919" s="117"/>
      <c r="AP919" s="117"/>
      <c r="AQ919" s="117"/>
      <c r="AR919" s="117"/>
      <c r="AS919" s="117"/>
    </row>
    <row r="920" spans="1:45" ht="15.75" customHeight="1">
      <c r="A920" s="117"/>
      <c r="B920" s="196"/>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c r="AM920" s="117"/>
      <c r="AN920" s="117"/>
      <c r="AO920" s="117"/>
      <c r="AP920" s="117"/>
      <c r="AQ920" s="117"/>
      <c r="AR920" s="117"/>
      <c r="AS920" s="117"/>
    </row>
    <row r="921" spans="1:45" ht="15.75" customHeight="1">
      <c r="A921" s="117"/>
      <c r="B921" s="196"/>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c r="AM921" s="117"/>
      <c r="AN921" s="117"/>
      <c r="AO921" s="117"/>
      <c r="AP921" s="117"/>
      <c r="AQ921" s="117"/>
      <c r="AR921" s="117"/>
      <c r="AS921" s="117"/>
    </row>
    <row r="922" spans="1:45" ht="15.75" customHeight="1">
      <c r="A922" s="117"/>
      <c r="B922" s="196"/>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c r="AM922" s="117"/>
      <c r="AN922" s="117"/>
      <c r="AO922" s="117"/>
      <c r="AP922" s="117"/>
      <c r="AQ922" s="117"/>
      <c r="AR922" s="117"/>
      <c r="AS922" s="117"/>
    </row>
    <row r="923" spans="1:45" ht="15.75" customHeight="1">
      <c r="A923" s="117"/>
      <c r="B923" s="196"/>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c r="AM923" s="117"/>
      <c r="AN923" s="117"/>
      <c r="AO923" s="117"/>
      <c r="AP923" s="117"/>
      <c r="AQ923" s="117"/>
      <c r="AR923" s="117"/>
      <c r="AS923" s="117"/>
    </row>
    <row r="924" spans="1:45" ht="15.75" customHeight="1">
      <c r="A924" s="117"/>
      <c r="B924" s="196"/>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c r="AM924" s="117"/>
      <c r="AN924" s="117"/>
      <c r="AO924" s="117"/>
      <c r="AP924" s="117"/>
      <c r="AQ924" s="117"/>
      <c r="AR924" s="117"/>
      <c r="AS924" s="117"/>
    </row>
    <row r="925" spans="1:45" ht="15.75" customHeight="1">
      <c r="A925" s="117"/>
      <c r="B925" s="196"/>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c r="AM925" s="117"/>
      <c r="AN925" s="117"/>
      <c r="AO925" s="117"/>
      <c r="AP925" s="117"/>
      <c r="AQ925" s="117"/>
      <c r="AR925" s="117"/>
      <c r="AS925" s="117"/>
    </row>
    <row r="926" spans="1:45" ht="15.75" customHeight="1">
      <c r="A926" s="117"/>
      <c r="B926" s="196"/>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c r="AM926" s="117"/>
      <c r="AN926" s="117"/>
      <c r="AO926" s="117"/>
      <c r="AP926" s="117"/>
      <c r="AQ926" s="117"/>
      <c r="AR926" s="117"/>
      <c r="AS926" s="117"/>
    </row>
    <row r="927" spans="1:45" ht="15.75" customHeight="1">
      <c r="A927" s="117"/>
      <c r="B927" s="196"/>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c r="AM927" s="117"/>
      <c r="AN927" s="117"/>
      <c r="AO927" s="117"/>
      <c r="AP927" s="117"/>
      <c r="AQ927" s="117"/>
      <c r="AR927" s="117"/>
      <c r="AS927" s="117"/>
    </row>
    <row r="928" spans="1:45" ht="15.75" customHeight="1">
      <c r="A928" s="117"/>
      <c r="B928" s="196"/>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c r="AM928" s="117"/>
      <c r="AN928" s="117"/>
      <c r="AO928" s="117"/>
      <c r="AP928" s="117"/>
      <c r="AQ928" s="117"/>
      <c r="AR928" s="117"/>
      <c r="AS928" s="117"/>
    </row>
    <row r="929" spans="1:45" ht="15.75" customHeight="1">
      <c r="A929" s="117"/>
      <c r="B929" s="196"/>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c r="AM929" s="117"/>
      <c r="AN929" s="117"/>
      <c r="AO929" s="117"/>
      <c r="AP929" s="117"/>
      <c r="AQ929" s="117"/>
      <c r="AR929" s="117"/>
      <c r="AS929" s="117"/>
    </row>
    <row r="930" spans="1:45" ht="15.75" customHeight="1">
      <c r="A930" s="117"/>
      <c r="B930" s="196"/>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c r="AM930" s="117"/>
      <c r="AN930" s="117"/>
      <c r="AO930" s="117"/>
      <c r="AP930" s="117"/>
      <c r="AQ930" s="117"/>
      <c r="AR930" s="117"/>
      <c r="AS930" s="117"/>
    </row>
    <row r="931" spans="1:45" ht="15.75" customHeight="1">
      <c r="A931" s="117"/>
      <c r="B931" s="196"/>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c r="AM931" s="117"/>
      <c r="AN931" s="117"/>
      <c r="AO931" s="117"/>
      <c r="AP931" s="117"/>
      <c r="AQ931" s="117"/>
      <c r="AR931" s="117"/>
      <c r="AS931" s="117"/>
    </row>
    <row r="932" spans="1:45" ht="15.75" customHeight="1">
      <c r="A932" s="117"/>
      <c r="B932" s="196"/>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c r="AM932" s="117"/>
      <c r="AN932" s="117"/>
      <c r="AO932" s="117"/>
      <c r="AP932" s="117"/>
      <c r="AQ932" s="117"/>
      <c r="AR932" s="117"/>
      <c r="AS932" s="117"/>
    </row>
    <row r="933" spans="1:45" ht="15.75" customHeight="1">
      <c r="A933" s="117"/>
      <c r="B933" s="196"/>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c r="AM933" s="117"/>
      <c r="AN933" s="117"/>
      <c r="AO933" s="117"/>
      <c r="AP933" s="117"/>
      <c r="AQ933" s="117"/>
      <c r="AR933" s="117"/>
      <c r="AS933" s="117"/>
    </row>
    <row r="934" spans="1:45" ht="15.75" customHeight="1">
      <c r="A934" s="117"/>
      <c r="B934" s="196"/>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c r="AM934" s="117"/>
      <c r="AN934" s="117"/>
      <c r="AO934" s="117"/>
      <c r="AP934" s="117"/>
      <c r="AQ934" s="117"/>
      <c r="AR934" s="117"/>
      <c r="AS934" s="117"/>
    </row>
    <row r="935" spans="1:45" ht="15.75" customHeight="1">
      <c r="A935" s="117"/>
      <c r="B935" s="196"/>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c r="AM935" s="117"/>
      <c r="AN935" s="117"/>
      <c r="AO935" s="117"/>
      <c r="AP935" s="117"/>
      <c r="AQ935" s="117"/>
      <c r="AR935" s="117"/>
      <c r="AS935" s="117"/>
    </row>
    <row r="936" spans="1:45" ht="15.75" customHeight="1">
      <c r="A936" s="117"/>
      <c r="B936" s="196"/>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c r="AM936" s="117"/>
      <c r="AN936" s="117"/>
      <c r="AO936" s="117"/>
      <c r="AP936" s="117"/>
      <c r="AQ936" s="117"/>
      <c r="AR936" s="117"/>
      <c r="AS936" s="117"/>
    </row>
    <row r="937" spans="1:45" ht="15.75" customHeight="1">
      <c r="A937" s="117"/>
      <c r="B937" s="196"/>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c r="AM937" s="117"/>
      <c r="AN937" s="117"/>
      <c r="AO937" s="117"/>
      <c r="AP937" s="117"/>
      <c r="AQ937" s="117"/>
      <c r="AR937" s="117"/>
      <c r="AS937" s="117"/>
    </row>
    <row r="938" spans="1:45" ht="15.75" customHeight="1">
      <c r="A938" s="117"/>
      <c r="B938" s="196"/>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c r="AM938" s="117"/>
      <c r="AN938" s="117"/>
      <c r="AO938" s="117"/>
      <c r="AP938" s="117"/>
      <c r="AQ938" s="117"/>
      <c r="AR938" s="117"/>
      <c r="AS938" s="117"/>
    </row>
    <row r="939" spans="1:45" ht="15.75" customHeight="1">
      <c r="A939" s="117"/>
      <c r="B939" s="196"/>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c r="AM939" s="117"/>
      <c r="AN939" s="117"/>
      <c r="AO939" s="117"/>
      <c r="AP939" s="117"/>
      <c r="AQ939" s="117"/>
      <c r="AR939" s="117"/>
      <c r="AS939" s="117"/>
    </row>
    <row r="940" spans="1:45" ht="15.75" customHeight="1">
      <c r="A940" s="117"/>
      <c r="B940" s="196"/>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c r="AM940" s="117"/>
      <c r="AN940" s="117"/>
      <c r="AO940" s="117"/>
      <c r="AP940" s="117"/>
      <c r="AQ940" s="117"/>
      <c r="AR940" s="117"/>
      <c r="AS940" s="117"/>
    </row>
    <row r="941" spans="1:45" ht="15.75" customHeight="1">
      <c r="A941" s="117"/>
      <c r="B941" s="196"/>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c r="AM941" s="117"/>
      <c r="AN941" s="117"/>
      <c r="AO941" s="117"/>
      <c r="AP941" s="117"/>
      <c r="AQ941" s="117"/>
      <c r="AR941" s="117"/>
      <c r="AS941" s="117"/>
    </row>
    <row r="942" spans="1:45" ht="15.75" customHeight="1">
      <c r="A942" s="117"/>
      <c r="B942" s="196"/>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c r="AM942" s="117"/>
      <c r="AN942" s="117"/>
      <c r="AO942" s="117"/>
      <c r="AP942" s="117"/>
      <c r="AQ942" s="117"/>
      <c r="AR942" s="117"/>
      <c r="AS942" s="117"/>
    </row>
    <row r="943" spans="1:45" ht="15.75" customHeight="1">
      <c r="A943" s="117"/>
      <c r="B943" s="196"/>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c r="AM943" s="117"/>
      <c r="AN943" s="117"/>
      <c r="AO943" s="117"/>
      <c r="AP943" s="117"/>
      <c r="AQ943" s="117"/>
      <c r="AR943" s="117"/>
      <c r="AS943" s="117"/>
    </row>
    <row r="944" spans="1:45" ht="15.75" customHeight="1">
      <c r="A944" s="117"/>
      <c r="B944" s="196"/>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c r="AM944" s="117"/>
      <c r="AN944" s="117"/>
      <c r="AO944" s="117"/>
      <c r="AP944" s="117"/>
      <c r="AQ944" s="117"/>
      <c r="AR944" s="117"/>
      <c r="AS944" s="117"/>
    </row>
    <row r="945" spans="1:45" ht="15.75" customHeight="1">
      <c r="A945" s="117"/>
      <c r="B945" s="196"/>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c r="AM945" s="117"/>
      <c r="AN945" s="117"/>
      <c r="AO945" s="117"/>
      <c r="AP945" s="117"/>
      <c r="AQ945" s="117"/>
      <c r="AR945" s="117"/>
      <c r="AS945" s="117"/>
    </row>
    <row r="946" spans="1:45" ht="15.75" customHeight="1">
      <c r="A946" s="117"/>
      <c r="B946" s="196"/>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c r="AM946" s="117"/>
      <c r="AN946" s="117"/>
      <c r="AO946" s="117"/>
      <c r="AP946" s="117"/>
      <c r="AQ946" s="117"/>
      <c r="AR946" s="117"/>
      <c r="AS946" s="117"/>
    </row>
    <row r="947" spans="1:45" ht="15.75" customHeight="1">
      <c r="A947" s="117"/>
      <c r="B947" s="196"/>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row>
    <row r="948" spans="1:45" ht="15.75" customHeight="1">
      <c r="A948" s="117"/>
      <c r="B948" s="196"/>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c r="AM948" s="117"/>
      <c r="AN948" s="117"/>
      <c r="AO948" s="117"/>
      <c r="AP948" s="117"/>
      <c r="AQ948" s="117"/>
      <c r="AR948" s="117"/>
      <c r="AS948" s="117"/>
    </row>
    <row r="949" spans="1:45" ht="15.75" customHeight="1">
      <c r="A949" s="117"/>
      <c r="B949" s="196"/>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c r="AM949" s="117"/>
      <c r="AN949" s="117"/>
      <c r="AO949" s="117"/>
      <c r="AP949" s="117"/>
      <c r="AQ949" s="117"/>
      <c r="AR949" s="117"/>
      <c r="AS949" s="117"/>
    </row>
    <row r="950" spans="1:45" ht="15.75" customHeight="1">
      <c r="A950" s="117"/>
      <c r="B950" s="196"/>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c r="AM950" s="117"/>
      <c r="AN950" s="117"/>
      <c r="AO950" s="117"/>
      <c r="AP950" s="117"/>
      <c r="AQ950" s="117"/>
      <c r="AR950" s="117"/>
      <c r="AS950" s="117"/>
    </row>
    <row r="951" spans="1:45" ht="15.75" customHeight="1">
      <c r="A951" s="117"/>
      <c r="B951" s="196"/>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c r="AS951" s="117"/>
    </row>
    <row r="952" spans="1:45" ht="15.75" customHeight="1">
      <c r="A952" s="117"/>
      <c r="B952" s="196"/>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c r="AM952" s="117"/>
      <c r="AN952" s="117"/>
      <c r="AO952" s="117"/>
      <c r="AP952" s="117"/>
      <c r="AQ952" s="117"/>
      <c r="AR952" s="117"/>
      <c r="AS952" s="117"/>
    </row>
    <row r="953" spans="1:45" ht="15.75" customHeight="1">
      <c r="A953" s="117"/>
      <c r="B953" s="196"/>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c r="AM953" s="117"/>
      <c r="AN953" s="117"/>
      <c r="AO953" s="117"/>
      <c r="AP953" s="117"/>
      <c r="AQ953" s="117"/>
      <c r="AR953" s="117"/>
      <c r="AS953" s="117"/>
    </row>
    <row r="954" spans="1:45" ht="15.75" customHeight="1">
      <c r="A954" s="117"/>
      <c r="B954" s="196"/>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c r="AM954" s="117"/>
      <c r="AN954" s="117"/>
      <c r="AO954" s="117"/>
      <c r="AP954" s="117"/>
      <c r="AQ954" s="117"/>
      <c r="AR954" s="117"/>
      <c r="AS954" s="117"/>
    </row>
    <row r="955" spans="1:45" ht="15.75" customHeight="1">
      <c r="A955" s="117"/>
      <c r="B955" s="196"/>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c r="AM955" s="117"/>
      <c r="AN955" s="117"/>
      <c r="AO955" s="117"/>
      <c r="AP955" s="117"/>
      <c r="AQ955" s="117"/>
      <c r="AR955" s="117"/>
      <c r="AS955" s="117"/>
    </row>
    <row r="956" spans="1:45" ht="15.75" customHeight="1">
      <c r="A956" s="117"/>
      <c r="B956" s="196"/>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c r="AM956" s="117"/>
      <c r="AN956" s="117"/>
      <c r="AO956" s="117"/>
      <c r="AP956" s="117"/>
      <c r="AQ956" s="117"/>
      <c r="AR956" s="117"/>
      <c r="AS956" s="117"/>
    </row>
    <row r="957" spans="1:45" ht="15.75" customHeight="1">
      <c r="A957" s="117"/>
      <c r="B957" s="196"/>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c r="AM957" s="117"/>
      <c r="AN957" s="117"/>
      <c r="AO957" s="117"/>
      <c r="AP957" s="117"/>
      <c r="AQ957" s="117"/>
      <c r="AR957" s="117"/>
      <c r="AS957" s="117"/>
    </row>
    <row r="958" spans="1:45" ht="15.75" customHeight="1">
      <c r="A958" s="117"/>
      <c r="B958" s="196"/>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c r="AM958" s="117"/>
      <c r="AN958" s="117"/>
      <c r="AO958" s="117"/>
      <c r="AP958" s="117"/>
      <c r="AQ958" s="117"/>
      <c r="AR958" s="117"/>
      <c r="AS958" s="117"/>
    </row>
    <row r="959" spans="1:45" ht="15.75" customHeight="1">
      <c r="A959" s="117"/>
      <c r="B959" s="196"/>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c r="AM959" s="117"/>
      <c r="AN959" s="117"/>
      <c r="AO959" s="117"/>
      <c r="AP959" s="117"/>
      <c r="AQ959" s="117"/>
      <c r="AR959" s="117"/>
      <c r="AS959" s="117"/>
    </row>
    <row r="960" spans="1:45" ht="15.75" customHeight="1">
      <c r="A960" s="117"/>
      <c r="B960" s="196"/>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c r="AM960" s="117"/>
      <c r="AN960" s="117"/>
      <c r="AO960" s="117"/>
      <c r="AP960" s="117"/>
      <c r="AQ960" s="117"/>
      <c r="AR960" s="117"/>
      <c r="AS960" s="117"/>
    </row>
    <row r="961" spans="1:45" ht="15.75" customHeight="1">
      <c r="A961" s="117"/>
      <c r="B961" s="196"/>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c r="AM961" s="117"/>
      <c r="AN961" s="117"/>
      <c r="AO961" s="117"/>
      <c r="AP961" s="117"/>
      <c r="AQ961" s="117"/>
      <c r="AR961" s="117"/>
      <c r="AS961" s="117"/>
    </row>
    <row r="962" spans="1:45" ht="15.75" customHeight="1">
      <c r="A962" s="117"/>
      <c r="B962" s="196"/>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c r="AM962" s="117"/>
      <c r="AN962" s="117"/>
      <c r="AO962" s="117"/>
      <c r="AP962" s="117"/>
      <c r="AQ962" s="117"/>
      <c r="AR962" s="117"/>
      <c r="AS962" s="117"/>
    </row>
    <row r="963" spans="1:45" ht="15.75" customHeight="1">
      <c r="A963" s="117"/>
      <c r="B963" s="196"/>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c r="AM963" s="117"/>
      <c r="AN963" s="117"/>
      <c r="AO963" s="117"/>
      <c r="AP963" s="117"/>
      <c r="AQ963" s="117"/>
      <c r="AR963" s="117"/>
      <c r="AS963" s="117"/>
    </row>
    <row r="964" spans="1:45" ht="15.75" customHeight="1">
      <c r="A964" s="117"/>
      <c r="B964" s="196"/>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c r="AM964" s="117"/>
      <c r="AN964" s="117"/>
      <c r="AO964" s="117"/>
      <c r="AP964" s="117"/>
      <c r="AQ964" s="117"/>
      <c r="AR964" s="117"/>
      <c r="AS964" s="117"/>
    </row>
    <row r="965" spans="1:45" ht="15.75" customHeight="1">
      <c r="A965" s="117"/>
      <c r="B965" s="196"/>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c r="AM965" s="117"/>
      <c r="AN965" s="117"/>
      <c r="AO965" s="117"/>
      <c r="AP965" s="117"/>
      <c r="AQ965" s="117"/>
      <c r="AR965" s="117"/>
      <c r="AS965" s="117"/>
    </row>
    <row r="966" spans="1:45" ht="15.75" customHeight="1">
      <c r="A966" s="117"/>
      <c r="B966" s="196"/>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c r="AM966" s="117"/>
      <c r="AN966" s="117"/>
      <c r="AO966" s="117"/>
      <c r="AP966" s="117"/>
      <c r="AQ966" s="117"/>
      <c r="AR966" s="117"/>
      <c r="AS966" s="117"/>
    </row>
    <row r="967" spans="1:45" ht="15.75" customHeight="1">
      <c r="A967" s="117"/>
      <c r="B967" s="196"/>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c r="AM967" s="117"/>
      <c r="AN967" s="117"/>
      <c r="AO967" s="117"/>
      <c r="AP967" s="117"/>
      <c r="AQ967" s="117"/>
      <c r="AR967" s="117"/>
      <c r="AS967" s="117"/>
    </row>
    <row r="968" spans="1:45" ht="15.75" customHeight="1">
      <c r="A968" s="117"/>
      <c r="B968" s="196"/>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c r="AM968" s="117"/>
      <c r="AN968" s="117"/>
      <c r="AO968" s="117"/>
      <c r="AP968" s="117"/>
      <c r="AQ968" s="117"/>
      <c r="AR968" s="117"/>
      <c r="AS968" s="117"/>
    </row>
    <row r="969" spans="1:45" ht="15.75" customHeight="1">
      <c r="A969" s="117"/>
      <c r="B969" s="196"/>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c r="AM969" s="117"/>
      <c r="AN969" s="117"/>
      <c r="AO969" s="117"/>
      <c r="AP969" s="117"/>
      <c r="AQ969" s="117"/>
      <c r="AR969" s="117"/>
      <c r="AS969" s="117"/>
    </row>
    <row r="970" spans="1:45" ht="15.75" customHeight="1">
      <c r="A970" s="117"/>
      <c r="B970" s="196"/>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c r="AM970" s="117"/>
      <c r="AN970" s="117"/>
      <c r="AO970" s="117"/>
      <c r="AP970" s="117"/>
      <c r="AQ970" s="117"/>
      <c r="AR970" s="117"/>
      <c r="AS970" s="117"/>
    </row>
    <row r="971" spans="1:45" ht="15.75" customHeight="1">
      <c r="A971" s="117"/>
      <c r="B971" s="196"/>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c r="AM971" s="117"/>
      <c r="AN971" s="117"/>
      <c r="AO971" s="117"/>
      <c r="AP971" s="117"/>
      <c r="AQ971" s="117"/>
      <c r="AR971" s="117"/>
      <c r="AS971" s="117"/>
    </row>
    <row r="972" spans="1:45" ht="15.75" customHeight="1">
      <c r="A972" s="117"/>
      <c r="B972" s="196"/>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c r="AM972" s="117"/>
      <c r="AN972" s="117"/>
      <c r="AO972" s="117"/>
      <c r="AP972" s="117"/>
      <c r="AQ972" s="117"/>
      <c r="AR972" s="117"/>
      <c r="AS972" s="117"/>
    </row>
    <row r="973" spans="1:45" ht="15.75" customHeight="1">
      <c r="A973" s="117"/>
      <c r="B973" s="196"/>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c r="AM973" s="117"/>
      <c r="AN973" s="117"/>
      <c r="AO973" s="117"/>
      <c r="AP973" s="117"/>
      <c r="AQ973" s="117"/>
      <c r="AR973" s="117"/>
      <c r="AS973" s="117"/>
    </row>
    <row r="974" spans="1:45" ht="15.75" customHeight="1">
      <c r="A974" s="117"/>
      <c r="B974" s="196"/>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c r="AM974" s="117"/>
      <c r="AN974" s="117"/>
      <c r="AO974" s="117"/>
      <c r="AP974" s="117"/>
      <c r="AQ974" s="117"/>
      <c r="AR974" s="117"/>
      <c r="AS974" s="117"/>
    </row>
    <row r="975" spans="1:45" ht="15.75" customHeight="1">
      <c r="A975" s="117"/>
      <c r="B975" s="196"/>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c r="AM975" s="117"/>
      <c r="AN975" s="117"/>
      <c r="AO975" s="117"/>
      <c r="AP975" s="117"/>
      <c r="AQ975" s="117"/>
      <c r="AR975" s="117"/>
      <c r="AS975" s="117"/>
    </row>
    <row r="976" spans="1:45" ht="15.75" customHeight="1">
      <c r="A976" s="117"/>
      <c r="B976" s="196"/>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c r="AM976" s="117"/>
      <c r="AN976" s="117"/>
      <c r="AO976" s="117"/>
      <c r="AP976" s="117"/>
      <c r="AQ976" s="117"/>
      <c r="AR976" s="117"/>
      <c r="AS976" s="117"/>
    </row>
    <row r="977" spans="1:45" ht="15.75" customHeight="1">
      <c r="A977" s="117"/>
      <c r="B977" s="196"/>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c r="AM977" s="117"/>
      <c r="AN977" s="117"/>
      <c r="AO977" s="117"/>
      <c r="AP977" s="117"/>
      <c r="AQ977" s="117"/>
      <c r="AR977" s="117"/>
      <c r="AS977" s="117"/>
    </row>
    <row r="978" spans="1:45" ht="15.75" customHeight="1">
      <c r="A978" s="117"/>
      <c r="B978" s="196"/>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c r="AM978" s="117"/>
      <c r="AN978" s="117"/>
      <c r="AO978" s="117"/>
      <c r="AP978" s="117"/>
      <c r="AQ978" s="117"/>
      <c r="AR978" s="117"/>
      <c r="AS978" s="117"/>
    </row>
    <row r="979" spans="1:45" ht="15.75" customHeight="1">
      <c r="A979" s="117"/>
      <c r="B979" s="196"/>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c r="AM979" s="117"/>
      <c r="AN979" s="117"/>
      <c r="AO979" s="117"/>
      <c r="AP979" s="117"/>
      <c r="AQ979" s="117"/>
      <c r="AR979" s="117"/>
      <c r="AS979" s="117"/>
    </row>
    <row r="980" spans="1:45" ht="15.75" customHeight="1">
      <c r="A980" s="117"/>
      <c r="B980" s="196"/>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c r="AM980" s="117"/>
      <c r="AN980" s="117"/>
      <c r="AO980" s="117"/>
      <c r="AP980" s="117"/>
      <c r="AQ980" s="117"/>
      <c r="AR980" s="117"/>
      <c r="AS980" s="117"/>
    </row>
    <row r="981" spans="1:45" ht="15.75" customHeight="1">
      <c r="A981" s="117"/>
      <c r="B981" s="196"/>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c r="AM981" s="117"/>
      <c r="AN981" s="117"/>
      <c r="AO981" s="117"/>
      <c r="AP981" s="117"/>
      <c r="AQ981" s="117"/>
      <c r="AR981" s="117"/>
      <c r="AS981" s="117"/>
    </row>
    <row r="982" spans="1:45" ht="15.75" customHeight="1">
      <c r="A982" s="117"/>
      <c r="B982" s="196"/>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c r="AM982" s="117"/>
      <c r="AN982" s="117"/>
      <c r="AO982" s="117"/>
      <c r="AP982" s="117"/>
      <c r="AQ982" s="117"/>
      <c r="AR982" s="117"/>
      <c r="AS982" s="117"/>
    </row>
    <row r="983" spans="1:45" ht="15.75" customHeight="1">
      <c r="A983" s="117"/>
      <c r="B983" s="196"/>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c r="AM983" s="117"/>
      <c r="AN983" s="117"/>
      <c r="AO983" s="117"/>
      <c r="AP983" s="117"/>
      <c r="AQ983" s="117"/>
      <c r="AR983" s="117"/>
      <c r="AS983" s="117"/>
    </row>
    <row r="984" spans="1:45" ht="15.75" customHeight="1">
      <c r="A984" s="117"/>
      <c r="B984" s="196"/>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c r="AM984" s="117"/>
      <c r="AN984" s="117"/>
      <c r="AO984" s="117"/>
      <c r="AP984" s="117"/>
      <c r="AQ984" s="117"/>
      <c r="AR984" s="117"/>
      <c r="AS984" s="117"/>
    </row>
    <row r="985" spans="1:45" ht="15.75" customHeight="1">
      <c r="A985" s="117"/>
      <c r="B985" s="196"/>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c r="AM985" s="117"/>
      <c r="AN985" s="117"/>
      <c r="AO985" s="117"/>
      <c r="AP985" s="117"/>
      <c r="AQ985" s="117"/>
      <c r="AR985" s="117"/>
      <c r="AS985" s="117"/>
    </row>
    <row r="986" spans="1:45" ht="15.75" customHeight="1">
      <c r="A986" s="117"/>
      <c r="B986" s="196"/>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c r="AM986" s="117"/>
      <c r="AN986" s="117"/>
      <c r="AO986" s="117"/>
      <c r="AP986" s="117"/>
      <c r="AQ986" s="117"/>
      <c r="AR986" s="117"/>
      <c r="AS986" s="117"/>
    </row>
    <row r="987" spans="1:45" ht="15.75" customHeight="1">
      <c r="A987" s="117"/>
      <c r="B987" s="196"/>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c r="AM987" s="117"/>
      <c r="AN987" s="117"/>
      <c r="AO987" s="117"/>
      <c r="AP987" s="117"/>
      <c r="AQ987" s="117"/>
      <c r="AR987" s="117"/>
      <c r="AS987" s="117"/>
    </row>
    <row r="988" spans="1:45" ht="15.75" customHeight="1">
      <c r="A988" s="117"/>
      <c r="B988" s="196"/>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c r="AM988" s="117"/>
      <c r="AN988" s="117"/>
      <c r="AO988" s="117"/>
      <c r="AP988" s="117"/>
      <c r="AQ988" s="117"/>
      <c r="AR988" s="117"/>
      <c r="AS988" s="117"/>
    </row>
    <row r="989" spans="1:45" ht="15.75" customHeight="1">
      <c r="A989" s="117"/>
      <c r="B989" s="196"/>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c r="AM989" s="117"/>
      <c r="AN989" s="117"/>
      <c r="AO989" s="117"/>
      <c r="AP989" s="117"/>
      <c r="AQ989" s="117"/>
      <c r="AR989" s="117"/>
      <c r="AS989" s="117"/>
    </row>
    <row r="990" spans="1:45" ht="15.75" customHeight="1">
      <c r="A990" s="117"/>
      <c r="B990" s="196"/>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c r="AM990" s="117"/>
      <c r="AN990" s="117"/>
      <c r="AO990" s="117"/>
      <c r="AP990" s="117"/>
      <c r="AQ990" s="117"/>
      <c r="AR990" s="117"/>
      <c r="AS990" s="117"/>
    </row>
    <row r="991" spans="1:45" ht="15.75" customHeight="1">
      <c r="A991" s="117"/>
      <c r="B991" s="196"/>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c r="AM991" s="117"/>
      <c r="AN991" s="117"/>
      <c r="AO991" s="117"/>
      <c r="AP991" s="117"/>
      <c r="AQ991" s="117"/>
      <c r="AR991" s="117"/>
      <c r="AS991" s="117"/>
    </row>
    <row r="992" spans="1:45" ht="15.75" customHeight="1">
      <c r="A992" s="117"/>
      <c r="B992" s="196"/>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c r="AM992" s="117"/>
      <c r="AN992" s="117"/>
      <c r="AO992" s="117"/>
      <c r="AP992" s="117"/>
      <c r="AQ992" s="117"/>
      <c r="AR992" s="117"/>
      <c r="AS992" s="117"/>
    </row>
    <row r="993" spans="1:45" ht="15.75" customHeight="1">
      <c r="A993" s="117"/>
      <c r="B993" s="196"/>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c r="AM993" s="117"/>
      <c r="AN993" s="117"/>
      <c r="AO993" s="117"/>
      <c r="AP993" s="117"/>
      <c r="AQ993" s="117"/>
      <c r="AR993" s="117"/>
      <c r="AS993" s="117"/>
    </row>
    <row r="994" spans="1:45" ht="15.75" customHeight="1">
      <c r="A994" s="117"/>
      <c r="B994" s="196"/>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c r="AM994" s="117"/>
      <c r="AN994" s="117"/>
      <c r="AO994" s="117"/>
      <c r="AP994" s="117"/>
      <c r="AQ994" s="117"/>
      <c r="AR994" s="117"/>
      <c r="AS994" s="117"/>
    </row>
    <row r="995" spans="1:45" ht="15.75" customHeight="1">
      <c r="A995" s="117"/>
      <c r="B995" s="196"/>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c r="AM995" s="117"/>
      <c r="AN995" s="117"/>
      <c r="AO995" s="117"/>
      <c r="AP995" s="117"/>
      <c r="AQ995" s="117"/>
      <c r="AR995" s="117"/>
      <c r="AS995" s="117"/>
    </row>
    <row r="996" spans="1:45" ht="15.75" customHeight="1">
      <c r="A996" s="117"/>
      <c r="B996" s="196"/>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c r="AM996" s="117"/>
      <c r="AN996" s="117"/>
      <c r="AO996" s="117"/>
      <c r="AP996" s="117"/>
      <c r="AQ996" s="117"/>
      <c r="AR996" s="117"/>
      <c r="AS996" s="117"/>
    </row>
    <row r="997" spans="1:45" ht="15.75" customHeight="1">
      <c r="A997" s="117"/>
      <c r="B997" s="196"/>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c r="AM997" s="117"/>
      <c r="AN997" s="117"/>
      <c r="AO997" s="117"/>
      <c r="AP997" s="117"/>
      <c r="AQ997" s="117"/>
      <c r="AR997" s="117"/>
      <c r="AS997" s="117"/>
    </row>
    <row r="998" spans="1:45" ht="15.75" customHeight="1">
      <c r="A998" s="117"/>
      <c r="B998" s="196"/>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c r="AM998" s="117"/>
      <c r="AN998" s="117"/>
      <c r="AO998" s="117"/>
      <c r="AP998" s="117"/>
      <c r="AQ998" s="117"/>
      <c r="AR998" s="117"/>
      <c r="AS998" s="117"/>
    </row>
    <row r="999" spans="1:45" ht="15.75" customHeight="1">
      <c r="A999" s="117"/>
      <c r="B999" s="196"/>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c r="AM999" s="117"/>
      <c r="AN999" s="117"/>
      <c r="AO999" s="117"/>
      <c r="AP999" s="117"/>
      <c r="AQ999" s="117"/>
      <c r="AR999" s="117"/>
      <c r="AS999" s="117"/>
    </row>
    <row r="1000" spans="1:45" ht="15.75" customHeight="1">
      <c r="A1000" s="117"/>
      <c r="B1000" s="196"/>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c r="AM1000" s="117"/>
      <c r="AN1000" s="117"/>
      <c r="AO1000" s="117"/>
      <c r="AP1000" s="117"/>
      <c r="AQ1000" s="117"/>
      <c r="AR1000" s="117"/>
      <c r="AS1000" s="117"/>
    </row>
    <row r="1001" spans="1:45" ht="15.75" customHeight="1">
      <c r="A1001" s="117"/>
      <c r="B1001" s="196"/>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c r="AB1001" s="117"/>
      <c r="AC1001" s="117"/>
      <c r="AD1001" s="117"/>
      <c r="AE1001" s="117"/>
      <c r="AF1001" s="117"/>
      <c r="AG1001" s="117"/>
      <c r="AH1001" s="117"/>
      <c r="AI1001" s="117"/>
      <c r="AJ1001" s="117"/>
      <c r="AK1001" s="117"/>
      <c r="AL1001" s="117"/>
      <c r="AM1001" s="117"/>
      <c r="AN1001" s="117"/>
      <c r="AO1001" s="117"/>
      <c r="AP1001" s="117"/>
      <c r="AQ1001" s="117"/>
      <c r="AR1001" s="117"/>
      <c r="AS1001" s="117"/>
    </row>
    <row r="1002" spans="1:45" ht="15.75" customHeight="1">
      <c r="A1002" s="117"/>
      <c r="B1002" s="196"/>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c r="AB1002" s="117"/>
      <c r="AC1002" s="117"/>
      <c r="AD1002" s="117"/>
      <c r="AE1002" s="117"/>
      <c r="AF1002" s="117"/>
      <c r="AG1002" s="117"/>
      <c r="AH1002" s="117"/>
      <c r="AI1002" s="117"/>
      <c r="AJ1002" s="117"/>
      <c r="AK1002" s="117"/>
      <c r="AL1002" s="117"/>
      <c r="AM1002" s="117"/>
      <c r="AN1002" s="117"/>
      <c r="AO1002" s="117"/>
      <c r="AP1002" s="117"/>
      <c r="AQ1002" s="117"/>
      <c r="AR1002" s="117"/>
      <c r="AS1002" s="117"/>
    </row>
    <row r="1003" spans="1:45" ht="15.75" customHeight="1">
      <c r="A1003" s="117"/>
      <c r="B1003" s="196"/>
      <c r="D1003" s="117"/>
      <c r="E1003" s="117"/>
      <c r="F1003" s="117"/>
      <c r="G1003" s="117"/>
      <c r="H1003" s="117"/>
      <c r="I1003" s="117"/>
      <c r="J1003" s="117"/>
      <c r="K1003" s="117"/>
      <c r="L1003" s="117"/>
      <c r="M1003" s="117"/>
      <c r="N1003" s="117"/>
      <c r="O1003" s="117"/>
      <c r="P1003" s="117"/>
      <c r="Q1003" s="117"/>
      <c r="R1003" s="117"/>
      <c r="S1003" s="117"/>
      <c r="T1003" s="117"/>
      <c r="U1003" s="117"/>
      <c r="V1003" s="117"/>
      <c r="W1003" s="117"/>
      <c r="X1003" s="117"/>
      <c r="Y1003" s="117"/>
      <c r="Z1003" s="117"/>
      <c r="AA1003" s="117"/>
      <c r="AB1003" s="117"/>
      <c r="AC1003" s="117"/>
      <c r="AD1003" s="117"/>
      <c r="AE1003" s="117"/>
      <c r="AF1003" s="117"/>
      <c r="AG1003" s="117"/>
      <c r="AH1003" s="117"/>
      <c r="AI1003" s="117"/>
      <c r="AJ1003" s="117"/>
      <c r="AK1003" s="117"/>
      <c r="AL1003" s="117"/>
      <c r="AM1003" s="117"/>
      <c r="AN1003" s="117"/>
      <c r="AO1003" s="117"/>
      <c r="AP1003" s="117"/>
      <c r="AQ1003" s="117"/>
      <c r="AR1003" s="117"/>
      <c r="AS1003" s="117"/>
    </row>
    <row r="1004" spans="1:45" ht="15.75" customHeight="1">
      <c r="A1004" s="117"/>
      <c r="B1004" s="196"/>
      <c r="D1004" s="117"/>
      <c r="E1004" s="117"/>
      <c r="F1004" s="117"/>
      <c r="G1004" s="117"/>
      <c r="H1004" s="117"/>
      <c r="I1004" s="117"/>
      <c r="J1004" s="117"/>
      <c r="K1004" s="117"/>
      <c r="L1004" s="117"/>
      <c r="M1004" s="117"/>
      <c r="N1004" s="117"/>
      <c r="O1004" s="117"/>
      <c r="P1004" s="117"/>
      <c r="Q1004" s="117"/>
      <c r="R1004" s="117"/>
      <c r="S1004" s="117"/>
      <c r="T1004" s="117"/>
      <c r="U1004" s="117"/>
      <c r="V1004" s="117"/>
      <c r="W1004" s="117"/>
      <c r="X1004" s="117"/>
      <c r="Y1004" s="117"/>
      <c r="Z1004" s="117"/>
      <c r="AA1004" s="117"/>
      <c r="AB1004" s="117"/>
      <c r="AC1004" s="117"/>
      <c r="AD1004" s="117"/>
      <c r="AE1004" s="117"/>
      <c r="AF1004" s="117"/>
      <c r="AG1004" s="117"/>
      <c r="AH1004" s="117"/>
      <c r="AI1004" s="117"/>
      <c r="AJ1004" s="117"/>
      <c r="AK1004" s="117"/>
      <c r="AL1004" s="117"/>
      <c r="AM1004" s="117"/>
      <c r="AN1004" s="117"/>
      <c r="AO1004" s="117"/>
      <c r="AP1004" s="117"/>
      <c r="AQ1004" s="117"/>
      <c r="AR1004" s="117"/>
      <c r="AS1004" s="117"/>
    </row>
    <row r="1005" spans="1:45" ht="15.75" customHeight="1">
      <c r="A1005" s="117"/>
      <c r="B1005" s="196"/>
      <c r="D1005" s="117"/>
      <c r="E1005" s="117"/>
      <c r="F1005" s="117"/>
      <c r="G1005" s="117"/>
      <c r="H1005" s="117"/>
      <c r="I1005" s="117"/>
      <c r="J1005" s="117"/>
      <c r="K1005" s="117"/>
      <c r="L1005" s="117"/>
      <c r="M1005" s="117"/>
      <c r="N1005" s="117"/>
      <c r="O1005" s="117"/>
      <c r="P1005" s="117"/>
      <c r="Q1005" s="117"/>
      <c r="R1005" s="117"/>
      <c r="S1005" s="117"/>
      <c r="T1005" s="117"/>
      <c r="U1005" s="117"/>
      <c r="V1005" s="117"/>
      <c r="W1005" s="117"/>
      <c r="X1005" s="117"/>
      <c r="Y1005" s="117"/>
      <c r="Z1005" s="117"/>
      <c r="AA1005" s="117"/>
      <c r="AB1005" s="117"/>
      <c r="AC1005" s="117"/>
      <c r="AD1005" s="117"/>
      <c r="AE1005" s="117"/>
      <c r="AF1005" s="117"/>
      <c r="AG1005" s="117"/>
      <c r="AH1005" s="117"/>
      <c r="AI1005" s="117"/>
      <c r="AJ1005" s="117"/>
      <c r="AK1005" s="117"/>
      <c r="AL1005" s="117"/>
      <c r="AM1005" s="117"/>
      <c r="AN1005" s="117"/>
      <c r="AO1005" s="117"/>
      <c r="AP1005" s="117"/>
      <c r="AQ1005" s="117"/>
      <c r="AR1005" s="117"/>
      <c r="AS1005" s="117"/>
    </row>
    <row r="1006" spans="1:45" ht="15.75" customHeight="1">
      <c r="A1006" s="117"/>
      <c r="B1006" s="196"/>
      <c r="D1006" s="117"/>
      <c r="E1006" s="117"/>
      <c r="F1006" s="117"/>
      <c r="G1006" s="117"/>
      <c r="H1006" s="117"/>
      <c r="I1006" s="117"/>
      <c r="J1006" s="117"/>
      <c r="K1006" s="117"/>
      <c r="L1006" s="117"/>
      <c r="M1006" s="117"/>
      <c r="N1006" s="117"/>
      <c r="O1006" s="117"/>
      <c r="P1006" s="117"/>
      <c r="Q1006" s="117"/>
      <c r="R1006" s="117"/>
      <c r="S1006" s="117"/>
      <c r="T1006" s="117"/>
      <c r="U1006" s="117"/>
      <c r="V1006" s="117"/>
      <c r="W1006" s="117"/>
      <c r="X1006" s="117"/>
      <c r="Y1006" s="117"/>
      <c r="Z1006" s="117"/>
      <c r="AA1006" s="117"/>
      <c r="AB1006" s="117"/>
      <c r="AC1006" s="117"/>
      <c r="AD1006" s="117"/>
      <c r="AE1006" s="117"/>
      <c r="AF1006" s="117"/>
      <c r="AG1006" s="117"/>
      <c r="AH1006" s="117"/>
      <c r="AI1006" s="117"/>
      <c r="AJ1006" s="117"/>
      <c r="AK1006" s="117"/>
      <c r="AL1006" s="117"/>
      <c r="AM1006" s="117"/>
      <c r="AN1006" s="117"/>
      <c r="AO1006" s="117"/>
      <c r="AP1006" s="117"/>
      <c r="AQ1006" s="117"/>
      <c r="AR1006" s="117"/>
      <c r="AS1006" s="117"/>
    </row>
    <row r="1007" spans="1:45" ht="15.75" customHeight="1">
      <c r="A1007" s="117"/>
      <c r="B1007" s="196"/>
      <c r="D1007" s="117"/>
      <c r="E1007" s="117"/>
      <c r="F1007" s="117"/>
      <c r="G1007" s="117"/>
      <c r="H1007" s="117"/>
      <c r="I1007" s="117"/>
      <c r="J1007" s="117"/>
      <c r="K1007" s="117"/>
      <c r="L1007" s="117"/>
      <c r="M1007" s="117"/>
      <c r="N1007" s="117"/>
      <c r="O1007" s="117"/>
      <c r="P1007" s="117"/>
      <c r="Q1007" s="117"/>
      <c r="R1007" s="117"/>
      <c r="S1007" s="117"/>
      <c r="T1007" s="117"/>
      <c r="U1007" s="117"/>
      <c r="V1007" s="117"/>
      <c r="W1007" s="117"/>
      <c r="X1007" s="117"/>
      <c r="Y1007" s="117"/>
      <c r="Z1007" s="117"/>
      <c r="AA1007" s="117"/>
      <c r="AB1007" s="117"/>
      <c r="AC1007" s="117"/>
      <c r="AD1007" s="117"/>
      <c r="AE1007" s="117"/>
      <c r="AF1007" s="117"/>
      <c r="AG1007" s="117"/>
      <c r="AH1007" s="117"/>
      <c r="AI1007" s="117"/>
      <c r="AJ1007" s="117"/>
      <c r="AK1007" s="117"/>
      <c r="AL1007" s="117"/>
      <c r="AM1007" s="117"/>
      <c r="AN1007" s="117"/>
      <c r="AO1007" s="117"/>
      <c r="AP1007" s="117"/>
      <c r="AQ1007" s="117"/>
      <c r="AR1007" s="117"/>
      <c r="AS1007" s="117"/>
    </row>
    <row r="1008" spans="1:45" ht="15.75" customHeight="1">
      <c r="A1008" s="117"/>
      <c r="B1008" s="196"/>
      <c r="D1008" s="117"/>
      <c r="E1008" s="117"/>
      <c r="F1008" s="117"/>
      <c r="G1008" s="117"/>
      <c r="H1008" s="117"/>
      <c r="I1008" s="117"/>
      <c r="J1008" s="117"/>
      <c r="K1008" s="117"/>
      <c r="L1008" s="117"/>
      <c r="M1008" s="117"/>
      <c r="N1008" s="117"/>
      <c r="O1008" s="117"/>
      <c r="P1008" s="117"/>
      <c r="Q1008" s="117"/>
      <c r="R1008" s="117"/>
      <c r="S1008" s="117"/>
      <c r="T1008" s="117"/>
      <c r="U1008" s="117"/>
      <c r="V1008" s="117"/>
      <c r="W1008" s="117"/>
      <c r="X1008" s="117"/>
      <c r="Y1008" s="117"/>
      <c r="Z1008" s="117"/>
      <c r="AA1008" s="117"/>
      <c r="AB1008" s="117"/>
      <c r="AC1008" s="117"/>
      <c r="AD1008" s="117"/>
      <c r="AE1008" s="117"/>
      <c r="AF1008" s="117"/>
      <c r="AG1008" s="117"/>
      <c r="AH1008" s="117"/>
      <c r="AI1008" s="117"/>
      <c r="AJ1008" s="117"/>
      <c r="AK1008" s="117"/>
      <c r="AL1008" s="117"/>
      <c r="AM1008" s="117"/>
      <c r="AN1008" s="117"/>
      <c r="AO1008" s="117"/>
      <c r="AP1008" s="117"/>
      <c r="AQ1008" s="117"/>
      <c r="AR1008" s="117"/>
      <c r="AS1008" s="117"/>
    </row>
    <row r="1009" spans="1:45" ht="15.75" customHeight="1">
      <c r="A1009" s="117"/>
      <c r="B1009" s="196"/>
      <c r="D1009" s="117"/>
      <c r="E1009" s="117"/>
      <c r="F1009" s="117"/>
      <c r="G1009" s="117"/>
      <c r="H1009" s="117"/>
      <c r="I1009" s="117"/>
      <c r="J1009" s="117"/>
      <c r="K1009" s="117"/>
      <c r="L1009" s="117"/>
      <c r="M1009" s="117"/>
      <c r="N1009" s="117"/>
      <c r="O1009" s="117"/>
      <c r="P1009" s="117"/>
      <c r="Q1009" s="117"/>
      <c r="R1009" s="117"/>
      <c r="S1009" s="117"/>
      <c r="T1009" s="117"/>
      <c r="U1009" s="117"/>
      <c r="V1009" s="117"/>
      <c r="W1009" s="117"/>
      <c r="X1009" s="117"/>
      <c r="Y1009" s="117"/>
      <c r="Z1009" s="117"/>
      <c r="AA1009" s="117"/>
      <c r="AB1009" s="117"/>
      <c r="AC1009" s="117"/>
      <c r="AD1009" s="117"/>
      <c r="AE1009" s="117"/>
      <c r="AF1009" s="117"/>
      <c r="AG1009" s="117"/>
      <c r="AH1009" s="117"/>
      <c r="AI1009" s="117"/>
      <c r="AJ1009" s="117"/>
      <c r="AK1009" s="117"/>
      <c r="AL1009" s="117"/>
      <c r="AM1009" s="117"/>
      <c r="AN1009" s="117"/>
      <c r="AO1009" s="117"/>
      <c r="AP1009" s="117"/>
      <c r="AQ1009" s="117"/>
      <c r="AR1009" s="117"/>
      <c r="AS1009" s="117"/>
    </row>
    <row r="1010" spans="1:45" ht="15.75" customHeight="1">
      <c r="A1010" s="117"/>
      <c r="B1010" s="196"/>
      <c r="D1010" s="117"/>
      <c r="E1010" s="117"/>
      <c r="F1010" s="117"/>
      <c r="G1010" s="117"/>
      <c r="H1010" s="117"/>
      <c r="I1010" s="117"/>
      <c r="J1010" s="117"/>
      <c r="K1010" s="117"/>
      <c r="L1010" s="117"/>
      <c r="M1010" s="117"/>
      <c r="N1010" s="117"/>
      <c r="O1010" s="117"/>
      <c r="P1010" s="117"/>
      <c r="Q1010" s="117"/>
      <c r="R1010" s="117"/>
      <c r="S1010" s="117"/>
      <c r="T1010" s="117"/>
      <c r="U1010" s="117"/>
      <c r="V1010" s="117"/>
      <c r="W1010" s="117"/>
      <c r="X1010" s="117"/>
      <c r="Y1010" s="117"/>
      <c r="Z1010" s="117"/>
      <c r="AA1010" s="117"/>
      <c r="AB1010" s="117"/>
      <c r="AC1010" s="117"/>
      <c r="AD1010" s="117"/>
      <c r="AE1010" s="117"/>
      <c r="AF1010" s="117"/>
      <c r="AG1010" s="117"/>
      <c r="AH1010" s="117"/>
      <c r="AI1010" s="117"/>
      <c r="AJ1010" s="117"/>
      <c r="AK1010" s="117"/>
      <c r="AL1010" s="117"/>
      <c r="AM1010" s="117"/>
      <c r="AN1010" s="117"/>
      <c r="AO1010" s="117"/>
      <c r="AP1010" s="117"/>
      <c r="AQ1010" s="117"/>
      <c r="AR1010" s="117"/>
      <c r="AS1010" s="117"/>
    </row>
    <row r="1011" spans="1:45" ht="15.75" customHeight="1">
      <c r="A1011" s="117"/>
      <c r="B1011" s="196"/>
      <c r="D1011" s="117"/>
      <c r="E1011" s="117"/>
      <c r="F1011" s="117"/>
      <c r="G1011" s="117"/>
      <c r="H1011" s="117"/>
      <c r="I1011" s="117"/>
      <c r="J1011" s="117"/>
      <c r="K1011" s="117"/>
      <c r="L1011" s="117"/>
      <c r="M1011" s="117"/>
      <c r="N1011" s="117"/>
      <c r="O1011" s="117"/>
      <c r="P1011" s="117"/>
      <c r="Q1011" s="117"/>
      <c r="R1011" s="117"/>
      <c r="S1011" s="117"/>
      <c r="T1011" s="117"/>
      <c r="U1011" s="117"/>
      <c r="V1011" s="117"/>
      <c r="W1011" s="117"/>
      <c r="X1011" s="117"/>
      <c r="Y1011" s="117"/>
      <c r="Z1011" s="117"/>
      <c r="AA1011" s="117"/>
      <c r="AB1011" s="117"/>
      <c r="AC1011" s="117"/>
      <c r="AD1011" s="117"/>
      <c r="AE1011" s="117"/>
      <c r="AF1011" s="117"/>
      <c r="AG1011" s="117"/>
      <c r="AH1011" s="117"/>
      <c r="AI1011" s="117"/>
      <c r="AJ1011" s="117"/>
      <c r="AK1011" s="117"/>
      <c r="AL1011" s="117"/>
      <c r="AM1011" s="117"/>
      <c r="AN1011" s="117"/>
      <c r="AO1011" s="117"/>
      <c r="AP1011" s="117"/>
      <c r="AQ1011" s="117"/>
      <c r="AR1011" s="117"/>
      <c r="AS1011" s="117"/>
    </row>
    <row r="1012" spans="1:45" ht="15.75" customHeight="1">
      <c r="A1012" s="117"/>
      <c r="B1012" s="196"/>
      <c r="D1012" s="117"/>
      <c r="E1012" s="117"/>
      <c r="F1012" s="117"/>
      <c r="G1012" s="117"/>
      <c r="H1012" s="117"/>
      <c r="I1012" s="117"/>
      <c r="J1012" s="117"/>
      <c r="K1012" s="117"/>
      <c r="L1012" s="117"/>
      <c r="M1012" s="117"/>
      <c r="N1012" s="117"/>
      <c r="O1012" s="117"/>
      <c r="P1012" s="117"/>
      <c r="Q1012" s="117"/>
      <c r="R1012" s="117"/>
      <c r="S1012" s="117"/>
      <c r="T1012" s="117"/>
      <c r="U1012" s="117"/>
      <c r="V1012" s="117"/>
      <c r="W1012" s="117"/>
      <c r="X1012" s="117"/>
      <c r="Y1012" s="117"/>
      <c r="Z1012" s="117"/>
      <c r="AA1012" s="117"/>
      <c r="AB1012" s="117"/>
      <c r="AC1012" s="117"/>
      <c r="AD1012" s="117"/>
      <c r="AE1012" s="117"/>
      <c r="AF1012" s="117"/>
      <c r="AG1012" s="117"/>
      <c r="AH1012" s="117"/>
      <c r="AI1012" s="117"/>
      <c r="AJ1012" s="117"/>
      <c r="AK1012" s="117"/>
      <c r="AL1012" s="117"/>
      <c r="AM1012" s="117"/>
      <c r="AN1012" s="117"/>
      <c r="AO1012" s="117"/>
      <c r="AP1012" s="117"/>
      <c r="AQ1012" s="117"/>
      <c r="AR1012" s="117"/>
      <c r="AS1012" s="117"/>
    </row>
    <row r="1013" spans="1:45" ht="15.75" customHeight="1">
      <c r="A1013" s="117"/>
      <c r="B1013" s="196"/>
      <c r="D1013" s="117"/>
      <c r="E1013" s="117"/>
      <c r="F1013" s="117"/>
      <c r="G1013" s="117"/>
      <c r="H1013" s="117"/>
      <c r="I1013" s="117"/>
      <c r="J1013" s="117"/>
      <c r="K1013" s="117"/>
      <c r="L1013" s="117"/>
      <c r="M1013" s="117"/>
      <c r="N1013" s="117"/>
      <c r="O1013" s="117"/>
      <c r="P1013" s="117"/>
      <c r="Q1013" s="117"/>
      <c r="R1013" s="117"/>
      <c r="S1013" s="117"/>
      <c r="T1013" s="117"/>
      <c r="U1013" s="117"/>
      <c r="V1013" s="117"/>
      <c r="W1013" s="117"/>
      <c r="X1013" s="117"/>
      <c r="Y1013" s="117"/>
      <c r="Z1013" s="117"/>
      <c r="AA1013" s="117"/>
      <c r="AB1013" s="117"/>
      <c r="AC1013" s="117"/>
      <c r="AD1013" s="117"/>
      <c r="AE1013" s="117"/>
      <c r="AF1013" s="117"/>
      <c r="AG1013" s="117"/>
      <c r="AH1013" s="117"/>
      <c r="AI1013" s="117"/>
      <c r="AJ1013" s="117"/>
      <c r="AK1013" s="117"/>
      <c r="AL1013" s="117"/>
      <c r="AM1013" s="117"/>
      <c r="AN1013" s="117"/>
      <c r="AO1013" s="117"/>
      <c r="AP1013" s="117"/>
      <c r="AQ1013" s="117"/>
      <c r="AR1013" s="117"/>
      <c r="AS1013" s="117"/>
    </row>
  </sheetData>
  <mergeCells count="23">
    <mergeCell ref="W181:X181"/>
    <mergeCell ref="C181:D181"/>
    <mergeCell ref="E181:F181"/>
    <mergeCell ref="G181:H181"/>
    <mergeCell ref="I181:J181"/>
    <mergeCell ref="K181:L181"/>
    <mergeCell ref="M181:N181"/>
    <mergeCell ref="O181:P181"/>
    <mergeCell ref="Q181:R181"/>
    <mergeCell ref="S181:T181"/>
    <mergeCell ref="U181:V181"/>
    <mergeCell ref="O2:P2"/>
    <mergeCell ref="Q2:R2"/>
    <mergeCell ref="S2:T2"/>
    <mergeCell ref="U2:V2"/>
    <mergeCell ref="W2:X2"/>
    <mergeCell ref="A1:B2"/>
    <mergeCell ref="C2:D2"/>
    <mergeCell ref="E2:F2"/>
    <mergeCell ref="G2:H2"/>
    <mergeCell ref="I2:J2"/>
    <mergeCell ref="K2:L2"/>
    <mergeCell ref="M2:N2"/>
  </mergeCells>
  <pageMargins left="0.7" right="0.7" top="0.75" bottom="0.75" header="0" footer="0"/>
  <pageSetup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000"/>
  <sheetViews>
    <sheetView workbookViewId="0">
      <pane xSplit="2" ySplit="3" topLeftCell="C4" activePane="bottomRight" state="frozen"/>
      <selection pane="topRight" activeCell="C1" sqref="C1"/>
      <selection pane="bottomLeft" activeCell="A4" sqref="A4"/>
      <selection pane="bottomRight" activeCell="R56" sqref="R56:U57"/>
    </sheetView>
  </sheetViews>
  <sheetFormatPr defaultColWidth="11.19921875" defaultRowHeight="15" customHeight="1"/>
  <cols>
    <col min="1" max="2" width="9" customWidth="1"/>
    <col min="3" max="3" width="9.44921875" customWidth="1"/>
    <col min="4" max="4" width="26.796875" customWidth="1"/>
    <col min="5" max="5" width="17.546875" customWidth="1"/>
    <col min="6" max="6" width="12.44921875" customWidth="1"/>
    <col min="7" max="7" width="9.44921875" customWidth="1"/>
    <col min="8" max="8" width="9.796875" customWidth="1"/>
    <col min="9" max="9" width="12" customWidth="1"/>
    <col min="10" max="10" width="12.44921875" customWidth="1"/>
    <col min="11" max="11" width="9.44921875" customWidth="1"/>
    <col min="12" max="12" width="9.796875" customWidth="1"/>
    <col min="13" max="13" width="12" customWidth="1"/>
    <col min="14" max="14" width="12.44921875" customWidth="1"/>
    <col min="15" max="15" width="9.44921875" customWidth="1"/>
    <col min="16" max="16" width="9.796875" customWidth="1"/>
    <col min="17" max="21" width="12" customWidth="1"/>
    <col min="22" max="22" width="1.34765625" customWidth="1"/>
    <col min="23" max="41" width="9" customWidth="1"/>
  </cols>
  <sheetData>
    <row r="1" spans="1:41" ht="15" customHeight="1">
      <c r="A1" s="197"/>
      <c r="B1" s="198"/>
      <c r="C1" s="441" t="s">
        <v>919</v>
      </c>
      <c r="D1" s="442"/>
      <c r="E1" s="199"/>
      <c r="F1" s="441" t="s">
        <v>920</v>
      </c>
      <c r="G1" s="443"/>
      <c r="H1" s="443"/>
      <c r="I1" s="442"/>
      <c r="J1" s="441" t="s">
        <v>921</v>
      </c>
      <c r="K1" s="443"/>
      <c r="L1" s="443"/>
      <c r="M1" s="442"/>
      <c r="N1" s="441" t="s">
        <v>922</v>
      </c>
      <c r="O1" s="443"/>
      <c r="P1" s="443"/>
      <c r="Q1" s="442"/>
      <c r="R1" s="441" t="s">
        <v>923</v>
      </c>
      <c r="S1" s="443"/>
      <c r="T1" s="443"/>
      <c r="U1" s="442"/>
      <c r="V1" s="200"/>
      <c r="W1" s="201"/>
      <c r="X1" s="201"/>
      <c r="Y1" s="201"/>
      <c r="Z1" s="440"/>
      <c r="AA1" s="403"/>
      <c r="AB1" s="201"/>
      <c r="AC1" s="201"/>
      <c r="AD1" s="201"/>
      <c r="AE1" s="201"/>
      <c r="AF1" s="201"/>
      <c r="AG1" s="201"/>
      <c r="AH1" s="201"/>
      <c r="AI1" s="201"/>
      <c r="AJ1" s="201"/>
      <c r="AK1" s="201"/>
      <c r="AL1" s="201"/>
      <c r="AM1" s="201"/>
      <c r="AN1" s="201"/>
      <c r="AO1" s="201"/>
    </row>
    <row r="2" spans="1:41" ht="15" customHeight="1">
      <c r="A2" s="197"/>
      <c r="B2" s="202" t="s">
        <v>924</v>
      </c>
      <c r="C2" s="203" t="s">
        <v>925</v>
      </c>
      <c r="D2" s="203" t="s">
        <v>926</v>
      </c>
      <c r="E2" s="203" t="s">
        <v>927</v>
      </c>
      <c r="F2" s="204" t="s">
        <v>928</v>
      </c>
      <c r="G2" s="204" t="s">
        <v>929</v>
      </c>
      <c r="H2" s="204" t="s">
        <v>930</v>
      </c>
      <c r="I2" s="204" t="s">
        <v>931</v>
      </c>
      <c r="J2" s="204" t="s">
        <v>928</v>
      </c>
      <c r="K2" s="204" t="s">
        <v>929</v>
      </c>
      <c r="L2" s="204" t="s">
        <v>930</v>
      </c>
      <c r="M2" s="204" t="s">
        <v>931</v>
      </c>
      <c r="N2" s="204" t="s">
        <v>928</v>
      </c>
      <c r="O2" s="204" t="s">
        <v>929</v>
      </c>
      <c r="P2" s="204" t="s">
        <v>930</v>
      </c>
      <c r="Q2" s="204" t="s">
        <v>931</v>
      </c>
      <c r="R2" s="204" t="s">
        <v>928</v>
      </c>
      <c r="S2" s="204" t="s">
        <v>929</v>
      </c>
      <c r="T2" s="204" t="s">
        <v>930</v>
      </c>
      <c r="U2" s="204" t="s">
        <v>931</v>
      </c>
      <c r="V2" s="197"/>
      <c r="W2" s="201"/>
      <c r="X2" s="201"/>
      <c r="Y2" s="201"/>
      <c r="Z2" s="201"/>
      <c r="AA2" s="201"/>
      <c r="AB2" s="201"/>
      <c r="AC2" s="201"/>
      <c r="AD2" s="201"/>
      <c r="AE2" s="201"/>
      <c r="AF2" s="201"/>
      <c r="AG2" s="201"/>
      <c r="AH2" s="201"/>
      <c r="AI2" s="201"/>
      <c r="AJ2" s="201"/>
      <c r="AK2" s="201"/>
      <c r="AL2" s="201"/>
      <c r="AM2" s="201"/>
      <c r="AN2" s="201"/>
      <c r="AO2" s="201"/>
    </row>
    <row r="3" spans="1:41" ht="15" customHeight="1">
      <c r="A3" s="197"/>
      <c r="B3" s="205"/>
      <c r="C3" s="206" t="s">
        <v>932</v>
      </c>
      <c r="D3" s="207" t="s">
        <v>933</v>
      </c>
      <c r="E3" s="207" t="s">
        <v>934</v>
      </c>
      <c r="F3" s="208" t="s">
        <v>935</v>
      </c>
      <c r="G3" s="209" t="s">
        <v>936</v>
      </c>
      <c r="H3" s="210" t="s">
        <v>937</v>
      </c>
      <c r="I3" s="211" t="s">
        <v>938</v>
      </c>
      <c r="J3" s="212" t="s">
        <v>935</v>
      </c>
      <c r="K3" s="213" t="s">
        <v>936</v>
      </c>
      <c r="L3" s="214" t="s">
        <v>937</v>
      </c>
      <c r="M3" s="215" t="s">
        <v>938</v>
      </c>
      <c r="N3" s="208" t="s">
        <v>935</v>
      </c>
      <c r="O3" s="209" t="s">
        <v>936</v>
      </c>
      <c r="P3" s="210" t="s">
        <v>937</v>
      </c>
      <c r="Q3" s="211" t="s">
        <v>938</v>
      </c>
      <c r="R3" s="208" t="s">
        <v>935</v>
      </c>
      <c r="S3" s="209" t="s">
        <v>936</v>
      </c>
      <c r="T3" s="210" t="s">
        <v>937</v>
      </c>
      <c r="U3" s="211" t="s">
        <v>938</v>
      </c>
      <c r="V3" s="197"/>
      <c r="W3" s="201"/>
      <c r="X3" s="201"/>
      <c r="Y3" s="201"/>
      <c r="Z3" s="201"/>
      <c r="AA3" s="201"/>
      <c r="AB3" s="201"/>
      <c r="AC3" s="201"/>
      <c r="AD3" s="201"/>
      <c r="AE3" s="201"/>
      <c r="AF3" s="201"/>
      <c r="AG3" s="201"/>
      <c r="AH3" s="201"/>
      <c r="AI3" s="201"/>
      <c r="AJ3" s="201"/>
      <c r="AK3" s="201"/>
      <c r="AL3" s="201"/>
      <c r="AM3" s="201"/>
      <c r="AN3" s="201"/>
      <c r="AO3" s="201"/>
    </row>
    <row r="4" spans="1:41" ht="15" customHeight="1">
      <c r="A4" s="197"/>
      <c r="B4" s="216" t="s">
        <v>59</v>
      </c>
      <c r="C4" s="217">
        <v>629.16499999999996</v>
      </c>
      <c r="D4" s="218">
        <v>503.33199999999999</v>
      </c>
      <c r="E4" s="219">
        <v>415.58691756272395</v>
      </c>
      <c r="F4" s="220">
        <v>118.33499999999999</v>
      </c>
      <c r="G4" s="221">
        <v>100.16500000000001</v>
      </c>
      <c r="H4" s="221">
        <v>80.72999999999999</v>
      </c>
      <c r="I4" s="222">
        <v>58.994999999999997</v>
      </c>
      <c r="J4" s="223">
        <v>747.5</v>
      </c>
      <c r="K4" s="224">
        <v>729.32999999999993</v>
      </c>
      <c r="L4" s="224">
        <v>709.89499999999998</v>
      </c>
      <c r="M4" s="225">
        <v>688.16</v>
      </c>
      <c r="N4" s="220">
        <v>621.66700000000003</v>
      </c>
      <c r="O4" s="221">
        <v>603.49699999999996</v>
      </c>
      <c r="P4" s="221">
        <v>584.06200000000001</v>
      </c>
      <c r="Q4" s="222">
        <v>562.327</v>
      </c>
      <c r="R4" s="226">
        <f t="shared" ref="R4:R40" si="0">F4+E4</f>
        <v>533.92191756272393</v>
      </c>
      <c r="S4" s="226">
        <f t="shared" ref="S4:S40" si="1">G4+E4</f>
        <v>515.75191756272397</v>
      </c>
      <c r="T4" s="226">
        <f t="shared" ref="T4:T40" si="2">H4+E4</f>
        <v>496.31691756272392</v>
      </c>
      <c r="U4" s="226">
        <f t="shared" ref="U4:U40" si="3">I4+E4</f>
        <v>474.58191756272396</v>
      </c>
      <c r="V4" s="197"/>
      <c r="W4" s="201"/>
      <c r="X4" s="201"/>
      <c r="Y4" s="201"/>
      <c r="Z4" s="201"/>
      <c r="AA4" s="201"/>
      <c r="AB4" s="201"/>
      <c r="AC4" s="201"/>
      <c r="AD4" s="201"/>
      <c r="AE4" s="201"/>
      <c r="AF4" s="201"/>
      <c r="AG4" s="201"/>
      <c r="AH4" s="201"/>
      <c r="AI4" s="201"/>
      <c r="AJ4" s="201"/>
      <c r="AK4" s="201"/>
      <c r="AL4" s="201"/>
      <c r="AM4" s="201"/>
      <c r="AN4" s="201"/>
      <c r="AO4" s="201"/>
    </row>
    <row r="5" spans="1:41" ht="15" customHeight="1">
      <c r="A5" s="197"/>
      <c r="B5" s="216" t="s">
        <v>61</v>
      </c>
      <c r="C5" s="217">
        <v>679.995</v>
      </c>
      <c r="D5" s="218">
        <v>543.99599999999998</v>
      </c>
      <c r="E5" s="219">
        <v>452.16845878136195</v>
      </c>
      <c r="F5" s="220">
        <v>148.23500000000001</v>
      </c>
      <c r="G5" s="221">
        <v>125.465</v>
      </c>
      <c r="H5" s="221">
        <v>101.2</v>
      </c>
      <c r="I5" s="222">
        <v>73.83</v>
      </c>
      <c r="J5" s="223">
        <v>828.23</v>
      </c>
      <c r="K5" s="224">
        <v>805.46</v>
      </c>
      <c r="L5" s="224">
        <v>781.19500000000005</v>
      </c>
      <c r="M5" s="225">
        <v>753.82500000000005</v>
      </c>
      <c r="N5" s="220">
        <v>692.23099999999999</v>
      </c>
      <c r="O5" s="221">
        <v>669.46100000000001</v>
      </c>
      <c r="P5" s="221">
        <v>645.19600000000003</v>
      </c>
      <c r="Q5" s="222">
        <v>617.82600000000002</v>
      </c>
      <c r="R5" s="226">
        <f t="shared" si="0"/>
        <v>600.40345878136191</v>
      </c>
      <c r="S5" s="226">
        <f t="shared" si="1"/>
        <v>577.63345878136192</v>
      </c>
      <c r="T5" s="226">
        <f t="shared" si="2"/>
        <v>553.36845878136194</v>
      </c>
      <c r="U5" s="226">
        <f t="shared" si="3"/>
        <v>525.99845878136193</v>
      </c>
      <c r="V5" s="197"/>
      <c r="W5" s="201"/>
      <c r="X5" s="201"/>
      <c r="Y5" s="201"/>
      <c r="Z5" s="201"/>
      <c r="AA5" s="201"/>
      <c r="AB5" s="201"/>
      <c r="AC5" s="201"/>
      <c r="AD5" s="201"/>
      <c r="AE5" s="201"/>
      <c r="AF5" s="201"/>
      <c r="AG5" s="201"/>
      <c r="AH5" s="201"/>
      <c r="AI5" s="201"/>
      <c r="AJ5" s="201"/>
      <c r="AK5" s="201"/>
      <c r="AL5" s="201"/>
      <c r="AM5" s="201"/>
      <c r="AN5" s="201"/>
      <c r="AO5" s="201"/>
    </row>
    <row r="6" spans="1:41" ht="15" customHeight="1">
      <c r="A6" s="197"/>
      <c r="B6" s="216" t="s">
        <v>63</v>
      </c>
      <c r="C6" s="217">
        <v>730.82499999999993</v>
      </c>
      <c r="D6" s="218">
        <v>584.66</v>
      </c>
      <c r="E6" s="219">
        <v>488.74999999999994</v>
      </c>
      <c r="F6" s="220">
        <v>178.02</v>
      </c>
      <c r="G6" s="221">
        <v>150.76499999999999</v>
      </c>
      <c r="H6" s="221">
        <v>121.55500000000001</v>
      </c>
      <c r="I6" s="222">
        <v>88.78</v>
      </c>
      <c r="J6" s="223">
        <v>908.84499999999991</v>
      </c>
      <c r="K6" s="224">
        <v>881.58999999999992</v>
      </c>
      <c r="L6" s="224">
        <v>852.37999999999988</v>
      </c>
      <c r="M6" s="225">
        <v>819.6049999999999</v>
      </c>
      <c r="N6" s="220">
        <v>762.68</v>
      </c>
      <c r="O6" s="221">
        <v>735.42499999999995</v>
      </c>
      <c r="P6" s="221">
        <v>706.21499999999992</v>
      </c>
      <c r="Q6" s="222">
        <v>673.43999999999994</v>
      </c>
      <c r="R6" s="226">
        <f t="shared" si="0"/>
        <v>666.77</v>
      </c>
      <c r="S6" s="226">
        <f t="shared" si="1"/>
        <v>639.51499999999987</v>
      </c>
      <c r="T6" s="226">
        <f t="shared" si="2"/>
        <v>610.30499999999995</v>
      </c>
      <c r="U6" s="226">
        <f t="shared" si="3"/>
        <v>577.53</v>
      </c>
      <c r="V6" s="197"/>
      <c r="W6" s="201"/>
      <c r="X6" s="201"/>
      <c r="Y6" s="201"/>
      <c r="Z6" s="201"/>
      <c r="AA6" s="201"/>
      <c r="AB6" s="201"/>
      <c r="AC6" s="201"/>
      <c r="AD6" s="201"/>
      <c r="AE6" s="201"/>
      <c r="AF6" s="201"/>
      <c r="AG6" s="201"/>
      <c r="AH6" s="201"/>
      <c r="AI6" s="201"/>
      <c r="AJ6" s="201"/>
      <c r="AK6" s="201"/>
      <c r="AL6" s="201"/>
      <c r="AM6" s="201"/>
      <c r="AN6" s="201"/>
      <c r="AO6" s="201"/>
    </row>
    <row r="7" spans="1:41" ht="15" customHeight="1">
      <c r="A7" s="197"/>
      <c r="B7" s="216" t="s">
        <v>579</v>
      </c>
      <c r="C7" s="217">
        <v>1180.4750000000001</v>
      </c>
      <c r="D7" s="218">
        <v>944.38000000000011</v>
      </c>
      <c r="E7" s="219">
        <v>1020.882616487455</v>
      </c>
      <c r="F7" s="220">
        <v>178.02</v>
      </c>
      <c r="G7" s="221">
        <v>150.76499999999999</v>
      </c>
      <c r="H7" s="221">
        <v>121.55500000000001</v>
      </c>
      <c r="I7" s="222">
        <v>88.78</v>
      </c>
      <c r="J7" s="223">
        <v>1358.4950000000001</v>
      </c>
      <c r="K7" s="224">
        <v>1331.2400000000002</v>
      </c>
      <c r="L7" s="224">
        <v>1302.0300000000002</v>
      </c>
      <c r="M7" s="225">
        <v>1269.2550000000001</v>
      </c>
      <c r="N7" s="220">
        <v>1122.4000000000001</v>
      </c>
      <c r="O7" s="221">
        <v>1095.145</v>
      </c>
      <c r="P7" s="221">
        <v>1065.9350000000002</v>
      </c>
      <c r="Q7" s="222">
        <v>1033.1600000000001</v>
      </c>
      <c r="R7" s="226">
        <f t="shared" si="0"/>
        <v>1198.9026164874551</v>
      </c>
      <c r="S7" s="226">
        <f t="shared" si="1"/>
        <v>1171.647616487455</v>
      </c>
      <c r="T7" s="226">
        <f t="shared" si="2"/>
        <v>1142.437616487455</v>
      </c>
      <c r="U7" s="226">
        <f t="shared" si="3"/>
        <v>1109.6626164874551</v>
      </c>
      <c r="V7" s="197"/>
      <c r="W7" s="201"/>
      <c r="X7" s="201"/>
      <c r="Y7" s="201"/>
      <c r="Z7" s="201"/>
      <c r="AA7" s="201"/>
      <c r="AB7" s="201"/>
      <c r="AC7" s="201"/>
      <c r="AD7" s="201"/>
      <c r="AE7" s="201"/>
      <c r="AF7" s="201"/>
      <c r="AG7" s="201"/>
      <c r="AH7" s="201"/>
      <c r="AI7" s="201"/>
      <c r="AJ7" s="201"/>
      <c r="AK7" s="201"/>
      <c r="AL7" s="201"/>
      <c r="AM7" s="201"/>
      <c r="AN7" s="201"/>
      <c r="AO7" s="201"/>
    </row>
    <row r="8" spans="1:41" ht="15" customHeight="1">
      <c r="A8" s="197"/>
      <c r="B8" s="216" t="s">
        <v>67</v>
      </c>
      <c r="C8" s="217">
        <v>781.65499999999997</v>
      </c>
      <c r="D8" s="218">
        <v>625.32400000000007</v>
      </c>
      <c r="E8" s="219">
        <v>520.59139784946228</v>
      </c>
      <c r="F8" s="220">
        <v>207.92</v>
      </c>
      <c r="G8" s="221">
        <v>176.065</v>
      </c>
      <c r="H8" s="221">
        <v>141.91</v>
      </c>
      <c r="I8" s="222">
        <v>103.61499999999999</v>
      </c>
      <c r="J8" s="223">
        <v>989.57499999999993</v>
      </c>
      <c r="K8" s="224">
        <v>957.72</v>
      </c>
      <c r="L8" s="224">
        <v>923.56499999999994</v>
      </c>
      <c r="M8" s="225">
        <v>885.27</v>
      </c>
      <c r="N8" s="220">
        <v>833.24400000000003</v>
      </c>
      <c r="O8" s="221">
        <v>801.38900000000012</v>
      </c>
      <c r="P8" s="221">
        <v>767.23400000000004</v>
      </c>
      <c r="Q8" s="222">
        <v>728.93900000000008</v>
      </c>
      <c r="R8" s="226">
        <f t="shared" si="0"/>
        <v>728.51139784946224</v>
      </c>
      <c r="S8" s="226">
        <f t="shared" si="1"/>
        <v>696.65639784946234</v>
      </c>
      <c r="T8" s="226">
        <f t="shared" si="2"/>
        <v>662.50139784946225</v>
      </c>
      <c r="U8" s="226">
        <f t="shared" si="3"/>
        <v>624.20639784946229</v>
      </c>
      <c r="V8" s="197"/>
      <c r="W8" s="201"/>
      <c r="X8" s="201"/>
      <c r="Y8" s="201"/>
      <c r="Z8" s="201"/>
      <c r="AA8" s="201"/>
      <c r="AB8" s="201"/>
      <c r="AC8" s="201"/>
      <c r="AD8" s="201"/>
      <c r="AE8" s="201"/>
      <c r="AF8" s="201"/>
      <c r="AG8" s="201"/>
      <c r="AH8" s="201"/>
      <c r="AI8" s="201"/>
      <c r="AJ8" s="201"/>
      <c r="AK8" s="201"/>
      <c r="AL8" s="201"/>
      <c r="AM8" s="201"/>
      <c r="AN8" s="201"/>
      <c r="AO8" s="201"/>
    </row>
    <row r="9" spans="1:41" ht="15" customHeight="1">
      <c r="A9" s="197"/>
      <c r="B9" s="216" t="s">
        <v>69</v>
      </c>
      <c r="C9" s="217">
        <v>850.65499999999997</v>
      </c>
      <c r="D9" s="218">
        <v>680.524</v>
      </c>
      <c r="E9" s="219">
        <v>581.18279569892468</v>
      </c>
      <c r="F9" s="220">
        <v>236.9</v>
      </c>
      <c r="G9" s="221">
        <v>200.44499999999999</v>
      </c>
      <c r="H9" s="221">
        <v>161.69</v>
      </c>
      <c r="I9" s="222">
        <v>117.99</v>
      </c>
      <c r="J9" s="223">
        <v>1087.5550000000001</v>
      </c>
      <c r="K9" s="224">
        <v>1051.0999999999999</v>
      </c>
      <c r="L9" s="224">
        <v>1012.345</v>
      </c>
      <c r="M9" s="225">
        <v>968.64499999999998</v>
      </c>
      <c r="N9" s="220">
        <v>917.42399999999998</v>
      </c>
      <c r="O9" s="221">
        <v>880.96900000000005</v>
      </c>
      <c r="P9" s="221">
        <v>842.21399999999994</v>
      </c>
      <c r="Q9" s="222">
        <v>798.51400000000001</v>
      </c>
      <c r="R9" s="226">
        <f t="shared" si="0"/>
        <v>818.08279569892466</v>
      </c>
      <c r="S9" s="226">
        <f t="shared" si="1"/>
        <v>781.62779569892473</v>
      </c>
      <c r="T9" s="226">
        <f t="shared" si="2"/>
        <v>742.87279569892462</v>
      </c>
      <c r="U9" s="226">
        <f t="shared" si="3"/>
        <v>699.17279569892469</v>
      </c>
      <c r="V9" s="197"/>
      <c r="W9" s="201"/>
      <c r="X9" s="201"/>
      <c r="Y9" s="201"/>
      <c r="Z9" s="201"/>
      <c r="AA9" s="201"/>
      <c r="AB9" s="201"/>
      <c r="AC9" s="201"/>
      <c r="AD9" s="201"/>
      <c r="AE9" s="201"/>
      <c r="AF9" s="201"/>
      <c r="AG9" s="201"/>
      <c r="AH9" s="201"/>
      <c r="AI9" s="201"/>
      <c r="AJ9" s="201"/>
      <c r="AK9" s="201"/>
      <c r="AL9" s="201"/>
      <c r="AM9" s="201"/>
      <c r="AN9" s="201"/>
      <c r="AO9" s="201"/>
    </row>
    <row r="10" spans="1:41" ht="15" customHeight="1">
      <c r="A10" s="197"/>
      <c r="B10" s="216" t="s">
        <v>71</v>
      </c>
      <c r="C10" s="217">
        <v>901.36999999999989</v>
      </c>
      <c r="D10" s="218">
        <v>721.096</v>
      </c>
      <c r="E10" s="219">
        <v>607.56272401433682</v>
      </c>
      <c r="F10" s="220">
        <v>266.8</v>
      </c>
      <c r="G10" s="221">
        <v>225.74499999999998</v>
      </c>
      <c r="H10" s="221">
        <v>182.04499999999999</v>
      </c>
      <c r="I10" s="222">
        <v>132.94</v>
      </c>
      <c r="J10" s="223">
        <v>1168.1699999999998</v>
      </c>
      <c r="K10" s="224">
        <v>1127.1149999999998</v>
      </c>
      <c r="L10" s="224">
        <v>1083.415</v>
      </c>
      <c r="M10" s="225">
        <v>1034.31</v>
      </c>
      <c r="N10" s="220">
        <v>987.89599999999996</v>
      </c>
      <c r="O10" s="221">
        <v>946.84100000000001</v>
      </c>
      <c r="P10" s="221">
        <v>903.14099999999996</v>
      </c>
      <c r="Q10" s="222">
        <v>854.03600000000006</v>
      </c>
      <c r="R10" s="226">
        <f t="shared" si="0"/>
        <v>874.36272401433689</v>
      </c>
      <c r="S10" s="226">
        <f t="shared" si="1"/>
        <v>833.30772401433683</v>
      </c>
      <c r="T10" s="226">
        <f t="shared" si="2"/>
        <v>789.60772401433678</v>
      </c>
      <c r="U10" s="226">
        <f t="shared" si="3"/>
        <v>740.50272401433676</v>
      </c>
      <c r="V10" s="197"/>
      <c r="W10" s="201"/>
      <c r="X10" s="201"/>
      <c r="Y10" s="201"/>
      <c r="Z10" s="201"/>
      <c r="AA10" s="201"/>
      <c r="AB10" s="201"/>
      <c r="AC10" s="201"/>
      <c r="AD10" s="201"/>
      <c r="AE10" s="201"/>
      <c r="AF10" s="201"/>
      <c r="AG10" s="201"/>
      <c r="AH10" s="201"/>
      <c r="AI10" s="201"/>
      <c r="AJ10" s="201"/>
      <c r="AK10" s="201"/>
      <c r="AL10" s="201"/>
      <c r="AM10" s="201"/>
      <c r="AN10" s="201"/>
      <c r="AO10" s="201"/>
    </row>
    <row r="11" spans="1:41" ht="15" customHeight="1">
      <c r="A11" s="197"/>
      <c r="B11" s="216" t="s">
        <v>73</v>
      </c>
      <c r="C11" s="217">
        <v>957.83500000000004</v>
      </c>
      <c r="D11" s="218">
        <v>766.26800000000003</v>
      </c>
      <c r="E11" s="219">
        <v>654.24283154121861</v>
      </c>
      <c r="F11" s="220">
        <v>296.58499999999998</v>
      </c>
      <c r="G11" s="221">
        <v>251.04499999999999</v>
      </c>
      <c r="H11" s="221">
        <v>202.51499999999999</v>
      </c>
      <c r="I11" s="222">
        <v>147.77500000000001</v>
      </c>
      <c r="J11" s="223">
        <v>1254.42</v>
      </c>
      <c r="K11" s="224">
        <v>1208.8800000000001</v>
      </c>
      <c r="L11" s="224">
        <v>1160.3499999999999</v>
      </c>
      <c r="M11" s="225">
        <v>1105.6100000000001</v>
      </c>
      <c r="N11" s="220">
        <v>1062.8530000000001</v>
      </c>
      <c r="O11" s="221">
        <v>1017.313</v>
      </c>
      <c r="P11" s="221">
        <v>968.78300000000002</v>
      </c>
      <c r="Q11" s="222">
        <v>914.04300000000001</v>
      </c>
      <c r="R11" s="226">
        <f t="shared" si="0"/>
        <v>950.82783154121853</v>
      </c>
      <c r="S11" s="226">
        <f t="shared" si="1"/>
        <v>905.28783154121857</v>
      </c>
      <c r="T11" s="226">
        <f t="shared" si="2"/>
        <v>856.75783154121859</v>
      </c>
      <c r="U11" s="226">
        <f t="shared" si="3"/>
        <v>802.01783154121858</v>
      </c>
      <c r="V11" s="197"/>
      <c r="W11" s="201"/>
      <c r="X11" s="201"/>
      <c r="Y11" s="201"/>
      <c r="Z11" s="201"/>
      <c r="AA11" s="201"/>
      <c r="AB11" s="201"/>
      <c r="AC11" s="201"/>
      <c r="AD11" s="201"/>
      <c r="AE11" s="201"/>
      <c r="AF11" s="201"/>
      <c r="AG11" s="201"/>
      <c r="AH11" s="201"/>
      <c r="AI11" s="201"/>
      <c r="AJ11" s="201"/>
      <c r="AK11" s="201"/>
      <c r="AL11" s="201"/>
      <c r="AM11" s="201"/>
      <c r="AN11" s="201"/>
      <c r="AO11" s="201"/>
    </row>
    <row r="12" spans="1:41" ht="15" customHeight="1">
      <c r="A12" s="197"/>
      <c r="B12" s="216" t="s">
        <v>75</v>
      </c>
      <c r="C12" s="217">
        <v>1008.5500000000001</v>
      </c>
      <c r="D12" s="218">
        <v>806.84000000000015</v>
      </c>
      <c r="E12" s="219">
        <v>676.19175627240134</v>
      </c>
      <c r="F12" s="220">
        <v>326.48500000000001</v>
      </c>
      <c r="G12" s="221">
        <v>276.34500000000003</v>
      </c>
      <c r="H12" s="221">
        <v>222.86999999999998</v>
      </c>
      <c r="I12" s="222">
        <v>162.72499999999999</v>
      </c>
      <c r="J12" s="223">
        <v>1335.0350000000001</v>
      </c>
      <c r="K12" s="224">
        <v>1284.895</v>
      </c>
      <c r="L12" s="224">
        <v>1231.42</v>
      </c>
      <c r="M12" s="225">
        <v>1171.2750000000001</v>
      </c>
      <c r="N12" s="220">
        <v>1133.3250000000003</v>
      </c>
      <c r="O12" s="221">
        <v>1083.1850000000002</v>
      </c>
      <c r="P12" s="221">
        <v>1029.71</v>
      </c>
      <c r="Q12" s="222">
        <v>969.56500000000017</v>
      </c>
      <c r="R12" s="226">
        <f t="shared" si="0"/>
        <v>1002.6767562724013</v>
      </c>
      <c r="S12" s="226">
        <f t="shared" si="1"/>
        <v>952.53675627240136</v>
      </c>
      <c r="T12" s="226">
        <f t="shared" si="2"/>
        <v>899.06175627240134</v>
      </c>
      <c r="U12" s="226">
        <f t="shared" si="3"/>
        <v>838.91675627240136</v>
      </c>
      <c r="V12" s="197"/>
      <c r="W12" s="201"/>
      <c r="X12" s="201"/>
      <c r="Y12" s="201"/>
      <c r="Z12" s="201"/>
      <c r="AA12" s="201"/>
      <c r="AB12" s="201"/>
      <c r="AC12" s="201"/>
      <c r="AD12" s="201"/>
      <c r="AE12" s="201"/>
      <c r="AF12" s="201"/>
      <c r="AG12" s="201"/>
      <c r="AH12" s="201"/>
      <c r="AI12" s="201"/>
      <c r="AJ12" s="201"/>
      <c r="AK12" s="201"/>
      <c r="AL12" s="201"/>
      <c r="AM12" s="201"/>
      <c r="AN12" s="201"/>
      <c r="AO12" s="201"/>
    </row>
    <row r="13" spans="1:41" ht="15" customHeight="1">
      <c r="A13" s="197"/>
      <c r="B13" s="216" t="s">
        <v>77</v>
      </c>
      <c r="C13" s="217">
        <v>1059.2650000000001</v>
      </c>
      <c r="D13" s="218">
        <v>847.41200000000015</v>
      </c>
      <c r="E13" s="219">
        <v>780.88709677419342</v>
      </c>
      <c r="F13" s="220">
        <v>356.38499999999999</v>
      </c>
      <c r="G13" s="221">
        <v>301.64499999999998</v>
      </c>
      <c r="H13" s="221">
        <v>243.22499999999999</v>
      </c>
      <c r="I13" s="222">
        <v>177.56</v>
      </c>
      <c r="J13" s="223">
        <v>1415.65</v>
      </c>
      <c r="K13" s="224">
        <v>1360.91</v>
      </c>
      <c r="L13" s="224">
        <v>1302.49</v>
      </c>
      <c r="M13" s="225">
        <v>1236.825</v>
      </c>
      <c r="N13" s="220">
        <v>1203.797</v>
      </c>
      <c r="O13" s="221">
        <v>1149.0570000000002</v>
      </c>
      <c r="P13" s="221">
        <v>1090.6370000000002</v>
      </c>
      <c r="Q13" s="222">
        <v>1024.9720000000002</v>
      </c>
      <c r="R13" s="226">
        <f t="shared" si="0"/>
        <v>1137.2720967741934</v>
      </c>
      <c r="S13" s="226">
        <f t="shared" si="1"/>
        <v>1082.5320967741934</v>
      </c>
      <c r="T13" s="226">
        <f t="shared" si="2"/>
        <v>1024.1120967741933</v>
      </c>
      <c r="U13" s="226">
        <f t="shared" si="3"/>
        <v>958.44709677419337</v>
      </c>
      <c r="V13" s="197"/>
      <c r="W13" s="201"/>
      <c r="X13" s="201"/>
      <c r="Y13" s="201"/>
      <c r="Z13" s="201"/>
      <c r="AA13" s="201"/>
      <c r="AB13" s="201"/>
      <c r="AC13" s="201"/>
      <c r="AD13" s="201"/>
      <c r="AE13" s="201"/>
      <c r="AF13" s="201"/>
      <c r="AG13" s="201"/>
      <c r="AH13" s="201"/>
      <c r="AI13" s="201"/>
      <c r="AJ13" s="201"/>
      <c r="AK13" s="201"/>
      <c r="AL13" s="201"/>
      <c r="AM13" s="201"/>
      <c r="AN13" s="201"/>
      <c r="AO13" s="201"/>
    </row>
    <row r="14" spans="1:41" ht="15" customHeight="1">
      <c r="A14" s="197"/>
      <c r="B14" s="216" t="s">
        <v>584</v>
      </c>
      <c r="C14" s="217">
        <v>426.65000000000003</v>
      </c>
      <c r="D14" s="218">
        <v>341.32000000000005</v>
      </c>
      <c r="E14" s="219">
        <v>320.06272401433688</v>
      </c>
      <c r="F14" s="220">
        <v>88.78</v>
      </c>
      <c r="G14" s="221">
        <v>75.209999999999994</v>
      </c>
      <c r="H14" s="221">
        <v>60.604999999999997</v>
      </c>
      <c r="I14" s="222">
        <v>44.274999999999999</v>
      </c>
      <c r="J14" s="223">
        <v>515.43000000000006</v>
      </c>
      <c r="K14" s="224">
        <v>501.86</v>
      </c>
      <c r="L14" s="224">
        <v>487.25500000000005</v>
      </c>
      <c r="M14" s="225">
        <v>470.92500000000001</v>
      </c>
      <c r="N14" s="220">
        <v>430.1</v>
      </c>
      <c r="O14" s="221">
        <v>416.53000000000003</v>
      </c>
      <c r="P14" s="221">
        <v>401.92500000000007</v>
      </c>
      <c r="Q14" s="222">
        <v>385.59500000000003</v>
      </c>
      <c r="R14" s="226">
        <f t="shared" si="0"/>
        <v>408.84272401433691</v>
      </c>
      <c r="S14" s="226">
        <f t="shared" si="1"/>
        <v>395.27272401433686</v>
      </c>
      <c r="T14" s="226">
        <f t="shared" si="2"/>
        <v>380.6677240143369</v>
      </c>
      <c r="U14" s="226">
        <f t="shared" si="3"/>
        <v>364.33772401433686</v>
      </c>
      <c r="V14" s="197"/>
      <c r="W14" s="201"/>
      <c r="X14" s="201"/>
      <c r="Y14" s="201"/>
      <c r="Z14" s="201"/>
      <c r="AA14" s="201"/>
      <c r="AB14" s="201"/>
      <c r="AC14" s="201"/>
      <c r="AD14" s="201"/>
      <c r="AE14" s="201"/>
      <c r="AF14" s="201"/>
      <c r="AG14" s="201"/>
      <c r="AH14" s="201"/>
      <c r="AI14" s="201"/>
      <c r="AJ14" s="201"/>
      <c r="AK14" s="201"/>
      <c r="AL14" s="201"/>
      <c r="AM14" s="201"/>
      <c r="AN14" s="201"/>
      <c r="AO14" s="201"/>
    </row>
    <row r="15" spans="1:41" ht="15" customHeight="1">
      <c r="A15" s="197"/>
      <c r="B15" s="216" t="s">
        <v>586</v>
      </c>
      <c r="C15" s="217">
        <v>629.16499999999996</v>
      </c>
      <c r="D15" s="218">
        <v>503.33199999999999</v>
      </c>
      <c r="E15" s="219">
        <v>415.58691756272395</v>
      </c>
      <c r="F15" s="220">
        <v>118.795</v>
      </c>
      <c r="G15" s="221">
        <v>100.51</v>
      </c>
      <c r="H15" s="221">
        <v>81.075000000000003</v>
      </c>
      <c r="I15" s="222">
        <v>59.225000000000001</v>
      </c>
      <c r="J15" s="223">
        <v>747.95999999999992</v>
      </c>
      <c r="K15" s="224">
        <v>729.67499999999995</v>
      </c>
      <c r="L15" s="224">
        <v>710.24</v>
      </c>
      <c r="M15" s="225">
        <v>688.39</v>
      </c>
      <c r="N15" s="220">
        <v>622.12699999999995</v>
      </c>
      <c r="O15" s="221">
        <v>603.84199999999998</v>
      </c>
      <c r="P15" s="221">
        <v>584.40700000000004</v>
      </c>
      <c r="Q15" s="222">
        <v>562.55700000000002</v>
      </c>
      <c r="R15" s="226">
        <f t="shared" si="0"/>
        <v>534.38191756272397</v>
      </c>
      <c r="S15" s="226">
        <f t="shared" si="1"/>
        <v>516.096917562724</v>
      </c>
      <c r="T15" s="226">
        <f t="shared" si="2"/>
        <v>496.66191756272394</v>
      </c>
      <c r="U15" s="226">
        <f t="shared" si="3"/>
        <v>474.81191756272398</v>
      </c>
      <c r="V15" s="197"/>
      <c r="W15" s="201"/>
      <c r="X15" s="201"/>
      <c r="Y15" s="201"/>
      <c r="Z15" s="201"/>
      <c r="AA15" s="201"/>
      <c r="AB15" s="201"/>
      <c r="AC15" s="201"/>
      <c r="AD15" s="201"/>
      <c r="AE15" s="201"/>
      <c r="AF15" s="201"/>
      <c r="AG15" s="201"/>
      <c r="AH15" s="201"/>
      <c r="AI15" s="201"/>
      <c r="AJ15" s="201"/>
      <c r="AK15" s="201"/>
      <c r="AL15" s="201"/>
      <c r="AM15" s="201"/>
      <c r="AN15" s="201"/>
      <c r="AO15" s="201"/>
    </row>
    <row r="16" spans="1:41" ht="15" customHeight="1">
      <c r="A16" s="197"/>
      <c r="B16" s="216" t="s">
        <v>587</v>
      </c>
      <c r="C16" s="217">
        <v>679.995</v>
      </c>
      <c r="D16" s="218">
        <v>543.99599999999998</v>
      </c>
      <c r="E16" s="219">
        <v>452.16845878136195</v>
      </c>
      <c r="F16" s="220">
        <v>148.69499999999999</v>
      </c>
      <c r="G16" s="221">
        <v>125.925</v>
      </c>
      <c r="H16" s="221">
        <v>101.545</v>
      </c>
      <c r="I16" s="222">
        <v>74.06</v>
      </c>
      <c r="J16" s="223">
        <v>828.69</v>
      </c>
      <c r="K16" s="224">
        <v>805.92</v>
      </c>
      <c r="L16" s="224">
        <v>781.54</v>
      </c>
      <c r="M16" s="225">
        <v>754.05500000000006</v>
      </c>
      <c r="N16" s="220">
        <v>692.69100000000003</v>
      </c>
      <c r="O16" s="221">
        <v>669.92099999999994</v>
      </c>
      <c r="P16" s="221">
        <v>645.54099999999994</v>
      </c>
      <c r="Q16" s="222">
        <v>618.05600000000004</v>
      </c>
      <c r="R16" s="226">
        <f t="shared" si="0"/>
        <v>600.86345878136194</v>
      </c>
      <c r="S16" s="226">
        <f t="shared" si="1"/>
        <v>578.09345878136196</v>
      </c>
      <c r="T16" s="226">
        <f t="shared" si="2"/>
        <v>553.71345878136196</v>
      </c>
      <c r="U16" s="226">
        <f t="shared" si="3"/>
        <v>526.22845878136195</v>
      </c>
      <c r="V16" s="197"/>
      <c r="W16" s="201"/>
      <c r="X16" s="201"/>
      <c r="Y16" s="201"/>
      <c r="Z16" s="201"/>
      <c r="AA16" s="201"/>
      <c r="AB16" s="201"/>
      <c r="AC16" s="201"/>
      <c r="AD16" s="201"/>
      <c r="AE16" s="201"/>
      <c r="AF16" s="201"/>
      <c r="AG16" s="201"/>
      <c r="AH16" s="201"/>
      <c r="AI16" s="201"/>
      <c r="AJ16" s="201"/>
      <c r="AK16" s="201"/>
      <c r="AL16" s="201"/>
      <c r="AM16" s="201"/>
      <c r="AN16" s="201"/>
      <c r="AO16" s="201"/>
    </row>
    <row r="17" spans="1:41" ht="15" customHeight="1">
      <c r="A17" s="197"/>
      <c r="B17" s="216" t="s">
        <v>589</v>
      </c>
      <c r="C17" s="217">
        <v>730.82499999999993</v>
      </c>
      <c r="D17" s="218">
        <v>584.66</v>
      </c>
      <c r="E17" s="219">
        <v>488.74999999999994</v>
      </c>
      <c r="F17" s="220">
        <v>178.70999999999998</v>
      </c>
      <c r="G17" s="221">
        <v>151.22499999999999</v>
      </c>
      <c r="H17" s="221">
        <v>122.01499999999999</v>
      </c>
      <c r="I17" s="222">
        <v>89.01</v>
      </c>
      <c r="J17" s="223">
        <v>909.53499999999985</v>
      </c>
      <c r="K17" s="224">
        <v>882.05</v>
      </c>
      <c r="L17" s="224">
        <v>852.83999999999992</v>
      </c>
      <c r="M17" s="225">
        <v>819.83499999999992</v>
      </c>
      <c r="N17" s="220">
        <v>763.36999999999989</v>
      </c>
      <c r="O17" s="221">
        <v>735.88499999999999</v>
      </c>
      <c r="P17" s="221">
        <v>706.67499999999995</v>
      </c>
      <c r="Q17" s="222">
        <v>673.67</v>
      </c>
      <c r="R17" s="226">
        <f t="shared" si="0"/>
        <v>667.45999999999992</v>
      </c>
      <c r="S17" s="226">
        <f t="shared" si="1"/>
        <v>639.97499999999991</v>
      </c>
      <c r="T17" s="226">
        <f t="shared" si="2"/>
        <v>610.76499999999987</v>
      </c>
      <c r="U17" s="226">
        <f t="shared" si="3"/>
        <v>577.76</v>
      </c>
      <c r="V17" s="197"/>
      <c r="W17" s="201"/>
      <c r="X17" s="201"/>
      <c r="Y17" s="201"/>
      <c r="Z17" s="201"/>
      <c r="AA17" s="201"/>
      <c r="AB17" s="201"/>
      <c r="AC17" s="201"/>
      <c r="AD17" s="201"/>
      <c r="AE17" s="201"/>
      <c r="AF17" s="201"/>
      <c r="AG17" s="201"/>
      <c r="AH17" s="201"/>
      <c r="AI17" s="201"/>
      <c r="AJ17" s="201"/>
      <c r="AK17" s="201"/>
      <c r="AL17" s="201"/>
      <c r="AM17" s="201"/>
      <c r="AN17" s="201"/>
      <c r="AO17" s="201"/>
    </row>
    <row r="18" spans="1:41" ht="15" customHeight="1">
      <c r="A18" s="197"/>
      <c r="B18" s="216" t="s">
        <v>591</v>
      </c>
      <c r="C18" s="217">
        <v>781.65499999999997</v>
      </c>
      <c r="D18" s="218">
        <v>625.32400000000007</v>
      </c>
      <c r="E18" s="219">
        <v>520.59139784946228</v>
      </c>
      <c r="F18" s="220">
        <v>208.72499999999999</v>
      </c>
      <c r="G18" s="221">
        <v>176.64</v>
      </c>
      <c r="H18" s="221">
        <v>142.48500000000001</v>
      </c>
      <c r="I18" s="222">
        <v>103.96</v>
      </c>
      <c r="J18" s="223">
        <v>990.38</v>
      </c>
      <c r="K18" s="224">
        <v>958.29499999999996</v>
      </c>
      <c r="L18" s="224">
        <v>924.14</v>
      </c>
      <c r="M18" s="225">
        <v>885.61500000000001</v>
      </c>
      <c r="N18" s="220">
        <v>834.04900000000009</v>
      </c>
      <c r="O18" s="221">
        <v>801.96400000000006</v>
      </c>
      <c r="P18" s="221">
        <v>767.80900000000008</v>
      </c>
      <c r="Q18" s="222">
        <v>729.28400000000011</v>
      </c>
      <c r="R18" s="226">
        <f t="shared" si="0"/>
        <v>729.31639784946231</v>
      </c>
      <c r="S18" s="226">
        <f t="shared" si="1"/>
        <v>697.23139784946227</v>
      </c>
      <c r="T18" s="226">
        <f t="shared" si="2"/>
        <v>663.0763978494623</v>
      </c>
      <c r="U18" s="226">
        <f t="shared" si="3"/>
        <v>624.55139784946232</v>
      </c>
      <c r="V18" s="197"/>
      <c r="W18" s="201"/>
      <c r="X18" s="201"/>
      <c r="Y18" s="201"/>
      <c r="Z18" s="201"/>
      <c r="AA18" s="201"/>
      <c r="AB18" s="201"/>
      <c r="AC18" s="201"/>
      <c r="AD18" s="201"/>
      <c r="AE18" s="201"/>
      <c r="AF18" s="201"/>
      <c r="AG18" s="201"/>
      <c r="AH18" s="201"/>
      <c r="AI18" s="201"/>
      <c r="AJ18" s="201"/>
      <c r="AK18" s="201"/>
      <c r="AL18" s="201"/>
      <c r="AM18" s="201"/>
      <c r="AN18" s="201"/>
      <c r="AO18" s="201"/>
    </row>
    <row r="19" spans="1:41" ht="15" customHeight="1">
      <c r="A19" s="197"/>
      <c r="B19" s="216" t="s">
        <v>593</v>
      </c>
      <c r="C19" s="217">
        <v>850.65499999999997</v>
      </c>
      <c r="D19" s="218">
        <v>680.524</v>
      </c>
      <c r="E19" s="219">
        <v>581.18279569892468</v>
      </c>
      <c r="F19" s="220">
        <v>237.47499999999999</v>
      </c>
      <c r="G19" s="221">
        <v>201.02</v>
      </c>
      <c r="H19" s="221">
        <v>162.15</v>
      </c>
      <c r="I19" s="222">
        <v>118.33499999999999</v>
      </c>
      <c r="J19" s="223">
        <v>1088.1299999999999</v>
      </c>
      <c r="K19" s="224">
        <v>1051.675</v>
      </c>
      <c r="L19" s="224">
        <v>1012.8049999999999</v>
      </c>
      <c r="M19" s="225">
        <v>968.99</v>
      </c>
      <c r="N19" s="220">
        <v>917.99900000000002</v>
      </c>
      <c r="O19" s="221">
        <v>881.54399999999998</v>
      </c>
      <c r="P19" s="221">
        <v>842.67399999999998</v>
      </c>
      <c r="Q19" s="222">
        <v>798.85900000000004</v>
      </c>
      <c r="R19" s="226">
        <f t="shared" si="0"/>
        <v>818.6577956989247</v>
      </c>
      <c r="S19" s="226">
        <f t="shared" si="1"/>
        <v>782.20279569892466</v>
      </c>
      <c r="T19" s="226">
        <f t="shared" si="2"/>
        <v>743.33279569892466</v>
      </c>
      <c r="U19" s="226">
        <f t="shared" si="3"/>
        <v>699.51779569892471</v>
      </c>
      <c r="V19" s="197"/>
      <c r="W19" s="201"/>
      <c r="X19" s="201"/>
      <c r="Y19" s="201"/>
      <c r="Z19" s="201"/>
      <c r="AA19" s="201"/>
      <c r="AB19" s="201"/>
      <c r="AC19" s="201"/>
      <c r="AD19" s="201"/>
      <c r="AE19" s="201"/>
      <c r="AF19" s="201"/>
      <c r="AG19" s="201"/>
      <c r="AH19" s="201"/>
      <c r="AI19" s="201"/>
      <c r="AJ19" s="201"/>
      <c r="AK19" s="201"/>
      <c r="AL19" s="201"/>
      <c r="AM19" s="201"/>
      <c r="AN19" s="201"/>
      <c r="AO19" s="201"/>
    </row>
    <row r="20" spans="1:41" ht="15" customHeight="1">
      <c r="A20" s="197"/>
      <c r="B20" s="216" t="s">
        <v>595</v>
      </c>
      <c r="C20" s="217">
        <v>901.36999999999989</v>
      </c>
      <c r="D20" s="218">
        <v>721.096</v>
      </c>
      <c r="E20" s="219">
        <v>607.56272401433682</v>
      </c>
      <c r="F20" s="220">
        <v>267.49</v>
      </c>
      <c r="G20" s="221">
        <v>226.435</v>
      </c>
      <c r="H20" s="221">
        <v>182.62</v>
      </c>
      <c r="I20" s="222">
        <v>133.285</v>
      </c>
      <c r="J20" s="223">
        <v>1168.8599999999999</v>
      </c>
      <c r="K20" s="224">
        <v>1127.8049999999998</v>
      </c>
      <c r="L20" s="224">
        <v>1083.9899999999998</v>
      </c>
      <c r="M20" s="225">
        <v>1034.655</v>
      </c>
      <c r="N20" s="220">
        <v>988.58600000000001</v>
      </c>
      <c r="O20" s="221">
        <v>947.53099999999995</v>
      </c>
      <c r="P20" s="221">
        <v>903.71600000000001</v>
      </c>
      <c r="Q20" s="222">
        <v>854.38099999999997</v>
      </c>
      <c r="R20" s="226">
        <f t="shared" si="0"/>
        <v>875.05272401433683</v>
      </c>
      <c r="S20" s="226">
        <f t="shared" si="1"/>
        <v>833.99772401433688</v>
      </c>
      <c r="T20" s="226">
        <f t="shared" si="2"/>
        <v>790.18272401433683</v>
      </c>
      <c r="U20" s="226">
        <f t="shared" si="3"/>
        <v>740.84772401433679</v>
      </c>
      <c r="V20" s="197"/>
      <c r="W20" s="201"/>
      <c r="X20" s="201"/>
      <c r="Y20" s="201"/>
      <c r="Z20" s="201"/>
      <c r="AA20" s="201"/>
      <c r="AB20" s="201"/>
      <c r="AC20" s="201"/>
      <c r="AD20" s="201"/>
      <c r="AE20" s="201"/>
      <c r="AF20" s="201"/>
      <c r="AG20" s="201"/>
      <c r="AH20" s="201"/>
      <c r="AI20" s="201"/>
      <c r="AJ20" s="201"/>
      <c r="AK20" s="201"/>
      <c r="AL20" s="201"/>
      <c r="AM20" s="201"/>
      <c r="AN20" s="201"/>
      <c r="AO20" s="201"/>
    </row>
    <row r="21" spans="1:41" ht="15" customHeight="1">
      <c r="A21" s="197"/>
      <c r="B21" s="216" t="s">
        <v>597</v>
      </c>
      <c r="C21" s="217">
        <v>957.83500000000004</v>
      </c>
      <c r="D21" s="218">
        <v>766.26800000000003</v>
      </c>
      <c r="E21" s="219">
        <v>654.24283154121861</v>
      </c>
      <c r="F21" s="220">
        <v>297.505</v>
      </c>
      <c r="G21" s="221">
        <v>251.73500000000001</v>
      </c>
      <c r="H21" s="221">
        <v>203.09</v>
      </c>
      <c r="I21" s="222">
        <v>148.23500000000001</v>
      </c>
      <c r="J21" s="223">
        <v>1255.3400000000001</v>
      </c>
      <c r="K21" s="224">
        <v>1209.5700000000002</v>
      </c>
      <c r="L21" s="224">
        <v>1160.925</v>
      </c>
      <c r="M21" s="225">
        <v>1106.0700000000002</v>
      </c>
      <c r="N21" s="220">
        <v>1063.7730000000001</v>
      </c>
      <c r="O21" s="221">
        <v>1018.003</v>
      </c>
      <c r="P21" s="221">
        <v>969.35800000000006</v>
      </c>
      <c r="Q21" s="222">
        <v>914.50300000000004</v>
      </c>
      <c r="R21" s="226">
        <f t="shared" si="0"/>
        <v>951.7478315412186</v>
      </c>
      <c r="S21" s="226">
        <f t="shared" si="1"/>
        <v>905.97783154121862</v>
      </c>
      <c r="T21" s="226">
        <f t="shared" si="2"/>
        <v>857.33283154121864</v>
      </c>
      <c r="U21" s="226">
        <f t="shared" si="3"/>
        <v>802.47783154121862</v>
      </c>
      <c r="V21" s="197"/>
      <c r="W21" s="201"/>
      <c r="X21" s="201"/>
      <c r="Y21" s="201"/>
      <c r="Z21" s="201"/>
      <c r="AA21" s="201"/>
      <c r="AB21" s="201"/>
      <c r="AC21" s="201"/>
      <c r="AD21" s="201"/>
      <c r="AE21" s="201"/>
      <c r="AF21" s="201"/>
      <c r="AG21" s="201"/>
      <c r="AH21" s="201"/>
      <c r="AI21" s="201"/>
      <c r="AJ21" s="201"/>
      <c r="AK21" s="201"/>
      <c r="AL21" s="201"/>
      <c r="AM21" s="201"/>
      <c r="AN21" s="201"/>
      <c r="AO21" s="201"/>
    </row>
    <row r="22" spans="1:41" ht="15" customHeight="1">
      <c r="A22" s="197"/>
      <c r="B22" s="216" t="s">
        <v>599</v>
      </c>
      <c r="C22" s="217">
        <v>1008.5500000000001</v>
      </c>
      <c r="D22" s="218">
        <v>806.84000000000015</v>
      </c>
      <c r="E22" s="219">
        <v>676.19175627240134</v>
      </c>
      <c r="F22" s="220">
        <v>327.40499999999997</v>
      </c>
      <c r="G22" s="221">
        <v>277.15000000000003</v>
      </c>
      <c r="H22" s="221">
        <v>223.56</v>
      </c>
      <c r="I22" s="222">
        <v>163.185</v>
      </c>
      <c r="J22" s="223">
        <v>1335.9549999999999</v>
      </c>
      <c r="K22" s="224">
        <v>1285.7</v>
      </c>
      <c r="L22" s="224">
        <v>1232.1100000000001</v>
      </c>
      <c r="M22" s="225">
        <v>1171.7350000000001</v>
      </c>
      <c r="N22" s="220">
        <v>1134.2450000000001</v>
      </c>
      <c r="O22" s="221">
        <v>1083.9900000000002</v>
      </c>
      <c r="P22" s="221">
        <v>1030.4000000000001</v>
      </c>
      <c r="Q22" s="222">
        <v>970.02500000000009</v>
      </c>
      <c r="R22" s="226">
        <f t="shared" si="0"/>
        <v>1003.5967562724013</v>
      </c>
      <c r="S22" s="226">
        <f t="shared" si="1"/>
        <v>953.34175627240143</v>
      </c>
      <c r="T22" s="226">
        <f t="shared" si="2"/>
        <v>899.75175627240128</v>
      </c>
      <c r="U22" s="226">
        <f t="shared" si="3"/>
        <v>839.37675627240128</v>
      </c>
      <c r="V22" s="197"/>
      <c r="W22" s="201"/>
      <c r="X22" s="201"/>
      <c r="Y22" s="201"/>
      <c r="Z22" s="201"/>
      <c r="AA22" s="201"/>
      <c r="AB22" s="201"/>
      <c r="AC22" s="201"/>
      <c r="AD22" s="201"/>
      <c r="AE22" s="201"/>
      <c r="AF22" s="201"/>
      <c r="AG22" s="201"/>
      <c r="AH22" s="201"/>
      <c r="AI22" s="201"/>
      <c r="AJ22" s="201"/>
      <c r="AK22" s="201"/>
      <c r="AL22" s="201"/>
      <c r="AM22" s="201"/>
      <c r="AN22" s="201"/>
      <c r="AO22" s="201"/>
    </row>
    <row r="23" spans="1:41" ht="15" customHeight="1">
      <c r="A23" s="197"/>
      <c r="B23" s="216" t="s">
        <v>601</v>
      </c>
      <c r="C23" s="217">
        <v>1059.2650000000001</v>
      </c>
      <c r="D23" s="218">
        <v>847.41200000000015</v>
      </c>
      <c r="E23" s="219">
        <v>780.88709677419342</v>
      </c>
      <c r="F23" s="220">
        <v>357.41999999999996</v>
      </c>
      <c r="G23" s="221">
        <v>302.565</v>
      </c>
      <c r="H23" s="221">
        <v>243.91500000000002</v>
      </c>
      <c r="I23" s="222">
        <v>178.13499999999999</v>
      </c>
      <c r="J23" s="223">
        <v>1416.6849999999999</v>
      </c>
      <c r="K23" s="224">
        <v>1361.8300000000002</v>
      </c>
      <c r="L23" s="224">
        <v>1303.18</v>
      </c>
      <c r="M23" s="225">
        <v>1237.4000000000001</v>
      </c>
      <c r="N23" s="220">
        <v>1204.8320000000001</v>
      </c>
      <c r="O23" s="221">
        <v>1149.9770000000001</v>
      </c>
      <c r="P23" s="221">
        <v>1091.3270000000002</v>
      </c>
      <c r="Q23" s="222">
        <v>1025.547</v>
      </c>
      <c r="R23" s="226">
        <f t="shared" si="0"/>
        <v>1138.3070967741933</v>
      </c>
      <c r="S23" s="226">
        <f t="shared" si="1"/>
        <v>1083.4520967741935</v>
      </c>
      <c r="T23" s="226">
        <f t="shared" si="2"/>
        <v>1024.8020967741934</v>
      </c>
      <c r="U23" s="226">
        <f t="shared" si="3"/>
        <v>959.02209677419341</v>
      </c>
      <c r="V23" s="197"/>
      <c r="W23" s="201"/>
      <c r="X23" s="201"/>
      <c r="Y23" s="201"/>
      <c r="Z23" s="201"/>
      <c r="AA23" s="201"/>
      <c r="AB23" s="201"/>
      <c r="AC23" s="201"/>
      <c r="AD23" s="201"/>
      <c r="AE23" s="201"/>
      <c r="AF23" s="201"/>
      <c r="AG23" s="201"/>
      <c r="AH23" s="201"/>
      <c r="AI23" s="201"/>
      <c r="AJ23" s="201"/>
      <c r="AK23" s="201"/>
      <c r="AL23" s="201"/>
      <c r="AM23" s="201"/>
      <c r="AN23" s="201"/>
      <c r="AO23" s="201"/>
    </row>
    <row r="24" spans="1:41" ht="15" customHeight="1">
      <c r="A24" s="197"/>
      <c r="B24" s="216" t="s">
        <v>87</v>
      </c>
      <c r="C24" s="217">
        <v>995.44</v>
      </c>
      <c r="D24" s="218">
        <v>796.35200000000009</v>
      </c>
      <c r="E24" s="219">
        <v>652.07885304659499</v>
      </c>
      <c r="F24" s="220">
        <v>117.875</v>
      </c>
      <c r="G24" s="221">
        <v>99.704999999999998</v>
      </c>
      <c r="H24" s="221">
        <v>80.5</v>
      </c>
      <c r="I24" s="222">
        <v>58.765000000000001</v>
      </c>
      <c r="J24" s="223">
        <v>1113.3150000000001</v>
      </c>
      <c r="K24" s="224">
        <v>1095.145</v>
      </c>
      <c r="L24" s="224">
        <v>1075.94</v>
      </c>
      <c r="M24" s="225">
        <v>1054.2050000000002</v>
      </c>
      <c r="N24" s="220">
        <v>914.22700000000009</v>
      </c>
      <c r="O24" s="221">
        <v>896.05700000000013</v>
      </c>
      <c r="P24" s="221">
        <v>876.85200000000009</v>
      </c>
      <c r="Q24" s="222">
        <v>855.11700000000008</v>
      </c>
      <c r="R24" s="226">
        <f t="shared" si="0"/>
        <v>769.95385304659499</v>
      </c>
      <c r="S24" s="226">
        <f t="shared" si="1"/>
        <v>751.78385304659503</v>
      </c>
      <c r="T24" s="226">
        <f t="shared" si="2"/>
        <v>732.57885304659499</v>
      </c>
      <c r="U24" s="226">
        <f t="shared" si="3"/>
        <v>710.84385304659497</v>
      </c>
      <c r="V24" s="197"/>
      <c r="W24" s="201"/>
      <c r="X24" s="201"/>
      <c r="Y24" s="201"/>
      <c r="Z24" s="201"/>
      <c r="AA24" s="201"/>
      <c r="AB24" s="201"/>
      <c r="AC24" s="201"/>
      <c r="AD24" s="201"/>
      <c r="AE24" s="201"/>
      <c r="AF24" s="201"/>
      <c r="AG24" s="201"/>
      <c r="AH24" s="201"/>
      <c r="AI24" s="201"/>
      <c r="AJ24" s="201"/>
      <c r="AK24" s="201"/>
      <c r="AL24" s="201"/>
      <c r="AM24" s="201"/>
      <c r="AN24" s="201"/>
      <c r="AO24" s="201"/>
    </row>
    <row r="25" spans="1:41" ht="15" customHeight="1">
      <c r="A25" s="197"/>
      <c r="B25" s="216" t="s">
        <v>89</v>
      </c>
      <c r="C25" s="217">
        <v>1065.4750000000001</v>
      </c>
      <c r="D25" s="218">
        <v>852.38000000000011</v>
      </c>
      <c r="E25" s="219">
        <v>701.12903225806451</v>
      </c>
      <c r="F25" s="220">
        <v>147.66</v>
      </c>
      <c r="G25" s="221">
        <v>124.88999999999999</v>
      </c>
      <c r="H25" s="221">
        <v>100.74</v>
      </c>
      <c r="I25" s="222">
        <v>73.600000000000009</v>
      </c>
      <c r="J25" s="223">
        <v>1213.1350000000002</v>
      </c>
      <c r="K25" s="224">
        <v>1190.3650000000002</v>
      </c>
      <c r="L25" s="224">
        <v>1166.2150000000001</v>
      </c>
      <c r="M25" s="225">
        <v>1139.075</v>
      </c>
      <c r="N25" s="220">
        <v>1000.0400000000001</v>
      </c>
      <c r="O25" s="221">
        <v>977.2700000000001</v>
      </c>
      <c r="P25" s="221">
        <v>953.12000000000012</v>
      </c>
      <c r="Q25" s="222">
        <v>925.98000000000013</v>
      </c>
      <c r="R25" s="226">
        <f t="shared" si="0"/>
        <v>848.78903225806448</v>
      </c>
      <c r="S25" s="226">
        <f t="shared" si="1"/>
        <v>826.0190322580645</v>
      </c>
      <c r="T25" s="226">
        <f t="shared" si="2"/>
        <v>801.86903225806452</v>
      </c>
      <c r="U25" s="226">
        <f t="shared" si="3"/>
        <v>774.72903225806454</v>
      </c>
      <c r="V25" s="197"/>
      <c r="W25" s="201"/>
      <c r="X25" s="201"/>
      <c r="Y25" s="201"/>
      <c r="Z25" s="201"/>
      <c r="AA25" s="201"/>
      <c r="AB25" s="201"/>
      <c r="AC25" s="201"/>
      <c r="AD25" s="201"/>
      <c r="AE25" s="201"/>
      <c r="AF25" s="201"/>
      <c r="AG25" s="201"/>
      <c r="AH25" s="201"/>
      <c r="AI25" s="201"/>
      <c r="AJ25" s="201"/>
      <c r="AK25" s="201"/>
      <c r="AL25" s="201"/>
      <c r="AM25" s="201"/>
      <c r="AN25" s="201"/>
      <c r="AO25" s="201"/>
    </row>
    <row r="26" spans="1:41" ht="15" customHeight="1">
      <c r="A26" s="197"/>
      <c r="B26" s="216" t="s">
        <v>91</v>
      </c>
      <c r="C26" s="217">
        <v>1135.395</v>
      </c>
      <c r="D26" s="218">
        <v>908.31600000000003</v>
      </c>
      <c r="E26" s="219">
        <v>750.17921146953404</v>
      </c>
      <c r="F26" s="220">
        <v>177.33</v>
      </c>
      <c r="G26" s="221">
        <v>150.07500000000002</v>
      </c>
      <c r="H26" s="221">
        <v>121.095</v>
      </c>
      <c r="I26" s="222">
        <v>88.435000000000002</v>
      </c>
      <c r="J26" s="223">
        <v>1312.7249999999999</v>
      </c>
      <c r="K26" s="224">
        <v>1285.47</v>
      </c>
      <c r="L26" s="224">
        <v>1256.49</v>
      </c>
      <c r="M26" s="225">
        <v>1223.83</v>
      </c>
      <c r="N26" s="220">
        <v>1085.646</v>
      </c>
      <c r="O26" s="221">
        <v>1058.3910000000001</v>
      </c>
      <c r="P26" s="221">
        <v>1029.4110000000001</v>
      </c>
      <c r="Q26" s="222">
        <v>996.75099999999998</v>
      </c>
      <c r="R26" s="226">
        <f t="shared" si="0"/>
        <v>927.50921146953408</v>
      </c>
      <c r="S26" s="226">
        <f t="shared" si="1"/>
        <v>900.25421146953408</v>
      </c>
      <c r="T26" s="226">
        <f t="shared" si="2"/>
        <v>871.27421146953407</v>
      </c>
      <c r="U26" s="226">
        <f t="shared" si="3"/>
        <v>838.61421146953398</v>
      </c>
      <c r="V26" s="197"/>
      <c r="W26" s="201"/>
      <c r="X26" s="201"/>
      <c r="Y26" s="201"/>
      <c r="Z26" s="201"/>
      <c r="AA26" s="201"/>
      <c r="AB26" s="201"/>
      <c r="AC26" s="201"/>
      <c r="AD26" s="201"/>
      <c r="AE26" s="201"/>
      <c r="AF26" s="201"/>
      <c r="AG26" s="201"/>
      <c r="AH26" s="201"/>
      <c r="AI26" s="201"/>
      <c r="AJ26" s="201"/>
      <c r="AK26" s="201"/>
      <c r="AL26" s="201"/>
      <c r="AM26" s="201"/>
      <c r="AN26" s="201"/>
      <c r="AO26" s="201"/>
    </row>
    <row r="27" spans="1:41" ht="15" customHeight="1">
      <c r="A27" s="197"/>
      <c r="B27" s="216" t="s">
        <v>93</v>
      </c>
      <c r="C27" s="217">
        <v>1205.3150000000001</v>
      </c>
      <c r="D27" s="218">
        <v>964.25200000000007</v>
      </c>
      <c r="E27" s="219">
        <v>799.22939068100345</v>
      </c>
      <c r="F27" s="220">
        <v>207.11500000000001</v>
      </c>
      <c r="G27" s="221">
        <v>175.26</v>
      </c>
      <c r="H27" s="221">
        <v>141.33499999999998</v>
      </c>
      <c r="I27" s="222">
        <v>103.155</v>
      </c>
      <c r="J27" s="223">
        <v>1412.43</v>
      </c>
      <c r="K27" s="224">
        <v>1380.575</v>
      </c>
      <c r="L27" s="224">
        <v>1346.65</v>
      </c>
      <c r="M27" s="225">
        <v>1308.47</v>
      </c>
      <c r="N27" s="220">
        <v>1171.3670000000002</v>
      </c>
      <c r="O27" s="221">
        <v>1139.5120000000002</v>
      </c>
      <c r="P27" s="221">
        <v>1105.587</v>
      </c>
      <c r="Q27" s="222">
        <v>1067.4070000000002</v>
      </c>
      <c r="R27" s="226">
        <f t="shared" si="0"/>
        <v>1006.3443906810035</v>
      </c>
      <c r="S27" s="226">
        <f t="shared" si="1"/>
        <v>974.48939068100344</v>
      </c>
      <c r="T27" s="226">
        <f t="shared" si="2"/>
        <v>940.56439068100349</v>
      </c>
      <c r="U27" s="226">
        <f t="shared" si="3"/>
        <v>902.38439068100342</v>
      </c>
      <c r="V27" s="197"/>
      <c r="W27" s="201"/>
      <c r="X27" s="201"/>
      <c r="Y27" s="201"/>
      <c r="Z27" s="201"/>
      <c r="AA27" s="201"/>
      <c r="AB27" s="201"/>
      <c r="AC27" s="201"/>
      <c r="AD27" s="201"/>
      <c r="AE27" s="201"/>
      <c r="AF27" s="201"/>
      <c r="AG27" s="201"/>
      <c r="AH27" s="201"/>
      <c r="AI27" s="201"/>
      <c r="AJ27" s="201"/>
      <c r="AK27" s="201"/>
      <c r="AL27" s="201"/>
      <c r="AM27" s="201"/>
      <c r="AN27" s="201"/>
      <c r="AO27" s="201"/>
    </row>
    <row r="28" spans="1:41" ht="15" customHeight="1">
      <c r="A28" s="197"/>
      <c r="B28" s="216" t="s">
        <v>95</v>
      </c>
      <c r="C28" s="217">
        <v>1275.3500000000001</v>
      </c>
      <c r="D28" s="218">
        <v>1020.2800000000002</v>
      </c>
      <c r="E28" s="219">
        <v>848.17652329749092</v>
      </c>
      <c r="F28" s="220">
        <v>236.9</v>
      </c>
      <c r="G28" s="221">
        <v>200.44499999999999</v>
      </c>
      <c r="H28" s="221">
        <v>161.69</v>
      </c>
      <c r="I28" s="222">
        <v>117.99</v>
      </c>
      <c r="J28" s="223">
        <v>1512.2500000000002</v>
      </c>
      <c r="K28" s="224">
        <v>1475.7950000000001</v>
      </c>
      <c r="L28" s="224">
        <v>1437.0400000000002</v>
      </c>
      <c r="M28" s="225">
        <v>1393.3400000000001</v>
      </c>
      <c r="N28" s="220">
        <v>1257.1800000000003</v>
      </c>
      <c r="O28" s="221">
        <v>1220.7250000000001</v>
      </c>
      <c r="P28" s="221">
        <v>1181.9700000000003</v>
      </c>
      <c r="Q28" s="222">
        <v>1138.2700000000002</v>
      </c>
      <c r="R28" s="226">
        <f t="shared" si="0"/>
        <v>1085.0765232974909</v>
      </c>
      <c r="S28" s="226">
        <f t="shared" si="1"/>
        <v>1048.621523297491</v>
      </c>
      <c r="T28" s="226">
        <f t="shared" si="2"/>
        <v>1009.8665232974909</v>
      </c>
      <c r="U28" s="226">
        <f t="shared" si="3"/>
        <v>966.16652329749093</v>
      </c>
      <c r="V28" s="197"/>
      <c r="W28" s="201"/>
      <c r="X28" s="201"/>
      <c r="Y28" s="201"/>
      <c r="Z28" s="201"/>
      <c r="AA28" s="201"/>
      <c r="AB28" s="201"/>
      <c r="AC28" s="201"/>
      <c r="AD28" s="201"/>
      <c r="AE28" s="201"/>
      <c r="AF28" s="201"/>
      <c r="AG28" s="201"/>
      <c r="AH28" s="201"/>
      <c r="AI28" s="201"/>
      <c r="AJ28" s="201"/>
      <c r="AK28" s="201"/>
      <c r="AL28" s="201"/>
      <c r="AM28" s="201"/>
      <c r="AN28" s="201"/>
      <c r="AO28" s="201"/>
    </row>
    <row r="29" spans="1:41" ht="15" customHeight="1">
      <c r="A29" s="197"/>
      <c r="B29" s="216" t="s">
        <v>609</v>
      </c>
      <c r="C29" s="217">
        <v>1345.155</v>
      </c>
      <c r="D29" s="218">
        <v>1076.124</v>
      </c>
      <c r="E29" s="219">
        <v>897.22670250896044</v>
      </c>
      <c r="F29" s="220">
        <v>266.685</v>
      </c>
      <c r="G29" s="221">
        <v>225.63000000000002</v>
      </c>
      <c r="H29" s="221">
        <v>182.04499999999999</v>
      </c>
      <c r="I29" s="222">
        <v>132.82500000000002</v>
      </c>
      <c r="J29" s="223">
        <v>1611.84</v>
      </c>
      <c r="K29" s="224">
        <v>1570.7850000000001</v>
      </c>
      <c r="L29" s="224">
        <v>1527.2</v>
      </c>
      <c r="M29" s="225">
        <v>1477.98</v>
      </c>
      <c r="N29" s="220">
        <v>1342.809</v>
      </c>
      <c r="O29" s="221">
        <v>1301.7540000000001</v>
      </c>
      <c r="P29" s="221">
        <v>1258.1690000000001</v>
      </c>
      <c r="Q29" s="222">
        <v>1208.9490000000001</v>
      </c>
      <c r="R29" s="226">
        <f t="shared" si="0"/>
        <v>1163.9117025089604</v>
      </c>
      <c r="S29" s="226">
        <f t="shared" si="1"/>
        <v>1122.8567025089606</v>
      </c>
      <c r="T29" s="226">
        <f t="shared" si="2"/>
        <v>1079.2717025089605</v>
      </c>
      <c r="U29" s="226">
        <f t="shared" si="3"/>
        <v>1030.0517025089605</v>
      </c>
      <c r="V29" s="197"/>
      <c r="W29" s="201"/>
      <c r="X29" s="201"/>
      <c r="Y29" s="201"/>
      <c r="Z29" s="201"/>
      <c r="AA29" s="201"/>
      <c r="AB29" s="201"/>
      <c r="AC29" s="201"/>
      <c r="AD29" s="201"/>
      <c r="AE29" s="201"/>
      <c r="AF29" s="201"/>
      <c r="AG29" s="201"/>
      <c r="AH29" s="201"/>
      <c r="AI29" s="201"/>
      <c r="AJ29" s="201"/>
      <c r="AK29" s="201"/>
      <c r="AL29" s="201"/>
      <c r="AM29" s="201"/>
      <c r="AN29" s="201"/>
      <c r="AO29" s="201"/>
    </row>
    <row r="30" spans="1:41" ht="15" customHeight="1">
      <c r="A30" s="197"/>
      <c r="B30" s="216" t="s">
        <v>97</v>
      </c>
      <c r="C30" s="217">
        <v>1431.75</v>
      </c>
      <c r="D30" s="218">
        <v>1145.4000000000001</v>
      </c>
      <c r="E30" s="219">
        <v>946.17383512544791</v>
      </c>
      <c r="F30" s="220">
        <v>296.35500000000002</v>
      </c>
      <c r="G30" s="221">
        <v>250.815</v>
      </c>
      <c r="H30" s="221">
        <v>202.285</v>
      </c>
      <c r="I30" s="222">
        <v>147.66</v>
      </c>
      <c r="J30" s="223">
        <v>1728.105</v>
      </c>
      <c r="K30" s="224">
        <v>1682.5650000000001</v>
      </c>
      <c r="L30" s="224">
        <v>1634.0350000000001</v>
      </c>
      <c r="M30" s="225">
        <v>1579.41</v>
      </c>
      <c r="N30" s="220">
        <v>1441.7550000000001</v>
      </c>
      <c r="O30" s="221">
        <v>1396.2150000000001</v>
      </c>
      <c r="P30" s="221">
        <v>1347.6850000000002</v>
      </c>
      <c r="Q30" s="222">
        <v>1293.0600000000002</v>
      </c>
      <c r="R30" s="226">
        <f t="shared" si="0"/>
        <v>1242.528835125448</v>
      </c>
      <c r="S30" s="226">
        <f t="shared" si="1"/>
        <v>1196.9888351254478</v>
      </c>
      <c r="T30" s="226">
        <f t="shared" si="2"/>
        <v>1148.4588351254479</v>
      </c>
      <c r="U30" s="226">
        <f t="shared" si="3"/>
        <v>1093.8338351254479</v>
      </c>
      <c r="V30" s="197"/>
      <c r="W30" s="201"/>
      <c r="X30" s="201"/>
      <c r="Y30" s="201"/>
      <c r="Z30" s="201"/>
      <c r="AA30" s="201"/>
      <c r="AB30" s="201"/>
      <c r="AC30" s="201"/>
      <c r="AD30" s="201"/>
      <c r="AE30" s="201"/>
      <c r="AF30" s="201"/>
      <c r="AG30" s="201"/>
      <c r="AH30" s="201"/>
      <c r="AI30" s="201"/>
      <c r="AJ30" s="201"/>
      <c r="AK30" s="201"/>
      <c r="AL30" s="201"/>
      <c r="AM30" s="201"/>
      <c r="AN30" s="201"/>
      <c r="AO30" s="201"/>
    </row>
    <row r="31" spans="1:41" ht="15" customHeight="1">
      <c r="A31" s="197"/>
      <c r="B31" s="216" t="s">
        <v>99</v>
      </c>
      <c r="C31" s="217">
        <v>1571.59</v>
      </c>
      <c r="D31" s="218">
        <v>1257.2719999999999</v>
      </c>
      <c r="E31" s="219">
        <v>1044.2741935483871</v>
      </c>
      <c r="F31" s="220">
        <v>355.92500000000001</v>
      </c>
      <c r="G31" s="221">
        <v>301.185</v>
      </c>
      <c r="H31" s="221">
        <v>242.88000000000002</v>
      </c>
      <c r="I31" s="222">
        <v>177.33</v>
      </c>
      <c r="J31" s="223">
        <v>1927.5149999999999</v>
      </c>
      <c r="K31" s="224">
        <v>1872.7749999999999</v>
      </c>
      <c r="L31" s="224">
        <v>1814.47</v>
      </c>
      <c r="M31" s="225">
        <v>1748.9199999999998</v>
      </c>
      <c r="N31" s="220">
        <v>1613.1969999999999</v>
      </c>
      <c r="O31" s="221">
        <v>1558.4569999999999</v>
      </c>
      <c r="P31" s="221">
        <v>1500.152</v>
      </c>
      <c r="Q31" s="222">
        <v>1434.6019999999999</v>
      </c>
      <c r="R31" s="226">
        <f t="shared" si="0"/>
        <v>1400.199193548387</v>
      </c>
      <c r="S31" s="226">
        <f t="shared" si="1"/>
        <v>1345.459193548387</v>
      </c>
      <c r="T31" s="226">
        <f t="shared" si="2"/>
        <v>1287.1541935483872</v>
      </c>
      <c r="U31" s="226">
        <f t="shared" si="3"/>
        <v>1221.604193548387</v>
      </c>
      <c r="V31" s="197"/>
      <c r="W31" s="201"/>
      <c r="X31" s="201"/>
      <c r="Y31" s="201"/>
      <c r="Z31" s="201"/>
      <c r="AA31" s="201"/>
      <c r="AB31" s="201"/>
      <c r="AC31" s="201"/>
      <c r="AD31" s="201"/>
      <c r="AE31" s="201"/>
      <c r="AF31" s="201"/>
      <c r="AG31" s="201"/>
      <c r="AH31" s="201"/>
      <c r="AI31" s="201"/>
      <c r="AJ31" s="201"/>
      <c r="AK31" s="201"/>
      <c r="AL31" s="201"/>
      <c r="AM31" s="201"/>
      <c r="AN31" s="201"/>
      <c r="AO31" s="201"/>
    </row>
    <row r="32" spans="1:41" ht="15" customHeight="1">
      <c r="A32" s="197"/>
      <c r="B32" s="216" t="s">
        <v>102</v>
      </c>
      <c r="C32" s="217">
        <v>1068.1199999999999</v>
      </c>
      <c r="D32" s="218">
        <v>854.49599999999998</v>
      </c>
      <c r="E32" s="219">
        <v>704.83870967741939</v>
      </c>
      <c r="F32" s="220">
        <v>237.82</v>
      </c>
      <c r="G32" s="221">
        <v>201.25</v>
      </c>
      <c r="H32" s="221">
        <v>162.38</v>
      </c>
      <c r="I32" s="222">
        <v>118.45</v>
      </c>
      <c r="J32" s="223">
        <v>1305.9399999999998</v>
      </c>
      <c r="K32" s="224">
        <v>1269.3699999999999</v>
      </c>
      <c r="L32" s="224">
        <v>1230.5</v>
      </c>
      <c r="M32" s="225">
        <v>1186.57</v>
      </c>
      <c r="N32" s="220">
        <v>1092.316</v>
      </c>
      <c r="O32" s="221">
        <v>1055.7460000000001</v>
      </c>
      <c r="P32" s="221">
        <v>1016.876</v>
      </c>
      <c r="Q32" s="222">
        <v>972.94600000000003</v>
      </c>
      <c r="R32" s="226">
        <f t="shared" si="0"/>
        <v>942.65870967741944</v>
      </c>
      <c r="S32" s="226">
        <f t="shared" si="1"/>
        <v>906.08870967741939</v>
      </c>
      <c r="T32" s="226">
        <f t="shared" si="2"/>
        <v>867.21870967741938</v>
      </c>
      <c r="U32" s="226">
        <f t="shared" si="3"/>
        <v>823.28870967741943</v>
      </c>
      <c r="V32" s="197"/>
      <c r="W32" s="201"/>
      <c r="X32" s="201"/>
      <c r="Y32" s="201"/>
      <c r="Z32" s="201"/>
      <c r="AA32" s="201"/>
      <c r="AB32" s="201"/>
      <c r="AC32" s="201"/>
      <c r="AD32" s="201"/>
      <c r="AE32" s="201"/>
      <c r="AF32" s="201"/>
      <c r="AG32" s="201"/>
      <c r="AH32" s="201"/>
      <c r="AI32" s="201"/>
      <c r="AJ32" s="201"/>
      <c r="AK32" s="201"/>
      <c r="AL32" s="201"/>
      <c r="AM32" s="201"/>
      <c r="AN32" s="201"/>
      <c r="AO32" s="201"/>
    </row>
    <row r="33" spans="1:41" ht="15" customHeight="1">
      <c r="A33" s="197"/>
      <c r="B33" s="216" t="s">
        <v>615</v>
      </c>
      <c r="C33" s="217">
        <v>1127.23</v>
      </c>
      <c r="D33" s="218">
        <v>901.78400000000011</v>
      </c>
      <c r="E33" s="219">
        <v>745.95430107526875</v>
      </c>
      <c r="F33" s="220">
        <v>267.72000000000003</v>
      </c>
      <c r="G33" s="221">
        <v>226.54999999999998</v>
      </c>
      <c r="H33" s="221">
        <v>182.73500000000001</v>
      </c>
      <c r="I33" s="222">
        <v>133.4</v>
      </c>
      <c r="J33" s="223">
        <v>1394.95</v>
      </c>
      <c r="K33" s="224">
        <v>1353.78</v>
      </c>
      <c r="L33" s="224">
        <v>1309.9650000000001</v>
      </c>
      <c r="M33" s="225">
        <v>1260.6300000000001</v>
      </c>
      <c r="N33" s="220">
        <v>1169.5040000000001</v>
      </c>
      <c r="O33" s="221">
        <v>1128.3340000000001</v>
      </c>
      <c r="P33" s="221">
        <v>1084.5190000000002</v>
      </c>
      <c r="Q33" s="222">
        <v>1035.1840000000002</v>
      </c>
      <c r="R33" s="226">
        <f t="shared" si="0"/>
        <v>1013.6743010752688</v>
      </c>
      <c r="S33" s="226">
        <f t="shared" si="1"/>
        <v>972.5043010752687</v>
      </c>
      <c r="T33" s="226">
        <f t="shared" si="2"/>
        <v>928.68930107526876</v>
      </c>
      <c r="U33" s="226">
        <f t="shared" si="3"/>
        <v>879.35430107526872</v>
      </c>
      <c r="V33" s="197"/>
      <c r="W33" s="201"/>
      <c r="X33" s="201"/>
      <c r="Y33" s="201"/>
      <c r="Z33" s="201"/>
      <c r="AA33" s="201"/>
      <c r="AB33" s="201"/>
      <c r="AC33" s="201"/>
      <c r="AD33" s="201"/>
      <c r="AE33" s="201"/>
      <c r="AF33" s="201"/>
      <c r="AG33" s="201"/>
      <c r="AH33" s="201"/>
      <c r="AI33" s="201"/>
      <c r="AJ33" s="201"/>
      <c r="AK33" s="201"/>
      <c r="AL33" s="201"/>
      <c r="AM33" s="201"/>
      <c r="AN33" s="201"/>
      <c r="AO33" s="201"/>
    </row>
    <row r="34" spans="1:41" ht="15.6">
      <c r="A34" s="197"/>
      <c r="B34" s="216" t="s">
        <v>104</v>
      </c>
      <c r="C34" s="217">
        <v>1197.3799999999999</v>
      </c>
      <c r="D34" s="218">
        <v>957.904</v>
      </c>
      <c r="E34" s="219">
        <v>787.17293906810028</v>
      </c>
      <c r="F34" s="220">
        <v>297.62</v>
      </c>
      <c r="G34" s="221">
        <v>251.85</v>
      </c>
      <c r="H34" s="221">
        <v>203.09</v>
      </c>
      <c r="I34" s="222">
        <v>148.23500000000001</v>
      </c>
      <c r="J34" s="223">
        <v>1495</v>
      </c>
      <c r="K34" s="224">
        <v>1449.2299999999998</v>
      </c>
      <c r="L34" s="224">
        <v>1400.4699999999998</v>
      </c>
      <c r="M34" s="225">
        <v>1345.6149999999998</v>
      </c>
      <c r="N34" s="220">
        <v>1255.5239999999999</v>
      </c>
      <c r="O34" s="221">
        <v>1209.7539999999999</v>
      </c>
      <c r="P34" s="221">
        <v>1160.9939999999999</v>
      </c>
      <c r="Q34" s="222">
        <v>1106.1390000000001</v>
      </c>
      <c r="R34" s="226">
        <f t="shared" si="0"/>
        <v>1084.7929390681002</v>
      </c>
      <c r="S34" s="226">
        <f t="shared" si="1"/>
        <v>1039.0229390681002</v>
      </c>
      <c r="T34" s="226">
        <f t="shared" si="2"/>
        <v>990.26293906810031</v>
      </c>
      <c r="U34" s="226">
        <f t="shared" si="3"/>
        <v>935.40793906810029</v>
      </c>
      <c r="V34" s="197"/>
      <c r="W34" s="201"/>
      <c r="X34" s="201"/>
      <c r="Y34" s="201"/>
      <c r="Z34" s="201"/>
      <c r="AA34" s="201"/>
      <c r="AB34" s="201"/>
      <c r="AC34" s="201"/>
      <c r="AD34" s="201"/>
      <c r="AE34" s="201"/>
      <c r="AF34" s="201"/>
      <c r="AG34" s="201"/>
      <c r="AH34" s="201"/>
      <c r="AI34" s="201"/>
      <c r="AJ34" s="201"/>
      <c r="AK34" s="201"/>
      <c r="AL34" s="201"/>
      <c r="AM34" s="201"/>
      <c r="AN34" s="201"/>
      <c r="AO34" s="201"/>
    </row>
    <row r="35" spans="1:41" ht="15.6">
      <c r="A35" s="197"/>
      <c r="B35" s="216" t="s">
        <v>106</v>
      </c>
      <c r="C35" s="217">
        <v>1315.7149999999999</v>
      </c>
      <c r="D35" s="218">
        <v>1052.5719999999999</v>
      </c>
      <c r="E35" s="219">
        <v>869.50716845878128</v>
      </c>
      <c r="F35" s="220">
        <v>357.30500000000001</v>
      </c>
      <c r="G35" s="221">
        <v>302.45</v>
      </c>
      <c r="H35" s="221">
        <v>243.91500000000002</v>
      </c>
      <c r="I35" s="222">
        <v>178.02</v>
      </c>
      <c r="J35" s="223">
        <v>1673.02</v>
      </c>
      <c r="K35" s="224">
        <v>1618.165</v>
      </c>
      <c r="L35" s="224">
        <v>1559.6299999999999</v>
      </c>
      <c r="M35" s="225">
        <v>1493.7349999999999</v>
      </c>
      <c r="N35" s="220">
        <v>1409.877</v>
      </c>
      <c r="O35" s="221">
        <v>1355.0219999999999</v>
      </c>
      <c r="P35" s="221">
        <v>1296.4869999999999</v>
      </c>
      <c r="Q35" s="222">
        <v>1230.5919999999999</v>
      </c>
      <c r="R35" s="226">
        <f t="shared" si="0"/>
        <v>1226.8121684587813</v>
      </c>
      <c r="S35" s="226">
        <f t="shared" si="1"/>
        <v>1171.9571684587813</v>
      </c>
      <c r="T35" s="226">
        <f t="shared" si="2"/>
        <v>1113.4221684587812</v>
      </c>
      <c r="U35" s="226">
        <f t="shared" si="3"/>
        <v>1047.5271684587813</v>
      </c>
      <c r="V35" s="197"/>
      <c r="W35" s="201"/>
      <c r="X35" s="201"/>
      <c r="Y35" s="201"/>
      <c r="Z35" s="201"/>
      <c r="AA35" s="201"/>
      <c r="AB35" s="201"/>
      <c r="AC35" s="201"/>
      <c r="AD35" s="201"/>
      <c r="AE35" s="201"/>
      <c r="AF35" s="201"/>
      <c r="AG35" s="201"/>
      <c r="AH35" s="201"/>
      <c r="AI35" s="201"/>
      <c r="AJ35" s="201"/>
      <c r="AK35" s="201"/>
      <c r="AL35" s="201"/>
      <c r="AM35" s="201"/>
      <c r="AN35" s="201"/>
      <c r="AO35" s="201"/>
    </row>
    <row r="36" spans="1:41" ht="15.6">
      <c r="A36" s="197"/>
      <c r="B36" s="216" t="s">
        <v>620</v>
      </c>
      <c r="C36" s="217">
        <v>710.93</v>
      </c>
      <c r="D36" s="218">
        <v>568.74400000000003</v>
      </c>
      <c r="E36" s="219">
        <v>918.8664874551971</v>
      </c>
      <c r="F36" s="220">
        <v>58.765000000000001</v>
      </c>
      <c r="G36" s="221">
        <v>49.795000000000002</v>
      </c>
      <c r="H36" s="221">
        <v>40.135000000000005</v>
      </c>
      <c r="I36" s="222">
        <v>29.324999999999999</v>
      </c>
      <c r="J36" s="223">
        <v>769.69499999999994</v>
      </c>
      <c r="K36" s="224">
        <v>760.72499999999991</v>
      </c>
      <c r="L36" s="224">
        <v>751.06499999999994</v>
      </c>
      <c r="M36" s="225">
        <v>740.255</v>
      </c>
      <c r="N36" s="220">
        <v>627.50900000000001</v>
      </c>
      <c r="O36" s="221">
        <v>618.53899999999999</v>
      </c>
      <c r="P36" s="221">
        <v>608.87900000000002</v>
      </c>
      <c r="Q36" s="222">
        <v>598.06900000000007</v>
      </c>
      <c r="R36" s="226">
        <f t="shared" si="0"/>
        <v>977.63148745519709</v>
      </c>
      <c r="S36" s="226">
        <f t="shared" si="1"/>
        <v>968.66148745519706</v>
      </c>
      <c r="T36" s="226">
        <f t="shared" si="2"/>
        <v>959.00148745519709</v>
      </c>
      <c r="U36" s="226">
        <f t="shared" si="3"/>
        <v>948.19148745519715</v>
      </c>
      <c r="V36" s="197"/>
      <c r="W36" s="201"/>
      <c r="X36" s="201"/>
      <c r="Y36" s="201"/>
      <c r="Z36" s="201"/>
      <c r="AA36" s="201"/>
      <c r="AB36" s="201"/>
      <c r="AC36" s="201"/>
      <c r="AD36" s="201"/>
      <c r="AE36" s="201"/>
      <c r="AF36" s="201"/>
      <c r="AG36" s="201"/>
      <c r="AH36" s="201"/>
      <c r="AI36" s="201"/>
      <c r="AJ36" s="201"/>
      <c r="AK36" s="201"/>
      <c r="AL36" s="201"/>
      <c r="AM36" s="201"/>
      <c r="AN36" s="201"/>
      <c r="AO36" s="201"/>
    </row>
    <row r="37" spans="1:41" ht="15.6">
      <c r="A37" s="197"/>
      <c r="B37" s="216" t="s">
        <v>622</v>
      </c>
      <c r="C37" s="217">
        <v>738.99</v>
      </c>
      <c r="D37" s="218">
        <v>591.19200000000001</v>
      </c>
      <c r="E37" s="219">
        <v>988.6290322580644</v>
      </c>
      <c r="F37" s="220">
        <v>88.78</v>
      </c>
      <c r="G37" s="221">
        <v>75.209999999999994</v>
      </c>
      <c r="H37" s="221">
        <v>60.604999999999997</v>
      </c>
      <c r="I37" s="222">
        <v>44.274999999999999</v>
      </c>
      <c r="J37" s="223">
        <v>827.77</v>
      </c>
      <c r="K37" s="224">
        <v>814.2</v>
      </c>
      <c r="L37" s="224">
        <v>799.59500000000003</v>
      </c>
      <c r="M37" s="225">
        <v>783.26499999999999</v>
      </c>
      <c r="N37" s="220">
        <v>679.97199999999998</v>
      </c>
      <c r="O37" s="221">
        <v>666.40200000000004</v>
      </c>
      <c r="P37" s="221">
        <v>651.79700000000003</v>
      </c>
      <c r="Q37" s="222">
        <v>635.46699999999998</v>
      </c>
      <c r="R37" s="226">
        <f t="shared" si="0"/>
        <v>1077.4090322580644</v>
      </c>
      <c r="S37" s="226">
        <f t="shared" si="1"/>
        <v>1063.8390322580644</v>
      </c>
      <c r="T37" s="226">
        <f t="shared" si="2"/>
        <v>1049.2340322580644</v>
      </c>
      <c r="U37" s="226">
        <f t="shared" si="3"/>
        <v>1032.9040322580645</v>
      </c>
      <c r="V37" s="197"/>
      <c r="W37" s="201"/>
      <c r="X37" s="201"/>
      <c r="Y37" s="201"/>
      <c r="Z37" s="201"/>
      <c r="AA37" s="201"/>
      <c r="AB37" s="201"/>
      <c r="AC37" s="201"/>
      <c r="AD37" s="201"/>
      <c r="AE37" s="201"/>
      <c r="AF37" s="201"/>
      <c r="AG37" s="201"/>
      <c r="AH37" s="201"/>
      <c r="AI37" s="201"/>
      <c r="AJ37" s="201"/>
      <c r="AK37" s="201"/>
      <c r="AL37" s="201"/>
      <c r="AM37" s="201"/>
      <c r="AN37" s="201"/>
      <c r="AO37" s="201"/>
    </row>
    <row r="38" spans="1:41" ht="15.6">
      <c r="A38" s="197"/>
      <c r="B38" s="216" t="s">
        <v>624</v>
      </c>
      <c r="C38" s="217">
        <v>766.93499999999995</v>
      </c>
      <c r="D38" s="218">
        <v>613.548</v>
      </c>
      <c r="E38" s="219">
        <v>1083.7410394265232</v>
      </c>
      <c r="F38" s="220">
        <v>118.795</v>
      </c>
      <c r="G38" s="221">
        <v>100.51</v>
      </c>
      <c r="H38" s="221">
        <v>81.075000000000003</v>
      </c>
      <c r="I38" s="222">
        <v>59.225000000000001</v>
      </c>
      <c r="J38" s="223">
        <v>885.7299999999999</v>
      </c>
      <c r="K38" s="224">
        <v>867.44499999999994</v>
      </c>
      <c r="L38" s="224">
        <v>848.01</v>
      </c>
      <c r="M38" s="225">
        <v>826.16</v>
      </c>
      <c r="N38" s="220">
        <v>732.34299999999996</v>
      </c>
      <c r="O38" s="221">
        <v>714.05799999999999</v>
      </c>
      <c r="P38" s="221">
        <v>694.62300000000005</v>
      </c>
      <c r="Q38" s="222">
        <v>672.77300000000002</v>
      </c>
      <c r="R38" s="226">
        <f t="shared" si="0"/>
        <v>1202.5360394265233</v>
      </c>
      <c r="S38" s="226">
        <f t="shared" si="1"/>
        <v>1184.2510394265232</v>
      </c>
      <c r="T38" s="226">
        <f t="shared" si="2"/>
        <v>1164.8160394265233</v>
      </c>
      <c r="U38" s="226">
        <f t="shared" si="3"/>
        <v>1142.9660394265231</v>
      </c>
      <c r="V38" s="197"/>
      <c r="W38" s="201"/>
      <c r="X38" s="201"/>
      <c r="Y38" s="201"/>
      <c r="Z38" s="201"/>
      <c r="AA38" s="201"/>
      <c r="AB38" s="201"/>
      <c r="AC38" s="201"/>
      <c r="AD38" s="201"/>
      <c r="AE38" s="201"/>
      <c r="AF38" s="201"/>
      <c r="AG38" s="201"/>
      <c r="AH38" s="201"/>
      <c r="AI38" s="201"/>
      <c r="AJ38" s="201"/>
      <c r="AK38" s="201"/>
      <c r="AL38" s="201"/>
      <c r="AM38" s="201"/>
      <c r="AN38" s="201"/>
      <c r="AO38" s="201"/>
    </row>
    <row r="39" spans="1:41" ht="15.6">
      <c r="A39" s="197"/>
      <c r="B39" s="216" t="s">
        <v>109</v>
      </c>
      <c r="C39" s="217">
        <v>580.17500000000007</v>
      </c>
      <c r="D39" s="218">
        <v>464.1400000000001</v>
      </c>
      <c r="E39" s="219">
        <v>378.69623655913978</v>
      </c>
      <c r="F39" s="220">
        <v>296.58499999999998</v>
      </c>
      <c r="G39" s="221">
        <v>251.04499999999999</v>
      </c>
      <c r="H39" s="221">
        <v>202.51499999999999</v>
      </c>
      <c r="I39" s="222">
        <v>147.77500000000001</v>
      </c>
      <c r="J39" s="223">
        <v>876.76</v>
      </c>
      <c r="K39" s="224">
        <v>831.22</v>
      </c>
      <c r="L39" s="224">
        <v>782.69</v>
      </c>
      <c r="M39" s="225">
        <v>727.95</v>
      </c>
      <c r="N39" s="220">
        <v>760.72500000000014</v>
      </c>
      <c r="O39" s="221">
        <v>715.18500000000006</v>
      </c>
      <c r="P39" s="221">
        <v>666.65500000000009</v>
      </c>
      <c r="Q39" s="222">
        <v>611.91500000000008</v>
      </c>
      <c r="R39" s="226">
        <f t="shared" ref="R39:R50" si="4">F39+E39</f>
        <v>675.28123655913976</v>
      </c>
      <c r="S39" s="226">
        <f t="shared" ref="S39:S50" si="5">G39+E39</f>
        <v>629.74123655913979</v>
      </c>
      <c r="T39" s="226">
        <f t="shared" ref="T39:T50" si="6">H39+E39</f>
        <v>581.21123655913971</v>
      </c>
      <c r="U39" s="226">
        <f t="shared" ref="U39:U50" si="7">I39+E39</f>
        <v>526.47123655913981</v>
      </c>
      <c r="V39" s="197"/>
      <c r="W39" s="201"/>
      <c r="X39" s="201"/>
      <c r="Y39" s="201"/>
      <c r="Z39" s="201"/>
      <c r="AA39" s="201"/>
      <c r="AB39" s="201"/>
      <c r="AC39" s="201"/>
      <c r="AD39" s="201"/>
      <c r="AE39" s="201"/>
      <c r="AF39" s="201"/>
      <c r="AG39" s="201"/>
      <c r="AH39" s="201"/>
      <c r="AI39" s="201"/>
      <c r="AJ39" s="201"/>
      <c r="AK39" s="201"/>
      <c r="AL39" s="201"/>
      <c r="AM39" s="201"/>
      <c r="AN39" s="201"/>
      <c r="AO39" s="201"/>
    </row>
    <row r="40" spans="1:41" ht="15.6">
      <c r="A40" s="197"/>
      <c r="B40" s="216" t="s">
        <v>111</v>
      </c>
      <c r="C40" s="217">
        <v>605.13</v>
      </c>
      <c r="D40" s="218">
        <v>484.10400000000004</v>
      </c>
      <c r="E40" s="219">
        <v>434.44444444444434</v>
      </c>
      <c r="F40" s="220">
        <v>326.48500000000001</v>
      </c>
      <c r="G40" s="221">
        <v>276.34500000000003</v>
      </c>
      <c r="H40" s="221">
        <v>222.86999999999998</v>
      </c>
      <c r="I40" s="222">
        <v>162.72499999999999</v>
      </c>
      <c r="J40" s="223">
        <v>931.61500000000001</v>
      </c>
      <c r="K40" s="224">
        <v>881.47500000000002</v>
      </c>
      <c r="L40" s="224">
        <v>828</v>
      </c>
      <c r="M40" s="225">
        <v>767.85500000000002</v>
      </c>
      <c r="N40" s="220">
        <v>810.58900000000006</v>
      </c>
      <c r="O40" s="221">
        <v>760.44900000000007</v>
      </c>
      <c r="P40" s="221">
        <v>706.97400000000005</v>
      </c>
      <c r="Q40" s="222">
        <v>646.82900000000006</v>
      </c>
      <c r="R40" s="226">
        <f t="shared" si="4"/>
        <v>760.92944444444436</v>
      </c>
      <c r="S40" s="226">
        <f t="shared" si="5"/>
        <v>710.78944444444437</v>
      </c>
      <c r="T40" s="226">
        <f t="shared" si="6"/>
        <v>657.31444444444435</v>
      </c>
      <c r="U40" s="226">
        <f t="shared" si="7"/>
        <v>597.16944444444437</v>
      </c>
      <c r="V40" s="197"/>
      <c r="W40" s="201"/>
      <c r="X40" s="201"/>
      <c r="Y40" s="201"/>
      <c r="Z40" s="201"/>
      <c r="AA40" s="201"/>
      <c r="AB40" s="201"/>
      <c r="AC40" s="201"/>
      <c r="AD40" s="201"/>
      <c r="AE40" s="201"/>
      <c r="AF40" s="201"/>
      <c r="AG40" s="201"/>
      <c r="AH40" s="201"/>
      <c r="AI40" s="201"/>
      <c r="AJ40" s="201"/>
      <c r="AK40" s="201"/>
      <c r="AL40" s="201"/>
      <c r="AM40" s="201"/>
      <c r="AN40" s="201"/>
      <c r="AO40" s="201"/>
    </row>
    <row r="41" spans="1:41" ht="15.6">
      <c r="A41" s="197"/>
      <c r="B41" s="216" t="s">
        <v>113</v>
      </c>
      <c r="C41" s="217">
        <v>629.97</v>
      </c>
      <c r="D41" s="218">
        <v>503.97600000000006</v>
      </c>
      <c r="E41" s="219">
        <v>450</v>
      </c>
      <c r="F41" s="220">
        <v>356.38499999999999</v>
      </c>
      <c r="G41" s="221">
        <v>301.64499999999998</v>
      </c>
      <c r="H41" s="221">
        <v>243.22499999999999</v>
      </c>
      <c r="I41" s="222">
        <v>177.56</v>
      </c>
      <c r="J41" s="223">
        <v>986.35500000000002</v>
      </c>
      <c r="K41" s="224">
        <v>931.61500000000001</v>
      </c>
      <c r="L41" s="224">
        <v>873.19500000000005</v>
      </c>
      <c r="M41" s="225">
        <v>807.53</v>
      </c>
      <c r="N41" s="220">
        <v>860.3610000000001</v>
      </c>
      <c r="O41" s="221">
        <v>805.62100000000009</v>
      </c>
      <c r="P41" s="221">
        <v>747.20100000000002</v>
      </c>
      <c r="Q41" s="222">
        <v>681.53600000000006</v>
      </c>
      <c r="R41" s="226">
        <f t="shared" si="4"/>
        <v>806.38499999999999</v>
      </c>
      <c r="S41" s="226">
        <f t="shared" si="5"/>
        <v>751.64499999999998</v>
      </c>
      <c r="T41" s="226">
        <f t="shared" si="6"/>
        <v>693.22500000000002</v>
      </c>
      <c r="U41" s="226">
        <f t="shared" si="7"/>
        <v>627.55999999999995</v>
      </c>
      <c r="V41" s="197"/>
      <c r="W41" s="201"/>
      <c r="X41" s="201"/>
      <c r="Y41" s="201"/>
      <c r="Z41" s="201"/>
      <c r="AA41" s="201"/>
      <c r="AB41" s="201"/>
      <c r="AC41" s="201"/>
      <c r="AD41" s="201"/>
      <c r="AE41" s="201"/>
      <c r="AF41" s="201"/>
      <c r="AG41" s="201"/>
      <c r="AH41" s="201"/>
      <c r="AI41" s="201"/>
      <c r="AJ41" s="201"/>
      <c r="AK41" s="201"/>
      <c r="AL41" s="201"/>
      <c r="AM41" s="201"/>
      <c r="AN41" s="201"/>
      <c r="AO41" s="201"/>
    </row>
    <row r="42" spans="1:41" ht="15.6">
      <c r="A42" s="197"/>
      <c r="B42" s="216" t="s">
        <v>629</v>
      </c>
      <c r="C42" s="217">
        <v>629.97</v>
      </c>
      <c r="D42" s="218">
        <v>503.97600000000006</v>
      </c>
      <c r="E42" s="219">
        <v>450</v>
      </c>
      <c r="F42" s="220">
        <v>356.38499999999999</v>
      </c>
      <c r="G42" s="221">
        <v>301.64499999999998</v>
      </c>
      <c r="H42" s="221">
        <v>243.22499999999999</v>
      </c>
      <c r="I42" s="222">
        <v>177.56</v>
      </c>
      <c r="J42" s="223">
        <v>986.35500000000002</v>
      </c>
      <c r="K42" s="224">
        <v>931.61500000000001</v>
      </c>
      <c r="L42" s="224">
        <v>873.19500000000005</v>
      </c>
      <c r="M42" s="225">
        <v>807.53</v>
      </c>
      <c r="N42" s="220">
        <v>860.3610000000001</v>
      </c>
      <c r="O42" s="221">
        <v>805.62100000000009</v>
      </c>
      <c r="P42" s="221">
        <v>747.20100000000002</v>
      </c>
      <c r="Q42" s="222">
        <v>681.53600000000006</v>
      </c>
      <c r="R42" s="226">
        <f t="shared" si="4"/>
        <v>806.38499999999999</v>
      </c>
      <c r="S42" s="226">
        <f t="shared" si="5"/>
        <v>751.64499999999998</v>
      </c>
      <c r="T42" s="226">
        <f t="shared" si="6"/>
        <v>693.22500000000002</v>
      </c>
      <c r="U42" s="226">
        <f t="shared" si="7"/>
        <v>627.55999999999995</v>
      </c>
      <c r="V42" s="197"/>
      <c r="W42" s="201"/>
      <c r="X42" s="201"/>
      <c r="Y42" s="201"/>
      <c r="Z42" s="201"/>
      <c r="AA42" s="201"/>
      <c r="AB42" s="201"/>
      <c r="AC42" s="201"/>
      <c r="AD42" s="201"/>
      <c r="AE42" s="201"/>
      <c r="AF42" s="201"/>
      <c r="AG42" s="201"/>
      <c r="AH42" s="201"/>
      <c r="AI42" s="201"/>
      <c r="AJ42" s="201"/>
      <c r="AK42" s="201"/>
      <c r="AL42" s="201"/>
      <c r="AM42" s="201"/>
      <c r="AN42" s="201"/>
      <c r="AO42" s="201"/>
    </row>
    <row r="43" spans="1:41" ht="15.6">
      <c r="A43" s="197"/>
      <c r="B43" s="216" t="s">
        <v>115</v>
      </c>
      <c r="C43" s="217">
        <v>679.88</v>
      </c>
      <c r="D43" s="218">
        <v>543.904</v>
      </c>
      <c r="E43" s="219">
        <v>547.8987455197132</v>
      </c>
      <c r="F43" s="220">
        <v>416.07</v>
      </c>
      <c r="G43" s="221">
        <v>352.245</v>
      </c>
      <c r="H43" s="221">
        <v>284.05</v>
      </c>
      <c r="I43" s="222">
        <v>207.34500000000003</v>
      </c>
      <c r="J43" s="223">
        <v>1095.95</v>
      </c>
      <c r="K43" s="224">
        <v>1032.125</v>
      </c>
      <c r="L43" s="224">
        <v>963.93000000000006</v>
      </c>
      <c r="M43" s="225">
        <v>887.22500000000002</v>
      </c>
      <c r="N43" s="220">
        <v>959.97399999999993</v>
      </c>
      <c r="O43" s="221">
        <v>896.149</v>
      </c>
      <c r="P43" s="221">
        <v>827.95399999999995</v>
      </c>
      <c r="Q43" s="222">
        <v>751.24900000000002</v>
      </c>
      <c r="R43" s="226">
        <f t="shared" si="4"/>
        <v>963.96874551971314</v>
      </c>
      <c r="S43" s="226">
        <f t="shared" si="5"/>
        <v>900.14374551971321</v>
      </c>
      <c r="T43" s="226">
        <f t="shared" si="6"/>
        <v>831.94874551971316</v>
      </c>
      <c r="U43" s="226">
        <f t="shared" si="7"/>
        <v>755.24374551971323</v>
      </c>
      <c r="V43" s="197"/>
      <c r="W43" s="201"/>
      <c r="X43" s="201"/>
      <c r="Y43" s="201"/>
      <c r="Z43" s="201"/>
      <c r="AA43" s="201"/>
      <c r="AB43" s="201"/>
      <c r="AC43" s="201"/>
      <c r="AD43" s="201"/>
      <c r="AE43" s="201"/>
      <c r="AF43" s="201"/>
      <c r="AG43" s="201"/>
      <c r="AH43" s="201"/>
      <c r="AI43" s="201"/>
      <c r="AJ43" s="201"/>
      <c r="AK43" s="201"/>
      <c r="AL43" s="201"/>
      <c r="AM43" s="201"/>
      <c r="AN43" s="201"/>
      <c r="AO43" s="201"/>
    </row>
    <row r="44" spans="1:41" ht="15.6">
      <c r="A44" s="197"/>
      <c r="B44" s="216" t="s">
        <v>633</v>
      </c>
      <c r="C44" s="217">
        <v>1755.59</v>
      </c>
      <c r="D44" s="218">
        <v>1404.472</v>
      </c>
      <c r="E44" s="219">
        <v>1380.2060931899641</v>
      </c>
      <c r="F44" s="220">
        <v>162.26499999999999</v>
      </c>
      <c r="G44" s="221">
        <v>137.31</v>
      </c>
      <c r="H44" s="221">
        <v>110.745</v>
      </c>
      <c r="I44" s="222">
        <v>80.844999999999999</v>
      </c>
      <c r="J44" s="223">
        <v>1917.855</v>
      </c>
      <c r="K44" s="224">
        <v>1892.8999999999999</v>
      </c>
      <c r="L44" s="224">
        <v>1866.335</v>
      </c>
      <c r="M44" s="225">
        <v>1836.4349999999999</v>
      </c>
      <c r="N44" s="220">
        <v>1566.7370000000001</v>
      </c>
      <c r="O44" s="221">
        <v>1541.7819999999999</v>
      </c>
      <c r="P44" s="221">
        <v>1515.2170000000001</v>
      </c>
      <c r="Q44" s="222">
        <v>1485.317</v>
      </c>
      <c r="R44" s="226">
        <f t="shared" si="4"/>
        <v>1542.471093189964</v>
      </c>
      <c r="S44" s="226">
        <f t="shared" si="5"/>
        <v>1517.5160931899641</v>
      </c>
      <c r="T44" s="226">
        <f t="shared" si="6"/>
        <v>1490.951093189964</v>
      </c>
      <c r="U44" s="226">
        <f t="shared" si="7"/>
        <v>1461.0510931899641</v>
      </c>
      <c r="V44" s="197"/>
      <c r="W44" s="201"/>
      <c r="X44" s="201"/>
      <c r="Y44" s="201"/>
      <c r="Z44" s="201"/>
      <c r="AA44" s="201"/>
      <c r="AB44" s="201"/>
      <c r="AC44" s="201"/>
      <c r="AD44" s="201"/>
      <c r="AE44" s="201"/>
      <c r="AF44" s="201"/>
      <c r="AG44" s="201"/>
      <c r="AH44" s="201"/>
      <c r="AI44" s="201"/>
      <c r="AJ44" s="201"/>
      <c r="AK44" s="201"/>
      <c r="AL44" s="201"/>
      <c r="AM44" s="201"/>
      <c r="AN44" s="201"/>
      <c r="AO44" s="201"/>
    </row>
    <row r="45" spans="1:41" ht="15.6">
      <c r="A45" s="197"/>
      <c r="B45" s="216" t="s">
        <v>635</v>
      </c>
      <c r="C45" s="217">
        <v>1903.48</v>
      </c>
      <c r="D45" s="218">
        <v>1522.7840000000001</v>
      </c>
      <c r="E45" s="219">
        <v>1480.0582437275984</v>
      </c>
      <c r="F45" s="220">
        <v>222.065</v>
      </c>
      <c r="G45" s="221">
        <v>188.02500000000001</v>
      </c>
      <c r="H45" s="221">
        <v>151.57</v>
      </c>
      <c r="I45" s="222">
        <v>110.63</v>
      </c>
      <c r="J45" s="223">
        <v>2125.5450000000001</v>
      </c>
      <c r="K45" s="224">
        <v>2091.5050000000001</v>
      </c>
      <c r="L45" s="224">
        <v>2055.0500000000002</v>
      </c>
      <c r="M45" s="225">
        <v>2014.1100000000001</v>
      </c>
      <c r="N45" s="220">
        <v>1744.8490000000002</v>
      </c>
      <c r="O45" s="221">
        <v>1710.8090000000002</v>
      </c>
      <c r="P45" s="221">
        <v>1674.354</v>
      </c>
      <c r="Q45" s="222">
        <v>1633.4140000000002</v>
      </c>
      <c r="R45" s="226">
        <f t="shared" si="4"/>
        <v>1702.1232437275985</v>
      </c>
      <c r="S45" s="226">
        <f t="shared" si="5"/>
        <v>1668.0832437275985</v>
      </c>
      <c r="T45" s="226">
        <f t="shared" si="6"/>
        <v>1631.6282437275984</v>
      </c>
      <c r="U45" s="226">
        <f t="shared" si="7"/>
        <v>1590.6882437275985</v>
      </c>
      <c r="V45" s="197"/>
      <c r="W45" s="201"/>
      <c r="X45" s="201"/>
      <c r="Y45" s="201"/>
      <c r="Z45" s="201"/>
      <c r="AA45" s="201"/>
      <c r="AB45" s="201"/>
      <c r="AC45" s="201"/>
      <c r="AD45" s="201"/>
      <c r="AE45" s="201"/>
      <c r="AF45" s="201"/>
      <c r="AG45" s="201"/>
      <c r="AH45" s="201"/>
      <c r="AI45" s="201"/>
      <c r="AJ45" s="201"/>
      <c r="AK45" s="201"/>
      <c r="AL45" s="201"/>
      <c r="AM45" s="201"/>
      <c r="AN45" s="201"/>
      <c r="AO45" s="201"/>
    </row>
    <row r="46" spans="1:41" ht="15.6">
      <c r="A46" s="197"/>
      <c r="B46" s="216" t="s">
        <v>637</v>
      </c>
      <c r="C46" s="217">
        <v>776.4799999999999</v>
      </c>
      <c r="D46" s="218">
        <v>621.18399999999997</v>
      </c>
      <c r="E46" s="219">
        <v>601.17383512544802</v>
      </c>
      <c r="F46" s="220">
        <v>208.61</v>
      </c>
      <c r="G46" s="221">
        <v>176.52500000000001</v>
      </c>
      <c r="H46" s="221">
        <v>142.37</v>
      </c>
      <c r="I46" s="222">
        <v>103.96</v>
      </c>
      <c r="J46" s="223">
        <v>985.08999999999992</v>
      </c>
      <c r="K46" s="224">
        <v>953.00499999999988</v>
      </c>
      <c r="L46" s="224">
        <v>918.84999999999991</v>
      </c>
      <c r="M46" s="225">
        <v>880.43999999999994</v>
      </c>
      <c r="N46" s="220">
        <v>829.79399999999998</v>
      </c>
      <c r="O46" s="221">
        <v>797.70899999999995</v>
      </c>
      <c r="P46" s="221">
        <v>763.55399999999997</v>
      </c>
      <c r="Q46" s="222">
        <v>725.14400000000001</v>
      </c>
      <c r="R46" s="226">
        <f t="shared" si="4"/>
        <v>809.78383512544804</v>
      </c>
      <c r="S46" s="226">
        <f t="shared" si="5"/>
        <v>777.698835125448</v>
      </c>
      <c r="T46" s="226">
        <f t="shared" si="6"/>
        <v>743.54383512544803</v>
      </c>
      <c r="U46" s="226">
        <f t="shared" si="7"/>
        <v>705.13383512544806</v>
      </c>
      <c r="V46" s="197"/>
      <c r="W46" s="201"/>
      <c r="X46" s="201"/>
      <c r="Y46" s="201"/>
      <c r="Z46" s="201"/>
      <c r="AA46" s="201"/>
      <c r="AB46" s="201"/>
      <c r="AC46" s="201"/>
      <c r="AD46" s="201"/>
      <c r="AE46" s="201"/>
      <c r="AF46" s="201"/>
      <c r="AG46" s="201"/>
      <c r="AH46" s="201"/>
      <c r="AI46" s="201"/>
      <c r="AJ46" s="201"/>
      <c r="AK46" s="201"/>
      <c r="AL46" s="201"/>
      <c r="AM46" s="201"/>
      <c r="AN46" s="201"/>
      <c r="AO46" s="201"/>
    </row>
    <row r="47" spans="1:41" ht="15.6">
      <c r="A47" s="197"/>
      <c r="B47" s="216" t="s">
        <v>639</v>
      </c>
      <c r="C47" s="217">
        <v>853.30000000000007</v>
      </c>
      <c r="D47" s="218">
        <v>682.6400000000001</v>
      </c>
      <c r="E47" s="219">
        <v>656.61290322580646</v>
      </c>
      <c r="F47" s="220">
        <v>238.51</v>
      </c>
      <c r="G47" s="221">
        <v>201.94</v>
      </c>
      <c r="H47" s="221">
        <v>162.84</v>
      </c>
      <c r="I47" s="222">
        <v>118.91</v>
      </c>
      <c r="J47" s="223">
        <v>1091.81</v>
      </c>
      <c r="K47" s="224">
        <v>1055.24</v>
      </c>
      <c r="L47" s="224">
        <v>1016.1400000000001</v>
      </c>
      <c r="M47" s="225">
        <v>972.21</v>
      </c>
      <c r="N47" s="220">
        <v>921.15000000000009</v>
      </c>
      <c r="O47" s="221">
        <v>884.58000000000015</v>
      </c>
      <c r="P47" s="221">
        <v>845.48000000000013</v>
      </c>
      <c r="Q47" s="222">
        <v>801.55000000000007</v>
      </c>
      <c r="R47" s="226">
        <f t="shared" si="4"/>
        <v>895.12290322580645</v>
      </c>
      <c r="S47" s="226">
        <f t="shared" si="5"/>
        <v>858.5529032258064</v>
      </c>
      <c r="T47" s="226">
        <f t="shared" si="6"/>
        <v>819.45290322580649</v>
      </c>
      <c r="U47" s="226">
        <f t="shared" si="7"/>
        <v>775.52290322580643</v>
      </c>
      <c r="V47" s="197"/>
      <c r="W47" s="201"/>
      <c r="X47" s="201"/>
      <c r="Y47" s="201"/>
      <c r="Z47" s="201"/>
      <c r="AA47" s="201"/>
      <c r="AB47" s="201"/>
      <c r="AC47" s="201"/>
      <c r="AD47" s="201"/>
      <c r="AE47" s="201"/>
      <c r="AF47" s="201"/>
      <c r="AG47" s="201"/>
      <c r="AH47" s="201"/>
      <c r="AI47" s="201"/>
      <c r="AJ47" s="201"/>
      <c r="AK47" s="201"/>
      <c r="AL47" s="201"/>
      <c r="AM47" s="201"/>
      <c r="AN47" s="201"/>
      <c r="AO47" s="201"/>
    </row>
    <row r="48" spans="1:41" ht="15.6">
      <c r="A48" s="197"/>
      <c r="B48" s="216" t="s">
        <v>642</v>
      </c>
      <c r="C48" s="217">
        <v>929.43</v>
      </c>
      <c r="D48" s="218">
        <v>743.54399999999998</v>
      </c>
      <c r="E48" s="227">
        <v>529.86559139784936</v>
      </c>
      <c r="F48" s="220">
        <v>117.875</v>
      </c>
      <c r="G48" s="221">
        <v>99.704999999999998</v>
      </c>
      <c r="H48" s="221">
        <v>80.5</v>
      </c>
      <c r="I48" s="222">
        <v>58.765000000000001</v>
      </c>
      <c r="J48" s="223">
        <v>1047.3049999999998</v>
      </c>
      <c r="K48" s="224">
        <v>1029.135</v>
      </c>
      <c r="L48" s="224">
        <v>1009.93</v>
      </c>
      <c r="M48" s="225">
        <v>988.19499999999994</v>
      </c>
      <c r="N48" s="220">
        <v>861.41899999999998</v>
      </c>
      <c r="O48" s="221">
        <v>843.24900000000002</v>
      </c>
      <c r="P48" s="221">
        <v>824.04399999999998</v>
      </c>
      <c r="Q48" s="222">
        <v>802.30899999999997</v>
      </c>
      <c r="R48" s="226">
        <f t="shared" si="4"/>
        <v>647.74059139784936</v>
      </c>
      <c r="S48" s="226">
        <f t="shared" si="5"/>
        <v>629.5705913978494</v>
      </c>
      <c r="T48" s="226">
        <f t="shared" si="6"/>
        <v>610.36559139784936</v>
      </c>
      <c r="U48" s="226">
        <f t="shared" si="7"/>
        <v>588.63059139784934</v>
      </c>
      <c r="V48" s="197"/>
      <c r="W48" s="201"/>
      <c r="X48" s="201"/>
      <c r="Y48" s="201"/>
      <c r="Z48" s="201"/>
      <c r="AA48" s="201"/>
      <c r="AB48" s="201"/>
      <c r="AC48" s="201"/>
      <c r="AD48" s="201"/>
      <c r="AE48" s="201"/>
      <c r="AF48" s="201"/>
      <c r="AG48" s="201"/>
      <c r="AH48" s="201"/>
      <c r="AI48" s="201"/>
      <c r="AJ48" s="201"/>
      <c r="AK48" s="201"/>
      <c r="AL48" s="201"/>
      <c r="AM48" s="201"/>
      <c r="AN48" s="201"/>
      <c r="AO48" s="201"/>
    </row>
    <row r="49" spans="1:41" ht="15.6">
      <c r="A49" s="197"/>
      <c r="B49" s="216" t="s">
        <v>644</v>
      </c>
      <c r="C49" s="217">
        <v>995.9</v>
      </c>
      <c r="D49" s="218">
        <v>796.72</v>
      </c>
      <c r="E49" s="219">
        <v>611.99372759856624</v>
      </c>
      <c r="F49" s="220">
        <v>147.66</v>
      </c>
      <c r="G49" s="221">
        <v>124.88999999999999</v>
      </c>
      <c r="H49" s="221">
        <v>100.74</v>
      </c>
      <c r="I49" s="222">
        <v>73.600000000000009</v>
      </c>
      <c r="J49" s="223">
        <v>1143.56</v>
      </c>
      <c r="K49" s="224">
        <v>1120.79</v>
      </c>
      <c r="L49" s="224">
        <v>1096.6399999999999</v>
      </c>
      <c r="M49" s="225">
        <v>1069.5</v>
      </c>
      <c r="N49" s="220">
        <v>944.38</v>
      </c>
      <c r="O49" s="221">
        <v>921.61</v>
      </c>
      <c r="P49" s="221">
        <v>897.46</v>
      </c>
      <c r="Q49" s="222">
        <v>870.32</v>
      </c>
      <c r="R49" s="226">
        <f t="shared" si="4"/>
        <v>759.65372759856621</v>
      </c>
      <c r="S49" s="226">
        <f t="shared" si="5"/>
        <v>736.88372759856622</v>
      </c>
      <c r="T49" s="226">
        <f t="shared" si="6"/>
        <v>712.73372759856625</v>
      </c>
      <c r="U49" s="226">
        <f t="shared" si="7"/>
        <v>685.59372759856626</v>
      </c>
      <c r="V49" s="197"/>
      <c r="W49" s="201"/>
      <c r="X49" s="201"/>
      <c r="Y49" s="201"/>
      <c r="Z49" s="201"/>
      <c r="AA49" s="201"/>
      <c r="AB49" s="201"/>
      <c r="AC49" s="201"/>
      <c r="AD49" s="201"/>
      <c r="AE49" s="201"/>
      <c r="AF49" s="201"/>
      <c r="AG49" s="201"/>
      <c r="AH49" s="201"/>
      <c r="AI49" s="201"/>
      <c r="AJ49" s="201"/>
      <c r="AK49" s="201"/>
      <c r="AL49" s="201"/>
      <c r="AM49" s="201"/>
      <c r="AN49" s="201"/>
      <c r="AO49" s="201"/>
    </row>
    <row r="50" spans="1:41" ht="15.6">
      <c r="A50" s="197"/>
      <c r="B50" s="216" t="s">
        <v>646</v>
      </c>
      <c r="C50" s="217">
        <v>1062.2550000000001</v>
      </c>
      <c r="D50" s="218">
        <v>849.80400000000009</v>
      </c>
      <c r="E50" s="219">
        <v>654.13978494623643</v>
      </c>
      <c r="F50" s="220">
        <v>177.33</v>
      </c>
      <c r="G50" s="221">
        <v>150.07500000000002</v>
      </c>
      <c r="H50" s="221">
        <v>121.095</v>
      </c>
      <c r="I50" s="222">
        <v>88.435000000000002</v>
      </c>
      <c r="J50" s="223">
        <v>1239.585</v>
      </c>
      <c r="K50" s="224">
        <v>1212.3300000000002</v>
      </c>
      <c r="L50" s="224">
        <v>1183.3500000000001</v>
      </c>
      <c r="M50" s="225">
        <v>1150.69</v>
      </c>
      <c r="N50" s="220">
        <v>1027.134</v>
      </c>
      <c r="O50" s="221">
        <v>999.87900000000013</v>
      </c>
      <c r="P50" s="221">
        <v>970.89900000000011</v>
      </c>
      <c r="Q50" s="222">
        <v>938.23900000000003</v>
      </c>
      <c r="R50" s="226">
        <f t="shared" si="4"/>
        <v>831.46978494623647</v>
      </c>
      <c r="S50" s="226">
        <f t="shared" si="5"/>
        <v>804.21478494623648</v>
      </c>
      <c r="T50" s="226">
        <f t="shared" si="6"/>
        <v>775.23478494623646</v>
      </c>
      <c r="U50" s="226">
        <f t="shared" si="7"/>
        <v>742.57478494623638</v>
      </c>
      <c r="V50" s="197"/>
      <c r="W50" s="201"/>
      <c r="X50" s="201"/>
      <c r="Y50" s="201"/>
      <c r="Z50" s="201"/>
      <c r="AA50" s="201"/>
      <c r="AB50" s="201"/>
      <c r="AC50" s="201"/>
      <c r="AD50" s="201"/>
      <c r="AE50" s="201"/>
      <c r="AF50" s="201"/>
      <c r="AG50" s="201"/>
      <c r="AH50" s="201"/>
      <c r="AI50" s="201"/>
      <c r="AJ50" s="201"/>
      <c r="AK50" s="201"/>
      <c r="AL50" s="201"/>
      <c r="AM50" s="201"/>
      <c r="AN50" s="201"/>
      <c r="AO50" s="201"/>
    </row>
    <row r="51" spans="1:41" ht="15.6">
      <c r="A51" s="197"/>
      <c r="B51" s="216" t="s">
        <v>648</v>
      </c>
      <c r="C51" s="217">
        <v>1128.6099999999999</v>
      </c>
      <c r="D51" s="218">
        <v>902.88799999999992</v>
      </c>
      <c r="E51" s="219">
        <v>696.3888888888888</v>
      </c>
      <c r="F51" s="220">
        <v>207.11500000000001</v>
      </c>
      <c r="G51" s="221">
        <v>175.26</v>
      </c>
      <c r="H51" s="221">
        <v>141.33499999999998</v>
      </c>
      <c r="I51" s="222">
        <v>103.155</v>
      </c>
      <c r="J51" s="223">
        <v>1335.7249999999999</v>
      </c>
      <c r="K51" s="224">
        <v>1303.8699999999999</v>
      </c>
      <c r="L51" s="224">
        <v>1269.9449999999999</v>
      </c>
      <c r="M51" s="225">
        <v>1231.7649999999999</v>
      </c>
      <c r="N51" s="220">
        <v>1110.0029999999999</v>
      </c>
      <c r="O51" s="221">
        <v>1078.1479999999999</v>
      </c>
      <c r="P51" s="221">
        <v>1044.223</v>
      </c>
      <c r="Q51" s="222">
        <v>1006.0429999999999</v>
      </c>
      <c r="R51" s="226">
        <f t="shared" ref="R51:R114" si="8">F51+E51</f>
        <v>903.50388888888881</v>
      </c>
      <c r="S51" s="226">
        <f t="shared" ref="S51:S114" si="9">G51+E51</f>
        <v>871.64888888888879</v>
      </c>
      <c r="T51" s="226">
        <f t="shared" ref="T51:T114" si="10">H51+E51</f>
        <v>837.72388888888872</v>
      </c>
      <c r="U51" s="226">
        <f t="shared" ref="U51:U114" si="11">I51+E51</f>
        <v>799.54388888888877</v>
      </c>
      <c r="V51" s="197"/>
      <c r="W51" s="201"/>
      <c r="X51" s="201"/>
      <c r="Y51" s="201"/>
      <c r="Z51" s="201"/>
      <c r="AA51" s="201"/>
      <c r="AB51" s="201"/>
      <c r="AC51" s="201"/>
      <c r="AD51" s="201"/>
      <c r="AE51" s="201"/>
      <c r="AF51" s="201"/>
      <c r="AG51" s="201"/>
      <c r="AH51" s="201"/>
      <c r="AI51" s="201"/>
      <c r="AJ51" s="201"/>
      <c r="AK51" s="201"/>
      <c r="AL51" s="201"/>
      <c r="AM51" s="201"/>
      <c r="AN51" s="201"/>
      <c r="AO51" s="201"/>
    </row>
    <row r="52" spans="1:41" ht="15.6">
      <c r="A52" s="197"/>
      <c r="B52" s="216" t="s">
        <v>400</v>
      </c>
      <c r="C52" s="217">
        <v>479.55</v>
      </c>
      <c r="D52" s="218">
        <v>383.64000000000004</v>
      </c>
      <c r="E52" s="219">
        <v>310.47939068100351</v>
      </c>
      <c r="F52" s="220">
        <v>236.9</v>
      </c>
      <c r="G52" s="221">
        <v>200.44499999999999</v>
      </c>
      <c r="H52" s="221">
        <v>161.69</v>
      </c>
      <c r="I52" s="222">
        <v>117.99</v>
      </c>
      <c r="J52" s="223">
        <v>716.45</v>
      </c>
      <c r="K52" s="224">
        <v>679.995</v>
      </c>
      <c r="L52" s="224">
        <v>641.24</v>
      </c>
      <c r="M52" s="225">
        <v>597.54</v>
      </c>
      <c r="N52" s="220">
        <v>620.54000000000008</v>
      </c>
      <c r="O52" s="221">
        <v>584.08500000000004</v>
      </c>
      <c r="P52" s="221">
        <v>545.33000000000004</v>
      </c>
      <c r="Q52" s="222">
        <v>501.63000000000005</v>
      </c>
      <c r="R52" s="226">
        <f t="shared" si="8"/>
        <v>547.37939068100354</v>
      </c>
      <c r="S52" s="226">
        <f t="shared" si="9"/>
        <v>510.9243906810035</v>
      </c>
      <c r="T52" s="226">
        <f t="shared" si="10"/>
        <v>472.16939068100351</v>
      </c>
      <c r="U52" s="226">
        <f t="shared" si="11"/>
        <v>428.46939068100352</v>
      </c>
      <c r="V52" s="197"/>
      <c r="W52" s="201"/>
      <c r="X52" s="201"/>
      <c r="Y52" s="201"/>
      <c r="Z52" s="201"/>
      <c r="AA52" s="201"/>
      <c r="AB52" s="201"/>
      <c r="AC52" s="201"/>
      <c r="AD52" s="201"/>
      <c r="AE52" s="201"/>
      <c r="AF52" s="201"/>
      <c r="AG52" s="201"/>
      <c r="AH52" s="201"/>
      <c r="AI52" s="201"/>
      <c r="AJ52" s="201"/>
      <c r="AK52" s="201"/>
      <c r="AL52" s="201"/>
      <c r="AM52" s="201"/>
      <c r="AN52" s="201"/>
      <c r="AO52" s="201"/>
    </row>
    <row r="53" spans="1:41" ht="15.6">
      <c r="A53" s="197"/>
      <c r="B53" s="216" t="s">
        <v>402</v>
      </c>
      <c r="C53" s="217">
        <v>502.78</v>
      </c>
      <c r="D53" s="218">
        <v>402.22399999999999</v>
      </c>
      <c r="E53" s="219">
        <v>387.04301075268819</v>
      </c>
      <c r="F53" s="220">
        <v>266.8</v>
      </c>
      <c r="G53" s="221">
        <v>225.74499999999998</v>
      </c>
      <c r="H53" s="221">
        <v>182.04499999999999</v>
      </c>
      <c r="I53" s="222">
        <v>132.94</v>
      </c>
      <c r="J53" s="223">
        <v>769.57999999999993</v>
      </c>
      <c r="K53" s="224">
        <v>728.52499999999998</v>
      </c>
      <c r="L53" s="224">
        <v>684.82499999999993</v>
      </c>
      <c r="M53" s="225">
        <v>635.72</v>
      </c>
      <c r="N53" s="220">
        <v>669.024</v>
      </c>
      <c r="O53" s="221">
        <v>627.96899999999994</v>
      </c>
      <c r="P53" s="221">
        <v>584.26900000000001</v>
      </c>
      <c r="Q53" s="222">
        <v>535.16399999999999</v>
      </c>
      <c r="R53" s="226">
        <f t="shared" si="8"/>
        <v>653.8430107526882</v>
      </c>
      <c r="S53" s="226">
        <f t="shared" si="9"/>
        <v>612.78801075268814</v>
      </c>
      <c r="T53" s="226">
        <f t="shared" si="10"/>
        <v>569.08801075268821</v>
      </c>
      <c r="U53" s="226">
        <f t="shared" si="11"/>
        <v>519.98301075268819</v>
      </c>
      <c r="V53" s="197"/>
      <c r="W53" s="201"/>
      <c r="X53" s="201"/>
      <c r="Y53" s="201"/>
      <c r="Z53" s="201"/>
      <c r="AA53" s="201"/>
      <c r="AB53" s="201"/>
      <c r="AC53" s="201"/>
      <c r="AD53" s="201"/>
      <c r="AE53" s="201"/>
      <c r="AF53" s="201"/>
      <c r="AG53" s="201"/>
      <c r="AH53" s="201"/>
      <c r="AI53" s="201"/>
      <c r="AJ53" s="201"/>
      <c r="AK53" s="201"/>
      <c r="AL53" s="201"/>
      <c r="AM53" s="201"/>
      <c r="AN53" s="201"/>
      <c r="AO53" s="201"/>
    </row>
    <row r="54" spans="1:41" ht="15.6">
      <c r="A54" s="197"/>
      <c r="B54" s="216" t="s">
        <v>403</v>
      </c>
      <c r="C54" s="217">
        <v>526.01</v>
      </c>
      <c r="D54" s="218">
        <v>420.80799999999999</v>
      </c>
      <c r="E54" s="219">
        <v>405.17921146953404</v>
      </c>
      <c r="F54" s="220">
        <v>296.58499999999998</v>
      </c>
      <c r="G54" s="221">
        <v>251.04499999999999</v>
      </c>
      <c r="H54" s="221">
        <v>202.51499999999999</v>
      </c>
      <c r="I54" s="222">
        <v>147.77500000000001</v>
      </c>
      <c r="J54" s="223">
        <v>822.59500000000003</v>
      </c>
      <c r="K54" s="224">
        <v>777.05499999999995</v>
      </c>
      <c r="L54" s="224">
        <v>728.52499999999998</v>
      </c>
      <c r="M54" s="225">
        <v>673.78499999999997</v>
      </c>
      <c r="N54" s="220">
        <v>717.39300000000003</v>
      </c>
      <c r="O54" s="221">
        <v>671.85299999999995</v>
      </c>
      <c r="P54" s="221">
        <v>623.32299999999998</v>
      </c>
      <c r="Q54" s="222">
        <v>568.58299999999997</v>
      </c>
      <c r="R54" s="226">
        <f t="shared" si="8"/>
        <v>701.76421146953408</v>
      </c>
      <c r="S54" s="226">
        <f t="shared" si="9"/>
        <v>656.224211469534</v>
      </c>
      <c r="T54" s="226">
        <f t="shared" si="10"/>
        <v>607.69421146953403</v>
      </c>
      <c r="U54" s="226">
        <f t="shared" si="11"/>
        <v>552.95421146953402</v>
      </c>
      <c r="V54" s="197"/>
      <c r="W54" s="201"/>
      <c r="X54" s="201"/>
      <c r="Y54" s="201"/>
      <c r="Z54" s="201"/>
      <c r="AA54" s="201"/>
      <c r="AB54" s="201"/>
      <c r="AC54" s="201"/>
      <c r="AD54" s="201"/>
      <c r="AE54" s="201"/>
      <c r="AF54" s="201"/>
      <c r="AG54" s="201"/>
      <c r="AH54" s="201"/>
      <c r="AI54" s="201"/>
      <c r="AJ54" s="201"/>
      <c r="AK54" s="201"/>
      <c r="AL54" s="201"/>
      <c r="AM54" s="201"/>
      <c r="AN54" s="201"/>
      <c r="AO54" s="201"/>
    </row>
    <row r="55" spans="1:41" ht="15.6">
      <c r="A55" s="197"/>
      <c r="B55" s="216" t="s">
        <v>405</v>
      </c>
      <c r="C55" s="217">
        <v>572.47</v>
      </c>
      <c r="D55" s="218">
        <v>457.97600000000006</v>
      </c>
      <c r="E55" s="219">
        <v>386.32168458781359</v>
      </c>
      <c r="F55" s="220">
        <v>356.38499999999999</v>
      </c>
      <c r="G55" s="221">
        <v>301.64499999999998</v>
      </c>
      <c r="H55" s="221">
        <v>243.22499999999999</v>
      </c>
      <c r="I55" s="222">
        <v>177.56</v>
      </c>
      <c r="J55" s="223">
        <v>928.85500000000002</v>
      </c>
      <c r="K55" s="224">
        <v>874.11500000000001</v>
      </c>
      <c r="L55" s="224">
        <v>815.69500000000005</v>
      </c>
      <c r="M55" s="225">
        <v>750.03</v>
      </c>
      <c r="N55" s="220">
        <v>814.3610000000001</v>
      </c>
      <c r="O55" s="221">
        <v>759.62100000000009</v>
      </c>
      <c r="P55" s="221">
        <v>701.20100000000002</v>
      </c>
      <c r="Q55" s="222">
        <v>635.53600000000006</v>
      </c>
      <c r="R55" s="226">
        <f t="shared" si="8"/>
        <v>742.70668458781358</v>
      </c>
      <c r="S55" s="226">
        <f t="shared" si="9"/>
        <v>687.96668458781357</v>
      </c>
      <c r="T55" s="226">
        <f t="shared" si="10"/>
        <v>629.54668458781362</v>
      </c>
      <c r="U55" s="226">
        <f t="shared" si="11"/>
        <v>563.88168458781365</v>
      </c>
      <c r="V55" s="197"/>
      <c r="W55" s="201"/>
      <c r="X55" s="201"/>
      <c r="Y55" s="201"/>
      <c r="Z55" s="201"/>
      <c r="AA55" s="201"/>
      <c r="AB55" s="201"/>
      <c r="AC55" s="201"/>
      <c r="AD55" s="201"/>
      <c r="AE55" s="201"/>
      <c r="AF55" s="201"/>
      <c r="AG55" s="201"/>
      <c r="AH55" s="201"/>
      <c r="AI55" s="201"/>
      <c r="AJ55" s="201"/>
      <c r="AK55" s="201"/>
      <c r="AL55" s="201"/>
      <c r="AM55" s="201"/>
      <c r="AN55" s="201"/>
      <c r="AO55" s="201"/>
    </row>
    <row r="56" spans="1:41" ht="15.6">
      <c r="A56" s="197"/>
      <c r="B56" s="216" t="s">
        <v>656</v>
      </c>
      <c r="C56" s="217">
        <v>413</v>
      </c>
      <c r="D56" s="218">
        <v>365.6</v>
      </c>
      <c r="E56" s="219" t="s">
        <v>532</v>
      </c>
      <c r="F56" s="220">
        <v>47</v>
      </c>
      <c r="G56" s="221">
        <v>40</v>
      </c>
      <c r="H56" s="221">
        <v>32</v>
      </c>
      <c r="I56" s="222">
        <v>23</v>
      </c>
      <c r="J56" s="223">
        <v>460</v>
      </c>
      <c r="K56" s="224">
        <v>453</v>
      </c>
      <c r="L56" s="224">
        <v>445</v>
      </c>
      <c r="M56" s="225">
        <v>436</v>
      </c>
      <c r="N56" s="220">
        <v>412.6</v>
      </c>
      <c r="O56" s="221">
        <v>405.6</v>
      </c>
      <c r="P56" s="221">
        <v>397.6</v>
      </c>
      <c r="Q56" s="222">
        <v>388.6</v>
      </c>
      <c r="R56" s="226" t="s">
        <v>532</v>
      </c>
      <c r="S56" s="226" t="s">
        <v>532</v>
      </c>
      <c r="T56" s="226" t="s">
        <v>532</v>
      </c>
      <c r="U56" s="226" t="s">
        <v>532</v>
      </c>
      <c r="V56" s="197"/>
      <c r="W56" s="201"/>
      <c r="X56" s="201"/>
      <c r="Y56" s="201"/>
      <c r="Z56" s="201"/>
      <c r="AA56" s="201"/>
      <c r="AB56" s="201"/>
      <c r="AC56" s="201"/>
      <c r="AD56" s="201"/>
      <c r="AE56" s="201"/>
      <c r="AF56" s="201"/>
      <c r="AG56" s="201"/>
      <c r="AH56" s="201"/>
      <c r="AI56" s="201"/>
      <c r="AJ56" s="201"/>
      <c r="AK56" s="201"/>
      <c r="AL56" s="201"/>
      <c r="AM56" s="201"/>
      <c r="AN56" s="201"/>
      <c r="AO56" s="201"/>
    </row>
    <row r="57" spans="1:41" ht="15.6">
      <c r="A57" s="197"/>
      <c r="B57" s="216" t="s">
        <v>658</v>
      </c>
      <c r="C57" s="217">
        <v>457</v>
      </c>
      <c r="D57" s="218">
        <v>330.40000000000003</v>
      </c>
      <c r="E57" s="219" t="s">
        <v>532</v>
      </c>
      <c r="F57" s="220">
        <v>59</v>
      </c>
      <c r="G57" s="221">
        <v>50</v>
      </c>
      <c r="H57" s="221">
        <v>40</v>
      </c>
      <c r="I57" s="222">
        <v>30</v>
      </c>
      <c r="J57" s="223">
        <v>516</v>
      </c>
      <c r="K57" s="224">
        <v>507</v>
      </c>
      <c r="L57" s="224">
        <v>497</v>
      </c>
      <c r="M57" s="225">
        <v>487</v>
      </c>
      <c r="N57" s="220">
        <v>389.40000000000003</v>
      </c>
      <c r="O57" s="221">
        <v>380.40000000000003</v>
      </c>
      <c r="P57" s="221">
        <v>370.40000000000003</v>
      </c>
      <c r="Q57" s="222">
        <v>360.40000000000003</v>
      </c>
      <c r="R57" s="226" t="s">
        <v>532</v>
      </c>
      <c r="S57" s="226" t="s">
        <v>532</v>
      </c>
      <c r="T57" s="226" t="s">
        <v>532</v>
      </c>
      <c r="U57" s="226" t="s">
        <v>532</v>
      </c>
      <c r="V57" s="197"/>
      <c r="W57" s="201"/>
      <c r="X57" s="201"/>
      <c r="Y57" s="201"/>
      <c r="Z57" s="201"/>
      <c r="AA57" s="201"/>
      <c r="AB57" s="201"/>
      <c r="AC57" s="201"/>
      <c r="AD57" s="201"/>
      <c r="AE57" s="201"/>
      <c r="AF57" s="201"/>
      <c r="AG57" s="201"/>
      <c r="AH57" s="201"/>
      <c r="AI57" s="201"/>
      <c r="AJ57" s="201"/>
      <c r="AK57" s="201"/>
      <c r="AL57" s="201"/>
      <c r="AM57" s="201"/>
      <c r="AN57" s="201"/>
      <c r="AO57" s="201"/>
    </row>
    <row r="58" spans="1:41" ht="15.6">
      <c r="A58" s="197"/>
      <c r="B58" s="216" t="s">
        <v>660</v>
      </c>
      <c r="C58" s="217">
        <v>1213.825</v>
      </c>
      <c r="D58" s="218">
        <v>971.06000000000006</v>
      </c>
      <c r="E58" s="219">
        <v>768.41845878136189</v>
      </c>
      <c r="F58" s="220">
        <v>394.56500000000005</v>
      </c>
      <c r="G58" s="221">
        <v>333.96</v>
      </c>
      <c r="H58" s="221">
        <v>269.33000000000004</v>
      </c>
      <c r="I58" s="222">
        <v>196.65</v>
      </c>
      <c r="J58" s="223">
        <v>1608.39</v>
      </c>
      <c r="K58" s="224">
        <v>1547.7850000000001</v>
      </c>
      <c r="L58" s="224">
        <v>1483.1550000000002</v>
      </c>
      <c r="M58" s="225">
        <v>1410.4750000000001</v>
      </c>
      <c r="N58" s="220">
        <v>1365.625</v>
      </c>
      <c r="O58" s="221">
        <v>1305.02</v>
      </c>
      <c r="P58" s="221">
        <v>1240.3900000000001</v>
      </c>
      <c r="Q58" s="222">
        <v>1167.71</v>
      </c>
      <c r="R58" s="226">
        <f t="shared" si="8"/>
        <v>1162.9834587813621</v>
      </c>
      <c r="S58" s="226">
        <f t="shared" si="9"/>
        <v>1102.3784587813618</v>
      </c>
      <c r="T58" s="226">
        <f t="shared" si="10"/>
        <v>1037.7484587813619</v>
      </c>
      <c r="U58" s="226">
        <f t="shared" si="11"/>
        <v>965.06845878136187</v>
      </c>
      <c r="V58" s="197"/>
      <c r="W58" s="201"/>
      <c r="X58" s="201"/>
      <c r="Y58" s="201"/>
      <c r="Z58" s="201"/>
      <c r="AA58" s="201"/>
      <c r="AB58" s="201"/>
      <c r="AC58" s="201"/>
      <c r="AD58" s="201"/>
      <c r="AE58" s="201"/>
      <c r="AF58" s="201"/>
      <c r="AG58" s="201"/>
      <c r="AH58" s="201"/>
      <c r="AI58" s="201"/>
      <c r="AJ58" s="201"/>
      <c r="AK58" s="201"/>
      <c r="AL58" s="201"/>
      <c r="AM58" s="201"/>
      <c r="AN58" s="201"/>
      <c r="AO58" s="201"/>
    </row>
    <row r="59" spans="1:41" ht="15.6">
      <c r="A59" s="197"/>
      <c r="B59" s="216" t="s">
        <v>662</v>
      </c>
      <c r="C59" s="217">
        <v>1270.06</v>
      </c>
      <c r="D59" s="218">
        <v>1016.048</v>
      </c>
      <c r="E59" s="219">
        <v>948.85304659498206</v>
      </c>
      <c r="F59" s="220">
        <v>424.46499999999997</v>
      </c>
      <c r="G59" s="221">
        <v>359.26</v>
      </c>
      <c r="H59" s="221">
        <v>289.685</v>
      </c>
      <c r="I59" s="222">
        <v>211.48500000000001</v>
      </c>
      <c r="J59" s="223">
        <v>1694.5249999999999</v>
      </c>
      <c r="K59" s="224">
        <v>1629.32</v>
      </c>
      <c r="L59" s="224">
        <v>1559.7449999999999</v>
      </c>
      <c r="M59" s="225">
        <v>1481.5450000000001</v>
      </c>
      <c r="N59" s="220">
        <v>1440.5129999999999</v>
      </c>
      <c r="O59" s="221">
        <v>1375.308</v>
      </c>
      <c r="P59" s="221">
        <v>1305.7329999999999</v>
      </c>
      <c r="Q59" s="222">
        <v>1227.5329999999999</v>
      </c>
      <c r="R59" s="226">
        <f t="shared" si="8"/>
        <v>1373.318046594982</v>
      </c>
      <c r="S59" s="226">
        <f t="shared" si="9"/>
        <v>1308.1130465949821</v>
      </c>
      <c r="T59" s="226">
        <f t="shared" si="10"/>
        <v>1238.538046594982</v>
      </c>
      <c r="U59" s="226">
        <f t="shared" si="11"/>
        <v>1160.3380465949822</v>
      </c>
      <c r="V59" s="197"/>
      <c r="W59" s="201"/>
      <c r="X59" s="201"/>
      <c r="Y59" s="201"/>
      <c r="Z59" s="201"/>
      <c r="AA59" s="201"/>
      <c r="AB59" s="201"/>
      <c r="AC59" s="201"/>
      <c r="AD59" s="201"/>
      <c r="AE59" s="201"/>
      <c r="AF59" s="201"/>
      <c r="AG59" s="201"/>
      <c r="AH59" s="201"/>
      <c r="AI59" s="201"/>
      <c r="AJ59" s="201"/>
      <c r="AK59" s="201"/>
      <c r="AL59" s="201"/>
      <c r="AM59" s="201"/>
      <c r="AN59" s="201"/>
      <c r="AO59" s="201"/>
    </row>
    <row r="60" spans="1:41" ht="15.6">
      <c r="A60" s="197"/>
      <c r="B60" s="216" t="s">
        <v>664</v>
      </c>
      <c r="C60" s="217">
        <v>1326.41</v>
      </c>
      <c r="D60" s="218">
        <v>1061.1280000000002</v>
      </c>
      <c r="E60" s="219">
        <v>988.9381720430107</v>
      </c>
      <c r="F60" s="220">
        <v>454.25</v>
      </c>
      <c r="G60" s="221">
        <v>384.55999999999995</v>
      </c>
      <c r="H60" s="221">
        <v>310.04000000000002</v>
      </c>
      <c r="I60" s="222">
        <v>226.32</v>
      </c>
      <c r="J60" s="223">
        <v>1780.66</v>
      </c>
      <c r="K60" s="224">
        <v>1710.97</v>
      </c>
      <c r="L60" s="224">
        <v>1636.45</v>
      </c>
      <c r="M60" s="225">
        <v>1552.73</v>
      </c>
      <c r="N60" s="220">
        <v>1515.3780000000002</v>
      </c>
      <c r="O60" s="221">
        <v>1445.6880000000001</v>
      </c>
      <c r="P60" s="221">
        <v>1371.1680000000001</v>
      </c>
      <c r="Q60" s="222">
        <v>1287.4480000000001</v>
      </c>
      <c r="R60" s="226">
        <f t="shared" si="8"/>
        <v>1443.1881720430106</v>
      </c>
      <c r="S60" s="226">
        <f t="shared" si="9"/>
        <v>1373.4981720430105</v>
      </c>
      <c r="T60" s="226">
        <f t="shared" si="10"/>
        <v>1298.9781720430108</v>
      </c>
      <c r="U60" s="226">
        <f t="shared" si="11"/>
        <v>1215.2581720430107</v>
      </c>
      <c r="V60" s="197"/>
      <c r="W60" s="201"/>
      <c r="X60" s="201"/>
      <c r="Y60" s="201"/>
      <c r="Z60" s="201"/>
      <c r="AA60" s="201"/>
      <c r="AB60" s="201"/>
      <c r="AC60" s="201"/>
      <c r="AD60" s="201"/>
      <c r="AE60" s="201"/>
      <c r="AF60" s="201"/>
      <c r="AG60" s="201"/>
      <c r="AH60" s="201"/>
      <c r="AI60" s="201"/>
      <c r="AJ60" s="201"/>
      <c r="AK60" s="201"/>
      <c r="AL60" s="201"/>
      <c r="AM60" s="201"/>
      <c r="AN60" s="201"/>
      <c r="AO60" s="201"/>
    </row>
    <row r="61" spans="1:41" ht="15.6">
      <c r="A61" s="197"/>
      <c r="B61" s="216" t="s">
        <v>666</v>
      </c>
      <c r="C61" s="217">
        <v>1307.0899999999999</v>
      </c>
      <c r="D61" s="218">
        <v>1045.672</v>
      </c>
      <c r="E61" s="219">
        <v>976.6756272401434</v>
      </c>
      <c r="F61" s="220">
        <v>474.14499999999998</v>
      </c>
      <c r="G61" s="221">
        <v>401.23500000000001</v>
      </c>
      <c r="H61" s="221">
        <v>323.61</v>
      </c>
      <c r="I61" s="222">
        <v>236.20999999999998</v>
      </c>
      <c r="J61" s="223">
        <v>1781.2349999999999</v>
      </c>
      <c r="K61" s="224">
        <v>1708.3249999999998</v>
      </c>
      <c r="L61" s="224">
        <v>1630.6999999999998</v>
      </c>
      <c r="M61" s="225">
        <v>1543.3</v>
      </c>
      <c r="N61" s="220">
        <v>1519.817</v>
      </c>
      <c r="O61" s="221">
        <v>1446.9070000000002</v>
      </c>
      <c r="P61" s="221">
        <v>1369.2820000000002</v>
      </c>
      <c r="Q61" s="222">
        <v>1281.8820000000001</v>
      </c>
      <c r="R61" s="226">
        <f t="shared" si="8"/>
        <v>1450.8206272401435</v>
      </c>
      <c r="S61" s="226">
        <f t="shared" si="9"/>
        <v>1377.9106272401434</v>
      </c>
      <c r="T61" s="226">
        <f t="shared" si="10"/>
        <v>1300.2856272401434</v>
      </c>
      <c r="U61" s="226">
        <f t="shared" si="11"/>
        <v>1212.8856272401433</v>
      </c>
      <c r="V61" s="197"/>
      <c r="W61" s="201"/>
      <c r="X61" s="201"/>
      <c r="Y61" s="201"/>
      <c r="Z61" s="201"/>
      <c r="AA61" s="201"/>
      <c r="AB61" s="201"/>
      <c r="AC61" s="201"/>
      <c r="AD61" s="201"/>
      <c r="AE61" s="201"/>
      <c r="AF61" s="201"/>
      <c r="AG61" s="201"/>
      <c r="AH61" s="201"/>
      <c r="AI61" s="201"/>
      <c r="AJ61" s="201"/>
      <c r="AK61" s="201"/>
      <c r="AL61" s="201"/>
      <c r="AM61" s="201"/>
      <c r="AN61" s="201"/>
      <c r="AO61" s="201"/>
    </row>
    <row r="62" spans="1:41" ht="15.6">
      <c r="A62" s="197"/>
      <c r="B62" s="216" t="s">
        <v>668</v>
      </c>
      <c r="C62" s="217">
        <v>1364.2449999999999</v>
      </c>
      <c r="D62" s="218">
        <v>1091.396</v>
      </c>
      <c r="E62" s="219">
        <v>1017.4820788530465</v>
      </c>
      <c r="F62" s="220">
        <v>510.02500000000003</v>
      </c>
      <c r="G62" s="221">
        <v>431.71</v>
      </c>
      <c r="H62" s="221">
        <v>348.10500000000002</v>
      </c>
      <c r="I62" s="222">
        <v>254.15</v>
      </c>
      <c r="J62" s="223">
        <v>1874.27</v>
      </c>
      <c r="K62" s="224">
        <v>1795.9549999999999</v>
      </c>
      <c r="L62" s="224">
        <v>1712.35</v>
      </c>
      <c r="M62" s="225">
        <v>1618.395</v>
      </c>
      <c r="N62" s="220">
        <v>1601.421</v>
      </c>
      <c r="O62" s="221">
        <v>1523.106</v>
      </c>
      <c r="P62" s="221">
        <v>1439.501</v>
      </c>
      <c r="Q62" s="222">
        <v>1345.546</v>
      </c>
      <c r="R62" s="226">
        <f t="shared" si="8"/>
        <v>1527.5070788530466</v>
      </c>
      <c r="S62" s="226">
        <f t="shared" si="9"/>
        <v>1449.1920788530465</v>
      </c>
      <c r="T62" s="226">
        <f t="shared" si="10"/>
        <v>1365.5870788530465</v>
      </c>
      <c r="U62" s="226">
        <f t="shared" si="11"/>
        <v>1271.6320788530466</v>
      </c>
      <c r="V62" s="197"/>
      <c r="W62" s="201"/>
      <c r="X62" s="201"/>
      <c r="Y62" s="201"/>
      <c r="Z62" s="201"/>
      <c r="AA62" s="201"/>
      <c r="AB62" s="201"/>
      <c r="AC62" s="201"/>
      <c r="AD62" s="201"/>
      <c r="AE62" s="201"/>
      <c r="AF62" s="201"/>
      <c r="AG62" s="201"/>
      <c r="AH62" s="201"/>
      <c r="AI62" s="201"/>
      <c r="AJ62" s="201"/>
      <c r="AK62" s="201"/>
      <c r="AL62" s="201"/>
      <c r="AM62" s="201"/>
      <c r="AN62" s="201"/>
      <c r="AO62" s="201"/>
    </row>
    <row r="63" spans="1:41" ht="15.6">
      <c r="A63" s="197"/>
      <c r="B63" s="216" t="s">
        <v>670</v>
      </c>
      <c r="C63" s="217">
        <v>1421.2850000000001</v>
      </c>
      <c r="D63" s="218">
        <v>1137.028</v>
      </c>
      <c r="E63" s="219">
        <v>1058.2885304659499</v>
      </c>
      <c r="F63" s="220">
        <v>545.90499999999997</v>
      </c>
      <c r="G63" s="221">
        <v>462.07</v>
      </c>
      <c r="H63" s="221">
        <v>372.59999999999997</v>
      </c>
      <c r="I63" s="222">
        <v>271.97499999999997</v>
      </c>
      <c r="J63" s="223">
        <v>1967.19</v>
      </c>
      <c r="K63" s="224">
        <v>1883.355</v>
      </c>
      <c r="L63" s="224">
        <v>1793.885</v>
      </c>
      <c r="M63" s="225">
        <v>1693.26</v>
      </c>
      <c r="N63" s="220">
        <v>1682.933</v>
      </c>
      <c r="O63" s="221">
        <v>1599.098</v>
      </c>
      <c r="P63" s="221">
        <v>1509.6279999999999</v>
      </c>
      <c r="Q63" s="222">
        <v>1409.0029999999999</v>
      </c>
      <c r="R63" s="226">
        <f t="shared" si="8"/>
        <v>1604.1935304659498</v>
      </c>
      <c r="S63" s="226">
        <f t="shared" si="9"/>
        <v>1520.3585304659498</v>
      </c>
      <c r="T63" s="226">
        <f t="shared" si="10"/>
        <v>1430.8885304659498</v>
      </c>
      <c r="U63" s="226">
        <f t="shared" si="11"/>
        <v>1330.2635304659498</v>
      </c>
      <c r="V63" s="197"/>
      <c r="W63" s="201"/>
      <c r="X63" s="201"/>
      <c r="Y63" s="201"/>
      <c r="Z63" s="201"/>
      <c r="AA63" s="201"/>
      <c r="AB63" s="201"/>
      <c r="AC63" s="201"/>
      <c r="AD63" s="201"/>
      <c r="AE63" s="201"/>
      <c r="AF63" s="201"/>
      <c r="AG63" s="201"/>
      <c r="AH63" s="201"/>
      <c r="AI63" s="201"/>
      <c r="AJ63" s="201"/>
      <c r="AK63" s="201"/>
      <c r="AL63" s="201"/>
      <c r="AM63" s="201"/>
      <c r="AN63" s="201"/>
      <c r="AO63" s="201"/>
    </row>
    <row r="64" spans="1:41" ht="15.6">
      <c r="A64" s="197"/>
      <c r="B64" s="216" t="s">
        <v>672</v>
      </c>
      <c r="C64" s="217">
        <v>1539.39</v>
      </c>
      <c r="D64" s="218">
        <v>1231.5120000000002</v>
      </c>
      <c r="E64" s="219">
        <v>1162.1594982078852</v>
      </c>
      <c r="F64" s="220">
        <v>630.08500000000004</v>
      </c>
      <c r="G64" s="221">
        <v>533.255</v>
      </c>
      <c r="H64" s="221">
        <v>430.09999999999997</v>
      </c>
      <c r="I64" s="222">
        <v>313.95</v>
      </c>
      <c r="J64" s="223">
        <v>2169.4750000000004</v>
      </c>
      <c r="K64" s="224">
        <v>2072.645</v>
      </c>
      <c r="L64" s="224">
        <v>1969.49</v>
      </c>
      <c r="M64" s="225">
        <v>1853.3400000000001</v>
      </c>
      <c r="N64" s="220">
        <v>1861.5970000000002</v>
      </c>
      <c r="O64" s="221">
        <v>1764.7670000000003</v>
      </c>
      <c r="P64" s="221">
        <v>1661.6120000000001</v>
      </c>
      <c r="Q64" s="222">
        <v>1545.4620000000002</v>
      </c>
      <c r="R64" s="226">
        <f t="shared" si="8"/>
        <v>1792.2444982078853</v>
      </c>
      <c r="S64" s="226">
        <f t="shared" si="9"/>
        <v>1695.4144982078851</v>
      </c>
      <c r="T64" s="226">
        <f t="shared" si="10"/>
        <v>1592.2594982078851</v>
      </c>
      <c r="U64" s="226">
        <f t="shared" si="11"/>
        <v>1476.1094982078853</v>
      </c>
      <c r="V64" s="197"/>
      <c r="W64" s="201"/>
      <c r="X64" s="201"/>
      <c r="Y64" s="201"/>
      <c r="Z64" s="201"/>
      <c r="AA64" s="201"/>
      <c r="AB64" s="201"/>
      <c r="AC64" s="201"/>
      <c r="AD64" s="201"/>
      <c r="AE64" s="201"/>
      <c r="AF64" s="201"/>
      <c r="AG64" s="201"/>
      <c r="AH64" s="201"/>
      <c r="AI64" s="201"/>
      <c r="AJ64" s="201"/>
      <c r="AK64" s="201"/>
      <c r="AL64" s="201"/>
      <c r="AM64" s="201"/>
      <c r="AN64" s="201"/>
      <c r="AO64" s="201"/>
    </row>
    <row r="65" spans="1:41" ht="15.6">
      <c r="A65" s="197"/>
      <c r="B65" s="216" t="s">
        <v>674</v>
      </c>
      <c r="C65" s="217">
        <v>1597.81</v>
      </c>
      <c r="D65" s="218">
        <v>1278.248</v>
      </c>
      <c r="E65" s="219">
        <v>1204.3055555555554</v>
      </c>
      <c r="F65" s="220">
        <v>677.69500000000005</v>
      </c>
      <c r="G65" s="221">
        <v>573.62</v>
      </c>
      <c r="H65" s="221">
        <v>462.64499999999998</v>
      </c>
      <c r="I65" s="222">
        <v>337.755</v>
      </c>
      <c r="J65" s="223">
        <v>2275.5050000000001</v>
      </c>
      <c r="K65" s="224">
        <v>2171.4299999999998</v>
      </c>
      <c r="L65" s="224">
        <v>2060.4549999999999</v>
      </c>
      <c r="M65" s="225">
        <v>1935.5650000000001</v>
      </c>
      <c r="N65" s="220">
        <v>1955.9430000000002</v>
      </c>
      <c r="O65" s="221">
        <v>1851.8679999999999</v>
      </c>
      <c r="P65" s="221">
        <v>1740.893</v>
      </c>
      <c r="Q65" s="222">
        <v>1616.0030000000002</v>
      </c>
      <c r="R65" s="226">
        <f t="shared" si="8"/>
        <v>1882.0005555555554</v>
      </c>
      <c r="S65" s="226">
        <f t="shared" si="9"/>
        <v>1777.9255555555555</v>
      </c>
      <c r="T65" s="226">
        <f t="shared" si="10"/>
        <v>1666.9505555555554</v>
      </c>
      <c r="U65" s="226">
        <f t="shared" si="11"/>
        <v>1542.0605555555553</v>
      </c>
      <c r="V65" s="197"/>
      <c r="W65" s="201"/>
      <c r="X65" s="201"/>
      <c r="Y65" s="201"/>
      <c r="Z65" s="201"/>
      <c r="AA65" s="201"/>
      <c r="AB65" s="201"/>
      <c r="AC65" s="201"/>
      <c r="AD65" s="201"/>
      <c r="AE65" s="201"/>
      <c r="AF65" s="201"/>
      <c r="AG65" s="201"/>
      <c r="AH65" s="201"/>
      <c r="AI65" s="201"/>
      <c r="AJ65" s="201"/>
      <c r="AK65" s="201"/>
      <c r="AL65" s="201"/>
      <c r="AM65" s="201"/>
      <c r="AN65" s="201"/>
      <c r="AO65" s="201"/>
    </row>
    <row r="66" spans="1:41" ht="15.6">
      <c r="A66" s="197"/>
      <c r="B66" s="216" t="s">
        <v>676</v>
      </c>
      <c r="C66" s="217">
        <v>1656.1149999999998</v>
      </c>
      <c r="D66" s="218">
        <v>1324.8919999999998</v>
      </c>
      <c r="E66" s="219">
        <v>1246.65770609319</v>
      </c>
      <c r="F66" s="220">
        <v>725.42</v>
      </c>
      <c r="G66" s="221">
        <v>613.98500000000001</v>
      </c>
      <c r="H66" s="221">
        <v>495.19000000000005</v>
      </c>
      <c r="I66" s="222">
        <v>361.44499999999999</v>
      </c>
      <c r="J66" s="223">
        <v>2381.5349999999999</v>
      </c>
      <c r="K66" s="224">
        <v>2270.1</v>
      </c>
      <c r="L66" s="224">
        <v>2151.3049999999998</v>
      </c>
      <c r="M66" s="225">
        <v>2017.5599999999997</v>
      </c>
      <c r="N66" s="220">
        <v>2050.3119999999999</v>
      </c>
      <c r="O66" s="221">
        <v>1938.877</v>
      </c>
      <c r="P66" s="221">
        <v>1820.0819999999999</v>
      </c>
      <c r="Q66" s="222">
        <v>1686.3369999999998</v>
      </c>
      <c r="R66" s="226">
        <f t="shared" si="8"/>
        <v>1972.07770609319</v>
      </c>
      <c r="S66" s="226">
        <f t="shared" si="9"/>
        <v>1860.6427060931901</v>
      </c>
      <c r="T66" s="226">
        <f t="shared" si="10"/>
        <v>1741.84770609319</v>
      </c>
      <c r="U66" s="226">
        <f t="shared" si="11"/>
        <v>1608.1027060931899</v>
      </c>
      <c r="V66" s="197"/>
      <c r="W66" s="201"/>
      <c r="X66" s="201"/>
      <c r="Y66" s="201"/>
      <c r="Z66" s="201"/>
      <c r="AA66" s="201"/>
      <c r="AB66" s="201"/>
      <c r="AC66" s="201"/>
      <c r="AD66" s="201"/>
      <c r="AE66" s="201"/>
      <c r="AF66" s="201"/>
      <c r="AG66" s="201"/>
      <c r="AH66" s="201"/>
      <c r="AI66" s="201"/>
      <c r="AJ66" s="201"/>
      <c r="AK66" s="201"/>
      <c r="AL66" s="201"/>
      <c r="AM66" s="201"/>
      <c r="AN66" s="201"/>
      <c r="AO66" s="201"/>
    </row>
    <row r="67" spans="1:41" ht="15.6">
      <c r="A67" s="197"/>
      <c r="B67" s="216" t="s">
        <v>678</v>
      </c>
      <c r="C67" s="217">
        <v>1726.2650000000001</v>
      </c>
      <c r="D67" s="218">
        <v>1381.0120000000002</v>
      </c>
      <c r="E67" s="219">
        <v>1297.7688172043008</v>
      </c>
      <c r="F67" s="220">
        <v>789.13000000000011</v>
      </c>
      <c r="G67" s="221">
        <v>667.92</v>
      </c>
      <c r="H67" s="221">
        <v>538.66000000000008</v>
      </c>
      <c r="I67" s="222">
        <v>393.18499999999995</v>
      </c>
      <c r="J67" s="223">
        <v>2515.3950000000004</v>
      </c>
      <c r="K67" s="224">
        <v>2394.1849999999999</v>
      </c>
      <c r="L67" s="224">
        <v>2264.9250000000002</v>
      </c>
      <c r="M67" s="225">
        <v>2119.4499999999998</v>
      </c>
      <c r="N67" s="220">
        <v>2170.1420000000003</v>
      </c>
      <c r="O67" s="221">
        <v>2048.9320000000002</v>
      </c>
      <c r="P67" s="221">
        <v>1919.6720000000003</v>
      </c>
      <c r="Q67" s="222">
        <v>1774.1970000000001</v>
      </c>
      <c r="R67" s="226">
        <f t="shared" si="8"/>
        <v>2086.8988172043009</v>
      </c>
      <c r="S67" s="226">
        <f t="shared" si="9"/>
        <v>1965.6888172043009</v>
      </c>
      <c r="T67" s="226">
        <f t="shared" si="10"/>
        <v>1836.4288172043009</v>
      </c>
      <c r="U67" s="226">
        <f t="shared" si="11"/>
        <v>1690.9538172043008</v>
      </c>
      <c r="V67" s="197"/>
      <c r="W67" s="201"/>
      <c r="X67" s="201"/>
      <c r="Y67" s="201"/>
      <c r="Z67" s="201"/>
      <c r="AA67" s="201"/>
      <c r="AB67" s="201"/>
      <c r="AC67" s="201"/>
      <c r="AD67" s="201"/>
      <c r="AE67" s="201"/>
      <c r="AF67" s="201"/>
      <c r="AG67" s="201"/>
      <c r="AH67" s="201"/>
      <c r="AI67" s="201"/>
      <c r="AJ67" s="201"/>
      <c r="AK67" s="201"/>
      <c r="AL67" s="201"/>
      <c r="AM67" s="201"/>
      <c r="AN67" s="201"/>
      <c r="AO67" s="201"/>
    </row>
    <row r="68" spans="1:41" ht="15.6">
      <c r="A68" s="197"/>
      <c r="B68" s="216" t="s">
        <v>680</v>
      </c>
      <c r="C68" s="217">
        <v>1786.0650000000001</v>
      </c>
      <c r="D68" s="218">
        <v>1428.8520000000001</v>
      </c>
      <c r="E68" s="219">
        <v>1341.5636200716845</v>
      </c>
      <c r="F68" s="220">
        <v>848.81500000000005</v>
      </c>
      <c r="G68" s="221">
        <v>718.52</v>
      </c>
      <c r="H68" s="221">
        <v>579.37</v>
      </c>
      <c r="I68" s="222">
        <v>422.97</v>
      </c>
      <c r="J68" s="223">
        <v>2634.88</v>
      </c>
      <c r="K68" s="224">
        <v>2504.585</v>
      </c>
      <c r="L68" s="224">
        <v>2365.4349999999999</v>
      </c>
      <c r="M68" s="225">
        <v>2209.0349999999999</v>
      </c>
      <c r="N68" s="220">
        <v>2277.6670000000004</v>
      </c>
      <c r="O68" s="221">
        <v>2147.3720000000003</v>
      </c>
      <c r="P68" s="221">
        <v>2008.2220000000002</v>
      </c>
      <c r="Q68" s="222">
        <v>1851.8220000000001</v>
      </c>
      <c r="R68" s="226">
        <f t="shared" si="8"/>
        <v>2190.3786200716845</v>
      </c>
      <c r="S68" s="226">
        <f t="shared" si="9"/>
        <v>2060.0836200716844</v>
      </c>
      <c r="T68" s="226">
        <f t="shared" si="10"/>
        <v>1920.9336200716843</v>
      </c>
      <c r="U68" s="226">
        <f t="shared" si="11"/>
        <v>1764.5336200716845</v>
      </c>
      <c r="V68" s="197"/>
      <c r="W68" s="201"/>
      <c r="X68" s="201"/>
      <c r="Y68" s="201"/>
      <c r="Z68" s="201"/>
      <c r="AA68" s="201"/>
      <c r="AB68" s="201"/>
      <c r="AC68" s="201"/>
      <c r="AD68" s="201"/>
      <c r="AE68" s="201"/>
      <c r="AF68" s="201"/>
      <c r="AG68" s="201"/>
      <c r="AH68" s="201"/>
      <c r="AI68" s="201"/>
      <c r="AJ68" s="201"/>
      <c r="AK68" s="201"/>
      <c r="AL68" s="201"/>
      <c r="AM68" s="201"/>
      <c r="AN68" s="201"/>
      <c r="AO68" s="201"/>
    </row>
    <row r="69" spans="1:41" ht="15.6">
      <c r="A69" s="197"/>
      <c r="B69" s="216" t="s">
        <v>682</v>
      </c>
      <c r="C69" s="217">
        <v>1845.8649999999998</v>
      </c>
      <c r="D69" s="218">
        <v>1476.692</v>
      </c>
      <c r="E69" s="219">
        <v>1385.3584229390681</v>
      </c>
      <c r="F69" s="220">
        <v>908.61500000000001</v>
      </c>
      <c r="G69" s="221">
        <v>769.00500000000011</v>
      </c>
      <c r="H69" s="221">
        <v>620.19500000000005</v>
      </c>
      <c r="I69" s="222">
        <v>452.755</v>
      </c>
      <c r="J69" s="223">
        <v>2754.4799999999996</v>
      </c>
      <c r="K69" s="224">
        <v>2614.87</v>
      </c>
      <c r="L69" s="224">
        <v>2466.06</v>
      </c>
      <c r="M69" s="225">
        <v>2298.62</v>
      </c>
      <c r="N69" s="220">
        <v>2385.3069999999998</v>
      </c>
      <c r="O69" s="221">
        <v>2245.6970000000001</v>
      </c>
      <c r="P69" s="221">
        <v>2096.8870000000002</v>
      </c>
      <c r="Q69" s="222">
        <v>1929.4470000000001</v>
      </c>
      <c r="R69" s="226">
        <f t="shared" si="8"/>
        <v>2293.9734229390679</v>
      </c>
      <c r="S69" s="226">
        <f t="shared" si="9"/>
        <v>2154.3634229390682</v>
      </c>
      <c r="T69" s="226">
        <f t="shared" si="10"/>
        <v>2005.5534229390682</v>
      </c>
      <c r="U69" s="226">
        <f t="shared" si="11"/>
        <v>1838.1134229390682</v>
      </c>
      <c r="V69" s="197"/>
      <c r="W69" s="201"/>
      <c r="X69" s="201"/>
      <c r="Y69" s="201"/>
      <c r="Z69" s="201"/>
      <c r="AA69" s="201"/>
      <c r="AB69" s="201"/>
      <c r="AC69" s="201"/>
      <c r="AD69" s="201"/>
      <c r="AE69" s="201"/>
      <c r="AF69" s="201"/>
      <c r="AG69" s="201"/>
      <c r="AH69" s="201"/>
      <c r="AI69" s="201"/>
      <c r="AJ69" s="201"/>
      <c r="AK69" s="201"/>
      <c r="AL69" s="201"/>
      <c r="AM69" s="201"/>
      <c r="AN69" s="201"/>
      <c r="AO69" s="201"/>
    </row>
    <row r="70" spans="1:41" ht="15.6">
      <c r="A70" s="197"/>
      <c r="B70" s="216" t="s">
        <v>685</v>
      </c>
      <c r="C70" s="217">
        <v>2044.8150000000001</v>
      </c>
      <c r="D70" s="218">
        <v>1635.8520000000001</v>
      </c>
      <c r="E70" s="219">
        <v>1443.6827956989246</v>
      </c>
      <c r="F70" s="220">
        <v>503.01000000000005</v>
      </c>
      <c r="G70" s="221">
        <v>425.73</v>
      </c>
      <c r="H70" s="221">
        <v>343.39</v>
      </c>
      <c r="I70" s="222">
        <v>250.58499999999998</v>
      </c>
      <c r="J70" s="223">
        <v>2547.8250000000003</v>
      </c>
      <c r="K70" s="224">
        <v>2470.5450000000001</v>
      </c>
      <c r="L70" s="224">
        <v>2388.2049999999999</v>
      </c>
      <c r="M70" s="225">
        <v>2295.4</v>
      </c>
      <c r="N70" s="220">
        <v>2138.8620000000001</v>
      </c>
      <c r="O70" s="221">
        <v>2061.5820000000003</v>
      </c>
      <c r="P70" s="221">
        <v>1979.2420000000002</v>
      </c>
      <c r="Q70" s="222">
        <v>1886.4370000000001</v>
      </c>
      <c r="R70" s="226">
        <f t="shared" si="8"/>
        <v>1946.6927956989246</v>
      </c>
      <c r="S70" s="226">
        <f t="shared" si="9"/>
        <v>1869.4127956989246</v>
      </c>
      <c r="T70" s="226">
        <f t="shared" si="10"/>
        <v>1787.0727956989244</v>
      </c>
      <c r="U70" s="226">
        <f t="shared" si="11"/>
        <v>1694.2677956989246</v>
      </c>
      <c r="V70" s="197"/>
      <c r="W70" s="201"/>
      <c r="X70" s="201"/>
      <c r="Y70" s="201"/>
      <c r="Z70" s="201"/>
      <c r="AA70" s="201"/>
      <c r="AB70" s="201"/>
      <c r="AC70" s="201"/>
      <c r="AD70" s="201"/>
      <c r="AE70" s="201"/>
      <c r="AF70" s="201"/>
      <c r="AG70" s="201"/>
      <c r="AH70" s="201"/>
      <c r="AI70" s="201"/>
      <c r="AJ70" s="201"/>
      <c r="AK70" s="201"/>
      <c r="AL70" s="201"/>
      <c r="AM70" s="201"/>
      <c r="AN70" s="201"/>
      <c r="AO70" s="201"/>
    </row>
    <row r="71" spans="1:41" ht="15.6">
      <c r="A71" s="197"/>
      <c r="B71" s="216" t="s">
        <v>687</v>
      </c>
      <c r="C71" s="217">
        <v>2104.6150000000002</v>
      </c>
      <c r="D71" s="218">
        <v>1683.6920000000002</v>
      </c>
      <c r="E71" s="219">
        <v>1482.5313620071684</v>
      </c>
      <c r="F71" s="220">
        <v>532.79499999999996</v>
      </c>
      <c r="G71" s="221">
        <v>450.91500000000002</v>
      </c>
      <c r="H71" s="221">
        <v>363.63</v>
      </c>
      <c r="I71" s="222">
        <v>265.41999999999996</v>
      </c>
      <c r="J71" s="223">
        <v>2637.4100000000003</v>
      </c>
      <c r="K71" s="224">
        <v>2555.5300000000002</v>
      </c>
      <c r="L71" s="224">
        <v>2468.2450000000003</v>
      </c>
      <c r="M71" s="225">
        <v>2370.0350000000003</v>
      </c>
      <c r="N71" s="220">
        <v>2216.4870000000001</v>
      </c>
      <c r="O71" s="221">
        <v>2134.6070000000004</v>
      </c>
      <c r="P71" s="221">
        <v>2047.3220000000001</v>
      </c>
      <c r="Q71" s="222">
        <v>1949.1120000000001</v>
      </c>
      <c r="R71" s="226">
        <f t="shared" si="8"/>
        <v>2015.3263620071684</v>
      </c>
      <c r="S71" s="226">
        <f t="shared" si="9"/>
        <v>1933.4463620071683</v>
      </c>
      <c r="T71" s="226">
        <f t="shared" si="10"/>
        <v>1846.1613620071685</v>
      </c>
      <c r="U71" s="226">
        <f t="shared" si="11"/>
        <v>1747.9513620071684</v>
      </c>
      <c r="V71" s="197"/>
      <c r="W71" s="201"/>
      <c r="X71" s="201"/>
      <c r="Y71" s="201"/>
      <c r="Z71" s="201"/>
      <c r="AA71" s="201"/>
      <c r="AB71" s="201"/>
      <c r="AC71" s="201"/>
      <c r="AD71" s="201"/>
      <c r="AE71" s="201"/>
      <c r="AF71" s="201"/>
      <c r="AG71" s="201"/>
      <c r="AH71" s="201"/>
      <c r="AI71" s="201"/>
      <c r="AJ71" s="201"/>
      <c r="AK71" s="201"/>
      <c r="AL71" s="201"/>
      <c r="AM71" s="201"/>
      <c r="AN71" s="201"/>
      <c r="AO71" s="201"/>
    </row>
    <row r="72" spans="1:41" ht="15.6">
      <c r="A72" s="197"/>
      <c r="B72" s="216" t="s">
        <v>689</v>
      </c>
      <c r="C72" s="217">
        <v>2164.3000000000002</v>
      </c>
      <c r="D72" s="218">
        <v>1731.4400000000003</v>
      </c>
      <c r="E72" s="219">
        <v>1521.3799283154119</v>
      </c>
      <c r="F72" s="220">
        <v>562.58000000000004</v>
      </c>
      <c r="G72" s="221">
        <v>476.21499999999997</v>
      </c>
      <c r="H72" s="221">
        <v>383.98500000000001</v>
      </c>
      <c r="I72" s="222">
        <v>280.37</v>
      </c>
      <c r="J72" s="223">
        <v>2726.88</v>
      </c>
      <c r="K72" s="224">
        <v>2640.5150000000003</v>
      </c>
      <c r="L72" s="224">
        <v>2548.2850000000003</v>
      </c>
      <c r="M72" s="225">
        <v>2444.67</v>
      </c>
      <c r="N72" s="220">
        <v>2294.0200000000004</v>
      </c>
      <c r="O72" s="221">
        <v>2207.6550000000002</v>
      </c>
      <c r="P72" s="221">
        <v>2115.4250000000002</v>
      </c>
      <c r="Q72" s="222">
        <v>2011.8100000000004</v>
      </c>
      <c r="R72" s="226">
        <f t="shared" si="8"/>
        <v>2083.9599283154121</v>
      </c>
      <c r="S72" s="226">
        <f t="shared" si="9"/>
        <v>1997.5949283154118</v>
      </c>
      <c r="T72" s="226">
        <f t="shared" si="10"/>
        <v>1905.3649283154118</v>
      </c>
      <c r="U72" s="226">
        <f t="shared" si="11"/>
        <v>1801.749928315412</v>
      </c>
      <c r="V72" s="197"/>
      <c r="W72" s="201"/>
      <c r="X72" s="201"/>
      <c r="Y72" s="201"/>
      <c r="Z72" s="201"/>
      <c r="AA72" s="201"/>
      <c r="AB72" s="201"/>
      <c r="AC72" s="201"/>
      <c r="AD72" s="201"/>
      <c r="AE72" s="201"/>
      <c r="AF72" s="201"/>
      <c r="AG72" s="201"/>
      <c r="AH72" s="201"/>
      <c r="AI72" s="201"/>
      <c r="AJ72" s="201"/>
      <c r="AK72" s="201"/>
      <c r="AL72" s="201"/>
      <c r="AM72" s="201"/>
      <c r="AN72" s="201"/>
      <c r="AO72" s="201"/>
    </row>
    <row r="73" spans="1:41" ht="15.6">
      <c r="A73" s="197"/>
      <c r="B73" s="216" t="s">
        <v>163</v>
      </c>
      <c r="C73" s="217">
        <v>248.285</v>
      </c>
      <c r="D73" s="218">
        <v>198.62800000000001</v>
      </c>
      <c r="E73" s="219">
        <v>160.95878136200716</v>
      </c>
      <c r="F73" s="220">
        <v>88.78</v>
      </c>
      <c r="G73" s="221">
        <v>75.094999999999999</v>
      </c>
      <c r="H73" s="221">
        <v>60.604999999999997</v>
      </c>
      <c r="I73" s="222">
        <v>44.274999999999999</v>
      </c>
      <c r="J73" s="223">
        <v>337.065</v>
      </c>
      <c r="K73" s="224">
        <v>323.38</v>
      </c>
      <c r="L73" s="224">
        <v>308.89</v>
      </c>
      <c r="M73" s="225">
        <v>292.56</v>
      </c>
      <c r="N73" s="220">
        <v>287.40800000000002</v>
      </c>
      <c r="O73" s="221">
        <v>273.72300000000001</v>
      </c>
      <c r="P73" s="221">
        <v>259.233</v>
      </c>
      <c r="Q73" s="222">
        <v>242.90300000000002</v>
      </c>
      <c r="R73" s="226">
        <f t="shared" si="8"/>
        <v>249.73878136200716</v>
      </c>
      <c r="S73" s="226">
        <f t="shared" si="9"/>
        <v>236.05378136200716</v>
      </c>
      <c r="T73" s="226">
        <f t="shared" si="10"/>
        <v>221.56378136200715</v>
      </c>
      <c r="U73" s="226">
        <f t="shared" si="11"/>
        <v>205.23378136200716</v>
      </c>
      <c r="V73" s="197"/>
      <c r="W73" s="201"/>
      <c r="X73" s="201"/>
      <c r="Y73" s="201"/>
      <c r="Z73" s="201"/>
      <c r="AA73" s="201"/>
      <c r="AB73" s="201"/>
      <c r="AC73" s="201"/>
      <c r="AD73" s="201"/>
      <c r="AE73" s="201"/>
      <c r="AF73" s="201"/>
      <c r="AG73" s="201"/>
      <c r="AH73" s="201"/>
      <c r="AI73" s="201"/>
      <c r="AJ73" s="201"/>
      <c r="AK73" s="201"/>
      <c r="AL73" s="201"/>
      <c r="AM73" s="201"/>
      <c r="AN73" s="201"/>
      <c r="AO73" s="201"/>
    </row>
    <row r="74" spans="1:41" ht="15.6">
      <c r="A74" s="197"/>
      <c r="B74" s="216" t="s">
        <v>193</v>
      </c>
      <c r="C74" s="217">
        <v>283.01499999999999</v>
      </c>
      <c r="D74" s="218">
        <v>226.41200000000001</v>
      </c>
      <c r="E74" s="219">
        <v>182.70161290322579</v>
      </c>
      <c r="F74" s="220">
        <v>106.60499999999999</v>
      </c>
      <c r="G74" s="221">
        <v>90.16</v>
      </c>
      <c r="H74" s="221">
        <v>72.795000000000002</v>
      </c>
      <c r="I74" s="222">
        <v>53.13</v>
      </c>
      <c r="J74" s="223">
        <v>389.62</v>
      </c>
      <c r="K74" s="224">
        <v>373.17499999999995</v>
      </c>
      <c r="L74" s="224">
        <v>355.81</v>
      </c>
      <c r="M74" s="225">
        <v>336.14499999999998</v>
      </c>
      <c r="N74" s="220">
        <v>333.017</v>
      </c>
      <c r="O74" s="221">
        <v>316.572</v>
      </c>
      <c r="P74" s="221">
        <v>299.20699999999999</v>
      </c>
      <c r="Q74" s="222">
        <v>279.54200000000003</v>
      </c>
      <c r="R74" s="226">
        <f t="shared" si="8"/>
        <v>289.30661290322575</v>
      </c>
      <c r="S74" s="226">
        <f t="shared" si="9"/>
        <v>272.86161290322582</v>
      </c>
      <c r="T74" s="226">
        <f t="shared" si="10"/>
        <v>255.49661290322581</v>
      </c>
      <c r="U74" s="226">
        <f t="shared" si="11"/>
        <v>235.83161290322579</v>
      </c>
      <c r="V74" s="197"/>
      <c r="W74" s="201"/>
      <c r="X74" s="201"/>
      <c r="Y74" s="201"/>
      <c r="Z74" s="201"/>
      <c r="AA74" s="201"/>
      <c r="AB74" s="201"/>
      <c r="AC74" s="201"/>
      <c r="AD74" s="201"/>
      <c r="AE74" s="201"/>
      <c r="AF74" s="201"/>
      <c r="AG74" s="201"/>
      <c r="AH74" s="201"/>
      <c r="AI74" s="201"/>
      <c r="AJ74" s="201"/>
      <c r="AK74" s="201"/>
      <c r="AL74" s="201"/>
      <c r="AM74" s="201"/>
      <c r="AN74" s="201"/>
      <c r="AO74" s="201"/>
    </row>
    <row r="75" spans="1:41" ht="15.6">
      <c r="A75" s="197"/>
      <c r="B75" s="216" t="s">
        <v>223</v>
      </c>
      <c r="C75" s="217">
        <v>338.90499999999997</v>
      </c>
      <c r="D75" s="218">
        <v>271.12399999999997</v>
      </c>
      <c r="E75" s="219">
        <v>227.73297491039426</v>
      </c>
      <c r="F75" s="220">
        <v>124.43</v>
      </c>
      <c r="G75" s="221">
        <v>105.34</v>
      </c>
      <c r="H75" s="221">
        <v>84.87</v>
      </c>
      <c r="I75" s="222">
        <v>61.984999999999999</v>
      </c>
      <c r="J75" s="223">
        <v>463.33499999999998</v>
      </c>
      <c r="K75" s="224">
        <v>444.245</v>
      </c>
      <c r="L75" s="224">
        <v>423.77499999999998</v>
      </c>
      <c r="M75" s="225">
        <v>400.89</v>
      </c>
      <c r="N75" s="220">
        <v>395.55399999999997</v>
      </c>
      <c r="O75" s="221">
        <v>376.46399999999994</v>
      </c>
      <c r="P75" s="221">
        <v>355.99399999999997</v>
      </c>
      <c r="Q75" s="222">
        <v>333.10899999999998</v>
      </c>
      <c r="R75" s="226">
        <f t="shared" si="8"/>
        <v>352.16297491039427</v>
      </c>
      <c r="S75" s="226">
        <f t="shared" si="9"/>
        <v>333.07297491039424</v>
      </c>
      <c r="T75" s="226">
        <f t="shared" si="10"/>
        <v>312.60297491039427</v>
      </c>
      <c r="U75" s="226">
        <f t="shared" si="11"/>
        <v>289.71797491039428</v>
      </c>
      <c r="V75" s="197"/>
      <c r="W75" s="201"/>
      <c r="X75" s="201"/>
      <c r="Y75" s="201"/>
      <c r="Z75" s="201"/>
      <c r="AA75" s="201"/>
      <c r="AB75" s="201"/>
      <c r="AC75" s="201"/>
      <c r="AD75" s="201"/>
      <c r="AE75" s="201"/>
      <c r="AF75" s="201"/>
      <c r="AG75" s="201"/>
      <c r="AH75" s="201"/>
      <c r="AI75" s="201"/>
      <c r="AJ75" s="201"/>
      <c r="AK75" s="201"/>
      <c r="AL75" s="201"/>
      <c r="AM75" s="201"/>
      <c r="AN75" s="201"/>
      <c r="AO75" s="201"/>
    </row>
    <row r="76" spans="1:41" ht="15.6">
      <c r="A76" s="197"/>
      <c r="B76" s="216" t="s">
        <v>165</v>
      </c>
      <c r="C76" s="217">
        <v>282.20999999999998</v>
      </c>
      <c r="D76" s="218">
        <v>225.768</v>
      </c>
      <c r="E76" s="219">
        <v>182.80465949820785</v>
      </c>
      <c r="F76" s="220">
        <v>118.795</v>
      </c>
      <c r="G76" s="221">
        <v>100.51</v>
      </c>
      <c r="H76" s="221">
        <v>81.075000000000003</v>
      </c>
      <c r="I76" s="222">
        <v>59.225000000000001</v>
      </c>
      <c r="J76" s="223">
        <v>401.005</v>
      </c>
      <c r="K76" s="224">
        <v>382.71999999999997</v>
      </c>
      <c r="L76" s="224">
        <v>363.28499999999997</v>
      </c>
      <c r="M76" s="225">
        <v>341.435</v>
      </c>
      <c r="N76" s="220">
        <v>344.56299999999999</v>
      </c>
      <c r="O76" s="221">
        <v>326.27800000000002</v>
      </c>
      <c r="P76" s="221">
        <v>306.84300000000002</v>
      </c>
      <c r="Q76" s="222">
        <v>284.99299999999999</v>
      </c>
      <c r="R76" s="226">
        <f t="shared" si="8"/>
        <v>301.59965949820787</v>
      </c>
      <c r="S76" s="226">
        <f t="shared" si="9"/>
        <v>283.31465949820785</v>
      </c>
      <c r="T76" s="226">
        <f t="shared" si="10"/>
        <v>263.87965949820784</v>
      </c>
      <c r="U76" s="226">
        <f t="shared" si="11"/>
        <v>242.02965949820785</v>
      </c>
      <c r="V76" s="197"/>
      <c r="W76" s="201"/>
      <c r="X76" s="201"/>
      <c r="Y76" s="201"/>
      <c r="Z76" s="201"/>
      <c r="AA76" s="201"/>
      <c r="AB76" s="201"/>
      <c r="AC76" s="201"/>
      <c r="AD76" s="201"/>
      <c r="AE76" s="201"/>
      <c r="AF76" s="201"/>
      <c r="AG76" s="201"/>
      <c r="AH76" s="201"/>
      <c r="AI76" s="201"/>
      <c r="AJ76" s="201"/>
      <c r="AK76" s="201"/>
      <c r="AL76" s="201"/>
      <c r="AM76" s="201"/>
      <c r="AN76" s="201"/>
      <c r="AO76" s="201"/>
    </row>
    <row r="77" spans="1:41" ht="15.6">
      <c r="A77" s="197"/>
      <c r="B77" s="216" t="s">
        <v>195</v>
      </c>
      <c r="C77" s="217">
        <v>319.35500000000002</v>
      </c>
      <c r="D77" s="218">
        <v>255.48400000000004</v>
      </c>
      <c r="E77" s="219">
        <v>228.24820788530462</v>
      </c>
      <c r="F77" s="220">
        <v>142.6</v>
      </c>
      <c r="G77" s="221">
        <v>120.63500000000001</v>
      </c>
      <c r="H77" s="221">
        <v>97.29</v>
      </c>
      <c r="I77" s="222">
        <v>71.069999999999993</v>
      </c>
      <c r="J77" s="223">
        <v>461.95500000000004</v>
      </c>
      <c r="K77" s="224">
        <v>439.99</v>
      </c>
      <c r="L77" s="224">
        <v>416.64500000000004</v>
      </c>
      <c r="M77" s="225">
        <v>390.42500000000001</v>
      </c>
      <c r="N77" s="220">
        <v>398.08400000000006</v>
      </c>
      <c r="O77" s="221">
        <v>376.11900000000003</v>
      </c>
      <c r="P77" s="221">
        <v>352.77400000000006</v>
      </c>
      <c r="Q77" s="222">
        <v>326.55400000000003</v>
      </c>
      <c r="R77" s="226">
        <f t="shared" si="8"/>
        <v>370.84820788530465</v>
      </c>
      <c r="S77" s="226">
        <f t="shared" si="9"/>
        <v>348.88320788530461</v>
      </c>
      <c r="T77" s="226">
        <f t="shared" si="10"/>
        <v>325.53820788530464</v>
      </c>
      <c r="U77" s="226">
        <f t="shared" si="11"/>
        <v>299.31820788530462</v>
      </c>
      <c r="V77" s="197"/>
      <c r="W77" s="201"/>
      <c r="X77" s="201"/>
      <c r="Y77" s="201"/>
      <c r="Z77" s="201"/>
      <c r="AA77" s="201"/>
      <c r="AB77" s="201"/>
      <c r="AC77" s="201"/>
      <c r="AD77" s="201"/>
      <c r="AE77" s="201"/>
      <c r="AF77" s="201"/>
      <c r="AG77" s="201"/>
      <c r="AH77" s="201"/>
      <c r="AI77" s="201"/>
      <c r="AJ77" s="201"/>
      <c r="AK77" s="201"/>
      <c r="AL77" s="201"/>
      <c r="AM77" s="201"/>
      <c r="AN77" s="201"/>
      <c r="AO77" s="201"/>
    </row>
    <row r="78" spans="1:41" ht="15.6">
      <c r="A78" s="197"/>
      <c r="B78" s="216" t="s">
        <v>225</v>
      </c>
      <c r="C78" s="217">
        <v>382.48999999999995</v>
      </c>
      <c r="D78" s="218">
        <v>305.99199999999996</v>
      </c>
      <c r="E78" s="219">
        <v>282.86290322580641</v>
      </c>
      <c r="F78" s="220">
        <v>166.405</v>
      </c>
      <c r="G78" s="221">
        <v>140.875</v>
      </c>
      <c r="H78" s="221">
        <v>113.62</v>
      </c>
      <c r="I78" s="222">
        <v>82.915000000000006</v>
      </c>
      <c r="J78" s="223">
        <v>548.89499999999998</v>
      </c>
      <c r="K78" s="224">
        <v>523.36500000000001</v>
      </c>
      <c r="L78" s="224">
        <v>496.10999999999996</v>
      </c>
      <c r="M78" s="225">
        <v>465.40499999999997</v>
      </c>
      <c r="N78" s="220">
        <v>472.39699999999993</v>
      </c>
      <c r="O78" s="221">
        <v>446.86699999999996</v>
      </c>
      <c r="P78" s="221">
        <v>419.61199999999997</v>
      </c>
      <c r="Q78" s="222">
        <v>388.90699999999998</v>
      </c>
      <c r="R78" s="226">
        <f t="shared" si="8"/>
        <v>449.26790322580644</v>
      </c>
      <c r="S78" s="226">
        <f t="shared" si="9"/>
        <v>423.73790322580641</v>
      </c>
      <c r="T78" s="226">
        <f t="shared" si="10"/>
        <v>396.48290322580641</v>
      </c>
      <c r="U78" s="226">
        <f t="shared" si="11"/>
        <v>365.77790322580643</v>
      </c>
      <c r="V78" s="197"/>
      <c r="W78" s="201"/>
      <c r="X78" s="201"/>
      <c r="Y78" s="201"/>
      <c r="Z78" s="201"/>
      <c r="AA78" s="201"/>
      <c r="AB78" s="201"/>
      <c r="AC78" s="201"/>
      <c r="AD78" s="201"/>
      <c r="AE78" s="201"/>
      <c r="AF78" s="201"/>
      <c r="AG78" s="201"/>
      <c r="AH78" s="201"/>
      <c r="AI78" s="201"/>
      <c r="AJ78" s="201"/>
      <c r="AK78" s="201"/>
      <c r="AL78" s="201"/>
      <c r="AM78" s="201"/>
      <c r="AN78" s="201"/>
      <c r="AO78" s="201"/>
    </row>
    <row r="79" spans="1:41" ht="15.6">
      <c r="A79" s="197"/>
      <c r="B79" s="216" t="s">
        <v>167</v>
      </c>
      <c r="C79" s="217">
        <v>316.13499999999999</v>
      </c>
      <c r="D79" s="218">
        <v>252.90800000000002</v>
      </c>
      <c r="E79" s="219">
        <v>204.65053763440858</v>
      </c>
      <c r="F79" s="220">
        <v>148.69499999999999</v>
      </c>
      <c r="G79" s="221">
        <v>125.925</v>
      </c>
      <c r="H79" s="221">
        <v>101.545</v>
      </c>
      <c r="I79" s="222">
        <v>74.06</v>
      </c>
      <c r="J79" s="223">
        <v>464.83</v>
      </c>
      <c r="K79" s="224">
        <v>442.06</v>
      </c>
      <c r="L79" s="224">
        <v>417.68</v>
      </c>
      <c r="M79" s="225">
        <v>390.19499999999999</v>
      </c>
      <c r="N79" s="220">
        <v>401.60300000000001</v>
      </c>
      <c r="O79" s="221">
        <v>378.83300000000003</v>
      </c>
      <c r="P79" s="221">
        <v>354.45300000000003</v>
      </c>
      <c r="Q79" s="222">
        <v>326.96800000000002</v>
      </c>
      <c r="R79" s="226">
        <f t="shared" si="8"/>
        <v>353.34553763440857</v>
      </c>
      <c r="S79" s="226">
        <f t="shared" si="9"/>
        <v>330.57553763440859</v>
      </c>
      <c r="T79" s="226">
        <f t="shared" si="10"/>
        <v>306.19553763440859</v>
      </c>
      <c r="U79" s="226">
        <f t="shared" si="11"/>
        <v>278.71053763440858</v>
      </c>
      <c r="V79" s="197"/>
      <c r="W79" s="201"/>
      <c r="X79" s="201"/>
      <c r="Y79" s="201"/>
      <c r="Z79" s="201"/>
      <c r="AA79" s="201"/>
      <c r="AB79" s="201"/>
      <c r="AC79" s="201"/>
      <c r="AD79" s="201"/>
      <c r="AE79" s="201"/>
      <c r="AF79" s="201"/>
      <c r="AG79" s="201"/>
      <c r="AH79" s="201"/>
      <c r="AI79" s="201"/>
      <c r="AJ79" s="201"/>
      <c r="AK79" s="201"/>
      <c r="AL79" s="201"/>
      <c r="AM79" s="201"/>
      <c r="AN79" s="201"/>
      <c r="AO79" s="201"/>
    </row>
    <row r="80" spans="1:41" ht="15.6">
      <c r="A80" s="197"/>
      <c r="B80" s="216" t="s">
        <v>197</v>
      </c>
      <c r="C80" s="217">
        <v>355.69499999999999</v>
      </c>
      <c r="D80" s="218">
        <v>284.55599999999998</v>
      </c>
      <c r="E80" s="219">
        <v>252.46415770609318</v>
      </c>
      <c r="F80" s="220">
        <v>178.595</v>
      </c>
      <c r="G80" s="221">
        <v>151.11000000000001</v>
      </c>
      <c r="H80" s="221">
        <v>121.89999999999999</v>
      </c>
      <c r="I80" s="222">
        <v>89.01</v>
      </c>
      <c r="J80" s="223">
        <v>534.29</v>
      </c>
      <c r="K80" s="224">
        <v>506.80500000000001</v>
      </c>
      <c r="L80" s="224">
        <v>477.59499999999997</v>
      </c>
      <c r="M80" s="225">
        <v>444.70499999999998</v>
      </c>
      <c r="N80" s="220">
        <v>463.15099999999995</v>
      </c>
      <c r="O80" s="221">
        <v>435.666</v>
      </c>
      <c r="P80" s="221">
        <v>406.45599999999996</v>
      </c>
      <c r="Q80" s="222">
        <v>373.56599999999997</v>
      </c>
      <c r="R80" s="226">
        <f t="shared" si="8"/>
        <v>431.05915770609317</v>
      </c>
      <c r="S80" s="226">
        <f t="shared" si="9"/>
        <v>403.57415770609316</v>
      </c>
      <c r="T80" s="226">
        <f t="shared" si="10"/>
        <v>374.36415770609318</v>
      </c>
      <c r="U80" s="226">
        <f t="shared" si="11"/>
        <v>341.47415770609319</v>
      </c>
      <c r="V80" s="197"/>
      <c r="W80" s="201"/>
      <c r="X80" s="201"/>
      <c r="Y80" s="201"/>
      <c r="Z80" s="201"/>
      <c r="AA80" s="201"/>
      <c r="AB80" s="201"/>
      <c r="AC80" s="201"/>
      <c r="AD80" s="201"/>
      <c r="AE80" s="201"/>
      <c r="AF80" s="201"/>
      <c r="AG80" s="201"/>
      <c r="AH80" s="201"/>
      <c r="AI80" s="201"/>
      <c r="AJ80" s="201"/>
      <c r="AK80" s="201"/>
      <c r="AL80" s="201"/>
      <c r="AM80" s="201"/>
      <c r="AN80" s="201"/>
      <c r="AO80" s="201"/>
    </row>
    <row r="81" spans="1:41" ht="15.6">
      <c r="A81" s="197"/>
      <c r="B81" s="216" t="s">
        <v>227</v>
      </c>
      <c r="C81" s="217">
        <v>425.96</v>
      </c>
      <c r="D81" s="218">
        <v>340.76800000000003</v>
      </c>
      <c r="E81" s="219">
        <v>312.7464157706093</v>
      </c>
      <c r="F81" s="220">
        <v>208.49499999999998</v>
      </c>
      <c r="G81" s="221">
        <v>176.41</v>
      </c>
      <c r="H81" s="221">
        <v>142.255</v>
      </c>
      <c r="I81" s="222">
        <v>103.845</v>
      </c>
      <c r="J81" s="223">
        <v>634.45499999999993</v>
      </c>
      <c r="K81" s="224">
        <v>602.37</v>
      </c>
      <c r="L81" s="224">
        <v>568.21499999999992</v>
      </c>
      <c r="M81" s="225">
        <v>529.80499999999995</v>
      </c>
      <c r="N81" s="220">
        <v>549.26300000000003</v>
      </c>
      <c r="O81" s="221">
        <v>517.178</v>
      </c>
      <c r="P81" s="221">
        <v>483.02300000000002</v>
      </c>
      <c r="Q81" s="222">
        <v>444.61300000000006</v>
      </c>
      <c r="R81" s="226">
        <f t="shared" si="8"/>
        <v>521.24141577060925</v>
      </c>
      <c r="S81" s="226">
        <f t="shared" si="9"/>
        <v>489.15641577060933</v>
      </c>
      <c r="T81" s="226">
        <f t="shared" si="10"/>
        <v>455.0014157706093</v>
      </c>
      <c r="U81" s="226">
        <f t="shared" si="11"/>
        <v>416.59141577060927</v>
      </c>
      <c r="V81" s="197"/>
      <c r="W81" s="201"/>
      <c r="X81" s="201"/>
      <c r="Y81" s="201"/>
      <c r="Z81" s="201"/>
      <c r="AA81" s="201"/>
      <c r="AB81" s="201"/>
      <c r="AC81" s="201"/>
      <c r="AD81" s="201"/>
      <c r="AE81" s="201"/>
      <c r="AF81" s="201"/>
      <c r="AG81" s="201"/>
      <c r="AH81" s="201"/>
      <c r="AI81" s="201"/>
      <c r="AJ81" s="201"/>
      <c r="AK81" s="201"/>
      <c r="AL81" s="201"/>
      <c r="AM81" s="201"/>
      <c r="AN81" s="201"/>
      <c r="AO81" s="201"/>
    </row>
    <row r="82" spans="1:41" ht="15.6">
      <c r="A82" s="197"/>
      <c r="B82" s="216" t="s">
        <v>171</v>
      </c>
      <c r="C82" s="217">
        <v>350.17500000000001</v>
      </c>
      <c r="D82" s="218">
        <v>280.14000000000004</v>
      </c>
      <c r="E82" s="219">
        <v>226.4964157706093</v>
      </c>
      <c r="F82" s="220">
        <v>178.70999999999998</v>
      </c>
      <c r="G82" s="221">
        <v>151.22499999999999</v>
      </c>
      <c r="H82" s="221">
        <v>122.01499999999999</v>
      </c>
      <c r="I82" s="222">
        <v>89.01</v>
      </c>
      <c r="J82" s="223">
        <v>528.88499999999999</v>
      </c>
      <c r="K82" s="224">
        <v>501.4</v>
      </c>
      <c r="L82" s="224">
        <v>472.19</v>
      </c>
      <c r="M82" s="225">
        <v>439.185</v>
      </c>
      <c r="N82" s="220">
        <v>458.85</v>
      </c>
      <c r="O82" s="221">
        <v>431.36500000000001</v>
      </c>
      <c r="P82" s="221">
        <v>402.15500000000003</v>
      </c>
      <c r="Q82" s="222">
        <v>369.15000000000003</v>
      </c>
      <c r="R82" s="226">
        <f t="shared" si="8"/>
        <v>405.20641577060928</v>
      </c>
      <c r="S82" s="226">
        <f t="shared" si="9"/>
        <v>377.72141577060927</v>
      </c>
      <c r="T82" s="226">
        <f t="shared" si="10"/>
        <v>348.51141577060929</v>
      </c>
      <c r="U82" s="226">
        <f t="shared" si="11"/>
        <v>315.50641577060929</v>
      </c>
      <c r="V82" s="197"/>
      <c r="W82" s="201"/>
      <c r="X82" s="201"/>
      <c r="Y82" s="201"/>
      <c r="Z82" s="201"/>
      <c r="AA82" s="201"/>
      <c r="AB82" s="201"/>
      <c r="AC82" s="201"/>
      <c r="AD82" s="201"/>
      <c r="AE82" s="201"/>
      <c r="AF82" s="201"/>
      <c r="AG82" s="201"/>
      <c r="AH82" s="201"/>
      <c r="AI82" s="201"/>
      <c r="AJ82" s="201"/>
      <c r="AK82" s="201"/>
      <c r="AL82" s="201"/>
      <c r="AM82" s="201"/>
      <c r="AN82" s="201"/>
      <c r="AO82" s="201"/>
    </row>
    <row r="83" spans="1:41" ht="15.6">
      <c r="A83" s="197"/>
      <c r="B83" s="216" t="s">
        <v>201</v>
      </c>
      <c r="C83" s="217">
        <v>391.91999999999996</v>
      </c>
      <c r="D83" s="218">
        <v>313.536</v>
      </c>
      <c r="E83" s="219">
        <v>278.12275985663081</v>
      </c>
      <c r="F83" s="220">
        <v>214.59</v>
      </c>
      <c r="G83" s="221">
        <v>181.58499999999998</v>
      </c>
      <c r="H83" s="221">
        <v>146.51</v>
      </c>
      <c r="I83" s="222">
        <v>106.95</v>
      </c>
      <c r="J83" s="223">
        <v>606.51</v>
      </c>
      <c r="K83" s="224">
        <v>573.50499999999988</v>
      </c>
      <c r="L83" s="224">
        <v>538.42999999999995</v>
      </c>
      <c r="M83" s="225">
        <v>498.86999999999995</v>
      </c>
      <c r="N83" s="220">
        <v>528.12599999999998</v>
      </c>
      <c r="O83" s="221">
        <v>495.12099999999998</v>
      </c>
      <c r="P83" s="221">
        <v>460.04599999999999</v>
      </c>
      <c r="Q83" s="222">
        <v>420.48599999999999</v>
      </c>
      <c r="R83" s="226">
        <f t="shared" si="8"/>
        <v>492.71275985663078</v>
      </c>
      <c r="S83" s="226">
        <f t="shared" si="9"/>
        <v>459.70775985663079</v>
      </c>
      <c r="T83" s="226">
        <f t="shared" si="10"/>
        <v>424.6327598566308</v>
      </c>
      <c r="U83" s="226">
        <f t="shared" si="11"/>
        <v>385.0727598566308</v>
      </c>
      <c r="V83" s="197"/>
      <c r="W83" s="201"/>
      <c r="X83" s="201"/>
      <c r="Y83" s="201"/>
      <c r="Z83" s="201"/>
      <c r="AA83" s="201"/>
      <c r="AB83" s="201"/>
      <c r="AC83" s="201"/>
      <c r="AD83" s="201"/>
      <c r="AE83" s="201"/>
      <c r="AF83" s="201"/>
      <c r="AG83" s="201"/>
      <c r="AH83" s="201"/>
      <c r="AI83" s="201"/>
      <c r="AJ83" s="201"/>
      <c r="AK83" s="201"/>
      <c r="AL83" s="201"/>
      <c r="AM83" s="201"/>
      <c r="AN83" s="201"/>
      <c r="AO83" s="201"/>
    </row>
    <row r="84" spans="1:41" ht="15.6">
      <c r="A84" s="197"/>
      <c r="B84" s="216" t="s">
        <v>239</v>
      </c>
      <c r="C84" s="217">
        <v>469.31500000000005</v>
      </c>
      <c r="D84" s="218">
        <v>375.45200000000006</v>
      </c>
      <c r="E84" s="219">
        <v>316.97132616487454</v>
      </c>
      <c r="F84" s="220">
        <v>250.47000000000003</v>
      </c>
      <c r="G84" s="221">
        <v>212.06</v>
      </c>
      <c r="H84" s="221">
        <v>171.005</v>
      </c>
      <c r="I84" s="222">
        <v>124.77499999999999</v>
      </c>
      <c r="J84" s="223">
        <v>719.78500000000008</v>
      </c>
      <c r="K84" s="224">
        <v>681.375</v>
      </c>
      <c r="L84" s="224">
        <v>640.32000000000005</v>
      </c>
      <c r="M84" s="225">
        <v>594.09</v>
      </c>
      <c r="N84" s="220">
        <v>625.92200000000003</v>
      </c>
      <c r="O84" s="221">
        <v>587.51200000000006</v>
      </c>
      <c r="P84" s="221">
        <v>546.45700000000011</v>
      </c>
      <c r="Q84" s="222">
        <v>500.22700000000003</v>
      </c>
      <c r="R84" s="226">
        <f t="shared" si="8"/>
        <v>567.44132616487457</v>
      </c>
      <c r="S84" s="226">
        <f t="shared" si="9"/>
        <v>529.0313261648746</v>
      </c>
      <c r="T84" s="226">
        <f t="shared" si="10"/>
        <v>487.97632616487454</v>
      </c>
      <c r="U84" s="226">
        <f t="shared" si="11"/>
        <v>441.74632616487452</v>
      </c>
      <c r="V84" s="197"/>
      <c r="W84" s="201"/>
      <c r="X84" s="201"/>
      <c r="Y84" s="201"/>
      <c r="Z84" s="201"/>
      <c r="AA84" s="201"/>
      <c r="AB84" s="201"/>
      <c r="AC84" s="201"/>
      <c r="AD84" s="201"/>
      <c r="AE84" s="201"/>
      <c r="AF84" s="201"/>
      <c r="AG84" s="201"/>
      <c r="AH84" s="201"/>
      <c r="AI84" s="201"/>
      <c r="AJ84" s="201"/>
      <c r="AK84" s="201"/>
      <c r="AL84" s="201"/>
      <c r="AM84" s="201"/>
      <c r="AN84" s="201"/>
      <c r="AO84" s="201"/>
    </row>
    <row r="85" spans="1:41" ht="15.6">
      <c r="A85" s="197"/>
      <c r="B85" s="216" t="s">
        <v>175</v>
      </c>
      <c r="C85" s="217">
        <v>384.09999999999997</v>
      </c>
      <c r="D85" s="218">
        <v>307.27999999999997</v>
      </c>
      <c r="E85" s="219">
        <v>248.54838709677421</v>
      </c>
      <c r="F85" s="220">
        <v>208.72499999999999</v>
      </c>
      <c r="G85" s="221">
        <v>176.64</v>
      </c>
      <c r="H85" s="221">
        <v>142.48500000000001</v>
      </c>
      <c r="I85" s="222">
        <v>103.96</v>
      </c>
      <c r="J85" s="223">
        <v>592.82499999999993</v>
      </c>
      <c r="K85" s="224">
        <v>560.74</v>
      </c>
      <c r="L85" s="224">
        <v>526.58500000000004</v>
      </c>
      <c r="M85" s="225">
        <v>488.05999999999995</v>
      </c>
      <c r="N85" s="220">
        <v>516.005</v>
      </c>
      <c r="O85" s="221">
        <v>483.91999999999996</v>
      </c>
      <c r="P85" s="221">
        <v>449.76499999999999</v>
      </c>
      <c r="Q85" s="222">
        <v>411.23999999999995</v>
      </c>
      <c r="R85" s="226">
        <f t="shared" si="8"/>
        <v>457.27338709677417</v>
      </c>
      <c r="S85" s="226">
        <f t="shared" si="9"/>
        <v>425.18838709677419</v>
      </c>
      <c r="T85" s="226">
        <f t="shared" si="10"/>
        <v>391.03338709677422</v>
      </c>
      <c r="U85" s="226">
        <f t="shared" si="11"/>
        <v>352.50838709677419</v>
      </c>
      <c r="V85" s="197"/>
      <c r="W85" s="201"/>
      <c r="X85" s="201"/>
      <c r="Y85" s="201"/>
      <c r="Z85" s="201"/>
      <c r="AA85" s="201"/>
      <c r="AB85" s="201"/>
      <c r="AC85" s="201"/>
      <c r="AD85" s="201"/>
      <c r="AE85" s="201"/>
      <c r="AF85" s="201"/>
      <c r="AG85" s="201"/>
      <c r="AH85" s="201"/>
      <c r="AI85" s="201"/>
      <c r="AJ85" s="201"/>
      <c r="AK85" s="201"/>
      <c r="AL85" s="201"/>
      <c r="AM85" s="201"/>
      <c r="AN85" s="201"/>
      <c r="AO85" s="201"/>
    </row>
    <row r="86" spans="1:41" ht="15.6">
      <c r="A86" s="197"/>
      <c r="B86" s="216" t="s">
        <v>205</v>
      </c>
      <c r="C86" s="217">
        <v>428.375</v>
      </c>
      <c r="D86" s="218">
        <v>342.70000000000005</v>
      </c>
      <c r="E86" s="219">
        <v>276.98924731182791</v>
      </c>
      <c r="F86" s="220">
        <v>250.58499999999998</v>
      </c>
      <c r="G86" s="221">
        <v>212.06</v>
      </c>
      <c r="H86" s="221">
        <v>171.005</v>
      </c>
      <c r="I86" s="222">
        <v>124.88999999999999</v>
      </c>
      <c r="J86" s="223">
        <v>678.96</v>
      </c>
      <c r="K86" s="224">
        <v>640.43499999999995</v>
      </c>
      <c r="L86" s="224">
        <v>599.38</v>
      </c>
      <c r="M86" s="225">
        <v>553.26499999999999</v>
      </c>
      <c r="N86" s="220">
        <v>593.28500000000008</v>
      </c>
      <c r="O86" s="221">
        <v>554.76</v>
      </c>
      <c r="P86" s="221">
        <v>513.70500000000004</v>
      </c>
      <c r="Q86" s="222">
        <v>467.59000000000003</v>
      </c>
      <c r="R86" s="226">
        <f t="shared" si="8"/>
        <v>527.57424731182789</v>
      </c>
      <c r="S86" s="226">
        <f t="shared" si="9"/>
        <v>489.04924731182791</v>
      </c>
      <c r="T86" s="226">
        <f t="shared" si="10"/>
        <v>447.99424731182791</v>
      </c>
      <c r="U86" s="226">
        <f t="shared" si="11"/>
        <v>401.8792473118279</v>
      </c>
      <c r="V86" s="197"/>
      <c r="W86" s="201"/>
      <c r="X86" s="201"/>
      <c r="Y86" s="201"/>
      <c r="Z86" s="201"/>
      <c r="AA86" s="201"/>
      <c r="AB86" s="201"/>
      <c r="AC86" s="201"/>
      <c r="AD86" s="201"/>
      <c r="AE86" s="201"/>
      <c r="AF86" s="201"/>
      <c r="AG86" s="201"/>
      <c r="AH86" s="201"/>
      <c r="AI86" s="201"/>
      <c r="AJ86" s="201"/>
      <c r="AK86" s="201"/>
      <c r="AL86" s="201"/>
      <c r="AM86" s="201"/>
      <c r="AN86" s="201"/>
      <c r="AO86" s="201"/>
    </row>
    <row r="87" spans="1:41" ht="15.6">
      <c r="A87" s="197"/>
      <c r="B87" s="216" t="s">
        <v>247</v>
      </c>
      <c r="C87" s="217">
        <v>512.9</v>
      </c>
      <c r="D87" s="218">
        <v>410.32</v>
      </c>
      <c r="E87" s="219">
        <v>343.8664874551971</v>
      </c>
      <c r="F87" s="220">
        <v>292.44499999999999</v>
      </c>
      <c r="G87" s="221">
        <v>247.59500000000003</v>
      </c>
      <c r="H87" s="221">
        <v>199.64</v>
      </c>
      <c r="I87" s="222">
        <v>145.70500000000001</v>
      </c>
      <c r="J87" s="223">
        <v>805.34500000000003</v>
      </c>
      <c r="K87" s="224">
        <v>760.495</v>
      </c>
      <c r="L87" s="224">
        <v>712.54</v>
      </c>
      <c r="M87" s="225">
        <v>658.60500000000002</v>
      </c>
      <c r="N87" s="220">
        <v>702.76499999999999</v>
      </c>
      <c r="O87" s="221">
        <v>657.91499999999996</v>
      </c>
      <c r="P87" s="221">
        <v>609.96</v>
      </c>
      <c r="Q87" s="222">
        <v>556.02499999999998</v>
      </c>
      <c r="R87" s="226">
        <f t="shared" si="8"/>
        <v>636.31148745519704</v>
      </c>
      <c r="S87" s="226">
        <f t="shared" si="9"/>
        <v>591.46148745519713</v>
      </c>
      <c r="T87" s="226">
        <f t="shared" si="10"/>
        <v>543.50648745519709</v>
      </c>
      <c r="U87" s="226">
        <f t="shared" si="11"/>
        <v>489.57148745519714</v>
      </c>
      <c r="V87" s="197"/>
      <c r="W87" s="201"/>
      <c r="X87" s="201"/>
      <c r="Y87" s="201"/>
      <c r="Z87" s="201"/>
      <c r="AA87" s="201"/>
      <c r="AB87" s="201"/>
      <c r="AC87" s="201"/>
      <c r="AD87" s="201"/>
      <c r="AE87" s="201"/>
      <c r="AF87" s="201"/>
      <c r="AG87" s="201"/>
      <c r="AH87" s="201"/>
      <c r="AI87" s="201"/>
      <c r="AJ87" s="201"/>
      <c r="AK87" s="201"/>
      <c r="AL87" s="201"/>
      <c r="AM87" s="201"/>
      <c r="AN87" s="201"/>
      <c r="AO87" s="201"/>
    </row>
    <row r="88" spans="1:41" ht="15.6">
      <c r="A88" s="197"/>
      <c r="B88" s="216" t="s">
        <v>177</v>
      </c>
      <c r="C88" s="217">
        <v>436.19499999999999</v>
      </c>
      <c r="D88" s="218">
        <v>348.95600000000002</v>
      </c>
      <c r="E88" s="219">
        <v>288.83960573476702</v>
      </c>
      <c r="F88" s="220">
        <v>237.47499999999999</v>
      </c>
      <c r="G88" s="221">
        <v>201.02</v>
      </c>
      <c r="H88" s="221">
        <v>162.15</v>
      </c>
      <c r="I88" s="222">
        <v>118.33499999999999</v>
      </c>
      <c r="J88" s="223">
        <v>673.67</v>
      </c>
      <c r="K88" s="224">
        <v>637.21500000000003</v>
      </c>
      <c r="L88" s="224">
        <v>598.34500000000003</v>
      </c>
      <c r="M88" s="225">
        <v>554.53</v>
      </c>
      <c r="N88" s="220">
        <v>586.43100000000004</v>
      </c>
      <c r="O88" s="221">
        <v>549.976</v>
      </c>
      <c r="P88" s="221">
        <v>511.10599999999999</v>
      </c>
      <c r="Q88" s="222">
        <v>467.291</v>
      </c>
      <c r="R88" s="226">
        <f t="shared" si="8"/>
        <v>526.31460573476704</v>
      </c>
      <c r="S88" s="226">
        <f t="shared" si="9"/>
        <v>489.859605734767</v>
      </c>
      <c r="T88" s="226">
        <f t="shared" si="10"/>
        <v>450.989605734767</v>
      </c>
      <c r="U88" s="226">
        <f t="shared" si="11"/>
        <v>407.174605734767</v>
      </c>
      <c r="V88" s="197"/>
      <c r="W88" s="201"/>
      <c r="X88" s="201"/>
      <c r="Y88" s="201"/>
      <c r="Z88" s="201"/>
      <c r="AA88" s="201"/>
      <c r="AB88" s="201"/>
      <c r="AC88" s="201"/>
      <c r="AD88" s="201"/>
      <c r="AE88" s="201"/>
      <c r="AF88" s="201"/>
      <c r="AG88" s="201"/>
      <c r="AH88" s="201"/>
      <c r="AI88" s="201"/>
      <c r="AJ88" s="201"/>
      <c r="AK88" s="201"/>
      <c r="AL88" s="201"/>
      <c r="AM88" s="201"/>
      <c r="AN88" s="201"/>
      <c r="AO88" s="201"/>
    </row>
    <row r="89" spans="1:41" ht="15.6">
      <c r="A89" s="197"/>
      <c r="B89" s="216" t="s">
        <v>207</v>
      </c>
      <c r="C89" s="217">
        <v>482.77</v>
      </c>
      <c r="D89" s="218">
        <v>386.21600000000001</v>
      </c>
      <c r="E89" s="219">
        <v>331.50089605734769</v>
      </c>
      <c r="F89" s="220">
        <v>285.2</v>
      </c>
      <c r="G89" s="221">
        <v>241.38499999999999</v>
      </c>
      <c r="H89" s="221">
        <v>194.69499999999999</v>
      </c>
      <c r="I89" s="222">
        <v>142.13999999999999</v>
      </c>
      <c r="J89" s="223">
        <v>767.97</v>
      </c>
      <c r="K89" s="224">
        <v>724.15499999999997</v>
      </c>
      <c r="L89" s="224">
        <v>677.46499999999992</v>
      </c>
      <c r="M89" s="225">
        <v>624.91</v>
      </c>
      <c r="N89" s="220">
        <v>671.41599999999994</v>
      </c>
      <c r="O89" s="221">
        <v>627.601</v>
      </c>
      <c r="P89" s="221">
        <v>580.91100000000006</v>
      </c>
      <c r="Q89" s="222">
        <v>528.35599999999999</v>
      </c>
      <c r="R89" s="226">
        <f t="shared" si="8"/>
        <v>616.70089605734768</v>
      </c>
      <c r="S89" s="226">
        <f t="shared" si="9"/>
        <v>572.88589605734774</v>
      </c>
      <c r="T89" s="226">
        <f t="shared" si="10"/>
        <v>526.19589605734768</v>
      </c>
      <c r="U89" s="226">
        <f t="shared" si="11"/>
        <v>473.64089605734767</v>
      </c>
      <c r="V89" s="197"/>
      <c r="W89" s="201"/>
      <c r="X89" s="201"/>
      <c r="Y89" s="201"/>
      <c r="Z89" s="201"/>
      <c r="AA89" s="201"/>
      <c r="AB89" s="201"/>
      <c r="AC89" s="201"/>
      <c r="AD89" s="201"/>
      <c r="AE89" s="201"/>
      <c r="AF89" s="201"/>
      <c r="AG89" s="201"/>
      <c r="AH89" s="201"/>
      <c r="AI89" s="201"/>
      <c r="AJ89" s="201"/>
      <c r="AK89" s="201"/>
      <c r="AL89" s="201"/>
      <c r="AM89" s="201"/>
      <c r="AN89" s="201"/>
      <c r="AO89" s="201"/>
    </row>
    <row r="90" spans="1:41" ht="15.6">
      <c r="A90" s="197"/>
      <c r="B90" s="216" t="s">
        <v>253</v>
      </c>
      <c r="C90" s="217">
        <v>583.51</v>
      </c>
      <c r="D90" s="218">
        <v>466.80799999999999</v>
      </c>
      <c r="E90" s="219">
        <v>406.1066308243727</v>
      </c>
      <c r="F90" s="220">
        <v>332.81</v>
      </c>
      <c r="G90" s="221">
        <v>281.75</v>
      </c>
      <c r="H90" s="221">
        <v>227.24</v>
      </c>
      <c r="I90" s="222">
        <v>165.83</v>
      </c>
      <c r="J90" s="223">
        <v>916.31999999999994</v>
      </c>
      <c r="K90" s="224">
        <v>865.26</v>
      </c>
      <c r="L90" s="224">
        <v>810.75</v>
      </c>
      <c r="M90" s="225">
        <v>749.34</v>
      </c>
      <c r="N90" s="220">
        <v>799.61799999999994</v>
      </c>
      <c r="O90" s="221">
        <v>748.55799999999999</v>
      </c>
      <c r="P90" s="221">
        <v>694.048</v>
      </c>
      <c r="Q90" s="222">
        <v>632.63800000000003</v>
      </c>
      <c r="R90" s="226">
        <f t="shared" si="8"/>
        <v>738.91663082437276</v>
      </c>
      <c r="S90" s="226">
        <f t="shared" si="9"/>
        <v>687.8566308243727</v>
      </c>
      <c r="T90" s="226">
        <f t="shared" si="10"/>
        <v>633.34663082437271</v>
      </c>
      <c r="U90" s="226">
        <f t="shared" si="11"/>
        <v>571.93663082437274</v>
      </c>
      <c r="V90" s="197"/>
      <c r="W90" s="201"/>
      <c r="X90" s="201"/>
      <c r="Y90" s="201"/>
      <c r="Z90" s="201"/>
      <c r="AA90" s="201"/>
      <c r="AB90" s="201"/>
      <c r="AC90" s="201"/>
      <c r="AD90" s="201"/>
      <c r="AE90" s="201"/>
      <c r="AF90" s="201"/>
      <c r="AG90" s="201"/>
      <c r="AH90" s="201"/>
      <c r="AI90" s="201"/>
      <c r="AJ90" s="201"/>
      <c r="AK90" s="201"/>
      <c r="AL90" s="201"/>
      <c r="AM90" s="201"/>
      <c r="AN90" s="201"/>
      <c r="AO90" s="201"/>
    </row>
    <row r="91" spans="1:41" ht="15.6">
      <c r="A91" s="197"/>
      <c r="B91" s="216" t="s">
        <v>179</v>
      </c>
      <c r="C91" s="217">
        <v>470.23500000000001</v>
      </c>
      <c r="D91" s="218">
        <v>376.18800000000005</v>
      </c>
      <c r="E91" s="219">
        <v>310.68548387096769</v>
      </c>
      <c r="F91" s="220">
        <v>267.49</v>
      </c>
      <c r="G91" s="221">
        <v>226.435</v>
      </c>
      <c r="H91" s="221">
        <v>182.62</v>
      </c>
      <c r="I91" s="222">
        <v>133.285</v>
      </c>
      <c r="J91" s="223">
        <v>737.72500000000002</v>
      </c>
      <c r="K91" s="224">
        <v>696.67000000000007</v>
      </c>
      <c r="L91" s="224">
        <v>652.85500000000002</v>
      </c>
      <c r="M91" s="225">
        <v>603.52</v>
      </c>
      <c r="N91" s="220">
        <v>643.67800000000011</v>
      </c>
      <c r="O91" s="221">
        <v>602.62300000000005</v>
      </c>
      <c r="P91" s="221">
        <v>558.80799999999999</v>
      </c>
      <c r="Q91" s="222">
        <v>509.47300000000007</v>
      </c>
      <c r="R91" s="226">
        <f t="shared" si="8"/>
        <v>578.1754838709677</v>
      </c>
      <c r="S91" s="226">
        <f t="shared" si="9"/>
        <v>537.12048387096775</v>
      </c>
      <c r="T91" s="226">
        <f t="shared" si="10"/>
        <v>493.30548387096769</v>
      </c>
      <c r="U91" s="226">
        <f t="shared" si="11"/>
        <v>443.97048387096766</v>
      </c>
      <c r="V91" s="197"/>
      <c r="W91" s="201"/>
      <c r="X91" s="201"/>
      <c r="Y91" s="201"/>
      <c r="Z91" s="201"/>
      <c r="AA91" s="201"/>
      <c r="AB91" s="201"/>
      <c r="AC91" s="201"/>
      <c r="AD91" s="201"/>
      <c r="AE91" s="201"/>
      <c r="AF91" s="201"/>
      <c r="AG91" s="201"/>
      <c r="AH91" s="201"/>
      <c r="AI91" s="201"/>
      <c r="AJ91" s="201"/>
      <c r="AK91" s="201"/>
      <c r="AL91" s="201"/>
      <c r="AM91" s="201"/>
      <c r="AN91" s="201"/>
      <c r="AO91" s="201"/>
    </row>
    <row r="92" spans="1:41" ht="15.6">
      <c r="A92" s="197"/>
      <c r="B92" s="216" t="s">
        <v>209</v>
      </c>
      <c r="C92" s="217">
        <v>518.995</v>
      </c>
      <c r="D92" s="218">
        <v>415.19600000000003</v>
      </c>
      <c r="E92" s="219">
        <v>355.71684587813621</v>
      </c>
      <c r="F92" s="220">
        <v>321.19499999999999</v>
      </c>
      <c r="G92" s="221">
        <v>271.86</v>
      </c>
      <c r="H92" s="221">
        <v>219.19</v>
      </c>
      <c r="I92" s="222">
        <v>160.08000000000001</v>
      </c>
      <c r="J92" s="223">
        <v>840.19</v>
      </c>
      <c r="K92" s="224">
        <v>790.85500000000002</v>
      </c>
      <c r="L92" s="224">
        <v>738.18499999999995</v>
      </c>
      <c r="M92" s="225">
        <v>679.07500000000005</v>
      </c>
      <c r="N92" s="220">
        <v>736.39100000000008</v>
      </c>
      <c r="O92" s="221">
        <v>687.05600000000004</v>
      </c>
      <c r="P92" s="221">
        <v>634.38599999999997</v>
      </c>
      <c r="Q92" s="222">
        <v>575.27600000000007</v>
      </c>
      <c r="R92" s="226">
        <f t="shared" si="8"/>
        <v>676.91184587813621</v>
      </c>
      <c r="S92" s="226">
        <f t="shared" si="9"/>
        <v>627.57684587813628</v>
      </c>
      <c r="T92" s="226">
        <f t="shared" si="10"/>
        <v>574.90684587813621</v>
      </c>
      <c r="U92" s="226">
        <f t="shared" si="11"/>
        <v>515.7968458781362</v>
      </c>
      <c r="V92" s="197"/>
      <c r="W92" s="201"/>
      <c r="X92" s="201"/>
      <c r="Y92" s="201"/>
      <c r="Z92" s="201"/>
      <c r="AA92" s="201"/>
      <c r="AB92" s="201"/>
      <c r="AC92" s="201"/>
      <c r="AD92" s="201"/>
      <c r="AE92" s="201"/>
      <c r="AF92" s="201"/>
      <c r="AG92" s="201"/>
      <c r="AH92" s="201"/>
      <c r="AI92" s="201"/>
      <c r="AJ92" s="201"/>
      <c r="AK92" s="201"/>
      <c r="AL92" s="201"/>
      <c r="AM92" s="201"/>
      <c r="AN92" s="201"/>
      <c r="AO92" s="201"/>
    </row>
    <row r="93" spans="1:41" ht="15.6">
      <c r="A93" s="197"/>
      <c r="B93" s="216" t="s">
        <v>259</v>
      </c>
      <c r="C93" s="217">
        <v>626.98</v>
      </c>
      <c r="D93" s="218">
        <v>501.58400000000006</v>
      </c>
      <c r="E93" s="219">
        <v>433.10483870967738</v>
      </c>
      <c r="F93" s="220">
        <v>374.90000000000003</v>
      </c>
      <c r="G93" s="221">
        <v>317.28500000000003</v>
      </c>
      <c r="H93" s="221">
        <v>255.875</v>
      </c>
      <c r="I93" s="222">
        <v>186.76</v>
      </c>
      <c r="J93" s="223">
        <v>1001.8800000000001</v>
      </c>
      <c r="K93" s="224">
        <v>944.2650000000001</v>
      </c>
      <c r="L93" s="224">
        <v>882.85500000000002</v>
      </c>
      <c r="M93" s="225">
        <v>813.74</v>
      </c>
      <c r="N93" s="220">
        <v>876.48400000000015</v>
      </c>
      <c r="O93" s="221">
        <v>818.86900000000014</v>
      </c>
      <c r="P93" s="221">
        <v>757.45900000000006</v>
      </c>
      <c r="Q93" s="222">
        <v>688.34400000000005</v>
      </c>
      <c r="R93" s="226">
        <f t="shared" si="8"/>
        <v>808.00483870967741</v>
      </c>
      <c r="S93" s="226">
        <f t="shared" si="9"/>
        <v>750.38983870967741</v>
      </c>
      <c r="T93" s="226">
        <f t="shared" si="10"/>
        <v>688.97983870967732</v>
      </c>
      <c r="U93" s="226">
        <f t="shared" si="11"/>
        <v>619.86483870967731</v>
      </c>
      <c r="V93" s="197"/>
      <c r="W93" s="201"/>
      <c r="X93" s="201"/>
      <c r="Y93" s="201"/>
      <c r="Z93" s="201"/>
      <c r="AA93" s="201"/>
      <c r="AB93" s="201"/>
      <c r="AC93" s="201"/>
      <c r="AD93" s="201"/>
      <c r="AE93" s="201"/>
      <c r="AF93" s="201"/>
      <c r="AG93" s="201"/>
      <c r="AH93" s="201"/>
      <c r="AI93" s="201"/>
      <c r="AJ93" s="201"/>
      <c r="AK93" s="201"/>
      <c r="AL93" s="201"/>
      <c r="AM93" s="201"/>
      <c r="AN93" s="201"/>
      <c r="AO93" s="201"/>
    </row>
    <row r="94" spans="1:41" ht="15.6">
      <c r="A94" s="197"/>
      <c r="B94" s="216" t="s">
        <v>181</v>
      </c>
      <c r="C94" s="217">
        <v>504.27500000000003</v>
      </c>
      <c r="D94" s="218">
        <v>403.42000000000007</v>
      </c>
      <c r="E94" s="219">
        <v>332.53136200716847</v>
      </c>
      <c r="F94" s="220">
        <v>297.505</v>
      </c>
      <c r="G94" s="221">
        <v>251.73500000000001</v>
      </c>
      <c r="H94" s="221">
        <v>203.09</v>
      </c>
      <c r="I94" s="222">
        <v>148.23500000000001</v>
      </c>
      <c r="J94" s="223">
        <v>801.78</v>
      </c>
      <c r="K94" s="224">
        <v>756.01</v>
      </c>
      <c r="L94" s="224">
        <v>707.36500000000001</v>
      </c>
      <c r="M94" s="225">
        <v>652.51</v>
      </c>
      <c r="N94" s="220">
        <v>700.92500000000007</v>
      </c>
      <c r="O94" s="221">
        <v>655.15500000000009</v>
      </c>
      <c r="P94" s="221">
        <v>606.5100000000001</v>
      </c>
      <c r="Q94" s="222">
        <v>551.65500000000009</v>
      </c>
      <c r="R94" s="226">
        <f t="shared" si="8"/>
        <v>630.03636200716846</v>
      </c>
      <c r="S94" s="226">
        <f t="shared" si="9"/>
        <v>584.26636200716848</v>
      </c>
      <c r="T94" s="226">
        <f t="shared" si="10"/>
        <v>535.6213620071685</v>
      </c>
      <c r="U94" s="226">
        <f t="shared" si="11"/>
        <v>480.76636200716848</v>
      </c>
      <c r="V94" s="197"/>
      <c r="W94" s="201"/>
      <c r="X94" s="201"/>
      <c r="Y94" s="201"/>
      <c r="Z94" s="201"/>
      <c r="AA94" s="201"/>
      <c r="AB94" s="201"/>
      <c r="AC94" s="201"/>
      <c r="AD94" s="201"/>
      <c r="AE94" s="201"/>
      <c r="AF94" s="201"/>
      <c r="AG94" s="201"/>
      <c r="AH94" s="201"/>
      <c r="AI94" s="201"/>
      <c r="AJ94" s="201"/>
      <c r="AK94" s="201"/>
      <c r="AL94" s="201"/>
      <c r="AM94" s="201"/>
      <c r="AN94" s="201"/>
      <c r="AO94" s="201"/>
    </row>
    <row r="95" spans="1:41" ht="15.6">
      <c r="A95" s="197"/>
      <c r="B95" s="216" t="s">
        <v>211</v>
      </c>
      <c r="C95" s="217">
        <v>555.33500000000004</v>
      </c>
      <c r="D95" s="218">
        <v>444.26800000000003</v>
      </c>
      <c r="E95" s="219">
        <v>379.82974910394262</v>
      </c>
      <c r="F95" s="220">
        <v>357.19</v>
      </c>
      <c r="G95" s="221">
        <v>302.33499999999998</v>
      </c>
      <c r="H95" s="221">
        <v>243.79999999999998</v>
      </c>
      <c r="I95" s="222">
        <v>178.02</v>
      </c>
      <c r="J95" s="223">
        <v>912.52500000000009</v>
      </c>
      <c r="K95" s="224">
        <v>857.67000000000007</v>
      </c>
      <c r="L95" s="224">
        <v>799.13499999999999</v>
      </c>
      <c r="M95" s="225">
        <v>733.35500000000002</v>
      </c>
      <c r="N95" s="220">
        <v>801.45800000000008</v>
      </c>
      <c r="O95" s="221">
        <v>746.60300000000007</v>
      </c>
      <c r="P95" s="221">
        <v>688.06799999999998</v>
      </c>
      <c r="Q95" s="222">
        <v>622.28800000000001</v>
      </c>
      <c r="R95" s="226">
        <f t="shared" si="8"/>
        <v>737.01974910394256</v>
      </c>
      <c r="S95" s="226">
        <f t="shared" si="9"/>
        <v>682.16474910394254</v>
      </c>
      <c r="T95" s="226">
        <f t="shared" si="10"/>
        <v>623.62974910394257</v>
      </c>
      <c r="U95" s="226">
        <f t="shared" si="11"/>
        <v>557.8497491039426</v>
      </c>
      <c r="V95" s="197"/>
      <c r="W95" s="201"/>
      <c r="X95" s="201"/>
      <c r="Y95" s="201"/>
      <c r="Z95" s="201"/>
      <c r="AA95" s="201"/>
      <c r="AB95" s="201"/>
      <c r="AC95" s="201"/>
      <c r="AD95" s="201"/>
      <c r="AE95" s="201"/>
      <c r="AF95" s="201"/>
      <c r="AG95" s="201"/>
      <c r="AH95" s="201"/>
      <c r="AI95" s="201"/>
      <c r="AJ95" s="201"/>
      <c r="AK95" s="201"/>
      <c r="AL95" s="201"/>
      <c r="AM95" s="201"/>
      <c r="AN95" s="201"/>
      <c r="AO95" s="201"/>
    </row>
    <row r="96" spans="1:41" ht="15.6">
      <c r="A96" s="197"/>
      <c r="B96" s="216" t="s">
        <v>261</v>
      </c>
      <c r="C96" s="217">
        <v>670.56500000000005</v>
      </c>
      <c r="D96" s="218">
        <v>536.45200000000011</v>
      </c>
      <c r="E96" s="219">
        <v>510.90501792114685</v>
      </c>
      <c r="F96" s="220">
        <v>416.875</v>
      </c>
      <c r="G96" s="221">
        <v>352.82</v>
      </c>
      <c r="H96" s="221">
        <v>284.625</v>
      </c>
      <c r="I96" s="222">
        <v>207.69</v>
      </c>
      <c r="J96" s="223">
        <v>1087.44</v>
      </c>
      <c r="K96" s="224">
        <v>1023.385</v>
      </c>
      <c r="L96" s="224">
        <v>955.19</v>
      </c>
      <c r="M96" s="225">
        <v>878.25500000000011</v>
      </c>
      <c r="N96" s="220">
        <v>953.32700000000011</v>
      </c>
      <c r="O96" s="221">
        <v>889.27200000000016</v>
      </c>
      <c r="P96" s="221">
        <v>821.07700000000011</v>
      </c>
      <c r="Q96" s="222">
        <v>744.14200000000005</v>
      </c>
      <c r="R96" s="226">
        <f t="shared" si="8"/>
        <v>927.78001792114685</v>
      </c>
      <c r="S96" s="226">
        <f t="shared" si="9"/>
        <v>863.7250179211469</v>
      </c>
      <c r="T96" s="226">
        <f t="shared" si="10"/>
        <v>795.53001792114685</v>
      </c>
      <c r="U96" s="226">
        <f t="shared" si="11"/>
        <v>718.59501792114679</v>
      </c>
      <c r="V96" s="197"/>
      <c r="W96" s="201"/>
      <c r="X96" s="201"/>
      <c r="Y96" s="201"/>
      <c r="Z96" s="201"/>
      <c r="AA96" s="201"/>
      <c r="AB96" s="201"/>
      <c r="AC96" s="201"/>
      <c r="AD96" s="201"/>
      <c r="AE96" s="201"/>
      <c r="AF96" s="201"/>
      <c r="AG96" s="201"/>
      <c r="AH96" s="201"/>
      <c r="AI96" s="201"/>
      <c r="AJ96" s="201"/>
      <c r="AK96" s="201"/>
      <c r="AL96" s="201"/>
      <c r="AM96" s="201"/>
      <c r="AN96" s="201"/>
      <c r="AO96" s="201"/>
    </row>
    <row r="97" spans="1:41" ht="15.6">
      <c r="A97" s="197"/>
      <c r="B97" s="216" t="s">
        <v>185</v>
      </c>
      <c r="C97" s="217">
        <v>538.08500000000004</v>
      </c>
      <c r="D97" s="218">
        <v>430.46800000000007</v>
      </c>
      <c r="E97" s="219">
        <v>354.37724014336914</v>
      </c>
      <c r="F97" s="220">
        <v>327.40499999999997</v>
      </c>
      <c r="G97" s="221">
        <v>277.15000000000003</v>
      </c>
      <c r="H97" s="221">
        <v>223.56</v>
      </c>
      <c r="I97" s="222">
        <v>163.185</v>
      </c>
      <c r="J97" s="223">
        <v>865.49</v>
      </c>
      <c r="K97" s="224">
        <v>815.23500000000013</v>
      </c>
      <c r="L97" s="224">
        <v>761.64499999999998</v>
      </c>
      <c r="M97" s="225">
        <v>701.27</v>
      </c>
      <c r="N97" s="220">
        <v>757.87300000000005</v>
      </c>
      <c r="O97" s="221">
        <v>707.61800000000017</v>
      </c>
      <c r="P97" s="221">
        <v>654.02800000000002</v>
      </c>
      <c r="Q97" s="222">
        <v>593.65300000000002</v>
      </c>
      <c r="R97" s="226">
        <f t="shared" si="8"/>
        <v>681.78224014336911</v>
      </c>
      <c r="S97" s="226">
        <f t="shared" si="9"/>
        <v>631.52724014336923</v>
      </c>
      <c r="T97" s="226">
        <f t="shared" si="10"/>
        <v>577.93724014336908</v>
      </c>
      <c r="U97" s="226">
        <f t="shared" si="11"/>
        <v>517.56224014336908</v>
      </c>
      <c r="V97" s="197"/>
      <c r="W97" s="201"/>
      <c r="X97" s="201"/>
      <c r="Y97" s="201"/>
      <c r="Z97" s="201"/>
      <c r="AA97" s="201"/>
      <c r="AB97" s="201"/>
      <c r="AC97" s="201"/>
      <c r="AD97" s="201"/>
      <c r="AE97" s="201"/>
      <c r="AF97" s="201"/>
      <c r="AG97" s="201"/>
      <c r="AH97" s="201"/>
      <c r="AI97" s="201"/>
      <c r="AJ97" s="201"/>
      <c r="AK97" s="201"/>
      <c r="AL97" s="201"/>
      <c r="AM97" s="201"/>
      <c r="AN97" s="201"/>
      <c r="AO97" s="201"/>
    </row>
    <row r="98" spans="1:41" ht="15.6">
      <c r="A98" s="197"/>
      <c r="B98" s="216" t="s">
        <v>215</v>
      </c>
      <c r="C98" s="217">
        <v>591.67500000000007</v>
      </c>
      <c r="D98" s="218">
        <v>473.34000000000009</v>
      </c>
      <c r="E98" s="219">
        <v>405.07616487455198</v>
      </c>
      <c r="F98" s="220">
        <v>393.18499999999995</v>
      </c>
      <c r="G98" s="221">
        <v>332.81</v>
      </c>
      <c r="H98" s="221">
        <v>268.41000000000003</v>
      </c>
      <c r="I98" s="222">
        <v>195.95999999999998</v>
      </c>
      <c r="J98" s="223">
        <v>984.86</v>
      </c>
      <c r="K98" s="224">
        <v>924.48500000000013</v>
      </c>
      <c r="L98" s="224">
        <v>860.08500000000004</v>
      </c>
      <c r="M98" s="225">
        <v>787.63499999999999</v>
      </c>
      <c r="N98" s="220">
        <v>866.52500000000009</v>
      </c>
      <c r="O98" s="221">
        <v>806.15000000000009</v>
      </c>
      <c r="P98" s="221">
        <v>741.75000000000011</v>
      </c>
      <c r="Q98" s="222">
        <v>669.30000000000007</v>
      </c>
      <c r="R98" s="226">
        <f t="shared" si="8"/>
        <v>798.26116487455192</v>
      </c>
      <c r="S98" s="226">
        <f t="shared" si="9"/>
        <v>737.88616487455192</v>
      </c>
      <c r="T98" s="226">
        <f t="shared" si="10"/>
        <v>673.48616487455206</v>
      </c>
      <c r="U98" s="226">
        <f t="shared" si="11"/>
        <v>601.03616487455201</v>
      </c>
      <c r="V98" s="197"/>
      <c r="W98" s="201"/>
      <c r="X98" s="201"/>
      <c r="Y98" s="201"/>
      <c r="Z98" s="201"/>
      <c r="AA98" s="201"/>
      <c r="AB98" s="201"/>
      <c r="AC98" s="201"/>
      <c r="AD98" s="201"/>
      <c r="AE98" s="201"/>
      <c r="AF98" s="201"/>
      <c r="AG98" s="201"/>
      <c r="AH98" s="201"/>
      <c r="AI98" s="201"/>
      <c r="AJ98" s="201"/>
      <c r="AK98" s="201"/>
      <c r="AL98" s="201"/>
      <c r="AM98" s="201"/>
      <c r="AN98" s="201"/>
      <c r="AO98" s="201"/>
    </row>
    <row r="99" spans="1:41" ht="15.6">
      <c r="A99" s="197"/>
      <c r="B99" s="216" t="s">
        <v>265</v>
      </c>
      <c r="C99" s="217">
        <v>713.92</v>
      </c>
      <c r="D99" s="218">
        <v>571.13599999999997</v>
      </c>
      <c r="E99" s="219">
        <v>540.78853046594975</v>
      </c>
      <c r="F99" s="220">
        <v>458.96499999999997</v>
      </c>
      <c r="G99" s="221">
        <v>388.47</v>
      </c>
      <c r="H99" s="221">
        <v>313.26</v>
      </c>
      <c r="I99" s="222">
        <v>228.73500000000001</v>
      </c>
      <c r="J99" s="223">
        <v>1172.885</v>
      </c>
      <c r="K99" s="224">
        <v>1102.3899999999999</v>
      </c>
      <c r="L99" s="224">
        <v>1027.1799999999998</v>
      </c>
      <c r="M99" s="225">
        <v>942.65499999999997</v>
      </c>
      <c r="N99" s="220">
        <v>1030.1009999999999</v>
      </c>
      <c r="O99" s="221">
        <v>959.60599999999999</v>
      </c>
      <c r="P99" s="221">
        <v>884.39599999999996</v>
      </c>
      <c r="Q99" s="222">
        <v>799.87099999999998</v>
      </c>
      <c r="R99" s="226">
        <f t="shared" si="8"/>
        <v>999.75353046594978</v>
      </c>
      <c r="S99" s="226">
        <f t="shared" si="9"/>
        <v>929.25853046594978</v>
      </c>
      <c r="T99" s="226">
        <f t="shared" si="10"/>
        <v>854.04853046594974</v>
      </c>
      <c r="U99" s="226">
        <f t="shared" si="11"/>
        <v>769.52353046594976</v>
      </c>
      <c r="V99" s="197"/>
      <c r="W99" s="201"/>
      <c r="X99" s="201"/>
      <c r="Y99" s="201"/>
      <c r="Z99" s="201"/>
      <c r="AA99" s="201"/>
      <c r="AB99" s="201"/>
      <c r="AC99" s="201"/>
      <c r="AD99" s="201"/>
      <c r="AE99" s="201"/>
      <c r="AF99" s="201"/>
      <c r="AG99" s="201"/>
      <c r="AH99" s="201"/>
      <c r="AI99" s="201"/>
      <c r="AJ99" s="201"/>
      <c r="AK99" s="201"/>
      <c r="AL99" s="201"/>
      <c r="AM99" s="201"/>
      <c r="AN99" s="201"/>
      <c r="AO99" s="201"/>
    </row>
    <row r="100" spans="1:41" ht="15.6">
      <c r="A100" s="197"/>
      <c r="B100" s="216" t="s">
        <v>187</v>
      </c>
      <c r="C100" s="217">
        <v>572.125</v>
      </c>
      <c r="D100" s="218">
        <v>457.70000000000005</v>
      </c>
      <c r="E100" s="219">
        <v>376.22311827956986</v>
      </c>
      <c r="F100" s="220">
        <v>357.41999999999996</v>
      </c>
      <c r="G100" s="221">
        <v>302.565</v>
      </c>
      <c r="H100" s="221">
        <v>243.91500000000002</v>
      </c>
      <c r="I100" s="222">
        <v>178.13499999999999</v>
      </c>
      <c r="J100" s="223">
        <v>929.54499999999996</v>
      </c>
      <c r="K100" s="224">
        <v>874.69</v>
      </c>
      <c r="L100" s="224">
        <v>816.04</v>
      </c>
      <c r="M100" s="225">
        <v>750.26</v>
      </c>
      <c r="N100" s="220">
        <v>815.12</v>
      </c>
      <c r="O100" s="221">
        <v>760.2650000000001</v>
      </c>
      <c r="P100" s="221">
        <v>701.61500000000001</v>
      </c>
      <c r="Q100" s="222">
        <v>635.83500000000004</v>
      </c>
      <c r="R100" s="226">
        <f t="shared" si="8"/>
        <v>733.64311827956976</v>
      </c>
      <c r="S100" s="226">
        <f t="shared" si="9"/>
        <v>678.78811827956986</v>
      </c>
      <c r="T100" s="226">
        <f t="shared" si="10"/>
        <v>620.13811827956988</v>
      </c>
      <c r="U100" s="226">
        <f t="shared" si="11"/>
        <v>554.35811827956991</v>
      </c>
      <c r="V100" s="197"/>
      <c r="W100" s="201"/>
      <c r="X100" s="201"/>
      <c r="Y100" s="201"/>
      <c r="Z100" s="201"/>
      <c r="AA100" s="201"/>
      <c r="AB100" s="201"/>
      <c r="AC100" s="201"/>
      <c r="AD100" s="201"/>
      <c r="AE100" s="201"/>
      <c r="AF100" s="201"/>
      <c r="AG100" s="201"/>
      <c r="AH100" s="201"/>
      <c r="AI100" s="201"/>
      <c r="AJ100" s="201"/>
      <c r="AK100" s="201"/>
      <c r="AL100" s="201"/>
      <c r="AM100" s="201"/>
      <c r="AN100" s="201"/>
      <c r="AO100" s="201"/>
    </row>
    <row r="101" spans="1:41" ht="15.6">
      <c r="A101" s="197"/>
      <c r="B101" s="216" t="s">
        <v>217</v>
      </c>
      <c r="C101" s="217">
        <v>628.01499999999999</v>
      </c>
      <c r="D101" s="218">
        <v>502.41200000000003</v>
      </c>
      <c r="E101" s="219">
        <v>413.31989247311822</v>
      </c>
      <c r="F101" s="220">
        <v>429.18</v>
      </c>
      <c r="G101" s="221">
        <v>363.28500000000003</v>
      </c>
      <c r="H101" s="221">
        <v>292.90499999999997</v>
      </c>
      <c r="I101" s="222">
        <v>213.9</v>
      </c>
      <c r="J101" s="223">
        <v>1057.1949999999999</v>
      </c>
      <c r="K101" s="224">
        <v>991.3</v>
      </c>
      <c r="L101" s="224">
        <v>920.92</v>
      </c>
      <c r="M101" s="225">
        <v>841.91499999999996</v>
      </c>
      <c r="N101" s="220">
        <v>931.5920000000001</v>
      </c>
      <c r="O101" s="221">
        <v>865.69700000000012</v>
      </c>
      <c r="P101" s="221">
        <v>795.31700000000001</v>
      </c>
      <c r="Q101" s="222">
        <v>716.31200000000001</v>
      </c>
      <c r="R101" s="226">
        <f t="shared" si="8"/>
        <v>842.49989247311828</v>
      </c>
      <c r="S101" s="226">
        <f t="shared" si="9"/>
        <v>776.6048924731183</v>
      </c>
      <c r="T101" s="226">
        <f t="shared" si="10"/>
        <v>706.22489247311819</v>
      </c>
      <c r="U101" s="226">
        <f t="shared" si="11"/>
        <v>627.21989247311819</v>
      </c>
      <c r="V101" s="197"/>
      <c r="W101" s="201"/>
      <c r="X101" s="201"/>
      <c r="Y101" s="201"/>
      <c r="Z101" s="201"/>
      <c r="AA101" s="201"/>
      <c r="AB101" s="201"/>
      <c r="AC101" s="201"/>
      <c r="AD101" s="201"/>
      <c r="AE101" s="201"/>
      <c r="AF101" s="201"/>
      <c r="AG101" s="201"/>
      <c r="AH101" s="201"/>
      <c r="AI101" s="201"/>
      <c r="AJ101" s="201"/>
      <c r="AK101" s="201"/>
      <c r="AL101" s="201"/>
      <c r="AM101" s="201"/>
      <c r="AN101" s="201"/>
      <c r="AO101" s="201"/>
    </row>
    <row r="102" spans="1:41" ht="15.6">
      <c r="A102" s="197"/>
      <c r="B102" s="216" t="s">
        <v>267</v>
      </c>
      <c r="C102" s="217">
        <v>757.50500000000011</v>
      </c>
      <c r="D102" s="218">
        <v>606.00400000000013</v>
      </c>
      <c r="E102" s="219">
        <v>570.67204301075276</v>
      </c>
      <c r="F102" s="220">
        <v>500.94000000000005</v>
      </c>
      <c r="G102" s="221">
        <v>424.005</v>
      </c>
      <c r="H102" s="221">
        <v>341.89499999999998</v>
      </c>
      <c r="I102" s="222">
        <v>249.66500000000002</v>
      </c>
      <c r="J102" s="223">
        <v>1258.4450000000002</v>
      </c>
      <c r="K102" s="224">
        <v>1181.5100000000002</v>
      </c>
      <c r="L102" s="224">
        <v>1099.4000000000001</v>
      </c>
      <c r="M102" s="225">
        <v>1007.1700000000001</v>
      </c>
      <c r="N102" s="220">
        <v>1106.9440000000002</v>
      </c>
      <c r="O102" s="221">
        <v>1030.009</v>
      </c>
      <c r="P102" s="221">
        <v>947.89900000000011</v>
      </c>
      <c r="Q102" s="222">
        <v>855.6690000000001</v>
      </c>
      <c r="R102" s="226">
        <f t="shared" si="8"/>
        <v>1071.6120430107528</v>
      </c>
      <c r="S102" s="226">
        <f t="shared" si="9"/>
        <v>994.67704301075275</v>
      </c>
      <c r="T102" s="226">
        <f t="shared" si="10"/>
        <v>912.56704301075274</v>
      </c>
      <c r="U102" s="226">
        <f t="shared" si="11"/>
        <v>820.33704301075272</v>
      </c>
      <c r="V102" s="197"/>
      <c r="W102" s="201"/>
      <c r="X102" s="201"/>
      <c r="Y102" s="201"/>
      <c r="Z102" s="201"/>
      <c r="AA102" s="201"/>
      <c r="AB102" s="201"/>
      <c r="AC102" s="201"/>
      <c r="AD102" s="201"/>
      <c r="AE102" s="201"/>
      <c r="AF102" s="201"/>
      <c r="AG102" s="201"/>
      <c r="AH102" s="201"/>
      <c r="AI102" s="201"/>
      <c r="AJ102" s="201"/>
      <c r="AK102" s="201"/>
      <c r="AL102" s="201"/>
      <c r="AM102" s="201"/>
      <c r="AN102" s="201"/>
      <c r="AO102" s="201"/>
    </row>
    <row r="103" spans="1:41" ht="15.6">
      <c r="A103" s="197"/>
      <c r="B103" s="216" t="s">
        <v>332</v>
      </c>
      <c r="C103" s="217">
        <v>767.51</v>
      </c>
      <c r="D103" s="218">
        <v>614.00800000000004</v>
      </c>
      <c r="E103" s="219">
        <v>575.61827956989237</v>
      </c>
      <c r="F103" s="220">
        <v>145.935</v>
      </c>
      <c r="G103" s="221">
        <v>123.51</v>
      </c>
      <c r="H103" s="221">
        <v>99.59</v>
      </c>
      <c r="I103" s="222">
        <v>72.680000000000007</v>
      </c>
      <c r="J103" s="223">
        <v>913.44499999999994</v>
      </c>
      <c r="K103" s="224">
        <v>891.02</v>
      </c>
      <c r="L103" s="224">
        <v>867.1</v>
      </c>
      <c r="M103" s="225">
        <v>840.19</v>
      </c>
      <c r="N103" s="220">
        <v>759.94299999999998</v>
      </c>
      <c r="O103" s="221">
        <v>737.51800000000003</v>
      </c>
      <c r="P103" s="221">
        <v>713.59800000000007</v>
      </c>
      <c r="Q103" s="222">
        <v>686.6880000000001</v>
      </c>
      <c r="R103" s="226">
        <f t="shared" si="8"/>
        <v>721.55327956989231</v>
      </c>
      <c r="S103" s="226">
        <f t="shared" si="9"/>
        <v>699.12827956989236</v>
      </c>
      <c r="T103" s="226">
        <f t="shared" si="10"/>
        <v>675.2082795698924</v>
      </c>
      <c r="U103" s="226">
        <f t="shared" si="11"/>
        <v>648.29827956989243</v>
      </c>
      <c r="V103" s="197"/>
      <c r="W103" s="201"/>
      <c r="X103" s="201"/>
      <c r="Y103" s="201"/>
      <c r="Z103" s="201"/>
      <c r="AA103" s="201"/>
      <c r="AB103" s="201"/>
      <c r="AC103" s="201"/>
      <c r="AD103" s="201"/>
      <c r="AE103" s="201"/>
      <c r="AF103" s="201"/>
      <c r="AG103" s="201"/>
      <c r="AH103" s="201"/>
      <c r="AI103" s="201"/>
      <c r="AJ103" s="201"/>
      <c r="AK103" s="201"/>
      <c r="AL103" s="201"/>
      <c r="AM103" s="201"/>
      <c r="AN103" s="201"/>
      <c r="AO103" s="201"/>
    </row>
    <row r="104" spans="1:41" ht="15.6">
      <c r="A104" s="197"/>
      <c r="B104" s="216" t="s">
        <v>336</v>
      </c>
      <c r="C104" s="217">
        <v>839.96</v>
      </c>
      <c r="D104" s="218">
        <v>671.96800000000007</v>
      </c>
      <c r="E104" s="219">
        <v>626.00806451612902</v>
      </c>
      <c r="F104" s="220">
        <v>175.26</v>
      </c>
      <c r="G104" s="221">
        <v>148.35</v>
      </c>
      <c r="H104" s="221">
        <v>119.60000000000001</v>
      </c>
      <c r="I104" s="222">
        <v>87.284999999999997</v>
      </c>
      <c r="J104" s="223">
        <v>1015.22</v>
      </c>
      <c r="K104" s="224">
        <v>988.31000000000006</v>
      </c>
      <c r="L104" s="224">
        <v>959.56000000000006</v>
      </c>
      <c r="M104" s="225">
        <v>927.245</v>
      </c>
      <c r="N104" s="220">
        <v>847.22800000000007</v>
      </c>
      <c r="O104" s="221">
        <v>820.3180000000001</v>
      </c>
      <c r="P104" s="221">
        <v>791.5680000000001</v>
      </c>
      <c r="Q104" s="222">
        <v>759.25300000000004</v>
      </c>
      <c r="R104" s="226">
        <f t="shared" si="8"/>
        <v>801.26806451612902</v>
      </c>
      <c r="S104" s="226">
        <f t="shared" si="9"/>
        <v>774.35806451612905</v>
      </c>
      <c r="T104" s="226">
        <f t="shared" si="10"/>
        <v>745.60806451612905</v>
      </c>
      <c r="U104" s="226">
        <f t="shared" si="11"/>
        <v>713.29306451612899</v>
      </c>
      <c r="V104" s="197"/>
      <c r="W104" s="201"/>
      <c r="X104" s="201"/>
      <c r="Y104" s="201"/>
      <c r="Z104" s="201"/>
      <c r="AA104" s="201"/>
      <c r="AB104" s="201"/>
      <c r="AC104" s="201"/>
      <c r="AD104" s="201"/>
      <c r="AE104" s="201"/>
      <c r="AF104" s="201"/>
      <c r="AG104" s="201"/>
      <c r="AH104" s="201"/>
      <c r="AI104" s="201"/>
      <c r="AJ104" s="201"/>
      <c r="AK104" s="201"/>
      <c r="AL104" s="201"/>
      <c r="AM104" s="201"/>
      <c r="AN104" s="201"/>
      <c r="AO104" s="201"/>
    </row>
    <row r="105" spans="1:41" ht="15.6">
      <c r="A105" s="197"/>
      <c r="B105" s="216" t="s">
        <v>340</v>
      </c>
      <c r="C105" s="217">
        <v>1020.97</v>
      </c>
      <c r="D105" s="218">
        <v>816.77600000000007</v>
      </c>
      <c r="E105" s="219">
        <v>754.19802867383498</v>
      </c>
      <c r="F105" s="220">
        <v>204.58499999999998</v>
      </c>
      <c r="G105" s="221">
        <v>173.19</v>
      </c>
      <c r="H105" s="221">
        <v>139.61000000000001</v>
      </c>
      <c r="I105" s="222">
        <v>101.88999999999999</v>
      </c>
      <c r="J105" s="223">
        <v>1225.5550000000001</v>
      </c>
      <c r="K105" s="224">
        <v>1194.1600000000001</v>
      </c>
      <c r="L105" s="224">
        <v>1160.58</v>
      </c>
      <c r="M105" s="225">
        <v>1122.8600000000001</v>
      </c>
      <c r="N105" s="220">
        <v>1021.3610000000001</v>
      </c>
      <c r="O105" s="221">
        <v>989.96600000000012</v>
      </c>
      <c r="P105" s="221">
        <v>956.38600000000008</v>
      </c>
      <c r="Q105" s="222">
        <v>918.66600000000005</v>
      </c>
      <c r="R105" s="226">
        <f t="shared" si="8"/>
        <v>958.78302867383491</v>
      </c>
      <c r="S105" s="226">
        <f t="shared" si="9"/>
        <v>927.38802867383492</v>
      </c>
      <c r="T105" s="226">
        <f t="shared" si="10"/>
        <v>893.808028673835</v>
      </c>
      <c r="U105" s="226">
        <f t="shared" si="11"/>
        <v>856.08802867383497</v>
      </c>
      <c r="V105" s="197"/>
      <c r="W105" s="201"/>
      <c r="X105" s="201"/>
      <c r="Y105" s="201"/>
      <c r="Z105" s="201"/>
      <c r="AA105" s="201"/>
      <c r="AB105" s="201"/>
      <c r="AC105" s="201"/>
      <c r="AD105" s="201"/>
      <c r="AE105" s="201"/>
      <c r="AF105" s="201"/>
      <c r="AG105" s="201"/>
      <c r="AH105" s="201"/>
      <c r="AI105" s="201"/>
      <c r="AJ105" s="201"/>
      <c r="AK105" s="201"/>
      <c r="AL105" s="201"/>
      <c r="AM105" s="201"/>
      <c r="AN105" s="201"/>
      <c r="AO105" s="201"/>
    </row>
    <row r="106" spans="1:41" ht="15.6">
      <c r="A106" s="197"/>
      <c r="B106" s="216" t="s">
        <v>726</v>
      </c>
      <c r="C106" s="217">
        <v>902.9799999999999</v>
      </c>
      <c r="D106" s="218">
        <v>722.38400000000001</v>
      </c>
      <c r="E106" s="219" t="s">
        <v>532</v>
      </c>
      <c r="F106" s="220">
        <v>188.02500000000001</v>
      </c>
      <c r="G106" s="221">
        <v>159.16</v>
      </c>
      <c r="H106" s="221">
        <v>128.34</v>
      </c>
      <c r="I106" s="222">
        <v>93.725000000000009</v>
      </c>
      <c r="J106" s="223">
        <v>1091.0049999999999</v>
      </c>
      <c r="K106" s="224">
        <v>1062.1399999999999</v>
      </c>
      <c r="L106" s="224">
        <v>1031.32</v>
      </c>
      <c r="M106" s="225">
        <v>996.70499999999993</v>
      </c>
      <c r="N106" s="220">
        <v>910.40899999999999</v>
      </c>
      <c r="O106" s="221">
        <v>881.54399999999998</v>
      </c>
      <c r="P106" s="221">
        <v>850.72400000000005</v>
      </c>
      <c r="Q106" s="222">
        <v>816.10900000000004</v>
      </c>
      <c r="R106" s="226" t="s">
        <v>532</v>
      </c>
      <c r="S106" s="226" t="s">
        <v>532</v>
      </c>
      <c r="T106" s="226" t="s">
        <v>532</v>
      </c>
      <c r="U106" s="226" t="s">
        <v>532</v>
      </c>
      <c r="V106" s="197"/>
      <c r="W106" s="201"/>
      <c r="X106" s="201"/>
      <c r="Y106" s="201"/>
      <c r="Z106" s="201"/>
      <c r="AA106" s="201"/>
      <c r="AB106" s="201"/>
      <c r="AC106" s="201"/>
      <c r="AD106" s="201"/>
      <c r="AE106" s="201"/>
      <c r="AF106" s="201"/>
      <c r="AG106" s="201"/>
      <c r="AH106" s="201"/>
      <c r="AI106" s="201"/>
      <c r="AJ106" s="201"/>
      <c r="AK106" s="201"/>
      <c r="AL106" s="201"/>
      <c r="AM106" s="201"/>
      <c r="AN106" s="201"/>
      <c r="AO106" s="201"/>
    </row>
    <row r="107" spans="1:41" ht="15.6">
      <c r="A107" s="197"/>
      <c r="B107" s="216" t="s">
        <v>728</v>
      </c>
      <c r="C107" s="217">
        <v>981.18</v>
      </c>
      <c r="D107" s="218">
        <v>784.94399999999996</v>
      </c>
      <c r="E107" s="219" t="s">
        <v>532</v>
      </c>
      <c r="F107" s="220">
        <v>225.86</v>
      </c>
      <c r="G107" s="221">
        <v>191.13000000000002</v>
      </c>
      <c r="H107" s="221">
        <v>154.1</v>
      </c>
      <c r="I107" s="222">
        <v>112.58499999999999</v>
      </c>
      <c r="J107" s="223">
        <v>1207.04</v>
      </c>
      <c r="K107" s="224">
        <v>1172.31</v>
      </c>
      <c r="L107" s="224">
        <v>1135.28</v>
      </c>
      <c r="M107" s="225">
        <v>1093.7649999999999</v>
      </c>
      <c r="N107" s="220">
        <v>1010.804</v>
      </c>
      <c r="O107" s="221">
        <v>976.07399999999996</v>
      </c>
      <c r="P107" s="221">
        <v>939.04399999999998</v>
      </c>
      <c r="Q107" s="222">
        <v>897.529</v>
      </c>
      <c r="R107" s="226" t="s">
        <v>532</v>
      </c>
      <c r="S107" s="226" t="s">
        <v>532</v>
      </c>
      <c r="T107" s="226" t="s">
        <v>532</v>
      </c>
      <c r="U107" s="226" t="s">
        <v>532</v>
      </c>
      <c r="V107" s="197"/>
      <c r="W107" s="201"/>
      <c r="X107" s="201"/>
      <c r="Y107" s="201"/>
      <c r="Z107" s="201"/>
      <c r="AA107" s="201"/>
      <c r="AB107" s="201"/>
      <c r="AC107" s="201"/>
      <c r="AD107" s="201"/>
      <c r="AE107" s="201"/>
      <c r="AF107" s="201"/>
      <c r="AG107" s="201"/>
      <c r="AH107" s="201"/>
      <c r="AI107" s="201"/>
      <c r="AJ107" s="201"/>
      <c r="AK107" s="201"/>
      <c r="AL107" s="201"/>
      <c r="AM107" s="201"/>
      <c r="AN107" s="201"/>
      <c r="AO107" s="201"/>
    </row>
    <row r="108" spans="1:41" ht="15.6">
      <c r="A108" s="197"/>
      <c r="B108" s="216" t="s">
        <v>730</v>
      </c>
      <c r="C108" s="217">
        <v>1194.5050000000001</v>
      </c>
      <c r="D108" s="218">
        <v>955.60400000000016</v>
      </c>
      <c r="E108" s="219" t="s">
        <v>532</v>
      </c>
      <c r="F108" s="220">
        <v>263.58000000000004</v>
      </c>
      <c r="G108" s="221">
        <v>223.1</v>
      </c>
      <c r="H108" s="221">
        <v>179.97499999999999</v>
      </c>
      <c r="I108" s="222">
        <v>131.33000000000001</v>
      </c>
      <c r="J108" s="223">
        <v>1458.085</v>
      </c>
      <c r="K108" s="224">
        <v>1417.605</v>
      </c>
      <c r="L108" s="224">
        <v>1374.48</v>
      </c>
      <c r="M108" s="225">
        <v>1325.835</v>
      </c>
      <c r="N108" s="220">
        <v>1219.1840000000002</v>
      </c>
      <c r="O108" s="221">
        <v>1178.7040000000002</v>
      </c>
      <c r="P108" s="221">
        <v>1135.5790000000002</v>
      </c>
      <c r="Q108" s="222">
        <v>1086.9340000000002</v>
      </c>
      <c r="R108" s="226" t="s">
        <v>532</v>
      </c>
      <c r="S108" s="226" t="s">
        <v>532</v>
      </c>
      <c r="T108" s="226" t="s">
        <v>532</v>
      </c>
      <c r="U108" s="226" t="s">
        <v>532</v>
      </c>
      <c r="V108" s="197"/>
      <c r="W108" s="201"/>
      <c r="X108" s="201"/>
      <c r="Y108" s="201"/>
      <c r="Z108" s="201"/>
      <c r="AA108" s="201"/>
      <c r="AB108" s="201"/>
      <c r="AC108" s="201"/>
      <c r="AD108" s="201"/>
      <c r="AE108" s="201"/>
      <c r="AF108" s="201"/>
      <c r="AG108" s="201"/>
      <c r="AH108" s="201"/>
      <c r="AI108" s="201"/>
      <c r="AJ108" s="201"/>
      <c r="AK108" s="201"/>
      <c r="AL108" s="201"/>
      <c r="AM108" s="201"/>
      <c r="AN108" s="201"/>
      <c r="AO108" s="201"/>
    </row>
    <row r="109" spans="1:41" ht="15.6">
      <c r="A109" s="197"/>
      <c r="B109" s="216" t="s">
        <v>733</v>
      </c>
      <c r="C109" s="217">
        <v>803.27499999999998</v>
      </c>
      <c r="D109" s="218">
        <v>642.62</v>
      </c>
      <c r="E109" s="219">
        <v>617.14605734767019</v>
      </c>
      <c r="F109" s="220">
        <v>202.97499999999999</v>
      </c>
      <c r="G109" s="221">
        <v>171.81</v>
      </c>
      <c r="H109" s="221">
        <v>138.57500000000002</v>
      </c>
      <c r="I109" s="222">
        <v>101.2</v>
      </c>
      <c r="J109" s="223">
        <v>1006.25</v>
      </c>
      <c r="K109" s="224">
        <v>975.08500000000004</v>
      </c>
      <c r="L109" s="224">
        <v>941.85</v>
      </c>
      <c r="M109" s="225">
        <v>904.47500000000002</v>
      </c>
      <c r="N109" s="220">
        <v>845.59500000000003</v>
      </c>
      <c r="O109" s="221">
        <v>814.43000000000006</v>
      </c>
      <c r="P109" s="221">
        <v>781.19500000000005</v>
      </c>
      <c r="Q109" s="222">
        <v>743.82</v>
      </c>
      <c r="R109" s="226">
        <f t="shared" si="8"/>
        <v>820.12105734767022</v>
      </c>
      <c r="S109" s="226">
        <f t="shared" si="9"/>
        <v>788.95605734767014</v>
      </c>
      <c r="T109" s="226">
        <f t="shared" si="10"/>
        <v>755.72105734767024</v>
      </c>
      <c r="U109" s="226">
        <f t="shared" si="11"/>
        <v>718.34605734767024</v>
      </c>
      <c r="V109" s="197"/>
      <c r="W109" s="201"/>
      <c r="X109" s="201"/>
      <c r="Y109" s="201"/>
      <c r="Z109" s="201"/>
      <c r="AA109" s="201"/>
      <c r="AB109" s="201"/>
      <c r="AC109" s="201"/>
      <c r="AD109" s="201"/>
      <c r="AE109" s="201"/>
      <c r="AF109" s="201"/>
      <c r="AG109" s="201"/>
      <c r="AH109" s="201"/>
      <c r="AI109" s="201"/>
      <c r="AJ109" s="201"/>
      <c r="AK109" s="201"/>
      <c r="AL109" s="201"/>
      <c r="AM109" s="201"/>
      <c r="AN109" s="201"/>
      <c r="AO109" s="201"/>
    </row>
    <row r="110" spans="1:41" ht="15.6">
      <c r="A110" s="197"/>
      <c r="B110" s="216" t="s">
        <v>735</v>
      </c>
      <c r="C110" s="217">
        <v>875.49499999999989</v>
      </c>
      <c r="D110" s="218">
        <v>700.39599999999996</v>
      </c>
      <c r="E110" s="219">
        <v>667.63888888888891</v>
      </c>
      <c r="F110" s="220">
        <v>243.79999999999998</v>
      </c>
      <c r="G110" s="221">
        <v>206.31</v>
      </c>
      <c r="H110" s="221">
        <v>166.405</v>
      </c>
      <c r="I110" s="222">
        <v>121.44000000000001</v>
      </c>
      <c r="J110" s="223">
        <v>1119.2949999999998</v>
      </c>
      <c r="K110" s="224">
        <v>1081.8049999999998</v>
      </c>
      <c r="L110" s="224">
        <v>1041.8999999999999</v>
      </c>
      <c r="M110" s="225">
        <v>996.93499999999995</v>
      </c>
      <c r="N110" s="220">
        <v>944.19599999999991</v>
      </c>
      <c r="O110" s="221">
        <v>906.7059999999999</v>
      </c>
      <c r="P110" s="221">
        <v>866.80099999999993</v>
      </c>
      <c r="Q110" s="222">
        <v>821.83600000000001</v>
      </c>
      <c r="R110" s="226">
        <f t="shared" si="8"/>
        <v>911.43888888888887</v>
      </c>
      <c r="S110" s="226">
        <f t="shared" si="9"/>
        <v>873.94888888888886</v>
      </c>
      <c r="T110" s="226">
        <f t="shared" si="10"/>
        <v>834.04388888888889</v>
      </c>
      <c r="U110" s="226">
        <f t="shared" si="11"/>
        <v>789.07888888888897</v>
      </c>
      <c r="V110" s="197"/>
      <c r="W110" s="201"/>
      <c r="X110" s="201"/>
      <c r="Y110" s="201"/>
      <c r="Z110" s="201"/>
      <c r="AA110" s="201"/>
      <c r="AB110" s="201"/>
      <c r="AC110" s="201"/>
      <c r="AD110" s="201"/>
      <c r="AE110" s="201"/>
      <c r="AF110" s="201"/>
      <c r="AG110" s="201"/>
      <c r="AH110" s="201"/>
      <c r="AI110" s="201"/>
      <c r="AJ110" s="201"/>
      <c r="AK110" s="201"/>
      <c r="AL110" s="201"/>
      <c r="AM110" s="201"/>
      <c r="AN110" s="201"/>
      <c r="AO110" s="201"/>
    </row>
    <row r="111" spans="1:41" ht="15.6">
      <c r="A111" s="197"/>
      <c r="B111" s="216" t="s">
        <v>737</v>
      </c>
      <c r="C111" s="217">
        <v>1074.33</v>
      </c>
      <c r="D111" s="218">
        <v>859.46399999999994</v>
      </c>
      <c r="E111" s="219">
        <v>816.4381720430107</v>
      </c>
      <c r="F111" s="220">
        <v>284.51</v>
      </c>
      <c r="G111" s="221">
        <v>240.81</v>
      </c>
      <c r="H111" s="221">
        <v>194.23500000000001</v>
      </c>
      <c r="I111" s="222">
        <v>141.79499999999999</v>
      </c>
      <c r="J111" s="223">
        <v>1358.84</v>
      </c>
      <c r="K111" s="224">
        <v>1315.1399999999999</v>
      </c>
      <c r="L111" s="224">
        <v>1268.5650000000001</v>
      </c>
      <c r="M111" s="225">
        <v>1216.125</v>
      </c>
      <c r="N111" s="220">
        <v>1143.9739999999999</v>
      </c>
      <c r="O111" s="221">
        <v>1100.2739999999999</v>
      </c>
      <c r="P111" s="221">
        <v>1053.6990000000001</v>
      </c>
      <c r="Q111" s="222">
        <v>1001.2589999999999</v>
      </c>
      <c r="R111" s="226">
        <f t="shared" si="8"/>
        <v>1100.9481720430108</v>
      </c>
      <c r="S111" s="226">
        <f t="shared" si="9"/>
        <v>1057.2481720430108</v>
      </c>
      <c r="T111" s="226">
        <f t="shared" si="10"/>
        <v>1010.6731720430107</v>
      </c>
      <c r="U111" s="226">
        <f t="shared" si="11"/>
        <v>958.23317204301065</v>
      </c>
      <c r="V111" s="197"/>
      <c r="W111" s="201"/>
      <c r="X111" s="201"/>
      <c r="Y111" s="201"/>
      <c r="Z111" s="201"/>
      <c r="AA111" s="201"/>
      <c r="AB111" s="201"/>
      <c r="AC111" s="201"/>
      <c r="AD111" s="201"/>
      <c r="AE111" s="201"/>
      <c r="AF111" s="201"/>
      <c r="AG111" s="201"/>
      <c r="AH111" s="201"/>
      <c r="AI111" s="201"/>
      <c r="AJ111" s="201"/>
      <c r="AK111" s="201"/>
      <c r="AL111" s="201"/>
      <c r="AM111" s="201"/>
      <c r="AN111" s="201"/>
      <c r="AO111" s="201"/>
    </row>
    <row r="112" spans="1:41" ht="15.6">
      <c r="A112" s="197"/>
      <c r="B112" s="216" t="s">
        <v>740</v>
      </c>
      <c r="C112" s="217">
        <v>472.30500000000001</v>
      </c>
      <c r="D112" s="218">
        <v>377.84400000000005</v>
      </c>
      <c r="E112" s="219" t="s">
        <v>532</v>
      </c>
      <c r="F112" s="220">
        <v>118.795</v>
      </c>
      <c r="G112" s="221">
        <v>100.51</v>
      </c>
      <c r="H112" s="221">
        <v>81.075000000000003</v>
      </c>
      <c r="I112" s="222">
        <v>59.225000000000001</v>
      </c>
      <c r="J112" s="223">
        <v>591.1</v>
      </c>
      <c r="K112" s="224">
        <v>572.81500000000005</v>
      </c>
      <c r="L112" s="224">
        <v>553.38</v>
      </c>
      <c r="M112" s="225">
        <v>531.53</v>
      </c>
      <c r="N112" s="220">
        <v>496.63900000000007</v>
      </c>
      <c r="O112" s="221">
        <v>478.35400000000004</v>
      </c>
      <c r="P112" s="221">
        <v>458.91900000000004</v>
      </c>
      <c r="Q112" s="222">
        <v>437.06900000000007</v>
      </c>
      <c r="R112" s="226" t="s">
        <v>532</v>
      </c>
      <c r="S112" s="226" t="s">
        <v>532</v>
      </c>
      <c r="T112" s="226" t="s">
        <v>532</v>
      </c>
      <c r="U112" s="226" t="s">
        <v>532</v>
      </c>
      <c r="V112" s="197"/>
      <c r="W112" s="201"/>
      <c r="X112" s="201"/>
      <c r="Y112" s="201"/>
      <c r="Z112" s="201"/>
      <c r="AA112" s="201"/>
      <c r="AB112" s="201"/>
      <c r="AC112" s="201"/>
      <c r="AD112" s="201"/>
      <c r="AE112" s="201"/>
      <c r="AF112" s="201"/>
      <c r="AG112" s="201"/>
      <c r="AH112" s="201"/>
      <c r="AI112" s="201"/>
      <c r="AJ112" s="201"/>
      <c r="AK112" s="201"/>
      <c r="AL112" s="201"/>
      <c r="AM112" s="201"/>
      <c r="AN112" s="201"/>
      <c r="AO112" s="201"/>
    </row>
    <row r="113" spans="1:41" ht="15.6">
      <c r="A113" s="197"/>
      <c r="B113" s="216" t="s">
        <v>742</v>
      </c>
      <c r="C113" s="217">
        <v>523.36500000000001</v>
      </c>
      <c r="D113" s="218">
        <v>418.69200000000001</v>
      </c>
      <c r="E113" s="219" t="s">
        <v>532</v>
      </c>
      <c r="F113" s="220">
        <v>142.6</v>
      </c>
      <c r="G113" s="221">
        <v>120.63500000000001</v>
      </c>
      <c r="H113" s="221">
        <v>97.29</v>
      </c>
      <c r="I113" s="222">
        <v>71.069999999999993</v>
      </c>
      <c r="J113" s="223">
        <v>665.96500000000003</v>
      </c>
      <c r="K113" s="224">
        <v>644</v>
      </c>
      <c r="L113" s="224">
        <v>620.65499999999997</v>
      </c>
      <c r="M113" s="225">
        <v>594.43499999999995</v>
      </c>
      <c r="N113" s="220">
        <v>561.29200000000003</v>
      </c>
      <c r="O113" s="221">
        <v>539.327</v>
      </c>
      <c r="P113" s="221">
        <v>515.98199999999997</v>
      </c>
      <c r="Q113" s="222">
        <v>489.762</v>
      </c>
      <c r="R113" s="226" t="s">
        <v>532</v>
      </c>
      <c r="S113" s="226" t="s">
        <v>532</v>
      </c>
      <c r="T113" s="226" t="s">
        <v>532</v>
      </c>
      <c r="U113" s="226" t="s">
        <v>532</v>
      </c>
      <c r="V113" s="197"/>
      <c r="W113" s="201"/>
      <c r="X113" s="201"/>
      <c r="Y113" s="201"/>
      <c r="Z113" s="201"/>
      <c r="AA113" s="201"/>
      <c r="AB113" s="201"/>
      <c r="AC113" s="201"/>
      <c r="AD113" s="201"/>
      <c r="AE113" s="201"/>
      <c r="AF113" s="201"/>
      <c r="AG113" s="201"/>
      <c r="AH113" s="201"/>
      <c r="AI113" s="201"/>
      <c r="AJ113" s="201"/>
      <c r="AK113" s="201"/>
      <c r="AL113" s="201"/>
      <c r="AM113" s="201"/>
      <c r="AN113" s="201"/>
      <c r="AO113" s="201"/>
    </row>
    <row r="114" spans="1:41" ht="15.6">
      <c r="A114" s="197"/>
      <c r="B114" s="216" t="s">
        <v>744</v>
      </c>
      <c r="C114" s="217">
        <v>615.02</v>
      </c>
      <c r="D114" s="218">
        <v>492.01600000000002</v>
      </c>
      <c r="E114" s="219" t="s">
        <v>532</v>
      </c>
      <c r="F114" s="220">
        <v>166.405</v>
      </c>
      <c r="G114" s="221">
        <v>140.875</v>
      </c>
      <c r="H114" s="221">
        <v>113.62</v>
      </c>
      <c r="I114" s="222">
        <v>82.915000000000006</v>
      </c>
      <c r="J114" s="223">
        <v>781.42499999999995</v>
      </c>
      <c r="K114" s="224">
        <v>755.89499999999998</v>
      </c>
      <c r="L114" s="224">
        <v>728.64</v>
      </c>
      <c r="M114" s="225">
        <v>697.93499999999995</v>
      </c>
      <c r="N114" s="220">
        <v>658.42100000000005</v>
      </c>
      <c r="O114" s="221">
        <v>632.89100000000008</v>
      </c>
      <c r="P114" s="221">
        <v>605.63599999999997</v>
      </c>
      <c r="Q114" s="222">
        <v>574.93100000000004</v>
      </c>
      <c r="R114" s="226" t="s">
        <v>532</v>
      </c>
      <c r="S114" s="226" t="s">
        <v>532</v>
      </c>
      <c r="T114" s="226" t="s">
        <v>532</v>
      </c>
      <c r="U114" s="226" t="s">
        <v>532</v>
      </c>
      <c r="V114" s="197"/>
      <c r="W114" s="201"/>
      <c r="X114" s="201"/>
      <c r="Y114" s="201"/>
      <c r="Z114" s="201"/>
      <c r="AA114" s="201"/>
      <c r="AB114" s="201"/>
      <c r="AC114" s="201"/>
      <c r="AD114" s="201"/>
      <c r="AE114" s="201"/>
      <c r="AF114" s="201"/>
      <c r="AG114" s="201"/>
      <c r="AH114" s="201"/>
      <c r="AI114" s="201"/>
      <c r="AJ114" s="201"/>
      <c r="AK114" s="201"/>
      <c r="AL114" s="201"/>
      <c r="AM114" s="201"/>
      <c r="AN114" s="201"/>
      <c r="AO114" s="201"/>
    </row>
    <row r="115" spans="1:41" ht="15.6">
      <c r="A115" s="197"/>
      <c r="B115" s="216" t="s">
        <v>746</v>
      </c>
      <c r="C115" s="217">
        <v>574.30999999999995</v>
      </c>
      <c r="D115" s="218">
        <v>459.44799999999998</v>
      </c>
      <c r="E115" s="219" t="s">
        <v>532</v>
      </c>
      <c r="F115" s="220">
        <v>208.72499999999999</v>
      </c>
      <c r="G115" s="221">
        <v>176.64</v>
      </c>
      <c r="H115" s="221">
        <v>142.48500000000001</v>
      </c>
      <c r="I115" s="222">
        <v>103.96</v>
      </c>
      <c r="J115" s="223">
        <v>783.03499999999997</v>
      </c>
      <c r="K115" s="224">
        <v>750.94999999999993</v>
      </c>
      <c r="L115" s="224">
        <v>716.79499999999996</v>
      </c>
      <c r="M115" s="225">
        <v>678.27</v>
      </c>
      <c r="N115" s="220">
        <v>668.173</v>
      </c>
      <c r="O115" s="221">
        <v>636.08799999999997</v>
      </c>
      <c r="P115" s="221">
        <v>601.93299999999999</v>
      </c>
      <c r="Q115" s="222">
        <v>563.40800000000002</v>
      </c>
      <c r="R115" s="226" t="s">
        <v>532</v>
      </c>
      <c r="S115" s="226" t="s">
        <v>532</v>
      </c>
      <c r="T115" s="226" t="s">
        <v>532</v>
      </c>
      <c r="U115" s="226" t="s">
        <v>532</v>
      </c>
      <c r="V115" s="197"/>
      <c r="W115" s="201"/>
      <c r="X115" s="201"/>
      <c r="Y115" s="201"/>
      <c r="Z115" s="201"/>
      <c r="AA115" s="201"/>
      <c r="AB115" s="201"/>
      <c r="AC115" s="201"/>
      <c r="AD115" s="201"/>
      <c r="AE115" s="201"/>
      <c r="AF115" s="201"/>
      <c r="AG115" s="201"/>
      <c r="AH115" s="201"/>
      <c r="AI115" s="201"/>
      <c r="AJ115" s="201"/>
      <c r="AK115" s="201"/>
      <c r="AL115" s="201"/>
      <c r="AM115" s="201"/>
      <c r="AN115" s="201"/>
      <c r="AO115" s="201"/>
    </row>
    <row r="116" spans="1:41" ht="15.6">
      <c r="A116" s="197"/>
      <c r="B116" s="216" t="s">
        <v>748</v>
      </c>
      <c r="C116" s="217">
        <v>632.27</v>
      </c>
      <c r="D116" s="218">
        <v>505.81600000000003</v>
      </c>
      <c r="E116" s="219" t="s">
        <v>532</v>
      </c>
      <c r="F116" s="220">
        <v>250.58499999999998</v>
      </c>
      <c r="G116" s="221">
        <v>212.06</v>
      </c>
      <c r="H116" s="221">
        <v>171.005</v>
      </c>
      <c r="I116" s="222">
        <v>124.88999999999999</v>
      </c>
      <c r="J116" s="223">
        <v>882.85500000000002</v>
      </c>
      <c r="K116" s="224">
        <v>844.32999999999993</v>
      </c>
      <c r="L116" s="224">
        <v>803.27499999999998</v>
      </c>
      <c r="M116" s="225">
        <v>757.16</v>
      </c>
      <c r="N116" s="220">
        <v>756.40100000000007</v>
      </c>
      <c r="O116" s="221">
        <v>717.87599999999998</v>
      </c>
      <c r="P116" s="221">
        <v>676.82100000000003</v>
      </c>
      <c r="Q116" s="222">
        <v>630.70600000000002</v>
      </c>
      <c r="R116" s="226" t="s">
        <v>532</v>
      </c>
      <c r="S116" s="226" t="s">
        <v>532</v>
      </c>
      <c r="T116" s="226" t="s">
        <v>532</v>
      </c>
      <c r="U116" s="226" t="s">
        <v>532</v>
      </c>
      <c r="V116" s="197"/>
      <c r="W116" s="201"/>
      <c r="X116" s="201"/>
      <c r="Y116" s="201"/>
      <c r="Z116" s="201"/>
      <c r="AA116" s="201"/>
      <c r="AB116" s="201"/>
      <c r="AC116" s="201"/>
      <c r="AD116" s="201"/>
      <c r="AE116" s="201"/>
      <c r="AF116" s="201"/>
      <c r="AG116" s="201"/>
      <c r="AH116" s="201"/>
      <c r="AI116" s="201"/>
      <c r="AJ116" s="201"/>
      <c r="AK116" s="201"/>
      <c r="AL116" s="201"/>
      <c r="AM116" s="201"/>
      <c r="AN116" s="201"/>
      <c r="AO116" s="201"/>
    </row>
    <row r="117" spans="1:41" ht="15.6">
      <c r="A117" s="197"/>
      <c r="B117" s="216" t="s">
        <v>750</v>
      </c>
      <c r="C117" s="217">
        <v>745.66000000000008</v>
      </c>
      <c r="D117" s="218">
        <v>596.52800000000013</v>
      </c>
      <c r="E117" s="219" t="s">
        <v>532</v>
      </c>
      <c r="F117" s="220">
        <v>292.44499999999999</v>
      </c>
      <c r="G117" s="221">
        <v>247.59500000000003</v>
      </c>
      <c r="H117" s="221">
        <v>199.64</v>
      </c>
      <c r="I117" s="222">
        <v>145.70500000000001</v>
      </c>
      <c r="J117" s="223">
        <v>1038.105</v>
      </c>
      <c r="K117" s="224">
        <v>993.25500000000011</v>
      </c>
      <c r="L117" s="224">
        <v>945.30000000000007</v>
      </c>
      <c r="M117" s="225">
        <v>891.36500000000012</v>
      </c>
      <c r="N117" s="220">
        <v>888.97300000000018</v>
      </c>
      <c r="O117" s="221">
        <v>844.12300000000016</v>
      </c>
      <c r="P117" s="221">
        <v>796.16800000000012</v>
      </c>
      <c r="Q117" s="222">
        <v>742.23300000000017</v>
      </c>
      <c r="R117" s="226" t="s">
        <v>532</v>
      </c>
      <c r="S117" s="226" t="s">
        <v>532</v>
      </c>
      <c r="T117" s="226" t="s">
        <v>532</v>
      </c>
      <c r="U117" s="226" t="s">
        <v>532</v>
      </c>
      <c r="V117" s="197"/>
      <c r="W117" s="201"/>
      <c r="X117" s="201"/>
      <c r="Y117" s="201"/>
      <c r="Z117" s="201"/>
      <c r="AA117" s="201"/>
      <c r="AB117" s="201"/>
      <c r="AC117" s="201"/>
      <c r="AD117" s="201"/>
      <c r="AE117" s="201"/>
      <c r="AF117" s="201"/>
      <c r="AG117" s="201"/>
      <c r="AH117" s="201"/>
      <c r="AI117" s="201"/>
      <c r="AJ117" s="201"/>
      <c r="AK117" s="201"/>
      <c r="AL117" s="201"/>
      <c r="AM117" s="201"/>
      <c r="AN117" s="201"/>
      <c r="AO117" s="201"/>
    </row>
    <row r="118" spans="1:41" ht="15.6">
      <c r="A118" s="197"/>
      <c r="B118" s="216" t="s">
        <v>273</v>
      </c>
      <c r="C118" s="217">
        <v>274.84999999999997</v>
      </c>
      <c r="D118" s="218">
        <v>219.88</v>
      </c>
      <c r="E118" s="219">
        <v>195.7885304659498</v>
      </c>
      <c r="F118" s="220">
        <v>118.22</v>
      </c>
      <c r="G118" s="221">
        <v>100.16500000000001</v>
      </c>
      <c r="H118" s="221">
        <v>80.72999999999999</v>
      </c>
      <c r="I118" s="222">
        <v>58.88</v>
      </c>
      <c r="J118" s="223">
        <v>393.06999999999994</v>
      </c>
      <c r="K118" s="224">
        <v>375.01499999999999</v>
      </c>
      <c r="L118" s="224">
        <v>355.57999999999993</v>
      </c>
      <c r="M118" s="225">
        <v>333.72999999999996</v>
      </c>
      <c r="N118" s="220">
        <v>338.1</v>
      </c>
      <c r="O118" s="221">
        <v>320.04500000000002</v>
      </c>
      <c r="P118" s="221">
        <v>300.61</v>
      </c>
      <c r="Q118" s="222">
        <v>278.76</v>
      </c>
      <c r="R118" s="226">
        <f t="shared" ref="R115:R158" si="12">F118+E118</f>
        <v>314.00853046594978</v>
      </c>
      <c r="S118" s="226">
        <f t="shared" ref="S115:S158" si="13">G118+E118</f>
        <v>295.95353046594983</v>
      </c>
      <c r="T118" s="226">
        <f t="shared" ref="T115:T158" si="14">H118+E118</f>
        <v>276.51853046594977</v>
      </c>
      <c r="U118" s="226">
        <f t="shared" ref="U115:U158" si="15">I118+E118</f>
        <v>254.6685304659498</v>
      </c>
      <c r="V118" s="197"/>
      <c r="W118" s="201"/>
      <c r="X118" s="201"/>
      <c r="Y118" s="201"/>
      <c r="Z118" s="201"/>
      <c r="AA118" s="201"/>
      <c r="AB118" s="201"/>
      <c r="AC118" s="201"/>
      <c r="AD118" s="201"/>
      <c r="AE118" s="201"/>
      <c r="AF118" s="201"/>
      <c r="AG118" s="201"/>
      <c r="AH118" s="201"/>
      <c r="AI118" s="201"/>
      <c r="AJ118" s="201"/>
      <c r="AK118" s="201"/>
      <c r="AL118" s="201"/>
      <c r="AM118" s="201"/>
      <c r="AN118" s="201"/>
      <c r="AO118" s="201"/>
    </row>
    <row r="119" spans="1:41" ht="15.6">
      <c r="A119" s="197"/>
      <c r="B119" s="216" t="s">
        <v>275</v>
      </c>
      <c r="C119" s="217">
        <v>292.33000000000004</v>
      </c>
      <c r="D119" s="218">
        <v>233.86400000000003</v>
      </c>
      <c r="E119" s="219">
        <v>198.05555555555551</v>
      </c>
      <c r="F119" s="220">
        <v>148.12</v>
      </c>
      <c r="G119" s="221">
        <v>125.35000000000001</v>
      </c>
      <c r="H119" s="221">
        <v>101.08499999999999</v>
      </c>
      <c r="I119" s="222">
        <v>73.83</v>
      </c>
      <c r="J119" s="223">
        <v>440.45000000000005</v>
      </c>
      <c r="K119" s="224">
        <v>417.68000000000006</v>
      </c>
      <c r="L119" s="224">
        <v>393.41500000000002</v>
      </c>
      <c r="M119" s="225">
        <v>366.16</v>
      </c>
      <c r="N119" s="220">
        <v>381.98400000000004</v>
      </c>
      <c r="O119" s="221">
        <v>359.21400000000006</v>
      </c>
      <c r="P119" s="221">
        <v>334.94900000000001</v>
      </c>
      <c r="Q119" s="222">
        <v>307.69400000000002</v>
      </c>
      <c r="R119" s="226">
        <f t="shared" si="12"/>
        <v>346.17555555555555</v>
      </c>
      <c r="S119" s="226">
        <f t="shared" si="13"/>
        <v>323.40555555555551</v>
      </c>
      <c r="T119" s="226">
        <f t="shared" si="14"/>
        <v>299.14055555555552</v>
      </c>
      <c r="U119" s="226">
        <f t="shared" si="15"/>
        <v>271.88555555555553</v>
      </c>
      <c r="V119" s="197"/>
      <c r="W119" s="201"/>
      <c r="X119" s="201"/>
      <c r="Y119" s="201"/>
      <c r="Z119" s="201"/>
      <c r="AA119" s="201"/>
      <c r="AB119" s="201"/>
      <c r="AC119" s="201"/>
      <c r="AD119" s="201"/>
      <c r="AE119" s="201"/>
      <c r="AF119" s="201"/>
      <c r="AG119" s="201"/>
      <c r="AH119" s="201"/>
      <c r="AI119" s="201"/>
      <c r="AJ119" s="201"/>
      <c r="AK119" s="201"/>
      <c r="AL119" s="201"/>
      <c r="AM119" s="201"/>
      <c r="AN119" s="201"/>
      <c r="AO119" s="201"/>
    </row>
    <row r="120" spans="1:41" ht="15.6">
      <c r="A120" s="197"/>
      <c r="B120" s="216" t="s">
        <v>279</v>
      </c>
      <c r="C120" s="217">
        <v>310.15499999999997</v>
      </c>
      <c r="D120" s="218">
        <v>248.124</v>
      </c>
      <c r="E120" s="219">
        <v>219.28315412186379</v>
      </c>
      <c r="F120" s="220">
        <v>178.02</v>
      </c>
      <c r="G120" s="221">
        <v>150.65</v>
      </c>
      <c r="H120" s="221">
        <v>121.55500000000001</v>
      </c>
      <c r="I120" s="222">
        <v>88.665000000000006</v>
      </c>
      <c r="J120" s="223">
        <v>488.17499999999995</v>
      </c>
      <c r="K120" s="224">
        <v>460.80499999999995</v>
      </c>
      <c r="L120" s="224">
        <v>431.71</v>
      </c>
      <c r="M120" s="225">
        <v>398.82</v>
      </c>
      <c r="N120" s="220">
        <v>426.14400000000001</v>
      </c>
      <c r="O120" s="221">
        <v>398.774</v>
      </c>
      <c r="P120" s="221">
        <v>369.67899999999997</v>
      </c>
      <c r="Q120" s="222">
        <v>336.78899999999999</v>
      </c>
      <c r="R120" s="226">
        <f t="shared" si="12"/>
        <v>397.30315412186383</v>
      </c>
      <c r="S120" s="226">
        <f t="shared" si="13"/>
        <v>369.93315412186382</v>
      </c>
      <c r="T120" s="226">
        <f t="shared" si="14"/>
        <v>340.83815412186379</v>
      </c>
      <c r="U120" s="226">
        <f t="shared" si="15"/>
        <v>307.94815412186381</v>
      </c>
      <c r="V120" s="197"/>
      <c r="W120" s="201"/>
      <c r="X120" s="201"/>
      <c r="Y120" s="201"/>
      <c r="Z120" s="201"/>
      <c r="AA120" s="201"/>
      <c r="AB120" s="201"/>
      <c r="AC120" s="201"/>
      <c r="AD120" s="201"/>
      <c r="AE120" s="201"/>
      <c r="AF120" s="201"/>
      <c r="AG120" s="201"/>
      <c r="AH120" s="201"/>
      <c r="AI120" s="201"/>
      <c r="AJ120" s="201"/>
      <c r="AK120" s="201"/>
      <c r="AL120" s="201"/>
      <c r="AM120" s="201"/>
      <c r="AN120" s="201"/>
      <c r="AO120" s="201"/>
    </row>
    <row r="121" spans="1:41" ht="15.6">
      <c r="A121" s="197"/>
      <c r="B121" s="216" t="s">
        <v>281</v>
      </c>
      <c r="C121" s="217">
        <v>327.86500000000001</v>
      </c>
      <c r="D121" s="218">
        <v>262.29200000000003</v>
      </c>
      <c r="E121" s="219">
        <v>231.64874551971326</v>
      </c>
      <c r="F121" s="220">
        <v>207.92</v>
      </c>
      <c r="G121" s="221">
        <v>175.95000000000002</v>
      </c>
      <c r="H121" s="221">
        <v>141.91</v>
      </c>
      <c r="I121" s="222">
        <v>103.61499999999999</v>
      </c>
      <c r="J121" s="223">
        <v>535.78499999999997</v>
      </c>
      <c r="K121" s="224">
        <v>503.81500000000005</v>
      </c>
      <c r="L121" s="224">
        <v>469.77499999999998</v>
      </c>
      <c r="M121" s="225">
        <v>431.48</v>
      </c>
      <c r="N121" s="220">
        <v>470.21199999999999</v>
      </c>
      <c r="O121" s="221">
        <v>438.24200000000008</v>
      </c>
      <c r="P121" s="221">
        <v>404.202</v>
      </c>
      <c r="Q121" s="222">
        <v>365.90700000000004</v>
      </c>
      <c r="R121" s="226">
        <f t="shared" si="12"/>
        <v>439.56874551971327</v>
      </c>
      <c r="S121" s="226">
        <f t="shared" si="13"/>
        <v>407.59874551971325</v>
      </c>
      <c r="T121" s="226">
        <f t="shared" si="14"/>
        <v>373.55874551971328</v>
      </c>
      <c r="U121" s="226">
        <f t="shared" si="15"/>
        <v>335.26374551971327</v>
      </c>
      <c r="V121" s="197"/>
      <c r="W121" s="201"/>
      <c r="X121" s="201"/>
      <c r="Y121" s="201"/>
      <c r="Z121" s="201"/>
      <c r="AA121" s="201"/>
      <c r="AB121" s="201"/>
      <c r="AC121" s="201"/>
      <c r="AD121" s="201"/>
      <c r="AE121" s="201"/>
      <c r="AF121" s="201"/>
      <c r="AG121" s="201"/>
      <c r="AH121" s="201"/>
      <c r="AI121" s="201"/>
      <c r="AJ121" s="201"/>
      <c r="AK121" s="201"/>
      <c r="AL121" s="201"/>
      <c r="AM121" s="201"/>
      <c r="AN121" s="201"/>
      <c r="AO121" s="201"/>
    </row>
    <row r="122" spans="1:41" ht="15.6">
      <c r="A122" s="197"/>
      <c r="B122" s="216" t="s">
        <v>283</v>
      </c>
      <c r="C122" s="217">
        <v>407.21499999999997</v>
      </c>
      <c r="D122" s="218">
        <v>325.77199999999999</v>
      </c>
      <c r="E122" s="219">
        <v>307.18189964157699</v>
      </c>
      <c r="F122" s="220">
        <v>237.70500000000001</v>
      </c>
      <c r="G122" s="221">
        <v>201.25</v>
      </c>
      <c r="H122" s="221">
        <v>162.26499999999999</v>
      </c>
      <c r="I122" s="222">
        <v>118.45</v>
      </c>
      <c r="J122" s="223">
        <v>644.91999999999996</v>
      </c>
      <c r="K122" s="224">
        <v>608.46499999999992</v>
      </c>
      <c r="L122" s="224">
        <v>569.48</v>
      </c>
      <c r="M122" s="225">
        <v>525.66499999999996</v>
      </c>
      <c r="N122" s="220">
        <v>563.47699999999998</v>
      </c>
      <c r="O122" s="221">
        <v>527.02199999999993</v>
      </c>
      <c r="P122" s="221">
        <v>488.03699999999998</v>
      </c>
      <c r="Q122" s="222">
        <v>444.22199999999998</v>
      </c>
      <c r="R122" s="226">
        <f t="shared" si="12"/>
        <v>544.88689964157697</v>
      </c>
      <c r="S122" s="226">
        <f t="shared" si="13"/>
        <v>508.43189964157699</v>
      </c>
      <c r="T122" s="226">
        <f t="shared" si="14"/>
        <v>469.44689964157698</v>
      </c>
      <c r="U122" s="226">
        <f t="shared" si="15"/>
        <v>425.63189964157698</v>
      </c>
      <c r="V122" s="197"/>
      <c r="W122" s="201"/>
      <c r="X122" s="201"/>
      <c r="Y122" s="201"/>
      <c r="Z122" s="201"/>
      <c r="AA122" s="201"/>
      <c r="AB122" s="201"/>
      <c r="AC122" s="201"/>
      <c r="AD122" s="201"/>
      <c r="AE122" s="201"/>
      <c r="AF122" s="201"/>
      <c r="AG122" s="201"/>
      <c r="AH122" s="201"/>
      <c r="AI122" s="201"/>
      <c r="AJ122" s="201"/>
      <c r="AK122" s="201"/>
      <c r="AL122" s="201"/>
      <c r="AM122" s="201"/>
      <c r="AN122" s="201"/>
      <c r="AO122" s="201"/>
    </row>
    <row r="123" spans="1:41" ht="15.6">
      <c r="A123" s="197"/>
      <c r="B123" s="216" t="s">
        <v>297</v>
      </c>
      <c r="C123" s="217">
        <v>312.8</v>
      </c>
      <c r="D123" s="218">
        <v>250.24</v>
      </c>
      <c r="E123" s="219">
        <v>218.87096774193543</v>
      </c>
      <c r="F123" s="220">
        <v>142.13999999999999</v>
      </c>
      <c r="G123" s="221">
        <v>120.29</v>
      </c>
      <c r="H123" s="221">
        <v>97.059999999999988</v>
      </c>
      <c r="I123" s="222">
        <v>70.84</v>
      </c>
      <c r="J123" s="223">
        <v>454.94</v>
      </c>
      <c r="K123" s="224">
        <v>433.09000000000003</v>
      </c>
      <c r="L123" s="224">
        <v>409.86</v>
      </c>
      <c r="M123" s="225">
        <v>383.64</v>
      </c>
      <c r="N123" s="220">
        <v>392.38</v>
      </c>
      <c r="O123" s="221">
        <v>370.53000000000003</v>
      </c>
      <c r="P123" s="221">
        <v>347.3</v>
      </c>
      <c r="Q123" s="222">
        <v>321.08000000000004</v>
      </c>
      <c r="R123" s="226">
        <f t="shared" si="12"/>
        <v>361.01096774193542</v>
      </c>
      <c r="S123" s="226">
        <f t="shared" si="13"/>
        <v>339.16096774193545</v>
      </c>
      <c r="T123" s="226">
        <f t="shared" si="14"/>
        <v>315.93096774193543</v>
      </c>
      <c r="U123" s="226">
        <f t="shared" si="15"/>
        <v>289.71096774193541</v>
      </c>
      <c r="V123" s="197"/>
      <c r="W123" s="201"/>
      <c r="X123" s="201"/>
      <c r="Y123" s="201"/>
      <c r="Z123" s="201"/>
      <c r="AA123" s="201"/>
      <c r="AB123" s="201"/>
      <c r="AC123" s="201"/>
      <c r="AD123" s="201"/>
      <c r="AE123" s="201"/>
      <c r="AF123" s="201"/>
      <c r="AG123" s="201"/>
      <c r="AH123" s="201"/>
      <c r="AI123" s="201"/>
      <c r="AJ123" s="201"/>
      <c r="AK123" s="201"/>
      <c r="AL123" s="201"/>
      <c r="AM123" s="201"/>
      <c r="AN123" s="201"/>
      <c r="AO123" s="201"/>
    </row>
    <row r="124" spans="1:41" ht="15.6">
      <c r="A124" s="197"/>
      <c r="B124" s="216" t="s">
        <v>299</v>
      </c>
      <c r="C124" s="217">
        <v>331.08499999999998</v>
      </c>
      <c r="D124" s="218">
        <v>264.86799999999999</v>
      </c>
      <c r="E124" s="219">
        <v>222.58064516129033</v>
      </c>
      <c r="F124" s="220">
        <v>178.02</v>
      </c>
      <c r="G124" s="221">
        <v>150.65</v>
      </c>
      <c r="H124" s="221">
        <v>121.55500000000001</v>
      </c>
      <c r="I124" s="222">
        <v>88.665000000000006</v>
      </c>
      <c r="J124" s="223">
        <v>509.10500000000002</v>
      </c>
      <c r="K124" s="224">
        <v>481.73500000000001</v>
      </c>
      <c r="L124" s="224">
        <v>452.64</v>
      </c>
      <c r="M124" s="225">
        <v>419.75</v>
      </c>
      <c r="N124" s="220">
        <v>442.88800000000003</v>
      </c>
      <c r="O124" s="221">
        <v>415.51800000000003</v>
      </c>
      <c r="P124" s="221">
        <v>386.423</v>
      </c>
      <c r="Q124" s="222">
        <v>353.53300000000002</v>
      </c>
      <c r="R124" s="226">
        <f t="shared" si="12"/>
        <v>400.60064516129034</v>
      </c>
      <c r="S124" s="226">
        <f t="shared" si="13"/>
        <v>373.23064516129034</v>
      </c>
      <c r="T124" s="226">
        <f t="shared" si="14"/>
        <v>344.13564516129031</v>
      </c>
      <c r="U124" s="226">
        <f t="shared" si="15"/>
        <v>311.24564516129033</v>
      </c>
      <c r="V124" s="197"/>
      <c r="W124" s="201"/>
      <c r="X124" s="201"/>
      <c r="Y124" s="201"/>
      <c r="Z124" s="201"/>
      <c r="AA124" s="201"/>
      <c r="AB124" s="201"/>
      <c r="AC124" s="201"/>
      <c r="AD124" s="201"/>
      <c r="AE124" s="201"/>
      <c r="AF124" s="201"/>
      <c r="AG124" s="201"/>
      <c r="AH124" s="201"/>
      <c r="AI124" s="201"/>
      <c r="AJ124" s="201"/>
      <c r="AK124" s="201"/>
      <c r="AL124" s="201"/>
      <c r="AM124" s="201"/>
      <c r="AN124" s="201"/>
      <c r="AO124" s="201"/>
    </row>
    <row r="125" spans="1:41" ht="15.6">
      <c r="A125" s="197"/>
      <c r="B125" s="216" t="s">
        <v>303</v>
      </c>
      <c r="C125" s="217">
        <v>349.37</v>
      </c>
      <c r="D125" s="218">
        <v>279.49600000000004</v>
      </c>
      <c r="E125" s="219">
        <v>235.35842293906805</v>
      </c>
      <c r="F125" s="220">
        <v>213.9</v>
      </c>
      <c r="G125" s="221">
        <v>181.01</v>
      </c>
      <c r="H125" s="221">
        <v>146.04999999999998</v>
      </c>
      <c r="I125" s="222">
        <v>106.60499999999999</v>
      </c>
      <c r="J125" s="223">
        <v>563.27</v>
      </c>
      <c r="K125" s="224">
        <v>530.38</v>
      </c>
      <c r="L125" s="224">
        <v>495.41999999999996</v>
      </c>
      <c r="M125" s="225">
        <v>455.97500000000002</v>
      </c>
      <c r="N125" s="220">
        <v>493.39600000000007</v>
      </c>
      <c r="O125" s="221">
        <v>460.50600000000003</v>
      </c>
      <c r="P125" s="221">
        <v>425.54600000000005</v>
      </c>
      <c r="Q125" s="222">
        <v>386.101</v>
      </c>
      <c r="R125" s="226">
        <f t="shared" si="12"/>
        <v>449.25842293906805</v>
      </c>
      <c r="S125" s="226">
        <f t="shared" si="13"/>
        <v>416.36842293906807</v>
      </c>
      <c r="T125" s="226">
        <f t="shared" si="14"/>
        <v>381.40842293906803</v>
      </c>
      <c r="U125" s="226">
        <f t="shared" si="15"/>
        <v>341.96342293906804</v>
      </c>
      <c r="V125" s="197"/>
      <c r="W125" s="201"/>
      <c r="X125" s="201"/>
      <c r="Y125" s="201"/>
      <c r="Z125" s="201"/>
      <c r="AA125" s="201"/>
      <c r="AB125" s="201"/>
      <c r="AC125" s="201"/>
      <c r="AD125" s="201"/>
      <c r="AE125" s="201"/>
      <c r="AF125" s="201"/>
      <c r="AG125" s="201"/>
      <c r="AH125" s="201"/>
      <c r="AI125" s="201"/>
      <c r="AJ125" s="201"/>
      <c r="AK125" s="201"/>
      <c r="AL125" s="201"/>
      <c r="AM125" s="201"/>
      <c r="AN125" s="201"/>
      <c r="AO125" s="201"/>
    </row>
    <row r="126" spans="1:41" ht="15.6">
      <c r="A126" s="197"/>
      <c r="B126" s="216" t="s">
        <v>305</v>
      </c>
      <c r="C126" s="217">
        <v>367.77</v>
      </c>
      <c r="D126" s="218">
        <v>294.21600000000001</v>
      </c>
      <c r="E126" s="219">
        <v>283.37813620071682</v>
      </c>
      <c r="F126" s="220">
        <v>249.77999999999997</v>
      </c>
      <c r="G126" s="221">
        <v>211.36999999999998</v>
      </c>
      <c r="H126" s="221">
        <v>170.54499999999999</v>
      </c>
      <c r="I126" s="222">
        <v>124.43</v>
      </c>
      <c r="J126" s="223">
        <v>617.54999999999995</v>
      </c>
      <c r="K126" s="224">
        <v>579.14</v>
      </c>
      <c r="L126" s="224">
        <v>538.31499999999994</v>
      </c>
      <c r="M126" s="225">
        <v>492.2</v>
      </c>
      <c r="N126" s="220">
        <v>543.99599999999998</v>
      </c>
      <c r="O126" s="221">
        <v>505.58600000000001</v>
      </c>
      <c r="P126" s="221">
        <v>464.76099999999997</v>
      </c>
      <c r="Q126" s="222">
        <v>418.64600000000002</v>
      </c>
      <c r="R126" s="226">
        <f t="shared" si="12"/>
        <v>533.15813620071685</v>
      </c>
      <c r="S126" s="226">
        <f t="shared" si="13"/>
        <v>494.74813620071677</v>
      </c>
      <c r="T126" s="226">
        <f t="shared" si="14"/>
        <v>453.92313620071684</v>
      </c>
      <c r="U126" s="226">
        <f t="shared" si="15"/>
        <v>407.80813620071683</v>
      </c>
      <c r="V126" s="197"/>
      <c r="W126" s="201"/>
      <c r="X126" s="201"/>
      <c r="Y126" s="201"/>
      <c r="Z126" s="201"/>
      <c r="AA126" s="201"/>
      <c r="AB126" s="201"/>
      <c r="AC126" s="201"/>
      <c r="AD126" s="201"/>
      <c r="AE126" s="201"/>
      <c r="AF126" s="201"/>
      <c r="AG126" s="201"/>
      <c r="AH126" s="201"/>
      <c r="AI126" s="201"/>
      <c r="AJ126" s="201"/>
      <c r="AK126" s="201"/>
      <c r="AL126" s="201"/>
      <c r="AM126" s="201"/>
      <c r="AN126" s="201"/>
      <c r="AO126" s="201"/>
    </row>
    <row r="127" spans="1:41" ht="15.6">
      <c r="A127" s="197"/>
      <c r="B127" s="216" t="s">
        <v>307</v>
      </c>
      <c r="C127" s="217">
        <v>460.69000000000005</v>
      </c>
      <c r="D127" s="218">
        <v>368.55200000000008</v>
      </c>
      <c r="E127" s="219">
        <v>318.10483870967738</v>
      </c>
      <c r="F127" s="220">
        <v>285.66000000000003</v>
      </c>
      <c r="G127" s="221">
        <v>241.73</v>
      </c>
      <c r="H127" s="221">
        <v>194.92499999999998</v>
      </c>
      <c r="I127" s="222">
        <v>142.37</v>
      </c>
      <c r="J127" s="223">
        <v>746.35000000000014</v>
      </c>
      <c r="K127" s="224">
        <v>702.42000000000007</v>
      </c>
      <c r="L127" s="224">
        <v>655.61500000000001</v>
      </c>
      <c r="M127" s="225">
        <v>603.06000000000006</v>
      </c>
      <c r="N127" s="220">
        <v>654.2120000000001</v>
      </c>
      <c r="O127" s="221">
        <v>610.28200000000004</v>
      </c>
      <c r="P127" s="221">
        <v>563.47700000000009</v>
      </c>
      <c r="Q127" s="222">
        <v>510.92200000000008</v>
      </c>
      <c r="R127" s="226">
        <f t="shared" si="12"/>
        <v>603.76483870967741</v>
      </c>
      <c r="S127" s="226">
        <f t="shared" si="13"/>
        <v>559.83483870967734</v>
      </c>
      <c r="T127" s="226">
        <f t="shared" si="14"/>
        <v>513.02983870967739</v>
      </c>
      <c r="U127" s="226">
        <f t="shared" si="15"/>
        <v>460.47483870967739</v>
      </c>
      <c r="V127" s="197"/>
      <c r="W127" s="201"/>
      <c r="X127" s="201"/>
      <c r="Y127" s="201"/>
      <c r="Z127" s="201"/>
      <c r="AA127" s="201"/>
      <c r="AB127" s="201"/>
      <c r="AC127" s="201"/>
      <c r="AD127" s="201"/>
      <c r="AE127" s="201"/>
      <c r="AF127" s="201"/>
      <c r="AG127" s="201"/>
      <c r="AH127" s="201"/>
      <c r="AI127" s="201"/>
      <c r="AJ127" s="201"/>
      <c r="AK127" s="201"/>
      <c r="AL127" s="201"/>
      <c r="AM127" s="201"/>
      <c r="AN127" s="201"/>
      <c r="AO127" s="201"/>
    </row>
    <row r="128" spans="1:41" ht="15.6">
      <c r="A128" s="197"/>
      <c r="B128" s="216" t="s">
        <v>773</v>
      </c>
      <c r="C128" s="217">
        <v>439.76000000000005</v>
      </c>
      <c r="D128" s="218">
        <v>351.80800000000005</v>
      </c>
      <c r="E128" s="219">
        <v>367.36111111111103</v>
      </c>
      <c r="F128" s="220">
        <v>118.22</v>
      </c>
      <c r="G128" s="221">
        <v>100.16500000000001</v>
      </c>
      <c r="H128" s="221">
        <v>80.72999999999999</v>
      </c>
      <c r="I128" s="222">
        <v>58.88</v>
      </c>
      <c r="J128" s="223">
        <v>557.98</v>
      </c>
      <c r="K128" s="224">
        <v>539.92500000000007</v>
      </c>
      <c r="L128" s="224">
        <v>520.49</v>
      </c>
      <c r="M128" s="225">
        <v>498.64000000000004</v>
      </c>
      <c r="N128" s="220">
        <v>470.02800000000002</v>
      </c>
      <c r="O128" s="221">
        <v>451.97300000000007</v>
      </c>
      <c r="P128" s="221">
        <v>432.53800000000001</v>
      </c>
      <c r="Q128" s="222">
        <v>410.68800000000005</v>
      </c>
      <c r="R128" s="226">
        <f t="shared" si="12"/>
        <v>485.581111111111</v>
      </c>
      <c r="S128" s="226">
        <f t="shared" si="13"/>
        <v>467.52611111111105</v>
      </c>
      <c r="T128" s="226">
        <f t="shared" si="14"/>
        <v>448.09111111111099</v>
      </c>
      <c r="U128" s="226">
        <f t="shared" si="15"/>
        <v>426.24111111111102</v>
      </c>
      <c r="V128" s="197"/>
      <c r="W128" s="201"/>
      <c r="X128" s="201"/>
      <c r="Y128" s="201"/>
      <c r="Z128" s="201"/>
      <c r="AA128" s="201"/>
      <c r="AB128" s="201"/>
      <c r="AC128" s="201"/>
      <c r="AD128" s="201"/>
      <c r="AE128" s="201"/>
      <c r="AF128" s="201"/>
      <c r="AG128" s="201"/>
      <c r="AH128" s="201"/>
      <c r="AI128" s="201"/>
      <c r="AJ128" s="201"/>
      <c r="AK128" s="201"/>
      <c r="AL128" s="201"/>
      <c r="AM128" s="201"/>
      <c r="AN128" s="201"/>
      <c r="AO128" s="201"/>
    </row>
    <row r="129" spans="1:41" ht="15.6">
      <c r="A129" s="197"/>
      <c r="B129" s="216" t="s">
        <v>775</v>
      </c>
      <c r="C129" s="217">
        <v>469.66</v>
      </c>
      <c r="D129" s="218">
        <v>375.72800000000007</v>
      </c>
      <c r="E129" s="219" t="s">
        <v>532</v>
      </c>
      <c r="F129" s="220">
        <v>148.12</v>
      </c>
      <c r="G129" s="221">
        <v>125.35000000000001</v>
      </c>
      <c r="H129" s="221">
        <v>101.08499999999999</v>
      </c>
      <c r="I129" s="222">
        <v>73.83</v>
      </c>
      <c r="J129" s="223">
        <v>617.78</v>
      </c>
      <c r="K129" s="224">
        <v>595.01</v>
      </c>
      <c r="L129" s="224">
        <v>570.745</v>
      </c>
      <c r="M129" s="225">
        <v>543.49</v>
      </c>
      <c r="N129" s="220">
        <v>523.84800000000007</v>
      </c>
      <c r="O129" s="221">
        <v>501.07800000000009</v>
      </c>
      <c r="P129" s="221">
        <v>476.81300000000005</v>
      </c>
      <c r="Q129" s="222">
        <v>449.55800000000005</v>
      </c>
      <c r="R129" s="226" t="s">
        <v>532</v>
      </c>
      <c r="S129" s="226" t="s">
        <v>532</v>
      </c>
      <c r="T129" s="226" t="s">
        <v>532</v>
      </c>
      <c r="U129" s="226" t="s">
        <v>532</v>
      </c>
      <c r="V129" s="197"/>
      <c r="W129" s="201"/>
      <c r="X129" s="201"/>
      <c r="Y129" s="201"/>
      <c r="Z129" s="201"/>
      <c r="AA129" s="201"/>
      <c r="AB129" s="201"/>
      <c r="AC129" s="201"/>
      <c r="AD129" s="201"/>
      <c r="AE129" s="201"/>
      <c r="AF129" s="201"/>
      <c r="AG129" s="201"/>
      <c r="AH129" s="201"/>
      <c r="AI129" s="201"/>
      <c r="AJ129" s="201"/>
      <c r="AK129" s="201"/>
      <c r="AL129" s="201"/>
      <c r="AM129" s="201"/>
      <c r="AN129" s="201"/>
      <c r="AO129" s="201"/>
    </row>
    <row r="130" spans="1:41" ht="15.6">
      <c r="A130" s="197"/>
      <c r="B130" s="216" t="s">
        <v>777</v>
      </c>
      <c r="C130" s="217">
        <v>499.55999999999995</v>
      </c>
      <c r="D130" s="218">
        <v>399.64799999999997</v>
      </c>
      <c r="E130" s="219">
        <v>379.52060931899632</v>
      </c>
      <c r="F130" s="220">
        <v>178.02</v>
      </c>
      <c r="G130" s="221">
        <v>150.65</v>
      </c>
      <c r="H130" s="221">
        <v>121.55500000000001</v>
      </c>
      <c r="I130" s="222">
        <v>88.665000000000006</v>
      </c>
      <c r="J130" s="223">
        <v>677.57999999999993</v>
      </c>
      <c r="K130" s="224">
        <v>650.20999999999992</v>
      </c>
      <c r="L130" s="224">
        <v>621.11500000000001</v>
      </c>
      <c r="M130" s="225">
        <v>588.22499999999991</v>
      </c>
      <c r="N130" s="220">
        <v>577.66800000000001</v>
      </c>
      <c r="O130" s="221">
        <v>550.298</v>
      </c>
      <c r="P130" s="221">
        <v>521.20299999999997</v>
      </c>
      <c r="Q130" s="222">
        <v>488.31299999999999</v>
      </c>
      <c r="R130" s="226">
        <f t="shared" si="12"/>
        <v>557.5406093189963</v>
      </c>
      <c r="S130" s="226">
        <f t="shared" si="13"/>
        <v>530.1706093189963</v>
      </c>
      <c r="T130" s="226">
        <f t="shared" si="14"/>
        <v>501.07560931899633</v>
      </c>
      <c r="U130" s="226">
        <f t="shared" si="15"/>
        <v>468.18560931899634</v>
      </c>
      <c r="V130" s="197"/>
      <c r="W130" s="201"/>
      <c r="X130" s="201"/>
      <c r="Y130" s="201"/>
      <c r="Z130" s="201"/>
      <c r="AA130" s="201"/>
      <c r="AB130" s="201"/>
      <c r="AC130" s="201"/>
      <c r="AD130" s="201"/>
      <c r="AE130" s="201"/>
      <c r="AF130" s="201"/>
      <c r="AG130" s="201"/>
      <c r="AH130" s="201"/>
      <c r="AI130" s="201"/>
      <c r="AJ130" s="201"/>
      <c r="AK130" s="201"/>
      <c r="AL130" s="201"/>
      <c r="AM130" s="201"/>
      <c r="AN130" s="201"/>
      <c r="AO130" s="201"/>
    </row>
    <row r="131" spans="1:41" ht="15.6">
      <c r="A131" s="197"/>
      <c r="B131" s="216" t="s">
        <v>779</v>
      </c>
      <c r="C131" s="217">
        <v>529.34500000000003</v>
      </c>
      <c r="D131" s="218">
        <v>423.47600000000006</v>
      </c>
      <c r="E131" s="219">
        <v>402.80913978494618</v>
      </c>
      <c r="F131" s="220">
        <v>207.92</v>
      </c>
      <c r="G131" s="221">
        <v>175.95000000000002</v>
      </c>
      <c r="H131" s="221">
        <v>141.91</v>
      </c>
      <c r="I131" s="222">
        <v>103.61499999999999</v>
      </c>
      <c r="J131" s="223">
        <v>737.26499999999999</v>
      </c>
      <c r="K131" s="224">
        <v>705.29500000000007</v>
      </c>
      <c r="L131" s="224">
        <v>671.255</v>
      </c>
      <c r="M131" s="225">
        <v>632.96</v>
      </c>
      <c r="N131" s="220">
        <v>631.39600000000007</v>
      </c>
      <c r="O131" s="221">
        <v>599.42600000000004</v>
      </c>
      <c r="P131" s="221">
        <v>565.38600000000008</v>
      </c>
      <c r="Q131" s="222">
        <v>527.09100000000001</v>
      </c>
      <c r="R131" s="226">
        <f t="shared" si="12"/>
        <v>610.72913978494614</v>
      </c>
      <c r="S131" s="226">
        <f t="shared" si="13"/>
        <v>578.75913978494623</v>
      </c>
      <c r="T131" s="226">
        <f t="shared" si="14"/>
        <v>544.71913978494615</v>
      </c>
      <c r="U131" s="226">
        <f t="shared" si="15"/>
        <v>506.42413978494619</v>
      </c>
      <c r="V131" s="197"/>
      <c r="W131" s="201"/>
      <c r="X131" s="201"/>
      <c r="Y131" s="201"/>
      <c r="Z131" s="201"/>
      <c r="AA131" s="201"/>
      <c r="AB131" s="201"/>
      <c r="AC131" s="201"/>
      <c r="AD131" s="201"/>
      <c r="AE131" s="201"/>
      <c r="AF131" s="201"/>
      <c r="AG131" s="201"/>
      <c r="AH131" s="201"/>
      <c r="AI131" s="201"/>
      <c r="AJ131" s="201"/>
      <c r="AK131" s="201"/>
      <c r="AL131" s="201"/>
      <c r="AM131" s="201"/>
      <c r="AN131" s="201"/>
      <c r="AO131" s="201"/>
    </row>
    <row r="132" spans="1:41" ht="15.6">
      <c r="A132" s="197"/>
      <c r="B132" s="216" t="s">
        <v>781</v>
      </c>
      <c r="C132" s="217">
        <v>678.84500000000003</v>
      </c>
      <c r="D132" s="218">
        <v>543.07600000000002</v>
      </c>
      <c r="E132" s="219">
        <v>512.65681003584223</v>
      </c>
      <c r="F132" s="220">
        <v>237.70500000000001</v>
      </c>
      <c r="G132" s="221">
        <v>201.25</v>
      </c>
      <c r="H132" s="221">
        <v>162.26499999999999</v>
      </c>
      <c r="I132" s="222">
        <v>118.45</v>
      </c>
      <c r="J132" s="223">
        <v>916.55000000000007</v>
      </c>
      <c r="K132" s="224">
        <v>880.09500000000003</v>
      </c>
      <c r="L132" s="224">
        <v>841.11</v>
      </c>
      <c r="M132" s="225">
        <v>797.29500000000007</v>
      </c>
      <c r="N132" s="220">
        <v>780.78100000000006</v>
      </c>
      <c r="O132" s="221">
        <v>744.32600000000002</v>
      </c>
      <c r="P132" s="221">
        <v>705.34100000000001</v>
      </c>
      <c r="Q132" s="222">
        <v>661.52600000000007</v>
      </c>
      <c r="R132" s="226">
        <f t="shared" si="12"/>
        <v>750.36181003584227</v>
      </c>
      <c r="S132" s="226">
        <f t="shared" si="13"/>
        <v>713.90681003584223</v>
      </c>
      <c r="T132" s="226">
        <f t="shared" si="14"/>
        <v>674.92181003584221</v>
      </c>
      <c r="U132" s="226">
        <f t="shared" si="15"/>
        <v>631.10681003584227</v>
      </c>
      <c r="V132" s="197"/>
      <c r="W132" s="201"/>
      <c r="X132" s="201"/>
      <c r="Y132" s="201"/>
      <c r="Z132" s="201"/>
      <c r="AA132" s="201"/>
      <c r="AB132" s="201"/>
      <c r="AC132" s="201"/>
      <c r="AD132" s="201"/>
      <c r="AE132" s="201"/>
      <c r="AF132" s="201"/>
      <c r="AG132" s="201"/>
      <c r="AH132" s="201"/>
      <c r="AI132" s="201"/>
      <c r="AJ132" s="201"/>
      <c r="AK132" s="201"/>
      <c r="AL132" s="201"/>
      <c r="AM132" s="201"/>
      <c r="AN132" s="201"/>
      <c r="AO132" s="201"/>
    </row>
    <row r="133" spans="1:41" ht="15.6">
      <c r="A133" s="197"/>
      <c r="B133" s="216" t="s">
        <v>310</v>
      </c>
      <c r="C133" s="217">
        <v>502.09</v>
      </c>
      <c r="D133" s="218">
        <v>401.67200000000003</v>
      </c>
      <c r="E133" s="219">
        <v>324.18458781362006</v>
      </c>
      <c r="F133" s="220">
        <v>142.13999999999999</v>
      </c>
      <c r="G133" s="221">
        <v>120.29</v>
      </c>
      <c r="H133" s="221">
        <v>97.059999999999988</v>
      </c>
      <c r="I133" s="222">
        <v>70.84</v>
      </c>
      <c r="J133" s="223">
        <v>644.23</v>
      </c>
      <c r="K133" s="224">
        <v>622.38</v>
      </c>
      <c r="L133" s="224">
        <v>599.15</v>
      </c>
      <c r="M133" s="225">
        <v>572.92999999999995</v>
      </c>
      <c r="N133" s="220">
        <v>543.81200000000001</v>
      </c>
      <c r="O133" s="221">
        <v>521.96199999999999</v>
      </c>
      <c r="P133" s="221">
        <v>498.73200000000003</v>
      </c>
      <c r="Q133" s="222">
        <v>472.51200000000006</v>
      </c>
      <c r="R133" s="226">
        <f t="shared" si="12"/>
        <v>466.32458781362004</v>
      </c>
      <c r="S133" s="226">
        <f t="shared" si="13"/>
        <v>444.47458781362008</v>
      </c>
      <c r="T133" s="226">
        <f t="shared" si="14"/>
        <v>421.24458781362006</v>
      </c>
      <c r="U133" s="226">
        <f t="shared" si="15"/>
        <v>395.02458781362009</v>
      </c>
      <c r="V133" s="197"/>
      <c r="W133" s="201"/>
      <c r="X133" s="201"/>
      <c r="Y133" s="201"/>
      <c r="Z133" s="201"/>
      <c r="AA133" s="201"/>
      <c r="AB133" s="201"/>
      <c r="AC133" s="201"/>
      <c r="AD133" s="201"/>
      <c r="AE133" s="201"/>
      <c r="AF133" s="201"/>
      <c r="AG133" s="201"/>
      <c r="AH133" s="201"/>
      <c r="AI133" s="201"/>
      <c r="AJ133" s="201"/>
      <c r="AK133" s="201"/>
      <c r="AL133" s="201"/>
      <c r="AM133" s="201"/>
      <c r="AN133" s="201"/>
      <c r="AO133" s="201"/>
    </row>
    <row r="134" spans="1:41" ht="15.6">
      <c r="A134" s="197"/>
      <c r="B134" s="216" t="s">
        <v>312</v>
      </c>
      <c r="C134" s="217">
        <v>532.67999999999995</v>
      </c>
      <c r="D134" s="218">
        <v>426.14400000000001</v>
      </c>
      <c r="E134" s="219">
        <v>384.46684587813621</v>
      </c>
      <c r="F134" s="220">
        <v>178.02</v>
      </c>
      <c r="G134" s="221">
        <v>150.65</v>
      </c>
      <c r="H134" s="221">
        <v>121.55500000000001</v>
      </c>
      <c r="I134" s="222">
        <v>88.665000000000006</v>
      </c>
      <c r="J134" s="223">
        <v>710.69999999999993</v>
      </c>
      <c r="K134" s="224">
        <v>683.32999999999993</v>
      </c>
      <c r="L134" s="224">
        <v>654.2349999999999</v>
      </c>
      <c r="M134" s="225">
        <v>621.34499999999991</v>
      </c>
      <c r="N134" s="220">
        <v>604.16399999999999</v>
      </c>
      <c r="O134" s="221">
        <v>576.79399999999998</v>
      </c>
      <c r="P134" s="221">
        <v>547.69900000000007</v>
      </c>
      <c r="Q134" s="222">
        <v>514.80899999999997</v>
      </c>
      <c r="R134" s="226">
        <f t="shared" si="12"/>
        <v>562.48684587813625</v>
      </c>
      <c r="S134" s="226">
        <f t="shared" si="13"/>
        <v>535.11684587813625</v>
      </c>
      <c r="T134" s="226">
        <f t="shared" si="14"/>
        <v>506.02184587813622</v>
      </c>
      <c r="U134" s="226">
        <f t="shared" si="15"/>
        <v>473.13184587813623</v>
      </c>
      <c r="V134" s="197"/>
      <c r="W134" s="201"/>
      <c r="X134" s="201"/>
      <c r="Y134" s="201"/>
      <c r="Z134" s="201"/>
      <c r="AA134" s="201"/>
      <c r="AB134" s="201"/>
      <c r="AC134" s="201"/>
      <c r="AD134" s="201"/>
      <c r="AE134" s="201"/>
      <c r="AF134" s="201"/>
      <c r="AG134" s="201"/>
      <c r="AH134" s="201"/>
      <c r="AI134" s="201"/>
      <c r="AJ134" s="201"/>
      <c r="AK134" s="201"/>
      <c r="AL134" s="201"/>
      <c r="AM134" s="201"/>
      <c r="AN134" s="201"/>
      <c r="AO134" s="201"/>
    </row>
    <row r="135" spans="1:41" ht="15.6">
      <c r="A135" s="197"/>
      <c r="B135" s="216" t="s">
        <v>314</v>
      </c>
      <c r="C135" s="217">
        <v>563.27</v>
      </c>
      <c r="D135" s="218">
        <v>450.61599999999999</v>
      </c>
      <c r="E135" s="219">
        <v>448.35573476702501</v>
      </c>
      <c r="F135" s="220">
        <v>213.9</v>
      </c>
      <c r="G135" s="221">
        <v>181.01</v>
      </c>
      <c r="H135" s="221">
        <v>146.04999999999998</v>
      </c>
      <c r="I135" s="222">
        <v>106.60499999999999</v>
      </c>
      <c r="J135" s="223">
        <v>777.17</v>
      </c>
      <c r="K135" s="224">
        <v>744.28</v>
      </c>
      <c r="L135" s="224">
        <v>709.31999999999994</v>
      </c>
      <c r="M135" s="225">
        <v>669.875</v>
      </c>
      <c r="N135" s="220">
        <v>664.51599999999996</v>
      </c>
      <c r="O135" s="221">
        <v>631.62599999999998</v>
      </c>
      <c r="P135" s="221">
        <v>596.66599999999994</v>
      </c>
      <c r="Q135" s="222">
        <v>557.221</v>
      </c>
      <c r="R135" s="226">
        <f t="shared" si="12"/>
        <v>662.25573476702505</v>
      </c>
      <c r="S135" s="226">
        <f t="shared" si="13"/>
        <v>629.36573476702506</v>
      </c>
      <c r="T135" s="226">
        <f t="shared" si="14"/>
        <v>594.40573476702502</v>
      </c>
      <c r="U135" s="226">
        <f t="shared" si="15"/>
        <v>554.96073476702497</v>
      </c>
      <c r="V135" s="197"/>
      <c r="W135" s="201"/>
      <c r="X135" s="201"/>
      <c r="Y135" s="201"/>
      <c r="Z135" s="201"/>
      <c r="AA135" s="201"/>
      <c r="AB135" s="201"/>
      <c r="AC135" s="201"/>
      <c r="AD135" s="201"/>
      <c r="AE135" s="201"/>
      <c r="AF135" s="201"/>
      <c r="AG135" s="201"/>
      <c r="AH135" s="201"/>
      <c r="AI135" s="201"/>
      <c r="AJ135" s="201"/>
      <c r="AK135" s="201"/>
      <c r="AL135" s="201"/>
      <c r="AM135" s="201"/>
      <c r="AN135" s="201"/>
      <c r="AO135" s="201"/>
    </row>
    <row r="136" spans="1:41" ht="15.6">
      <c r="A136" s="197"/>
      <c r="B136" s="216" t="s">
        <v>316</v>
      </c>
      <c r="C136" s="217">
        <v>593.745</v>
      </c>
      <c r="D136" s="218">
        <v>474.99600000000004</v>
      </c>
      <c r="E136" s="219">
        <v>473.39605734767019</v>
      </c>
      <c r="F136" s="220">
        <v>249.77999999999997</v>
      </c>
      <c r="G136" s="221">
        <v>211.36999999999998</v>
      </c>
      <c r="H136" s="221">
        <v>170.54499999999999</v>
      </c>
      <c r="I136" s="222">
        <v>124.43</v>
      </c>
      <c r="J136" s="223">
        <v>843.52499999999998</v>
      </c>
      <c r="K136" s="224">
        <v>805.11500000000001</v>
      </c>
      <c r="L136" s="224">
        <v>764.29</v>
      </c>
      <c r="M136" s="225">
        <v>718.17499999999995</v>
      </c>
      <c r="N136" s="220">
        <v>724.77600000000007</v>
      </c>
      <c r="O136" s="221">
        <v>686.36599999999999</v>
      </c>
      <c r="P136" s="221">
        <v>645.54100000000005</v>
      </c>
      <c r="Q136" s="222">
        <v>599.42600000000004</v>
      </c>
      <c r="R136" s="226">
        <f t="shared" si="12"/>
        <v>723.17605734767017</v>
      </c>
      <c r="S136" s="226">
        <f t="shared" si="13"/>
        <v>684.7660573476702</v>
      </c>
      <c r="T136" s="226">
        <f t="shared" si="14"/>
        <v>643.94105734767015</v>
      </c>
      <c r="U136" s="226">
        <f t="shared" si="15"/>
        <v>597.82605734767026</v>
      </c>
      <c r="V136" s="197"/>
      <c r="W136" s="201"/>
      <c r="X136" s="201"/>
      <c r="Y136" s="201"/>
      <c r="Z136" s="201"/>
      <c r="AA136" s="201"/>
      <c r="AB136" s="201"/>
      <c r="AC136" s="201"/>
      <c r="AD136" s="201"/>
      <c r="AE136" s="201"/>
      <c r="AF136" s="201"/>
      <c r="AG136" s="201"/>
      <c r="AH136" s="201"/>
      <c r="AI136" s="201"/>
      <c r="AJ136" s="201"/>
      <c r="AK136" s="201"/>
      <c r="AL136" s="201"/>
      <c r="AM136" s="201"/>
      <c r="AN136" s="201"/>
      <c r="AO136" s="201"/>
    </row>
    <row r="137" spans="1:41" ht="15.6">
      <c r="A137" s="197"/>
      <c r="B137" s="216" t="s">
        <v>318</v>
      </c>
      <c r="C137" s="217">
        <v>769.11999999999989</v>
      </c>
      <c r="D137" s="218">
        <v>615.29599999999994</v>
      </c>
      <c r="E137" s="219">
        <v>594.68189964157705</v>
      </c>
      <c r="F137" s="220">
        <v>285.66000000000003</v>
      </c>
      <c r="G137" s="221">
        <v>241.73</v>
      </c>
      <c r="H137" s="221">
        <v>194.92499999999998</v>
      </c>
      <c r="I137" s="222">
        <v>142.37</v>
      </c>
      <c r="J137" s="223">
        <v>1054.78</v>
      </c>
      <c r="K137" s="224">
        <v>1010.8499999999999</v>
      </c>
      <c r="L137" s="224">
        <v>964.04499999999985</v>
      </c>
      <c r="M137" s="225">
        <v>911.4899999999999</v>
      </c>
      <c r="N137" s="220">
        <v>900.9559999999999</v>
      </c>
      <c r="O137" s="221">
        <v>857.02599999999995</v>
      </c>
      <c r="P137" s="221">
        <v>810.22099999999989</v>
      </c>
      <c r="Q137" s="222">
        <v>757.66599999999994</v>
      </c>
      <c r="R137" s="226">
        <f t="shared" si="12"/>
        <v>880.34189964157713</v>
      </c>
      <c r="S137" s="226">
        <f t="shared" si="13"/>
        <v>836.41189964157707</v>
      </c>
      <c r="T137" s="226">
        <f t="shared" si="14"/>
        <v>789.606899641577</v>
      </c>
      <c r="U137" s="226">
        <f t="shared" si="15"/>
        <v>737.05189964157705</v>
      </c>
      <c r="V137" s="197"/>
      <c r="W137" s="201"/>
      <c r="X137" s="201"/>
      <c r="Y137" s="201"/>
      <c r="Z137" s="201"/>
      <c r="AA137" s="201"/>
      <c r="AB137" s="201"/>
      <c r="AC137" s="201"/>
      <c r="AD137" s="201"/>
      <c r="AE137" s="201"/>
      <c r="AF137" s="201"/>
      <c r="AG137" s="201"/>
      <c r="AH137" s="201"/>
      <c r="AI137" s="201"/>
      <c r="AJ137" s="201"/>
      <c r="AK137" s="201"/>
      <c r="AL137" s="201"/>
      <c r="AM137" s="201"/>
      <c r="AN137" s="201"/>
      <c r="AO137" s="201"/>
    </row>
    <row r="138" spans="1:41" ht="15.6">
      <c r="A138" s="197"/>
      <c r="B138" s="216" t="s">
        <v>789</v>
      </c>
      <c r="C138" s="217">
        <v>556.48500000000001</v>
      </c>
      <c r="D138" s="218">
        <v>445.18800000000005</v>
      </c>
      <c r="E138" s="219" t="s">
        <v>532</v>
      </c>
      <c r="F138" s="220">
        <v>118.795</v>
      </c>
      <c r="G138" s="221">
        <v>100.51</v>
      </c>
      <c r="H138" s="221">
        <v>81.075000000000003</v>
      </c>
      <c r="I138" s="222">
        <v>59.225000000000001</v>
      </c>
      <c r="J138" s="223">
        <v>675.28</v>
      </c>
      <c r="K138" s="224">
        <v>656.995</v>
      </c>
      <c r="L138" s="224">
        <v>637.56000000000006</v>
      </c>
      <c r="M138" s="225">
        <v>615.71</v>
      </c>
      <c r="N138" s="220">
        <v>563.98300000000006</v>
      </c>
      <c r="O138" s="221">
        <v>545.69800000000009</v>
      </c>
      <c r="P138" s="221">
        <v>526.26300000000003</v>
      </c>
      <c r="Q138" s="222">
        <v>504.41300000000007</v>
      </c>
      <c r="R138" s="226" t="s">
        <v>532</v>
      </c>
      <c r="S138" s="226" t="s">
        <v>532</v>
      </c>
      <c r="T138" s="226" t="s">
        <v>532</v>
      </c>
      <c r="U138" s="226" t="s">
        <v>532</v>
      </c>
      <c r="V138" s="197"/>
      <c r="W138" s="201"/>
      <c r="X138" s="201"/>
      <c r="Y138" s="201"/>
      <c r="Z138" s="201"/>
      <c r="AA138" s="201"/>
      <c r="AB138" s="201"/>
      <c r="AC138" s="201"/>
      <c r="AD138" s="201"/>
      <c r="AE138" s="201"/>
      <c r="AF138" s="201"/>
      <c r="AG138" s="201"/>
      <c r="AH138" s="201"/>
      <c r="AI138" s="201"/>
      <c r="AJ138" s="201"/>
      <c r="AK138" s="201"/>
      <c r="AL138" s="201"/>
      <c r="AM138" s="201"/>
      <c r="AN138" s="201"/>
      <c r="AO138" s="201"/>
    </row>
    <row r="139" spans="1:41" ht="15.6">
      <c r="A139" s="197"/>
      <c r="B139" s="216" t="s">
        <v>791</v>
      </c>
      <c r="C139" s="217">
        <v>601.44999999999993</v>
      </c>
      <c r="D139" s="218">
        <v>481.15999999999997</v>
      </c>
      <c r="E139" s="219" t="s">
        <v>532</v>
      </c>
      <c r="F139" s="220">
        <v>148.69499999999999</v>
      </c>
      <c r="G139" s="221">
        <v>125.925</v>
      </c>
      <c r="H139" s="221">
        <v>101.545</v>
      </c>
      <c r="I139" s="222">
        <v>74.06</v>
      </c>
      <c r="J139" s="223">
        <v>750.14499999999998</v>
      </c>
      <c r="K139" s="224">
        <v>727.37499999999989</v>
      </c>
      <c r="L139" s="224">
        <v>702.99499999999989</v>
      </c>
      <c r="M139" s="225">
        <v>675.51</v>
      </c>
      <c r="N139" s="220">
        <v>629.85500000000002</v>
      </c>
      <c r="O139" s="221">
        <v>607.08499999999992</v>
      </c>
      <c r="P139" s="221">
        <v>582.70499999999993</v>
      </c>
      <c r="Q139" s="222">
        <v>555.22</v>
      </c>
      <c r="R139" s="226" t="s">
        <v>532</v>
      </c>
      <c r="S139" s="226" t="s">
        <v>532</v>
      </c>
      <c r="T139" s="226" t="s">
        <v>532</v>
      </c>
      <c r="U139" s="226" t="s">
        <v>532</v>
      </c>
      <c r="V139" s="197"/>
      <c r="W139" s="201"/>
      <c r="X139" s="201"/>
      <c r="Y139" s="201"/>
      <c r="Z139" s="201"/>
      <c r="AA139" s="201"/>
      <c r="AB139" s="201"/>
      <c r="AC139" s="201"/>
      <c r="AD139" s="201"/>
      <c r="AE139" s="201"/>
      <c r="AF139" s="201"/>
      <c r="AG139" s="201"/>
      <c r="AH139" s="201"/>
      <c r="AI139" s="201"/>
      <c r="AJ139" s="201"/>
      <c r="AK139" s="201"/>
      <c r="AL139" s="201"/>
      <c r="AM139" s="201"/>
      <c r="AN139" s="201"/>
      <c r="AO139" s="201"/>
    </row>
    <row r="140" spans="1:41" ht="15.6">
      <c r="A140" s="197"/>
      <c r="B140" s="216" t="s">
        <v>793</v>
      </c>
      <c r="C140" s="217">
        <v>662.86</v>
      </c>
      <c r="D140" s="218">
        <v>530.28800000000001</v>
      </c>
      <c r="E140" s="219" t="s">
        <v>532</v>
      </c>
      <c r="F140" s="220">
        <v>178.70999999999998</v>
      </c>
      <c r="G140" s="221">
        <v>151.22499999999999</v>
      </c>
      <c r="H140" s="221">
        <v>122.01499999999999</v>
      </c>
      <c r="I140" s="222">
        <v>89.01</v>
      </c>
      <c r="J140" s="223">
        <v>841.56999999999994</v>
      </c>
      <c r="K140" s="224">
        <v>814.08500000000004</v>
      </c>
      <c r="L140" s="224">
        <v>784.875</v>
      </c>
      <c r="M140" s="225">
        <v>751.87</v>
      </c>
      <c r="N140" s="220">
        <v>708.99800000000005</v>
      </c>
      <c r="O140" s="221">
        <v>681.51300000000003</v>
      </c>
      <c r="P140" s="221">
        <v>652.303</v>
      </c>
      <c r="Q140" s="222">
        <v>619.298</v>
      </c>
      <c r="R140" s="226" t="s">
        <v>532</v>
      </c>
      <c r="S140" s="226" t="s">
        <v>532</v>
      </c>
      <c r="T140" s="226" t="s">
        <v>532</v>
      </c>
      <c r="U140" s="226" t="s">
        <v>532</v>
      </c>
      <c r="V140" s="197"/>
      <c r="W140" s="201"/>
      <c r="X140" s="201"/>
      <c r="Y140" s="201"/>
      <c r="Z140" s="201"/>
      <c r="AA140" s="201"/>
      <c r="AB140" s="201"/>
      <c r="AC140" s="201"/>
      <c r="AD140" s="201"/>
      <c r="AE140" s="201"/>
      <c r="AF140" s="201"/>
      <c r="AG140" s="201"/>
      <c r="AH140" s="201"/>
      <c r="AI140" s="201"/>
      <c r="AJ140" s="201"/>
      <c r="AK140" s="201"/>
      <c r="AL140" s="201"/>
      <c r="AM140" s="201"/>
      <c r="AN140" s="201"/>
      <c r="AO140" s="201"/>
    </row>
    <row r="141" spans="1:41" ht="15.6">
      <c r="A141" s="197"/>
      <c r="B141" s="216" t="s">
        <v>795</v>
      </c>
      <c r="C141" s="217">
        <v>680.57</v>
      </c>
      <c r="D141" s="218">
        <v>544.45600000000002</v>
      </c>
      <c r="E141" s="219" t="s">
        <v>532</v>
      </c>
      <c r="F141" s="220">
        <v>208.72499999999999</v>
      </c>
      <c r="G141" s="221">
        <v>176.64</v>
      </c>
      <c r="H141" s="221">
        <v>142.48500000000001</v>
      </c>
      <c r="I141" s="222">
        <v>103.96</v>
      </c>
      <c r="J141" s="223">
        <v>889.29500000000007</v>
      </c>
      <c r="K141" s="224">
        <v>857.21</v>
      </c>
      <c r="L141" s="224">
        <v>823.05500000000006</v>
      </c>
      <c r="M141" s="225">
        <v>784.53000000000009</v>
      </c>
      <c r="N141" s="220">
        <v>753.18100000000004</v>
      </c>
      <c r="O141" s="221">
        <v>721.096</v>
      </c>
      <c r="P141" s="221">
        <v>686.94100000000003</v>
      </c>
      <c r="Q141" s="222">
        <v>648.41600000000005</v>
      </c>
      <c r="R141" s="226" t="s">
        <v>532</v>
      </c>
      <c r="S141" s="226" t="s">
        <v>532</v>
      </c>
      <c r="T141" s="226" t="s">
        <v>532</v>
      </c>
      <c r="U141" s="226" t="s">
        <v>532</v>
      </c>
      <c r="V141" s="197"/>
      <c r="W141" s="201"/>
      <c r="X141" s="201"/>
      <c r="Y141" s="201"/>
      <c r="Z141" s="201"/>
      <c r="AA141" s="201"/>
      <c r="AB141" s="201"/>
      <c r="AC141" s="201"/>
      <c r="AD141" s="201"/>
      <c r="AE141" s="201"/>
      <c r="AF141" s="201"/>
      <c r="AG141" s="201"/>
      <c r="AH141" s="201"/>
      <c r="AI141" s="201"/>
      <c r="AJ141" s="201"/>
      <c r="AK141" s="201"/>
      <c r="AL141" s="201"/>
      <c r="AM141" s="201"/>
      <c r="AN141" s="201"/>
      <c r="AO141" s="201"/>
    </row>
    <row r="142" spans="1:41" ht="15.6">
      <c r="A142" s="197"/>
      <c r="B142" s="216" t="s">
        <v>797</v>
      </c>
      <c r="C142" s="217">
        <v>594.43499999999995</v>
      </c>
      <c r="D142" s="218">
        <v>475.548</v>
      </c>
      <c r="E142" s="219" t="s">
        <v>532</v>
      </c>
      <c r="F142" s="220">
        <v>142.6</v>
      </c>
      <c r="G142" s="221">
        <v>120.63500000000001</v>
      </c>
      <c r="H142" s="221">
        <v>97.29</v>
      </c>
      <c r="I142" s="222">
        <v>71.069999999999993</v>
      </c>
      <c r="J142" s="223">
        <v>737.03499999999997</v>
      </c>
      <c r="K142" s="224">
        <v>715.06999999999994</v>
      </c>
      <c r="L142" s="224">
        <v>691.72499999999991</v>
      </c>
      <c r="M142" s="225">
        <v>665.50499999999988</v>
      </c>
      <c r="N142" s="220">
        <v>618.14800000000002</v>
      </c>
      <c r="O142" s="221">
        <v>596.18299999999999</v>
      </c>
      <c r="P142" s="221">
        <v>572.83799999999997</v>
      </c>
      <c r="Q142" s="222">
        <v>546.61799999999994</v>
      </c>
      <c r="R142" s="226" t="s">
        <v>532</v>
      </c>
      <c r="S142" s="226" t="s">
        <v>532</v>
      </c>
      <c r="T142" s="226" t="s">
        <v>532</v>
      </c>
      <c r="U142" s="226" t="s">
        <v>532</v>
      </c>
      <c r="V142" s="197"/>
      <c r="W142" s="201"/>
      <c r="X142" s="201"/>
      <c r="Y142" s="201"/>
      <c r="Z142" s="201"/>
      <c r="AA142" s="201"/>
      <c r="AB142" s="201"/>
      <c r="AC142" s="201"/>
      <c r="AD142" s="201"/>
      <c r="AE142" s="201"/>
      <c r="AF142" s="201"/>
      <c r="AG142" s="201"/>
      <c r="AH142" s="201"/>
      <c r="AI142" s="201"/>
      <c r="AJ142" s="201"/>
      <c r="AK142" s="201"/>
      <c r="AL142" s="201"/>
      <c r="AM142" s="201"/>
      <c r="AN142" s="201"/>
      <c r="AO142" s="201"/>
    </row>
    <row r="143" spans="1:41" ht="15.6">
      <c r="A143" s="197"/>
      <c r="B143" s="216" t="s">
        <v>799</v>
      </c>
      <c r="C143" s="217">
        <v>663.32</v>
      </c>
      <c r="D143" s="218">
        <v>530.65600000000006</v>
      </c>
      <c r="E143" s="219" t="s">
        <v>532</v>
      </c>
      <c r="F143" s="220">
        <v>178.595</v>
      </c>
      <c r="G143" s="221">
        <v>151.11000000000001</v>
      </c>
      <c r="H143" s="221">
        <v>121.89999999999999</v>
      </c>
      <c r="I143" s="222">
        <v>89.01</v>
      </c>
      <c r="J143" s="223">
        <v>841.91500000000008</v>
      </c>
      <c r="K143" s="224">
        <v>814.43000000000006</v>
      </c>
      <c r="L143" s="224">
        <v>785.22</v>
      </c>
      <c r="M143" s="225">
        <v>752.33</v>
      </c>
      <c r="N143" s="220">
        <v>709.25100000000009</v>
      </c>
      <c r="O143" s="221">
        <v>681.76600000000008</v>
      </c>
      <c r="P143" s="221">
        <v>652.55600000000004</v>
      </c>
      <c r="Q143" s="222">
        <v>619.66600000000005</v>
      </c>
      <c r="R143" s="226" t="s">
        <v>532</v>
      </c>
      <c r="S143" s="226" t="s">
        <v>532</v>
      </c>
      <c r="T143" s="226" t="s">
        <v>532</v>
      </c>
      <c r="U143" s="226" t="s">
        <v>532</v>
      </c>
      <c r="V143" s="197"/>
      <c r="W143" s="201"/>
      <c r="X143" s="201"/>
      <c r="Y143" s="201"/>
      <c r="Z143" s="201"/>
      <c r="AA143" s="201"/>
      <c r="AB143" s="201"/>
      <c r="AC143" s="201"/>
      <c r="AD143" s="201"/>
      <c r="AE143" s="201"/>
      <c r="AF143" s="201"/>
      <c r="AG143" s="201"/>
      <c r="AH143" s="201"/>
      <c r="AI143" s="201"/>
      <c r="AJ143" s="201"/>
      <c r="AK143" s="201"/>
      <c r="AL143" s="201"/>
      <c r="AM143" s="201"/>
      <c r="AN143" s="201"/>
      <c r="AO143" s="201"/>
    </row>
    <row r="144" spans="1:41" ht="15.6">
      <c r="A144" s="197"/>
      <c r="B144" s="216" t="s">
        <v>801</v>
      </c>
      <c r="C144" s="217">
        <v>702.19</v>
      </c>
      <c r="D144" s="218">
        <v>561.75200000000007</v>
      </c>
      <c r="E144" s="219" t="s">
        <v>532</v>
      </c>
      <c r="F144" s="220">
        <v>214.59</v>
      </c>
      <c r="G144" s="221">
        <v>181.58499999999998</v>
      </c>
      <c r="H144" s="221">
        <v>146.51</v>
      </c>
      <c r="I144" s="222">
        <v>106.95</v>
      </c>
      <c r="J144" s="223">
        <v>916.78000000000009</v>
      </c>
      <c r="K144" s="224">
        <v>883.77500000000009</v>
      </c>
      <c r="L144" s="224">
        <v>848.7</v>
      </c>
      <c r="M144" s="225">
        <v>809.1400000000001</v>
      </c>
      <c r="N144" s="220">
        <v>776.3420000000001</v>
      </c>
      <c r="O144" s="221">
        <v>743.33699999999999</v>
      </c>
      <c r="P144" s="221">
        <v>708.26200000000006</v>
      </c>
      <c r="Q144" s="222">
        <v>668.70200000000011</v>
      </c>
      <c r="R144" s="226" t="s">
        <v>532</v>
      </c>
      <c r="S144" s="226" t="s">
        <v>532</v>
      </c>
      <c r="T144" s="226" t="s">
        <v>532</v>
      </c>
      <c r="U144" s="226" t="s">
        <v>532</v>
      </c>
      <c r="V144" s="197"/>
      <c r="W144" s="201"/>
      <c r="X144" s="201"/>
      <c r="Y144" s="201"/>
      <c r="Z144" s="201"/>
      <c r="AA144" s="201"/>
      <c r="AB144" s="201"/>
      <c r="AC144" s="201"/>
      <c r="AD144" s="201"/>
      <c r="AE144" s="201"/>
      <c r="AF144" s="201"/>
      <c r="AG144" s="201"/>
      <c r="AH144" s="201"/>
      <c r="AI144" s="201"/>
      <c r="AJ144" s="201"/>
      <c r="AK144" s="201"/>
      <c r="AL144" s="201"/>
      <c r="AM144" s="201"/>
      <c r="AN144" s="201"/>
      <c r="AO144" s="201"/>
    </row>
    <row r="145" spans="1:41" ht="15.6">
      <c r="A145" s="197"/>
      <c r="B145" s="216" t="s">
        <v>803</v>
      </c>
      <c r="C145" s="217">
        <v>752.33</v>
      </c>
      <c r="D145" s="218">
        <v>601.86400000000003</v>
      </c>
      <c r="E145" s="219" t="s">
        <v>532</v>
      </c>
      <c r="F145" s="220">
        <v>250.58499999999998</v>
      </c>
      <c r="G145" s="221">
        <v>212.06</v>
      </c>
      <c r="H145" s="221">
        <v>171.005</v>
      </c>
      <c r="I145" s="222">
        <v>124.88999999999999</v>
      </c>
      <c r="J145" s="223">
        <v>1002.915</v>
      </c>
      <c r="K145" s="224">
        <v>964.3900000000001</v>
      </c>
      <c r="L145" s="224">
        <v>923.33500000000004</v>
      </c>
      <c r="M145" s="225">
        <v>877.22</v>
      </c>
      <c r="N145" s="220">
        <v>852.44900000000007</v>
      </c>
      <c r="O145" s="221">
        <v>813.92399999999998</v>
      </c>
      <c r="P145" s="221">
        <v>772.86900000000003</v>
      </c>
      <c r="Q145" s="222">
        <v>726.75400000000002</v>
      </c>
      <c r="R145" s="226" t="s">
        <v>532</v>
      </c>
      <c r="S145" s="226" t="s">
        <v>532</v>
      </c>
      <c r="T145" s="226" t="s">
        <v>532</v>
      </c>
      <c r="U145" s="226" t="s">
        <v>532</v>
      </c>
      <c r="V145" s="197"/>
      <c r="W145" s="201"/>
      <c r="X145" s="201"/>
      <c r="Y145" s="201"/>
      <c r="Z145" s="201"/>
      <c r="AA145" s="201"/>
      <c r="AB145" s="201"/>
      <c r="AC145" s="201"/>
      <c r="AD145" s="201"/>
      <c r="AE145" s="201"/>
      <c r="AF145" s="201"/>
      <c r="AG145" s="201"/>
      <c r="AH145" s="201"/>
      <c r="AI145" s="201"/>
      <c r="AJ145" s="201"/>
      <c r="AK145" s="201"/>
      <c r="AL145" s="201"/>
      <c r="AM145" s="201"/>
      <c r="AN145" s="201"/>
      <c r="AO145" s="201"/>
    </row>
    <row r="146" spans="1:41" ht="15.6">
      <c r="A146" s="197"/>
      <c r="B146" s="216" t="s">
        <v>753</v>
      </c>
      <c r="C146" s="217">
        <v>2046.77</v>
      </c>
      <c r="D146" s="218">
        <v>1637.4160000000002</v>
      </c>
      <c r="E146" s="219" t="s">
        <v>532</v>
      </c>
      <c r="F146" s="220">
        <v>237.70500000000001</v>
      </c>
      <c r="G146" s="221">
        <v>201.25</v>
      </c>
      <c r="H146" s="221">
        <v>162.26499999999999</v>
      </c>
      <c r="I146" s="222">
        <v>118.45</v>
      </c>
      <c r="J146" s="223">
        <v>2284.4749999999999</v>
      </c>
      <c r="K146" s="224">
        <v>2248.02</v>
      </c>
      <c r="L146" s="224">
        <v>2209.0349999999999</v>
      </c>
      <c r="M146" s="225">
        <v>2165.2199999999998</v>
      </c>
      <c r="N146" s="220">
        <v>1875.1210000000001</v>
      </c>
      <c r="O146" s="221">
        <v>1838.6660000000002</v>
      </c>
      <c r="P146" s="221">
        <v>1799.681</v>
      </c>
      <c r="Q146" s="222">
        <v>1755.8660000000002</v>
      </c>
      <c r="R146" s="226" t="s">
        <v>532</v>
      </c>
      <c r="S146" s="226" t="s">
        <v>532</v>
      </c>
      <c r="T146" s="226" t="s">
        <v>532</v>
      </c>
      <c r="U146" s="226" t="s">
        <v>532</v>
      </c>
      <c r="V146" s="197"/>
      <c r="W146" s="201"/>
      <c r="X146" s="201"/>
      <c r="Y146" s="201"/>
      <c r="Z146" s="201"/>
      <c r="AA146" s="201"/>
      <c r="AB146" s="201"/>
      <c r="AC146" s="201"/>
      <c r="AD146" s="201"/>
      <c r="AE146" s="201"/>
      <c r="AF146" s="201"/>
      <c r="AG146" s="201"/>
      <c r="AH146" s="201"/>
      <c r="AI146" s="201"/>
      <c r="AJ146" s="201"/>
      <c r="AK146" s="201"/>
      <c r="AL146" s="201"/>
      <c r="AM146" s="201"/>
      <c r="AN146" s="201"/>
      <c r="AO146" s="201"/>
    </row>
    <row r="147" spans="1:41" ht="15.6">
      <c r="A147" s="197"/>
      <c r="B147" s="216" t="s">
        <v>755</v>
      </c>
      <c r="C147" s="217">
        <v>2073.91</v>
      </c>
      <c r="D147" s="218">
        <v>1659.1279999999999</v>
      </c>
      <c r="E147" s="219" t="s">
        <v>532</v>
      </c>
      <c r="F147" s="220">
        <v>267.60500000000002</v>
      </c>
      <c r="G147" s="221">
        <v>226.435</v>
      </c>
      <c r="H147" s="221">
        <v>182.62</v>
      </c>
      <c r="I147" s="222">
        <v>133.285</v>
      </c>
      <c r="J147" s="223">
        <v>2341.5149999999999</v>
      </c>
      <c r="K147" s="224">
        <v>2300.3449999999998</v>
      </c>
      <c r="L147" s="224">
        <v>2256.5299999999997</v>
      </c>
      <c r="M147" s="225">
        <v>2207.1949999999997</v>
      </c>
      <c r="N147" s="220">
        <v>1926.7329999999999</v>
      </c>
      <c r="O147" s="221">
        <v>1885.5629999999999</v>
      </c>
      <c r="P147" s="221">
        <v>1841.748</v>
      </c>
      <c r="Q147" s="222">
        <v>1792.413</v>
      </c>
      <c r="R147" s="226" t="s">
        <v>532</v>
      </c>
      <c r="S147" s="226" t="s">
        <v>532</v>
      </c>
      <c r="T147" s="226" t="s">
        <v>532</v>
      </c>
      <c r="U147" s="226" t="s">
        <v>532</v>
      </c>
      <c r="V147" s="197"/>
      <c r="W147" s="201"/>
      <c r="X147" s="201"/>
      <c r="Y147" s="201"/>
      <c r="Z147" s="201"/>
      <c r="AA147" s="201"/>
      <c r="AB147" s="201"/>
      <c r="AC147" s="201"/>
      <c r="AD147" s="201"/>
      <c r="AE147" s="201"/>
      <c r="AF147" s="201"/>
      <c r="AG147" s="201"/>
      <c r="AH147" s="201"/>
      <c r="AI147" s="201"/>
      <c r="AJ147" s="201"/>
      <c r="AK147" s="201"/>
      <c r="AL147" s="201"/>
      <c r="AM147" s="201"/>
      <c r="AN147" s="201"/>
      <c r="AO147" s="201"/>
    </row>
    <row r="148" spans="1:41" ht="15.6">
      <c r="A148" s="197"/>
      <c r="B148" s="216" t="s">
        <v>757</v>
      </c>
      <c r="C148" s="217">
        <v>2100.9349999999999</v>
      </c>
      <c r="D148" s="218">
        <v>1680.748</v>
      </c>
      <c r="E148" s="219" t="s">
        <v>532</v>
      </c>
      <c r="F148" s="220">
        <v>297.505</v>
      </c>
      <c r="G148" s="221">
        <v>251.73500000000001</v>
      </c>
      <c r="H148" s="221">
        <v>203.09</v>
      </c>
      <c r="I148" s="222">
        <v>148.23500000000001</v>
      </c>
      <c r="J148" s="223">
        <v>2398.44</v>
      </c>
      <c r="K148" s="224">
        <v>2352.67</v>
      </c>
      <c r="L148" s="224">
        <v>2304.0250000000001</v>
      </c>
      <c r="M148" s="225">
        <v>2249.17</v>
      </c>
      <c r="N148" s="220">
        <v>1978.2530000000002</v>
      </c>
      <c r="O148" s="221">
        <v>1932.4830000000002</v>
      </c>
      <c r="P148" s="221">
        <v>1883.838</v>
      </c>
      <c r="Q148" s="222">
        <v>1828.9830000000002</v>
      </c>
      <c r="R148" s="226" t="s">
        <v>532</v>
      </c>
      <c r="S148" s="226" t="s">
        <v>532</v>
      </c>
      <c r="T148" s="226" t="s">
        <v>532</v>
      </c>
      <c r="U148" s="226" t="s">
        <v>532</v>
      </c>
      <c r="V148" s="197"/>
      <c r="W148" s="201"/>
      <c r="X148" s="201"/>
      <c r="Y148" s="201"/>
      <c r="Z148" s="201"/>
      <c r="AA148" s="201"/>
      <c r="AB148" s="201"/>
      <c r="AC148" s="201"/>
      <c r="AD148" s="201"/>
      <c r="AE148" s="201"/>
      <c r="AF148" s="201"/>
      <c r="AG148" s="201"/>
      <c r="AH148" s="201"/>
      <c r="AI148" s="201"/>
      <c r="AJ148" s="201"/>
      <c r="AK148" s="201"/>
      <c r="AL148" s="201"/>
      <c r="AM148" s="201"/>
      <c r="AN148" s="201"/>
      <c r="AO148" s="201"/>
    </row>
    <row r="149" spans="1:41" ht="15.6">
      <c r="A149" s="197"/>
      <c r="B149" s="216" t="s">
        <v>939</v>
      </c>
      <c r="C149" s="217">
        <v>2128.19</v>
      </c>
      <c r="D149" s="218">
        <v>1724.1720000000003</v>
      </c>
      <c r="E149" s="219" t="s">
        <v>532</v>
      </c>
      <c r="F149" s="220">
        <v>327.29000000000002</v>
      </c>
      <c r="G149" s="221">
        <v>277.03500000000003</v>
      </c>
      <c r="H149" s="221">
        <v>223.44499999999999</v>
      </c>
      <c r="I149" s="222">
        <v>163.07</v>
      </c>
      <c r="J149" s="223">
        <v>2455.48</v>
      </c>
      <c r="K149" s="224">
        <v>2405.2249999999999</v>
      </c>
      <c r="L149" s="224">
        <v>2351.6350000000002</v>
      </c>
      <c r="M149" s="225">
        <v>2291.2600000000002</v>
      </c>
      <c r="N149" s="220">
        <v>2051.4620000000004</v>
      </c>
      <c r="O149" s="221">
        <v>2001.2070000000003</v>
      </c>
      <c r="P149" s="221">
        <v>1947.6170000000002</v>
      </c>
      <c r="Q149" s="222">
        <v>1887.2420000000002</v>
      </c>
      <c r="R149" s="226" t="s">
        <v>532</v>
      </c>
      <c r="S149" s="226" t="s">
        <v>532</v>
      </c>
      <c r="T149" s="226" t="s">
        <v>532</v>
      </c>
      <c r="U149" s="226" t="s">
        <v>532</v>
      </c>
      <c r="V149" s="197"/>
      <c r="W149" s="201"/>
      <c r="X149" s="201"/>
      <c r="Y149" s="201"/>
      <c r="Z149" s="201"/>
      <c r="AA149" s="201"/>
      <c r="AB149" s="201"/>
      <c r="AC149" s="201"/>
      <c r="AD149" s="201"/>
      <c r="AE149" s="201"/>
      <c r="AF149" s="201"/>
      <c r="AG149" s="201"/>
      <c r="AH149" s="201"/>
      <c r="AI149" s="201"/>
      <c r="AJ149" s="201"/>
      <c r="AK149" s="201"/>
      <c r="AL149" s="201"/>
      <c r="AM149" s="201"/>
      <c r="AN149" s="201"/>
      <c r="AO149" s="201"/>
    </row>
    <row r="150" spans="1:41" ht="15.6">
      <c r="A150" s="197"/>
      <c r="B150" s="216" t="s">
        <v>759</v>
      </c>
      <c r="C150" s="217">
        <v>2155.2150000000001</v>
      </c>
      <c r="D150" s="218">
        <v>1724.1720000000003</v>
      </c>
      <c r="E150" s="219" t="s">
        <v>532</v>
      </c>
      <c r="F150" s="220">
        <v>357.19</v>
      </c>
      <c r="G150" s="221">
        <v>302.33499999999998</v>
      </c>
      <c r="H150" s="221">
        <v>243.79999999999998</v>
      </c>
      <c r="I150" s="222">
        <v>178.02</v>
      </c>
      <c r="J150" s="223">
        <v>2512.4050000000002</v>
      </c>
      <c r="K150" s="224">
        <v>2457.5500000000002</v>
      </c>
      <c r="L150" s="224">
        <v>2399.0150000000003</v>
      </c>
      <c r="M150" s="225">
        <v>2333.2350000000001</v>
      </c>
      <c r="N150" s="220">
        <v>2081.3620000000001</v>
      </c>
      <c r="O150" s="221">
        <v>2026.5070000000003</v>
      </c>
      <c r="P150" s="221">
        <v>1967.9720000000002</v>
      </c>
      <c r="Q150" s="222">
        <v>1902.1920000000002</v>
      </c>
      <c r="R150" s="226" t="s">
        <v>532</v>
      </c>
      <c r="S150" s="226" t="s">
        <v>532</v>
      </c>
      <c r="T150" s="226" t="s">
        <v>532</v>
      </c>
      <c r="U150" s="226" t="s">
        <v>532</v>
      </c>
      <c r="V150" s="197"/>
      <c r="W150" s="201"/>
      <c r="X150" s="201"/>
      <c r="Y150" s="201"/>
      <c r="Z150" s="201"/>
      <c r="AA150" s="201"/>
      <c r="AB150" s="201"/>
      <c r="AC150" s="201"/>
      <c r="AD150" s="201"/>
      <c r="AE150" s="201"/>
      <c r="AF150" s="201"/>
      <c r="AG150" s="201"/>
      <c r="AH150" s="201"/>
      <c r="AI150" s="201"/>
      <c r="AJ150" s="201"/>
      <c r="AK150" s="201"/>
      <c r="AL150" s="201"/>
      <c r="AM150" s="201"/>
      <c r="AN150" s="201"/>
      <c r="AO150" s="201"/>
    </row>
    <row r="151" spans="1:41" ht="15.6">
      <c r="A151" s="197"/>
      <c r="B151" s="216" t="s">
        <v>437</v>
      </c>
      <c r="C151" s="217">
        <v>150.19</v>
      </c>
      <c r="D151" s="218">
        <v>150.19</v>
      </c>
      <c r="E151" s="219">
        <v>150.19</v>
      </c>
      <c r="F151" s="220">
        <v>0</v>
      </c>
      <c r="G151" s="221">
        <v>0</v>
      </c>
      <c r="H151" s="221">
        <v>0</v>
      </c>
      <c r="I151" s="222">
        <v>0</v>
      </c>
      <c r="J151" s="223">
        <v>150.19</v>
      </c>
      <c r="K151" s="224">
        <v>150.19</v>
      </c>
      <c r="L151" s="224">
        <v>150.19</v>
      </c>
      <c r="M151" s="225">
        <v>150.19</v>
      </c>
      <c r="N151" s="220">
        <v>150.19</v>
      </c>
      <c r="O151" s="221">
        <v>150.19</v>
      </c>
      <c r="P151" s="221">
        <v>150.19</v>
      </c>
      <c r="Q151" s="222">
        <v>150.19</v>
      </c>
      <c r="R151" s="226">
        <f t="shared" si="12"/>
        <v>150.19</v>
      </c>
      <c r="S151" s="226">
        <f t="shared" si="13"/>
        <v>150.19</v>
      </c>
      <c r="T151" s="226">
        <f t="shared" si="14"/>
        <v>150.19</v>
      </c>
      <c r="U151" s="226">
        <f t="shared" si="15"/>
        <v>150.19</v>
      </c>
      <c r="V151" s="197"/>
      <c r="W151" s="201"/>
      <c r="X151" s="201"/>
      <c r="Y151" s="201"/>
      <c r="Z151" s="201"/>
      <c r="AA151" s="201"/>
      <c r="AB151" s="201"/>
      <c r="AC151" s="201"/>
      <c r="AD151" s="201"/>
      <c r="AE151" s="201"/>
      <c r="AF151" s="201"/>
      <c r="AG151" s="201"/>
      <c r="AH151" s="201"/>
      <c r="AI151" s="201"/>
      <c r="AJ151" s="201"/>
      <c r="AK151" s="201"/>
      <c r="AL151" s="201"/>
      <c r="AM151" s="201"/>
      <c r="AN151" s="201"/>
      <c r="AO151" s="201"/>
    </row>
    <row r="152" spans="1:41" ht="15.6">
      <c r="A152" s="197"/>
      <c r="B152" s="216" t="s">
        <v>439</v>
      </c>
      <c r="C152" s="217">
        <v>161</v>
      </c>
      <c r="D152" s="218">
        <v>161</v>
      </c>
      <c r="E152" s="219">
        <v>161</v>
      </c>
      <c r="F152" s="220">
        <v>0</v>
      </c>
      <c r="G152" s="221">
        <v>0</v>
      </c>
      <c r="H152" s="221">
        <v>0</v>
      </c>
      <c r="I152" s="222">
        <v>0</v>
      </c>
      <c r="J152" s="223">
        <v>161</v>
      </c>
      <c r="K152" s="224">
        <v>161</v>
      </c>
      <c r="L152" s="224">
        <v>161</v>
      </c>
      <c r="M152" s="225">
        <v>161</v>
      </c>
      <c r="N152" s="220">
        <v>161</v>
      </c>
      <c r="O152" s="221">
        <v>161</v>
      </c>
      <c r="P152" s="221">
        <v>161</v>
      </c>
      <c r="Q152" s="222">
        <v>161</v>
      </c>
      <c r="R152" s="226">
        <f t="shared" si="12"/>
        <v>161</v>
      </c>
      <c r="S152" s="226">
        <f t="shared" si="13"/>
        <v>161</v>
      </c>
      <c r="T152" s="226">
        <f t="shared" si="14"/>
        <v>161</v>
      </c>
      <c r="U152" s="226">
        <f t="shared" si="15"/>
        <v>161</v>
      </c>
      <c r="V152" s="197"/>
      <c r="W152" s="201"/>
      <c r="X152" s="201"/>
      <c r="Y152" s="201"/>
      <c r="Z152" s="201"/>
      <c r="AA152" s="201"/>
      <c r="AB152" s="201"/>
      <c r="AC152" s="201"/>
      <c r="AD152" s="201"/>
      <c r="AE152" s="201"/>
      <c r="AF152" s="201"/>
      <c r="AG152" s="201"/>
      <c r="AH152" s="201"/>
      <c r="AI152" s="201"/>
      <c r="AJ152" s="201"/>
      <c r="AK152" s="201"/>
      <c r="AL152" s="201"/>
      <c r="AM152" s="201"/>
      <c r="AN152" s="201"/>
      <c r="AO152" s="201"/>
    </row>
    <row r="153" spans="1:41" ht="15.6">
      <c r="A153" s="197"/>
      <c r="B153" s="216" t="s">
        <v>441</v>
      </c>
      <c r="C153" s="217">
        <v>171.69499999999999</v>
      </c>
      <c r="D153" s="218">
        <v>171.69499999999999</v>
      </c>
      <c r="E153" s="219">
        <v>171.69499999999999</v>
      </c>
      <c r="F153" s="220">
        <v>0</v>
      </c>
      <c r="G153" s="221">
        <v>0</v>
      </c>
      <c r="H153" s="221">
        <v>0</v>
      </c>
      <c r="I153" s="222">
        <v>0</v>
      </c>
      <c r="J153" s="223">
        <v>171.69499999999999</v>
      </c>
      <c r="K153" s="224">
        <v>171.69499999999999</v>
      </c>
      <c r="L153" s="224">
        <v>171.69499999999999</v>
      </c>
      <c r="M153" s="225">
        <v>171.69499999999999</v>
      </c>
      <c r="N153" s="220">
        <v>171.69499999999999</v>
      </c>
      <c r="O153" s="221">
        <v>171.69499999999999</v>
      </c>
      <c r="P153" s="221">
        <v>171.69499999999999</v>
      </c>
      <c r="Q153" s="222">
        <v>171.69499999999999</v>
      </c>
      <c r="R153" s="226">
        <f t="shared" si="12"/>
        <v>171.69499999999999</v>
      </c>
      <c r="S153" s="226">
        <f t="shared" si="13"/>
        <v>171.69499999999999</v>
      </c>
      <c r="T153" s="226">
        <f t="shared" si="14"/>
        <v>171.69499999999999</v>
      </c>
      <c r="U153" s="226">
        <f t="shared" si="15"/>
        <v>171.69499999999999</v>
      </c>
      <c r="V153" s="197"/>
      <c r="W153" s="201"/>
      <c r="X153" s="201"/>
      <c r="Y153" s="201"/>
      <c r="Z153" s="201"/>
      <c r="AA153" s="201"/>
      <c r="AB153" s="201"/>
      <c r="AC153" s="201"/>
      <c r="AD153" s="201"/>
      <c r="AE153" s="201"/>
      <c r="AF153" s="201"/>
      <c r="AG153" s="201"/>
      <c r="AH153" s="201"/>
      <c r="AI153" s="201"/>
      <c r="AJ153" s="201"/>
      <c r="AK153" s="201"/>
      <c r="AL153" s="201"/>
      <c r="AM153" s="201"/>
      <c r="AN153" s="201"/>
      <c r="AO153" s="201"/>
    </row>
    <row r="154" spans="1:41" ht="15.6">
      <c r="A154" s="197"/>
      <c r="B154" s="216" t="s">
        <v>443</v>
      </c>
      <c r="C154" s="217">
        <v>182.62</v>
      </c>
      <c r="D154" s="218">
        <v>182.62</v>
      </c>
      <c r="E154" s="219">
        <v>182.62</v>
      </c>
      <c r="F154" s="220">
        <v>0</v>
      </c>
      <c r="G154" s="221">
        <v>0</v>
      </c>
      <c r="H154" s="221">
        <v>0</v>
      </c>
      <c r="I154" s="222">
        <v>0</v>
      </c>
      <c r="J154" s="223">
        <v>182.62</v>
      </c>
      <c r="K154" s="224">
        <v>182.62</v>
      </c>
      <c r="L154" s="224">
        <v>182.62</v>
      </c>
      <c r="M154" s="225">
        <v>182.62</v>
      </c>
      <c r="N154" s="220">
        <v>182.62</v>
      </c>
      <c r="O154" s="221">
        <v>182.62</v>
      </c>
      <c r="P154" s="221">
        <v>182.62</v>
      </c>
      <c r="Q154" s="222">
        <v>182.62</v>
      </c>
      <c r="R154" s="226">
        <f t="shared" si="12"/>
        <v>182.62</v>
      </c>
      <c r="S154" s="226">
        <f t="shared" si="13"/>
        <v>182.62</v>
      </c>
      <c r="T154" s="226">
        <f t="shared" si="14"/>
        <v>182.62</v>
      </c>
      <c r="U154" s="226">
        <f t="shared" si="15"/>
        <v>182.62</v>
      </c>
      <c r="V154" s="197"/>
      <c r="W154" s="201"/>
      <c r="X154" s="201"/>
      <c r="Y154" s="201"/>
      <c r="Z154" s="201"/>
      <c r="AA154" s="201"/>
      <c r="AB154" s="201"/>
      <c r="AC154" s="201"/>
      <c r="AD154" s="201"/>
      <c r="AE154" s="201"/>
      <c r="AF154" s="201"/>
      <c r="AG154" s="201"/>
      <c r="AH154" s="201"/>
      <c r="AI154" s="201"/>
      <c r="AJ154" s="201"/>
      <c r="AK154" s="201"/>
      <c r="AL154" s="201"/>
      <c r="AM154" s="201"/>
      <c r="AN154" s="201"/>
      <c r="AO154" s="201"/>
    </row>
    <row r="155" spans="1:41" ht="15.6">
      <c r="A155" s="197"/>
      <c r="B155" s="216" t="s">
        <v>445</v>
      </c>
      <c r="C155" s="217">
        <v>193.315</v>
      </c>
      <c r="D155" s="218">
        <v>193.315</v>
      </c>
      <c r="E155" s="219">
        <v>193.315</v>
      </c>
      <c r="F155" s="220">
        <v>0</v>
      </c>
      <c r="G155" s="221">
        <v>0</v>
      </c>
      <c r="H155" s="221">
        <v>0</v>
      </c>
      <c r="I155" s="222">
        <v>0</v>
      </c>
      <c r="J155" s="223">
        <v>193.315</v>
      </c>
      <c r="K155" s="224">
        <v>193.315</v>
      </c>
      <c r="L155" s="224">
        <v>193.315</v>
      </c>
      <c r="M155" s="225">
        <v>193.315</v>
      </c>
      <c r="N155" s="220">
        <v>193.315</v>
      </c>
      <c r="O155" s="221">
        <v>193.315</v>
      </c>
      <c r="P155" s="221">
        <v>193.315</v>
      </c>
      <c r="Q155" s="222">
        <v>193.315</v>
      </c>
      <c r="R155" s="226">
        <f t="shared" si="12"/>
        <v>193.315</v>
      </c>
      <c r="S155" s="226">
        <f t="shared" si="13"/>
        <v>193.315</v>
      </c>
      <c r="T155" s="226">
        <f t="shared" si="14"/>
        <v>193.315</v>
      </c>
      <c r="U155" s="226">
        <f t="shared" si="15"/>
        <v>193.315</v>
      </c>
      <c r="V155" s="197"/>
      <c r="W155" s="201"/>
      <c r="X155" s="201"/>
      <c r="Y155" s="201"/>
      <c r="Z155" s="201"/>
      <c r="AA155" s="201"/>
      <c r="AB155" s="201"/>
      <c r="AC155" s="201"/>
      <c r="AD155" s="201"/>
      <c r="AE155" s="201"/>
      <c r="AF155" s="201"/>
      <c r="AG155" s="201"/>
      <c r="AH155" s="201"/>
      <c r="AI155" s="201"/>
      <c r="AJ155" s="201"/>
      <c r="AK155" s="201"/>
      <c r="AL155" s="201"/>
      <c r="AM155" s="201"/>
      <c r="AN155" s="201"/>
      <c r="AO155" s="201"/>
    </row>
    <row r="156" spans="1:41" ht="15.6">
      <c r="A156" s="197"/>
      <c r="B156" s="216" t="s">
        <v>447</v>
      </c>
      <c r="C156" s="217">
        <v>209.76000000000002</v>
      </c>
      <c r="D156" s="218">
        <v>209.76000000000002</v>
      </c>
      <c r="E156" s="219">
        <v>209.76000000000002</v>
      </c>
      <c r="F156" s="220">
        <v>0</v>
      </c>
      <c r="G156" s="221">
        <v>0</v>
      </c>
      <c r="H156" s="221">
        <v>0</v>
      </c>
      <c r="I156" s="222">
        <v>0</v>
      </c>
      <c r="J156" s="223">
        <v>209.76000000000002</v>
      </c>
      <c r="K156" s="224">
        <v>209.76000000000002</v>
      </c>
      <c r="L156" s="224">
        <v>209.76000000000002</v>
      </c>
      <c r="M156" s="225">
        <v>209.76000000000002</v>
      </c>
      <c r="N156" s="220">
        <v>209.76000000000002</v>
      </c>
      <c r="O156" s="221">
        <v>209.76000000000002</v>
      </c>
      <c r="P156" s="221">
        <v>209.76000000000002</v>
      </c>
      <c r="Q156" s="222">
        <v>209.76000000000002</v>
      </c>
      <c r="R156" s="226">
        <f t="shared" si="12"/>
        <v>209.76000000000002</v>
      </c>
      <c r="S156" s="226">
        <f t="shared" si="13"/>
        <v>209.76000000000002</v>
      </c>
      <c r="T156" s="226">
        <f t="shared" si="14"/>
        <v>209.76000000000002</v>
      </c>
      <c r="U156" s="226">
        <f t="shared" si="15"/>
        <v>209.76000000000002</v>
      </c>
      <c r="V156" s="197"/>
      <c r="W156" s="201"/>
      <c r="X156" s="201"/>
      <c r="Y156" s="201"/>
      <c r="Z156" s="201"/>
      <c r="AA156" s="201"/>
      <c r="AB156" s="201"/>
      <c r="AC156" s="201"/>
      <c r="AD156" s="201"/>
      <c r="AE156" s="201"/>
      <c r="AF156" s="201"/>
      <c r="AG156" s="201"/>
      <c r="AH156" s="201"/>
      <c r="AI156" s="201"/>
      <c r="AJ156" s="201"/>
      <c r="AK156" s="201"/>
      <c r="AL156" s="201"/>
      <c r="AM156" s="201"/>
      <c r="AN156" s="201"/>
      <c r="AO156" s="201"/>
    </row>
    <row r="157" spans="1:41" ht="15.6">
      <c r="A157" s="197"/>
      <c r="B157" s="216" t="s">
        <v>449</v>
      </c>
      <c r="C157" s="217">
        <v>220.57</v>
      </c>
      <c r="D157" s="218">
        <v>220.57</v>
      </c>
      <c r="E157" s="219">
        <v>220.57</v>
      </c>
      <c r="F157" s="220">
        <v>0</v>
      </c>
      <c r="G157" s="221">
        <v>0</v>
      </c>
      <c r="H157" s="221">
        <v>0</v>
      </c>
      <c r="I157" s="222">
        <v>0</v>
      </c>
      <c r="J157" s="223">
        <v>220.57</v>
      </c>
      <c r="K157" s="224">
        <v>220.57</v>
      </c>
      <c r="L157" s="224">
        <v>220.57</v>
      </c>
      <c r="M157" s="225">
        <v>220.57</v>
      </c>
      <c r="N157" s="220">
        <v>220.57</v>
      </c>
      <c r="O157" s="221">
        <v>220.57</v>
      </c>
      <c r="P157" s="221">
        <v>220.57</v>
      </c>
      <c r="Q157" s="222">
        <v>220.57</v>
      </c>
      <c r="R157" s="226">
        <f t="shared" si="12"/>
        <v>220.57</v>
      </c>
      <c r="S157" s="226">
        <f t="shared" si="13"/>
        <v>220.57</v>
      </c>
      <c r="T157" s="226">
        <f t="shared" si="14"/>
        <v>220.57</v>
      </c>
      <c r="U157" s="226">
        <f t="shared" si="15"/>
        <v>220.57</v>
      </c>
      <c r="V157" s="197"/>
      <c r="W157" s="201"/>
      <c r="X157" s="201"/>
      <c r="Y157" s="201"/>
      <c r="Z157" s="201"/>
      <c r="AA157" s="201"/>
      <c r="AB157" s="201"/>
      <c r="AC157" s="201"/>
      <c r="AD157" s="201"/>
      <c r="AE157" s="201"/>
      <c r="AF157" s="201"/>
      <c r="AG157" s="201"/>
      <c r="AH157" s="201"/>
      <c r="AI157" s="201"/>
      <c r="AJ157" s="201"/>
      <c r="AK157" s="201"/>
      <c r="AL157" s="201"/>
      <c r="AM157" s="201"/>
      <c r="AN157" s="201"/>
      <c r="AO157" s="201"/>
    </row>
    <row r="158" spans="1:41" ht="15.6">
      <c r="A158" s="197"/>
      <c r="B158" s="216" t="s">
        <v>451</v>
      </c>
      <c r="C158" s="228">
        <v>231.26499999999999</v>
      </c>
      <c r="D158" s="229">
        <v>231.26499999999999</v>
      </c>
      <c r="E158" s="230">
        <v>231.26499999999999</v>
      </c>
      <c r="F158" s="231">
        <v>0</v>
      </c>
      <c r="G158" s="232">
        <v>0</v>
      </c>
      <c r="H158" s="232">
        <v>0</v>
      </c>
      <c r="I158" s="233">
        <v>0</v>
      </c>
      <c r="J158" s="223">
        <v>231.26499999999999</v>
      </c>
      <c r="K158" s="224">
        <v>231.26499999999999</v>
      </c>
      <c r="L158" s="224">
        <v>231.26499999999999</v>
      </c>
      <c r="M158" s="225">
        <v>231.26499999999999</v>
      </c>
      <c r="N158" s="231">
        <v>231.26499999999999</v>
      </c>
      <c r="O158" s="232">
        <v>231.26499999999999</v>
      </c>
      <c r="P158" s="232">
        <v>231.26499999999999</v>
      </c>
      <c r="Q158" s="233">
        <v>231.26499999999999</v>
      </c>
      <c r="R158" s="226">
        <f t="shared" si="12"/>
        <v>231.26499999999999</v>
      </c>
      <c r="S158" s="226">
        <f t="shared" si="13"/>
        <v>231.26499999999999</v>
      </c>
      <c r="T158" s="226">
        <f t="shared" si="14"/>
        <v>231.26499999999999</v>
      </c>
      <c r="U158" s="226">
        <f t="shared" si="15"/>
        <v>231.26499999999999</v>
      </c>
      <c r="V158" s="197"/>
      <c r="W158" s="201"/>
      <c r="X158" s="201"/>
      <c r="Y158" s="201"/>
      <c r="Z158" s="201"/>
      <c r="AA158" s="201"/>
      <c r="AB158" s="201"/>
      <c r="AC158" s="201"/>
      <c r="AD158" s="201"/>
      <c r="AE158" s="201"/>
      <c r="AF158" s="201"/>
      <c r="AG158" s="201"/>
      <c r="AH158" s="201"/>
      <c r="AI158" s="201"/>
      <c r="AJ158" s="201"/>
      <c r="AK158" s="201"/>
      <c r="AL158" s="201"/>
      <c r="AM158" s="201"/>
      <c r="AN158" s="201"/>
      <c r="AO158" s="201"/>
    </row>
    <row r="159" spans="1:41" ht="15.6">
      <c r="A159" s="201"/>
      <c r="B159" s="234"/>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row>
    <row r="160" spans="1:41" ht="15.6">
      <c r="A160" s="201"/>
      <c r="B160" s="234"/>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row>
    <row r="161" spans="1:41" ht="15.6">
      <c r="A161" s="201"/>
      <c r="B161" s="234"/>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row>
    <row r="162" spans="1:41" ht="15.6">
      <c r="A162" s="201"/>
      <c r="B162" s="234"/>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row>
    <row r="163" spans="1:41" ht="15.6">
      <c r="A163" s="201"/>
      <c r="B163" s="234"/>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row>
    <row r="164" spans="1:41" ht="15.6">
      <c r="A164" s="201"/>
      <c r="B164" s="234"/>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row>
    <row r="165" spans="1:41" ht="15.6">
      <c r="A165" s="201"/>
      <c r="B165" s="234"/>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row>
    <row r="166" spans="1:41" ht="15.6">
      <c r="A166" s="201"/>
      <c r="B166" s="234"/>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row>
    <row r="167" spans="1:41" ht="15.6">
      <c r="A167" s="201"/>
      <c r="B167" s="234"/>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row>
    <row r="168" spans="1:41" ht="15.6">
      <c r="A168" s="201"/>
      <c r="B168" s="234"/>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row>
    <row r="169" spans="1:41" ht="15.6">
      <c r="A169" s="201"/>
      <c r="B169" s="234"/>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row>
    <row r="170" spans="1:41" ht="15.6">
      <c r="A170" s="201"/>
      <c r="B170" s="234"/>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row>
    <row r="171" spans="1:41" ht="15.6">
      <c r="A171" s="201"/>
      <c r="B171" s="234"/>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row>
    <row r="172" spans="1:41" ht="15.6">
      <c r="A172" s="201"/>
      <c r="B172" s="234"/>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row>
    <row r="173" spans="1:41" ht="15.6">
      <c r="A173" s="201"/>
      <c r="B173" s="234"/>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row>
    <row r="174" spans="1:41" ht="15.6">
      <c r="A174" s="201"/>
      <c r="B174" s="234"/>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row>
    <row r="175" spans="1:41" ht="15.6">
      <c r="A175" s="201"/>
      <c r="B175" s="234"/>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row>
    <row r="176" spans="1:41" ht="15.6">
      <c r="A176" s="201"/>
      <c r="B176" s="234"/>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row>
    <row r="177" spans="1:41" ht="15.6">
      <c r="A177" s="201"/>
      <c r="B177" s="234"/>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row>
    <row r="178" spans="1:41" ht="15.6">
      <c r="A178" s="201"/>
      <c r="B178" s="234"/>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row>
    <row r="179" spans="1:41" ht="15.6">
      <c r="A179" s="201"/>
      <c r="B179" s="234"/>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c r="AG179" s="201"/>
      <c r="AH179" s="201"/>
      <c r="AI179" s="201"/>
      <c r="AJ179" s="201"/>
      <c r="AK179" s="201"/>
      <c r="AL179" s="201"/>
      <c r="AM179" s="201"/>
      <c r="AN179" s="201"/>
      <c r="AO179" s="201"/>
    </row>
    <row r="180" spans="1:41" ht="15.6">
      <c r="A180" s="201"/>
      <c r="B180" s="234"/>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201"/>
      <c r="AH180" s="201"/>
      <c r="AI180" s="201"/>
      <c r="AJ180" s="201"/>
      <c r="AK180" s="201"/>
      <c r="AL180" s="201"/>
      <c r="AM180" s="201"/>
      <c r="AN180" s="201"/>
      <c r="AO180" s="201"/>
    </row>
    <row r="181" spans="1:41" ht="15.6">
      <c r="A181" s="201"/>
      <c r="B181" s="234"/>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201"/>
      <c r="AH181" s="201"/>
      <c r="AI181" s="201"/>
      <c r="AJ181" s="201"/>
      <c r="AK181" s="201"/>
      <c r="AL181" s="201"/>
      <c r="AM181" s="201"/>
      <c r="AN181" s="201"/>
      <c r="AO181" s="201"/>
    </row>
    <row r="182" spans="1:41" ht="15.6">
      <c r="A182" s="201"/>
      <c r="B182" s="234"/>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c r="AG182" s="201"/>
      <c r="AH182" s="201"/>
      <c r="AI182" s="201"/>
      <c r="AJ182" s="201"/>
      <c r="AK182" s="201"/>
      <c r="AL182" s="201"/>
      <c r="AM182" s="201"/>
      <c r="AN182" s="201"/>
      <c r="AO182" s="201"/>
    </row>
    <row r="183" spans="1:41" ht="15.6">
      <c r="A183" s="201"/>
      <c r="B183" s="234"/>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row>
    <row r="184" spans="1:41" ht="15.6">
      <c r="A184" s="201"/>
      <c r="B184" s="234"/>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row>
    <row r="185" spans="1:41" ht="15.6">
      <c r="A185" s="201"/>
      <c r="B185" s="234"/>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row>
    <row r="186" spans="1:41" ht="15.6">
      <c r="A186" s="201"/>
      <c r="B186" s="234"/>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row>
    <row r="187" spans="1:41" ht="15.6">
      <c r="A187" s="201"/>
      <c r="B187" s="234"/>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c r="AG187" s="201"/>
      <c r="AH187" s="201"/>
      <c r="AI187" s="201"/>
      <c r="AJ187" s="201"/>
      <c r="AK187" s="201"/>
      <c r="AL187" s="201"/>
      <c r="AM187" s="201"/>
      <c r="AN187" s="201"/>
      <c r="AO187" s="201"/>
    </row>
    <row r="188" spans="1:41" ht="15.6">
      <c r="A188" s="201"/>
      <c r="B188" s="234"/>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row>
    <row r="189" spans="1:41" ht="15.6">
      <c r="A189" s="201"/>
      <c r="B189" s="234"/>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201"/>
      <c r="AH189" s="201"/>
      <c r="AI189" s="201"/>
      <c r="AJ189" s="201"/>
      <c r="AK189" s="201"/>
      <c r="AL189" s="201"/>
      <c r="AM189" s="201"/>
      <c r="AN189" s="201"/>
      <c r="AO189" s="201"/>
    </row>
    <row r="190" spans="1:41" ht="15.6">
      <c r="A190" s="201"/>
      <c r="B190" s="234"/>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c r="AG190" s="201"/>
      <c r="AH190" s="201"/>
      <c r="AI190" s="201"/>
      <c r="AJ190" s="201"/>
      <c r="AK190" s="201"/>
      <c r="AL190" s="201"/>
      <c r="AM190" s="201"/>
      <c r="AN190" s="201"/>
      <c r="AO190" s="201"/>
    </row>
    <row r="191" spans="1:41" ht="15.6">
      <c r="A191" s="201"/>
      <c r="B191" s="234"/>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c r="AG191" s="201"/>
      <c r="AH191" s="201"/>
      <c r="AI191" s="201"/>
      <c r="AJ191" s="201"/>
      <c r="AK191" s="201"/>
      <c r="AL191" s="201"/>
      <c r="AM191" s="201"/>
      <c r="AN191" s="201"/>
      <c r="AO191" s="201"/>
    </row>
    <row r="192" spans="1:41" ht="15.6">
      <c r="A192" s="201"/>
      <c r="B192" s="234"/>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201"/>
      <c r="AH192" s="201"/>
      <c r="AI192" s="201"/>
      <c r="AJ192" s="201"/>
      <c r="AK192" s="201"/>
      <c r="AL192" s="201"/>
      <c r="AM192" s="201"/>
      <c r="AN192" s="201"/>
      <c r="AO192" s="201"/>
    </row>
    <row r="193" spans="1:41" ht="15.6">
      <c r="A193" s="201"/>
      <c r="B193" s="234"/>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c r="AH193" s="201"/>
      <c r="AI193" s="201"/>
      <c r="AJ193" s="201"/>
      <c r="AK193" s="201"/>
      <c r="AL193" s="201"/>
      <c r="AM193" s="201"/>
      <c r="AN193" s="201"/>
      <c r="AO193" s="201"/>
    </row>
    <row r="194" spans="1:41" ht="15.6">
      <c r="A194" s="201"/>
      <c r="B194" s="234"/>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c r="AG194" s="201"/>
      <c r="AH194" s="201"/>
      <c r="AI194" s="201"/>
      <c r="AJ194" s="201"/>
      <c r="AK194" s="201"/>
      <c r="AL194" s="201"/>
      <c r="AM194" s="201"/>
      <c r="AN194" s="201"/>
      <c r="AO194" s="201"/>
    </row>
    <row r="195" spans="1:41" ht="15.6">
      <c r="A195" s="201"/>
      <c r="B195" s="234"/>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201"/>
      <c r="AN195" s="201"/>
      <c r="AO195" s="201"/>
    </row>
    <row r="196" spans="1:41" ht="15.6">
      <c r="A196" s="201"/>
      <c r="B196" s="234"/>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c r="AG196" s="201"/>
      <c r="AH196" s="201"/>
      <c r="AI196" s="201"/>
      <c r="AJ196" s="201"/>
      <c r="AK196" s="201"/>
      <c r="AL196" s="201"/>
      <c r="AM196" s="201"/>
      <c r="AN196" s="201"/>
      <c r="AO196" s="201"/>
    </row>
    <row r="197" spans="1:41" ht="15.6">
      <c r="A197" s="201"/>
      <c r="B197" s="234"/>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c r="AG197" s="201"/>
      <c r="AH197" s="201"/>
      <c r="AI197" s="201"/>
      <c r="AJ197" s="201"/>
      <c r="AK197" s="201"/>
      <c r="AL197" s="201"/>
      <c r="AM197" s="201"/>
      <c r="AN197" s="201"/>
      <c r="AO197" s="201"/>
    </row>
    <row r="198" spans="1:41" ht="15.6">
      <c r="A198" s="201"/>
      <c r="B198" s="234"/>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row>
    <row r="199" spans="1:41" ht="15.6">
      <c r="A199" s="201"/>
      <c r="B199" s="234"/>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row>
    <row r="200" spans="1:41" ht="15.6">
      <c r="A200" s="201"/>
      <c r="B200" s="234"/>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row>
    <row r="201" spans="1:41" ht="15.6">
      <c r="A201" s="201"/>
      <c r="B201" s="234"/>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c r="AG201" s="201"/>
      <c r="AH201" s="201"/>
      <c r="AI201" s="201"/>
      <c r="AJ201" s="201"/>
      <c r="AK201" s="201"/>
      <c r="AL201" s="201"/>
      <c r="AM201" s="201"/>
      <c r="AN201" s="201"/>
      <c r="AO201" s="201"/>
    </row>
    <row r="202" spans="1:41" ht="15.6">
      <c r="A202" s="201"/>
      <c r="B202" s="234"/>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201"/>
      <c r="AH202" s="201"/>
      <c r="AI202" s="201"/>
      <c r="AJ202" s="201"/>
      <c r="AK202" s="201"/>
      <c r="AL202" s="201"/>
      <c r="AM202" s="201"/>
      <c r="AN202" s="201"/>
      <c r="AO202" s="201"/>
    </row>
    <row r="203" spans="1:41" ht="15.6">
      <c r="A203" s="201"/>
      <c r="B203" s="234"/>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row>
    <row r="204" spans="1:41" ht="15.6">
      <c r="A204" s="201"/>
      <c r="B204" s="234"/>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201"/>
      <c r="AH204" s="201"/>
      <c r="AI204" s="201"/>
      <c r="AJ204" s="201"/>
      <c r="AK204" s="201"/>
      <c r="AL204" s="201"/>
      <c r="AM204" s="201"/>
      <c r="AN204" s="201"/>
      <c r="AO204" s="201"/>
    </row>
    <row r="205" spans="1:41" ht="15.6">
      <c r="A205" s="201"/>
      <c r="B205" s="234"/>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c r="AG205" s="201"/>
      <c r="AH205" s="201"/>
      <c r="AI205" s="201"/>
      <c r="AJ205" s="201"/>
      <c r="AK205" s="201"/>
      <c r="AL205" s="201"/>
      <c r="AM205" s="201"/>
      <c r="AN205" s="201"/>
      <c r="AO205" s="201"/>
    </row>
    <row r="206" spans="1:41" ht="15.6">
      <c r="A206" s="201"/>
      <c r="B206" s="234"/>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c r="AG206" s="201"/>
      <c r="AH206" s="201"/>
      <c r="AI206" s="201"/>
      <c r="AJ206" s="201"/>
      <c r="AK206" s="201"/>
      <c r="AL206" s="201"/>
      <c r="AM206" s="201"/>
      <c r="AN206" s="201"/>
      <c r="AO206" s="201"/>
    </row>
    <row r="207" spans="1:41" ht="15.6">
      <c r="A207" s="201"/>
      <c r="B207" s="234"/>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201"/>
      <c r="AH207" s="201"/>
      <c r="AI207" s="201"/>
      <c r="AJ207" s="201"/>
      <c r="AK207" s="201"/>
      <c r="AL207" s="201"/>
      <c r="AM207" s="201"/>
      <c r="AN207" s="201"/>
      <c r="AO207" s="201"/>
    </row>
    <row r="208" spans="1:41" ht="15.6">
      <c r="A208" s="201"/>
      <c r="B208" s="234"/>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c r="AG208" s="201"/>
      <c r="AH208" s="201"/>
      <c r="AI208" s="201"/>
      <c r="AJ208" s="201"/>
      <c r="AK208" s="201"/>
      <c r="AL208" s="201"/>
      <c r="AM208" s="201"/>
      <c r="AN208" s="201"/>
      <c r="AO208" s="201"/>
    </row>
    <row r="209" spans="1:41" ht="15.6">
      <c r="A209" s="201"/>
      <c r="B209" s="234"/>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c r="AG209" s="201"/>
      <c r="AH209" s="201"/>
      <c r="AI209" s="201"/>
      <c r="AJ209" s="201"/>
      <c r="AK209" s="201"/>
      <c r="AL209" s="201"/>
      <c r="AM209" s="201"/>
      <c r="AN209" s="201"/>
      <c r="AO209" s="201"/>
    </row>
    <row r="210" spans="1:41" ht="15.6">
      <c r="A210" s="201"/>
      <c r="B210" s="234"/>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c r="AG210" s="201"/>
      <c r="AH210" s="201"/>
      <c r="AI210" s="201"/>
      <c r="AJ210" s="201"/>
      <c r="AK210" s="201"/>
      <c r="AL210" s="201"/>
      <c r="AM210" s="201"/>
      <c r="AN210" s="201"/>
      <c r="AO210" s="201"/>
    </row>
    <row r="211" spans="1:41" ht="15.6">
      <c r="A211" s="201"/>
      <c r="B211" s="234"/>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c r="AG211" s="201"/>
      <c r="AH211" s="201"/>
      <c r="AI211" s="201"/>
      <c r="AJ211" s="201"/>
      <c r="AK211" s="201"/>
      <c r="AL211" s="201"/>
      <c r="AM211" s="201"/>
      <c r="AN211" s="201"/>
      <c r="AO211" s="201"/>
    </row>
    <row r="212" spans="1:41" ht="15.6">
      <c r="A212" s="201"/>
      <c r="B212" s="234"/>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c r="AG212" s="201"/>
      <c r="AH212" s="201"/>
      <c r="AI212" s="201"/>
      <c r="AJ212" s="201"/>
      <c r="AK212" s="201"/>
      <c r="AL212" s="201"/>
      <c r="AM212" s="201"/>
      <c r="AN212" s="201"/>
      <c r="AO212" s="201"/>
    </row>
    <row r="213" spans="1:41" ht="15.6">
      <c r="A213" s="201"/>
      <c r="B213" s="234"/>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c r="AG213" s="201"/>
      <c r="AH213" s="201"/>
      <c r="AI213" s="201"/>
      <c r="AJ213" s="201"/>
      <c r="AK213" s="201"/>
      <c r="AL213" s="201"/>
      <c r="AM213" s="201"/>
      <c r="AN213" s="201"/>
      <c r="AO213" s="201"/>
    </row>
    <row r="214" spans="1:41" ht="15.6">
      <c r="A214" s="201"/>
      <c r="B214" s="234"/>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row>
    <row r="215" spans="1:41" ht="15.6">
      <c r="A215" s="201"/>
      <c r="B215" s="234"/>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c r="AG215" s="201"/>
      <c r="AH215" s="201"/>
      <c r="AI215" s="201"/>
      <c r="AJ215" s="201"/>
      <c r="AK215" s="201"/>
      <c r="AL215" s="201"/>
      <c r="AM215" s="201"/>
      <c r="AN215" s="201"/>
      <c r="AO215" s="201"/>
    </row>
    <row r="216" spans="1:41" ht="15.6">
      <c r="A216" s="201"/>
      <c r="B216" s="234"/>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c r="AG216" s="201"/>
      <c r="AH216" s="201"/>
      <c r="AI216" s="201"/>
      <c r="AJ216" s="201"/>
      <c r="AK216" s="201"/>
      <c r="AL216" s="201"/>
      <c r="AM216" s="201"/>
      <c r="AN216" s="201"/>
      <c r="AO216" s="201"/>
    </row>
    <row r="217" spans="1:41" ht="15.6">
      <c r="A217" s="201"/>
      <c r="B217" s="234"/>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201"/>
      <c r="AH217" s="201"/>
      <c r="AI217" s="201"/>
      <c r="AJ217" s="201"/>
      <c r="AK217" s="201"/>
      <c r="AL217" s="201"/>
      <c r="AM217" s="201"/>
      <c r="AN217" s="201"/>
      <c r="AO217" s="201"/>
    </row>
    <row r="218" spans="1:41" ht="15.6">
      <c r="A218" s="201"/>
      <c r="B218" s="234"/>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c r="AG218" s="201"/>
      <c r="AH218" s="201"/>
      <c r="AI218" s="201"/>
      <c r="AJ218" s="201"/>
      <c r="AK218" s="201"/>
      <c r="AL218" s="201"/>
      <c r="AM218" s="201"/>
      <c r="AN218" s="201"/>
      <c r="AO218" s="201"/>
    </row>
    <row r="219" spans="1:41" ht="15.6">
      <c r="A219" s="201"/>
      <c r="B219" s="234"/>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c r="AG219" s="201"/>
      <c r="AH219" s="201"/>
      <c r="AI219" s="201"/>
      <c r="AJ219" s="201"/>
      <c r="AK219" s="201"/>
      <c r="AL219" s="201"/>
      <c r="AM219" s="201"/>
      <c r="AN219" s="201"/>
      <c r="AO219" s="201"/>
    </row>
    <row r="220" spans="1:41" ht="15.6">
      <c r="A220" s="201"/>
      <c r="B220" s="234"/>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c r="AG220" s="201"/>
      <c r="AH220" s="201"/>
      <c r="AI220" s="201"/>
      <c r="AJ220" s="201"/>
      <c r="AK220" s="201"/>
      <c r="AL220" s="201"/>
      <c r="AM220" s="201"/>
      <c r="AN220" s="201"/>
      <c r="AO220" s="201"/>
    </row>
    <row r="221" spans="1:41" ht="15.6">
      <c r="A221" s="201"/>
      <c r="B221" s="234"/>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c r="AG221" s="201"/>
      <c r="AH221" s="201"/>
      <c r="AI221" s="201"/>
      <c r="AJ221" s="201"/>
      <c r="AK221" s="201"/>
      <c r="AL221" s="201"/>
      <c r="AM221" s="201"/>
      <c r="AN221" s="201"/>
      <c r="AO221" s="201"/>
    </row>
    <row r="222" spans="1:41" ht="15.6">
      <c r="A222" s="201"/>
      <c r="B222" s="234"/>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c r="AH222" s="201"/>
      <c r="AI222" s="201"/>
      <c r="AJ222" s="201"/>
      <c r="AK222" s="201"/>
      <c r="AL222" s="201"/>
      <c r="AM222" s="201"/>
      <c r="AN222" s="201"/>
      <c r="AO222" s="201"/>
    </row>
    <row r="223" spans="1:41" ht="15.6">
      <c r="A223" s="201"/>
      <c r="B223" s="234"/>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c r="AG223" s="201"/>
      <c r="AH223" s="201"/>
      <c r="AI223" s="201"/>
      <c r="AJ223" s="201"/>
      <c r="AK223" s="201"/>
      <c r="AL223" s="201"/>
      <c r="AM223" s="201"/>
      <c r="AN223" s="201"/>
      <c r="AO223" s="201"/>
    </row>
    <row r="224" spans="1:41" ht="15.6">
      <c r="A224" s="201"/>
      <c r="B224" s="234"/>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c r="AG224" s="201"/>
      <c r="AH224" s="201"/>
      <c r="AI224" s="201"/>
      <c r="AJ224" s="201"/>
      <c r="AK224" s="201"/>
      <c r="AL224" s="201"/>
      <c r="AM224" s="201"/>
      <c r="AN224" s="201"/>
      <c r="AO224" s="201"/>
    </row>
    <row r="225" spans="1:41" ht="15.6">
      <c r="A225" s="201"/>
      <c r="B225" s="234"/>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1"/>
      <c r="AH225" s="201"/>
      <c r="AI225" s="201"/>
      <c r="AJ225" s="201"/>
      <c r="AK225" s="201"/>
      <c r="AL225" s="201"/>
      <c r="AM225" s="201"/>
      <c r="AN225" s="201"/>
      <c r="AO225" s="201"/>
    </row>
    <row r="226" spans="1:41" ht="15.6">
      <c r="A226" s="201"/>
      <c r="B226" s="234"/>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c r="AG226" s="201"/>
      <c r="AH226" s="201"/>
      <c r="AI226" s="201"/>
      <c r="AJ226" s="201"/>
      <c r="AK226" s="201"/>
      <c r="AL226" s="201"/>
      <c r="AM226" s="201"/>
      <c r="AN226" s="201"/>
      <c r="AO226" s="201"/>
    </row>
    <row r="227" spans="1:41" ht="15.6">
      <c r="A227" s="201"/>
      <c r="B227" s="234"/>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c r="AG227" s="201"/>
      <c r="AH227" s="201"/>
      <c r="AI227" s="201"/>
      <c r="AJ227" s="201"/>
      <c r="AK227" s="201"/>
      <c r="AL227" s="201"/>
      <c r="AM227" s="201"/>
      <c r="AN227" s="201"/>
      <c r="AO227" s="201"/>
    </row>
    <row r="228" spans="1:41" ht="15.6">
      <c r="A228" s="201"/>
      <c r="B228" s="234"/>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c r="AG228" s="201"/>
      <c r="AH228" s="201"/>
      <c r="AI228" s="201"/>
      <c r="AJ228" s="201"/>
      <c r="AK228" s="201"/>
      <c r="AL228" s="201"/>
      <c r="AM228" s="201"/>
      <c r="AN228" s="201"/>
      <c r="AO228" s="201"/>
    </row>
    <row r="229" spans="1:41" ht="15.6">
      <c r="A229" s="201"/>
      <c r="B229" s="234"/>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c r="AG229" s="201"/>
      <c r="AH229" s="201"/>
      <c r="AI229" s="201"/>
      <c r="AJ229" s="201"/>
      <c r="AK229" s="201"/>
      <c r="AL229" s="201"/>
      <c r="AM229" s="201"/>
      <c r="AN229" s="201"/>
      <c r="AO229" s="201"/>
    </row>
    <row r="230" spans="1:41" ht="15.6">
      <c r="A230" s="201"/>
      <c r="B230" s="234"/>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c r="AG230" s="201"/>
      <c r="AH230" s="201"/>
      <c r="AI230" s="201"/>
      <c r="AJ230" s="201"/>
      <c r="AK230" s="201"/>
      <c r="AL230" s="201"/>
      <c r="AM230" s="201"/>
      <c r="AN230" s="201"/>
      <c r="AO230" s="201"/>
    </row>
    <row r="231" spans="1:41" ht="15.6">
      <c r="A231" s="201"/>
      <c r="B231" s="234"/>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201"/>
      <c r="AH231" s="201"/>
      <c r="AI231" s="201"/>
      <c r="AJ231" s="201"/>
      <c r="AK231" s="201"/>
      <c r="AL231" s="201"/>
      <c r="AM231" s="201"/>
      <c r="AN231" s="201"/>
      <c r="AO231" s="201"/>
    </row>
    <row r="232" spans="1:41" ht="15.6">
      <c r="A232" s="201"/>
      <c r="B232" s="234"/>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c r="AG232" s="201"/>
      <c r="AH232" s="201"/>
      <c r="AI232" s="201"/>
      <c r="AJ232" s="201"/>
      <c r="AK232" s="201"/>
      <c r="AL232" s="201"/>
      <c r="AM232" s="201"/>
      <c r="AN232" s="201"/>
      <c r="AO232" s="201"/>
    </row>
    <row r="233" spans="1:41" ht="15.6">
      <c r="A233" s="201"/>
      <c r="B233" s="234"/>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c r="AG233" s="201"/>
      <c r="AH233" s="201"/>
      <c r="AI233" s="201"/>
      <c r="AJ233" s="201"/>
      <c r="AK233" s="201"/>
      <c r="AL233" s="201"/>
      <c r="AM233" s="201"/>
      <c r="AN233" s="201"/>
      <c r="AO233" s="201"/>
    </row>
    <row r="234" spans="1:41" ht="15.6">
      <c r="A234" s="201"/>
      <c r="B234" s="234"/>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c r="AG234" s="201"/>
      <c r="AH234" s="201"/>
      <c r="AI234" s="201"/>
      <c r="AJ234" s="201"/>
      <c r="AK234" s="201"/>
      <c r="AL234" s="201"/>
      <c r="AM234" s="201"/>
      <c r="AN234" s="201"/>
      <c r="AO234" s="201"/>
    </row>
    <row r="235" spans="1:41" ht="15.6">
      <c r="A235" s="201"/>
      <c r="B235" s="234"/>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c r="AG235" s="201"/>
      <c r="AH235" s="201"/>
      <c r="AI235" s="201"/>
      <c r="AJ235" s="201"/>
      <c r="AK235" s="201"/>
      <c r="AL235" s="201"/>
      <c r="AM235" s="201"/>
      <c r="AN235" s="201"/>
      <c r="AO235" s="201"/>
    </row>
    <row r="236" spans="1:41" ht="15.6">
      <c r="A236" s="201"/>
      <c r="B236" s="234"/>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c r="AH236" s="201"/>
      <c r="AI236" s="201"/>
      <c r="AJ236" s="201"/>
      <c r="AK236" s="201"/>
      <c r="AL236" s="201"/>
      <c r="AM236" s="201"/>
      <c r="AN236" s="201"/>
      <c r="AO236" s="201"/>
    </row>
    <row r="237" spans="1:41" ht="15.6">
      <c r="A237" s="201"/>
      <c r="B237" s="234"/>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c r="AG237" s="201"/>
      <c r="AH237" s="201"/>
      <c r="AI237" s="201"/>
      <c r="AJ237" s="201"/>
      <c r="AK237" s="201"/>
      <c r="AL237" s="201"/>
      <c r="AM237" s="201"/>
      <c r="AN237" s="201"/>
      <c r="AO237" s="201"/>
    </row>
    <row r="238" spans="1:41" ht="15.6">
      <c r="A238" s="201"/>
      <c r="B238" s="234"/>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c r="AG238" s="201"/>
      <c r="AH238" s="201"/>
      <c r="AI238" s="201"/>
      <c r="AJ238" s="201"/>
      <c r="AK238" s="201"/>
      <c r="AL238" s="201"/>
      <c r="AM238" s="201"/>
      <c r="AN238" s="201"/>
      <c r="AO238" s="201"/>
    </row>
    <row r="239" spans="1:41" ht="15.6">
      <c r="A239" s="201"/>
      <c r="B239" s="234"/>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1"/>
      <c r="AH239" s="201"/>
      <c r="AI239" s="201"/>
      <c r="AJ239" s="201"/>
      <c r="AK239" s="201"/>
      <c r="AL239" s="201"/>
      <c r="AM239" s="201"/>
      <c r="AN239" s="201"/>
      <c r="AO239" s="201"/>
    </row>
    <row r="240" spans="1:41" ht="15.6">
      <c r="A240" s="201"/>
      <c r="B240" s="234"/>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c r="AG240" s="201"/>
      <c r="AH240" s="201"/>
      <c r="AI240" s="201"/>
      <c r="AJ240" s="201"/>
      <c r="AK240" s="201"/>
      <c r="AL240" s="201"/>
      <c r="AM240" s="201"/>
      <c r="AN240" s="201"/>
      <c r="AO240" s="201"/>
    </row>
    <row r="241" spans="1:41" ht="15.6">
      <c r="A241" s="201"/>
      <c r="B241" s="234"/>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c r="AG241" s="201"/>
      <c r="AH241" s="201"/>
      <c r="AI241" s="201"/>
      <c r="AJ241" s="201"/>
      <c r="AK241" s="201"/>
      <c r="AL241" s="201"/>
      <c r="AM241" s="201"/>
      <c r="AN241" s="201"/>
      <c r="AO241" s="201"/>
    </row>
    <row r="242" spans="1:41" ht="15.6">
      <c r="A242" s="201"/>
      <c r="B242" s="234"/>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201"/>
      <c r="AH242" s="201"/>
      <c r="AI242" s="201"/>
      <c r="AJ242" s="201"/>
      <c r="AK242" s="201"/>
      <c r="AL242" s="201"/>
      <c r="AM242" s="201"/>
      <c r="AN242" s="201"/>
      <c r="AO242" s="201"/>
    </row>
    <row r="243" spans="1:41" ht="15.6">
      <c r="A243" s="201"/>
      <c r="B243" s="234"/>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c r="AG243" s="201"/>
      <c r="AH243" s="201"/>
      <c r="AI243" s="201"/>
      <c r="AJ243" s="201"/>
      <c r="AK243" s="201"/>
      <c r="AL243" s="201"/>
      <c r="AM243" s="201"/>
      <c r="AN243" s="201"/>
      <c r="AO243" s="201"/>
    </row>
    <row r="244" spans="1:41" ht="15.6">
      <c r="A244" s="201"/>
      <c r="B244" s="234"/>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row>
    <row r="245" spans="1:41" ht="15.6">
      <c r="A245" s="201"/>
      <c r="B245" s="234"/>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c r="AG245" s="201"/>
      <c r="AH245" s="201"/>
      <c r="AI245" s="201"/>
      <c r="AJ245" s="201"/>
      <c r="AK245" s="201"/>
      <c r="AL245" s="201"/>
      <c r="AM245" s="201"/>
      <c r="AN245" s="201"/>
      <c r="AO245" s="201"/>
    </row>
    <row r="246" spans="1:41" ht="15.6">
      <c r="A246" s="201"/>
      <c r="B246" s="234"/>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1"/>
      <c r="AH246" s="201"/>
      <c r="AI246" s="201"/>
      <c r="AJ246" s="201"/>
      <c r="AK246" s="201"/>
      <c r="AL246" s="201"/>
      <c r="AM246" s="201"/>
      <c r="AN246" s="201"/>
      <c r="AO246" s="201"/>
    </row>
    <row r="247" spans="1:41" ht="15.6">
      <c r="A247" s="201"/>
      <c r="B247" s="234"/>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c r="AG247" s="201"/>
      <c r="AH247" s="201"/>
      <c r="AI247" s="201"/>
      <c r="AJ247" s="201"/>
      <c r="AK247" s="201"/>
      <c r="AL247" s="201"/>
      <c r="AM247" s="201"/>
      <c r="AN247" s="201"/>
      <c r="AO247" s="201"/>
    </row>
    <row r="248" spans="1:41" ht="15.6">
      <c r="A248" s="201"/>
      <c r="B248" s="234"/>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c r="AD248" s="201"/>
      <c r="AE248" s="201"/>
      <c r="AF248" s="201"/>
      <c r="AG248" s="201"/>
      <c r="AH248" s="201"/>
      <c r="AI248" s="201"/>
      <c r="AJ248" s="201"/>
      <c r="AK248" s="201"/>
      <c r="AL248" s="201"/>
      <c r="AM248" s="201"/>
      <c r="AN248" s="201"/>
      <c r="AO248" s="201"/>
    </row>
    <row r="249" spans="1:41" ht="15.6">
      <c r="A249" s="201"/>
      <c r="B249" s="234"/>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c r="AD249" s="201"/>
      <c r="AE249" s="201"/>
      <c r="AF249" s="201"/>
      <c r="AG249" s="201"/>
      <c r="AH249" s="201"/>
      <c r="AI249" s="201"/>
      <c r="AJ249" s="201"/>
      <c r="AK249" s="201"/>
      <c r="AL249" s="201"/>
      <c r="AM249" s="201"/>
      <c r="AN249" s="201"/>
      <c r="AO249" s="201"/>
    </row>
    <row r="250" spans="1:41" ht="15.6">
      <c r="A250" s="201"/>
      <c r="B250" s="234"/>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201"/>
      <c r="AH250" s="201"/>
      <c r="AI250" s="201"/>
      <c r="AJ250" s="201"/>
      <c r="AK250" s="201"/>
      <c r="AL250" s="201"/>
      <c r="AM250" s="201"/>
      <c r="AN250" s="201"/>
      <c r="AO250" s="201"/>
    </row>
    <row r="251" spans="1:41" ht="15.6">
      <c r="A251" s="201"/>
      <c r="B251" s="234"/>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c r="AD251" s="201"/>
      <c r="AE251" s="201"/>
      <c r="AF251" s="201"/>
      <c r="AG251" s="201"/>
      <c r="AH251" s="201"/>
      <c r="AI251" s="201"/>
      <c r="AJ251" s="201"/>
      <c r="AK251" s="201"/>
      <c r="AL251" s="201"/>
      <c r="AM251" s="201"/>
      <c r="AN251" s="201"/>
      <c r="AO251" s="201"/>
    </row>
    <row r="252" spans="1:41" ht="15.6">
      <c r="A252" s="201"/>
      <c r="B252" s="234"/>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c r="AD252" s="201"/>
      <c r="AE252" s="201"/>
      <c r="AF252" s="201"/>
      <c r="AG252" s="201"/>
      <c r="AH252" s="201"/>
      <c r="AI252" s="201"/>
      <c r="AJ252" s="201"/>
      <c r="AK252" s="201"/>
      <c r="AL252" s="201"/>
      <c r="AM252" s="201"/>
      <c r="AN252" s="201"/>
      <c r="AO252" s="201"/>
    </row>
    <row r="253" spans="1:41" ht="15.6">
      <c r="A253" s="201"/>
      <c r="B253" s="234"/>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1"/>
      <c r="AH253" s="201"/>
      <c r="AI253" s="201"/>
      <c r="AJ253" s="201"/>
      <c r="AK253" s="201"/>
      <c r="AL253" s="201"/>
      <c r="AM253" s="201"/>
      <c r="AN253" s="201"/>
      <c r="AO253" s="201"/>
    </row>
    <row r="254" spans="1:41" ht="15.6">
      <c r="A254" s="201"/>
      <c r="B254" s="234"/>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c r="AG254" s="201"/>
      <c r="AH254" s="201"/>
      <c r="AI254" s="201"/>
      <c r="AJ254" s="201"/>
      <c r="AK254" s="201"/>
      <c r="AL254" s="201"/>
      <c r="AM254" s="201"/>
      <c r="AN254" s="201"/>
      <c r="AO254" s="201"/>
    </row>
    <row r="255" spans="1:41" ht="15.6">
      <c r="A255" s="201"/>
      <c r="B255" s="234"/>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c r="AD255" s="201"/>
      <c r="AE255" s="201"/>
      <c r="AF255" s="201"/>
      <c r="AG255" s="201"/>
      <c r="AH255" s="201"/>
      <c r="AI255" s="201"/>
      <c r="AJ255" s="201"/>
      <c r="AK255" s="201"/>
      <c r="AL255" s="201"/>
      <c r="AM255" s="201"/>
      <c r="AN255" s="201"/>
      <c r="AO255" s="201"/>
    </row>
    <row r="256" spans="1:41" ht="15.6">
      <c r="A256" s="201"/>
      <c r="B256" s="234"/>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c r="AG256" s="201"/>
      <c r="AH256" s="201"/>
      <c r="AI256" s="201"/>
      <c r="AJ256" s="201"/>
      <c r="AK256" s="201"/>
      <c r="AL256" s="201"/>
      <c r="AM256" s="201"/>
      <c r="AN256" s="201"/>
      <c r="AO256" s="201"/>
    </row>
    <row r="257" spans="1:41" ht="15.6">
      <c r="A257" s="201"/>
      <c r="B257" s="234"/>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row>
    <row r="258" spans="1:41" ht="15.6">
      <c r="A258" s="201"/>
      <c r="B258" s="234"/>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c r="AD258" s="201"/>
      <c r="AE258" s="201"/>
      <c r="AF258" s="201"/>
      <c r="AG258" s="201"/>
      <c r="AH258" s="201"/>
      <c r="AI258" s="201"/>
      <c r="AJ258" s="201"/>
      <c r="AK258" s="201"/>
      <c r="AL258" s="201"/>
      <c r="AM258" s="201"/>
      <c r="AN258" s="201"/>
      <c r="AO258" s="201"/>
    </row>
    <row r="259" spans="1:41" ht="15.6">
      <c r="A259" s="201"/>
      <c r="B259" s="234"/>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c r="AD259" s="201"/>
      <c r="AE259" s="201"/>
      <c r="AF259" s="201"/>
      <c r="AG259" s="201"/>
      <c r="AH259" s="201"/>
      <c r="AI259" s="201"/>
      <c r="AJ259" s="201"/>
      <c r="AK259" s="201"/>
      <c r="AL259" s="201"/>
      <c r="AM259" s="201"/>
      <c r="AN259" s="201"/>
      <c r="AO259" s="201"/>
    </row>
    <row r="260" spans="1:41" ht="15.6">
      <c r="A260" s="201"/>
      <c r="B260" s="234"/>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c r="AD260" s="201"/>
      <c r="AE260" s="201"/>
      <c r="AF260" s="201"/>
      <c r="AG260" s="201"/>
      <c r="AH260" s="201"/>
      <c r="AI260" s="201"/>
      <c r="AJ260" s="201"/>
      <c r="AK260" s="201"/>
      <c r="AL260" s="201"/>
      <c r="AM260" s="201"/>
      <c r="AN260" s="201"/>
      <c r="AO260" s="201"/>
    </row>
    <row r="261" spans="1:41" ht="15.6">
      <c r="A261" s="201"/>
      <c r="B261" s="234"/>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c r="AD261" s="201"/>
      <c r="AE261" s="201"/>
      <c r="AF261" s="201"/>
      <c r="AG261" s="201"/>
      <c r="AH261" s="201"/>
      <c r="AI261" s="201"/>
      <c r="AJ261" s="201"/>
      <c r="AK261" s="201"/>
      <c r="AL261" s="201"/>
      <c r="AM261" s="201"/>
      <c r="AN261" s="201"/>
      <c r="AO261" s="201"/>
    </row>
    <row r="262" spans="1:41" ht="15.6">
      <c r="A262" s="201"/>
      <c r="B262" s="234"/>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c r="AD262" s="201"/>
      <c r="AE262" s="201"/>
      <c r="AF262" s="201"/>
      <c r="AG262" s="201"/>
      <c r="AH262" s="201"/>
      <c r="AI262" s="201"/>
      <c r="AJ262" s="201"/>
      <c r="AK262" s="201"/>
      <c r="AL262" s="201"/>
      <c r="AM262" s="201"/>
      <c r="AN262" s="201"/>
      <c r="AO262" s="201"/>
    </row>
    <row r="263" spans="1:41" ht="15.6">
      <c r="A263" s="201"/>
      <c r="B263" s="234"/>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c r="AD263" s="201"/>
      <c r="AE263" s="201"/>
      <c r="AF263" s="201"/>
      <c r="AG263" s="201"/>
      <c r="AH263" s="201"/>
      <c r="AI263" s="201"/>
      <c r="AJ263" s="201"/>
      <c r="AK263" s="201"/>
      <c r="AL263" s="201"/>
      <c r="AM263" s="201"/>
      <c r="AN263" s="201"/>
      <c r="AO263" s="201"/>
    </row>
    <row r="264" spans="1:41" ht="15.6">
      <c r="A264" s="201"/>
      <c r="B264" s="234"/>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c r="AD264" s="201"/>
      <c r="AE264" s="201"/>
      <c r="AF264" s="201"/>
      <c r="AG264" s="201"/>
      <c r="AH264" s="201"/>
      <c r="AI264" s="201"/>
      <c r="AJ264" s="201"/>
      <c r="AK264" s="201"/>
      <c r="AL264" s="201"/>
      <c r="AM264" s="201"/>
      <c r="AN264" s="201"/>
      <c r="AO264" s="201"/>
    </row>
    <row r="265" spans="1:41" ht="15.6">
      <c r="A265" s="201"/>
      <c r="B265" s="234"/>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c r="AD265" s="201"/>
      <c r="AE265" s="201"/>
      <c r="AF265" s="201"/>
      <c r="AG265" s="201"/>
      <c r="AH265" s="201"/>
      <c r="AI265" s="201"/>
      <c r="AJ265" s="201"/>
      <c r="AK265" s="201"/>
      <c r="AL265" s="201"/>
      <c r="AM265" s="201"/>
      <c r="AN265" s="201"/>
      <c r="AO265" s="201"/>
    </row>
    <row r="266" spans="1:41" ht="15.6">
      <c r="A266" s="201"/>
      <c r="B266" s="234"/>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c r="AD266" s="201"/>
      <c r="AE266" s="201"/>
      <c r="AF266" s="201"/>
      <c r="AG266" s="201"/>
      <c r="AH266" s="201"/>
      <c r="AI266" s="201"/>
      <c r="AJ266" s="201"/>
      <c r="AK266" s="201"/>
      <c r="AL266" s="201"/>
      <c r="AM266" s="201"/>
      <c r="AN266" s="201"/>
      <c r="AO266" s="201"/>
    </row>
    <row r="267" spans="1:41" ht="15.6">
      <c r="A267" s="201"/>
      <c r="B267" s="234"/>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c r="AD267" s="201"/>
      <c r="AE267" s="201"/>
      <c r="AF267" s="201"/>
      <c r="AG267" s="201"/>
      <c r="AH267" s="201"/>
      <c r="AI267" s="201"/>
      <c r="AJ267" s="201"/>
      <c r="AK267" s="201"/>
      <c r="AL267" s="201"/>
      <c r="AM267" s="201"/>
      <c r="AN267" s="201"/>
      <c r="AO267" s="201"/>
    </row>
    <row r="268" spans="1:41" ht="15.6">
      <c r="A268" s="201"/>
      <c r="B268" s="234"/>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c r="AD268" s="201"/>
      <c r="AE268" s="201"/>
      <c r="AF268" s="201"/>
      <c r="AG268" s="201"/>
      <c r="AH268" s="201"/>
      <c r="AI268" s="201"/>
      <c r="AJ268" s="201"/>
      <c r="AK268" s="201"/>
      <c r="AL268" s="201"/>
      <c r="AM268" s="201"/>
      <c r="AN268" s="201"/>
      <c r="AO268" s="201"/>
    </row>
    <row r="269" spans="1:41" ht="15.6">
      <c r="A269" s="201"/>
      <c r="B269" s="234"/>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c r="AD269" s="201"/>
      <c r="AE269" s="201"/>
      <c r="AF269" s="201"/>
      <c r="AG269" s="201"/>
      <c r="AH269" s="201"/>
      <c r="AI269" s="201"/>
      <c r="AJ269" s="201"/>
      <c r="AK269" s="201"/>
      <c r="AL269" s="201"/>
      <c r="AM269" s="201"/>
      <c r="AN269" s="201"/>
      <c r="AO269" s="201"/>
    </row>
    <row r="270" spans="1:41" ht="15.6">
      <c r="A270" s="201"/>
      <c r="B270" s="234"/>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c r="AD270" s="201"/>
      <c r="AE270" s="201"/>
      <c r="AF270" s="201"/>
      <c r="AG270" s="201"/>
      <c r="AH270" s="201"/>
      <c r="AI270" s="201"/>
      <c r="AJ270" s="201"/>
      <c r="AK270" s="201"/>
      <c r="AL270" s="201"/>
      <c r="AM270" s="201"/>
      <c r="AN270" s="201"/>
      <c r="AO270" s="201"/>
    </row>
    <row r="271" spans="1:41" ht="15.6">
      <c r="A271" s="201"/>
      <c r="B271" s="234"/>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c r="AG271" s="201"/>
      <c r="AH271" s="201"/>
      <c r="AI271" s="201"/>
      <c r="AJ271" s="201"/>
      <c r="AK271" s="201"/>
      <c r="AL271" s="201"/>
      <c r="AM271" s="201"/>
      <c r="AN271" s="201"/>
      <c r="AO271" s="201"/>
    </row>
    <row r="272" spans="1:41" ht="15.6">
      <c r="A272" s="201"/>
      <c r="B272" s="234"/>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row>
    <row r="273" spans="1:41" ht="15.6">
      <c r="A273" s="201"/>
      <c r="B273" s="234"/>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c r="AD273" s="201"/>
      <c r="AE273" s="201"/>
      <c r="AF273" s="201"/>
      <c r="AG273" s="201"/>
      <c r="AH273" s="201"/>
      <c r="AI273" s="201"/>
      <c r="AJ273" s="201"/>
      <c r="AK273" s="201"/>
      <c r="AL273" s="201"/>
      <c r="AM273" s="201"/>
      <c r="AN273" s="201"/>
      <c r="AO273" s="201"/>
    </row>
    <row r="274" spans="1:41" ht="15.6">
      <c r="A274" s="201"/>
      <c r="B274" s="234"/>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c r="AD274" s="201"/>
      <c r="AE274" s="201"/>
      <c r="AF274" s="201"/>
      <c r="AG274" s="201"/>
      <c r="AH274" s="201"/>
      <c r="AI274" s="201"/>
      <c r="AJ274" s="201"/>
      <c r="AK274" s="201"/>
      <c r="AL274" s="201"/>
      <c r="AM274" s="201"/>
      <c r="AN274" s="201"/>
      <c r="AO274" s="201"/>
    </row>
    <row r="275" spans="1:41" ht="15.6">
      <c r="A275" s="201"/>
      <c r="B275" s="234"/>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c r="AD275" s="201"/>
      <c r="AE275" s="201"/>
      <c r="AF275" s="201"/>
      <c r="AG275" s="201"/>
      <c r="AH275" s="201"/>
      <c r="AI275" s="201"/>
      <c r="AJ275" s="201"/>
      <c r="AK275" s="201"/>
      <c r="AL275" s="201"/>
      <c r="AM275" s="201"/>
      <c r="AN275" s="201"/>
      <c r="AO275" s="201"/>
    </row>
    <row r="276" spans="1:41" ht="15.6">
      <c r="A276" s="201"/>
      <c r="B276" s="234"/>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c r="AD276" s="201"/>
      <c r="AE276" s="201"/>
      <c r="AF276" s="201"/>
      <c r="AG276" s="201"/>
      <c r="AH276" s="201"/>
      <c r="AI276" s="201"/>
      <c r="AJ276" s="201"/>
      <c r="AK276" s="201"/>
      <c r="AL276" s="201"/>
      <c r="AM276" s="201"/>
      <c r="AN276" s="201"/>
      <c r="AO276" s="201"/>
    </row>
    <row r="277" spans="1:41" ht="15.6">
      <c r="A277" s="201"/>
      <c r="B277" s="234"/>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c r="AD277" s="201"/>
      <c r="AE277" s="201"/>
      <c r="AF277" s="201"/>
      <c r="AG277" s="201"/>
      <c r="AH277" s="201"/>
      <c r="AI277" s="201"/>
      <c r="AJ277" s="201"/>
      <c r="AK277" s="201"/>
      <c r="AL277" s="201"/>
      <c r="AM277" s="201"/>
      <c r="AN277" s="201"/>
      <c r="AO277" s="201"/>
    </row>
    <row r="278" spans="1:41" ht="15.6">
      <c r="A278" s="201"/>
      <c r="B278" s="234"/>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c r="AG278" s="201"/>
      <c r="AH278" s="201"/>
      <c r="AI278" s="201"/>
      <c r="AJ278" s="201"/>
      <c r="AK278" s="201"/>
      <c r="AL278" s="201"/>
      <c r="AM278" s="201"/>
      <c r="AN278" s="201"/>
      <c r="AO278" s="201"/>
    </row>
    <row r="279" spans="1:41" ht="15.6">
      <c r="A279" s="201"/>
      <c r="B279" s="234"/>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c r="AD279" s="201"/>
      <c r="AE279" s="201"/>
      <c r="AF279" s="201"/>
      <c r="AG279" s="201"/>
      <c r="AH279" s="201"/>
      <c r="AI279" s="201"/>
      <c r="AJ279" s="201"/>
      <c r="AK279" s="201"/>
      <c r="AL279" s="201"/>
      <c r="AM279" s="201"/>
      <c r="AN279" s="201"/>
      <c r="AO279" s="201"/>
    </row>
    <row r="280" spans="1:41" ht="15.6">
      <c r="A280" s="201"/>
      <c r="B280" s="234"/>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c r="AD280" s="201"/>
      <c r="AE280" s="201"/>
      <c r="AF280" s="201"/>
      <c r="AG280" s="201"/>
      <c r="AH280" s="201"/>
      <c r="AI280" s="201"/>
      <c r="AJ280" s="201"/>
      <c r="AK280" s="201"/>
      <c r="AL280" s="201"/>
      <c r="AM280" s="201"/>
      <c r="AN280" s="201"/>
      <c r="AO280" s="201"/>
    </row>
    <row r="281" spans="1:41" ht="15.6">
      <c r="A281" s="201"/>
      <c r="B281" s="234"/>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c r="AG281" s="201"/>
      <c r="AH281" s="201"/>
      <c r="AI281" s="201"/>
      <c r="AJ281" s="201"/>
      <c r="AK281" s="201"/>
      <c r="AL281" s="201"/>
      <c r="AM281" s="201"/>
      <c r="AN281" s="201"/>
      <c r="AO281" s="201"/>
    </row>
    <row r="282" spans="1:41" ht="15.6">
      <c r="A282" s="201"/>
      <c r="B282" s="234"/>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c r="AD282" s="201"/>
      <c r="AE282" s="201"/>
      <c r="AF282" s="201"/>
      <c r="AG282" s="201"/>
      <c r="AH282" s="201"/>
      <c r="AI282" s="201"/>
      <c r="AJ282" s="201"/>
      <c r="AK282" s="201"/>
      <c r="AL282" s="201"/>
      <c r="AM282" s="201"/>
      <c r="AN282" s="201"/>
      <c r="AO282" s="201"/>
    </row>
    <row r="283" spans="1:41" ht="15.6">
      <c r="A283" s="201"/>
      <c r="B283" s="234"/>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c r="AD283" s="201"/>
      <c r="AE283" s="201"/>
      <c r="AF283" s="201"/>
      <c r="AG283" s="201"/>
      <c r="AH283" s="201"/>
      <c r="AI283" s="201"/>
      <c r="AJ283" s="201"/>
      <c r="AK283" s="201"/>
      <c r="AL283" s="201"/>
      <c r="AM283" s="201"/>
      <c r="AN283" s="201"/>
      <c r="AO283" s="201"/>
    </row>
    <row r="284" spans="1:41" ht="15.6">
      <c r="A284" s="201"/>
      <c r="B284" s="234"/>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c r="AD284" s="201"/>
      <c r="AE284" s="201"/>
      <c r="AF284" s="201"/>
      <c r="AG284" s="201"/>
      <c r="AH284" s="201"/>
      <c r="AI284" s="201"/>
      <c r="AJ284" s="201"/>
      <c r="AK284" s="201"/>
      <c r="AL284" s="201"/>
      <c r="AM284" s="201"/>
      <c r="AN284" s="201"/>
      <c r="AO284" s="201"/>
    </row>
    <row r="285" spans="1:41" ht="15.6">
      <c r="A285" s="201"/>
      <c r="B285" s="234"/>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row>
    <row r="286" spans="1:41" ht="15.6">
      <c r="A286" s="201"/>
      <c r="B286" s="234"/>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c r="AD286" s="201"/>
      <c r="AE286" s="201"/>
      <c r="AF286" s="201"/>
      <c r="AG286" s="201"/>
      <c r="AH286" s="201"/>
      <c r="AI286" s="201"/>
      <c r="AJ286" s="201"/>
      <c r="AK286" s="201"/>
      <c r="AL286" s="201"/>
      <c r="AM286" s="201"/>
      <c r="AN286" s="201"/>
      <c r="AO286" s="201"/>
    </row>
    <row r="287" spans="1:41" ht="15.6">
      <c r="A287" s="201"/>
      <c r="B287" s="234"/>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c r="AD287" s="201"/>
      <c r="AE287" s="201"/>
      <c r="AF287" s="201"/>
      <c r="AG287" s="201"/>
      <c r="AH287" s="201"/>
      <c r="AI287" s="201"/>
      <c r="AJ287" s="201"/>
      <c r="AK287" s="201"/>
      <c r="AL287" s="201"/>
      <c r="AM287" s="201"/>
      <c r="AN287" s="201"/>
      <c r="AO287" s="201"/>
    </row>
    <row r="288" spans="1:41" ht="15.6">
      <c r="A288" s="201"/>
      <c r="B288" s="234"/>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c r="AD288" s="201"/>
      <c r="AE288" s="201"/>
      <c r="AF288" s="201"/>
      <c r="AG288" s="201"/>
      <c r="AH288" s="201"/>
      <c r="AI288" s="201"/>
      <c r="AJ288" s="201"/>
      <c r="AK288" s="201"/>
      <c r="AL288" s="201"/>
      <c r="AM288" s="201"/>
      <c r="AN288" s="201"/>
      <c r="AO288" s="201"/>
    </row>
    <row r="289" spans="1:41" ht="15.6">
      <c r="A289" s="201"/>
      <c r="B289" s="234"/>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c r="AD289" s="201"/>
      <c r="AE289" s="201"/>
      <c r="AF289" s="201"/>
      <c r="AG289" s="201"/>
      <c r="AH289" s="201"/>
      <c r="AI289" s="201"/>
      <c r="AJ289" s="201"/>
      <c r="AK289" s="201"/>
      <c r="AL289" s="201"/>
      <c r="AM289" s="201"/>
      <c r="AN289" s="201"/>
      <c r="AO289" s="201"/>
    </row>
    <row r="290" spans="1:41" ht="15.6">
      <c r="A290" s="201"/>
      <c r="B290" s="234"/>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c r="AD290" s="201"/>
      <c r="AE290" s="201"/>
      <c r="AF290" s="201"/>
      <c r="AG290" s="201"/>
      <c r="AH290" s="201"/>
      <c r="AI290" s="201"/>
      <c r="AJ290" s="201"/>
      <c r="AK290" s="201"/>
      <c r="AL290" s="201"/>
      <c r="AM290" s="201"/>
      <c r="AN290" s="201"/>
      <c r="AO290" s="201"/>
    </row>
    <row r="291" spans="1:41" ht="15.6">
      <c r="A291" s="201"/>
      <c r="B291" s="234"/>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c r="AD291" s="201"/>
      <c r="AE291" s="201"/>
      <c r="AF291" s="201"/>
      <c r="AG291" s="201"/>
      <c r="AH291" s="201"/>
      <c r="AI291" s="201"/>
      <c r="AJ291" s="201"/>
      <c r="AK291" s="201"/>
      <c r="AL291" s="201"/>
      <c r="AM291" s="201"/>
      <c r="AN291" s="201"/>
      <c r="AO291" s="201"/>
    </row>
    <row r="292" spans="1:41" ht="15.6">
      <c r="A292" s="201"/>
      <c r="B292" s="234"/>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c r="AD292" s="201"/>
      <c r="AE292" s="201"/>
      <c r="AF292" s="201"/>
      <c r="AG292" s="201"/>
      <c r="AH292" s="201"/>
      <c r="AI292" s="201"/>
      <c r="AJ292" s="201"/>
      <c r="AK292" s="201"/>
      <c r="AL292" s="201"/>
      <c r="AM292" s="201"/>
      <c r="AN292" s="201"/>
      <c r="AO292" s="201"/>
    </row>
    <row r="293" spans="1:41" ht="15.6">
      <c r="A293" s="201"/>
      <c r="B293" s="234"/>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c r="AD293" s="201"/>
      <c r="AE293" s="201"/>
      <c r="AF293" s="201"/>
      <c r="AG293" s="201"/>
      <c r="AH293" s="201"/>
      <c r="AI293" s="201"/>
      <c r="AJ293" s="201"/>
      <c r="AK293" s="201"/>
      <c r="AL293" s="201"/>
      <c r="AM293" s="201"/>
      <c r="AN293" s="201"/>
      <c r="AO293" s="201"/>
    </row>
    <row r="294" spans="1:41" ht="15.6">
      <c r="A294" s="201"/>
      <c r="B294" s="234"/>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c r="AD294" s="201"/>
      <c r="AE294" s="201"/>
      <c r="AF294" s="201"/>
      <c r="AG294" s="201"/>
      <c r="AH294" s="201"/>
      <c r="AI294" s="201"/>
      <c r="AJ294" s="201"/>
      <c r="AK294" s="201"/>
      <c r="AL294" s="201"/>
      <c r="AM294" s="201"/>
      <c r="AN294" s="201"/>
      <c r="AO294" s="201"/>
    </row>
    <row r="295" spans="1:41" ht="15.6">
      <c r="A295" s="201"/>
      <c r="B295" s="234"/>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c r="AH295" s="201"/>
      <c r="AI295" s="201"/>
      <c r="AJ295" s="201"/>
      <c r="AK295" s="201"/>
      <c r="AL295" s="201"/>
      <c r="AM295" s="201"/>
      <c r="AN295" s="201"/>
      <c r="AO295" s="201"/>
    </row>
    <row r="296" spans="1:41" ht="15.6">
      <c r="A296" s="201"/>
      <c r="B296" s="234"/>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c r="AG296" s="201"/>
      <c r="AH296" s="201"/>
      <c r="AI296" s="201"/>
      <c r="AJ296" s="201"/>
      <c r="AK296" s="201"/>
      <c r="AL296" s="201"/>
      <c r="AM296" s="201"/>
      <c r="AN296" s="201"/>
      <c r="AO296" s="201"/>
    </row>
    <row r="297" spans="1:41" ht="15.6">
      <c r="A297" s="201"/>
      <c r="B297" s="234"/>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c r="AD297" s="201"/>
      <c r="AE297" s="201"/>
      <c r="AF297" s="201"/>
      <c r="AG297" s="201"/>
      <c r="AH297" s="201"/>
      <c r="AI297" s="201"/>
      <c r="AJ297" s="201"/>
      <c r="AK297" s="201"/>
      <c r="AL297" s="201"/>
      <c r="AM297" s="201"/>
      <c r="AN297" s="201"/>
      <c r="AO297" s="201"/>
    </row>
    <row r="298" spans="1:41" ht="15.6">
      <c r="A298" s="201"/>
      <c r="B298" s="234"/>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c r="AD298" s="201"/>
      <c r="AE298" s="201"/>
      <c r="AF298" s="201"/>
      <c r="AG298" s="201"/>
      <c r="AH298" s="201"/>
      <c r="AI298" s="201"/>
      <c r="AJ298" s="201"/>
      <c r="AK298" s="201"/>
      <c r="AL298" s="201"/>
      <c r="AM298" s="201"/>
      <c r="AN298" s="201"/>
      <c r="AO298" s="201"/>
    </row>
    <row r="299" spans="1:41" ht="15.6">
      <c r="A299" s="201"/>
      <c r="B299" s="234"/>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c r="AD299" s="201"/>
      <c r="AE299" s="201"/>
      <c r="AF299" s="201"/>
      <c r="AG299" s="201"/>
      <c r="AH299" s="201"/>
      <c r="AI299" s="201"/>
      <c r="AJ299" s="201"/>
      <c r="AK299" s="201"/>
      <c r="AL299" s="201"/>
      <c r="AM299" s="201"/>
      <c r="AN299" s="201"/>
      <c r="AO299" s="201"/>
    </row>
    <row r="300" spans="1:41" ht="15.6">
      <c r="A300" s="201"/>
      <c r="B300" s="234"/>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c r="AD300" s="201"/>
      <c r="AE300" s="201"/>
      <c r="AF300" s="201"/>
      <c r="AG300" s="201"/>
      <c r="AH300" s="201"/>
      <c r="AI300" s="201"/>
      <c r="AJ300" s="201"/>
      <c r="AK300" s="201"/>
      <c r="AL300" s="201"/>
      <c r="AM300" s="201"/>
      <c r="AN300" s="201"/>
      <c r="AO300" s="201"/>
    </row>
    <row r="301" spans="1:41" ht="15.6">
      <c r="A301" s="201"/>
      <c r="B301" s="234"/>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c r="AD301" s="201"/>
      <c r="AE301" s="201"/>
      <c r="AF301" s="201"/>
      <c r="AG301" s="201"/>
      <c r="AH301" s="201"/>
      <c r="AI301" s="201"/>
      <c r="AJ301" s="201"/>
      <c r="AK301" s="201"/>
      <c r="AL301" s="201"/>
      <c r="AM301" s="201"/>
      <c r="AN301" s="201"/>
      <c r="AO301" s="201"/>
    </row>
    <row r="302" spans="1:41" ht="15.6">
      <c r="A302" s="201"/>
      <c r="B302" s="234"/>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c r="AA302" s="201"/>
      <c r="AB302" s="201"/>
      <c r="AC302" s="201"/>
      <c r="AD302" s="201"/>
      <c r="AE302" s="201"/>
      <c r="AF302" s="201"/>
      <c r="AG302" s="201"/>
      <c r="AH302" s="201"/>
      <c r="AI302" s="201"/>
      <c r="AJ302" s="201"/>
      <c r="AK302" s="201"/>
      <c r="AL302" s="201"/>
      <c r="AM302" s="201"/>
      <c r="AN302" s="201"/>
      <c r="AO302" s="201"/>
    </row>
    <row r="303" spans="1:41" ht="15.6">
      <c r="A303" s="201"/>
      <c r="B303" s="234"/>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c r="AA303" s="201"/>
      <c r="AB303" s="201"/>
      <c r="AC303" s="201"/>
      <c r="AD303" s="201"/>
      <c r="AE303" s="201"/>
      <c r="AF303" s="201"/>
      <c r="AG303" s="201"/>
      <c r="AH303" s="201"/>
      <c r="AI303" s="201"/>
      <c r="AJ303" s="201"/>
      <c r="AK303" s="201"/>
      <c r="AL303" s="201"/>
      <c r="AM303" s="201"/>
      <c r="AN303" s="201"/>
      <c r="AO303" s="201"/>
    </row>
    <row r="304" spans="1:41" ht="15.6">
      <c r="A304" s="201"/>
      <c r="B304" s="234"/>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c r="AA304" s="201"/>
      <c r="AB304" s="201"/>
      <c r="AC304" s="201"/>
      <c r="AD304" s="201"/>
      <c r="AE304" s="201"/>
      <c r="AF304" s="201"/>
      <c r="AG304" s="201"/>
      <c r="AH304" s="201"/>
      <c r="AI304" s="201"/>
      <c r="AJ304" s="201"/>
      <c r="AK304" s="201"/>
      <c r="AL304" s="201"/>
      <c r="AM304" s="201"/>
      <c r="AN304" s="201"/>
      <c r="AO304" s="201"/>
    </row>
    <row r="305" spans="1:41" ht="15.6">
      <c r="A305" s="201"/>
      <c r="B305" s="234"/>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c r="AA305" s="201"/>
      <c r="AB305" s="201"/>
      <c r="AC305" s="201"/>
      <c r="AD305" s="201"/>
      <c r="AE305" s="201"/>
      <c r="AF305" s="201"/>
      <c r="AG305" s="201"/>
      <c r="AH305" s="201"/>
      <c r="AI305" s="201"/>
      <c r="AJ305" s="201"/>
      <c r="AK305" s="201"/>
      <c r="AL305" s="201"/>
      <c r="AM305" s="201"/>
      <c r="AN305" s="201"/>
      <c r="AO305" s="201"/>
    </row>
    <row r="306" spans="1:41" ht="15.6">
      <c r="A306" s="201"/>
      <c r="B306" s="234"/>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c r="AA306" s="201"/>
      <c r="AB306" s="201"/>
      <c r="AC306" s="201"/>
      <c r="AD306" s="201"/>
      <c r="AE306" s="201"/>
      <c r="AF306" s="201"/>
      <c r="AG306" s="201"/>
      <c r="AH306" s="201"/>
      <c r="AI306" s="201"/>
      <c r="AJ306" s="201"/>
      <c r="AK306" s="201"/>
      <c r="AL306" s="201"/>
      <c r="AM306" s="201"/>
      <c r="AN306" s="201"/>
      <c r="AO306" s="201"/>
    </row>
    <row r="307" spans="1:41" ht="15.6">
      <c r="A307" s="201"/>
      <c r="B307" s="234"/>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c r="AA307" s="201"/>
      <c r="AB307" s="201"/>
      <c r="AC307" s="201"/>
      <c r="AD307" s="201"/>
      <c r="AE307" s="201"/>
      <c r="AF307" s="201"/>
      <c r="AG307" s="201"/>
      <c r="AH307" s="201"/>
      <c r="AI307" s="201"/>
      <c r="AJ307" s="201"/>
      <c r="AK307" s="201"/>
      <c r="AL307" s="201"/>
      <c r="AM307" s="201"/>
      <c r="AN307" s="201"/>
      <c r="AO307" s="201"/>
    </row>
    <row r="308" spans="1:41" ht="15.6">
      <c r="A308" s="201"/>
      <c r="B308" s="234"/>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c r="AA308" s="201"/>
      <c r="AB308" s="201"/>
      <c r="AC308" s="201"/>
      <c r="AD308" s="201"/>
      <c r="AE308" s="201"/>
      <c r="AF308" s="201"/>
      <c r="AG308" s="201"/>
      <c r="AH308" s="201"/>
      <c r="AI308" s="201"/>
      <c r="AJ308" s="201"/>
      <c r="AK308" s="201"/>
      <c r="AL308" s="201"/>
      <c r="AM308" s="201"/>
      <c r="AN308" s="201"/>
      <c r="AO308" s="201"/>
    </row>
    <row r="309" spans="1:41" ht="15.6">
      <c r="A309" s="201"/>
      <c r="B309" s="234"/>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c r="AA309" s="201"/>
      <c r="AB309" s="201"/>
      <c r="AC309" s="201"/>
      <c r="AD309" s="201"/>
      <c r="AE309" s="201"/>
      <c r="AF309" s="201"/>
      <c r="AG309" s="201"/>
      <c r="AH309" s="201"/>
      <c r="AI309" s="201"/>
      <c r="AJ309" s="201"/>
      <c r="AK309" s="201"/>
      <c r="AL309" s="201"/>
      <c r="AM309" s="201"/>
      <c r="AN309" s="201"/>
      <c r="AO309" s="201"/>
    </row>
    <row r="310" spans="1:41" ht="15.6">
      <c r="A310" s="201"/>
      <c r="B310" s="234"/>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row>
    <row r="311" spans="1:41" ht="15.6">
      <c r="A311" s="201"/>
      <c r="B311" s="234"/>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row>
    <row r="312" spans="1:41" ht="15.6">
      <c r="A312" s="201"/>
      <c r="B312" s="234"/>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row>
    <row r="313" spans="1:41" ht="15.6">
      <c r="A313" s="201"/>
      <c r="B313" s="234"/>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c r="AG313" s="201"/>
      <c r="AH313" s="201"/>
      <c r="AI313" s="201"/>
      <c r="AJ313" s="201"/>
      <c r="AK313" s="201"/>
      <c r="AL313" s="201"/>
      <c r="AM313" s="201"/>
      <c r="AN313" s="201"/>
      <c r="AO313" s="201"/>
    </row>
    <row r="314" spans="1:41" ht="15.6">
      <c r="A314" s="201"/>
      <c r="B314" s="234"/>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c r="AA314" s="201"/>
      <c r="AB314" s="201"/>
      <c r="AC314" s="201"/>
      <c r="AD314" s="201"/>
      <c r="AE314" s="201"/>
      <c r="AF314" s="201"/>
      <c r="AG314" s="201"/>
      <c r="AH314" s="201"/>
      <c r="AI314" s="201"/>
      <c r="AJ314" s="201"/>
      <c r="AK314" s="201"/>
      <c r="AL314" s="201"/>
      <c r="AM314" s="201"/>
      <c r="AN314" s="201"/>
      <c r="AO314" s="201"/>
    </row>
    <row r="315" spans="1:41" ht="15.6">
      <c r="A315" s="201"/>
      <c r="B315" s="234"/>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c r="AD315" s="201"/>
      <c r="AE315" s="201"/>
      <c r="AF315" s="201"/>
      <c r="AG315" s="201"/>
      <c r="AH315" s="201"/>
      <c r="AI315" s="201"/>
      <c r="AJ315" s="201"/>
      <c r="AK315" s="201"/>
      <c r="AL315" s="201"/>
      <c r="AM315" s="201"/>
      <c r="AN315" s="201"/>
      <c r="AO315" s="201"/>
    </row>
    <row r="316" spans="1:41" ht="15.6">
      <c r="A316" s="201"/>
      <c r="B316" s="234"/>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c r="AA316" s="201"/>
      <c r="AB316" s="201"/>
      <c r="AC316" s="201"/>
      <c r="AD316" s="201"/>
      <c r="AE316" s="201"/>
      <c r="AF316" s="201"/>
      <c r="AG316" s="201"/>
      <c r="AH316" s="201"/>
      <c r="AI316" s="201"/>
      <c r="AJ316" s="201"/>
      <c r="AK316" s="201"/>
      <c r="AL316" s="201"/>
      <c r="AM316" s="201"/>
      <c r="AN316" s="201"/>
      <c r="AO316" s="201"/>
    </row>
    <row r="317" spans="1:41" ht="15.6">
      <c r="A317" s="201"/>
      <c r="B317" s="234"/>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c r="AA317" s="201"/>
      <c r="AB317" s="201"/>
      <c r="AC317" s="201"/>
      <c r="AD317" s="201"/>
      <c r="AE317" s="201"/>
      <c r="AF317" s="201"/>
      <c r="AG317" s="201"/>
      <c r="AH317" s="201"/>
      <c r="AI317" s="201"/>
      <c r="AJ317" s="201"/>
      <c r="AK317" s="201"/>
      <c r="AL317" s="201"/>
      <c r="AM317" s="201"/>
      <c r="AN317" s="201"/>
      <c r="AO317" s="201"/>
    </row>
    <row r="318" spans="1:41" ht="15.6">
      <c r="A318" s="201"/>
      <c r="B318" s="234"/>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c r="AA318" s="201"/>
      <c r="AB318" s="201"/>
      <c r="AC318" s="201"/>
      <c r="AD318" s="201"/>
      <c r="AE318" s="201"/>
      <c r="AF318" s="201"/>
      <c r="AG318" s="201"/>
      <c r="AH318" s="201"/>
      <c r="AI318" s="201"/>
      <c r="AJ318" s="201"/>
      <c r="AK318" s="201"/>
      <c r="AL318" s="201"/>
      <c r="AM318" s="201"/>
      <c r="AN318" s="201"/>
      <c r="AO318" s="201"/>
    </row>
    <row r="319" spans="1:41" ht="15.6">
      <c r="A319" s="201"/>
      <c r="B319" s="234"/>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c r="AA319" s="201"/>
      <c r="AB319" s="201"/>
      <c r="AC319" s="201"/>
      <c r="AD319" s="201"/>
      <c r="AE319" s="201"/>
      <c r="AF319" s="201"/>
      <c r="AG319" s="201"/>
      <c r="AH319" s="201"/>
      <c r="AI319" s="201"/>
      <c r="AJ319" s="201"/>
      <c r="AK319" s="201"/>
      <c r="AL319" s="201"/>
      <c r="AM319" s="201"/>
      <c r="AN319" s="201"/>
      <c r="AO319" s="201"/>
    </row>
    <row r="320" spans="1:41" ht="15.6">
      <c r="A320" s="201"/>
      <c r="B320" s="234"/>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c r="AA320" s="201"/>
      <c r="AB320" s="201"/>
      <c r="AC320" s="201"/>
      <c r="AD320" s="201"/>
      <c r="AE320" s="201"/>
      <c r="AF320" s="201"/>
      <c r="AG320" s="201"/>
      <c r="AH320" s="201"/>
      <c r="AI320" s="201"/>
      <c r="AJ320" s="201"/>
      <c r="AK320" s="201"/>
      <c r="AL320" s="201"/>
      <c r="AM320" s="201"/>
      <c r="AN320" s="201"/>
      <c r="AO320" s="201"/>
    </row>
    <row r="321" spans="1:41" ht="15.6">
      <c r="A321" s="201"/>
      <c r="B321" s="234"/>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c r="AD321" s="201"/>
      <c r="AE321" s="201"/>
      <c r="AF321" s="201"/>
      <c r="AG321" s="201"/>
      <c r="AH321" s="201"/>
      <c r="AI321" s="201"/>
      <c r="AJ321" s="201"/>
      <c r="AK321" s="201"/>
      <c r="AL321" s="201"/>
      <c r="AM321" s="201"/>
      <c r="AN321" s="201"/>
      <c r="AO321" s="201"/>
    </row>
    <row r="322" spans="1:41" ht="15.6">
      <c r="A322" s="201"/>
      <c r="B322" s="234"/>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c r="AA322" s="201"/>
      <c r="AB322" s="201"/>
      <c r="AC322" s="201"/>
      <c r="AD322" s="201"/>
      <c r="AE322" s="201"/>
      <c r="AF322" s="201"/>
      <c r="AG322" s="201"/>
      <c r="AH322" s="201"/>
      <c r="AI322" s="201"/>
      <c r="AJ322" s="201"/>
      <c r="AK322" s="201"/>
      <c r="AL322" s="201"/>
      <c r="AM322" s="201"/>
      <c r="AN322" s="201"/>
      <c r="AO322" s="201"/>
    </row>
    <row r="323" spans="1:41" ht="15.6">
      <c r="A323" s="201"/>
      <c r="B323" s="234"/>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row>
    <row r="324" spans="1:41" ht="15.6">
      <c r="A324" s="201"/>
      <c r="B324" s="234"/>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row>
    <row r="325" spans="1:41" ht="15.6">
      <c r="A325" s="201"/>
      <c r="B325" s="234"/>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201"/>
      <c r="AH325" s="201"/>
      <c r="AI325" s="201"/>
      <c r="AJ325" s="201"/>
      <c r="AK325" s="201"/>
      <c r="AL325" s="201"/>
      <c r="AM325" s="201"/>
      <c r="AN325" s="201"/>
      <c r="AO325" s="201"/>
    </row>
    <row r="326" spans="1:41" ht="15.6">
      <c r="A326" s="201"/>
      <c r="B326" s="234"/>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c r="AD326" s="201"/>
      <c r="AE326" s="201"/>
      <c r="AF326" s="201"/>
      <c r="AG326" s="201"/>
      <c r="AH326" s="201"/>
      <c r="AI326" s="201"/>
      <c r="AJ326" s="201"/>
      <c r="AK326" s="201"/>
      <c r="AL326" s="201"/>
      <c r="AM326" s="201"/>
      <c r="AN326" s="201"/>
      <c r="AO326" s="201"/>
    </row>
    <row r="327" spans="1:41" ht="15.6">
      <c r="A327" s="201"/>
      <c r="B327" s="234"/>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c r="AD327" s="201"/>
      <c r="AE327" s="201"/>
      <c r="AF327" s="201"/>
      <c r="AG327" s="201"/>
      <c r="AH327" s="201"/>
      <c r="AI327" s="201"/>
      <c r="AJ327" s="201"/>
      <c r="AK327" s="201"/>
      <c r="AL327" s="201"/>
      <c r="AM327" s="201"/>
      <c r="AN327" s="201"/>
      <c r="AO327" s="201"/>
    </row>
    <row r="328" spans="1:41" ht="15.6">
      <c r="A328" s="201"/>
      <c r="B328" s="234"/>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c r="AG328" s="201"/>
      <c r="AH328" s="201"/>
      <c r="AI328" s="201"/>
      <c r="AJ328" s="201"/>
      <c r="AK328" s="201"/>
      <c r="AL328" s="201"/>
      <c r="AM328" s="201"/>
      <c r="AN328" s="201"/>
      <c r="AO328" s="201"/>
    </row>
    <row r="329" spans="1:41" ht="15.6">
      <c r="A329" s="201"/>
      <c r="B329" s="234"/>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1"/>
      <c r="AC329" s="201"/>
      <c r="AD329" s="201"/>
      <c r="AE329" s="201"/>
      <c r="AF329" s="201"/>
      <c r="AG329" s="201"/>
      <c r="AH329" s="201"/>
      <c r="AI329" s="201"/>
      <c r="AJ329" s="201"/>
      <c r="AK329" s="201"/>
      <c r="AL329" s="201"/>
      <c r="AM329" s="201"/>
      <c r="AN329" s="201"/>
      <c r="AO329" s="201"/>
    </row>
    <row r="330" spans="1:41" ht="15.6">
      <c r="A330" s="201"/>
      <c r="B330" s="234"/>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1"/>
      <c r="AC330" s="201"/>
      <c r="AD330" s="201"/>
      <c r="AE330" s="201"/>
      <c r="AF330" s="201"/>
      <c r="AG330" s="201"/>
      <c r="AH330" s="201"/>
      <c r="AI330" s="201"/>
      <c r="AJ330" s="201"/>
      <c r="AK330" s="201"/>
      <c r="AL330" s="201"/>
      <c r="AM330" s="201"/>
      <c r="AN330" s="201"/>
      <c r="AO330" s="201"/>
    </row>
    <row r="331" spans="1:41" ht="15.6">
      <c r="A331" s="201"/>
      <c r="B331" s="234"/>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c r="AA331" s="201"/>
      <c r="AB331" s="201"/>
      <c r="AC331" s="201"/>
      <c r="AD331" s="201"/>
      <c r="AE331" s="201"/>
      <c r="AF331" s="201"/>
      <c r="AG331" s="201"/>
      <c r="AH331" s="201"/>
      <c r="AI331" s="201"/>
      <c r="AJ331" s="201"/>
      <c r="AK331" s="201"/>
      <c r="AL331" s="201"/>
      <c r="AM331" s="201"/>
      <c r="AN331" s="201"/>
      <c r="AO331" s="201"/>
    </row>
    <row r="332" spans="1:41" ht="15.6">
      <c r="A332" s="201"/>
      <c r="B332" s="234"/>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c r="AA332" s="201"/>
      <c r="AB332" s="201"/>
      <c r="AC332" s="201"/>
      <c r="AD332" s="201"/>
      <c r="AE332" s="201"/>
      <c r="AF332" s="201"/>
      <c r="AG332" s="201"/>
      <c r="AH332" s="201"/>
      <c r="AI332" s="201"/>
      <c r="AJ332" s="201"/>
      <c r="AK332" s="201"/>
      <c r="AL332" s="201"/>
      <c r="AM332" s="201"/>
      <c r="AN332" s="201"/>
      <c r="AO332" s="201"/>
    </row>
    <row r="333" spans="1:41" ht="15.6">
      <c r="A333" s="201"/>
      <c r="B333" s="234"/>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c r="AA333" s="201"/>
      <c r="AB333" s="201"/>
      <c r="AC333" s="201"/>
      <c r="AD333" s="201"/>
      <c r="AE333" s="201"/>
      <c r="AF333" s="201"/>
      <c r="AG333" s="201"/>
      <c r="AH333" s="201"/>
      <c r="AI333" s="201"/>
      <c r="AJ333" s="201"/>
      <c r="AK333" s="201"/>
      <c r="AL333" s="201"/>
      <c r="AM333" s="201"/>
      <c r="AN333" s="201"/>
      <c r="AO333" s="201"/>
    </row>
    <row r="334" spans="1:41" ht="15.6">
      <c r="A334" s="201"/>
      <c r="B334" s="234"/>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c r="AA334" s="201"/>
      <c r="AB334" s="201"/>
      <c r="AC334" s="201"/>
      <c r="AD334" s="201"/>
      <c r="AE334" s="201"/>
      <c r="AF334" s="201"/>
      <c r="AG334" s="201"/>
      <c r="AH334" s="201"/>
      <c r="AI334" s="201"/>
      <c r="AJ334" s="201"/>
      <c r="AK334" s="201"/>
      <c r="AL334" s="201"/>
      <c r="AM334" s="201"/>
      <c r="AN334" s="201"/>
      <c r="AO334" s="201"/>
    </row>
    <row r="335" spans="1:41" ht="15.6">
      <c r="A335" s="201"/>
      <c r="B335" s="234"/>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c r="AA335" s="201"/>
      <c r="AB335" s="201"/>
      <c r="AC335" s="201"/>
      <c r="AD335" s="201"/>
      <c r="AE335" s="201"/>
      <c r="AF335" s="201"/>
      <c r="AG335" s="201"/>
      <c r="AH335" s="201"/>
      <c r="AI335" s="201"/>
      <c r="AJ335" s="201"/>
      <c r="AK335" s="201"/>
      <c r="AL335" s="201"/>
      <c r="AM335" s="201"/>
      <c r="AN335" s="201"/>
      <c r="AO335" s="201"/>
    </row>
    <row r="336" spans="1:41" ht="15.6">
      <c r="A336" s="201"/>
      <c r="B336" s="234"/>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c r="AA336" s="201"/>
      <c r="AB336" s="201"/>
      <c r="AC336" s="201"/>
      <c r="AD336" s="201"/>
      <c r="AE336" s="201"/>
      <c r="AF336" s="201"/>
      <c r="AG336" s="201"/>
      <c r="AH336" s="201"/>
      <c r="AI336" s="201"/>
      <c r="AJ336" s="201"/>
      <c r="AK336" s="201"/>
      <c r="AL336" s="201"/>
      <c r="AM336" s="201"/>
      <c r="AN336" s="201"/>
      <c r="AO336" s="201"/>
    </row>
    <row r="337" spans="1:41" ht="15.6">
      <c r="A337" s="201"/>
      <c r="B337" s="234"/>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c r="AA337" s="201"/>
      <c r="AB337" s="201"/>
      <c r="AC337" s="201"/>
      <c r="AD337" s="201"/>
      <c r="AE337" s="201"/>
      <c r="AF337" s="201"/>
      <c r="AG337" s="201"/>
      <c r="AH337" s="201"/>
      <c r="AI337" s="201"/>
      <c r="AJ337" s="201"/>
      <c r="AK337" s="201"/>
      <c r="AL337" s="201"/>
      <c r="AM337" s="201"/>
      <c r="AN337" s="201"/>
      <c r="AO337" s="201"/>
    </row>
    <row r="338" spans="1:41" ht="15.6">
      <c r="A338" s="201"/>
      <c r="B338" s="234"/>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c r="AA338" s="201"/>
      <c r="AB338" s="201"/>
      <c r="AC338" s="201"/>
      <c r="AD338" s="201"/>
      <c r="AE338" s="201"/>
      <c r="AF338" s="201"/>
      <c r="AG338" s="201"/>
      <c r="AH338" s="201"/>
      <c r="AI338" s="201"/>
      <c r="AJ338" s="201"/>
      <c r="AK338" s="201"/>
      <c r="AL338" s="201"/>
      <c r="AM338" s="201"/>
      <c r="AN338" s="201"/>
      <c r="AO338" s="201"/>
    </row>
    <row r="339" spans="1:41" ht="15.6">
      <c r="A339" s="201"/>
      <c r="B339" s="234"/>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c r="AA339" s="201"/>
      <c r="AB339" s="201"/>
      <c r="AC339" s="201"/>
      <c r="AD339" s="201"/>
      <c r="AE339" s="201"/>
      <c r="AF339" s="201"/>
      <c r="AG339" s="201"/>
      <c r="AH339" s="201"/>
      <c r="AI339" s="201"/>
      <c r="AJ339" s="201"/>
      <c r="AK339" s="201"/>
      <c r="AL339" s="201"/>
      <c r="AM339" s="201"/>
      <c r="AN339" s="201"/>
      <c r="AO339" s="201"/>
    </row>
    <row r="340" spans="1:41" ht="15.6">
      <c r="A340" s="201"/>
      <c r="B340" s="234"/>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c r="AA340" s="201"/>
      <c r="AB340" s="201"/>
      <c r="AC340" s="201"/>
      <c r="AD340" s="201"/>
      <c r="AE340" s="201"/>
      <c r="AF340" s="201"/>
      <c r="AG340" s="201"/>
      <c r="AH340" s="201"/>
      <c r="AI340" s="201"/>
      <c r="AJ340" s="201"/>
      <c r="AK340" s="201"/>
      <c r="AL340" s="201"/>
      <c r="AM340" s="201"/>
      <c r="AN340" s="201"/>
      <c r="AO340" s="201"/>
    </row>
    <row r="341" spans="1:41" ht="15.6">
      <c r="A341" s="201"/>
      <c r="B341" s="234"/>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c r="AA341" s="201"/>
      <c r="AB341" s="201"/>
      <c r="AC341" s="201"/>
      <c r="AD341" s="201"/>
      <c r="AE341" s="201"/>
      <c r="AF341" s="201"/>
      <c r="AG341" s="201"/>
      <c r="AH341" s="201"/>
      <c r="AI341" s="201"/>
      <c r="AJ341" s="201"/>
      <c r="AK341" s="201"/>
      <c r="AL341" s="201"/>
      <c r="AM341" s="201"/>
      <c r="AN341" s="201"/>
      <c r="AO341" s="201"/>
    </row>
    <row r="342" spans="1:41" ht="15.6">
      <c r="A342" s="201"/>
      <c r="B342" s="234"/>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c r="AA342" s="201"/>
      <c r="AB342" s="201"/>
      <c r="AC342" s="201"/>
      <c r="AD342" s="201"/>
      <c r="AE342" s="201"/>
      <c r="AF342" s="201"/>
      <c r="AG342" s="201"/>
      <c r="AH342" s="201"/>
      <c r="AI342" s="201"/>
      <c r="AJ342" s="201"/>
      <c r="AK342" s="201"/>
      <c r="AL342" s="201"/>
      <c r="AM342" s="201"/>
      <c r="AN342" s="201"/>
      <c r="AO342" s="201"/>
    </row>
    <row r="343" spans="1:41" ht="15.6">
      <c r="A343" s="201"/>
      <c r="B343" s="234"/>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c r="AA343" s="201"/>
      <c r="AB343" s="201"/>
      <c r="AC343" s="201"/>
      <c r="AD343" s="201"/>
      <c r="AE343" s="201"/>
      <c r="AF343" s="201"/>
      <c r="AG343" s="201"/>
      <c r="AH343" s="201"/>
      <c r="AI343" s="201"/>
      <c r="AJ343" s="201"/>
      <c r="AK343" s="201"/>
      <c r="AL343" s="201"/>
      <c r="AM343" s="201"/>
      <c r="AN343" s="201"/>
      <c r="AO343" s="201"/>
    </row>
    <row r="344" spans="1:41" ht="15.6">
      <c r="A344" s="201"/>
      <c r="B344" s="234"/>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row>
    <row r="345" spans="1:41" ht="15.6">
      <c r="A345" s="201"/>
      <c r="B345" s="234"/>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row>
    <row r="346" spans="1:41" ht="15.6">
      <c r="A346" s="201"/>
      <c r="B346" s="234"/>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row>
    <row r="347" spans="1:41" ht="15.6">
      <c r="A347" s="201"/>
      <c r="B347" s="234"/>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c r="AA347" s="201"/>
      <c r="AB347" s="201"/>
      <c r="AC347" s="201"/>
      <c r="AD347" s="201"/>
      <c r="AE347" s="201"/>
      <c r="AF347" s="201"/>
      <c r="AG347" s="201"/>
      <c r="AH347" s="201"/>
      <c r="AI347" s="201"/>
      <c r="AJ347" s="201"/>
      <c r="AK347" s="201"/>
      <c r="AL347" s="201"/>
      <c r="AM347" s="201"/>
      <c r="AN347" s="201"/>
      <c r="AO347" s="201"/>
    </row>
    <row r="348" spans="1:41" ht="15.6">
      <c r="A348" s="201"/>
      <c r="B348" s="234"/>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c r="AA348" s="201"/>
      <c r="AB348" s="201"/>
      <c r="AC348" s="201"/>
      <c r="AD348" s="201"/>
      <c r="AE348" s="201"/>
      <c r="AF348" s="201"/>
      <c r="AG348" s="201"/>
      <c r="AH348" s="201"/>
      <c r="AI348" s="201"/>
      <c r="AJ348" s="201"/>
      <c r="AK348" s="201"/>
      <c r="AL348" s="201"/>
      <c r="AM348" s="201"/>
      <c r="AN348" s="201"/>
      <c r="AO348" s="201"/>
    </row>
    <row r="349" spans="1:41" ht="15.6">
      <c r="A349" s="201"/>
      <c r="B349" s="234"/>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c r="AA349" s="201"/>
      <c r="AB349" s="201"/>
      <c r="AC349" s="201"/>
      <c r="AD349" s="201"/>
      <c r="AE349" s="201"/>
      <c r="AF349" s="201"/>
      <c r="AG349" s="201"/>
      <c r="AH349" s="201"/>
      <c r="AI349" s="201"/>
      <c r="AJ349" s="201"/>
      <c r="AK349" s="201"/>
      <c r="AL349" s="201"/>
      <c r="AM349" s="201"/>
      <c r="AN349" s="201"/>
      <c r="AO349" s="201"/>
    </row>
    <row r="350" spans="1:41" ht="15.6">
      <c r="A350" s="201"/>
      <c r="B350" s="234"/>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c r="AA350" s="201"/>
      <c r="AB350" s="201"/>
      <c r="AC350" s="201"/>
      <c r="AD350" s="201"/>
      <c r="AE350" s="201"/>
      <c r="AF350" s="201"/>
      <c r="AG350" s="201"/>
      <c r="AH350" s="201"/>
      <c r="AI350" s="201"/>
      <c r="AJ350" s="201"/>
      <c r="AK350" s="201"/>
      <c r="AL350" s="201"/>
      <c r="AM350" s="201"/>
      <c r="AN350" s="201"/>
      <c r="AO350" s="201"/>
    </row>
    <row r="351" spans="1:41" ht="15.6">
      <c r="A351" s="201"/>
      <c r="B351" s="234"/>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c r="AA351" s="201"/>
      <c r="AB351" s="201"/>
      <c r="AC351" s="201"/>
      <c r="AD351" s="201"/>
      <c r="AE351" s="201"/>
      <c r="AF351" s="201"/>
      <c r="AG351" s="201"/>
      <c r="AH351" s="201"/>
      <c r="AI351" s="201"/>
      <c r="AJ351" s="201"/>
      <c r="AK351" s="201"/>
      <c r="AL351" s="201"/>
      <c r="AM351" s="201"/>
      <c r="AN351" s="201"/>
      <c r="AO351" s="201"/>
    </row>
    <row r="352" spans="1:41" ht="15.6">
      <c r="A352" s="201"/>
      <c r="B352" s="234"/>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c r="AA352" s="201"/>
      <c r="AB352" s="201"/>
      <c r="AC352" s="201"/>
      <c r="AD352" s="201"/>
      <c r="AE352" s="201"/>
      <c r="AF352" s="201"/>
      <c r="AG352" s="201"/>
      <c r="AH352" s="201"/>
      <c r="AI352" s="201"/>
      <c r="AJ352" s="201"/>
      <c r="AK352" s="201"/>
      <c r="AL352" s="201"/>
      <c r="AM352" s="201"/>
      <c r="AN352" s="201"/>
      <c r="AO352" s="201"/>
    </row>
    <row r="353" spans="1:41" ht="15.6">
      <c r="A353" s="201"/>
      <c r="B353" s="234"/>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c r="AA353" s="201"/>
      <c r="AB353" s="201"/>
      <c r="AC353" s="201"/>
      <c r="AD353" s="201"/>
      <c r="AE353" s="201"/>
      <c r="AF353" s="201"/>
      <c r="AG353" s="201"/>
      <c r="AH353" s="201"/>
      <c r="AI353" s="201"/>
      <c r="AJ353" s="201"/>
      <c r="AK353" s="201"/>
      <c r="AL353" s="201"/>
      <c r="AM353" s="201"/>
      <c r="AN353" s="201"/>
      <c r="AO353" s="201"/>
    </row>
    <row r="354" spans="1:41" ht="15.6">
      <c r="A354" s="201"/>
      <c r="B354" s="234"/>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c r="AA354" s="201"/>
      <c r="AB354" s="201"/>
      <c r="AC354" s="201"/>
      <c r="AD354" s="201"/>
      <c r="AE354" s="201"/>
      <c r="AF354" s="201"/>
      <c r="AG354" s="201"/>
      <c r="AH354" s="201"/>
      <c r="AI354" s="201"/>
      <c r="AJ354" s="201"/>
      <c r="AK354" s="201"/>
      <c r="AL354" s="201"/>
      <c r="AM354" s="201"/>
      <c r="AN354" s="201"/>
      <c r="AO354" s="201"/>
    </row>
    <row r="355" spans="1:41" ht="15.6">
      <c r="A355" s="201"/>
      <c r="B355" s="234"/>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c r="AA355" s="201"/>
      <c r="AB355" s="201"/>
      <c r="AC355" s="201"/>
      <c r="AD355" s="201"/>
      <c r="AE355" s="201"/>
      <c r="AF355" s="201"/>
      <c r="AG355" s="201"/>
      <c r="AH355" s="201"/>
      <c r="AI355" s="201"/>
      <c r="AJ355" s="201"/>
      <c r="AK355" s="201"/>
      <c r="AL355" s="201"/>
      <c r="AM355" s="201"/>
      <c r="AN355" s="201"/>
      <c r="AO355" s="201"/>
    </row>
    <row r="356" spans="1:41" ht="15.6">
      <c r="A356" s="201"/>
      <c r="B356" s="234"/>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c r="AA356" s="201"/>
      <c r="AB356" s="201"/>
      <c r="AC356" s="201"/>
      <c r="AD356" s="201"/>
      <c r="AE356" s="201"/>
      <c r="AF356" s="201"/>
      <c r="AG356" s="201"/>
      <c r="AH356" s="201"/>
      <c r="AI356" s="201"/>
      <c r="AJ356" s="201"/>
      <c r="AK356" s="201"/>
      <c r="AL356" s="201"/>
      <c r="AM356" s="201"/>
      <c r="AN356" s="201"/>
      <c r="AO356" s="201"/>
    </row>
    <row r="357" spans="1:41" ht="15.6">
      <c r="A357" s="201"/>
      <c r="B357" s="234"/>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c r="AA357" s="201"/>
      <c r="AB357" s="201"/>
      <c r="AC357" s="201"/>
      <c r="AD357" s="201"/>
      <c r="AE357" s="201"/>
      <c r="AF357" s="201"/>
      <c r="AG357" s="201"/>
      <c r="AH357" s="201"/>
      <c r="AI357" s="201"/>
      <c r="AJ357" s="201"/>
      <c r="AK357" s="201"/>
      <c r="AL357" s="201"/>
      <c r="AM357" s="201"/>
      <c r="AN357" s="201"/>
      <c r="AO357" s="201"/>
    </row>
    <row r="358" spans="1:41" ht="15.6">
      <c r="A358" s="201"/>
      <c r="B358" s="234"/>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c r="AA358" s="201"/>
      <c r="AB358" s="201"/>
      <c r="AC358" s="201"/>
      <c r="AD358" s="201"/>
      <c r="AE358" s="201"/>
      <c r="AF358" s="201"/>
      <c r="AG358" s="201"/>
      <c r="AH358" s="201"/>
      <c r="AI358" s="201"/>
      <c r="AJ358" s="201"/>
      <c r="AK358" s="201"/>
      <c r="AL358" s="201"/>
      <c r="AM358" s="201"/>
      <c r="AN358" s="201"/>
      <c r="AO358" s="201"/>
    </row>
    <row r="359" spans="1:41" ht="15.6">
      <c r="A359" s="235"/>
      <c r="B359" s="236"/>
      <c r="C359" s="237"/>
      <c r="D359" s="238"/>
      <c r="E359" s="239"/>
      <c r="F359" s="240"/>
      <c r="G359" s="235"/>
      <c r="H359" s="235"/>
      <c r="I359" s="241"/>
      <c r="J359" s="237"/>
      <c r="K359" s="239"/>
      <c r="L359" s="239"/>
      <c r="M359" s="238"/>
      <c r="N359" s="240"/>
      <c r="O359" s="235"/>
      <c r="P359" s="235"/>
      <c r="Q359" s="241"/>
      <c r="R359" s="235"/>
      <c r="S359" s="235"/>
      <c r="T359" s="235"/>
      <c r="U359" s="235"/>
      <c r="V359" s="197"/>
      <c r="W359" s="235"/>
      <c r="X359" s="235"/>
      <c r="Y359" s="235"/>
      <c r="Z359" s="235"/>
      <c r="AA359" s="235"/>
      <c r="AB359" s="235"/>
      <c r="AC359" s="235"/>
      <c r="AD359" s="235"/>
      <c r="AE359" s="235"/>
      <c r="AF359" s="235"/>
      <c r="AG359" s="235"/>
      <c r="AH359" s="235"/>
      <c r="AI359" s="235"/>
      <c r="AJ359" s="235"/>
      <c r="AK359" s="235"/>
      <c r="AL359" s="235"/>
      <c r="AM359" s="235"/>
      <c r="AN359" s="235"/>
      <c r="AO359" s="235"/>
    </row>
    <row r="360" spans="1:41" ht="15.6">
      <c r="A360" s="235"/>
      <c r="B360" s="236"/>
      <c r="C360" s="237"/>
      <c r="D360" s="238"/>
      <c r="E360" s="239"/>
      <c r="F360" s="240"/>
      <c r="G360" s="235"/>
      <c r="H360" s="235"/>
      <c r="I360" s="241"/>
      <c r="J360" s="237"/>
      <c r="K360" s="239"/>
      <c r="L360" s="239"/>
      <c r="M360" s="238"/>
      <c r="N360" s="240"/>
      <c r="O360" s="235"/>
      <c r="P360" s="235"/>
      <c r="Q360" s="241"/>
      <c r="R360" s="235"/>
      <c r="S360" s="235"/>
      <c r="T360" s="235"/>
      <c r="U360" s="235"/>
      <c r="V360" s="197"/>
      <c r="W360" s="235"/>
      <c r="X360" s="235"/>
      <c r="Y360" s="235"/>
      <c r="Z360" s="235"/>
      <c r="AA360" s="235"/>
      <c r="AB360" s="235"/>
      <c r="AC360" s="235"/>
      <c r="AD360" s="235"/>
      <c r="AE360" s="235"/>
      <c r="AF360" s="235"/>
      <c r="AG360" s="235"/>
      <c r="AH360" s="235"/>
      <c r="AI360" s="235"/>
      <c r="AJ360" s="235"/>
      <c r="AK360" s="235"/>
      <c r="AL360" s="235"/>
      <c r="AM360" s="235"/>
      <c r="AN360" s="235"/>
      <c r="AO360" s="235"/>
    </row>
    <row r="361" spans="1:41" ht="15.6">
      <c r="A361" s="235"/>
      <c r="B361" s="236"/>
      <c r="C361" s="237"/>
      <c r="D361" s="238"/>
      <c r="E361" s="239"/>
      <c r="F361" s="240"/>
      <c r="G361" s="235"/>
      <c r="H361" s="235"/>
      <c r="I361" s="241"/>
      <c r="J361" s="237"/>
      <c r="K361" s="239"/>
      <c r="L361" s="239"/>
      <c r="M361" s="238"/>
      <c r="N361" s="240"/>
      <c r="O361" s="235"/>
      <c r="P361" s="235"/>
      <c r="Q361" s="241"/>
      <c r="R361" s="235"/>
      <c r="S361" s="235"/>
      <c r="T361" s="235"/>
      <c r="U361" s="235"/>
      <c r="V361" s="197"/>
      <c r="W361" s="235"/>
      <c r="X361" s="235"/>
      <c r="Y361" s="235"/>
      <c r="Z361" s="235"/>
      <c r="AA361" s="235"/>
      <c r="AB361" s="235"/>
      <c r="AC361" s="235"/>
      <c r="AD361" s="235"/>
      <c r="AE361" s="235"/>
      <c r="AF361" s="235"/>
      <c r="AG361" s="235"/>
      <c r="AH361" s="235"/>
      <c r="AI361" s="235"/>
      <c r="AJ361" s="235"/>
      <c r="AK361" s="235"/>
      <c r="AL361" s="235"/>
      <c r="AM361" s="235"/>
      <c r="AN361" s="235"/>
      <c r="AO361" s="235"/>
    </row>
    <row r="362" spans="1:41" ht="15.6">
      <c r="A362" s="235"/>
      <c r="B362" s="236"/>
      <c r="C362" s="237"/>
      <c r="D362" s="238"/>
      <c r="E362" s="239"/>
      <c r="F362" s="240"/>
      <c r="G362" s="235"/>
      <c r="H362" s="235"/>
      <c r="I362" s="241"/>
      <c r="J362" s="237"/>
      <c r="K362" s="239"/>
      <c r="L362" s="239"/>
      <c r="M362" s="238"/>
      <c r="N362" s="240"/>
      <c r="O362" s="235"/>
      <c r="P362" s="235"/>
      <c r="Q362" s="241"/>
      <c r="R362" s="235"/>
      <c r="S362" s="235"/>
      <c r="T362" s="235"/>
      <c r="U362" s="235"/>
      <c r="V362" s="197"/>
      <c r="W362" s="235"/>
      <c r="X362" s="235"/>
      <c r="Y362" s="235"/>
      <c r="Z362" s="235"/>
      <c r="AA362" s="235"/>
      <c r="AB362" s="235"/>
      <c r="AC362" s="235"/>
      <c r="AD362" s="235"/>
      <c r="AE362" s="235"/>
      <c r="AF362" s="235"/>
      <c r="AG362" s="235"/>
      <c r="AH362" s="235"/>
      <c r="AI362" s="235"/>
      <c r="AJ362" s="235"/>
      <c r="AK362" s="235"/>
      <c r="AL362" s="235"/>
      <c r="AM362" s="235"/>
      <c r="AN362" s="235"/>
      <c r="AO362" s="235"/>
    </row>
    <row r="363" spans="1:41" ht="15.6">
      <c r="A363" s="235"/>
      <c r="B363" s="236"/>
      <c r="C363" s="237"/>
      <c r="D363" s="238"/>
      <c r="E363" s="239"/>
      <c r="F363" s="240"/>
      <c r="G363" s="235"/>
      <c r="H363" s="235"/>
      <c r="I363" s="241"/>
      <c r="J363" s="237"/>
      <c r="K363" s="239"/>
      <c r="L363" s="239"/>
      <c r="M363" s="238"/>
      <c r="N363" s="240"/>
      <c r="O363" s="235"/>
      <c r="P363" s="235"/>
      <c r="Q363" s="241"/>
      <c r="R363" s="235"/>
      <c r="S363" s="235"/>
      <c r="T363" s="235"/>
      <c r="U363" s="235"/>
      <c r="V363" s="197"/>
      <c r="W363" s="235"/>
      <c r="X363" s="235"/>
      <c r="Y363" s="235"/>
      <c r="Z363" s="235"/>
      <c r="AA363" s="235"/>
      <c r="AB363" s="235"/>
      <c r="AC363" s="235"/>
      <c r="AD363" s="235"/>
      <c r="AE363" s="235"/>
      <c r="AF363" s="235"/>
      <c r="AG363" s="235"/>
      <c r="AH363" s="235"/>
      <c r="AI363" s="235"/>
      <c r="AJ363" s="235"/>
      <c r="AK363" s="235"/>
      <c r="AL363" s="235"/>
      <c r="AM363" s="235"/>
      <c r="AN363" s="235"/>
      <c r="AO363" s="235"/>
    </row>
    <row r="364" spans="1:41" ht="15.6">
      <c r="A364" s="235"/>
      <c r="B364" s="236"/>
      <c r="C364" s="237"/>
      <c r="D364" s="238"/>
      <c r="E364" s="239"/>
      <c r="F364" s="240"/>
      <c r="G364" s="235"/>
      <c r="H364" s="235"/>
      <c r="I364" s="241"/>
      <c r="J364" s="237"/>
      <c r="K364" s="239"/>
      <c r="L364" s="239"/>
      <c r="M364" s="238"/>
      <c r="N364" s="240"/>
      <c r="O364" s="235"/>
      <c r="P364" s="235"/>
      <c r="Q364" s="241"/>
      <c r="R364" s="235"/>
      <c r="S364" s="235"/>
      <c r="T364" s="235"/>
      <c r="U364" s="235"/>
      <c r="V364" s="197"/>
      <c r="W364" s="235"/>
      <c r="X364" s="235"/>
      <c r="Y364" s="235"/>
      <c r="Z364" s="235"/>
      <c r="AA364" s="235"/>
      <c r="AB364" s="235"/>
      <c r="AC364" s="235"/>
      <c r="AD364" s="235"/>
      <c r="AE364" s="235"/>
      <c r="AF364" s="235"/>
      <c r="AG364" s="235"/>
      <c r="AH364" s="235"/>
      <c r="AI364" s="235"/>
      <c r="AJ364" s="235"/>
      <c r="AK364" s="235"/>
      <c r="AL364" s="235"/>
      <c r="AM364" s="235"/>
      <c r="AN364" s="235"/>
      <c r="AO364" s="235"/>
    </row>
    <row r="365" spans="1:41" ht="15.6">
      <c r="A365" s="235"/>
      <c r="B365" s="236"/>
      <c r="C365" s="237"/>
      <c r="D365" s="238"/>
      <c r="E365" s="239"/>
      <c r="F365" s="240"/>
      <c r="G365" s="235"/>
      <c r="H365" s="235"/>
      <c r="I365" s="241"/>
      <c r="J365" s="237"/>
      <c r="K365" s="239"/>
      <c r="L365" s="239"/>
      <c r="M365" s="238"/>
      <c r="N365" s="240"/>
      <c r="O365" s="235"/>
      <c r="P365" s="235"/>
      <c r="Q365" s="241"/>
      <c r="R365" s="235"/>
      <c r="S365" s="235"/>
      <c r="T365" s="235"/>
      <c r="U365" s="235"/>
      <c r="V365" s="197"/>
      <c r="W365" s="235"/>
      <c r="X365" s="235"/>
      <c r="Y365" s="235"/>
      <c r="Z365" s="235"/>
      <c r="AA365" s="235"/>
      <c r="AB365" s="235"/>
      <c r="AC365" s="235"/>
      <c r="AD365" s="235"/>
      <c r="AE365" s="235"/>
      <c r="AF365" s="235"/>
      <c r="AG365" s="235"/>
      <c r="AH365" s="235"/>
      <c r="AI365" s="235"/>
      <c r="AJ365" s="235"/>
      <c r="AK365" s="235"/>
      <c r="AL365" s="235"/>
      <c r="AM365" s="235"/>
      <c r="AN365" s="235"/>
      <c r="AO365" s="235"/>
    </row>
    <row r="366" spans="1:41" ht="15.6">
      <c r="A366" s="235"/>
      <c r="B366" s="236"/>
      <c r="C366" s="237"/>
      <c r="D366" s="238"/>
      <c r="E366" s="239"/>
      <c r="F366" s="240"/>
      <c r="G366" s="235"/>
      <c r="H366" s="235"/>
      <c r="I366" s="241"/>
      <c r="J366" s="237"/>
      <c r="K366" s="239"/>
      <c r="L366" s="239"/>
      <c r="M366" s="238"/>
      <c r="N366" s="240"/>
      <c r="O366" s="235"/>
      <c r="P366" s="235"/>
      <c r="Q366" s="241"/>
      <c r="R366" s="235"/>
      <c r="S366" s="235"/>
      <c r="T366" s="235"/>
      <c r="U366" s="235"/>
      <c r="V366" s="197"/>
      <c r="W366" s="235"/>
      <c r="X366" s="235"/>
      <c r="Y366" s="235"/>
      <c r="Z366" s="235"/>
      <c r="AA366" s="235"/>
      <c r="AB366" s="235"/>
      <c r="AC366" s="235"/>
      <c r="AD366" s="235"/>
      <c r="AE366" s="235"/>
      <c r="AF366" s="235"/>
      <c r="AG366" s="235"/>
      <c r="AH366" s="235"/>
      <c r="AI366" s="235"/>
      <c r="AJ366" s="235"/>
      <c r="AK366" s="235"/>
      <c r="AL366" s="235"/>
      <c r="AM366" s="235"/>
      <c r="AN366" s="235"/>
      <c r="AO366" s="235"/>
    </row>
    <row r="367" spans="1:41" ht="15.6">
      <c r="A367" s="235"/>
      <c r="B367" s="236"/>
      <c r="C367" s="237"/>
      <c r="D367" s="238"/>
      <c r="E367" s="239"/>
      <c r="F367" s="240"/>
      <c r="G367" s="235"/>
      <c r="H367" s="235"/>
      <c r="I367" s="241"/>
      <c r="J367" s="237"/>
      <c r="K367" s="239"/>
      <c r="L367" s="239"/>
      <c r="M367" s="238"/>
      <c r="N367" s="240"/>
      <c r="O367" s="235"/>
      <c r="P367" s="235"/>
      <c r="Q367" s="241"/>
      <c r="R367" s="235"/>
      <c r="S367" s="235"/>
      <c r="T367" s="235"/>
      <c r="U367" s="235"/>
      <c r="V367" s="197"/>
      <c r="W367" s="235"/>
      <c r="X367" s="235"/>
      <c r="Y367" s="235"/>
      <c r="Z367" s="235"/>
      <c r="AA367" s="235"/>
      <c r="AB367" s="235"/>
      <c r="AC367" s="235"/>
      <c r="AD367" s="235"/>
      <c r="AE367" s="235"/>
      <c r="AF367" s="235"/>
      <c r="AG367" s="235"/>
      <c r="AH367" s="235"/>
      <c r="AI367" s="235"/>
      <c r="AJ367" s="235"/>
      <c r="AK367" s="235"/>
      <c r="AL367" s="235"/>
      <c r="AM367" s="235"/>
      <c r="AN367" s="235"/>
      <c r="AO367" s="235"/>
    </row>
    <row r="368" spans="1:41" ht="15.6">
      <c r="A368" s="235"/>
      <c r="B368" s="236"/>
      <c r="C368" s="237"/>
      <c r="D368" s="238"/>
      <c r="E368" s="239"/>
      <c r="F368" s="240"/>
      <c r="G368" s="235"/>
      <c r="H368" s="235"/>
      <c r="I368" s="241"/>
      <c r="J368" s="237"/>
      <c r="K368" s="239"/>
      <c r="L368" s="239"/>
      <c r="M368" s="238"/>
      <c r="N368" s="240"/>
      <c r="O368" s="235"/>
      <c r="P368" s="235"/>
      <c r="Q368" s="241"/>
      <c r="R368" s="235"/>
      <c r="S368" s="235"/>
      <c r="T368" s="235"/>
      <c r="U368" s="235"/>
      <c r="V368" s="197"/>
      <c r="W368" s="235"/>
      <c r="X368" s="235"/>
      <c r="Y368" s="235"/>
      <c r="Z368" s="235"/>
      <c r="AA368" s="235"/>
      <c r="AB368" s="235"/>
      <c r="AC368" s="235"/>
      <c r="AD368" s="235"/>
      <c r="AE368" s="235"/>
      <c r="AF368" s="235"/>
      <c r="AG368" s="235"/>
      <c r="AH368" s="235"/>
      <c r="AI368" s="235"/>
      <c r="AJ368" s="235"/>
      <c r="AK368" s="235"/>
      <c r="AL368" s="235"/>
      <c r="AM368" s="235"/>
      <c r="AN368" s="235"/>
      <c r="AO368" s="235"/>
    </row>
    <row r="369" spans="1:41" ht="15.6">
      <c r="A369" s="235"/>
      <c r="B369" s="236"/>
      <c r="C369" s="237"/>
      <c r="D369" s="238"/>
      <c r="E369" s="239"/>
      <c r="F369" s="240"/>
      <c r="G369" s="235"/>
      <c r="H369" s="235"/>
      <c r="I369" s="241"/>
      <c r="J369" s="237"/>
      <c r="K369" s="239"/>
      <c r="L369" s="239"/>
      <c r="M369" s="238"/>
      <c r="N369" s="240"/>
      <c r="O369" s="235"/>
      <c r="P369" s="235"/>
      <c r="Q369" s="241"/>
      <c r="R369" s="235"/>
      <c r="S369" s="235"/>
      <c r="T369" s="235"/>
      <c r="U369" s="235"/>
      <c r="V369" s="197"/>
      <c r="W369" s="235"/>
      <c r="X369" s="235"/>
      <c r="Y369" s="235"/>
      <c r="Z369" s="235"/>
      <c r="AA369" s="235"/>
      <c r="AB369" s="235"/>
      <c r="AC369" s="235"/>
      <c r="AD369" s="235"/>
      <c r="AE369" s="235"/>
      <c r="AF369" s="235"/>
      <c r="AG369" s="235"/>
      <c r="AH369" s="235"/>
      <c r="AI369" s="235"/>
      <c r="AJ369" s="235"/>
      <c r="AK369" s="235"/>
      <c r="AL369" s="235"/>
      <c r="AM369" s="235"/>
      <c r="AN369" s="235"/>
      <c r="AO369" s="235"/>
    </row>
    <row r="370" spans="1:41" ht="15.6">
      <c r="A370" s="235"/>
      <c r="B370" s="236"/>
      <c r="C370" s="237"/>
      <c r="D370" s="238"/>
      <c r="E370" s="239"/>
      <c r="F370" s="240"/>
      <c r="G370" s="235"/>
      <c r="H370" s="235"/>
      <c r="I370" s="241"/>
      <c r="J370" s="237"/>
      <c r="K370" s="239"/>
      <c r="L370" s="239"/>
      <c r="M370" s="238"/>
      <c r="N370" s="240"/>
      <c r="O370" s="235"/>
      <c r="P370" s="235"/>
      <c r="Q370" s="241"/>
      <c r="R370" s="235"/>
      <c r="S370" s="235"/>
      <c r="T370" s="235"/>
      <c r="U370" s="235"/>
      <c r="V370" s="197"/>
      <c r="W370" s="235"/>
      <c r="X370" s="235"/>
      <c r="Y370" s="235"/>
      <c r="Z370" s="235"/>
      <c r="AA370" s="235"/>
      <c r="AB370" s="235"/>
      <c r="AC370" s="235"/>
      <c r="AD370" s="235"/>
      <c r="AE370" s="235"/>
      <c r="AF370" s="235"/>
      <c r="AG370" s="235"/>
      <c r="AH370" s="235"/>
      <c r="AI370" s="235"/>
      <c r="AJ370" s="235"/>
      <c r="AK370" s="235"/>
      <c r="AL370" s="235"/>
      <c r="AM370" s="235"/>
      <c r="AN370" s="235"/>
      <c r="AO370" s="235"/>
    </row>
    <row r="371" spans="1:41" ht="15.6">
      <c r="A371" s="235"/>
      <c r="B371" s="236"/>
      <c r="C371" s="237"/>
      <c r="D371" s="238"/>
      <c r="E371" s="239"/>
      <c r="F371" s="240"/>
      <c r="G371" s="235"/>
      <c r="H371" s="235"/>
      <c r="I371" s="241"/>
      <c r="J371" s="237"/>
      <c r="K371" s="239"/>
      <c r="L371" s="239"/>
      <c r="M371" s="238"/>
      <c r="N371" s="240"/>
      <c r="O371" s="235"/>
      <c r="P371" s="235"/>
      <c r="Q371" s="241"/>
      <c r="R371" s="235"/>
      <c r="S371" s="235"/>
      <c r="T371" s="235"/>
      <c r="U371" s="235"/>
      <c r="V371" s="197"/>
      <c r="W371" s="235"/>
      <c r="X371" s="235"/>
      <c r="Y371" s="235"/>
      <c r="Z371" s="235"/>
      <c r="AA371" s="235"/>
      <c r="AB371" s="235"/>
      <c r="AC371" s="235"/>
      <c r="AD371" s="235"/>
      <c r="AE371" s="235"/>
      <c r="AF371" s="235"/>
      <c r="AG371" s="235"/>
      <c r="AH371" s="235"/>
      <c r="AI371" s="235"/>
      <c r="AJ371" s="235"/>
      <c r="AK371" s="235"/>
      <c r="AL371" s="235"/>
      <c r="AM371" s="235"/>
      <c r="AN371" s="235"/>
      <c r="AO371" s="235"/>
    </row>
    <row r="372" spans="1:41" ht="15.6">
      <c r="A372" s="235"/>
      <c r="B372" s="236"/>
      <c r="C372" s="237"/>
      <c r="D372" s="238"/>
      <c r="E372" s="239"/>
      <c r="F372" s="240"/>
      <c r="G372" s="235"/>
      <c r="H372" s="235"/>
      <c r="I372" s="241"/>
      <c r="J372" s="237"/>
      <c r="K372" s="239"/>
      <c r="L372" s="239"/>
      <c r="M372" s="238"/>
      <c r="N372" s="240"/>
      <c r="O372" s="235"/>
      <c r="P372" s="235"/>
      <c r="Q372" s="241"/>
      <c r="R372" s="235"/>
      <c r="S372" s="235"/>
      <c r="T372" s="235"/>
      <c r="U372" s="235"/>
      <c r="V372" s="197"/>
      <c r="W372" s="235"/>
      <c r="X372" s="235"/>
      <c r="Y372" s="235"/>
      <c r="Z372" s="235"/>
      <c r="AA372" s="235"/>
      <c r="AB372" s="235"/>
      <c r="AC372" s="235"/>
      <c r="AD372" s="235"/>
      <c r="AE372" s="235"/>
      <c r="AF372" s="235"/>
      <c r="AG372" s="235"/>
      <c r="AH372" s="235"/>
      <c r="AI372" s="235"/>
      <c r="AJ372" s="235"/>
      <c r="AK372" s="235"/>
      <c r="AL372" s="235"/>
      <c r="AM372" s="235"/>
      <c r="AN372" s="235"/>
      <c r="AO372" s="235"/>
    </row>
    <row r="373" spans="1:41" ht="15.6">
      <c r="A373" s="235"/>
      <c r="B373" s="236"/>
      <c r="C373" s="237"/>
      <c r="D373" s="238"/>
      <c r="E373" s="239"/>
      <c r="F373" s="240"/>
      <c r="G373" s="235"/>
      <c r="H373" s="235"/>
      <c r="I373" s="241"/>
      <c r="J373" s="237"/>
      <c r="K373" s="239"/>
      <c r="L373" s="239"/>
      <c r="M373" s="238"/>
      <c r="N373" s="240"/>
      <c r="O373" s="235"/>
      <c r="P373" s="235"/>
      <c r="Q373" s="241"/>
      <c r="R373" s="235"/>
      <c r="S373" s="235"/>
      <c r="T373" s="235"/>
      <c r="U373" s="235"/>
      <c r="V373" s="197"/>
      <c r="W373" s="235"/>
      <c r="X373" s="235"/>
      <c r="Y373" s="235"/>
      <c r="Z373" s="235"/>
      <c r="AA373" s="235"/>
      <c r="AB373" s="235"/>
      <c r="AC373" s="235"/>
      <c r="AD373" s="235"/>
      <c r="AE373" s="235"/>
      <c r="AF373" s="235"/>
      <c r="AG373" s="235"/>
      <c r="AH373" s="235"/>
      <c r="AI373" s="235"/>
      <c r="AJ373" s="235"/>
      <c r="AK373" s="235"/>
      <c r="AL373" s="235"/>
      <c r="AM373" s="235"/>
      <c r="AN373" s="235"/>
      <c r="AO373" s="235"/>
    </row>
    <row r="374" spans="1:41" ht="15.6">
      <c r="A374" s="235"/>
      <c r="B374" s="236"/>
      <c r="C374" s="237"/>
      <c r="D374" s="238"/>
      <c r="E374" s="239"/>
      <c r="F374" s="240"/>
      <c r="G374" s="235"/>
      <c r="H374" s="235"/>
      <c r="I374" s="241"/>
      <c r="J374" s="237"/>
      <c r="K374" s="239"/>
      <c r="L374" s="239"/>
      <c r="M374" s="238"/>
      <c r="N374" s="240"/>
      <c r="O374" s="235"/>
      <c r="P374" s="235"/>
      <c r="Q374" s="241"/>
      <c r="R374" s="235"/>
      <c r="S374" s="235"/>
      <c r="T374" s="235"/>
      <c r="U374" s="235"/>
      <c r="V374" s="197"/>
      <c r="W374" s="235"/>
      <c r="X374" s="235"/>
      <c r="Y374" s="235"/>
      <c r="Z374" s="235"/>
      <c r="AA374" s="235"/>
      <c r="AB374" s="235"/>
      <c r="AC374" s="235"/>
      <c r="AD374" s="235"/>
      <c r="AE374" s="235"/>
      <c r="AF374" s="235"/>
      <c r="AG374" s="235"/>
      <c r="AH374" s="235"/>
      <c r="AI374" s="235"/>
      <c r="AJ374" s="235"/>
      <c r="AK374" s="235"/>
      <c r="AL374" s="235"/>
      <c r="AM374" s="235"/>
      <c r="AN374" s="235"/>
      <c r="AO374" s="235"/>
    </row>
    <row r="375" spans="1:41" ht="15.6">
      <c r="A375" s="235"/>
      <c r="B375" s="236"/>
      <c r="C375" s="237"/>
      <c r="D375" s="238"/>
      <c r="E375" s="239"/>
      <c r="F375" s="240"/>
      <c r="G375" s="235"/>
      <c r="H375" s="235"/>
      <c r="I375" s="241"/>
      <c r="J375" s="237"/>
      <c r="K375" s="239"/>
      <c r="L375" s="239"/>
      <c r="M375" s="238"/>
      <c r="N375" s="240"/>
      <c r="O375" s="235"/>
      <c r="P375" s="235"/>
      <c r="Q375" s="241"/>
      <c r="R375" s="235"/>
      <c r="S375" s="235"/>
      <c r="T375" s="235"/>
      <c r="U375" s="235"/>
      <c r="V375" s="197"/>
      <c r="W375" s="235"/>
      <c r="X375" s="235"/>
      <c r="Y375" s="235"/>
      <c r="Z375" s="235"/>
      <c r="AA375" s="235"/>
      <c r="AB375" s="235"/>
      <c r="AC375" s="235"/>
      <c r="AD375" s="235"/>
      <c r="AE375" s="235"/>
      <c r="AF375" s="235"/>
      <c r="AG375" s="235"/>
      <c r="AH375" s="235"/>
      <c r="AI375" s="235"/>
      <c r="AJ375" s="235"/>
      <c r="AK375" s="235"/>
      <c r="AL375" s="235"/>
      <c r="AM375" s="235"/>
      <c r="AN375" s="235"/>
      <c r="AO375" s="235"/>
    </row>
    <row r="376" spans="1:41" ht="15.6">
      <c r="A376" s="235"/>
      <c r="B376" s="236"/>
      <c r="C376" s="237"/>
      <c r="D376" s="238"/>
      <c r="E376" s="239"/>
      <c r="F376" s="240"/>
      <c r="G376" s="235"/>
      <c r="H376" s="235"/>
      <c r="I376" s="241"/>
      <c r="J376" s="237"/>
      <c r="K376" s="239"/>
      <c r="L376" s="239"/>
      <c r="M376" s="238"/>
      <c r="N376" s="240"/>
      <c r="O376" s="235"/>
      <c r="P376" s="235"/>
      <c r="Q376" s="241"/>
      <c r="R376" s="235"/>
      <c r="S376" s="235"/>
      <c r="T376" s="235"/>
      <c r="U376" s="235"/>
      <c r="V376" s="197"/>
      <c r="W376" s="235"/>
      <c r="X376" s="235"/>
      <c r="Y376" s="235"/>
      <c r="Z376" s="235"/>
      <c r="AA376" s="235"/>
      <c r="AB376" s="235"/>
      <c r="AC376" s="235"/>
      <c r="AD376" s="235"/>
      <c r="AE376" s="235"/>
      <c r="AF376" s="235"/>
      <c r="AG376" s="235"/>
      <c r="AH376" s="235"/>
      <c r="AI376" s="235"/>
      <c r="AJ376" s="235"/>
      <c r="AK376" s="235"/>
      <c r="AL376" s="235"/>
      <c r="AM376" s="235"/>
      <c r="AN376" s="235"/>
      <c r="AO376" s="235"/>
    </row>
    <row r="377" spans="1:41" ht="15.6">
      <c r="A377" s="235"/>
      <c r="B377" s="236"/>
      <c r="C377" s="237"/>
      <c r="D377" s="238"/>
      <c r="E377" s="239"/>
      <c r="F377" s="240"/>
      <c r="G377" s="235"/>
      <c r="H377" s="235"/>
      <c r="I377" s="241"/>
      <c r="J377" s="237"/>
      <c r="K377" s="239"/>
      <c r="L377" s="239"/>
      <c r="M377" s="238"/>
      <c r="N377" s="240"/>
      <c r="O377" s="235"/>
      <c r="P377" s="235"/>
      <c r="Q377" s="241"/>
      <c r="R377" s="235"/>
      <c r="S377" s="235"/>
      <c r="T377" s="235"/>
      <c r="U377" s="235"/>
      <c r="V377" s="197"/>
      <c r="W377" s="235"/>
      <c r="X377" s="235"/>
      <c r="Y377" s="235"/>
      <c r="Z377" s="235"/>
      <c r="AA377" s="235"/>
      <c r="AB377" s="235"/>
      <c r="AC377" s="235"/>
      <c r="AD377" s="235"/>
      <c r="AE377" s="235"/>
      <c r="AF377" s="235"/>
      <c r="AG377" s="235"/>
      <c r="AH377" s="235"/>
      <c r="AI377" s="235"/>
      <c r="AJ377" s="235"/>
      <c r="AK377" s="235"/>
      <c r="AL377" s="235"/>
      <c r="AM377" s="235"/>
      <c r="AN377" s="235"/>
      <c r="AO377" s="235"/>
    </row>
    <row r="378" spans="1:41" ht="15.6">
      <c r="A378" s="235"/>
      <c r="B378" s="236"/>
      <c r="C378" s="237"/>
      <c r="D378" s="238"/>
      <c r="E378" s="239"/>
      <c r="F378" s="240"/>
      <c r="G378" s="235"/>
      <c r="H378" s="235"/>
      <c r="I378" s="241"/>
      <c r="J378" s="237"/>
      <c r="K378" s="239"/>
      <c r="L378" s="239"/>
      <c r="M378" s="238"/>
      <c r="N378" s="240"/>
      <c r="O378" s="235"/>
      <c r="P378" s="235"/>
      <c r="Q378" s="241"/>
      <c r="R378" s="235"/>
      <c r="S378" s="235"/>
      <c r="T378" s="235"/>
      <c r="U378" s="235"/>
      <c r="V378" s="197"/>
      <c r="W378" s="235"/>
      <c r="X378" s="235"/>
      <c r="Y378" s="235"/>
      <c r="Z378" s="235"/>
      <c r="AA378" s="235"/>
      <c r="AB378" s="235"/>
      <c r="AC378" s="235"/>
      <c r="AD378" s="235"/>
      <c r="AE378" s="235"/>
      <c r="AF378" s="235"/>
      <c r="AG378" s="235"/>
      <c r="AH378" s="235"/>
      <c r="AI378" s="235"/>
      <c r="AJ378" s="235"/>
      <c r="AK378" s="235"/>
      <c r="AL378" s="235"/>
      <c r="AM378" s="235"/>
      <c r="AN378" s="235"/>
      <c r="AO378" s="235"/>
    </row>
    <row r="379" spans="1:41" ht="15.6">
      <c r="A379" s="235"/>
      <c r="B379" s="236"/>
      <c r="C379" s="237"/>
      <c r="D379" s="238"/>
      <c r="E379" s="239"/>
      <c r="F379" s="240"/>
      <c r="G379" s="235"/>
      <c r="H379" s="235"/>
      <c r="I379" s="241"/>
      <c r="J379" s="237"/>
      <c r="K379" s="239"/>
      <c r="L379" s="239"/>
      <c r="M379" s="238"/>
      <c r="N379" s="240"/>
      <c r="O379" s="235"/>
      <c r="P379" s="235"/>
      <c r="Q379" s="241"/>
      <c r="R379" s="235"/>
      <c r="S379" s="235"/>
      <c r="T379" s="235"/>
      <c r="U379" s="235"/>
      <c r="V379" s="197"/>
      <c r="W379" s="235"/>
      <c r="X379" s="235"/>
      <c r="Y379" s="235"/>
      <c r="Z379" s="235"/>
      <c r="AA379" s="235"/>
      <c r="AB379" s="235"/>
      <c r="AC379" s="235"/>
      <c r="AD379" s="235"/>
      <c r="AE379" s="235"/>
      <c r="AF379" s="235"/>
      <c r="AG379" s="235"/>
      <c r="AH379" s="235"/>
      <c r="AI379" s="235"/>
      <c r="AJ379" s="235"/>
      <c r="AK379" s="235"/>
      <c r="AL379" s="235"/>
      <c r="AM379" s="235"/>
      <c r="AN379" s="235"/>
      <c r="AO379" s="235"/>
    </row>
    <row r="380" spans="1:41" ht="15.6">
      <c r="A380" s="235"/>
      <c r="B380" s="236"/>
      <c r="C380" s="237"/>
      <c r="D380" s="238"/>
      <c r="E380" s="239"/>
      <c r="F380" s="240"/>
      <c r="G380" s="235"/>
      <c r="H380" s="235"/>
      <c r="I380" s="241"/>
      <c r="J380" s="237"/>
      <c r="K380" s="239"/>
      <c r="L380" s="239"/>
      <c r="M380" s="238"/>
      <c r="N380" s="240"/>
      <c r="O380" s="235"/>
      <c r="P380" s="235"/>
      <c r="Q380" s="241"/>
      <c r="R380" s="235"/>
      <c r="S380" s="235"/>
      <c r="T380" s="235"/>
      <c r="U380" s="235"/>
      <c r="V380" s="197"/>
      <c r="W380" s="235"/>
      <c r="X380" s="235"/>
      <c r="Y380" s="235"/>
      <c r="Z380" s="235"/>
      <c r="AA380" s="235"/>
      <c r="AB380" s="235"/>
      <c r="AC380" s="235"/>
      <c r="AD380" s="235"/>
      <c r="AE380" s="235"/>
      <c r="AF380" s="235"/>
      <c r="AG380" s="235"/>
      <c r="AH380" s="235"/>
      <c r="AI380" s="235"/>
      <c r="AJ380" s="235"/>
      <c r="AK380" s="235"/>
      <c r="AL380" s="235"/>
      <c r="AM380" s="235"/>
      <c r="AN380" s="235"/>
      <c r="AO380" s="235"/>
    </row>
    <row r="381" spans="1:41" ht="15.6">
      <c r="A381" s="235"/>
      <c r="B381" s="236"/>
      <c r="C381" s="237"/>
      <c r="D381" s="238"/>
      <c r="E381" s="239"/>
      <c r="F381" s="240"/>
      <c r="G381" s="235"/>
      <c r="H381" s="235"/>
      <c r="I381" s="241"/>
      <c r="J381" s="237"/>
      <c r="K381" s="239"/>
      <c r="L381" s="239"/>
      <c r="M381" s="238"/>
      <c r="N381" s="240"/>
      <c r="O381" s="235"/>
      <c r="P381" s="235"/>
      <c r="Q381" s="241"/>
      <c r="R381" s="235"/>
      <c r="S381" s="235"/>
      <c r="T381" s="235"/>
      <c r="U381" s="235"/>
      <c r="V381" s="197"/>
      <c r="W381" s="235"/>
      <c r="X381" s="235"/>
      <c r="Y381" s="235"/>
      <c r="Z381" s="235"/>
      <c r="AA381" s="235"/>
      <c r="AB381" s="235"/>
      <c r="AC381" s="235"/>
      <c r="AD381" s="235"/>
      <c r="AE381" s="235"/>
      <c r="AF381" s="235"/>
      <c r="AG381" s="235"/>
      <c r="AH381" s="235"/>
      <c r="AI381" s="235"/>
      <c r="AJ381" s="235"/>
      <c r="AK381" s="235"/>
      <c r="AL381" s="235"/>
      <c r="AM381" s="235"/>
      <c r="AN381" s="235"/>
      <c r="AO381" s="235"/>
    </row>
    <row r="382" spans="1:41" ht="15.6">
      <c r="A382" s="235"/>
      <c r="B382" s="236"/>
      <c r="C382" s="237"/>
      <c r="D382" s="238"/>
      <c r="E382" s="239"/>
      <c r="F382" s="240"/>
      <c r="G382" s="235"/>
      <c r="H382" s="235"/>
      <c r="I382" s="241"/>
      <c r="J382" s="237"/>
      <c r="K382" s="239"/>
      <c r="L382" s="239"/>
      <c r="M382" s="238"/>
      <c r="N382" s="240"/>
      <c r="O382" s="235"/>
      <c r="P382" s="235"/>
      <c r="Q382" s="241"/>
      <c r="R382" s="235"/>
      <c r="S382" s="235"/>
      <c r="T382" s="235"/>
      <c r="U382" s="235"/>
      <c r="V382" s="197"/>
      <c r="W382" s="235"/>
      <c r="X382" s="235"/>
      <c r="Y382" s="235"/>
      <c r="Z382" s="235"/>
      <c r="AA382" s="235"/>
      <c r="AB382" s="235"/>
      <c r="AC382" s="235"/>
      <c r="AD382" s="235"/>
      <c r="AE382" s="235"/>
      <c r="AF382" s="235"/>
      <c r="AG382" s="235"/>
      <c r="AH382" s="235"/>
      <c r="AI382" s="235"/>
      <c r="AJ382" s="235"/>
      <c r="AK382" s="235"/>
      <c r="AL382" s="235"/>
      <c r="AM382" s="235"/>
      <c r="AN382" s="235"/>
      <c r="AO382" s="235"/>
    </row>
    <row r="383" spans="1:41" ht="15.6">
      <c r="A383" s="235"/>
      <c r="B383" s="236"/>
      <c r="C383" s="237"/>
      <c r="D383" s="238"/>
      <c r="E383" s="239"/>
      <c r="F383" s="240"/>
      <c r="G383" s="235"/>
      <c r="H383" s="235"/>
      <c r="I383" s="241"/>
      <c r="J383" s="237"/>
      <c r="K383" s="239"/>
      <c r="L383" s="239"/>
      <c r="M383" s="238"/>
      <c r="N383" s="240"/>
      <c r="O383" s="235"/>
      <c r="P383" s="235"/>
      <c r="Q383" s="241"/>
      <c r="R383" s="235"/>
      <c r="S383" s="235"/>
      <c r="T383" s="235"/>
      <c r="U383" s="235"/>
      <c r="V383" s="197"/>
      <c r="W383" s="235"/>
      <c r="X383" s="235"/>
      <c r="Y383" s="235"/>
      <c r="Z383" s="235"/>
      <c r="AA383" s="235"/>
      <c r="AB383" s="235"/>
      <c r="AC383" s="235"/>
      <c r="AD383" s="235"/>
      <c r="AE383" s="235"/>
      <c r="AF383" s="235"/>
      <c r="AG383" s="235"/>
      <c r="AH383" s="235"/>
      <c r="AI383" s="235"/>
      <c r="AJ383" s="235"/>
      <c r="AK383" s="235"/>
      <c r="AL383" s="235"/>
      <c r="AM383" s="235"/>
      <c r="AN383" s="235"/>
      <c r="AO383" s="235"/>
    </row>
    <row r="384" spans="1:41" ht="15.6">
      <c r="A384" s="235"/>
      <c r="B384" s="236"/>
      <c r="C384" s="237"/>
      <c r="D384" s="238"/>
      <c r="E384" s="239"/>
      <c r="F384" s="240"/>
      <c r="G384" s="235"/>
      <c r="H384" s="235"/>
      <c r="I384" s="241"/>
      <c r="J384" s="237"/>
      <c r="K384" s="239"/>
      <c r="L384" s="239"/>
      <c r="M384" s="238"/>
      <c r="N384" s="240"/>
      <c r="O384" s="235"/>
      <c r="P384" s="235"/>
      <c r="Q384" s="241"/>
      <c r="R384" s="235"/>
      <c r="S384" s="235"/>
      <c r="T384" s="235"/>
      <c r="U384" s="235"/>
      <c r="V384" s="197"/>
      <c r="W384" s="235"/>
      <c r="X384" s="235"/>
      <c r="Y384" s="235"/>
      <c r="Z384" s="235"/>
      <c r="AA384" s="235"/>
      <c r="AB384" s="235"/>
      <c r="AC384" s="235"/>
      <c r="AD384" s="235"/>
      <c r="AE384" s="235"/>
      <c r="AF384" s="235"/>
      <c r="AG384" s="235"/>
      <c r="AH384" s="235"/>
      <c r="AI384" s="235"/>
      <c r="AJ384" s="235"/>
      <c r="AK384" s="235"/>
      <c r="AL384" s="235"/>
      <c r="AM384" s="235"/>
      <c r="AN384" s="235"/>
      <c r="AO384" s="235"/>
    </row>
    <row r="385" spans="1:41" ht="15.6">
      <c r="A385" s="235"/>
      <c r="B385" s="236"/>
      <c r="C385" s="237"/>
      <c r="D385" s="238"/>
      <c r="E385" s="239"/>
      <c r="F385" s="240"/>
      <c r="G385" s="235"/>
      <c r="H385" s="235"/>
      <c r="I385" s="241"/>
      <c r="J385" s="237"/>
      <c r="K385" s="239"/>
      <c r="L385" s="239"/>
      <c r="M385" s="238"/>
      <c r="N385" s="240"/>
      <c r="O385" s="235"/>
      <c r="P385" s="235"/>
      <c r="Q385" s="241"/>
      <c r="R385" s="235"/>
      <c r="S385" s="235"/>
      <c r="T385" s="235"/>
      <c r="U385" s="235"/>
      <c r="V385" s="197"/>
      <c r="W385" s="235"/>
      <c r="X385" s="235"/>
      <c r="Y385" s="235"/>
      <c r="Z385" s="235"/>
      <c r="AA385" s="235"/>
      <c r="AB385" s="235"/>
      <c r="AC385" s="235"/>
      <c r="AD385" s="235"/>
      <c r="AE385" s="235"/>
      <c r="AF385" s="235"/>
      <c r="AG385" s="235"/>
      <c r="AH385" s="235"/>
      <c r="AI385" s="235"/>
      <c r="AJ385" s="235"/>
      <c r="AK385" s="235"/>
      <c r="AL385" s="235"/>
      <c r="AM385" s="235"/>
      <c r="AN385" s="235"/>
      <c r="AO385" s="235"/>
    </row>
    <row r="386" spans="1:41" ht="15.6">
      <c r="A386" s="235"/>
      <c r="B386" s="236"/>
      <c r="C386" s="237"/>
      <c r="D386" s="238"/>
      <c r="E386" s="239"/>
      <c r="F386" s="240"/>
      <c r="G386" s="235"/>
      <c r="H386" s="235"/>
      <c r="I386" s="241"/>
      <c r="J386" s="237"/>
      <c r="K386" s="239"/>
      <c r="L386" s="239"/>
      <c r="M386" s="238"/>
      <c r="N386" s="240"/>
      <c r="O386" s="235"/>
      <c r="P386" s="235"/>
      <c r="Q386" s="241"/>
      <c r="R386" s="235"/>
      <c r="S386" s="235"/>
      <c r="T386" s="235"/>
      <c r="U386" s="235"/>
      <c r="V386" s="197"/>
      <c r="W386" s="235"/>
      <c r="X386" s="235"/>
      <c r="Y386" s="235"/>
      <c r="Z386" s="235"/>
      <c r="AA386" s="235"/>
      <c r="AB386" s="235"/>
      <c r="AC386" s="235"/>
      <c r="AD386" s="235"/>
      <c r="AE386" s="235"/>
      <c r="AF386" s="235"/>
      <c r="AG386" s="235"/>
      <c r="AH386" s="235"/>
      <c r="AI386" s="235"/>
      <c r="AJ386" s="235"/>
      <c r="AK386" s="235"/>
      <c r="AL386" s="235"/>
      <c r="AM386" s="235"/>
      <c r="AN386" s="235"/>
      <c r="AO386" s="235"/>
    </row>
    <row r="387" spans="1:41" ht="15.6">
      <c r="A387" s="235"/>
      <c r="B387" s="236"/>
      <c r="C387" s="237"/>
      <c r="D387" s="238"/>
      <c r="E387" s="239"/>
      <c r="F387" s="240"/>
      <c r="G387" s="235"/>
      <c r="H387" s="235"/>
      <c r="I387" s="241"/>
      <c r="J387" s="237"/>
      <c r="K387" s="239"/>
      <c r="L387" s="239"/>
      <c r="M387" s="238"/>
      <c r="N387" s="240"/>
      <c r="O387" s="235"/>
      <c r="P387" s="235"/>
      <c r="Q387" s="241"/>
      <c r="R387" s="235"/>
      <c r="S387" s="235"/>
      <c r="T387" s="235"/>
      <c r="U387" s="235"/>
      <c r="V387" s="197"/>
      <c r="W387" s="235"/>
      <c r="X387" s="235"/>
      <c r="Y387" s="235"/>
      <c r="Z387" s="235"/>
      <c r="AA387" s="235"/>
      <c r="AB387" s="235"/>
      <c r="AC387" s="235"/>
      <c r="AD387" s="235"/>
      <c r="AE387" s="235"/>
      <c r="AF387" s="235"/>
      <c r="AG387" s="235"/>
      <c r="AH387" s="235"/>
      <c r="AI387" s="235"/>
      <c r="AJ387" s="235"/>
      <c r="AK387" s="235"/>
      <c r="AL387" s="235"/>
      <c r="AM387" s="235"/>
      <c r="AN387" s="235"/>
      <c r="AO387" s="235"/>
    </row>
    <row r="388" spans="1:41" ht="15.6">
      <c r="A388" s="235"/>
      <c r="B388" s="236"/>
      <c r="C388" s="237"/>
      <c r="D388" s="238"/>
      <c r="E388" s="239"/>
      <c r="F388" s="240"/>
      <c r="G388" s="235"/>
      <c r="H388" s="235"/>
      <c r="I388" s="241"/>
      <c r="J388" s="237"/>
      <c r="K388" s="239"/>
      <c r="L388" s="239"/>
      <c r="M388" s="238"/>
      <c r="N388" s="240"/>
      <c r="O388" s="235"/>
      <c r="P388" s="235"/>
      <c r="Q388" s="241"/>
      <c r="R388" s="235"/>
      <c r="S388" s="235"/>
      <c r="T388" s="235"/>
      <c r="U388" s="235"/>
      <c r="V388" s="197"/>
      <c r="W388" s="235"/>
      <c r="X388" s="235"/>
      <c r="Y388" s="235"/>
      <c r="Z388" s="235"/>
      <c r="AA388" s="235"/>
      <c r="AB388" s="235"/>
      <c r="AC388" s="235"/>
      <c r="AD388" s="235"/>
      <c r="AE388" s="235"/>
      <c r="AF388" s="235"/>
      <c r="AG388" s="235"/>
      <c r="AH388" s="235"/>
      <c r="AI388" s="235"/>
      <c r="AJ388" s="235"/>
      <c r="AK388" s="235"/>
      <c r="AL388" s="235"/>
      <c r="AM388" s="235"/>
      <c r="AN388" s="235"/>
      <c r="AO388" s="235"/>
    </row>
    <row r="389" spans="1:41" ht="15.6">
      <c r="A389" s="235"/>
      <c r="B389" s="236"/>
      <c r="C389" s="237"/>
      <c r="D389" s="238"/>
      <c r="E389" s="239"/>
      <c r="F389" s="240"/>
      <c r="G389" s="235"/>
      <c r="H389" s="235"/>
      <c r="I389" s="241"/>
      <c r="J389" s="237"/>
      <c r="K389" s="239"/>
      <c r="L389" s="239"/>
      <c r="M389" s="238"/>
      <c r="N389" s="240"/>
      <c r="O389" s="235"/>
      <c r="P389" s="235"/>
      <c r="Q389" s="241"/>
      <c r="R389" s="235"/>
      <c r="S389" s="235"/>
      <c r="T389" s="235"/>
      <c r="U389" s="235"/>
      <c r="V389" s="197"/>
      <c r="W389" s="235"/>
      <c r="X389" s="235"/>
      <c r="Y389" s="235"/>
      <c r="Z389" s="235"/>
      <c r="AA389" s="235"/>
      <c r="AB389" s="235"/>
      <c r="AC389" s="235"/>
      <c r="AD389" s="235"/>
      <c r="AE389" s="235"/>
      <c r="AF389" s="235"/>
      <c r="AG389" s="235"/>
      <c r="AH389" s="235"/>
      <c r="AI389" s="235"/>
      <c r="AJ389" s="235"/>
      <c r="AK389" s="235"/>
      <c r="AL389" s="235"/>
      <c r="AM389" s="235"/>
      <c r="AN389" s="235"/>
      <c r="AO389" s="235"/>
    </row>
    <row r="390" spans="1:41" ht="15.6">
      <c r="A390" s="235"/>
      <c r="B390" s="236"/>
      <c r="C390" s="237"/>
      <c r="D390" s="238"/>
      <c r="E390" s="239"/>
      <c r="F390" s="240"/>
      <c r="G390" s="235"/>
      <c r="H390" s="235"/>
      <c r="I390" s="241"/>
      <c r="J390" s="237"/>
      <c r="K390" s="239"/>
      <c r="L390" s="239"/>
      <c r="M390" s="238"/>
      <c r="N390" s="240"/>
      <c r="O390" s="235"/>
      <c r="P390" s="235"/>
      <c r="Q390" s="241"/>
      <c r="R390" s="235"/>
      <c r="S390" s="235"/>
      <c r="T390" s="235"/>
      <c r="U390" s="235"/>
      <c r="V390" s="197"/>
      <c r="W390" s="235"/>
      <c r="X390" s="235"/>
      <c r="Y390" s="235"/>
      <c r="Z390" s="235"/>
      <c r="AA390" s="235"/>
      <c r="AB390" s="235"/>
      <c r="AC390" s="235"/>
      <c r="AD390" s="235"/>
      <c r="AE390" s="235"/>
      <c r="AF390" s="235"/>
      <c r="AG390" s="235"/>
      <c r="AH390" s="235"/>
      <c r="AI390" s="235"/>
      <c r="AJ390" s="235"/>
      <c r="AK390" s="235"/>
      <c r="AL390" s="235"/>
      <c r="AM390" s="235"/>
      <c r="AN390" s="235"/>
      <c r="AO390" s="235"/>
    </row>
    <row r="391" spans="1:41" ht="15.6">
      <c r="A391" s="235"/>
      <c r="B391" s="236"/>
      <c r="C391" s="237"/>
      <c r="D391" s="238"/>
      <c r="E391" s="239"/>
      <c r="F391" s="240"/>
      <c r="G391" s="235"/>
      <c r="H391" s="235"/>
      <c r="I391" s="241"/>
      <c r="J391" s="237"/>
      <c r="K391" s="239"/>
      <c r="L391" s="239"/>
      <c r="M391" s="238"/>
      <c r="N391" s="240"/>
      <c r="O391" s="235"/>
      <c r="P391" s="235"/>
      <c r="Q391" s="241"/>
      <c r="R391" s="235"/>
      <c r="S391" s="235"/>
      <c r="T391" s="235"/>
      <c r="U391" s="235"/>
      <c r="V391" s="197"/>
      <c r="W391" s="235"/>
      <c r="X391" s="235"/>
      <c r="Y391" s="235"/>
      <c r="Z391" s="235"/>
      <c r="AA391" s="235"/>
      <c r="AB391" s="235"/>
      <c r="AC391" s="235"/>
      <c r="AD391" s="235"/>
      <c r="AE391" s="235"/>
      <c r="AF391" s="235"/>
      <c r="AG391" s="235"/>
      <c r="AH391" s="235"/>
      <c r="AI391" s="235"/>
      <c r="AJ391" s="235"/>
      <c r="AK391" s="235"/>
      <c r="AL391" s="235"/>
      <c r="AM391" s="235"/>
      <c r="AN391" s="235"/>
      <c r="AO391" s="235"/>
    </row>
    <row r="392" spans="1:41" ht="15.6">
      <c r="A392" s="235"/>
      <c r="B392" s="236"/>
      <c r="C392" s="237"/>
      <c r="D392" s="238"/>
      <c r="E392" s="239"/>
      <c r="F392" s="240"/>
      <c r="G392" s="235"/>
      <c r="H392" s="235"/>
      <c r="I392" s="241"/>
      <c r="J392" s="237"/>
      <c r="K392" s="239"/>
      <c r="L392" s="239"/>
      <c r="M392" s="238"/>
      <c r="N392" s="240"/>
      <c r="O392" s="235"/>
      <c r="P392" s="235"/>
      <c r="Q392" s="241"/>
      <c r="R392" s="235"/>
      <c r="S392" s="235"/>
      <c r="T392" s="235"/>
      <c r="U392" s="235"/>
      <c r="V392" s="197"/>
      <c r="W392" s="235"/>
      <c r="X392" s="235"/>
      <c r="Y392" s="235"/>
      <c r="Z392" s="235"/>
      <c r="AA392" s="235"/>
      <c r="AB392" s="235"/>
      <c r="AC392" s="235"/>
      <c r="AD392" s="235"/>
      <c r="AE392" s="235"/>
      <c r="AF392" s="235"/>
      <c r="AG392" s="235"/>
      <c r="AH392" s="235"/>
      <c r="AI392" s="235"/>
      <c r="AJ392" s="235"/>
      <c r="AK392" s="235"/>
      <c r="AL392" s="235"/>
      <c r="AM392" s="235"/>
      <c r="AN392" s="235"/>
      <c r="AO392" s="235"/>
    </row>
    <row r="393" spans="1:41" ht="15.6">
      <c r="A393" s="235"/>
      <c r="B393" s="236"/>
      <c r="C393" s="237"/>
      <c r="D393" s="238"/>
      <c r="E393" s="239"/>
      <c r="F393" s="240"/>
      <c r="G393" s="235"/>
      <c r="H393" s="235"/>
      <c r="I393" s="241"/>
      <c r="J393" s="237"/>
      <c r="K393" s="239"/>
      <c r="L393" s="239"/>
      <c r="M393" s="238"/>
      <c r="N393" s="240"/>
      <c r="O393" s="235"/>
      <c r="P393" s="235"/>
      <c r="Q393" s="241"/>
      <c r="R393" s="235"/>
      <c r="S393" s="235"/>
      <c r="T393" s="235"/>
      <c r="U393" s="235"/>
      <c r="V393" s="197"/>
      <c r="W393" s="235"/>
      <c r="X393" s="235"/>
      <c r="Y393" s="235"/>
      <c r="Z393" s="235"/>
      <c r="AA393" s="235"/>
      <c r="AB393" s="235"/>
      <c r="AC393" s="235"/>
      <c r="AD393" s="235"/>
      <c r="AE393" s="235"/>
      <c r="AF393" s="235"/>
      <c r="AG393" s="235"/>
      <c r="AH393" s="235"/>
      <c r="AI393" s="235"/>
      <c r="AJ393" s="235"/>
      <c r="AK393" s="235"/>
      <c r="AL393" s="235"/>
      <c r="AM393" s="235"/>
      <c r="AN393" s="235"/>
      <c r="AO393" s="235"/>
    </row>
    <row r="394" spans="1:41" ht="15.6">
      <c r="A394" s="235"/>
      <c r="B394" s="236"/>
      <c r="C394" s="237"/>
      <c r="D394" s="238"/>
      <c r="E394" s="239"/>
      <c r="F394" s="240"/>
      <c r="G394" s="235"/>
      <c r="H394" s="235"/>
      <c r="I394" s="241"/>
      <c r="J394" s="237"/>
      <c r="K394" s="239"/>
      <c r="L394" s="239"/>
      <c r="M394" s="238"/>
      <c r="N394" s="240"/>
      <c r="O394" s="235"/>
      <c r="P394" s="235"/>
      <c r="Q394" s="241"/>
      <c r="R394" s="235"/>
      <c r="S394" s="235"/>
      <c r="T394" s="235"/>
      <c r="U394" s="235"/>
      <c r="V394" s="197"/>
      <c r="W394" s="235"/>
      <c r="X394" s="235"/>
      <c r="Y394" s="235"/>
      <c r="Z394" s="235"/>
      <c r="AA394" s="235"/>
      <c r="AB394" s="235"/>
      <c r="AC394" s="235"/>
      <c r="AD394" s="235"/>
      <c r="AE394" s="235"/>
      <c r="AF394" s="235"/>
      <c r="AG394" s="235"/>
      <c r="AH394" s="235"/>
      <c r="AI394" s="235"/>
      <c r="AJ394" s="235"/>
      <c r="AK394" s="235"/>
      <c r="AL394" s="235"/>
      <c r="AM394" s="235"/>
      <c r="AN394" s="235"/>
      <c r="AO394" s="235"/>
    </row>
    <row r="395" spans="1:41" ht="15.6">
      <c r="A395" s="235"/>
      <c r="B395" s="236"/>
      <c r="C395" s="237"/>
      <c r="D395" s="238"/>
      <c r="E395" s="239"/>
      <c r="F395" s="240"/>
      <c r="G395" s="235"/>
      <c r="H395" s="235"/>
      <c r="I395" s="241"/>
      <c r="J395" s="237"/>
      <c r="K395" s="239"/>
      <c r="L395" s="239"/>
      <c r="M395" s="238"/>
      <c r="N395" s="240"/>
      <c r="O395" s="235"/>
      <c r="P395" s="235"/>
      <c r="Q395" s="241"/>
      <c r="R395" s="235"/>
      <c r="S395" s="235"/>
      <c r="T395" s="235"/>
      <c r="U395" s="235"/>
      <c r="V395" s="197"/>
      <c r="W395" s="235"/>
      <c r="X395" s="235"/>
      <c r="Y395" s="235"/>
      <c r="Z395" s="235"/>
      <c r="AA395" s="235"/>
      <c r="AB395" s="235"/>
      <c r="AC395" s="235"/>
      <c r="AD395" s="235"/>
      <c r="AE395" s="235"/>
      <c r="AF395" s="235"/>
      <c r="AG395" s="235"/>
      <c r="AH395" s="235"/>
      <c r="AI395" s="235"/>
      <c r="AJ395" s="235"/>
      <c r="AK395" s="235"/>
      <c r="AL395" s="235"/>
      <c r="AM395" s="235"/>
      <c r="AN395" s="235"/>
      <c r="AO395" s="235"/>
    </row>
    <row r="396" spans="1:41" ht="15.6">
      <c r="A396" s="235"/>
      <c r="B396" s="236"/>
      <c r="C396" s="237"/>
      <c r="D396" s="238"/>
      <c r="E396" s="239"/>
      <c r="F396" s="240"/>
      <c r="G396" s="235"/>
      <c r="H396" s="235"/>
      <c r="I396" s="241"/>
      <c r="J396" s="237"/>
      <c r="K396" s="239"/>
      <c r="L396" s="239"/>
      <c r="M396" s="238"/>
      <c r="N396" s="240"/>
      <c r="O396" s="235"/>
      <c r="P396" s="235"/>
      <c r="Q396" s="241"/>
      <c r="R396" s="235"/>
      <c r="S396" s="235"/>
      <c r="T396" s="235"/>
      <c r="U396" s="235"/>
      <c r="V396" s="197"/>
      <c r="W396" s="235"/>
      <c r="X396" s="235"/>
      <c r="Y396" s="235"/>
      <c r="Z396" s="235"/>
      <c r="AA396" s="235"/>
      <c r="AB396" s="235"/>
      <c r="AC396" s="235"/>
      <c r="AD396" s="235"/>
      <c r="AE396" s="235"/>
      <c r="AF396" s="235"/>
      <c r="AG396" s="235"/>
      <c r="AH396" s="235"/>
      <c r="AI396" s="235"/>
      <c r="AJ396" s="235"/>
      <c r="AK396" s="235"/>
      <c r="AL396" s="235"/>
      <c r="AM396" s="235"/>
      <c r="AN396" s="235"/>
      <c r="AO396" s="235"/>
    </row>
    <row r="397" spans="1:41" ht="15.6">
      <c r="A397" s="235"/>
      <c r="B397" s="236"/>
      <c r="C397" s="237"/>
      <c r="D397" s="238"/>
      <c r="E397" s="239"/>
      <c r="F397" s="240"/>
      <c r="G397" s="235"/>
      <c r="H397" s="235"/>
      <c r="I397" s="241"/>
      <c r="J397" s="237"/>
      <c r="K397" s="239"/>
      <c r="L397" s="239"/>
      <c r="M397" s="238"/>
      <c r="N397" s="240"/>
      <c r="O397" s="235"/>
      <c r="P397" s="235"/>
      <c r="Q397" s="241"/>
      <c r="R397" s="235"/>
      <c r="S397" s="235"/>
      <c r="T397" s="235"/>
      <c r="U397" s="235"/>
      <c r="V397" s="197"/>
      <c r="W397" s="235"/>
      <c r="X397" s="235"/>
      <c r="Y397" s="235"/>
      <c r="Z397" s="235"/>
      <c r="AA397" s="235"/>
      <c r="AB397" s="235"/>
      <c r="AC397" s="235"/>
      <c r="AD397" s="235"/>
      <c r="AE397" s="235"/>
      <c r="AF397" s="235"/>
      <c r="AG397" s="235"/>
      <c r="AH397" s="235"/>
      <c r="AI397" s="235"/>
      <c r="AJ397" s="235"/>
      <c r="AK397" s="235"/>
      <c r="AL397" s="235"/>
      <c r="AM397" s="235"/>
      <c r="AN397" s="235"/>
      <c r="AO397" s="235"/>
    </row>
    <row r="398" spans="1:41" ht="15.6">
      <c r="A398" s="235"/>
      <c r="B398" s="236"/>
      <c r="C398" s="237"/>
      <c r="D398" s="238"/>
      <c r="E398" s="239"/>
      <c r="F398" s="240"/>
      <c r="G398" s="235"/>
      <c r="H398" s="235"/>
      <c r="I398" s="241"/>
      <c r="J398" s="237"/>
      <c r="K398" s="239"/>
      <c r="L398" s="239"/>
      <c r="M398" s="238"/>
      <c r="N398" s="240"/>
      <c r="O398" s="235"/>
      <c r="P398" s="235"/>
      <c r="Q398" s="241"/>
      <c r="R398" s="235"/>
      <c r="S398" s="235"/>
      <c r="T398" s="235"/>
      <c r="U398" s="235"/>
      <c r="V398" s="197"/>
      <c r="W398" s="235"/>
      <c r="X398" s="235"/>
      <c r="Y398" s="235"/>
      <c r="Z398" s="235"/>
      <c r="AA398" s="235"/>
      <c r="AB398" s="235"/>
      <c r="AC398" s="235"/>
      <c r="AD398" s="235"/>
      <c r="AE398" s="235"/>
      <c r="AF398" s="235"/>
      <c r="AG398" s="235"/>
      <c r="AH398" s="235"/>
      <c r="AI398" s="235"/>
      <c r="AJ398" s="235"/>
      <c r="AK398" s="235"/>
      <c r="AL398" s="235"/>
      <c r="AM398" s="235"/>
      <c r="AN398" s="235"/>
      <c r="AO398" s="235"/>
    </row>
    <row r="399" spans="1:41" ht="15.6">
      <c r="A399" s="235"/>
      <c r="B399" s="236"/>
      <c r="C399" s="237"/>
      <c r="D399" s="238"/>
      <c r="E399" s="239"/>
      <c r="F399" s="240"/>
      <c r="G399" s="235"/>
      <c r="H399" s="235"/>
      <c r="I399" s="241"/>
      <c r="J399" s="237"/>
      <c r="K399" s="239"/>
      <c r="L399" s="239"/>
      <c r="M399" s="238"/>
      <c r="N399" s="240"/>
      <c r="O399" s="235"/>
      <c r="P399" s="235"/>
      <c r="Q399" s="241"/>
      <c r="R399" s="235"/>
      <c r="S399" s="235"/>
      <c r="T399" s="235"/>
      <c r="U399" s="235"/>
      <c r="V399" s="197"/>
      <c r="W399" s="235"/>
      <c r="X399" s="235"/>
      <c r="Y399" s="235"/>
      <c r="Z399" s="235"/>
      <c r="AA399" s="235"/>
      <c r="AB399" s="235"/>
      <c r="AC399" s="235"/>
      <c r="AD399" s="235"/>
      <c r="AE399" s="235"/>
      <c r="AF399" s="235"/>
      <c r="AG399" s="235"/>
      <c r="AH399" s="235"/>
      <c r="AI399" s="235"/>
      <c r="AJ399" s="235"/>
      <c r="AK399" s="235"/>
      <c r="AL399" s="235"/>
      <c r="AM399" s="235"/>
      <c r="AN399" s="235"/>
      <c r="AO399" s="235"/>
    </row>
    <row r="400" spans="1:41" ht="15.6">
      <c r="A400" s="235"/>
      <c r="B400" s="236"/>
      <c r="C400" s="237"/>
      <c r="D400" s="238"/>
      <c r="E400" s="239"/>
      <c r="F400" s="240"/>
      <c r="G400" s="235"/>
      <c r="H400" s="235"/>
      <c r="I400" s="241"/>
      <c r="J400" s="237"/>
      <c r="K400" s="239"/>
      <c r="L400" s="239"/>
      <c r="M400" s="238"/>
      <c r="N400" s="240"/>
      <c r="O400" s="235"/>
      <c r="P400" s="235"/>
      <c r="Q400" s="241"/>
      <c r="R400" s="235"/>
      <c r="S400" s="235"/>
      <c r="T400" s="235"/>
      <c r="U400" s="235"/>
      <c r="V400" s="197"/>
      <c r="W400" s="235"/>
      <c r="X400" s="235"/>
      <c r="Y400" s="235"/>
      <c r="Z400" s="235"/>
      <c r="AA400" s="235"/>
      <c r="AB400" s="235"/>
      <c r="AC400" s="235"/>
      <c r="AD400" s="235"/>
      <c r="AE400" s="235"/>
      <c r="AF400" s="235"/>
      <c r="AG400" s="235"/>
      <c r="AH400" s="235"/>
      <c r="AI400" s="235"/>
      <c r="AJ400" s="235"/>
      <c r="AK400" s="235"/>
      <c r="AL400" s="235"/>
      <c r="AM400" s="235"/>
      <c r="AN400" s="235"/>
      <c r="AO400" s="235"/>
    </row>
    <row r="401" spans="1:41" ht="15.6">
      <c r="A401" s="235"/>
      <c r="B401" s="236"/>
      <c r="C401" s="237"/>
      <c r="D401" s="238"/>
      <c r="E401" s="239"/>
      <c r="F401" s="240"/>
      <c r="G401" s="235"/>
      <c r="H401" s="235"/>
      <c r="I401" s="241"/>
      <c r="J401" s="237"/>
      <c r="K401" s="239"/>
      <c r="L401" s="239"/>
      <c r="M401" s="238"/>
      <c r="N401" s="240"/>
      <c r="O401" s="235"/>
      <c r="P401" s="235"/>
      <c r="Q401" s="241"/>
      <c r="R401" s="235"/>
      <c r="S401" s="235"/>
      <c r="T401" s="235"/>
      <c r="U401" s="235"/>
      <c r="V401" s="197"/>
      <c r="W401" s="235"/>
      <c r="X401" s="235"/>
      <c r="Y401" s="235"/>
      <c r="Z401" s="235"/>
      <c r="AA401" s="235"/>
      <c r="AB401" s="235"/>
      <c r="AC401" s="235"/>
      <c r="AD401" s="235"/>
      <c r="AE401" s="235"/>
      <c r="AF401" s="235"/>
      <c r="AG401" s="235"/>
      <c r="AH401" s="235"/>
      <c r="AI401" s="235"/>
      <c r="AJ401" s="235"/>
      <c r="AK401" s="235"/>
      <c r="AL401" s="235"/>
      <c r="AM401" s="235"/>
      <c r="AN401" s="235"/>
      <c r="AO401" s="235"/>
    </row>
    <row r="402" spans="1:41" ht="15.6">
      <c r="A402" s="235"/>
      <c r="B402" s="236"/>
      <c r="C402" s="237"/>
      <c r="D402" s="238"/>
      <c r="E402" s="239"/>
      <c r="F402" s="240"/>
      <c r="G402" s="235"/>
      <c r="H402" s="235"/>
      <c r="I402" s="241"/>
      <c r="J402" s="237"/>
      <c r="K402" s="239"/>
      <c r="L402" s="239"/>
      <c r="M402" s="238"/>
      <c r="N402" s="240"/>
      <c r="O402" s="235"/>
      <c r="P402" s="235"/>
      <c r="Q402" s="241"/>
      <c r="R402" s="235"/>
      <c r="S402" s="235"/>
      <c r="T402" s="235"/>
      <c r="U402" s="235"/>
      <c r="V402" s="197"/>
      <c r="W402" s="235"/>
      <c r="X402" s="235"/>
      <c r="Y402" s="235"/>
      <c r="Z402" s="235"/>
      <c r="AA402" s="235"/>
      <c r="AB402" s="235"/>
      <c r="AC402" s="235"/>
      <c r="AD402" s="235"/>
      <c r="AE402" s="235"/>
      <c r="AF402" s="235"/>
      <c r="AG402" s="235"/>
      <c r="AH402" s="235"/>
      <c r="AI402" s="235"/>
      <c r="AJ402" s="235"/>
      <c r="AK402" s="235"/>
      <c r="AL402" s="235"/>
      <c r="AM402" s="235"/>
      <c r="AN402" s="235"/>
      <c r="AO402" s="235"/>
    </row>
    <row r="403" spans="1:41" ht="15.6">
      <c r="A403" s="235"/>
      <c r="B403" s="236"/>
      <c r="C403" s="237"/>
      <c r="D403" s="238"/>
      <c r="E403" s="239"/>
      <c r="F403" s="240"/>
      <c r="G403" s="235"/>
      <c r="H403" s="235"/>
      <c r="I403" s="241"/>
      <c r="J403" s="237"/>
      <c r="K403" s="239"/>
      <c r="L403" s="239"/>
      <c r="M403" s="238"/>
      <c r="N403" s="240"/>
      <c r="O403" s="235"/>
      <c r="P403" s="235"/>
      <c r="Q403" s="241"/>
      <c r="R403" s="235"/>
      <c r="S403" s="235"/>
      <c r="T403" s="235"/>
      <c r="U403" s="235"/>
      <c r="V403" s="197"/>
      <c r="W403" s="235"/>
      <c r="X403" s="235"/>
      <c r="Y403" s="235"/>
      <c r="Z403" s="235"/>
      <c r="AA403" s="235"/>
      <c r="AB403" s="235"/>
      <c r="AC403" s="235"/>
      <c r="AD403" s="235"/>
      <c r="AE403" s="235"/>
      <c r="AF403" s="235"/>
      <c r="AG403" s="235"/>
      <c r="AH403" s="235"/>
      <c r="AI403" s="235"/>
      <c r="AJ403" s="235"/>
      <c r="AK403" s="235"/>
      <c r="AL403" s="235"/>
      <c r="AM403" s="235"/>
      <c r="AN403" s="235"/>
      <c r="AO403" s="235"/>
    </row>
    <row r="404" spans="1:41" ht="15.6">
      <c r="A404" s="235"/>
      <c r="B404" s="236"/>
      <c r="C404" s="237"/>
      <c r="D404" s="238"/>
      <c r="E404" s="239"/>
      <c r="F404" s="240"/>
      <c r="G404" s="235"/>
      <c r="H404" s="235"/>
      <c r="I404" s="241"/>
      <c r="J404" s="237"/>
      <c r="K404" s="239"/>
      <c r="L404" s="239"/>
      <c r="M404" s="238"/>
      <c r="N404" s="240"/>
      <c r="O404" s="235"/>
      <c r="P404" s="235"/>
      <c r="Q404" s="241"/>
      <c r="R404" s="235"/>
      <c r="S404" s="235"/>
      <c r="T404" s="235"/>
      <c r="U404" s="235"/>
      <c r="V404" s="197"/>
      <c r="W404" s="235"/>
      <c r="X404" s="235"/>
      <c r="Y404" s="235"/>
      <c r="Z404" s="235"/>
      <c r="AA404" s="235"/>
      <c r="AB404" s="235"/>
      <c r="AC404" s="235"/>
      <c r="AD404" s="235"/>
      <c r="AE404" s="235"/>
      <c r="AF404" s="235"/>
      <c r="AG404" s="235"/>
      <c r="AH404" s="235"/>
      <c r="AI404" s="235"/>
      <c r="AJ404" s="235"/>
      <c r="AK404" s="235"/>
      <c r="AL404" s="235"/>
      <c r="AM404" s="235"/>
      <c r="AN404" s="235"/>
      <c r="AO404" s="235"/>
    </row>
    <row r="405" spans="1:41" ht="15.6">
      <c r="A405" s="235"/>
      <c r="B405" s="236"/>
      <c r="C405" s="237"/>
      <c r="D405" s="238"/>
      <c r="E405" s="239"/>
      <c r="F405" s="240"/>
      <c r="G405" s="235"/>
      <c r="H405" s="235"/>
      <c r="I405" s="241"/>
      <c r="J405" s="237"/>
      <c r="K405" s="239"/>
      <c r="L405" s="239"/>
      <c r="M405" s="238"/>
      <c r="N405" s="240"/>
      <c r="O405" s="235"/>
      <c r="P405" s="235"/>
      <c r="Q405" s="241"/>
      <c r="R405" s="235"/>
      <c r="S405" s="235"/>
      <c r="T405" s="235"/>
      <c r="U405" s="235"/>
      <c r="V405" s="197"/>
      <c r="W405" s="235"/>
      <c r="X405" s="235"/>
      <c r="Y405" s="235"/>
      <c r="Z405" s="235"/>
      <c r="AA405" s="235"/>
      <c r="AB405" s="235"/>
      <c r="AC405" s="235"/>
      <c r="AD405" s="235"/>
      <c r="AE405" s="235"/>
      <c r="AF405" s="235"/>
      <c r="AG405" s="235"/>
      <c r="AH405" s="235"/>
      <c r="AI405" s="235"/>
      <c r="AJ405" s="235"/>
      <c r="AK405" s="235"/>
      <c r="AL405" s="235"/>
      <c r="AM405" s="235"/>
      <c r="AN405" s="235"/>
      <c r="AO405" s="235"/>
    </row>
    <row r="406" spans="1:41" ht="15.6">
      <c r="A406" s="235"/>
      <c r="B406" s="236"/>
      <c r="C406" s="237"/>
      <c r="D406" s="238"/>
      <c r="E406" s="239"/>
      <c r="F406" s="240"/>
      <c r="G406" s="235"/>
      <c r="H406" s="235"/>
      <c r="I406" s="241"/>
      <c r="J406" s="237"/>
      <c r="K406" s="239"/>
      <c r="L406" s="239"/>
      <c r="M406" s="238"/>
      <c r="N406" s="240"/>
      <c r="O406" s="235"/>
      <c r="P406" s="235"/>
      <c r="Q406" s="241"/>
      <c r="R406" s="235"/>
      <c r="S406" s="235"/>
      <c r="T406" s="235"/>
      <c r="U406" s="235"/>
      <c r="V406" s="197"/>
      <c r="W406" s="235"/>
      <c r="X406" s="235"/>
      <c r="Y406" s="235"/>
      <c r="Z406" s="235"/>
      <c r="AA406" s="235"/>
      <c r="AB406" s="235"/>
      <c r="AC406" s="235"/>
      <c r="AD406" s="235"/>
      <c r="AE406" s="235"/>
      <c r="AF406" s="235"/>
      <c r="AG406" s="235"/>
      <c r="AH406" s="235"/>
      <c r="AI406" s="235"/>
      <c r="AJ406" s="235"/>
      <c r="AK406" s="235"/>
      <c r="AL406" s="235"/>
      <c r="AM406" s="235"/>
      <c r="AN406" s="235"/>
      <c r="AO406" s="235"/>
    </row>
    <row r="407" spans="1:41" ht="15.6">
      <c r="A407" s="235"/>
      <c r="B407" s="236"/>
      <c r="C407" s="237"/>
      <c r="D407" s="238"/>
      <c r="E407" s="239"/>
      <c r="F407" s="240"/>
      <c r="G407" s="235"/>
      <c r="H407" s="235"/>
      <c r="I407" s="241"/>
      <c r="J407" s="237"/>
      <c r="K407" s="239"/>
      <c r="L407" s="239"/>
      <c r="M407" s="238"/>
      <c r="N407" s="240"/>
      <c r="O407" s="235"/>
      <c r="P407" s="235"/>
      <c r="Q407" s="241"/>
      <c r="R407" s="235"/>
      <c r="S407" s="235"/>
      <c r="T407" s="235"/>
      <c r="U407" s="235"/>
      <c r="V407" s="197"/>
      <c r="W407" s="235"/>
      <c r="X407" s="235"/>
      <c r="Y407" s="235"/>
      <c r="Z407" s="235"/>
      <c r="AA407" s="235"/>
      <c r="AB407" s="235"/>
      <c r="AC407" s="235"/>
      <c r="AD407" s="235"/>
      <c r="AE407" s="235"/>
      <c r="AF407" s="235"/>
      <c r="AG407" s="235"/>
      <c r="AH407" s="235"/>
      <c r="AI407" s="235"/>
      <c r="AJ407" s="235"/>
      <c r="AK407" s="235"/>
      <c r="AL407" s="235"/>
      <c r="AM407" s="235"/>
      <c r="AN407" s="235"/>
      <c r="AO407" s="235"/>
    </row>
    <row r="408" spans="1:41" ht="15.6">
      <c r="A408" s="235"/>
      <c r="B408" s="236"/>
      <c r="C408" s="237"/>
      <c r="D408" s="238"/>
      <c r="E408" s="239"/>
      <c r="F408" s="240"/>
      <c r="G408" s="235"/>
      <c r="H408" s="235"/>
      <c r="I408" s="241"/>
      <c r="J408" s="237"/>
      <c r="K408" s="239"/>
      <c r="L408" s="239"/>
      <c r="M408" s="238"/>
      <c r="N408" s="240"/>
      <c r="O408" s="235"/>
      <c r="P408" s="235"/>
      <c r="Q408" s="241"/>
      <c r="R408" s="235"/>
      <c r="S408" s="235"/>
      <c r="T408" s="235"/>
      <c r="U408" s="235"/>
      <c r="V408" s="197"/>
      <c r="W408" s="235"/>
      <c r="X408" s="235"/>
      <c r="Y408" s="235"/>
      <c r="Z408" s="235"/>
      <c r="AA408" s="235"/>
      <c r="AB408" s="235"/>
      <c r="AC408" s="235"/>
      <c r="AD408" s="235"/>
      <c r="AE408" s="235"/>
      <c r="AF408" s="235"/>
      <c r="AG408" s="235"/>
      <c r="AH408" s="235"/>
      <c r="AI408" s="235"/>
      <c r="AJ408" s="235"/>
      <c r="AK408" s="235"/>
      <c r="AL408" s="235"/>
      <c r="AM408" s="235"/>
      <c r="AN408" s="235"/>
      <c r="AO408" s="235"/>
    </row>
    <row r="409" spans="1:41" ht="15.6">
      <c r="A409" s="235"/>
      <c r="B409" s="236"/>
      <c r="C409" s="237"/>
      <c r="D409" s="238"/>
      <c r="E409" s="239"/>
      <c r="F409" s="240"/>
      <c r="G409" s="235"/>
      <c r="H409" s="235"/>
      <c r="I409" s="241"/>
      <c r="J409" s="237"/>
      <c r="K409" s="239"/>
      <c r="L409" s="239"/>
      <c r="M409" s="238"/>
      <c r="N409" s="240"/>
      <c r="O409" s="235"/>
      <c r="P409" s="235"/>
      <c r="Q409" s="241"/>
      <c r="R409" s="235"/>
      <c r="S409" s="235"/>
      <c r="T409" s="235"/>
      <c r="U409" s="235"/>
      <c r="V409" s="197"/>
      <c r="W409" s="235"/>
      <c r="X409" s="235"/>
      <c r="Y409" s="235"/>
      <c r="Z409" s="235"/>
      <c r="AA409" s="235"/>
      <c r="AB409" s="235"/>
      <c r="AC409" s="235"/>
      <c r="AD409" s="235"/>
      <c r="AE409" s="235"/>
      <c r="AF409" s="235"/>
      <c r="AG409" s="235"/>
      <c r="AH409" s="235"/>
      <c r="AI409" s="235"/>
      <c r="AJ409" s="235"/>
      <c r="AK409" s="235"/>
      <c r="AL409" s="235"/>
      <c r="AM409" s="235"/>
      <c r="AN409" s="235"/>
      <c r="AO409" s="235"/>
    </row>
    <row r="410" spans="1:41" ht="15.6">
      <c r="A410" s="235"/>
      <c r="B410" s="236"/>
      <c r="C410" s="237"/>
      <c r="D410" s="238"/>
      <c r="E410" s="239"/>
      <c r="F410" s="240"/>
      <c r="G410" s="235"/>
      <c r="H410" s="235"/>
      <c r="I410" s="241"/>
      <c r="J410" s="237"/>
      <c r="K410" s="239"/>
      <c r="L410" s="239"/>
      <c r="M410" s="238"/>
      <c r="N410" s="240"/>
      <c r="O410" s="235"/>
      <c r="P410" s="235"/>
      <c r="Q410" s="241"/>
      <c r="R410" s="235"/>
      <c r="S410" s="235"/>
      <c r="T410" s="235"/>
      <c r="U410" s="235"/>
      <c r="V410" s="197"/>
      <c r="W410" s="235"/>
      <c r="X410" s="235"/>
      <c r="Y410" s="235"/>
      <c r="Z410" s="235"/>
      <c r="AA410" s="235"/>
      <c r="AB410" s="235"/>
      <c r="AC410" s="235"/>
      <c r="AD410" s="235"/>
      <c r="AE410" s="235"/>
      <c r="AF410" s="235"/>
      <c r="AG410" s="235"/>
      <c r="AH410" s="235"/>
      <c r="AI410" s="235"/>
      <c r="AJ410" s="235"/>
      <c r="AK410" s="235"/>
      <c r="AL410" s="235"/>
      <c r="AM410" s="235"/>
      <c r="AN410" s="235"/>
      <c r="AO410" s="235"/>
    </row>
    <row r="411" spans="1:41" ht="15.6">
      <c r="A411" s="235"/>
      <c r="B411" s="236"/>
      <c r="C411" s="237"/>
      <c r="D411" s="238"/>
      <c r="E411" s="239"/>
      <c r="F411" s="240"/>
      <c r="G411" s="235"/>
      <c r="H411" s="235"/>
      <c r="I411" s="241"/>
      <c r="J411" s="237"/>
      <c r="K411" s="239"/>
      <c r="L411" s="239"/>
      <c r="M411" s="238"/>
      <c r="N411" s="240"/>
      <c r="O411" s="235"/>
      <c r="P411" s="235"/>
      <c r="Q411" s="241"/>
      <c r="R411" s="235"/>
      <c r="S411" s="235"/>
      <c r="T411" s="235"/>
      <c r="U411" s="235"/>
      <c r="V411" s="197"/>
      <c r="W411" s="235"/>
      <c r="X411" s="235"/>
      <c r="Y411" s="235"/>
      <c r="Z411" s="235"/>
      <c r="AA411" s="235"/>
      <c r="AB411" s="235"/>
      <c r="AC411" s="235"/>
      <c r="AD411" s="235"/>
      <c r="AE411" s="235"/>
      <c r="AF411" s="235"/>
      <c r="AG411" s="235"/>
      <c r="AH411" s="235"/>
      <c r="AI411" s="235"/>
      <c r="AJ411" s="235"/>
      <c r="AK411" s="235"/>
      <c r="AL411" s="235"/>
      <c r="AM411" s="235"/>
      <c r="AN411" s="235"/>
      <c r="AO411" s="235"/>
    </row>
    <row r="412" spans="1:41" ht="15.6">
      <c r="A412" s="235"/>
      <c r="B412" s="236"/>
      <c r="C412" s="237"/>
      <c r="D412" s="238"/>
      <c r="E412" s="239"/>
      <c r="F412" s="240"/>
      <c r="G412" s="235"/>
      <c r="H412" s="235"/>
      <c r="I412" s="241"/>
      <c r="J412" s="237"/>
      <c r="K412" s="239"/>
      <c r="L412" s="239"/>
      <c r="M412" s="238"/>
      <c r="N412" s="240"/>
      <c r="O412" s="235"/>
      <c r="P412" s="235"/>
      <c r="Q412" s="241"/>
      <c r="R412" s="235"/>
      <c r="S412" s="235"/>
      <c r="T412" s="235"/>
      <c r="U412" s="235"/>
      <c r="V412" s="197"/>
      <c r="W412" s="235"/>
      <c r="X412" s="235"/>
      <c r="Y412" s="235"/>
      <c r="Z412" s="235"/>
      <c r="AA412" s="235"/>
      <c r="AB412" s="235"/>
      <c r="AC412" s="235"/>
      <c r="AD412" s="235"/>
      <c r="AE412" s="235"/>
      <c r="AF412" s="235"/>
      <c r="AG412" s="235"/>
      <c r="AH412" s="235"/>
      <c r="AI412" s="235"/>
      <c r="AJ412" s="235"/>
      <c r="AK412" s="235"/>
      <c r="AL412" s="235"/>
      <c r="AM412" s="235"/>
      <c r="AN412" s="235"/>
      <c r="AO412" s="235"/>
    </row>
    <row r="413" spans="1:41" ht="15.6">
      <c r="A413" s="235"/>
      <c r="B413" s="236"/>
      <c r="C413" s="237"/>
      <c r="D413" s="238"/>
      <c r="E413" s="239"/>
      <c r="F413" s="240"/>
      <c r="G413" s="235"/>
      <c r="H413" s="235"/>
      <c r="I413" s="241"/>
      <c r="J413" s="237"/>
      <c r="K413" s="239"/>
      <c r="L413" s="239"/>
      <c r="M413" s="238"/>
      <c r="N413" s="240"/>
      <c r="O413" s="235"/>
      <c r="P413" s="235"/>
      <c r="Q413" s="241"/>
      <c r="R413" s="235"/>
      <c r="S413" s="235"/>
      <c r="T413" s="235"/>
      <c r="U413" s="235"/>
      <c r="V413" s="197"/>
      <c r="W413" s="235"/>
      <c r="X413" s="235"/>
      <c r="Y413" s="235"/>
      <c r="Z413" s="235"/>
      <c r="AA413" s="235"/>
      <c r="AB413" s="235"/>
      <c r="AC413" s="235"/>
      <c r="AD413" s="235"/>
      <c r="AE413" s="235"/>
      <c r="AF413" s="235"/>
      <c r="AG413" s="235"/>
      <c r="AH413" s="235"/>
      <c r="AI413" s="235"/>
      <c r="AJ413" s="235"/>
      <c r="AK413" s="235"/>
      <c r="AL413" s="235"/>
      <c r="AM413" s="235"/>
      <c r="AN413" s="235"/>
      <c r="AO413" s="235"/>
    </row>
    <row r="414" spans="1:41" ht="15.6">
      <c r="A414" s="235"/>
      <c r="B414" s="236"/>
      <c r="C414" s="237"/>
      <c r="D414" s="238"/>
      <c r="E414" s="239"/>
      <c r="F414" s="240"/>
      <c r="G414" s="235"/>
      <c r="H414" s="235"/>
      <c r="I414" s="241"/>
      <c r="J414" s="237"/>
      <c r="K414" s="239"/>
      <c r="L414" s="239"/>
      <c r="M414" s="238"/>
      <c r="N414" s="240"/>
      <c r="O414" s="235"/>
      <c r="P414" s="235"/>
      <c r="Q414" s="241"/>
      <c r="R414" s="235"/>
      <c r="S414" s="235"/>
      <c r="T414" s="235"/>
      <c r="U414" s="235"/>
      <c r="V414" s="197"/>
      <c r="W414" s="235"/>
      <c r="X414" s="235"/>
      <c r="Y414" s="235"/>
      <c r="Z414" s="235"/>
      <c r="AA414" s="235"/>
      <c r="AB414" s="235"/>
      <c r="AC414" s="235"/>
      <c r="AD414" s="235"/>
      <c r="AE414" s="235"/>
      <c r="AF414" s="235"/>
      <c r="AG414" s="235"/>
      <c r="AH414" s="235"/>
      <c r="AI414" s="235"/>
      <c r="AJ414" s="235"/>
      <c r="AK414" s="235"/>
      <c r="AL414" s="235"/>
      <c r="AM414" s="235"/>
      <c r="AN414" s="235"/>
      <c r="AO414" s="235"/>
    </row>
    <row r="415" spans="1:41" ht="15.6">
      <c r="A415" s="235"/>
      <c r="B415" s="236"/>
      <c r="C415" s="237"/>
      <c r="D415" s="238"/>
      <c r="E415" s="239"/>
      <c r="F415" s="240"/>
      <c r="G415" s="235"/>
      <c r="H415" s="235"/>
      <c r="I415" s="241"/>
      <c r="J415" s="237"/>
      <c r="K415" s="239"/>
      <c r="L415" s="239"/>
      <c r="M415" s="238"/>
      <c r="N415" s="240"/>
      <c r="O415" s="235"/>
      <c r="P415" s="235"/>
      <c r="Q415" s="241"/>
      <c r="R415" s="235"/>
      <c r="S415" s="235"/>
      <c r="T415" s="235"/>
      <c r="U415" s="235"/>
      <c r="V415" s="197"/>
      <c r="W415" s="235"/>
      <c r="X415" s="235"/>
      <c r="Y415" s="235"/>
      <c r="Z415" s="235"/>
      <c r="AA415" s="235"/>
      <c r="AB415" s="235"/>
      <c r="AC415" s="235"/>
      <c r="AD415" s="235"/>
      <c r="AE415" s="235"/>
      <c r="AF415" s="235"/>
      <c r="AG415" s="235"/>
      <c r="AH415" s="235"/>
      <c r="AI415" s="235"/>
      <c r="AJ415" s="235"/>
      <c r="AK415" s="235"/>
      <c r="AL415" s="235"/>
      <c r="AM415" s="235"/>
      <c r="AN415" s="235"/>
      <c r="AO415" s="235"/>
    </row>
    <row r="416" spans="1:41" ht="15.6">
      <c r="A416" s="235"/>
      <c r="B416" s="236"/>
      <c r="C416" s="237"/>
      <c r="D416" s="238"/>
      <c r="E416" s="239"/>
      <c r="F416" s="240"/>
      <c r="G416" s="235"/>
      <c r="H416" s="235"/>
      <c r="I416" s="241"/>
      <c r="J416" s="237"/>
      <c r="K416" s="239"/>
      <c r="L416" s="239"/>
      <c r="M416" s="238"/>
      <c r="N416" s="240"/>
      <c r="O416" s="235"/>
      <c r="P416" s="235"/>
      <c r="Q416" s="241"/>
      <c r="R416" s="235"/>
      <c r="S416" s="235"/>
      <c r="T416" s="235"/>
      <c r="U416" s="235"/>
      <c r="V416" s="197"/>
      <c r="W416" s="235"/>
      <c r="X416" s="235"/>
      <c r="Y416" s="235"/>
      <c r="Z416" s="235"/>
      <c r="AA416" s="235"/>
      <c r="AB416" s="235"/>
      <c r="AC416" s="235"/>
      <c r="AD416" s="235"/>
      <c r="AE416" s="235"/>
      <c r="AF416" s="235"/>
      <c r="AG416" s="235"/>
      <c r="AH416" s="235"/>
      <c r="AI416" s="235"/>
      <c r="AJ416" s="235"/>
      <c r="AK416" s="235"/>
      <c r="AL416" s="235"/>
      <c r="AM416" s="235"/>
      <c r="AN416" s="235"/>
      <c r="AO416" s="235"/>
    </row>
    <row r="417" spans="1:41" ht="15.6">
      <c r="A417" s="235"/>
      <c r="B417" s="236"/>
      <c r="C417" s="237"/>
      <c r="D417" s="238"/>
      <c r="E417" s="239"/>
      <c r="F417" s="240"/>
      <c r="G417" s="235"/>
      <c r="H417" s="235"/>
      <c r="I417" s="241"/>
      <c r="J417" s="237"/>
      <c r="K417" s="239"/>
      <c r="L417" s="239"/>
      <c r="M417" s="238"/>
      <c r="N417" s="240"/>
      <c r="O417" s="235"/>
      <c r="P417" s="235"/>
      <c r="Q417" s="241"/>
      <c r="R417" s="235"/>
      <c r="S417" s="235"/>
      <c r="T417" s="235"/>
      <c r="U417" s="235"/>
      <c r="V417" s="197"/>
      <c r="W417" s="235"/>
      <c r="X417" s="235"/>
      <c r="Y417" s="235"/>
      <c r="Z417" s="235"/>
      <c r="AA417" s="235"/>
      <c r="AB417" s="235"/>
      <c r="AC417" s="235"/>
      <c r="AD417" s="235"/>
      <c r="AE417" s="235"/>
      <c r="AF417" s="235"/>
      <c r="AG417" s="235"/>
      <c r="AH417" s="235"/>
      <c r="AI417" s="235"/>
      <c r="AJ417" s="235"/>
      <c r="AK417" s="235"/>
      <c r="AL417" s="235"/>
      <c r="AM417" s="235"/>
      <c r="AN417" s="235"/>
      <c r="AO417" s="235"/>
    </row>
    <row r="418" spans="1:41" ht="15.6">
      <c r="A418" s="235"/>
      <c r="B418" s="236"/>
      <c r="C418" s="237"/>
      <c r="D418" s="238"/>
      <c r="E418" s="239"/>
      <c r="F418" s="240"/>
      <c r="G418" s="235"/>
      <c r="H418" s="235"/>
      <c r="I418" s="241"/>
      <c r="J418" s="237"/>
      <c r="K418" s="239"/>
      <c r="L418" s="239"/>
      <c r="M418" s="238"/>
      <c r="N418" s="240"/>
      <c r="O418" s="235"/>
      <c r="P418" s="235"/>
      <c r="Q418" s="241"/>
      <c r="R418" s="235"/>
      <c r="S418" s="235"/>
      <c r="T418" s="235"/>
      <c r="U418" s="235"/>
      <c r="V418" s="197"/>
      <c r="W418" s="235"/>
      <c r="X418" s="235"/>
      <c r="Y418" s="235"/>
      <c r="Z418" s="235"/>
      <c r="AA418" s="235"/>
      <c r="AB418" s="235"/>
      <c r="AC418" s="235"/>
      <c r="AD418" s="235"/>
      <c r="AE418" s="235"/>
      <c r="AF418" s="235"/>
      <c r="AG418" s="235"/>
      <c r="AH418" s="235"/>
      <c r="AI418" s="235"/>
      <c r="AJ418" s="235"/>
      <c r="AK418" s="235"/>
      <c r="AL418" s="235"/>
      <c r="AM418" s="235"/>
      <c r="AN418" s="235"/>
      <c r="AO418" s="235"/>
    </row>
    <row r="419" spans="1:41" ht="15.6">
      <c r="A419" s="235"/>
      <c r="B419" s="236"/>
      <c r="C419" s="237"/>
      <c r="D419" s="238"/>
      <c r="E419" s="239"/>
      <c r="F419" s="240"/>
      <c r="G419" s="235"/>
      <c r="H419" s="235"/>
      <c r="I419" s="241"/>
      <c r="J419" s="237"/>
      <c r="K419" s="239"/>
      <c r="L419" s="239"/>
      <c r="M419" s="238"/>
      <c r="N419" s="240"/>
      <c r="O419" s="235"/>
      <c r="P419" s="235"/>
      <c r="Q419" s="241"/>
      <c r="R419" s="235"/>
      <c r="S419" s="235"/>
      <c r="T419" s="235"/>
      <c r="U419" s="235"/>
      <c r="V419" s="197"/>
      <c r="W419" s="235"/>
      <c r="X419" s="235"/>
      <c r="Y419" s="235"/>
      <c r="Z419" s="235"/>
      <c r="AA419" s="235"/>
      <c r="AB419" s="235"/>
      <c r="AC419" s="235"/>
      <c r="AD419" s="235"/>
      <c r="AE419" s="235"/>
      <c r="AF419" s="235"/>
      <c r="AG419" s="235"/>
      <c r="AH419" s="235"/>
      <c r="AI419" s="235"/>
      <c r="AJ419" s="235"/>
      <c r="AK419" s="235"/>
      <c r="AL419" s="235"/>
      <c r="AM419" s="235"/>
      <c r="AN419" s="235"/>
      <c r="AO419" s="235"/>
    </row>
    <row r="420" spans="1:41" ht="15.6">
      <c r="A420" s="235"/>
      <c r="B420" s="236"/>
      <c r="C420" s="237"/>
      <c r="D420" s="238"/>
      <c r="E420" s="239"/>
      <c r="F420" s="240"/>
      <c r="G420" s="235"/>
      <c r="H420" s="235"/>
      <c r="I420" s="241"/>
      <c r="J420" s="237"/>
      <c r="K420" s="239"/>
      <c r="L420" s="239"/>
      <c r="M420" s="238"/>
      <c r="N420" s="240"/>
      <c r="O420" s="235"/>
      <c r="P420" s="235"/>
      <c r="Q420" s="241"/>
      <c r="R420" s="235"/>
      <c r="S420" s="235"/>
      <c r="T420" s="235"/>
      <c r="U420" s="235"/>
      <c r="V420" s="197"/>
      <c r="W420" s="235"/>
      <c r="X420" s="235"/>
      <c r="Y420" s="235"/>
      <c r="Z420" s="235"/>
      <c r="AA420" s="235"/>
      <c r="AB420" s="235"/>
      <c r="AC420" s="235"/>
      <c r="AD420" s="235"/>
      <c r="AE420" s="235"/>
      <c r="AF420" s="235"/>
      <c r="AG420" s="235"/>
      <c r="AH420" s="235"/>
      <c r="AI420" s="235"/>
      <c r="AJ420" s="235"/>
      <c r="AK420" s="235"/>
      <c r="AL420" s="235"/>
      <c r="AM420" s="235"/>
      <c r="AN420" s="235"/>
      <c r="AO420" s="235"/>
    </row>
    <row r="421" spans="1:41" ht="15.6">
      <c r="A421" s="235"/>
      <c r="B421" s="236"/>
      <c r="C421" s="237"/>
      <c r="D421" s="238"/>
      <c r="E421" s="239"/>
      <c r="F421" s="240"/>
      <c r="G421" s="235"/>
      <c r="H421" s="235"/>
      <c r="I421" s="241"/>
      <c r="J421" s="237"/>
      <c r="K421" s="239"/>
      <c r="L421" s="239"/>
      <c r="M421" s="238"/>
      <c r="N421" s="240"/>
      <c r="O421" s="235"/>
      <c r="P421" s="235"/>
      <c r="Q421" s="241"/>
      <c r="R421" s="235"/>
      <c r="S421" s="235"/>
      <c r="T421" s="235"/>
      <c r="U421" s="235"/>
      <c r="V421" s="197"/>
      <c r="W421" s="235"/>
      <c r="X421" s="235"/>
      <c r="Y421" s="235"/>
      <c r="Z421" s="235"/>
      <c r="AA421" s="235"/>
      <c r="AB421" s="235"/>
      <c r="AC421" s="235"/>
      <c r="AD421" s="235"/>
      <c r="AE421" s="235"/>
      <c r="AF421" s="235"/>
      <c r="AG421" s="235"/>
      <c r="AH421" s="235"/>
      <c r="AI421" s="235"/>
      <c r="AJ421" s="235"/>
      <c r="AK421" s="235"/>
      <c r="AL421" s="235"/>
      <c r="AM421" s="235"/>
      <c r="AN421" s="235"/>
      <c r="AO421" s="235"/>
    </row>
    <row r="422" spans="1:41" ht="15.6">
      <c r="A422" s="235"/>
      <c r="B422" s="236"/>
      <c r="C422" s="237"/>
      <c r="D422" s="238"/>
      <c r="E422" s="239"/>
      <c r="F422" s="240"/>
      <c r="G422" s="235"/>
      <c r="H422" s="235"/>
      <c r="I422" s="241"/>
      <c r="J422" s="237"/>
      <c r="K422" s="239"/>
      <c r="L422" s="239"/>
      <c r="M422" s="238"/>
      <c r="N422" s="240"/>
      <c r="O422" s="235"/>
      <c r="P422" s="235"/>
      <c r="Q422" s="241"/>
      <c r="R422" s="235"/>
      <c r="S422" s="235"/>
      <c r="T422" s="235"/>
      <c r="U422" s="235"/>
      <c r="V422" s="197"/>
      <c r="W422" s="235"/>
      <c r="X422" s="235"/>
      <c r="Y422" s="235"/>
      <c r="Z422" s="235"/>
      <c r="AA422" s="235"/>
      <c r="AB422" s="235"/>
      <c r="AC422" s="235"/>
      <c r="AD422" s="235"/>
      <c r="AE422" s="235"/>
      <c r="AF422" s="235"/>
      <c r="AG422" s="235"/>
      <c r="AH422" s="235"/>
      <c r="AI422" s="235"/>
      <c r="AJ422" s="235"/>
      <c r="AK422" s="235"/>
      <c r="AL422" s="235"/>
      <c r="AM422" s="235"/>
      <c r="AN422" s="235"/>
      <c r="AO422" s="235"/>
    </row>
    <row r="423" spans="1:41" ht="15.6">
      <c r="A423" s="235"/>
      <c r="B423" s="236"/>
      <c r="C423" s="237"/>
      <c r="D423" s="238"/>
      <c r="E423" s="239"/>
      <c r="F423" s="240"/>
      <c r="G423" s="235"/>
      <c r="H423" s="235"/>
      <c r="I423" s="241"/>
      <c r="J423" s="237"/>
      <c r="K423" s="239"/>
      <c r="L423" s="239"/>
      <c r="M423" s="238"/>
      <c r="N423" s="240"/>
      <c r="O423" s="235"/>
      <c r="P423" s="235"/>
      <c r="Q423" s="241"/>
      <c r="R423" s="235"/>
      <c r="S423" s="235"/>
      <c r="T423" s="235"/>
      <c r="U423" s="235"/>
      <c r="V423" s="197"/>
      <c r="W423" s="235"/>
      <c r="X423" s="235"/>
      <c r="Y423" s="235"/>
      <c r="Z423" s="235"/>
      <c r="AA423" s="235"/>
      <c r="AB423" s="235"/>
      <c r="AC423" s="235"/>
      <c r="AD423" s="235"/>
      <c r="AE423" s="235"/>
      <c r="AF423" s="235"/>
      <c r="AG423" s="235"/>
      <c r="AH423" s="235"/>
      <c r="AI423" s="235"/>
      <c r="AJ423" s="235"/>
      <c r="AK423" s="235"/>
      <c r="AL423" s="235"/>
      <c r="AM423" s="235"/>
      <c r="AN423" s="235"/>
      <c r="AO423" s="235"/>
    </row>
    <row r="424" spans="1:41" ht="15.6">
      <c r="A424" s="235"/>
      <c r="B424" s="236"/>
      <c r="C424" s="237"/>
      <c r="D424" s="238"/>
      <c r="E424" s="239"/>
      <c r="F424" s="240"/>
      <c r="G424" s="235"/>
      <c r="H424" s="235"/>
      <c r="I424" s="241"/>
      <c r="J424" s="237"/>
      <c r="K424" s="239"/>
      <c r="L424" s="239"/>
      <c r="M424" s="238"/>
      <c r="N424" s="240"/>
      <c r="O424" s="235"/>
      <c r="P424" s="235"/>
      <c r="Q424" s="241"/>
      <c r="R424" s="235"/>
      <c r="S424" s="235"/>
      <c r="T424" s="235"/>
      <c r="U424" s="235"/>
      <c r="V424" s="197"/>
      <c r="W424" s="235"/>
      <c r="X424" s="235"/>
      <c r="Y424" s="235"/>
      <c r="Z424" s="235"/>
      <c r="AA424" s="235"/>
      <c r="AB424" s="235"/>
      <c r="AC424" s="235"/>
      <c r="AD424" s="235"/>
      <c r="AE424" s="235"/>
      <c r="AF424" s="235"/>
      <c r="AG424" s="235"/>
      <c r="AH424" s="235"/>
      <c r="AI424" s="235"/>
      <c r="AJ424" s="235"/>
      <c r="AK424" s="235"/>
      <c r="AL424" s="235"/>
      <c r="AM424" s="235"/>
      <c r="AN424" s="235"/>
      <c r="AO424" s="235"/>
    </row>
    <row r="425" spans="1:41" ht="15.6">
      <c r="A425" s="235"/>
      <c r="B425" s="236"/>
      <c r="C425" s="237"/>
      <c r="D425" s="238"/>
      <c r="E425" s="239"/>
      <c r="F425" s="240"/>
      <c r="G425" s="235"/>
      <c r="H425" s="235"/>
      <c r="I425" s="241"/>
      <c r="J425" s="237"/>
      <c r="K425" s="239"/>
      <c r="L425" s="239"/>
      <c r="M425" s="238"/>
      <c r="N425" s="240"/>
      <c r="O425" s="235"/>
      <c r="P425" s="235"/>
      <c r="Q425" s="241"/>
      <c r="R425" s="235"/>
      <c r="S425" s="235"/>
      <c r="T425" s="235"/>
      <c r="U425" s="235"/>
      <c r="V425" s="197"/>
      <c r="W425" s="235"/>
      <c r="X425" s="235"/>
      <c r="Y425" s="235"/>
      <c r="Z425" s="235"/>
      <c r="AA425" s="235"/>
      <c r="AB425" s="235"/>
      <c r="AC425" s="235"/>
      <c r="AD425" s="235"/>
      <c r="AE425" s="235"/>
      <c r="AF425" s="235"/>
      <c r="AG425" s="235"/>
      <c r="AH425" s="235"/>
      <c r="AI425" s="235"/>
      <c r="AJ425" s="235"/>
      <c r="AK425" s="235"/>
      <c r="AL425" s="235"/>
      <c r="AM425" s="235"/>
      <c r="AN425" s="235"/>
      <c r="AO425" s="235"/>
    </row>
    <row r="426" spans="1:41" ht="15.6">
      <c r="A426" s="235"/>
      <c r="B426" s="236"/>
      <c r="C426" s="237"/>
      <c r="D426" s="238"/>
      <c r="E426" s="239"/>
      <c r="F426" s="240"/>
      <c r="G426" s="235"/>
      <c r="H426" s="235"/>
      <c r="I426" s="241"/>
      <c r="J426" s="237"/>
      <c r="K426" s="239"/>
      <c r="L426" s="239"/>
      <c r="M426" s="238"/>
      <c r="N426" s="240"/>
      <c r="O426" s="235"/>
      <c r="P426" s="235"/>
      <c r="Q426" s="241"/>
      <c r="R426" s="235"/>
      <c r="S426" s="235"/>
      <c r="T426" s="235"/>
      <c r="U426" s="235"/>
      <c r="V426" s="197"/>
      <c r="W426" s="235"/>
      <c r="X426" s="235"/>
      <c r="Y426" s="235"/>
      <c r="Z426" s="235"/>
      <c r="AA426" s="235"/>
      <c r="AB426" s="235"/>
      <c r="AC426" s="235"/>
      <c r="AD426" s="235"/>
      <c r="AE426" s="235"/>
      <c r="AF426" s="235"/>
      <c r="AG426" s="235"/>
      <c r="AH426" s="235"/>
      <c r="AI426" s="235"/>
      <c r="AJ426" s="235"/>
      <c r="AK426" s="235"/>
      <c r="AL426" s="235"/>
      <c r="AM426" s="235"/>
      <c r="AN426" s="235"/>
      <c r="AO426" s="235"/>
    </row>
    <row r="427" spans="1:41" ht="15.6">
      <c r="A427" s="235"/>
      <c r="B427" s="236"/>
      <c r="C427" s="237"/>
      <c r="D427" s="238"/>
      <c r="E427" s="239"/>
      <c r="F427" s="240"/>
      <c r="G427" s="235"/>
      <c r="H427" s="235"/>
      <c r="I427" s="241"/>
      <c r="J427" s="237"/>
      <c r="K427" s="239"/>
      <c r="L427" s="239"/>
      <c r="M427" s="238"/>
      <c r="N427" s="240"/>
      <c r="O427" s="235"/>
      <c r="P427" s="235"/>
      <c r="Q427" s="241"/>
      <c r="R427" s="235"/>
      <c r="S427" s="235"/>
      <c r="T427" s="235"/>
      <c r="U427" s="235"/>
      <c r="V427" s="197"/>
      <c r="W427" s="235"/>
      <c r="X427" s="235"/>
      <c r="Y427" s="235"/>
      <c r="Z427" s="235"/>
      <c r="AA427" s="235"/>
      <c r="AB427" s="235"/>
      <c r="AC427" s="235"/>
      <c r="AD427" s="235"/>
      <c r="AE427" s="235"/>
      <c r="AF427" s="235"/>
      <c r="AG427" s="235"/>
      <c r="AH427" s="235"/>
      <c r="AI427" s="235"/>
      <c r="AJ427" s="235"/>
      <c r="AK427" s="235"/>
      <c r="AL427" s="235"/>
      <c r="AM427" s="235"/>
      <c r="AN427" s="235"/>
      <c r="AO427" s="235"/>
    </row>
    <row r="428" spans="1:41" ht="15.6">
      <c r="A428" s="235"/>
      <c r="B428" s="236"/>
      <c r="C428" s="237"/>
      <c r="D428" s="238"/>
      <c r="E428" s="239"/>
      <c r="F428" s="240"/>
      <c r="G428" s="235"/>
      <c r="H428" s="235"/>
      <c r="I428" s="241"/>
      <c r="J428" s="237"/>
      <c r="K428" s="239"/>
      <c r="L428" s="239"/>
      <c r="M428" s="238"/>
      <c r="N428" s="240"/>
      <c r="O428" s="235"/>
      <c r="P428" s="235"/>
      <c r="Q428" s="241"/>
      <c r="R428" s="235"/>
      <c r="S428" s="235"/>
      <c r="T428" s="235"/>
      <c r="U428" s="235"/>
      <c r="V428" s="197"/>
      <c r="W428" s="235"/>
      <c r="X428" s="235"/>
      <c r="Y428" s="235"/>
      <c r="Z428" s="235"/>
      <c r="AA428" s="235"/>
      <c r="AB428" s="235"/>
      <c r="AC428" s="235"/>
      <c r="AD428" s="235"/>
      <c r="AE428" s="235"/>
      <c r="AF428" s="235"/>
      <c r="AG428" s="235"/>
      <c r="AH428" s="235"/>
      <c r="AI428" s="235"/>
      <c r="AJ428" s="235"/>
      <c r="AK428" s="235"/>
      <c r="AL428" s="235"/>
      <c r="AM428" s="235"/>
      <c r="AN428" s="235"/>
      <c r="AO428" s="235"/>
    </row>
    <row r="429" spans="1:41" ht="15.6">
      <c r="A429" s="235"/>
      <c r="B429" s="236"/>
      <c r="C429" s="237"/>
      <c r="D429" s="238"/>
      <c r="E429" s="239"/>
      <c r="F429" s="240"/>
      <c r="G429" s="235"/>
      <c r="H429" s="235"/>
      <c r="I429" s="241"/>
      <c r="J429" s="237"/>
      <c r="K429" s="239"/>
      <c r="L429" s="239"/>
      <c r="M429" s="238"/>
      <c r="N429" s="240"/>
      <c r="O429" s="235"/>
      <c r="P429" s="235"/>
      <c r="Q429" s="241"/>
      <c r="R429" s="235"/>
      <c r="S429" s="235"/>
      <c r="T429" s="235"/>
      <c r="U429" s="235"/>
      <c r="V429" s="197"/>
      <c r="W429" s="235"/>
      <c r="X429" s="235"/>
      <c r="Y429" s="235"/>
      <c r="Z429" s="235"/>
      <c r="AA429" s="235"/>
      <c r="AB429" s="235"/>
      <c r="AC429" s="235"/>
      <c r="AD429" s="235"/>
      <c r="AE429" s="235"/>
      <c r="AF429" s="235"/>
      <c r="AG429" s="235"/>
      <c r="AH429" s="235"/>
      <c r="AI429" s="235"/>
      <c r="AJ429" s="235"/>
      <c r="AK429" s="235"/>
      <c r="AL429" s="235"/>
      <c r="AM429" s="235"/>
      <c r="AN429" s="235"/>
      <c r="AO429" s="235"/>
    </row>
    <row r="430" spans="1:41" ht="15.6">
      <c r="A430" s="235"/>
      <c r="B430" s="236"/>
      <c r="C430" s="237"/>
      <c r="D430" s="238"/>
      <c r="E430" s="239"/>
      <c r="F430" s="240"/>
      <c r="G430" s="235"/>
      <c r="H430" s="235"/>
      <c r="I430" s="241"/>
      <c r="J430" s="237"/>
      <c r="K430" s="239"/>
      <c r="L430" s="239"/>
      <c r="M430" s="238"/>
      <c r="N430" s="240"/>
      <c r="O430" s="235"/>
      <c r="P430" s="235"/>
      <c r="Q430" s="241"/>
      <c r="R430" s="235"/>
      <c r="S430" s="235"/>
      <c r="T430" s="235"/>
      <c r="U430" s="235"/>
      <c r="V430" s="197"/>
      <c r="W430" s="235"/>
      <c r="X430" s="235"/>
      <c r="Y430" s="235"/>
      <c r="Z430" s="235"/>
      <c r="AA430" s="235"/>
      <c r="AB430" s="235"/>
      <c r="AC430" s="235"/>
      <c r="AD430" s="235"/>
      <c r="AE430" s="235"/>
      <c r="AF430" s="235"/>
      <c r="AG430" s="235"/>
      <c r="AH430" s="235"/>
      <c r="AI430" s="235"/>
      <c r="AJ430" s="235"/>
      <c r="AK430" s="235"/>
      <c r="AL430" s="235"/>
      <c r="AM430" s="235"/>
      <c r="AN430" s="235"/>
      <c r="AO430" s="235"/>
    </row>
    <row r="431" spans="1:41" ht="15.6">
      <c r="A431" s="235"/>
      <c r="B431" s="236"/>
      <c r="C431" s="237"/>
      <c r="D431" s="238"/>
      <c r="E431" s="239"/>
      <c r="F431" s="240"/>
      <c r="G431" s="235"/>
      <c r="H431" s="235"/>
      <c r="I431" s="241"/>
      <c r="J431" s="237"/>
      <c r="K431" s="239"/>
      <c r="L431" s="239"/>
      <c r="M431" s="238"/>
      <c r="N431" s="240"/>
      <c r="O431" s="235"/>
      <c r="P431" s="235"/>
      <c r="Q431" s="241"/>
      <c r="R431" s="235"/>
      <c r="S431" s="235"/>
      <c r="T431" s="235"/>
      <c r="U431" s="235"/>
      <c r="V431" s="197"/>
      <c r="W431" s="235"/>
      <c r="X431" s="235"/>
      <c r="Y431" s="235"/>
      <c r="Z431" s="235"/>
      <c r="AA431" s="235"/>
      <c r="AB431" s="235"/>
      <c r="AC431" s="235"/>
      <c r="AD431" s="235"/>
      <c r="AE431" s="235"/>
      <c r="AF431" s="235"/>
      <c r="AG431" s="235"/>
      <c r="AH431" s="235"/>
      <c r="AI431" s="235"/>
      <c r="AJ431" s="235"/>
      <c r="AK431" s="235"/>
      <c r="AL431" s="235"/>
      <c r="AM431" s="235"/>
      <c r="AN431" s="235"/>
      <c r="AO431" s="235"/>
    </row>
    <row r="432" spans="1:41" ht="15.6">
      <c r="A432" s="235"/>
      <c r="B432" s="236"/>
      <c r="C432" s="237"/>
      <c r="D432" s="238"/>
      <c r="E432" s="239"/>
      <c r="F432" s="240"/>
      <c r="G432" s="235"/>
      <c r="H432" s="235"/>
      <c r="I432" s="241"/>
      <c r="J432" s="237"/>
      <c r="K432" s="239"/>
      <c r="L432" s="239"/>
      <c r="M432" s="238"/>
      <c r="N432" s="240"/>
      <c r="O432" s="235"/>
      <c r="P432" s="235"/>
      <c r="Q432" s="241"/>
      <c r="R432" s="235"/>
      <c r="S432" s="235"/>
      <c r="T432" s="235"/>
      <c r="U432" s="235"/>
      <c r="V432" s="197"/>
      <c r="W432" s="235"/>
      <c r="X432" s="235"/>
      <c r="Y432" s="235"/>
      <c r="Z432" s="235"/>
      <c r="AA432" s="235"/>
      <c r="AB432" s="235"/>
      <c r="AC432" s="235"/>
      <c r="AD432" s="235"/>
      <c r="AE432" s="235"/>
      <c r="AF432" s="235"/>
      <c r="AG432" s="235"/>
      <c r="AH432" s="235"/>
      <c r="AI432" s="235"/>
      <c r="AJ432" s="235"/>
      <c r="AK432" s="235"/>
      <c r="AL432" s="235"/>
      <c r="AM432" s="235"/>
      <c r="AN432" s="235"/>
      <c r="AO432" s="235"/>
    </row>
    <row r="433" spans="1:41" ht="15.6">
      <c r="A433" s="235"/>
      <c r="B433" s="236"/>
      <c r="C433" s="237"/>
      <c r="D433" s="238"/>
      <c r="E433" s="239"/>
      <c r="F433" s="240"/>
      <c r="G433" s="235"/>
      <c r="H433" s="235"/>
      <c r="I433" s="241"/>
      <c r="J433" s="237"/>
      <c r="K433" s="239"/>
      <c r="L433" s="239"/>
      <c r="M433" s="238"/>
      <c r="N433" s="240"/>
      <c r="O433" s="235"/>
      <c r="P433" s="235"/>
      <c r="Q433" s="241"/>
      <c r="R433" s="235"/>
      <c r="S433" s="235"/>
      <c r="T433" s="235"/>
      <c r="U433" s="235"/>
      <c r="V433" s="197"/>
      <c r="W433" s="235"/>
      <c r="X433" s="235"/>
      <c r="Y433" s="235"/>
      <c r="Z433" s="235"/>
      <c r="AA433" s="235"/>
      <c r="AB433" s="235"/>
      <c r="AC433" s="235"/>
      <c r="AD433" s="235"/>
      <c r="AE433" s="235"/>
      <c r="AF433" s="235"/>
      <c r="AG433" s="235"/>
      <c r="AH433" s="235"/>
      <c r="AI433" s="235"/>
      <c r="AJ433" s="235"/>
      <c r="AK433" s="235"/>
      <c r="AL433" s="235"/>
      <c r="AM433" s="235"/>
      <c r="AN433" s="235"/>
      <c r="AO433" s="235"/>
    </row>
    <row r="434" spans="1:41" ht="15.6">
      <c r="A434" s="235"/>
      <c r="B434" s="236"/>
      <c r="C434" s="237"/>
      <c r="D434" s="238"/>
      <c r="E434" s="239"/>
      <c r="F434" s="240"/>
      <c r="G434" s="235"/>
      <c r="H434" s="235"/>
      <c r="I434" s="241"/>
      <c r="J434" s="237"/>
      <c r="K434" s="239"/>
      <c r="L434" s="239"/>
      <c r="M434" s="238"/>
      <c r="N434" s="240"/>
      <c r="O434" s="235"/>
      <c r="P434" s="235"/>
      <c r="Q434" s="241"/>
      <c r="R434" s="235"/>
      <c r="S434" s="235"/>
      <c r="T434" s="235"/>
      <c r="U434" s="235"/>
      <c r="V434" s="197"/>
      <c r="W434" s="235"/>
      <c r="X434" s="235"/>
      <c r="Y434" s="235"/>
      <c r="Z434" s="235"/>
      <c r="AA434" s="235"/>
      <c r="AB434" s="235"/>
      <c r="AC434" s="235"/>
      <c r="AD434" s="235"/>
      <c r="AE434" s="235"/>
      <c r="AF434" s="235"/>
      <c r="AG434" s="235"/>
      <c r="AH434" s="235"/>
      <c r="AI434" s="235"/>
      <c r="AJ434" s="235"/>
      <c r="AK434" s="235"/>
      <c r="AL434" s="235"/>
      <c r="AM434" s="235"/>
      <c r="AN434" s="235"/>
      <c r="AO434" s="235"/>
    </row>
    <row r="435" spans="1:41" ht="15.6">
      <c r="A435" s="235"/>
      <c r="B435" s="236"/>
      <c r="C435" s="237"/>
      <c r="D435" s="238"/>
      <c r="E435" s="239"/>
      <c r="F435" s="240"/>
      <c r="G435" s="235"/>
      <c r="H435" s="235"/>
      <c r="I435" s="241"/>
      <c r="J435" s="237"/>
      <c r="K435" s="239"/>
      <c r="L435" s="239"/>
      <c r="M435" s="238"/>
      <c r="N435" s="240"/>
      <c r="O435" s="235"/>
      <c r="P435" s="235"/>
      <c r="Q435" s="241"/>
      <c r="R435" s="235"/>
      <c r="S435" s="235"/>
      <c r="T435" s="235"/>
      <c r="U435" s="235"/>
      <c r="V435" s="197"/>
      <c r="W435" s="235"/>
      <c r="X435" s="235"/>
      <c r="Y435" s="235"/>
      <c r="Z435" s="235"/>
      <c r="AA435" s="235"/>
      <c r="AB435" s="235"/>
      <c r="AC435" s="235"/>
      <c r="AD435" s="235"/>
      <c r="AE435" s="235"/>
      <c r="AF435" s="235"/>
      <c r="AG435" s="235"/>
      <c r="AH435" s="235"/>
      <c r="AI435" s="235"/>
      <c r="AJ435" s="235"/>
      <c r="AK435" s="235"/>
      <c r="AL435" s="235"/>
      <c r="AM435" s="235"/>
      <c r="AN435" s="235"/>
      <c r="AO435" s="235"/>
    </row>
    <row r="436" spans="1:41" ht="15.6">
      <c r="A436" s="235"/>
      <c r="B436" s="236"/>
      <c r="C436" s="237"/>
      <c r="D436" s="238"/>
      <c r="E436" s="239"/>
      <c r="F436" s="240"/>
      <c r="G436" s="235"/>
      <c r="H436" s="235"/>
      <c r="I436" s="241"/>
      <c r="J436" s="237"/>
      <c r="K436" s="239"/>
      <c r="L436" s="239"/>
      <c r="M436" s="238"/>
      <c r="N436" s="240"/>
      <c r="O436" s="235"/>
      <c r="P436" s="235"/>
      <c r="Q436" s="241"/>
      <c r="R436" s="235"/>
      <c r="S436" s="235"/>
      <c r="T436" s="235"/>
      <c r="U436" s="235"/>
      <c r="V436" s="197"/>
      <c r="W436" s="235"/>
      <c r="X436" s="235"/>
      <c r="Y436" s="235"/>
      <c r="Z436" s="235"/>
      <c r="AA436" s="235"/>
      <c r="AB436" s="235"/>
      <c r="AC436" s="235"/>
      <c r="AD436" s="235"/>
      <c r="AE436" s="235"/>
      <c r="AF436" s="235"/>
      <c r="AG436" s="235"/>
      <c r="AH436" s="235"/>
      <c r="AI436" s="235"/>
      <c r="AJ436" s="235"/>
      <c r="AK436" s="235"/>
      <c r="AL436" s="235"/>
      <c r="AM436" s="235"/>
      <c r="AN436" s="235"/>
      <c r="AO436" s="235"/>
    </row>
    <row r="437" spans="1:41" ht="15.6">
      <c r="A437" s="235"/>
      <c r="B437" s="236"/>
      <c r="C437" s="237"/>
      <c r="D437" s="238"/>
      <c r="E437" s="239"/>
      <c r="F437" s="240"/>
      <c r="G437" s="235"/>
      <c r="H437" s="235"/>
      <c r="I437" s="241"/>
      <c r="J437" s="237"/>
      <c r="K437" s="239"/>
      <c r="L437" s="239"/>
      <c r="M437" s="238"/>
      <c r="N437" s="240"/>
      <c r="O437" s="235"/>
      <c r="P437" s="235"/>
      <c r="Q437" s="241"/>
      <c r="R437" s="235"/>
      <c r="S437" s="235"/>
      <c r="T437" s="235"/>
      <c r="U437" s="235"/>
      <c r="V437" s="197"/>
      <c r="W437" s="235"/>
      <c r="X437" s="235"/>
      <c r="Y437" s="235"/>
      <c r="Z437" s="235"/>
      <c r="AA437" s="235"/>
      <c r="AB437" s="235"/>
      <c r="AC437" s="235"/>
      <c r="AD437" s="235"/>
      <c r="AE437" s="235"/>
      <c r="AF437" s="235"/>
      <c r="AG437" s="235"/>
      <c r="AH437" s="235"/>
      <c r="AI437" s="235"/>
      <c r="AJ437" s="235"/>
      <c r="AK437" s="235"/>
      <c r="AL437" s="235"/>
      <c r="AM437" s="235"/>
      <c r="AN437" s="235"/>
      <c r="AO437" s="235"/>
    </row>
    <row r="438" spans="1:41" ht="15.6">
      <c r="A438" s="235"/>
      <c r="B438" s="236"/>
      <c r="C438" s="237"/>
      <c r="D438" s="238"/>
      <c r="E438" s="239"/>
      <c r="F438" s="240"/>
      <c r="G438" s="235"/>
      <c r="H438" s="235"/>
      <c r="I438" s="241"/>
      <c r="J438" s="237"/>
      <c r="K438" s="239"/>
      <c r="L438" s="239"/>
      <c r="M438" s="238"/>
      <c r="N438" s="240"/>
      <c r="O438" s="235"/>
      <c r="P438" s="235"/>
      <c r="Q438" s="241"/>
      <c r="R438" s="235"/>
      <c r="S438" s="235"/>
      <c r="T438" s="235"/>
      <c r="U438" s="235"/>
      <c r="V438" s="197"/>
      <c r="W438" s="235"/>
      <c r="X438" s="235"/>
      <c r="Y438" s="235"/>
      <c r="Z438" s="235"/>
      <c r="AA438" s="235"/>
      <c r="AB438" s="235"/>
      <c r="AC438" s="235"/>
      <c r="AD438" s="235"/>
      <c r="AE438" s="235"/>
      <c r="AF438" s="235"/>
      <c r="AG438" s="235"/>
      <c r="AH438" s="235"/>
      <c r="AI438" s="235"/>
      <c r="AJ438" s="235"/>
      <c r="AK438" s="235"/>
      <c r="AL438" s="235"/>
      <c r="AM438" s="235"/>
      <c r="AN438" s="235"/>
      <c r="AO438" s="235"/>
    </row>
    <row r="439" spans="1:41" ht="15.6">
      <c r="A439" s="235"/>
      <c r="B439" s="236"/>
      <c r="C439" s="237"/>
      <c r="D439" s="238"/>
      <c r="E439" s="239"/>
      <c r="F439" s="240"/>
      <c r="G439" s="235"/>
      <c r="H439" s="235"/>
      <c r="I439" s="241"/>
      <c r="J439" s="237"/>
      <c r="K439" s="239"/>
      <c r="L439" s="239"/>
      <c r="M439" s="238"/>
      <c r="N439" s="240"/>
      <c r="O439" s="235"/>
      <c r="P439" s="235"/>
      <c r="Q439" s="241"/>
      <c r="R439" s="235"/>
      <c r="S439" s="235"/>
      <c r="T439" s="235"/>
      <c r="U439" s="235"/>
      <c r="V439" s="197"/>
      <c r="W439" s="235"/>
      <c r="X439" s="235"/>
      <c r="Y439" s="235"/>
      <c r="Z439" s="235"/>
      <c r="AA439" s="235"/>
      <c r="AB439" s="235"/>
      <c r="AC439" s="235"/>
      <c r="AD439" s="235"/>
      <c r="AE439" s="235"/>
      <c r="AF439" s="235"/>
      <c r="AG439" s="235"/>
      <c r="AH439" s="235"/>
      <c r="AI439" s="235"/>
      <c r="AJ439" s="235"/>
      <c r="AK439" s="235"/>
      <c r="AL439" s="235"/>
      <c r="AM439" s="235"/>
      <c r="AN439" s="235"/>
      <c r="AO439" s="235"/>
    </row>
    <row r="440" spans="1:41" ht="15.6">
      <c r="A440" s="235"/>
      <c r="B440" s="236"/>
      <c r="C440" s="237"/>
      <c r="D440" s="238"/>
      <c r="E440" s="239"/>
      <c r="F440" s="240"/>
      <c r="G440" s="235"/>
      <c r="H440" s="235"/>
      <c r="I440" s="241"/>
      <c r="J440" s="237"/>
      <c r="K440" s="239"/>
      <c r="L440" s="239"/>
      <c r="M440" s="238"/>
      <c r="N440" s="240"/>
      <c r="O440" s="235"/>
      <c r="P440" s="235"/>
      <c r="Q440" s="241"/>
      <c r="R440" s="235"/>
      <c r="S440" s="235"/>
      <c r="T440" s="235"/>
      <c r="U440" s="235"/>
      <c r="V440" s="197"/>
      <c r="W440" s="235"/>
      <c r="X440" s="235"/>
      <c r="Y440" s="235"/>
      <c r="Z440" s="235"/>
      <c r="AA440" s="235"/>
      <c r="AB440" s="235"/>
      <c r="AC440" s="235"/>
      <c r="AD440" s="235"/>
      <c r="AE440" s="235"/>
      <c r="AF440" s="235"/>
      <c r="AG440" s="235"/>
      <c r="AH440" s="235"/>
      <c r="AI440" s="235"/>
      <c r="AJ440" s="235"/>
      <c r="AK440" s="235"/>
      <c r="AL440" s="235"/>
      <c r="AM440" s="235"/>
      <c r="AN440" s="235"/>
      <c r="AO440" s="235"/>
    </row>
    <row r="441" spans="1:41" ht="15.6">
      <c r="A441" s="235"/>
      <c r="B441" s="236"/>
      <c r="C441" s="237"/>
      <c r="D441" s="238"/>
      <c r="E441" s="239"/>
      <c r="F441" s="240"/>
      <c r="G441" s="235"/>
      <c r="H441" s="235"/>
      <c r="I441" s="241"/>
      <c r="J441" s="237"/>
      <c r="K441" s="239"/>
      <c r="L441" s="239"/>
      <c r="M441" s="238"/>
      <c r="N441" s="240"/>
      <c r="O441" s="235"/>
      <c r="P441" s="235"/>
      <c r="Q441" s="241"/>
      <c r="R441" s="235"/>
      <c r="S441" s="235"/>
      <c r="T441" s="235"/>
      <c r="U441" s="235"/>
      <c r="V441" s="197"/>
      <c r="W441" s="235"/>
      <c r="X441" s="235"/>
      <c r="Y441" s="235"/>
      <c r="Z441" s="235"/>
      <c r="AA441" s="235"/>
      <c r="AB441" s="235"/>
      <c r="AC441" s="235"/>
      <c r="AD441" s="235"/>
      <c r="AE441" s="235"/>
      <c r="AF441" s="235"/>
      <c r="AG441" s="235"/>
      <c r="AH441" s="235"/>
      <c r="AI441" s="235"/>
      <c r="AJ441" s="235"/>
      <c r="AK441" s="235"/>
      <c r="AL441" s="235"/>
      <c r="AM441" s="235"/>
      <c r="AN441" s="235"/>
      <c r="AO441" s="235"/>
    </row>
    <row r="442" spans="1:41" ht="15.6">
      <c r="A442" s="235"/>
      <c r="B442" s="236"/>
      <c r="C442" s="237"/>
      <c r="D442" s="238"/>
      <c r="E442" s="239"/>
      <c r="F442" s="240"/>
      <c r="G442" s="235"/>
      <c r="H442" s="235"/>
      <c r="I442" s="241"/>
      <c r="J442" s="237"/>
      <c r="K442" s="239"/>
      <c r="L442" s="239"/>
      <c r="M442" s="238"/>
      <c r="N442" s="240"/>
      <c r="O442" s="235"/>
      <c r="P442" s="235"/>
      <c r="Q442" s="241"/>
      <c r="R442" s="235"/>
      <c r="S442" s="235"/>
      <c r="T442" s="235"/>
      <c r="U442" s="235"/>
      <c r="V442" s="197"/>
      <c r="W442" s="235"/>
      <c r="X442" s="235"/>
      <c r="Y442" s="235"/>
      <c r="Z442" s="235"/>
      <c r="AA442" s="235"/>
      <c r="AB442" s="235"/>
      <c r="AC442" s="235"/>
      <c r="AD442" s="235"/>
      <c r="AE442" s="235"/>
      <c r="AF442" s="235"/>
      <c r="AG442" s="235"/>
      <c r="AH442" s="235"/>
      <c r="AI442" s="235"/>
      <c r="AJ442" s="235"/>
      <c r="AK442" s="235"/>
      <c r="AL442" s="235"/>
      <c r="AM442" s="235"/>
      <c r="AN442" s="235"/>
      <c r="AO442" s="235"/>
    </row>
    <row r="443" spans="1:41" ht="15.6">
      <c r="A443" s="235"/>
      <c r="B443" s="236"/>
      <c r="C443" s="237"/>
      <c r="D443" s="238"/>
      <c r="E443" s="239"/>
      <c r="F443" s="240"/>
      <c r="G443" s="235"/>
      <c r="H443" s="235"/>
      <c r="I443" s="241"/>
      <c r="J443" s="237"/>
      <c r="K443" s="239"/>
      <c r="L443" s="239"/>
      <c r="M443" s="238"/>
      <c r="N443" s="240"/>
      <c r="O443" s="235"/>
      <c r="P443" s="235"/>
      <c r="Q443" s="241"/>
      <c r="R443" s="235"/>
      <c r="S443" s="235"/>
      <c r="T443" s="235"/>
      <c r="U443" s="235"/>
      <c r="V443" s="197"/>
      <c r="W443" s="235"/>
      <c r="X443" s="235"/>
      <c r="Y443" s="235"/>
      <c r="Z443" s="235"/>
      <c r="AA443" s="235"/>
      <c r="AB443" s="235"/>
      <c r="AC443" s="235"/>
      <c r="AD443" s="235"/>
      <c r="AE443" s="235"/>
      <c r="AF443" s="235"/>
      <c r="AG443" s="235"/>
      <c r="AH443" s="235"/>
      <c r="AI443" s="235"/>
      <c r="AJ443" s="235"/>
      <c r="AK443" s="235"/>
      <c r="AL443" s="235"/>
      <c r="AM443" s="235"/>
      <c r="AN443" s="235"/>
      <c r="AO443" s="235"/>
    </row>
    <row r="444" spans="1:41" ht="15.6">
      <c r="A444" s="235"/>
      <c r="B444" s="236"/>
      <c r="C444" s="237"/>
      <c r="D444" s="238"/>
      <c r="E444" s="239"/>
      <c r="F444" s="240"/>
      <c r="G444" s="235"/>
      <c r="H444" s="235"/>
      <c r="I444" s="241"/>
      <c r="J444" s="237"/>
      <c r="K444" s="239"/>
      <c r="L444" s="239"/>
      <c r="M444" s="238"/>
      <c r="N444" s="240"/>
      <c r="O444" s="235"/>
      <c r="P444" s="235"/>
      <c r="Q444" s="241"/>
      <c r="R444" s="235"/>
      <c r="S444" s="235"/>
      <c r="T444" s="235"/>
      <c r="U444" s="235"/>
      <c r="V444" s="197"/>
      <c r="W444" s="235"/>
      <c r="X444" s="235"/>
      <c r="Y444" s="235"/>
      <c r="Z444" s="235"/>
      <c r="AA444" s="235"/>
      <c r="AB444" s="235"/>
      <c r="AC444" s="235"/>
      <c r="AD444" s="235"/>
      <c r="AE444" s="235"/>
      <c r="AF444" s="235"/>
      <c r="AG444" s="235"/>
      <c r="AH444" s="235"/>
      <c r="AI444" s="235"/>
      <c r="AJ444" s="235"/>
      <c r="AK444" s="235"/>
      <c r="AL444" s="235"/>
      <c r="AM444" s="235"/>
      <c r="AN444" s="235"/>
      <c r="AO444" s="235"/>
    </row>
    <row r="445" spans="1:41" ht="15.6">
      <c r="A445" s="235"/>
      <c r="B445" s="236"/>
      <c r="C445" s="237"/>
      <c r="D445" s="238"/>
      <c r="E445" s="239"/>
      <c r="F445" s="240"/>
      <c r="G445" s="235"/>
      <c r="H445" s="235"/>
      <c r="I445" s="241"/>
      <c r="J445" s="237"/>
      <c r="K445" s="239"/>
      <c r="L445" s="239"/>
      <c r="M445" s="238"/>
      <c r="N445" s="240"/>
      <c r="O445" s="235"/>
      <c r="P445" s="235"/>
      <c r="Q445" s="241"/>
      <c r="R445" s="235"/>
      <c r="S445" s="235"/>
      <c r="T445" s="235"/>
      <c r="U445" s="235"/>
      <c r="V445" s="197"/>
      <c r="W445" s="235"/>
      <c r="X445" s="235"/>
      <c r="Y445" s="235"/>
      <c r="Z445" s="235"/>
      <c r="AA445" s="235"/>
      <c r="AB445" s="235"/>
      <c r="AC445" s="235"/>
      <c r="AD445" s="235"/>
      <c r="AE445" s="235"/>
      <c r="AF445" s="235"/>
      <c r="AG445" s="235"/>
      <c r="AH445" s="235"/>
      <c r="AI445" s="235"/>
      <c r="AJ445" s="235"/>
      <c r="AK445" s="235"/>
      <c r="AL445" s="235"/>
      <c r="AM445" s="235"/>
      <c r="AN445" s="235"/>
      <c r="AO445" s="235"/>
    </row>
    <row r="446" spans="1:41" ht="15.6">
      <c r="A446" s="235"/>
      <c r="B446" s="236"/>
      <c r="C446" s="237"/>
      <c r="D446" s="238"/>
      <c r="E446" s="239"/>
      <c r="F446" s="240"/>
      <c r="G446" s="235"/>
      <c r="H446" s="235"/>
      <c r="I446" s="241"/>
      <c r="J446" s="237"/>
      <c r="K446" s="239"/>
      <c r="L446" s="239"/>
      <c r="M446" s="238"/>
      <c r="N446" s="240"/>
      <c r="O446" s="235"/>
      <c r="P446" s="235"/>
      <c r="Q446" s="241"/>
      <c r="R446" s="235"/>
      <c r="S446" s="235"/>
      <c r="T446" s="235"/>
      <c r="U446" s="235"/>
      <c r="V446" s="197"/>
      <c r="W446" s="235"/>
      <c r="X446" s="235"/>
      <c r="Y446" s="235"/>
      <c r="Z446" s="235"/>
      <c r="AA446" s="235"/>
      <c r="AB446" s="235"/>
      <c r="AC446" s="235"/>
      <c r="AD446" s="235"/>
      <c r="AE446" s="235"/>
      <c r="AF446" s="235"/>
      <c r="AG446" s="235"/>
      <c r="AH446" s="235"/>
      <c r="AI446" s="235"/>
      <c r="AJ446" s="235"/>
      <c r="AK446" s="235"/>
      <c r="AL446" s="235"/>
      <c r="AM446" s="235"/>
      <c r="AN446" s="235"/>
      <c r="AO446" s="235"/>
    </row>
    <row r="447" spans="1:41" ht="15.6">
      <c r="A447" s="235"/>
      <c r="B447" s="236"/>
      <c r="C447" s="237"/>
      <c r="D447" s="238"/>
      <c r="E447" s="239"/>
      <c r="F447" s="240"/>
      <c r="G447" s="235"/>
      <c r="H447" s="235"/>
      <c r="I447" s="241"/>
      <c r="J447" s="237"/>
      <c r="K447" s="239"/>
      <c r="L447" s="239"/>
      <c r="M447" s="238"/>
      <c r="N447" s="240"/>
      <c r="O447" s="235"/>
      <c r="P447" s="235"/>
      <c r="Q447" s="241"/>
      <c r="R447" s="235"/>
      <c r="S447" s="235"/>
      <c r="T447" s="235"/>
      <c r="U447" s="235"/>
      <c r="V447" s="197"/>
      <c r="W447" s="235"/>
      <c r="X447" s="235"/>
      <c r="Y447" s="235"/>
      <c r="Z447" s="235"/>
      <c r="AA447" s="235"/>
      <c r="AB447" s="235"/>
      <c r="AC447" s="235"/>
      <c r="AD447" s="235"/>
      <c r="AE447" s="235"/>
      <c r="AF447" s="235"/>
      <c r="AG447" s="235"/>
      <c r="AH447" s="235"/>
      <c r="AI447" s="235"/>
      <c r="AJ447" s="235"/>
      <c r="AK447" s="235"/>
      <c r="AL447" s="235"/>
      <c r="AM447" s="235"/>
      <c r="AN447" s="235"/>
      <c r="AO447" s="235"/>
    </row>
    <row r="448" spans="1:41" ht="15.6">
      <c r="A448" s="235"/>
      <c r="B448" s="236"/>
      <c r="C448" s="237"/>
      <c r="D448" s="238"/>
      <c r="E448" s="239"/>
      <c r="F448" s="240"/>
      <c r="G448" s="235"/>
      <c r="H448" s="235"/>
      <c r="I448" s="241"/>
      <c r="J448" s="237"/>
      <c r="K448" s="239"/>
      <c r="L448" s="239"/>
      <c r="M448" s="238"/>
      <c r="N448" s="240"/>
      <c r="O448" s="235"/>
      <c r="P448" s="235"/>
      <c r="Q448" s="241"/>
      <c r="R448" s="235"/>
      <c r="S448" s="235"/>
      <c r="T448" s="235"/>
      <c r="U448" s="235"/>
      <c r="V448" s="197"/>
      <c r="W448" s="235"/>
      <c r="X448" s="235"/>
      <c r="Y448" s="235"/>
      <c r="Z448" s="235"/>
      <c r="AA448" s="235"/>
      <c r="AB448" s="235"/>
      <c r="AC448" s="235"/>
      <c r="AD448" s="235"/>
      <c r="AE448" s="235"/>
      <c r="AF448" s="235"/>
      <c r="AG448" s="235"/>
      <c r="AH448" s="235"/>
      <c r="AI448" s="235"/>
      <c r="AJ448" s="235"/>
      <c r="AK448" s="235"/>
      <c r="AL448" s="235"/>
      <c r="AM448" s="235"/>
      <c r="AN448" s="235"/>
      <c r="AO448" s="235"/>
    </row>
    <row r="449" spans="1:41" ht="15.6">
      <c r="A449" s="235"/>
      <c r="B449" s="236"/>
      <c r="C449" s="237"/>
      <c r="D449" s="238"/>
      <c r="E449" s="239"/>
      <c r="F449" s="240"/>
      <c r="G449" s="235"/>
      <c r="H449" s="235"/>
      <c r="I449" s="241"/>
      <c r="J449" s="237"/>
      <c r="K449" s="239"/>
      <c r="L449" s="239"/>
      <c r="M449" s="238"/>
      <c r="N449" s="240"/>
      <c r="O449" s="235"/>
      <c r="P449" s="235"/>
      <c r="Q449" s="241"/>
      <c r="R449" s="235"/>
      <c r="S449" s="235"/>
      <c r="T449" s="235"/>
      <c r="U449" s="235"/>
      <c r="V449" s="197"/>
      <c r="W449" s="235"/>
      <c r="X449" s="235"/>
      <c r="Y449" s="235"/>
      <c r="Z449" s="235"/>
      <c r="AA449" s="235"/>
      <c r="AB449" s="235"/>
      <c r="AC449" s="235"/>
      <c r="AD449" s="235"/>
      <c r="AE449" s="235"/>
      <c r="AF449" s="235"/>
      <c r="AG449" s="235"/>
      <c r="AH449" s="235"/>
      <c r="AI449" s="235"/>
      <c r="AJ449" s="235"/>
      <c r="AK449" s="235"/>
      <c r="AL449" s="235"/>
      <c r="AM449" s="235"/>
      <c r="AN449" s="235"/>
      <c r="AO449" s="235"/>
    </row>
    <row r="450" spans="1:41" ht="15.6">
      <c r="A450" s="235"/>
      <c r="B450" s="236"/>
      <c r="C450" s="237"/>
      <c r="D450" s="238"/>
      <c r="E450" s="239"/>
      <c r="F450" s="240"/>
      <c r="G450" s="235"/>
      <c r="H450" s="235"/>
      <c r="I450" s="241"/>
      <c r="J450" s="237"/>
      <c r="K450" s="239"/>
      <c r="L450" s="239"/>
      <c r="M450" s="238"/>
      <c r="N450" s="240"/>
      <c r="O450" s="235"/>
      <c r="P450" s="235"/>
      <c r="Q450" s="241"/>
      <c r="R450" s="235"/>
      <c r="S450" s="235"/>
      <c r="T450" s="235"/>
      <c r="U450" s="235"/>
      <c r="V450" s="197"/>
      <c r="W450" s="235"/>
      <c r="X450" s="235"/>
      <c r="Y450" s="235"/>
      <c r="Z450" s="235"/>
      <c r="AA450" s="235"/>
      <c r="AB450" s="235"/>
      <c r="AC450" s="235"/>
      <c r="AD450" s="235"/>
      <c r="AE450" s="235"/>
      <c r="AF450" s="235"/>
      <c r="AG450" s="235"/>
      <c r="AH450" s="235"/>
      <c r="AI450" s="235"/>
      <c r="AJ450" s="235"/>
      <c r="AK450" s="235"/>
      <c r="AL450" s="235"/>
      <c r="AM450" s="235"/>
      <c r="AN450" s="235"/>
      <c r="AO450" s="235"/>
    </row>
    <row r="451" spans="1:41" ht="15.6">
      <c r="A451" s="235"/>
      <c r="B451" s="236"/>
      <c r="C451" s="237"/>
      <c r="D451" s="238"/>
      <c r="E451" s="239"/>
      <c r="F451" s="240"/>
      <c r="G451" s="235"/>
      <c r="H451" s="235"/>
      <c r="I451" s="241"/>
      <c r="J451" s="237"/>
      <c r="K451" s="239"/>
      <c r="L451" s="239"/>
      <c r="M451" s="238"/>
      <c r="N451" s="240"/>
      <c r="O451" s="235"/>
      <c r="P451" s="235"/>
      <c r="Q451" s="241"/>
      <c r="R451" s="235"/>
      <c r="S451" s="235"/>
      <c r="T451" s="235"/>
      <c r="U451" s="235"/>
      <c r="V451" s="197"/>
      <c r="W451" s="235"/>
      <c r="X451" s="235"/>
      <c r="Y451" s="235"/>
      <c r="Z451" s="235"/>
      <c r="AA451" s="235"/>
      <c r="AB451" s="235"/>
      <c r="AC451" s="235"/>
      <c r="AD451" s="235"/>
      <c r="AE451" s="235"/>
      <c r="AF451" s="235"/>
      <c r="AG451" s="235"/>
      <c r="AH451" s="235"/>
      <c r="AI451" s="235"/>
      <c r="AJ451" s="235"/>
      <c r="AK451" s="235"/>
      <c r="AL451" s="235"/>
      <c r="AM451" s="235"/>
      <c r="AN451" s="235"/>
      <c r="AO451" s="235"/>
    </row>
    <row r="452" spans="1:41" ht="15.6">
      <c r="A452" s="235"/>
      <c r="B452" s="236"/>
      <c r="C452" s="237"/>
      <c r="D452" s="238"/>
      <c r="E452" s="239"/>
      <c r="F452" s="240"/>
      <c r="G452" s="235"/>
      <c r="H452" s="235"/>
      <c r="I452" s="241"/>
      <c r="J452" s="237"/>
      <c r="K452" s="239"/>
      <c r="L452" s="239"/>
      <c r="M452" s="238"/>
      <c r="N452" s="240"/>
      <c r="O452" s="235"/>
      <c r="P452" s="235"/>
      <c r="Q452" s="241"/>
      <c r="R452" s="235"/>
      <c r="S452" s="235"/>
      <c r="T452" s="235"/>
      <c r="U452" s="235"/>
      <c r="V452" s="197"/>
      <c r="W452" s="235"/>
      <c r="X452" s="235"/>
      <c r="Y452" s="235"/>
      <c r="Z452" s="235"/>
      <c r="AA452" s="235"/>
      <c r="AB452" s="235"/>
      <c r="AC452" s="235"/>
      <c r="AD452" s="235"/>
      <c r="AE452" s="235"/>
      <c r="AF452" s="235"/>
      <c r="AG452" s="235"/>
      <c r="AH452" s="235"/>
      <c r="AI452" s="235"/>
      <c r="AJ452" s="235"/>
      <c r="AK452" s="235"/>
      <c r="AL452" s="235"/>
      <c r="AM452" s="235"/>
      <c r="AN452" s="235"/>
      <c r="AO452" s="235"/>
    </row>
    <row r="453" spans="1:41" ht="15.6">
      <c r="A453" s="235"/>
      <c r="B453" s="236"/>
      <c r="C453" s="237"/>
      <c r="D453" s="238"/>
      <c r="E453" s="239"/>
      <c r="F453" s="240"/>
      <c r="G453" s="235"/>
      <c r="H453" s="235"/>
      <c r="I453" s="241"/>
      <c r="J453" s="237"/>
      <c r="K453" s="239"/>
      <c r="L453" s="239"/>
      <c r="M453" s="238"/>
      <c r="N453" s="240"/>
      <c r="O453" s="235"/>
      <c r="P453" s="235"/>
      <c r="Q453" s="241"/>
      <c r="R453" s="235"/>
      <c r="S453" s="235"/>
      <c r="T453" s="235"/>
      <c r="U453" s="235"/>
      <c r="V453" s="197"/>
      <c r="W453" s="235"/>
      <c r="X453" s="235"/>
      <c r="Y453" s="235"/>
      <c r="Z453" s="235"/>
      <c r="AA453" s="235"/>
      <c r="AB453" s="235"/>
      <c r="AC453" s="235"/>
      <c r="AD453" s="235"/>
      <c r="AE453" s="235"/>
      <c r="AF453" s="235"/>
      <c r="AG453" s="235"/>
      <c r="AH453" s="235"/>
      <c r="AI453" s="235"/>
      <c r="AJ453" s="235"/>
      <c r="AK453" s="235"/>
      <c r="AL453" s="235"/>
      <c r="AM453" s="235"/>
      <c r="AN453" s="235"/>
      <c r="AO453" s="235"/>
    </row>
    <row r="454" spans="1:41" ht="15.6">
      <c r="A454" s="235"/>
      <c r="B454" s="236"/>
      <c r="C454" s="237"/>
      <c r="D454" s="238"/>
      <c r="E454" s="239"/>
      <c r="F454" s="240"/>
      <c r="G454" s="235"/>
      <c r="H454" s="235"/>
      <c r="I454" s="241"/>
      <c r="J454" s="237"/>
      <c r="K454" s="239"/>
      <c r="L454" s="239"/>
      <c r="M454" s="238"/>
      <c r="N454" s="240"/>
      <c r="O454" s="235"/>
      <c r="P454" s="235"/>
      <c r="Q454" s="241"/>
      <c r="R454" s="235"/>
      <c r="S454" s="235"/>
      <c r="T454" s="235"/>
      <c r="U454" s="235"/>
      <c r="V454" s="197"/>
      <c r="W454" s="235"/>
      <c r="X454" s="235"/>
      <c r="Y454" s="235"/>
      <c r="Z454" s="235"/>
      <c r="AA454" s="235"/>
      <c r="AB454" s="235"/>
      <c r="AC454" s="235"/>
      <c r="AD454" s="235"/>
      <c r="AE454" s="235"/>
      <c r="AF454" s="235"/>
      <c r="AG454" s="235"/>
      <c r="AH454" s="235"/>
      <c r="AI454" s="235"/>
      <c r="AJ454" s="235"/>
      <c r="AK454" s="235"/>
      <c r="AL454" s="235"/>
      <c r="AM454" s="235"/>
      <c r="AN454" s="235"/>
      <c r="AO454" s="235"/>
    </row>
    <row r="455" spans="1:41" ht="15.6">
      <c r="A455" s="235"/>
      <c r="B455" s="236"/>
      <c r="C455" s="237"/>
      <c r="D455" s="238"/>
      <c r="E455" s="239"/>
      <c r="F455" s="240"/>
      <c r="G455" s="235"/>
      <c r="H455" s="235"/>
      <c r="I455" s="241"/>
      <c r="J455" s="237"/>
      <c r="K455" s="239"/>
      <c r="L455" s="239"/>
      <c r="M455" s="238"/>
      <c r="N455" s="240"/>
      <c r="O455" s="235"/>
      <c r="P455" s="235"/>
      <c r="Q455" s="241"/>
      <c r="R455" s="235"/>
      <c r="S455" s="235"/>
      <c r="T455" s="235"/>
      <c r="U455" s="235"/>
      <c r="V455" s="197"/>
      <c r="W455" s="235"/>
      <c r="X455" s="235"/>
      <c r="Y455" s="235"/>
      <c r="Z455" s="235"/>
      <c r="AA455" s="235"/>
      <c r="AB455" s="235"/>
      <c r="AC455" s="235"/>
      <c r="AD455" s="235"/>
      <c r="AE455" s="235"/>
      <c r="AF455" s="235"/>
      <c r="AG455" s="235"/>
      <c r="AH455" s="235"/>
      <c r="AI455" s="235"/>
      <c r="AJ455" s="235"/>
      <c r="AK455" s="235"/>
      <c r="AL455" s="235"/>
      <c r="AM455" s="235"/>
      <c r="AN455" s="235"/>
      <c r="AO455" s="235"/>
    </row>
    <row r="456" spans="1:41" ht="15.6">
      <c r="A456" s="235"/>
      <c r="B456" s="236"/>
      <c r="C456" s="237"/>
      <c r="D456" s="238"/>
      <c r="E456" s="239"/>
      <c r="F456" s="240"/>
      <c r="G456" s="235"/>
      <c r="H456" s="235"/>
      <c r="I456" s="241"/>
      <c r="J456" s="237"/>
      <c r="K456" s="239"/>
      <c r="L456" s="239"/>
      <c r="M456" s="238"/>
      <c r="N456" s="240"/>
      <c r="O456" s="235"/>
      <c r="P456" s="235"/>
      <c r="Q456" s="241"/>
      <c r="R456" s="235"/>
      <c r="S456" s="235"/>
      <c r="T456" s="235"/>
      <c r="U456" s="235"/>
      <c r="V456" s="197"/>
      <c r="W456" s="235"/>
      <c r="X456" s="235"/>
      <c r="Y456" s="235"/>
      <c r="Z456" s="235"/>
      <c r="AA456" s="235"/>
      <c r="AB456" s="235"/>
      <c r="AC456" s="235"/>
      <c r="AD456" s="235"/>
      <c r="AE456" s="235"/>
      <c r="AF456" s="235"/>
      <c r="AG456" s="235"/>
      <c r="AH456" s="235"/>
      <c r="AI456" s="235"/>
      <c r="AJ456" s="235"/>
      <c r="AK456" s="235"/>
      <c r="AL456" s="235"/>
      <c r="AM456" s="235"/>
      <c r="AN456" s="235"/>
      <c r="AO456" s="235"/>
    </row>
    <row r="457" spans="1:41" ht="15.6">
      <c r="A457" s="235"/>
      <c r="B457" s="236"/>
      <c r="C457" s="237"/>
      <c r="D457" s="238"/>
      <c r="E457" s="239"/>
      <c r="F457" s="240"/>
      <c r="G457" s="235"/>
      <c r="H457" s="235"/>
      <c r="I457" s="241"/>
      <c r="J457" s="237"/>
      <c r="K457" s="239"/>
      <c r="L457" s="239"/>
      <c r="M457" s="238"/>
      <c r="N457" s="240"/>
      <c r="O457" s="235"/>
      <c r="P457" s="235"/>
      <c r="Q457" s="241"/>
      <c r="R457" s="235"/>
      <c r="S457" s="235"/>
      <c r="T457" s="235"/>
      <c r="U457" s="235"/>
      <c r="V457" s="197"/>
      <c r="W457" s="235"/>
      <c r="X457" s="235"/>
      <c r="Y457" s="235"/>
      <c r="Z457" s="235"/>
      <c r="AA457" s="235"/>
      <c r="AB457" s="235"/>
      <c r="AC457" s="235"/>
      <c r="AD457" s="235"/>
      <c r="AE457" s="235"/>
      <c r="AF457" s="235"/>
      <c r="AG457" s="235"/>
      <c r="AH457" s="235"/>
      <c r="AI457" s="235"/>
      <c r="AJ457" s="235"/>
      <c r="AK457" s="235"/>
      <c r="AL457" s="235"/>
      <c r="AM457" s="235"/>
      <c r="AN457" s="235"/>
      <c r="AO457" s="235"/>
    </row>
    <row r="458" spans="1:41" ht="15.6">
      <c r="A458" s="235"/>
      <c r="B458" s="236"/>
      <c r="C458" s="237"/>
      <c r="D458" s="238"/>
      <c r="E458" s="239"/>
      <c r="F458" s="240"/>
      <c r="G458" s="235"/>
      <c r="H458" s="235"/>
      <c r="I458" s="241"/>
      <c r="J458" s="237"/>
      <c r="K458" s="239"/>
      <c r="L458" s="239"/>
      <c r="M458" s="238"/>
      <c r="N458" s="240"/>
      <c r="O458" s="235"/>
      <c r="P458" s="235"/>
      <c r="Q458" s="241"/>
      <c r="R458" s="235"/>
      <c r="S458" s="235"/>
      <c r="T458" s="235"/>
      <c r="U458" s="235"/>
      <c r="V458" s="197"/>
      <c r="W458" s="235"/>
      <c r="X458" s="235"/>
      <c r="Y458" s="235"/>
      <c r="Z458" s="235"/>
      <c r="AA458" s="235"/>
      <c r="AB458" s="235"/>
      <c r="AC458" s="235"/>
      <c r="AD458" s="235"/>
      <c r="AE458" s="235"/>
      <c r="AF458" s="235"/>
      <c r="AG458" s="235"/>
      <c r="AH458" s="235"/>
      <c r="AI458" s="235"/>
      <c r="AJ458" s="235"/>
      <c r="AK458" s="235"/>
      <c r="AL458" s="235"/>
      <c r="AM458" s="235"/>
      <c r="AN458" s="235"/>
      <c r="AO458" s="235"/>
    </row>
    <row r="459" spans="1:41" ht="15.6">
      <c r="A459" s="235"/>
      <c r="B459" s="236"/>
      <c r="C459" s="237"/>
      <c r="D459" s="238"/>
      <c r="E459" s="239"/>
      <c r="F459" s="240"/>
      <c r="G459" s="235"/>
      <c r="H459" s="235"/>
      <c r="I459" s="241"/>
      <c r="J459" s="237"/>
      <c r="K459" s="239"/>
      <c r="L459" s="239"/>
      <c r="M459" s="238"/>
      <c r="N459" s="240"/>
      <c r="O459" s="235"/>
      <c r="P459" s="235"/>
      <c r="Q459" s="241"/>
      <c r="R459" s="235"/>
      <c r="S459" s="235"/>
      <c r="T459" s="235"/>
      <c r="U459" s="235"/>
      <c r="V459" s="197"/>
      <c r="W459" s="235"/>
      <c r="X459" s="235"/>
      <c r="Y459" s="235"/>
      <c r="Z459" s="235"/>
      <c r="AA459" s="235"/>
      <c r="AB459" s="235"/>
      <c r="AC459" s="235"/>
      <c r="AD459" s="235"/>
      <c r="AE459" s="235"/>
      <c r="AF459" s="235"/>
      <c r="AG459" s="235"/>
      <c r="AH459" s="235"/>
      <c r="AI459" s="235"/>
      <c r="AJ459" s="235"/>
      <c r="AK459" s="235"/>
      <c r="AL459" s="235"/>
      <c r="AM459" s="235"/>
      <c r="AN459" s="235"/>
      <c r="AO459" s="235"/>
    </row>
    <row r="460" spans="1:41" ht="15.6">
      <c r="A460" s="235"/>
      <c r="B460" s="236"/>
      <c r="C460" s="237"/>
      <c r="D460" s="238"/>
      <c r="E460" s="239"/>
      <c r="F460" s="240"/>
      <c r="G460" s="235"/>
      <c r="H460" s="235"/>
      <c r="I460" s="241"/>
      <c r="J460" s="237"/>
      <c r="K460" s="239"/>
      <c r="L460" s="239"/>
      <c r="M460" s="238"/>
      <c r="N460" s="240"/>
      <c r="O460" s="235"/>
      <c r="P460" s="235"/>
      <c r="Q460" s="241"/>
      <c r="R460" s="235"/>
      <c r="S460" s="235"/>
      <c r="T460" s="235"/>
      <c r="U460" s="235"/>
      <c r="V460" s="197"/>
      <c r="W460" s="235"/>
      <c r="X460" s="235"/>
      <c r="Y460" s="235"/>
      <c r="Z460" s="235"/>
      <c r="AA460" s="235"/>
      <c r="AB460" s="235"/>
      <c r="AC460" s="235"/>
      <c r="AD460" s="235"/>
      <c r="AE460" s="235"/>
      <c r="AF460" s="235"/>
      <c r="AG460" s="235"/>
      <c r="AH460" s="235"/>
      <c r="AI460" s="235"/>
      <c r="AJ460" s="235"/>
      <c r="AK460" s="235"/>
      <c r="AL460" s="235"/>
      <c r="AM460" s="235"/>
      <c r="AN460" s="235"/>
      <c r="AO460" s="235"/>
    </row>
    <row r="461" spans="1:41" ht="15.6">
      <c r="A461" s="235"/>
      <c r="B461" s="236"/>
      <c r="C461" s="237"/>
      <c r="D461" s="238"/>
      <c r="E461" s="239"/>
      <c r="F461" s="240"/>
      <c r="G461" s="235"/>
      <c r="H461" s="235"/>
      <c r="I461" s="241"/>
      <c r="J461" s="237"/>
      <c r="K461" s="239"/>
      <c r="L461" s="239"/>
      <c r="M461" s="238"/>
      <c r="N461" s="240"/>
      <c r="O461" s="235"/>
      <c r="P461" s="235"/>
      <c r="Q461" s="241"/>
      <c r="R461" s="235"/>
      <c r="S461" s="235"/>
      <c r="T461" s="235"/>
      <c r="U461" s="235"/>
      <c r="V461" s="197"/>
      <c r="W461" s="235"/>
      <c r="X461" s="235"/>
      <c r="Y461" s="235"/>
      <c r="Z461" s="235"/>
      <c r="AA461" s="235"/>
      <c r="AB461" s="235"/>
      <c r="AC461" s="235"/>
      <c r="AD461" s="235"/>
      <c r="AE461" s="235"/>
      <c r="AF461" s="235"/>
      <c r="AG461" s="235"/>
      <c r="AH461" s="235"/>
      <c r="AI461" s="235"/>
      <c r="AJ461" s="235"/>
      <c r="AK461" s="235"/>
      <c r="AL461" s="235"/>
      <c r="AM461" s="235"/>
      <c r="AN461" s="235"/>
      <c r="AO461" s="235"/>
    </row>
    <row r="462" spans="1:41" ht="15.6">
      <c r="A462" s="235"/>
      <c r="B462" s="236"/>
      <c r="C462" s="237"/>
      <c r="D462" s="238"/>
      <c r="E462" s="239"/>
      <c r="F462" s="240"/>
      <c r="G462" s="235"/>
      <c r="H462" s="235"/>
      <c r="I462" s="241"/>
      <c r="J462" s="237"/>
      <c r="K462" s="239"/>
      <c r="L462" s="239"/>
      <c r="M462" s="238"/>
      <c r="N462" s="240"/>
      <c r="O462" s="235"/>
      <c r="P462" s="235"/>
      <c r="Q462" s="241"/>
      <c r="R462" s="235"/>
      <c r="S462" s="235"/>
      <c r="T462" s="235"/>
      <c r="U462" s="235"/>
      <c r="V462" s="197"/>
      <c r="W462" s="235"/>
      <c r="X462" s="235"/>
      <c r="Y462" s="235"/>
      <c r="Z462" s="235"/>
      <c r="AA462" s="235"/>
      <c r="AB462" s="235"/>
      <c r="AC462" s="235"/>
      <c r="AD462" s="235"/>
      <c r="AE462" s="235"/>
      <c r="AF462" s="235"/>
      <c r="AG462" s="235"/>
      <c r="AH462" s="235"/>
      <c r="AI462" s="235"/>
      <c r="AJ462" s="235"/>
      <c r="AK462" s="235"/>
      <c r="AL462" s="235"/>
      <c r="AM462" s="235"/>
      <c r="AN462" s="235"/>
      <c r="AO462" s="235"/>
    </row>
    <row r="463" spans="1:41" ht="15.6">
      <c r="A463" s="235"/>
      <c r="B463" s="236"/>
      <c r="C463" s="237"/>
      <c r="D463" s="238"/>
      <c r="E463" s="239"/>
      <c r="F463" s="240"/>
      <c r="G463" s="235"/>
      <c r="H463" s="235"/>
      <c r="I463" s="241"/>
      <c r="J463" s="237"/>
      <c r="K463" s="239"/>
      <c r="L463" s="239"/>
      <c r="M463" s="238"/>
      <c r="N463" s="240"/>
      <c r="O463" s="235"/>
      <c r="P463" s="235"/>
      <c r="Q463" s="241"/>
      <c r="R463" s="235"/>
      <c r="S463" s="235"/>
      <c r="T463" s="235"/>
      <c r="U463" s="235"/>
      <c r="V463" s="197"/>
      <c r="W463" s="235"/>
      <c r="X463" s="235"/>
      <c r="Y463" s="235"/>
      <c r="Z463" s="235"/>
      <c r="AA463" s="235"/>
      <c r="AB463" s="235"/>
      <c r="AC463" s="235"/>
      <c r="AD463" s="235"/>
      <c r="AE463" s="235"/>
      <c r="AF463" s="235"/>
      <c r="AG463" s="235"/>
      <c r="AH463" s="235"/>
      <c r="AI463" s="235"/>
      <c r="AJ463" s="235"/>
      <c r="AK463" s="235"/>
      <c r="AL463" s="235"/>
      <c r="AM463" s="235"/>
      <c r="AN463" s="235"/>
      <c r="AO463" s="235"/>
    </row>
    <row r="464" spans="1:41" ht="15.6">
      <c r="A464" s="235"/>
      <c r="B464" s="236"/>
      <c r="C464" s="237"/>
      <c r="D464" s="238"/>
      <c r="E464" s="239"/>
      <c r="F464" s="240"/>
      <c r="G464" s="235"/>
      <c r="H464" s="235"/>
      <c r="I464" s="241"/>
      <c r="J464" s="237"/>
      <c r="K464" s="239"/>
      <c r="L464" s="239"/>
      <c r="M464" s="238"/>
      <c r="N464" s="240"/>
      <c r="O464" s="235"/>
      <c r="P464" s="235"/>
      <c r="Q464" s="241"/>
      <c r="R464" s="235"/>
      <c r="S464" s="235"/>
      <c r="T464" s="235"/>
      <c r="U464" s="235"/>
      <c r="V464" s="197"/>
      <c r="W464" s="235"/>
      <c r="X464" s="235"/>
      <c r="Y464" s="235"/>
      <c r="Z464" s="235"/>
      <c r="AA464" s="235"/>
      <c r="AB464" s="235"/>
      <c r="AC464" s="235"/>
      <c r="AD464" s="235"/>
      <c r="AE464" s="235"/>
      <c r="AF464" s="235"/>
      <c r="AG464" s="235"/>
      <c r="AH464" s="235"/>
      <c r="AI464" s="235"/>
      <c r="AJ464" s="235"/>
      <c r="AK464" s="235"/>
      <c r="AL464" s="235"/>
      <c r="AM464" s="235"/>
      <c r="AN464" s="235"/>
      <c r="AO464" s="235"/>
    </row>
    <row r="465" spans="1:41" ht="15.6">
      <c r="A465" s="235"/>
      <c r="B465" s="236"/>
      <c r="C465" s="237"/>
      <c r="D465" s="238"/>
      <c r="E465" s="239"/>
      <c r="F465" s="240"/>
      <c r="G465" s="235"/>
      <c r="H465" s="235"/>
      <c r="I465" s="241"/>
      <c r="J465" s="237"/>
      <c r="K465" s="239"/>
      <c r="L465" s="239"/>
      <c r="M465" s="238"/>
      <c r="N465" s="240"/>
      <c r="O465" s="235"/>
      <c r="P465" s="235"/>
      <c r="Q465" s="241"/>
      <c r="R465" s="235"/>
      <c r="S465" s="235"/>
      <c r="T465" s="235"/>
      <c r="U465" s="235"/>
      <c r="V465" s="197"/>
      <c r="W465" s="235"/>
      <c r="X465" s="235"/>
      <c r="Y465" s="235"/>
      <c r="Z465" s="235"/>
      <c r="AA465" s="235"/>
      <c r="AB465" s="235"/>
      <c r="AC465" s="235"/>
      <c r="AD465" s="235"/>
      <c r="AE465" s="235"/>
      <c r="AF465" s="235"/>
      <c r="AG465" s="235"/>
      <c r="AH465" s="235"/>
      <c r="AI465" s="235"/>
      <c r="AJ465" s="235"/>
      <c r="AK465" s="235"/>
      <c r="AL465" s="235"/>
      <c r="AM465" s="235"/>
      <c r="AN465" s="235"/>
      <c r="AO465" s="235"/>
    </row>
    <row r="466" spans="1:41" ht="15.6">
      <c r="A466" s="235"/>
      <c r="B466" s="236"/>
      <c r="C466" s="237"/>
      <c r="D466" s="238"/>
      <c r="E466" s="239"/>
      <c r="F466" s="240"/>
      <c r="G466" s="235"/>
      <c r="H466" s="235"/>
      <c r="I466" s="241"/>
      <c r="J466" s="237"/>
      <c r="K466" s="239"/>
      <c r="L466" s="239"/>
      <c r="M466" s="238"/>
      <c r="N466" s="240"/>
      <c r="O466" s="235"/>
      <c r="P466" s="235"/>
      <c r="Q466" s="241"/>
      <c r="R466" s="235"/>
      <c r="S466" s="235"/>
      <c r="T466" s="235"/>
      <c r="U466" s="235"/>
      <c r="V466" s="197"/>
      <c r="W466" s="235"/>
      <c r="X466" s="235"/>
      <c r="Y466" s="235"/>
      <c r="Z466" s="235"/>
      <c r="AA466" s="235"/>
      <c r="AB466" s="235"/>
      <c r="AC466" s="235"/>
      <c r="AD466" s="235"/>
      <c r="AE466" s="235"/>
      <c r="AF466" s="235"/>
      <c r="AG466" s="235"/>
      <c r="AH466" s="235"/>
      <c r="AI466" s="235"/>
      <c r="AJ466" s="235"/>
      <c r="AK466" s="235"/>
      <c r="AL466" s="235"/>
      <c r="AM466" s="235"/>
      <c r="AN466" s="235"/>
      <c r="AO466" s="235"/>
    </row>
    <row r="467" spans="1:41" ht="15.6">
      <c r="A467" s="235"/>
      <c r="B467" s="236"/>
      <c r="C467" s="237"/>
      <c r="D467" s="238"/>
      <c r="E467" s="239"/>
      <c r="F467" s="240"/>
      <c r="G467" s="235"/>
      <c r="H467" s="235"/>
      <c r="I467" s="241"/>
      <c r="J467" s="237"/>
      <c r="K467" s="239"/>
      <c r="L467" s="239"/>
      <c r="M467" s="238"/>
      <c r="N467" s="240"/>
      <c r="O467" s="235"/>
      <c r="P467" s="235"/>
      <c r="Q467" s="241"/>
      <c r="R467" s="235"/>
      <c r="S467" s="235"/>
      <c r="T467" s="235"/>
      <c r="U467" s="235"/>
      <c r="V467" s="197"/>
      <c r="W467" s="235"/>
      <c r="X467" s="235"/>
      <c r="Y467" s="235"/>
      <c r="Z467" s="235"/>
      <c r="AA467" s="235"/>
      <c r="AB467" s="235"/>
      <c r="AC467" s="235"/>
      <c r="AD467" s="235"/>
      <c r="AE467" s="235"/>
      <c r="AF467" s="235"/>
      <c r="AG467" s="235"/>
      <c r="AH467" s="235"/>
      <c r="AI467" s="235"/>
      <c r="AJ467" s="235"/>
      <c r="AK467" s="235"/>
      <c r="AL467" s="235"/>
      <c r="AM467" s="235"/>
      <c r="AN467" s="235"/>
      <c r="AO467" s="235"/>
    </row>
    <row r="468" spans="1:41" ht="15.6">
      <c r="A468" s="235"/>
      <c r="B468" s="236"/>
      <c r="C468" s="237"/>
      <c r="D468" s="238"/>
      <c r="E468" s="239"/>
      <c r="F468" s="240"/>
      <c r="G468" s="235"/>
      <c r="H468" s="235"/>
      <c r="I468" s="241"/>
      <c r="J468" s="237"/>
      <c r="K468" s="239"/>
      <c r="L468" s="239"/>
      <c r="M468" s="238"/>
      <c r="N468" s="240"/>
      <c r="O468" s="235"/>
      <c r="P468" s="235"/>
      <c r="Q468" s="241"/>
      <c r="R468" s="235"/>
      <c r="S468" s="235"/>
      <c r="T468" s="235"/>
      <c r="U468" s="235"/>
      <c r="V468" s="197"/>
      <c r="W468" s="235"/>
      <c r="X468" s="235"/>
      <c r="Y468" s="235"/>
      <c r="Z468" s="235"/>
      <c r="AA468" s="235"/>
      <c r="AB468" s="235"/>
      <c r="AC468" s="235"/>
      <c r="AD468" s="235"/>
      <c r="AE468" s="235"/>
      <c r="AF468" s="235"/>
      <c r="AG468" s="235"/>
      <c r="AH468" s="235"/>
      <c r="AI468" s="235"/>
      <c r="AJ468" s="235"/>
      <c r="AK468" s="235"/>
      <c r="AL468" s="235"/>
      <c r="AM468" s="235"/>
      <c r="AN468" s="235"/>
      <c r="AO468" s="235"/>
    </row>
    <row r="469" spans="1:41" ht="15.6">
      <c r="A469" s="235"/>
      <c r="B469" s="236"/>
      <c r="C469" s="237"/>
      <c r="D469" s="238"/>
      <c r="E469" s="239"/>
      <c r="F469" s="240"/>
      <c r="G469" s="235"/>
      <c r="H469" s="235"/>
      <c r="I469" s="241"/>
      <c r="J469" s="237"/>
      <c r="K469" s="239"/>
      <c r="L469" s="239"/>
      <c r="M469" s="238"/>
      <c r="N469" s="240"/>
      <c r="O469" s="235"/>
      <c r="P469" s="235"/>
      <c r="Q469" s="241"/>
      <c r="R469" s="235"/>
      <c r="S469" s="235"/>
      <c r="T469" s="235"/>
      <c r="U469" s="235"/>
      <c r="V469" s="197"/>
      <c r="W469" s="235"/>
      <c r="X469" s="235"/>
      <c r="Y469" s="235"/>
      <c r="Z469" s="235"/>
      <c r="AA469" s="235"/>
      <c r="AB469" s="235"/>
      <c r="AC469" s="235"/>
      <c r="AD469" s="235"/>
      <c r="AE469" s="235"/>
      <c r="AF469" s="235"/>
      <c r="AG469" s="235"/>
      <c r="AH469" s="235"/>
      <c r="AI469" s="235"/>
      <c r="AJ469" s="235"/>
      <c r="AK469" s="235"/>
      <c r="AL469" s="235"/>
      <c r="AM469" s="235"/>
      <c r="AN469" s="235"/>
      <c r="AO469" s="235"/>
    </row>
    <row r="470" spans="1:41" ht="15.6">
      <c r="A470" s="235"/>
      <c r="B470" s="236"/>
      <c r="C470" s="237"/>
      <c r="D470" s="238"/>
      <c r="E470" s="239"/>
      <c r="F470" s="240"/>
      <c r="G470" s="235"/>
      <c r="H470" s="235"/>
      <c r="I470" s="241"/>
      <c r="J470" s="237"/>
      <c r="K470" s="239"/>
      <c r="L470" s="239"/>
      <c r="M470" s="238"/>
      <c r="N470" s="240"/>
      <c r="O470" s="235"/>
      <c r="P470" s="235"/>
      <c r="Q470" s="241"/>
      <c r="R470" s="235"/>
      <c r="S470" s="235"/>
      <c r="T470" s="235"/>
      <c r="U470" s="235"/>
      <c r="V470" s="197"/>
      <c r="W470" s="235"/>
      <c r="X470" s="235"/>
      <c r="Y470" s="235"/>
      <c r="Z470" s="235"/>
      <c r="AA470" s="235"/>
      <c r="AB470" s="235"/>
      <c r="AC470" s="235"/>
      <c r="AD470" s="235"/>
      <c r="AE470" s="235"/>
      <c r="AF470" s="235"/>
      <c r="AG470" s="235"/>
      <c r="AH470" s="235"/>
      <c r="AI470" s="235"/>
      <c r="AJ470" s="235"/>
      <c r="AK470" s="235"/>
      <c r="AL470" s="235"/>
      <c r="AM470" s="235"/>
      <c r="AN470" s="235"/>
      <c r="AO470" s="235"/>
    </row>
    <row r="471" spans="1:41" ht="15.6">
      <c r="A471" s="235"/>
      <c r="B471" s="236"/>
      <c r="C471" s="237"/>
      <c r="D471" s="238"/>
      <c r="E471" s="239"/>
      <c r="F471" s="240"/>
      <c r="G471" s="235"/>
      <c r="H471" s="235"/>
      <c r="I471" s="241"/>
      <c r="J471" s="237"/>
      <c r="K471" s="239"/>
      <c r="L471" s="239"/>
      <c r="M471" s="238"/>
      <c r="N471" s="240"/>
      <c r="O471" s="235"/>
      <c r="P471" s="235"/>
      <c r="Q471" s="241"/>
      <c r="R471" s="235"/>
      <c r="S471" s="235"/>
      <c r="T471" s="235"/>
      <c r="U471" s="235"/>
      <c r="V471" s="197"/>
      <c r="W471" s="235"/>
      <c r="X471" s="235"/>
      <c r="Y471" s="235"/>
      <c r="Z471" s="235"/>
      <c r="AA471" s="235"/>
      <c r="AB471" s="235"/>
      <c r="AC471" s="235"/>
      <c r="AD471" s="235"/>
      <c r="AE471" s="235"/>
      <c r="AF471" s="235"/>
      <c r="AG471" s="235"/>
      <c r="AH471" s="235"/>
      <c r="AI471" s="235"/>
      <c r="AJ471" s="235"/>
      <c r="AK471" s="235"/>
      <c r="AL471" s="235"/>
      <c r="AM471" s="235"/>
      <c r="AN471" s="235"/>
      <c r="AO471" s="235"/>
    </row>
    <row r="472" spans="1:41" ht="15.6">
      <c r="A472" s="235"/>
      <c r="B472" s="236"/>
      <c r="C472" s="237"/>
      <c r="D472" s="238"/>
      <c r="E472" s="239"/>
      <c r="F472" s="240"/>
      <c r="G472" s="235"/>
      <c r="H472" s="235"/>
      <c r="I472" s="241"/>
      <c r="J472" s="237"/>
      <c r="K472" s="239"/>
      <c r="L472" s="239"/>
      <c r="M472" s="238"/>
      <c r="N472" s="240"/>
      <c r="O472" s="235"/>
      <c r="P472" s="235"/>
      <c r="Q472" s="241"/>
      <c r="R472" s="235"/>
      <c r="S472" s="235"/>
      <c r="T472" s="235"/>
      <c r="U472" s="235"/>
      <c r="V472" s="197"/>
      <c r="W472" s="235"/>
      <c r="X472" s="235"/>
      <c r="Y472" s="235"/>
      <c r="Z472" s="235"/>
      <c r="AA472" s="235"/>
      <c r="AB472" s="235"/>
      <c r="AC472" s="235"/>
      <c r="AD472" s="235"/>
      <c r="AE472" s="235"/>
      <c r="AF472" s="235"/>
      <c r="AG472" s="235"/>
      <c r="AH472" s="235"/>
      <c r="AI472" s="235"/>
      <c r="AJ472" s="235"/>
      <c r="AK472" s="235"/>
      <c r="AL472" s="235"/>
      <c r="AM472" s="235"/>
      <c r="AN472" s="235"/>
      <c r="AO472" s="235"/>
    </row>
    <row r="473" spans="1:41" ht="15.6">
      <c r="A473" s="235"/>
      <c r="B473" s="236"/>
      <c r="C473" s="237"/>
      <c r="D473" s="238"/>
      <c r="E473" s="239"/>
      <c r="F473" s="240"/>
      <c r="G473" s="235"/>
      <c r="H473" s="235"/>
      <c r="I473" s="241"/>
      <c r="J473" s="237"/>
      <c r="K473" s="239"/>
      <c r="L473" s="239"/>
      <c r="M473" s="238"/>
      <c r="N473" s="240"/>
      <c r="O473" s="235"/>
      <c r="P473" s="235"/>
      <c r="Q473" s="241"/>
      <c r="R473" s="235"/>
      <c r="S473" s="235"/>
      <c r="T473" s="235"/>
      <c r="U473" s="235"/>
      <c r="V473" s="197"/>
      <c r="W473" s="235"/>
      <c r="X473" s="235"/>
      <c r="Y473" s="235"/>
      <c r="Z473" s="235"/>
      <c r="AA473" s="235"/>
      <c r="AB473" s="235"/>
      <c r="AC473" s="235"/>
      <c r="AD473" s="235"/>
      <c r="AE473" s="235"/>
      <c r="AF473" s="235"/>
      <c r="AG473" s="235"/>
      <c r="AH473" s="235"/>
      <c r="AI473" s="235"/>
      <c r="AJ473" s="235"/>
      <c r="AK473" s="235"/>
      <c r="AL473" s="235"/>
      <c r="AM473" s="235"/>
      <c r="AN473" s="235"/>
      <c r="AO473" s="235"/>
    </row>
    <row r="474" spans="1:41" ht="15.6">
      <c r="A474" s="235"/>
      <c r="B474" s="236"/>
      <c r="C474" s="237"/>
      <c r="D474" s="238"/>
      <c r="E474" s="239"/>
      <c r="F474" s="240"/>
      <c r="G474" s="235"/>
      <c r="H474" s="235"/>
      <c r="I474" s="241"/>
      <c r="J474" s="237"/>
      <c r="K474" s="239"/>
      <c r="L474" s="239"/>
      <c r="M474" s="238"/>
      <c r="N474" s="240"/>
      <c r="O474" s="235"/>
      <c r="P474" s="235"/>
      <c r="Q474" s="241"/>
      <c r="R474" s="235"/>
      <c r="S474" s="235"/>
      <c r="T474" s="235"/>
      <c r="U474" s="235"/>
      <c r="V474" s="197"/>
      <c r="W474" s="235"/>
      <c r="X474" s="235"/>
      <c r="Y474" s="235"/>
      <c r="Z474" s="235"/>
      <c r="AA474" s="235"/>
      <c r="AB474" s="235"/>
      <c r="AC474" s="235"/>
      <c r="AD474" s="235"/>
      <c r="AE474" s="235"/>
      <c r="AF474" s="235"/>
      <c r="AG474" s="235"/>
      <c r="AH474" s="235"/>
      <c r="AI474" s="235"/>
      <c r="AJ474" s="235"/>
      <c r="AK474" s="235"/>
      <c r="AL474" s="235"/>
      <c r="AM474" s="235"/>
      <c r="AN474" s="235"/>
      <c r="AO474" s="235"/>
    </row>
    <row r="475" spans="1:41" ht="15.6">
      <c r="A475" s="235"/>
      <c r="B475" s="236"/>
      <c r="C475" s="237"/>
      <c r="D475" s="238"/>
      <c r="E475" s="239"/>
      <c r="F475" s="240"/>
      <c r="G475" s="235"/>
      <c r="H475" s="235"/>
      <c r="I475" s="241"/>
      <c r="J475" s="237"/>
      <c r="K475" s="239"/>
      <c r="L475" s="239"/>
      <c r="M475" s="238"/>
      <c r="N475" s="240"/>
      <c r="O475" s="235"/>
      <c r="P475" s="235"/>
      <c r="Q475" s="241"/>
      <c r="R475" s="235"/>
      <c r="S475" s="235"/>
      <c r="T475" s="235"/>
      <c r="U475" s="235"/>
      <c r="V475" s="197"/>
      <c r="W475" s="235"/>
      <c r="X475" s="235"/>
      <c r="Y475" s="235"/>
      <c r="Z475" s="235"/>
      <c r="AA475" s="235"/>
      <c r="AB475" s="235"/>
      <c r="AC475" s="235"/>
      <c r="AD475" s="235"/>
      <c r="AE475" s="235"/>
      <c r="AF475" s="235"/>
      <c r="AG475" s="235"/>
      <c r="AH475" s="235"/>
      <c r="AI475" s="235"/>
      <c r="AJ475" s="235"/>
      <c r="AK475" s="235"/>
      <c r="AL475" s="235"/>
      <c r="AM475" s="235"/>
      <c r="AN475" s="235"/>
      <c r="AO475" s="235"/>
    </row>
    <row r="476" spans="1:41" ht="15.6">
      <c r="A476" s="235"/>
      <c r="B476" s="236"/>
      <c r="C476" s="237"/>
      <c r="D476" s="238"/>
      <c r="E476" s="239"/>
      <c r="F476" s="240"/>
      <c r="G476" s="235"/>
      <c r="H476" s="235"/>
      <c r="I476" s="241"/>
      <c r="J476" s="237"/>
      <c r="K476" s="239"/>
      <c r="L476" s="239"/>
      <c r="M476" s="238"/>
      <c r="N476" s="240"/>
      <c r="O476" s="235"/>
      <c r="P476" s="235"/>
      <c r="Q476" s="241"/>
      <c r="R476" s="235"/>
      <c r="S476" s="235"/>
      <c r="T476" s="235"/>
      <c r="U476" s="235"/>
      <c r="V476" s="197"/>
      <c r="W476" s="235"/>
      <c r="X476" s="235"/>
      <c r="Y476" s="235"/>
      <c r="Z476" s="235"/>
      <c r="AA476" s="235"/>
      <c r="AB476" s="235"/>
      <c r="AC476" s="235"/>
      <c r="AD476" s="235"/>
      <c r="AE476" s="235"/>
      <c r="AF476" s="235"/>
      <c r="AG476" s="235"/>
      <c r="AH476" s="235"/>
      <c r="AI476" s="235"/>
      <c r="AJ476" s="235"/>
      <c r="AK476" s="235"/>
      <c r="AL476" s="235"/>
      <c r="AM476" s="235"/>
      <c r="AN476" s="235"/>
      <c r="AO476" s="235"/>
    </row>
    <row r="477" spans="1:41" ht="15.6">
      <c r="A477" s="235"/>
      <c r="B477" s="236"/>
      <c r="C477" s="237"/>
      <c r="D477" s="238"/>
      <c r="E477" s="239"/>
      <c r="F477" s="240"/>
      <c r="G477" s="235"/>
      <c r="H477" s="235"/>
      <c r="I477" s="241"/>
      <c r="J477" s="237"/>
      <c r="K477" s="239"/>
      <c r="L477" s="239"/>
      <c r="M477" s="238"/>
      <c r="N477" s="240"/>
      <c r="O477" s="235"/>
      <c r="P477" s="235"/>
      <c r="Q477" s="241"/>
      <c r="R477" s="235"/>
      <c r="S477" s="235"/>
      <c r="T477" s="235"/>
      <c r="U477" s="235"/>
      <c r="V477" s="197"/>
      <c r="W477" s="235"/>
      <c r="X477" s="235"/>
      <c r="Y477" s="235"/>
      <c r="Z477" s="235"/>
      <c r="AA477" s="235"/>
      <c r="AB477" s="235"/>
      <c r="AC477" s="235"/>
      <c r="AD477" s="235"/>
      <c r="AE477" s="235"/>
      <c r="AF477" s="235"/>
      <c r="AG477" s="235"/>
      <c r="AH477" s="235"/>
      <c r="AI477" s="235"/>
      <c r="AJ477" s="235"/>
      <c r="AK477" s="235"/>
      <c r="AL477" s="235"/>
      <c r="AM477" s="235"/>
      <c r="AN477" s="235"/>
      <c r="AO477" s="235"/>
    </row>
    <row r="478" spans="1:41" ht="15.6">
      <c r="A478" s="235"/>
      <c r="B478" s="236"/>
      <c r="C478" s="237"/>
      <c r="D478" s="238"/>
      <c r="E478" s="239"/>
      <c r="F478" s="240"/>
      <c r="G478" s="235"/>
      <c r="H478" s="235"/>
      <c r="I478" s="241"/>
      <c r="J478" s="237"/>
      <c r="K478" s="239"/>
      <c r="L478" s="239"/>
      <c r="M478" s="238"/>
      <c r="N478" s="240"/>
      <c r="O478" s="235"/>
      <c r="P478" s="235"/>
      <c r="Q478" s="241"/>
      <c r="R478" s="235"/>
      <c r="S478" s="235"/>
      <c r="T478" s="235"/>
      <c r="U478" s="235"/>
      <c r="V478" s="197"/>
      <c r="W478" s="235"/>
      <c r="X478" s="235"/>
      <c r="Y478" s="235"/>
      <c r="Z478" s="235"/>
      <c r="AA478" s="235"/>
      <c r="AB478" s="235"/>
      <c r="AC478" s="235"/>
      <c r="AD478" s="235"/>
      <c r="AE478" s="235"/>
      <c r="AF478" s="235"/>
      <c r="AG478" s="235"/>
      <c r="AH478" s="235"/>
      <c r="AI478" s="235"/>
      <c r="AJ478" s="235"/>
      <c r="AK478" s="235"/>
      <c r="AL478" s="235"/>
      <c r="AM478" s="235"/>
      <c r="AN478" s="235"/>
      <c r="AO478" s="235"/>
    </row>
    <row r="479" spans="1:41" ht="15.6">
      <c r="A479" s="235"/>
      <c r="B479" s="236"/>
      <c r="C479" s="237"/>
      <c r="D479" s="238"/>
      <c r="E479" s="239"/>
      <c r="F479" s="240"/>
      <c r="G479" s="235"/>
      <c r="H479" s="235"/>
      <c r="I479" s="241"/>
      <c r="J479" s="237"/>
      <c r="K479" s="239"/>
      <c r="L479" s="239"/>
      <c r="M479" s="238"/>
      <c r="N479" s="240"/>
      <c r="O479" s="235"/>
      <c r="P479" s="235"/>
      <c r="Q479" s="241"/>
      <c r="R479" s="235"/>
      <c r="S479" s="235"/>
      <c r="T479" s="235"/>
      <c r="U479" s="235"/>
      <c r="V479" s="197"/>
      <c r="W479" s="235"/>
      <c r="X479" s="235"/>
      <c r="Y479" s="235"/>
      <c r="Z479" s="235"/>
      <c r="AA479" s="235"/>
      <c r="AB479" s="235"/>
      <c r="AC479" s="235"/>
      <c r="AD479" s="235"/>
      <c r="AE479" s="235"/>
      <c r="AF479" s="235"/>
      <c r="AG479" s="235"/>
      <c r="AH479" s="235"/>
      <c r="AI479" s="235"/>
      <c r="AJ479" s="235"/>
      <c r="AK479" s="235"/>
      <c r="AL479" s="235"/>
      <c r="AM479" s="235"/>
      <c r="AN479" s="235"/>
      <c r="AO479" s="235"/>
    </row>
    <row r="480" spans="1:41" ht="15.6">
      <c r="A480" s="235"/>
      <c r="B480" s="236"/>
      <c r="C480" s="237"/>
      <c r="D480" s="238"/>
      <c r="E480" s="239"/>
      <c r="F480" s="240"/>
      <c r="G480" s="235"/>
      <c r="H480" s="235"/>
      <c r="I480" s="241"/>
      <c r="J480" s="237"/>
      <c r="K480" s="239"/>
      <c r="L480" s="239"/>
      <c r="M480" s="238"/>
      <c r="N480" s="240"/>
      <c r="O480" s="235"/>
      <c r="P480" s="235"/>
      <c r="Q480" s="241"/>
      <c r="R480" s="235"/>
      <c r="S480" s="235"/>
      <c r="T480" s="235"/>
      <c r="U480" s="235"/>
      <c r="V480" s="197"/>
      <c r="W480" s="235"/>
      <c r="X480" s="235"/>
      <c r="Y480" s="235"/>
      <c r="Z480" s="235"/>
      <c r="AA480" s="235"/>
      <c r="AB480" s="235"/>
      <c r="AC480" s="235"/>
      <c r="AD480" s="235"/>
      <c r="AE480" s="235"/>
      <c r="AF480" s="235"/>
      <c r="AG480" s="235"/>
      <c r="AH480" s="235"/>
      <c r="AI480" s="235"/>
      <c r="AJ480" s="235"/>
      <c r="AK480" s="235"/>
      <c r="AL480" s="235"/>
      <c r="AM480" s="235"/>
      <c r="AN480" s="235"/>
      <c r="AO480" s="235"/>
    </row>
    <row r="481" spans="1:41" ht="15.6">
      <c r="A481" s="235"/>
      <c r="B481" s="236"/>
      <c r="C481" s="237"/>
      <c r="D481" s="238"/>
      <c r="E481" s="239"/>
      <c r="F481" s="240"/>
      <c r="G481" s="235"/>
      <c r="H481" s="235"/>
      <c r="I481" s="241"/>
      <c r="J481" s="237"/>
      <c r="K481" s="239"/>
      <c r="L481" s="239"/>
      <c r="M481" s="238"/>
      <c r="N481" s="240"/>
      <c r="O481" s="235"/>
      <c r="P481" s="235"/>
      <c r="Q481" s="241"/>
      <c r="R481" s="235"/>
      <c r="S481" s="235"/>
      <c r="T481" s="235"/>
      <c r="U481" s="235"/>
      <c r="V481" s="197"/>
      <c r="W481" s="235"/>
      <c r="X481" s="235"/>
      <c r="Y481" s="235"/>
      <c r="Z481" s="235"/>
      <c r="AA481" s="235"/>
      <c r="AB481" s="235"/>
      <c r="AC481" s="235"/>
      <c r="AD481" s="235"/>
      <c r="AE481" s="235"/>
      <c r="AF481" s="235"/>
      <c r="AG481" s="235"/>
      <c r="AH481" s="235"/>
      <c r="AI481" s="235"/>
      <c r="AJ481" s="235"/>
      <c r="AK481" s="235"/>
      <c r="AL481" s="235"/>
      <c r="AM481" s="235"/>
      <c r="AN481" s="235"/>
      <c r="AO481" s="235"/>
    </row>
    <row r="482" spans="1:41" ht="15.6">
      <c r="A482" s="235"/>
      <c r="B482" s="236"/>
      <c r="C482" s="237"/>
      <c r="D482" s="238"/>
      <c r="E482" s="239"/>
      <c r="F482" s="240"/>
      <c r="G482" s="235"/>
      <c r="H482" s="235"/>
      <c r="I482" s="241"/>
      <c r="J482" s="237"/>
      <c r="K482" s="239"/>
      <c r="L482" s="239"/>
      <c r="M482" s="238"/>
      <c r="N482" s="240"/>
      <c r="O482" s="235"/>
      <c r="P482" s="235"/>
      <c r="Q482" s="241"/>
      <c r="R482" s="235"/>
      <c r="S482" s="235"/>
      <c r="T482" s="235"/>
      <c r="U482" s="235"/>
      <c r="V482" s="197"/>
      <c r="W482" s="235"/>
      <c r="X482" s="235"/>
      <c r="Y482" s="235"/>
      <c r="Z482" s="235"/>
      <c r="AA482" s="235"/>
      <c r="AB482" s="235"/>
      <c r="AC482" s="235"/>
      <c r="AD482" s="235"/>
      <c r="AE482" s="235"/>
      <c r="AF482" s="235"/>
      <c r="AG482" s="235"/>
      <c r="AH482" s="235"/>
      <c r="AI482" s="235"/>
      <c r="AJ482" s="235"/>
      <c r="AK482" s="235"/>
      <c r="AL482" s="235"/>
      <c r="AM482" s="235"/>
      <c r="AN482" s="235"/>
      <c r="AO482" s="235"/>
    </row>
    <row r="483" spans="1:41" ht="15.6">
      <c r="A483" s="235"/>
      <c r="B483" s="236"/>
      <c r="C483" s="237"/>
      <c r="D483" s="238"/>
      <c r="E483" s="239"/>
      <c r="F483" s="240"/>
      <c r="G483" s="235"/>
      <c r="H483" s="235"/>
      <c r="I483" s="241"/>
      <c r="J483" s="237"/>
      <c r="K483" s="239"/>
      <c r="L483" s="239"/>
      <c r="M483" s="238"/>
      <c r="N483" s="240"/>
      <c r="O483" s="235"/>
      <c r="P483" s="235"/>
      <c r="Q483" s="241"/>
      <c r="R483" s="235"/>
      <c r="S483" s="235"/>
      <c r="T483" s="235"/>
      <c r="U483" s="235"/>
      <c r="V483" s="197"/>
      <c r="W483" s="235"/>
      <c r="X483" s="235"/>
      <c r="Y483" s="235"/>
      <c r="Z483" s="235"/>
      <c r="AA483" s="235"/>
      <c r="AB483" s="235"/>
      <c r="AC483" s="235"/>
      <c r="AD483" s="235"/>
      <c r="AE483" s="235"/>
      <c r="AF483" s="235"/>
      <c r="AG483" s="235"/>
      <c r="AH483" s="235"/>
      <c r="AI483" s="235"/>
      <c r="AJ483" s="235"/>
      <c r="AK483" s="235"/>
      <c r="AL483" s="235"/>
      <c r="AM483" s="235"/>
      <c r="AN483" s="235"/>
      <c r="AO483" s="235"/>
    </row>
    <row r="484" spans="1:41" ht="15.6">
      <c r="A484" s="235"/>
      <c r="B484" s="236"/>
      <c r="C484" s="237"/>
      <c r="D484" s="238"/>
      <c r="E484" s="239"/>
      <c r="F484" s="240"/>
      <c r="G484" s="235"/>
      <c r="H484" s="235"/>
      <c r="I484" s="241"/>
      <c r="J484" s="237"/>
      <c r="K484" s="239"/>
      <c r="L484" s="239"/>
      <c r="M484" s="238"/>
      <c r="N484" s="240"/>
      <c r="O484" s="235"/>
      <c r="P484" s="235"/>
      <c r="Q484" s="241"/>
      <c r="R484" s="235"/>
      <c r="S484" s="235"/>
      <c r="T484" s="235"/>
      <c r="U484" s="235"/>
      <c r="V484" s="197"/>
      <c r="W484" s="235"/>
      <c r="X484" s="235"/>
      <c r="Y484" s="235"/>
      <c r="Z484" s="235"/>
      <c r="AA484" s="235"/>
      <c r="AB484" s="235"/>
      <c r="AC484" s="235"/>
      <c r="AD484" s="235"/>
      <c r="AE484" s="235"/>
      <c r="AF484" s="235"/>
      <c r="AG484" s="235"/>
      <c r="AH484" s="235"/>
      <c r="AI484" s="235"/>
      <c r="AJ484" s="235"/>
      <c r="AK484" s="235"/>
      <c r="AL484" s="235"/>
      <c r="AM484" s="235"/>
      <c r="AN484" s="235"/>
      <c r="AO484" s="235"/>
    </row>
    <row r="485" spans="1:41" ht="15.6">
      <c r="A485" s="235"/>
      <c r="B485" s="236"/>
      <c r="C485" s="237"/>
      <c r="D485" s="238"/>
      <c r="E485" s="239"/>
      <c r="F485" s="240"/>
      <c r="G485" s="235"/>
      <c r="H485" s="235"/>
      <c r="I485" s="241"/>
      <c r="J485" s="237"/>
      <c r="K485" s="239"/>
      <c r="L485" s="239"/>
      <c r="M485" s="238"/>
      <c r="N485" s="240"/>
      <c r="O485" s="235"/>
      <c r="P485" s="235"/>
      <c r="Q485" s="241"/>
      <c r="R485" s="235"/>
      <c r="S485" s="235"/>
      <c r="T485" s="235"/>
      <c r="U485" s="235"/>
      <c r="V485" s="197"/>
      <c r="W485" s="235"/>
      <c r="X485" s="235"/>
      <c r="Y485" s="235"/>
      <c r="Z485" s="235"/>
      <c r="AA485" s="235"/>
      <c r="AB485" s="235"/>
      <c r="AC485" s="235"/>
      <c r="AD485" s="235"/>
      <c r="AE485" s="235"/>
      <c r="AF485" s="235"/>
      <c r="AG485" s="235"/>
      <c r="AH485" s="235"/>
      <c r="AI485" s="235"/>
      <c r="AJ485" s="235"/>
      <c r="AK485" s="235"/>
      <c r="AL485" s="235"/>
      <c r="AM485" s="235"/>
      <c r="AN485" s="235"/>
      <c r="AO485" s="235"/>
    </row>
    <row r="486" spans="1:41" ht="15.6">
      <c r="A486" s="235"/>
      <c r="B486" s="236"/>
      <c r="C486" s="237"/>
      <c r="D486" s="238"/>
      <c r="E486" s="239"/>
      <c r="F486" s="240"/>
      <c r="G486" s="235"/>
      <c r="H486" s="235"/>
      <c r="I486" s="241"/>
      <c r="J486" s="237"/>
      <c r="K486" s="239"/>
      <c r="L486" s="239"/>
      <c r="M486" s="238"/>
      <c r="N486" s="240"/>
      <c r="O486" s="235"/>
      <c r="P486" s="235"/>
      <c r="Q486" s="241"/>
      <c r="R486" s="235"/>
      <c r="S486" s="235"/>
      <c r="T486" s="235"/>
      <c r="U486" s="235"/>
      <c r="V486" s="197"/>
      <c r="W486" s="235"/>
      <c r="X486" s="235"/>
      <c r="Y486" s="235"/>
      <c r="Z486" s="235"/>
      <c r="AA486" s="235"/>
      <c r="AB486" s="235"/>
      <c r="AC486" s="235"/>
      <c r="AD486" s="235"/>
      <c r="AE486" s="235"/>
      <c r="AF486" s="235"/>
      <c r="AG486" s="235"/>
      <c r="AH486" s="235"/>
      <c r="AI486" s="235"/>
      <c r="AJ486" s="235"/>
      <c r="AK486" s="235"/>
      <c r="AL486" s="235"/>
      <c r="AM486" s="235"/>
      <c r="AN486" s="235"/>
      <c r="AO486" s="235"/>
    </row>
    <row r="487" spans="1:41" ht="15.6">
      <c r="A487" s="235"/>
      <c r="B487" s="236"/>
      <c r="C487" s="237"/>
      <c r="D487" s="238"/>
      <c r="E487" s="239"/>
      <c r="F487" s="240"/>
      <c r="G487" s="235"/>
      <c r="H487" s="235"/>
      <c r="I487" s="241"/>
      <c r="J487" s="237"/>
      <c r="K487" s="239"/>
      <c r="L487" s="239"/>
      <c r="M487" s="238"/>
      <c r="N487" s="240"/>
      <c r="O487" s="235"/>
      <c r="P487" s="235"/>
      <c r="Q487" s="241"/>
      <c r="R487" s="235"/>
      <c r="S487" s="235"/>
      <c r="T487" s="235"/>
      <c r="U487" s="235"/>
      <c r="V487" s="197"/>
      <c r="W487" s="235"/>
      <c r="X487" s="235"/>
      <c r="Y487" s="235"/>
      <c r="Z487" s="235"/>
      <c r="AA487" s="235"/>
      <c r="AB487" s="235"/>
      <c r="AC487" s="235"/>
      <c r="AD487" s="235"/>
      <c r="AE487" s="235"/>
      <c r="AF487" s="235"/>
      <c r="AG487" s="235"/>
      <c r="AH487" s="235"/>
      <c r="AI487" s="235"/>
      <c r="AJ487" s="235"/>
      <c r="AK487" s="235"/>
      <c r="AL487" s="235"/>
      <c r="AM487" s="235"/>
      <c r="AN487" s="235"/>
      <c r="AO487" s="235"/>
    </row>
    <row r="488" spans="1:41" ht="15.6">
      <c r="A488" s="235"/>
      <c r="B488" s="236"/>
      <c r="C488" s="237"/>
      <c r="D488" s="238"/>
      <c r="E488" s="239"/>
      <c r="F488" s="240"/>
      <c r="G488" s="235"/>
      <c r="H488" s="235"/>
      <c r="I488" s="241"/>
      <c r="J488" s="237"/>
      <c r="K488" s="239"/>
      <c r="L488" s="239"/>
      <c r="M488" s="238"/>
      <c r="N488" s="240"/>
      <c r="O488" s="235"/>
      <c r="P488" s="235"/>
      <c r="Q488" s="241"/>
      <c r="R488" s="235"/>
      <c r="S488" s="235"/>
      <c r="T488" s="235"/>
      <c r="U488" s="235"/>
      <c r="V488" s="197"/>
      <c r="W488" s="235"/>
      <c r="X488" s="235"/>
      <c r="Y488" s="235"/>
      <c r="Z488" s="235"/>
      <c r="AA488" s="235"/>
      <c r="AB488" s="235"/>
      <c r="AC488" s="235"/>
      <c r="AD488" s="235"/>
      <c r="AE488" s="235"/>
      <c r="AF488" s="235"/>
      <c r="AG488" s="235"/>
      <c r="AH488" s="235"/>
      <c r="AI488" s="235"/>
      <c r="AJ488" s="235"/>
      <c r="AK488" s="235"/>
      <c r="AL488" s="235"/>
      <c r="AM488" s="235"/>
      <c r="AN488" s="235"/>
      <c r="AO488" s="235"/>
    </row>
    <row r="489" spans="1:41" ht="15.6">
      <c r="A489" s="235"/>
      <c r="B489" s="236"/>
      <c r="C489" s="237"/>
      <c r="D489" s="238"/>
      <c r="E489" s="239"/>
      <c r="F489" s="240"/>
      <c r="G489" s="235"/>
      <c r="H489" s="235"/>
      <c r="I489" s="241"/>
      <c r="J489" s="237"/>
      <c r="K489" s="239"/>
      <c r="L489" s="239"/>
      <c r="M489" s="238"/>
      <c r="N489" s="240"/>
      <c r="O489" s="235"/>
      <c r="P489" s="235"/>
      <c r="Q489" s="241"/>
      <c r="R489" s="235"/>
      <c r="S489" s="235"/>
      <c r="T489" s="235"/>
      <c r="U489" s="235"/>
      <c r="V489" s="197"/>
      <c r="W489" s="235"/>
      <c r="X489" s="235"/>
      <c r="Y489" s="235"/>
      <c r="Z489" s="235"/>
      <c r="AA489" s="235"/>
      <c r="AB489" s="235"/>
      <c r="AC489" s="235"/>
      <c r="AD489" s="235"/>
      <c r="AE489" s="235"/>
      <c r="AF489" s="235"/>
      <c r="AG489" s="235"/>
      <c r="AH489" s="235"/>
      <c r="AI489" s="235"/>
      <c r="AJ489" s="235"/>
      <c r="AK489" s="235"/>
      <c r="AL489" s="235"/>
      <c r="AM489" s="235"/>
      <c r="AN489" s="235"/>
      <c r="AO489" s="235"/>
    </row>
    <row r="490" spans="1:41" ht="15.6">
      <c r="A490" s="235"/>
      <c r="B490" s="236"/>
      <c r="C490" s="237"/>
      <c r="D490" s="238"/>
      <c r="E490" s="239"/>
      <c r="F490" s="240"/>
      <c r="G490" s="235"/>
      <c r="H490" s="235"/>
      <c r="I490" s="241"/>
      <c r="J490" s="237"/>
      <c r="K490" s="239"/>
      <c r="L490" s="239"/>
      <c r="M490" s="238"/>
      <c r="N490" s="240"/>
      <c r="O490" s="235"/>
      <c r="P490" s="235"/>
      <c r="Q490" s="241"/>
      <c r="R490" s="235"/>
      <c r="S490" s="235"/>
      <c r="T490" s="235"/>
      <c r="U490" s="235"/>
      <c r="V490" s="197"/>
      <c r="W490" s="235"/>
      <c r="X490" s="235"/>
      <c r="Y490" s="235"/>
      <c r="Z490" s="235"/>
      <c r="AA490" s="235"/>
      <c r="AB490" s="235"/>
      <c r="AC490" s="235"/>
      <c r="AD490" s="235"/>
      <c r="AE490" s="235"/>
      <c r="AF490" s="235"/>
      <c r="AG490" s="235"/>
      <c r="AH490" s="235"/>
      <c r="AI490" s="235"/>
      <c r="AJ490" s="235"/>
      <c r="AK490" s="235"/>
      <c r="AL490" s="235"/>
      <c r="AM490" s="235"/>
      <c r="AN490" s="235"/>
      <c r="AO490" s="235"/>
    </row>
    <row r="491" spans="1:41" ht="15.6">
      <c r="A491" s="235"/>
      <c r="B491" s="236"/>
      <c r="C491" s="237"/>
      <c r="D491" s="238"/>
      <c r="E491" s="239"/>
      <c r="F491" s="240"/>
      <c r="G491" s="235"/>
      <c r="H491" s="235"/>
      <c r="I491" s="241"/>
      <c r="J491" s="237"/>
      <c r="K491" s="239"/>
      <c r="L491" s="239"/>
      <c r="M491" s="238"/>
      <c r="N491" s="240"/>
      <c r="O491" s="235"/>
      <c r="P491" s="235"/>
      <c r="Q491" s="241"/>
      <c r="R491" s="235"/>
      <c r="S491" s="235"/>
      <c r="T491" s="235"/>
      <c r="U491" s="235"/>
      <c r="V491" s="197"/>
      <c r="W491" s="235"/>
      <c r="X491" s="235"/>
      <c r="Y491" s="235"/>
      <c r="Z491" s="235"/>
      <c r="AA491" s="235"/>
      <c r="AB491" s="235"/>
      <c r="AC491" s="235"/>
      <c r="AD491" s="235"/>
      <c r="AE491" s="235"/>
      <c r="AF491" s="235"/>
      <c r="AG491" s="235"/>
      <c r="AH491" s="235"/>
      <c r="AI491" s="235"/>
      <c r="AJ491" s="235"/>
      <c r="AK491" s="235"/>
      <c r="AL491" s="235"/>
      <c r="AM491" s="235"/>
      <c r="AN491" s="235"/>
      <c r="AO491" s="235"/>
    </row>
    <row r="492" spans="1:41" ht="15.6">
      <c r="A492" s="235"/>
      <c r="B492" s="236"/>
      <c r="C492" s="237"/>
      <c r="D492" s="238"/>
      <c r="E492" s="239"/>
      <c r="F492" s="240"/>
      <c r="G492" s="235"/>
      <c r="H492" s="235"/>
      <c r="I492" s="241"/>
      <c r="J492" s="237"/>
      <c r="K492" s="239"/>
      <c r="L492" s="239"/>
      <c r="M492" s="238"/>
      <c r="N492" s="240"/>
      <c r="O492" s="235"/>
      <c r="P492" s="235"/>
      <c r="Q492" s="241"/>
      <c r="R492" s="235"/>
      <c r="S492" s="235"/>
      <c r="T492" s="235"/>
      <c r="U492" s="235"/>
      <c r="V492" s="197"/>
      <c r="W492" s="235"/>
      <c r="X492" s="235"/>
      <c r="Y492" s="235"/>
      <c r="Z492" s="235"/>
      <c r="AA492" s="235"/>
      <c r="AB492" s="235"/>
      <c r="AC492" s="235"/>
      <c r="AD492" s="235"/>
      <c r="AE492" s="235"/>
      <c r="AF492" s="235"/>
      <c r="AG492" s="235"/>
      <c r="AH492" s="235"/>
      <c r="AI492" s="235"/>
      <c r="AJ492" s="235"/>
      <c r="AK492" s="235"/>
      <c r="AL492" s="235"/>
      <c r="AM492" s="235"/>
      <c r="AN492" s="235"/>
      <c r="AO492" s="235"/>
    </row>
    <row r="493" spans="1:41" ht="15.6">
      <c r="A493" s="235"/>
      <c r="B493" s="236"/>
      <c r="C493" s="237"/>
      <c r="D493" s="238"/>
      <c r="E493" s="239"/>
      <c r="F493" s="240"/>
      <c r="G493" s="235"/>
      <c r="H493" s="235"/>
      <c r="I493" s="241"/>
      <c r="J493" s="237"/>
      <c r="K493" s="239"/>
      <c r="L493" s="239"/>
      <c r="M493" s="238"/>
      <c r="N493" s="240"/>
      <c r="O493" s="235"/>
      <c r="P493" s="235"/>
      <c r="Q493" s="241"/>
      <c r="R493" s="235"/>
      <c r="S493" s="235"/>
      <c r="T493" s="235"/>
      <c r="U493" s="235"/>
      <c r="V493" s="197"/>
      <c r="W493" s="235"/>
      <c r="X493" s="235"/>
      <c r="Y493" s="235"/>
      <c r="Z493" s="235"/>
      <c r="AA493" s="235"/>
      <c r="AB493" s="235"/>
      <c r="AC493" s="235"/>
      <c r="AD493" s="235"/>
      <c r="AE493" s="235"/>
      <c r="AF493" s="235"/>
      <c r="AG493" s="235"/>
      <c r="AH493" s="235"/>
      <c r="AI493" s="235"/>
      <c r="AJ493" s="235"/>
      <c r="AK493" s="235"/>
      <c r="AL493" s="235"/>
      <c r="AM493" s="235"/>
      <c r="AN493" s="235"/>
      <c r="AO493" s="235"/>
    </row>
    <row r="494" spans="1:41" ht="15.6">
      <c r="A494" s="235"/>
      <c r="B494" s="236"/>
      <c r="C494" s="237"/>
      <c r="D494" s="238"/>
      <c r="E494" s="239"/>
      <c r="F494" s="240"/>
      <c r="G494" s="235"/>
      <c r="H494" s="235"/>
      <c r="I494" s="241"/>
      <c r="J494" s="237"/>
      <c r="K494" s="239"/>
      <c r="L494" s="239"/>
      <c r="M494" s="238"/>
      <c r="N494" s="240"/>
      <c r="O494" s="235"/>
      <c r="P494" s="235"/>
      <c r="Q494" s="241"/>
      <c r="R494" s="235"/>
      <c r="S494" s="235"/>
      <c r="T494" s="235"/>
      <c r="U494" s="235"/>
      <c r="V494" s="197"/>
      <c r="W494" s="235"/>
      <c r="X494" s="235"/>
      <c r="Y494" s="235"/>
      <c r="Z494" s="235"/>
      <c r="AA494" s="235"/>
      <c r="AB494" s="235"/>
      <c r="AC494" s="235"/>
      <c r="AD494" s="235"/>
      <c r="AE494" s="235"/>
      <c r="AF494" s="235"/>
      <c r="AG494" s="235"/>
      <c r="AH494" s="235"/>
      <c r="AI494" s="235"/>
      <c r="AJ494" s="235"/>
      <c r="AK494" s="235"/>
      <c r="AL494" s="235"/>
      <c r="AM494" s="235"/>
      <c r="AN494" s="235"/>
      <c r="AO494" s="235"/>
    </row>
    <row r="495" spans="1:41" ht="15.6">
      <c r="A495" s="235"/>
      <c r="B495" s="236"/>
      <c r="C495" s="237"/>
      <c r="D495" s="238"/>
      <c r="E495" s="239"/>
      <c r="F495" s="240"/>
      <c r="G495" s="235"/>
      <c r="H495" s="235"/>
      <c r="I495" s="241"/>
      <c r="J495" s="237"/>
      <c r="K495" s="239"/>
      <c r="L495" s="239"/>
      <c r="M495" s="238"/>
      <c r="N495" s="240"/>
      <c r="O495" s="235"/>
      <c r="P495" s="235"/>
      <c r="Q495" s="241"/>
      <c r="R495" s="235"/>
      <c r="S495" s="235"/>
      <c r="T495" s="235"/>
      <c r="U495" s="235"/>
      <c r="V495" s="197"/>
      <c r="W495" s="235"/>
      <c r="X495" s="235"/>
      <c r="Y495" s="235"/>
      <c r="Z495" s="235"/>
      <c r="AA495" s="235"/>
      <c r="AB495" s="235"/>
      <c r="AC495" s="235"/>
      <c r="AD495" s="235"/>
      <c r="AE495" s="235"/>
      <c r="AF495" s="235"/>
      <c r="AG495" s="235"/>
      <c r="AH495" s="235"/>
      <c r="AI495" s="235"/>
      <c r="AJ495" s="235"/>
      <c r="AK495" s="235"/>
      <c r="AL495" s="235"/>
      <c r="AM495" s="235"/>
      <c r="AN495" s="235"/>
      <c r="AO495" s="235"/>
    </row>
    <row r="496" spans="1:41" ht="15.6">
      <c r="A496" s="235"/>
      <c r="B496" s="236"/>
      <c r="C496" s="237"/>
      <c r="D496" s="238"/>
      <c r="E496" s="239"/>
      <c r="F496" s="240"/>
      <c r="G496" s="235"/>
      <c r="H496" s="235"/>
      <c r="I496" s="241"/>
      <c r="J496" s="237"/>
      <c r="K496" s="239"/>
      <c r="L496" s="239"/>
      <c r="M496" s="238"/>
      <c r="N496" s="240"/>
      <c r="O496" s="235"/>
      <c r="P496" s="235"/>
      <c r="Q496" s="241"/>
      <c r="R496" s="235"/>
      <c r="S496" s="235"/>
      <c r="T496" s="235"/>
      <c r="U496" s="235"/>
      <c r="V496" s="197"/>
      <c r="W496" s="235"/>
      <c r="X496" s="235"/>
      <c r="Y496" s="235"/>
      <c r="Z496" s="235"/>
      <c r="AA496" s="235"/>
      <c r="AB496" s="235"/>
      <c r="AC496" s="235"/>
      <c r="AD496" s="235"/>
      <c r="AE496" s="235"/>
      <c r="AF496" s="235"/>
      <c r="AG496" s="235"/>
      <c r="AH496" s="235"/>
      <c r="AI496" s="235"/>
      <c r="AJ496" s="235"/>
      <c r="AK496" s="235"/>
      <c r="AL496" s="235"/>
      <c r="AM496" s="235"/>
      <c r="AN496" s="235"/>
      <c r="AO496" s="235"/>
    </row>
    <row r="497" spans="1:41" ht="15.6">
      <c r="A497" s="235"/>
      <c r="B497" s="236"/>
      <c r="C497" s="237"/>
      <c r="D497" s="238"/>
      <c r="E497" s="239"/>
      <c r="F497" s="240"/>
      <c r="G497" s="235"/>
      <c r="H497" s="235"/>
      <c r="I497" s="241"/>
      <c r="J497" s="237"/>
      <c r="K497" s="239"/>
      <c r="L497" s="239"/>
      <c r="M497" s="238"/>
      <c r="N497" s="240"/>
      <c r="O497" s="235"/>
      <c r="P497" s="235"/>
      <c r="Q497" s="241"/>
      <c r="R497" s="235"/>
      <c r="S497" s="235"/>
      <c r="T497" s="235"/>
      <c r="U497" s="235"/>
      <c r="V497" s="197"/>
      <c r="W497" s="235"/>
      <c r="X497" s="235"/>
      <c r="Y497" s="235"/>
      <c r="Z497" s="235"/>
      <c r="AA497" s="235"/>
      <c r="AB497" s="235"/>
      <c r="AC497" s="235"/>
      <c r="AD497" s="235"/>
      <c r="AE497" s="235"/>
      <c r="AF497" s="235"/>
      <c r="AG497" s="235"/>
      <c r="AH497" s="235"/>
      <c r="AI497" s="235"/>
      <c r="AJ497" s="235"/>
      <c r="AK497" s="235"/>
      <c r="AL497" s="235"/>
      <c r="AM497" s="235"/>
      <c r="AN497" s="235"/>
      <c r="AO497" s="235"/>
    </row>
    <row r="498" spans="1:41" ht="15.6">
      <c r="A498" s="235"/>
      <c r="B498" s="236"/>
      <c r="C498" s="237"/>
      <c r="D498" s="238"/>
      <c r="E498" s="239"/>
      <c r="F498" s="240"/>
      <c r="G498" s="235"/>
      <c r="H498" s="235"/>
      <c r="I498" s="241"/>
      <c r="J498" s="237"/>
      <c r="K498" s="239"/>
      <c r="L498" s="239"/>
      <c r="M498" s="238"/>
      <c r="N498" s="240"/>
      <c r="O498" s="235"/>
      <c r="P498" s="235"/>
      <c r="Q498" s="241"/>
      <c r="R498" s="235"/>
      <c r="S498" s="235"/>
      <c r="T498" s="235"/>
      <c r="U498" s="235"/>
      <c r="V498" s="197"/>
      <c r="W498" s="235"/>
      <c r="X498" s="235"/>
      <c r="Y498" s="235"/>
      <c r="Z498" s="235"/>
      <c r="AA498" s="235"/>
      <c r="AB498" s="235"/>
      <c r="AC498" s="235"/>
      <c r="AD498" s="235"/>
      <c r="AE498" s="235"/>
      <c r="AF498" s="235"/>
      <c r="AG498" s="235"/>
      <c r="AH498" s="235"/>
      <c r="AI498" s="235"/>
      <c r="AJ498" s="235"/>
      <c r="AK498" s="235"/>
      <c r="AL498" s="235"/>
      <c r="AM498" s="235"/>
      <c r="AN498" s="235"/>
      <c r="AO498" s="235"/>
    </row>
    <row r="499" spans="1:41" ht="15.6">
      <c r="A499" s="235"/>
      <c r="B499" s="236"/>
      <c r="C499" s="237"/>
      <c r="D499" s="238"/>
      <c r="E499" s="239"/>
      <c r="F499" s="240"/>
      <c r="G499" s="235"/>
      <c r="H499" s="235"/>
      <c r="I499" s="241"/>
      <c r="J499" s="237"/>
      <c r="K499" s="239"/>
      <c r="L499" s="239"/>
      <c r="M499" s="238"/>
      <c r="N499" s="240"/>
      <c r="O499" s="235"/>
      <c r="P499" s="235"/>
      <c r="Q499" s="241"/>
      <c r="R499" s="235"/>
      <c r="S499" s="235"/>
      <c r="T499" s="235"/>
      <c r="U499" s="235"/>
      <c r="V499" s="197"/>
      <c r="W499" s="235"/>
      <c r="X499" s="235"/>
      <c r="Y499" s="235"/>
      <c r="Z499" s="235"/>
      <c r="AA499" s="235"/>
      <c r="AB499" s="235"/>
      <c r="AC499" s="235"/>
      <c r="AD499" s="235"/>
      <c r="AE499" s="235"/>
      <c r="AF499" s="235"/>
      <c r="AG499" s="235"/>
      <c r="AH499" s="235"/>
      <c r="AI499" s="235"/>
      <c r="AJ499" s="235"/>
      <c r="AK499" s="235"/>
      <c r="AL499" s="235"/>
      <c r="AM499" s="235"/>
      <c r="AN499" s="235"/>
      <c r="AO499" s="235"/>
    </row>
    <row r="500" spans="1:41" ht="15.6">
      <c r="A500" s="235"/>
      <c r="B500" s="236"/>
      <c r="C500" s="237"/>
      <c r="D500" s="238"/>
      <c r="E500" s="239"/>
      <c r="F500" s="240"/>
      <c r="G500" s="235"/>
      <c r="H500" s="235"/>
      <c r="I500" s="241"/>
      <c r="J500" s="237"/>
      <c r="K500" s="239"/>
      <c r="L500" s="239"/>
      <c r="M500" s="238"/>
      <c r="N500" s="240"/>
      <c r="O500" s="235"/>
      <c r="P500" s="235"/>
      <c r="Q500" s="241"/>
      <c r="R500" s="235"/>
      <c r="S500" s="235"/>
      <c r="T500" s="235"/>
      <c r="U500" s="235"/>
      <c r="V500" s="197"/>
      <c r="W500" s="235"/>
      <c r="X500" s="235"/>
      <c r="Y500" s="235"/>
      <c r="Z500" s="235"/>
      <c r="AA500" s="235"/>
      <c r="AB500" s="235"/>
      <c r="AC500" s="235"/>
      <c r="AD500" s="235"/>
      <c r="AE500" s="235"/>
      <c r="AF500" s="235"/>
      <c r="AG500" s="235"/>
      <c r="AH500" s="235"/>
      <c r="AI500" s="235"/>
      <c r="AJ500" s="235"/>
      <c r="AK500" s="235"/>
      <c r="AL500" s="235"/>
      <c r="AM500" s="235"/>
      <c r="AN500" s="235"/>
      <c r="AO500" s="235"/>
    </row>
    <row r="501" spans="1:41" ht="15.6">
      <c r="A501" s="235"/>
      <c r="B501" s="236"/>
      <c r="C501" s="237"/>
      <c r="D501" s="238"/>
      <c r="E501" s="239"/>
      <c r="F501" s="240"/>
      <c r="G501" s="235"/>
      <c r="H501" s="235"/>
      <c r="I501" s="241"/>
      <c r="J501" s="237"/>
      <c r="K501" s="239"/>
      <c r="L501" s="239"/>
      <c r="M501" s="238"/>
      <c r="N501" s="240"/>
      <c r="O501" s="235"/>
      <c r="P501" s="235"/>
      <c r="Q501" s="241"/>
      <c r="R501" s="235"/>
      <c r="S501" s="235"/>
      <c r="T501" s="235"/>
      <c r="U501" s="235"/>
      <c r="V501" s="197"/>
      <c r="W501" s="235"/>
      <c r="X501" s="235"/>
      <c r="Y501" s="235"/>
      <c r="Z501" s="235"/>
      <c r="AA501" s="235"/>
      <c r="AB501" s="235"/>
      <c r="AC501" s="235"/>
      <c r="AD501" s="235"/>
      <c r="AE501" s="235"/>
      <c r="AF501" s="235"/>
      <c r="AG501" s="235"/>
      <c r="AH501" s="235"/>
      <c r="AI501" s="235"/>
      <c r="AJ501" s="235"/>
      <c r="AK501" s="235"/>
      <c r="AL501" s="235"/>
      <c r="AM501" s="235"/>
      <c r="AN501" s="235"/>
      <c r="AO501" s="235"/>
    </row>
    <row r="502" spans="1:41" ht="15.6">
      <c r="A502" s="235"/>
      <c r="B502" s="236"/>
      <c r="C502" s="237"/>
      <c r="D502" s="238"/>
      <c r="E502" s="239"/>
      <c r="F502" s="240"/>
      <c r="G502" s="235"/>
      <c r="H502" s="235"/>
      <c r="I502" s="241"/>
      <c r="J502" s="237"/>
      <c r="K502" s="239"/>
      <c r="L502" s="239"/>
      <c r="M502" s="238"/>
      <c r="N502" s="240"/>
      <c r="O502" s="235"/>
      <c r="P502" s="235"/>
      <c r="Q502" s="241"/>
      <c r="R502" s="235"/>
      <c r="S502" s="235"/>
      <c r="T502" s="235"/>
      <c r="U502" s="235"/>
      <c r="V502" s="197"/>
      <c r="W502" s="235"/>
      <c r="X502" s="235"/>
      <c r="Y502" s="235"/>
      <c r="Z502" s="235"/>
      <c r="AA502" s="235"/>
      <c r="AB502" s="235"/>
      <c r="AC502" s="235"/>
      <c r="AD502" s="235"/>
      <c r="AE502" s="235"/>
      <c r="AF502" s="235"/>
      <c r="AG502" s="235"/>
      <c r="AH502" s="235"/>
      <c r="AI502" s="235"/>
      <c r="AJ502" s="235"/>
      <c r="AK502" s="235"/>
      <c r="AL502" s="235"/>
      <c r="AM502" s="235"/>
      <c r="AN502" s="235"/>
      <c r="AO502" s="235"/>
    </row>
    <row r="503" spans="1:41" ht="15.6">
      <c r="A503" s="235"/>
      <c r="B503" s="236"/>
      <c r="C503" s="237"/>
      <c r="D503" s="238"/>
      <c r="E503" s="239"/>
      <c r="F503" s="240"/>
      <c r="G503" s="235"/>
      <c r="H503" s="235"/>
      <c r="I503" s="241"/>
      <c r="J503" s="237"/>
      <c r="K503" s="239"/>
      <c r="L503" s="239"/>
      <c r="M503" s="238"/>
      <c r="N503" s="240"/>
      <c r="O503" s="235"/>
      <c r="P503" s="235"/>
      <c r="Q503" s="241"/>
      <c r="R503" s="235"/>
      <c r="S503" s="235"/>
      <c r="T503" s="235"/>
      <c r="U503" s="235"/>
      <c r="V503" s="197"/>
      <c r="W503" s="235"/>
      <c r="X503" s="235"/>
      <c r="Y503" s="235"/>
      <c r="Z503" s="235"/>
      <c r="AA503" s="235"/>
      <c r="AB503" s="235"/>
      <c r="AC503" s="235"/>
      <c r="AD503" s="235"/>
      <c r="AE503" s="235"/>
      <c r="AF503" s="235"/>
      <c r="AG503" s="235"/>
      <c r="AH503" s="235"/>
      <c r="AI503" s="235"/>
      <c r="AJ503" s="235"/>
      <c r="AK503" s="235"/>
      <c r="AL503" s="235"/>
      <c r="AM503" s="235"/>
      <c r="AN503" s="235"/>
      <c r="AO503" s="235"/>
    </row>
    <row r="504" spans="1:41" ht="15.6">
      <c r="A504" s="235"/>
      <c r="B504" s="236"/>
      <c r="C504" s="237"/>
      <c r="D504" s="238"/>
      <c r="E504" s="239"/>
      <c r="F504" s="240"/>
      <c r="G504" s="235"/>
      <c r="H504" s="235"/>
      <c r="I504" s="241"/>
      <c r="J504" s="237"/>
      <c r="K504" s="239"/>
      <c r="L504" s="239"/>
      <c r="M504" s="238"/>
      <c r="N504" s="240"/>
      <c r="O504" s="235"/>
      <c r="P504" s="235"/>
      <c r="Q504" s="241"/>
      <c r="R504" s="235"/>
      <c r="S504" s="235"/>
      <c r="T504" s="235"/>
      <c r="U504" s="235"/>
      <c r="V504" s="197"/>
      <c r="W504" s="235"/>
      <c r="X504" s="235"/>
      <c r="Y504" s="235"/>
      <c r="Z504" s="235"/>
      <c r="AA504" s="235"/>
      <c r="AB504" s="235"/>
      <c r="AC504" s="235"/>
      <c r="AD504" s="235"/>
      <c r="AE504" s="235"/>
      <c r="AF504" s="235"/>
      <c r="AG504" s="235"/>
      <c r="AH504" s="235"/>
      <c r="AI504" s="235"/>
      <c r="AJ504" s="235"/>
      <c r="AK504" s="235"/>
      <c r="AL504" s="235"/>
      <c r="AM504" s="235"/>
      <c r="AN504" s="235"/>
      <c r="AO504" s="235"/>
    </row>
    <row r="505" spans="1:41" ht="15.6">
      <c r="A505" s="235"/>
      <c r="B505" s="236"/>
      <c r="C505" s="237"/>
      <c r="D505" s="238"/>
      <c r="E505" s="239"/>
      <c r="F505" s="240"/>
      <c r="G505" s="235"/>
      <c r="H505" s="235"/>
      <c r="I505" s="241"/>
      <c r="J505" s="237"/>
      <c r="K505" s="239"/>
      <c r="L505" s="239"/>
      <c r="M505" s="238"/>
      <c r="N505" s="240"/>
      <c r="O505" s="235"/>
      <c r="P505" s="235"/>
      <c r="Q505" s="241"/>
      <c r="R505" s="235"/>
      <c r="S505" s="235"/>
      <c r="T505" s="235"/>
      <c r="U505" s="235"/>
      <c r="V505" s="197"/>
      <c r="W505" s="235"/>
      <c r="X505" s="235"/>
      <c r="Y505" s="235"/>
      <c r="Z505" s="235"/>
      <c r="AA505" s="235"/>
      <c r="AB505" s="235"/>
      <c r="AC505" s="235"/>
      <c r="AD505" s="235"/>
      <c r="AE505" s="235"/>
      <c r="AF505" s="235"/>
      <c r="AG505" s="235"/>
      <c r="AH505" s="235"/>
      <c r="AI505" s="235"/>
      <c r="AJ505" s="235"/>
      <c r="AK505" s="235"/>
      <c r="AL505" s="235"/>
      <c r="AM505" s="235"/>
      <c r="AN505" s="235"/>
      <c r="AO505" s="235"/>
    </row>
    <row r="506" spans="1:41" ht="15.6">
      <c r="A506" s="235"/>
      <c r="B506" s="236"/>
      <c r="C506" s="237"/>
      <c r="D506" s="238"/>
      <c r="E506" s="239"/>
      <c r="F506" s="240"/>
      <c r="G506" s="235"/>
      <c r="H506" s="235"/>
      <c r="I506" s="241"/>
      <c r="J506" s="237"/>
      <c r="K506" s="239"/>
      <c r="L506" s="239"/>
      <c r="M506" s="238"/>
      <c r="N506" s="240"/>
      <c r="O506" s="235"/>
      <c r="P506" s="235"/>
      <c r="Q506" s="241"/>
      <c r="R506" s="235"/>
      <c r="S506" s="235"/>
      <c r="T506" s="235"/>
      <c r="U506" s="235"/>
      <c r="V506" s="197"/>
      <c r="W506" s="235"/>
      <c r="X506" s="235"/>
      <c r="Y506" s="235"/>
      <c r="Z506" s="235"/>
      <c r="AA506" s="235"/>
      <c r="AB506" s="235"/>
      <c r="AC506" s="235"/>
      <c r="AD506" s="235"/>
      <c r="AE506" s="235"/>
      <c r="AF506" s="235"/>
      <c r="AG506" s="235"/>
      <c r="AH506" s="235"/>
      <c r="AI506" s="235"/>
      <c r="AJ506" s="235"/>
      <c r="AK506" s="235"/>
      <c r="AL506" s="235"/>
      <c r="AM506" s="235"/>
      <c r="AN506" s="235"/>
      <c r="AO506" s="235"/>
    </row>
    <row r="507" spans="1:41" ht="15.6">
      <c r="A507" s="235"/>
      <c r="B507" s="236"/>
      <c r="C507" s="237"/>
      <c r="D507" s="238"/>
      <c r="E507" s="239"/>
      <c r="F507" s="240"/>
      <c r="G507" s="235"/>
      <c r="H507" s="235"/>
      <c r="I507" s="241"/>
      <c r="J507" s="237"/>
      <c r="K507" s="239"/>
      <c r="L507" s="239"/>
      <c r="M507" s="238"/>
      <c r="N507" s="240"/>
      <c r="O507" s="235"/>
      <c r="P507" s="235"/>
      <c r="Q507" s="241"/>
      <c r="R507" s="235"/>
      <c r="S507" s="235"/>
      <c r="T507" s="235"/>
      <c r="U507" s="235"/>
      <c r="V507" s="197"/>
      <c r="W507" s="235"/>
      <c r="X507" s="235"/>
      <c r="Y507" s="235"/>
      <c r="Z507" s="235"/>
      <c r="AA507" s="235"/>
      <c r="AB507" s="235"/>
      <c r="AC507" s="235"/>
      <c r="AD507" s="235"/>
      <c r="AE507" s="235"/>
      <c r="AF507" s="235"/>
      <c r="AG507" s="235"/>
      <c r="AH507" s="235"/>
      <c r="AI507" s="235"/>
      <c r="AJ507" s="235"/>
      <c r="AK507" s="235"/>
      <c r="AL507" s="235"/>
      <c r="AM507" s="235"/>
      <c r="AN507" s="235"/>
      <c r="AO507" s="235"/>
    </row>
    <row r="508" spans="1:41" ht="15.6">
      <c r="A508" s="235"/>
      <c r="B508" s="236"/>
      <c r="C508" s="237"/>
      <c r="D508" s="238"/>
      <c r="E508" s="239"/>
      <c r="F508" s="240"/>
      <c r="G508" s="235"/>
      <c r="H508" s="235"/>
      <c r="I508" s="241"/>
      <c r="J508" s="237"/>
      <c r="K508" s="239"/>
      <c r="L508" s="239"/>
      <c r="M508" s="238"/>
      <c r="N508" s="240"/>
      <c r="O508" s="235"/>
      <c r="P508" s="235"/>
      <c r="Q508" s="241"/>
      <c r="R508" s="235"/>
      <c r="S508" s="235"/>
      <c r="T508" s="235"/>
      <c r="U508" s="235"/>
      <c r="V508" s="197"/>
      <c r="W508" s="235"/>
      <c r="X508" s="235"/>
      <c r="Y508" s="235"/>
      <c r="Z508" s="235"/>
      <c r="AA508" s="235"/>
      <c r="AB508" s="235"/>
      <c r="AC508" s="235"/>
      <c r="AD508" s="235"/>
      <c r="AE508" s="235"/>
      <c r="AF508" s="235"/>
      <c r="AG508" s="235"/>
      <c r="AH508" s="235"/>
      <c r="AI508" s="235"/>
      <c r="AJ508" s="235"/>
      <c r="AK508" s="235"/>
      <c r="AL508" s="235"/>
      <c r="AM508" s="235"/>
      <c r="AN508" s="235"/>
      <c r="AO508" s="235"/>
    </row>
    <row r="509" spans="1:41" ht="15.6">
      <c r="A509" s="235"/>
      <c r="B509" s="236"/>
      <c r="C509" s="237"/>
      <c r="D509" s="238"/>
      <c r="E509" s="239"/>
      <c r="F509" s="240"/>
      <c r="G509" s="235"/>
      <c r="H509" s="235"/>
      <c r="I509" s="241"/>
      <c r="J509" s="237"/>
      <c r="K509" s="239"/>
      <c r="L509" s="239"/>
      <c r="M509" s="238"/>
      <c r="N509" s="240"/>
      <c r="O509" s="235"/>
      <c r="P509" s="235"/>
      <c r="Q509" s="241"/>
      <c r="R509" s="235"/>
      <c r="S509" s="235"/>
      <c r="T509" s="235"/>
      <c r="U509" s="235"/>
      <c r="V509" s="197"/>
      <c r="W509" s="235"/>
      <c r="X509" s="235"/>
      <c r="Y509" s="235"/>
      <c r="Z509" s="235"/>
      <c r="AA509" s="235"/>
      <c r="AB509" s="235"/>
      <c r="AC509" s="235"/>
      <c r="AD509" s="235"/>
      <c r="AE509" s="235"/>
      <c r="AF509" s="235"/>
      <c r="AG509" s="235"/>
      <c r="AH509" s="235"/>
      <c r="AI509" s="235"/>
      <c r="AJ509" s="235"/>
      <c r="AK509" s="235"/>
      <c r="AL509" s="235"/>
      <c r="AM509" s="235"/>
      <c r="AN509" s="235"/>
      <c r="AO509" s="235"/>
    </row>
    <row r="510" spans="1:41" ht="15.6">
      <c r="A510" s="235"/>
      <c r="B510" s="236"/>
      <c r="C510" s="237"/>
      <c r="D510" s="238"/>
      <c r="E510" s="239"/>
      <c r="F510" s="240"/>
      <c r="G510" s="235"/>
      <c r="H510" s="235"/>
      <c r="I510" s="241"/>
      <c r="J510" s="237"/>
      <c r="K510" s="239"/>
      <c r="L510" s="239"/>
      <c r="M510" s="238"/>
      <c r="N510" s="240"/>
      <c r="O510" s="235"/>
      <c r="P510" s="235"/>
      <c r="Q510" s="241"/>
      <c r="R510" s="235"/>
      <c r="S510" s="235"/>
      <c r="T510" s="235"/>
      <c r="U510" s="235"/>
      <c r="V510" s="197"/>
      <c r="W510" s="235"/>
      <c r="X510" s="235"/>
      <c r="Y510" s="235"/>
      <c r="Z510" s="235"/>
      <c r="AA510" s="235"/>
      <c r="AB510" s="235"/>
      <c r="AC510" s="235"/>
      <c r="AD510" s="235"/>
      <c r="AE510" s="235"/>
      <c r="AF510" s="235"/>
      <c r="AG510" s="235"/>
      <c r="AH510" s="235"/>
      <c r="AI510" s="235"/>
      <c r="AJ510" s="235"/>
      <c r="AK510" s="235"/>
      <c r="AL510" s="235"/>
      <c r="AM510" s="235"/>
      <c r="AN510" s="235"/>
      <c r="AO510" s="235"/>
    </row>
    <row r="511" spans="1:41" ht="15.6">
      <c r="A511" s="235"/>
      <c r="B511" s="236"/>
      <c r="C511" s="237"/>
      <c r="D511" s="238"/>
      <c r="E511" s="239"/>
      <c r="F511" s="240"/>
      <c r="G511" s="235"/>
      <c r="H511" s="235"/>
      <c r="I511" s="241"/>
      <c r="J511" s="237"/>
      <c r="K511" s="239"/>
      <c r="L511" s="239"/>
      <c r="M511" s="238"/>
      <c r="N511" s="240"/>
      <c r="O511" s="235"/>
      <c r="P511" s="235"/>
      <c r="Q511" s="241"/>
      <c r="R511" s="235"/>
      <c r="S511" s="235"/>
      <c r="T511" s="235"/>
      <c r="U511" s="235"/>
      <c r="V511" s="197"/>
      <c r="W511" s="235"/>
      <c r="X511" s="235"/>
      <c r="Y511" s="235"/>
      <c r="Z511" s="235"/>
      <c r="AA511" s="235"/>
      <c r="AB511" s="235"/>
      <c r="AC511" s="235"/>
      <c r="AD511" s="235"/>
      <c r="AE511" s="235"/>
      <c r="AF511" s="235"/>
      <c r="AG511" s="235"/>
      <c r="AH511" s="235"/>
      <c r="AI511" s="235"/>
      <c r="AJ511" s="235"/>
      <c r="AK511" s="235"/>
      <c r="AL511" s="235"/>
      <c r="AM511" s="235"/>
      <c r="AN511" s="235"/>
      <c r="AO511" s="235"/>
    </row>
    <row r="512" spans="1:41" ht="15.6">
      <c r="A512" s="235"/>
      <c r="B512" s="236"/>
      <c r="C512" s="237"/>
      <c r="D512" s="238"/>
      <c r="E512" s="239"/>
      <c r="F512" s="240"/>
      <c r="G512" s="235"/>
      <c r="H512" s="235"/>
      <c r="I512" s="241"/>
      <c r="J512" s="237"/>
      <c r="K512" s="239"/>
      <c r="L512" s="239"/>
      <c r="M512" s="238"/>
      <c r="N512" s="240"/>
      <c r="O512" s="235"/>
      <c r="P512" s="235"/>
      <c r="Q512" s="241"/>
      <c r="R512" s="235"/>
      <c r="S512" s="235"/>
      <c r="T512" s="235"/>
      <c r="U512" s="235"/>
      <c r="V512" s="197"/>
      <c r="W512" s="235"/>
      <c r="X512" s="235"/>
      <c r="Y512" s="235"/>
      <c r="Z512" s="235"/>
      <c r="AA512" s="235"/>
      <c r="AB512" s="235"/>
      <c r="AC512" s="235"/>
      <c r="AD512" s="235"/>
      <c r="AE512" s="235"/>
      <c r="AF512" s="235"/>
      <c r="AG512" s="235"/>
      <c r="AH512" s="235"/>
      <c r="AI512" s="235"/>
      <c r="AJ512" s="235"/>
      <c r="AK512" s="235"/>
      <c r="AL512" s="235"/>
      <c r="AM512" s="235"/>
      <c r="AN512" s="235"/>
      <c r="AO512" s="235"/>
    </row>
    <row r="513" spans="1:41" ht="15.6">
      <c r="A513" s="235"/>
      <c r="B513" s="236"/>
      <c r="C513" s="237"/>
      <c r="D513" s="238"/>
      <c r="E513" s="239"/>
      <c r="F513" s="240"/>
      <c r="G513" s="235"/>
      <c r="H513" s="235"/>
      <c r="I513" s="241"/>
      <c r="J513" s="237"/>
      <c r="K513" s="239"/>
      <c r="L513" s="239"/>
      <c r="M513" s="238"/>
      <c r="N513" s="240"/>
      <c r="O513" s="235"/>
      <c r="P513" s="235"/>
      <c r="Q513" s="241"/>
      <c r="R513" s="235"/>
      <c r="S513" s="235"/>
      <c r="T513" s="235"/>
      <c r="U513" s="235"/>
      <c r="V513" s="197"/>
      <c r="W513" s="235"/>
      <c r="X513" s="235"/>
      <c r="Y513" s="235"/>
      <c r="Z513" s="235"/>
      <c r="AA513" s="235"/>
      <c r="AB513" s="235"/>
      <c r="AC513" s="235"/>
      <c r="AD513" s="235"/>
      <c r="AE513" s="235"/>
      <c r="AF513" s="235"/>
      <c r="AG513" s="235"/>
      <c r="AH513" s="235"/>
      <c r="AI513" s="235"/>
      <c r="AJ513" s="235"/>
      <c r="AK513" s="235"/>
      <c r="AL513" s="235"/>
      <c r="AM513" s="235"/>
      <c r="AN513" s="235"/>
      <c r="AO513" s="235"/>
    </row>
    <row r="514" spans="1:41" ht="15.6">
      <c r="A514" s="235"/>
      <c r="B514" s="236"/>
      <c r="C514" s="237"/>
      <c r="D514" s="238"/>
      <c r="E514" s="239"/>
      <c r="F514" s="240"/>
      <c r="G514" s="235"/>
      <c r="H514" s="235"/>
      <c r="I514" s="241"/>
      <c r="J514" s="237"/>
      <c r="K514" s="239"/>
      <c r="L514" s="239"/>
      <c r="M514" s="238"/>
      <c r="N514" s="240"/>
      <c r="O514" s="235"/>
      <c r="P514" s="235"/>
      <c r="Q514" s="241"/>
      <c r="R514" s="235"/>
      <c r="S514" s="235"/>
      <c r="T514" s="235"/>
      <c r="U514" s="235"/>
      <c r="V514" s="197"/>
      <c r="W514" s="235"/>
      <c r="X514" s="235"/>
      <c r="Y514" s="235"/>
      <c r="Z514" s="235"/>
      <c r="AA514" s="235"/>
      <c r="AB514" s="235"/>
      <c r="AC514" s="235"/>
      <c r="AD514" s="235"/>
      <c r="AE514" s="235"/>
      <c r="AF514" s="235"/>
      <c r="AG514" s="235"/>
      <c r="AH514" s="235"/>
      <c r="AI514" s="235"/>
      <c r="AJ514" s="235"/>
      <c r="AK514" s="235"/>
      <c r="AL514" s="235"/>
      <c r="AM514" s="235"/>
      <c r="AN514" s="235"/>
      <c r="AO514" s="235"/>
    </row>
    <row r="515" spans="1:41" ht="15.6">
      <c r="A515" s="235"/>
      <c r="B515" s="236"/>
      <c r="C515" s="237"/>
      <c r="D515" s="238"/>
      <c r="E515" s="239"/>
      <c r="F515" s="240"/>
      <c r="G515" s="235"/>
      <c r="H515" s="235"/>
      <c r="I515" s="241"/>
      <c r="J515" s="237"/>
      <c r="K515" s="239"/>
      <c r="L515" s="239"/>
      <c r="M515" s="238"/>
      <c r="N515" s="240"/>
      <c r="O515" s="235"/>
      <c r="P515" s="235"/>
      <c r="Q515" s="241"/>
      <c r="R515" s="235"/>
      <c r="S515" s="235"/>
      <c r="T515" s="235"/>
      <c r="U515" s="235"/>
      <c r="V515" s="197"/>
      <c r="W515" s="235"/>
      <c r="X515" s="235"/>
      <c r="Y515" s="235"/>
      <c r="Z515" s="235"/>
      <c r="AA515" s="235"/>
      <c r="AB515" s="235"/>
      <c r="AC515" s="235"/>
      <c r="AD515" s="235"/>
      <c r="AE515" s="235"/>
      <c r="AF515" s="235"/>
      <c r="AG515" s="235"/>
      <c r="AH515" s="235"/>
      <c r="AI515" s="235"/>
      <c r="AJ515" s="235"/>
      <c r="AK515" s="235"/>
      <c r="AL515" s="235"/>
      <c r="AM515" s="235"/>
      <c r="AN515" s="235"/>
      <c r="AO515" s="235"/>
    </row>
    <row r="516" spans="1:41" ht="15.6">
      <c r="A516" s="235"/>
      <c r="B516" s="236"/>
      <c r="C516" s="237"/>
      <c r="D516" s="238"/>
      <c r="E516" s="239"/>
      <c r="F516" s="240"/>
      <c r="G516" s="235"/>
      <c r="H516" s="235"/>
      <c r="I516" s="241"/>
      <c r="J516" s="237"/>
      <c r="K516" s="239"/>
      <c r="L516" s="239"/>
      <c r="M516" s="238"/>
      <c r="N516" s="240"/>
      <c r="O516" s="235"/>
      <c r="P516" s="235"/>
      <c r="Q516" s="241"/>
      <c r="R516" s="235"/>
      <c r="S516" s="235"/>
      <c r="T516" s="235"/>
      <c r="U516" s="235"/>
      <c r="V516" s="197"/>
      <c r="W516" s="235"/>
      <c r="X516" s="235"/>
      <c r="Y516" s="235"/>
      <c r="Z516" s="235"/>
      <c r="AA516" s="235"/>
      <c r="AB516" s="235"/>
      <c r="AC516" s="235"/>
      <c r="AD516" s="235"/>
      <c r="AE516" s="235"/>
      <c r="AF516" s="235"/>
      <c r="AG516" s="235"/>
      <c r="AH516" s="235"/>
      <c r="AI516" s="235"/>
      <c r="AJ516" s="235"/>
      <c r="AK516" s="235"/>
      <c r="AL516" s="235"/>
      <c r="AM516" s="235"/>
      <c r="AN516" s="235"/>
      <c r="AO516" s="235"/>
    </row>
    <row r="517" spans="1:41" ht="15.6">
      <c r="A517" s="235"/>
      <c r="B517" s="236"/>
      <c r="C517" s="237"/>
      <c r="D517" s="238"/>
      <c r="E517" s="239"/>
      <c r="F517" s="240"/>
      <c r="G517" s="235"/>
      <c r="H517" s="235"/>
      <c r="I517" s="241"/>
      <c r="J517" s="237"/>
      <c r="K517" s="239"/>
      <c r="L517" s="239"/>
      <c r="M517" s="238"/>
      <c r="N517" s="240"/>
      <c r="O517" s="235"/>
      <c r="P517" s="235"/>
      <c r="Q517" s="241"/>
      <c r="R517" s="235"/>
      <c r="S517" s="235"/>
      <c r="T517" s="235"/>
      <c r="U517" s="235"/>
      <c r="V517" s="197"/>
      <c r="W517" s="235"/>
      <c r="X517" s="235"/>
      <c r="Y517" s="235"/>
      <c r="Z517" s="235"/>
      <c r="AA517" s="235"/>
      <c r="AB517" s="235"/>
      <c r="AC517" s="235"/>
      <c r="AD517" s="235"/>
      <c r="AE517" s="235"/>
      <c r="AF517" s="235"/>
      <c r="AG517" s="235"/>
      <c r="AH517" s="235"/>
      <c r="AI517" s="235"/>
      <c r="AJ517" s="235"/>
      <c r="AK517" s="235"/>
      <c r="AL517" s="235"/>
      <c r="AM517" s="235"/>
      <c r="AN517" s="235"/>
      <c r="AO517" s="235"/>
    </row>
    <row r="518" spans="1:41" ht="15.6">
      <c r="A518" s="235"/>
      <c r="B518" s="236"/>
      <c r="C518" s="237"/>
      <c r="D518" s="238"/>
      <c r="E518" s="239"/>
      <c r="F518" s="240"/>
      <c r="G518" s="235"/>
      <c r="H518" s="235"/>
      <c r="I518" s="241"/>
      <c r="J518" s="237"/>
      <c r="K518" s="239"/>
      <c r="L518" s="239"/>
      <c r="M518" s="238"/>
      <c r="N518" s="240"/>
      <c r="O518" s="235"/>
      <c r="P518" s="235"/>
      <c r="Q518" s="241"/>
      <c r="R518" s="235"/>
      <c r="S518" s="235"/>
      <c r="T518" s="235"/>
      <c r="U518" s="235"/>
      <c r="V518" s="197"/>
      <c r="W518" s="235"/>
      <c r="X518" s="235"/>
      <c r="Y518" s="235"/>
      <c r="Z518" s="235"/>
      <c r="AA518" s="235"/>
      <c r="AB518" s="235"/>
      <c r="AC518" s="235"/>
      <c r="AD518" s="235"/>
      <c r="AE518" s="235"/>
      <c r="AF518" s="235"/>
      <c r="AG518" s="235"/>
      <c r="AH518" s="235"/>
      <c r="AI518" s="235"/>
      <c r="AJ518" s="235"/>
      <c r="AK518" s="235"/>
      <c r="AL518" s="235"/>
      <c r="AM518" s="235"/>
      <c r="AN518" s="235"/>
      <c r="AO518" s="235"/>
    </row>
    <row r="519" spans="1:41" ht="15.6">
      <c r="A519" s="235"/>
      <c r="B519" s="236"/>
      <c r="C519" s="237"/>
      <c r="D519" s="238"/>
      <c r="E519" s="239"/>
      <c r="F519" s="240"/>
      <c r="G519" s="235"/>
      <c r="H519" s="235"/>
      <c r="I519" s="241"/>
      <c r="J519" s="237"/>
      <c r="K519" s="239"/>
      <c r="L519" s="239"/>
      <c r="M519" s="238"/>
      <c r="N519" s="240"/>
      <c r="O519" s="235"/>
      <c r="P519" s="235"/>
      <c r="Q519" s="241"/>
      <c r="R519" s="235"/>
      <c r="S519" s="235"/>
      <c r="T519" s="235"/>
      <c r="U519" s="235"/>
      <c r="V519" s="197"/>
      <c r="W519" s="235"/>
      <c r="X519" s="235"/>
      <c r="Y519" s="235"/>
      <c r="Z519" s="235"/>
      <c r="AA519" s="235"/>
      <c r="AB519" s="235"/>
      <c r="AC519" s="235"/>
      <c r="AD519" s="235"/>
      <c r="AE519" s="235"/>
      <c r="AF519" s="235"/>
      <c r="AG519" s="235"/>
      <c r="AH519" s="235"/>
      <c r="AI519" s="235"/>
      <c r="AJ519" s="235"/>
      <c r="AK519" s="235"/>
      <c r="AL519" s="235"/>
      <c r="AM519" s="235"/>
      <c r="AN519" s="235"/>
      <c r="AO519" s="235"/>
    </row>
    <row r="520" spans="1:41" ht="15.6">
      <c r="A520" s="235"/>
      <c r="B520" s="236"/>
      <c r="C520" s="237"/>
      <c r="D520" s="238"/>
      <c r="E520" s="239"/>
      <c r="F520" s="240"/>
      <c r="G520" s="235"/>
      <c r="H520" s="235"/>
      <c r="I520" s="241"/>
      <c r="J520" s="237"/>
      <c r="K520" s="239"/>
      <c r="L520" s="239"/>
      <c r="M520" s="238"/>
      <c r="N520" s="240"/>
      <c r="O520" s="235"/>
      <c r="P520" s="235"/>
      <c r="Q520" s="241"/>
      <c r="R520" s="235"/>
      <c r="S520" s="235"/>
      <c r="T520" s="235"/>
      <c r="U520" s="235"/>
      <c r="V520" s="197"/>
      <c r="W520" s="235"/>
      <c r="X520" s="235"/>
      <c r="Y520" s="235"/>
      <c r="Z520" s="235"/>
      <c r="AA520" s="235"/>
      <c r="AB520" s="235"/>
      <c r="AC520" s="235"/>
      <c r="AD520" s="235"/>
      <c r="AE520" s="235"/>
      <c r="AF520" s="235"/>
      <c r="AG520" s="235"/>
      <c r="AH520" s="235"/>
      <c r="AI520" s="235"/>
      <c r="AJ520" s="235"/>
      <c r="AK520" s="235"/>
      <c r="AL520" s="235"/>
      <c r="AM520" s="235"/>
      <c r="AN520" s="235"/>
      <c r="AO520" s="235"/>
    </row>
    <row r="521" spans="1:41" ht="15.6">
      <c r="A521" s="235"/>
      <c r="B521" s="236"/>
      <c r="C521" s="237"/>
      <c r="D521" s="238"/>
      <c r="E521" s="239"/>
      <c r="F521" s="240"/>
      <c r="G521" s="235"/>
      <c r="H521" s="235"/>
      <c r="I521" s="241"/>
      <c r="J521" s="237"/>
      <c r="K521" s="239"/>
      <c r="L521" s="239"/>
      <c r="M521" s="238"/>
      <c r="N521" s="240"/>
      <c r="O521" s="235"/>
      <c r="P521" s="235"/>
      <c r="Q521" s="241"/>
      <c r="R521" s="235"/>
      <c r="S521" s="235"/>
      <c r="T521" s="235"/>
      <c r="U521" s="235"/>
      <c r="V521" s="197"/>
      <c r="W521" s="235"/>
      <c r="X521" s="235"/>
      <c r="Y521" s="235"/>
      <c r="Z521" s="235"/>
      <c r="AA521" s="235"/>
      <c r="AB521" s="235"/>
      <c r="AC521" s="235"/>
      <c r="AD521" s="235"/>
      <c r="AE521" s="235"/>
      <c r="AF521" s="235"/>
      <c r="AG521" s="235"/>
      <c r="AH521" s="235"/>
      <c r="AI521" s="235"/>
      <c r="AJ521" s="235"/>
      <c r="AK521" s="235"/>
      <c r="AL521" s="235"/>
      <c r="AM521" s="235"/>
      <c r="AN521" s="235"/>
      <c r="AO521" s="235"/>
    </row>
    <row r="522" spans="1:41" ht="15.6">
      <c r="A522" s="235"/>
      <c r="B522" s="236"/>
      <c r="C522" s="237"/>
      <c r="D522" s="238"/>
      <c r="E522" s="239"/>
      <c r="F522" s="240"/>
      <c r="G522" s="235"/>
      <c r="H522" s="235"/>
      <c r="I522" s="241"/>
      <c r="J522" s="237"/>
      <c r="K522" s="239"/>
      <c r="L522" s="239"/>
      <c r="M522" s="238"/>
      <c r="N522" s="240"/>
      <c r="O522" s="235"/>
      <c r="P522" s="235"/>
      <c r="Q522" s="241"/>
      <c r="R522" s="235"/>
      <c r="S522" s="235"/>
      <c r="T522" s="235"/>
      <c r="U522" s="235"/>
      <c r="V522" s="197"/>
      <c r="W522" s="235"/>
      <c r="X522" s="235"/>
      <c r="Y522" s="235"/>
      <c r="Z522" s="235"/>
      <c r="AA522" s="235"/>
      <c r="AB522" s="235"/>
      <c r="AC522" s="235"/>
      <c r="AD522" s="235"/>
      <c r="AE522" s="235"/>
      <c r="AF522" s="235"/>
      <c r="AG522" s="235"/>
      <c r="AH522" s="235"/>
      <c r="AI522" s="235"/>
      <c r="AJ522" s="235"/>
      <c r="AK522" s="235"/>
      <c r="AL522" s="235"/>
      <c r="AM522" s="235"/>
      <c r="AN522" s="235"/>
      <c r="AO522" s="235"/>
    </row>
    <row r="523" spans="1:41" ht="15.6">
      <c r="A523" s="235"/>
      <c r="B523" s="236"/>
      <c r="C523" s="237"/>
      <c r="D523" s="238"/>
      <c r="E523" s="239"/>
      <c r="F523" s="240"/>
      <c r="G523" s="235"/>
      <c r="H523" s="235"/>
      <c r="I523" s="241"/>
      <c r="J523" s="237"/>
      <c r="K523" s="239"/>
      <c r="L523" s="239"/>
      <c r="M523" s="238"/>
      <c r="N523" s="240"/>
      <c r="O523" s="235"/>
      <c r="P523" s="235"/>
      <c r="Q523" s="241"/>
      <c r="R523" s="235"/>
      <c r="S523" s="235"/>
      <c r="T523" s="235"/>
      <c r="U523" s="235"/>
      <c r="V523" s="197"/>
      <c r="W523" s="235"/>
      <c r="X523" s="235"/>
      <c r="Y523" s="235"/>
      <c r="Z523" s="235"/>
      <c r="AA523" s="235"/>
      <c r="AB523" s="235"/>
      <c r="AC523" s="235"/>
      <c r="AD523" s="235"/>
      <c r="AE523" s="235"/>
      <c r="AF523" s="235"/>
      <c r="AG523" s="235"/>
      <c r="AH523" s="235"/>
      <c r="AI523" s="235"/>
      <c r="AJ523" s="235"/>
      <c r="AK523" s="235"/>
      <c r="AL523" s="235"/>
      <c r="AM523" s="235"/>
      <c r="AN523" s="235"/>
      <c r="AO523" s="235"/>
    </row>
    <row r="524" spans="1:41" ht="15.6">
      <c r="A524" s="235"/>
      <c r="B524" s="236"/>
      <c r="C524" s="237"/>
      <c r="D524" s="238"/>
      <c r="E524" s="239"/>
      <c r="F524" s="240"/>
      <c r="G524" s="235"/>
      <c r="H524" s="235"/>
      <c r="I524" s="241"/>
      <c r="J524" s="237"/>
      <c r="K524" s="239"/>
      <c r="L524" s="239"/>
      <c r="M524" s="238"/>
      <c r="N524" s="240"/>
      <c r="O524" s="235"/>
      <c r="P524" s="235"/>
      <c r="Q524" s="241"/>
      <c r="R524" s="235"/>
      <c r="S524" s="235"/>
      <c r="T524" s="235"/>
      <c r="U524" s="235"/>
      <c r="V524" s="197"/>
      <c r="W524" s="235"/>
      <c r="X524" s="235"/>
      <c r="Y524" s="235"/>
      <c r="Z524" s="235"/>
      <c r="AA524" s="235"/>
      <c r="AB524" s="235"/>
      <c r="AC524" s="235"/>
      <c r="AD524" s="235"/>
      <c r="AE524" s="235"/>
      <c r="AF524" s="235"/>
      <c r="AG524" s="235"/>
      <c r="AH524" s="235"/>
      <c r="AI524" s="235"/>
      <c r="AJ524" s="235"/>
      <c r="AK524" s="235"/>
      <c r="AL524" s="235"/>
      <c r="AM524" s="235"/>
      <c r="AN524" s="235"/>
      <c r="AO524" s="235"/>
    </row>
    <row r="525" spans="1:41" ht="15.6">
      <c r="A525" s="235"/>
      <c r="B525" s="236"/>
      <c r="C525" s="237"/>
      <c r="D525" s="238"/>
      <c r="E525" s="239"/>
      <c r="F525" s="240"/>
      <c r="G525" s="235"/>
      <c r="H525" s="235"/>
      <c r="I525" s="241"/>
      <c r="J525" s="237"/>
      <c r="K525" s="239"/>
      <c r="L525" s="239"/>
      <c r="M525" s="238"/>
      <c r="N525" s="240"/>
      <c r="O525" s="235"/>
      <c r="P525" s="235"/>
      <c r="Q525" s="241"/>
      <c r="R525" s="235"/>
      <c r="S525" s="235"/>
      <c r="T525" s="235"/>
      <c r="U525" s="235"/>
      <c r="V525" s="197"/>
      <c r="W525" s="235"/>
      <c r="X525" s="235"/>
      <c r="Y525" s="235"/>
      <c r="Z525" s="235"/>
      <c r="AA525" s="235"/>
      <c r="AB525" s="235"/>
      <c r="AC525" s="235"/>
      <c r="AD525" s="235"/>
      <c r="AE525" s="235"/>
      <c r="AF525" s="235"/>
      <c r="AG525" s="235"/>
      <c r="AH525" s="235"/>
      <c r="AI525" s="235"/>
      <c r="AJ525" s="235"/>
      <c r="AK525" s="235"/>
      <c r="AL525" s="235"/>
      <c r="AM525" s="235"/>
      <c r="AN525" s="235"/>
      <c r="AO525" s="235"/>
    </row>
    <row r="526" spans="1:41" ht="15.6">
      <c r="A526" s="235"/>
      <c r="B526" s="236"/>
      <c r="C526" s="237"/>
      <c r="D526" s="238"/>
      <c r="E526" s="239"/>
      <c r="F526" s="240"/>
      <c r="G526" s="235"/>
      <c r="H526" s="235"/>
      <c r="I526" s="241"/>
      <c r="J526" s="237"/>
      <c r="K526" s="239"/>
      <c r="L526" s="239"/>
      <c r="M526" s="238"/>
      <c r="N526" s="240"/>
      <c r="O526" s="235"/>
      <c r="P526" s="235"/>
      <c r="Q526" s="241"/>
      <c r="R526" s="235"/>
      <c r="S526" s="235"/>
      <c r="T526" s="235"/>
      <c r="U526" s="235"/>
      <c r="V526" s="197"/>
      <c r="W526" s="235"/>
      <c r="X526" s="235"/>
      <c r="Y526" s="235"/>
      <c r="Z526" s="235"/>
      <c r="AA526" s="235"/>
      <c r="AB526" s="235"/>
      <c r="AC526" s="235"/>
      <c r="AD526" s="235"/>
      <c r="AE526" s="235"/>
      <c r="AF526" s="235"/>
      <c r="AG526" s="235"/>
      <c r="AH526" s="235"/>
      <c r="AI526" s="235"/>
      <c r="AJ526" s="235"/>
      <c r="AK526" s="235"/>
      <c r="AL526" s="235"/>
      <c r="AM526" s="235"/>
      <c r="AN526" s="235"/>
      <c r="AO526" s="235"/>
    </row>
    <row r="527" spans="1:41" ht="15.6">
      <c r="A527" s="235"/>
      <c r="B527" s="236"/>
      <c r="C527" s="237"/>
      <c r="D527" s="238"/>
      <c r="E527" s="239"/>
      <c r="F527" s="240"/>
      <c r="G527" s="235"/>
      <c r="H527" s="235"/>
      <c r="I527" s="241"/>
      <c r="J527" s="237"/>
      <c r="K527" s="239"/>
      <c r="L527" s="239"/>
      <c r="M527" s="238"/>
      <c r="N527" s="240"/>
      <c r="O527" s="235"/>
      <c r="P527" s="235"/>
      <c r="Q527" s="241"/>
      <c r="R527" s="235"/>
      <c r="S527" s="235"/>
      <c r="T527" s="235"/>
      <c r="U527" s="235"/>
      <c r="V527" s="197"/>
      <c r="W527" s="235"/>
      <c r="X527" s="235"/>
      <c r="Y527" s="235"/>
      <c r="Z527" s="235"/>
      <c r="AA527" s="235"/>
      <c r="AB527" s="235"/>
      <c r="AC527" s="235"/>
      <c r="AD527" s="235"/>
      <c r="AE527" s="235"/>
      <c r="AF527" s="235"/>
      <c r="AG527" s="235"/>
      <c r="AH527" s="235"/>
      <c r="AI527" s="235"/>
      <c r="AJ527" s="235"/>
      <c r="AK527" s="235"/>
      <c r="AL527" s="235"/>
      <c r="AM527" s="235"/>
      <c r="AN527" s="235"/>
      <c r="AO527" s="235"/>
    </row>
    <row r="528" spans="1:41" ht="15.6">
      <c r="A528" s="235"/>
      <c r="B528" s="236"/>
      <c r="C528" s="237"/>
      <c r="D528" s="238"/>
      <c r="E528" s="239"/>
      <c r="F528" s="240"/>
      <c r="G528" s="235"/>
      <c r="H528" s="235"/>
      <c r="I528" s="241"/>
      <c r="J528" s="237"/>
      <c r="K528" s="239"/>
      <c r="L528" s="239"/>
      <c r="M528" s="238"/>
      <c r="N528" s="240"/>
      <c r="O528" s="235"/>
      <c r="P528" s="235"/>
      <c r="Q528" s="241"/>
      <c r="R528" s="235"/>
      <c r="S528" s="235"/>
      <c r="T528" s="235"/>
      <c r="U528" s="235"/>
      <c r="V528" s="197"/>
      <c r="W528" s="235"/>
      <c r="X528" s="235"/>
      <c r="Y528" s="235"/>
      <c r="Z528" s="235"/>
      <c r="AA528" s="235"/>
      <c r="AB528" s="235"/>
      <c r="AC528" s="235"/>
      <c r="AD528" s="235"/>
      <c r="AE528" s="235"/>
      <c r="AF528" s="235"/>
      <c r="AG528" s="235"/>
      <c r="AH528" s="235"/>
      <c r="AI528" s="235"/>
      <c r="AJ528" s="235"/>
      <c r="AK528" s="235"/>
      <c r="AL528" s="235"/>
      <c r="AM528" s="235"/>
      <c r="AN528" s="235"/>
      <c r="AO528" s="235"/>
    </row>
    <row r="529" spans="1:41" ht="15.6">
      <c r="A529" s="235"/>
      <c r="B529" s="236"/>
      <c r="C529" s="237"/>
      <c r="D529" s="238"/>
      <c r="E529" s="239"/>
      <c r="F529" s="240"/>
      <c r="G529" s="235"/>
      <c r="H529" s="235"/>
      <c r="I529" s="241"/>
      <c r="J529" s="237"/>
      <c r="K529" s="239"/>
      <c r="L529" s="239"/>
      <c r="M529" s="238"/>
      <c r="N529" s="240"/>
      <c r="O529" s="235"/>
      <c r="P529" s="235"/>
      <c r="Q529" s="241"/>
      <c r="R529" s="235"/>
      <c r="S529" s="235"/>
      <c r="T529" s="235"/>
      <c r="U529" s="235"/>
      <c r="V529" s="197"/>
      <c r="W529" s="235"/>
      <c r="X529" s="235"/>
      <c r="Y529" s="235"/>
      <c r="Z529" s="235"/>
      <c r="AA529" s="235"/>
      <c r="AB529" s="235"/>
      <c r="AC529" s="235"/>
      <c r="AD529" s="235"/>
      <c r="AE529" s="235"/>
      <c r="AF529" s="235"/>
      <c r="AG529" s="235"/>
      <c r="AH529" s="235"/>
      <c r="AI529" s="235"/>
      <c r="AJ529" s="235"/>
      <c r="AK529" s="235"/>
      <c r="AL529" s="235"/>
      <c r="AM529" s="235"/>
      <c r="AN529" s="235"/>
      <c r="AO529" s="235"/>
    </row>
    <row r="530" spans="1:41" ht="15.6">
      <c r="A530" s="235"/>
      <c r="B530" s="236"/>
      <c r="C530" s="237"/>
      <c r="D530" s="238"/>
      <c r="E530" s="239"/>
      <c r="F530" s="240"/>
      <c r="G530" s="235"/>
      <c r="H530" s="235"/>
      <c r="I530" s="241"/>
      <c r="J530" s="237"/>
      <c r="K530" s="239"/>
      <c r="L530" s="239"/>
      <c r="M530" s="238"/>
      <c r="N530" s="240"/>
      <c r="O530" s="235"/>
      <c r="P530" s="235"/>
      <c r="Q530" s="241"/>
      <c r="R530" s="235"/>
      <c r="S530" s="235"/>
      <c r="T530" s="235"/>
      <c r="U530" s="235"/>
      <c r="V530" s="197"/>
      <c r="W530" s="235"/>
      <c r="X530" s="235"/>
      <c r="Y530" s="235"/>
      <c r="Z530" s="235"/>
      <c r="AA530" s="235"/>
      <c r="AB530" s="235"/>
      <c r="AC530" s="235"/>
      <c r="AD530" s="235"/>
      <c r="AE530" s="235"/>
      <c r="AF530" s="235"/>
      <c r="AG530" s="235"/>
      <c r="AH530" s="235"/>
      <c r="AI530" s="235"/>
      <c r="AJ530" s="235"/>
      <c r="AK530" s="235"/>
      <c r="AL530" s="235"/>
      <c r="AM530" s="235"/>
      <c r="AN530" s="235"/>
      <c r="AO530" s="235"/>
    </row>
    <row r="531" spans="1:41" ht="15.6">
      <c r="A531" s="235"/>
      <c r="B531" s="236"/>
      <c r="C531" s="237"/>
      <c r="D531" s="238"/>
      <c r="E531" s="239"/>
      <c r="F531" s="240"/>
      <c r="G531" s="235"/>
      <c r="H531" s="235"/>
      <c r="I531" s="241"/>
      <c r="J531" s="237"/>
      <c r="K531" s="239"/>
      <c r="L531" s="239"/>
      <c r="M531" s="238"/>
      <c r="N531" s="240"/>
      <c r="O531" s="235"/>
      <c r="P531" s="235"/>
      <c r="Q531" s="241"/>
      <c r="R531" s="235"/>
      <c r="S531" s="235"/>
      <c r="T531" s="235"/>
      <c r="U531" s="235"/>
      <c r="V531" s="197"/>
      <c r="W531" s="235"/>
      <c r="X531" s="235"/>
      <c r="Y531" s="235"/>
      <c r="Z531" s="235"/>
      <c r="AA531" s="235"/>
      <c r="AB531" s="235"/>
      <c r="AC531" s="235"/>
      <c r="AD531" s="235"/>
      <c r="AE531" s="235"/>
      <c r="AF531" s="235"/>
      <c r="AG531" s="235"/>
      <c r="AH531" s="235"/>
      <c r="AI531" s="235"/>
      <c r="AJ531" s="235"/>
      <c r="AK531" s="235"/>
      <c r="AL531" s="235"/>
      <c r="AM531" s="235"/>
      <c r="AN531" s="235"/>
      <c r="AO531" s="235"/>
    </row>
    <row r="532" spans="1:41" ht="15.6">
      <c r="A532" s="235"/>
      <c r="B532" s="236"/>
      <c r="C532" s="237"/>
      <c r="D532" s="238"/>
      <c r="E532" s="239"/>
      <c r="F532" s="240"/>
      <c r="G532" s="235"/>
      <c r="H532" s="235"/>
      <c r="I532" s="241"/>
      <c r="J532" s="237"/>
      <c r="K532" s="239"/>
      <c r="L532" s="239"/>
      <c r="M532" s="238"/>
      <c r="N532" s="240"/>
      <c r="O532" s="235"/>
      <c r="P532" s="235"/>
      <c r="Q532" s="241"/>
      <c r="R532" s="235"/>
      <c r="S532" s="235"/>
      <c r="T532" s="235"/>
      <c r="U532" s="235"/>
      <c r="V532" s="197"/>
      <c r="W532" s="235"/>
      <c r="X532" s="235"/>
      <c r="Y532" s="235"/>
      <c r="Z532" s="235"/>
      <c r="AA532" s="235"/>
      <c r="AB532" s="235"/>
      <c r="AC532" s="235"/>
      <c r="AD532" s="235"/>
      <c r="AE532" s="235"/>
      <c r="AF532" s="235"/>
      <c r="AG532" s="235"/>
      <c r="AH532" s="235"/>
      <c r="AI532" s="235"/>
      <c r="AJ532" s="235"/>
      <c r="AK532" s="235"/>
      <c r="AL532" s="235"/>
      <c r="AM532" s="235"/>
      <c r="AN532" s="235"/>
      <c r="AO532" s="235"/>
    </row>
    <row r="533" spans="1:41" ht="15.6">
      <c r="A533" s="235"/>
      <c r="B533" s="236"/>
      <c r="C533" s="237"/>
      <c r="D533" s="238"/>
      <c r="E533" s="239"/>
      <c r="F533" s="240"/>
      <c r="G533" s="235"/>
      <c r="H533" s="235"/>
      <c r="I533" s="241"/>
      <c r="J533" s="237"/>
      <c r="K533" s="239"/>
      <c r="L533" s="239"/>
      <c r="M533" s="238"/>
      <c r="N533" s="240"/>
      <c r="O533" s="235"/>
      <c r="P533" s="235"/>
      <c r="Q533" s="241"/>
      <c r="R533" s="235"/>
      <c r="S533" s="235"/>
      <c r="T533" s="235"/>
      <c r="U533" s="235"/>
      <c r="V533" s="197"/>
      <c r="W533" s="235"/>
      <c r="X533" s="235"/>
      <c r="Y533" s="235"/>
      <c r="Z533" s="235"/>
      <c r="AA533" s="235"/>
      <c r="AB533" s="235"/>
      <c r="AC533" s="235"/>
      <c r="AD533" s="235"/>
      <c r="AE533" s="235"/>
      <c r="AF533" s="235"/>
      <c r="AG533" s="235"/>
      <c r="AH533" s="235"/>
      <c r="AI533" s="235"/>
      <c r="AJ533" s="235"/>
      <c r="AK533" s="235"/>
      <c r="AL533" s="235"/>
      <c r="AM533" s="235"/>
      <c r="AN533" s="235"/>
      <c r="AO533" s="235"/>
    </row>
    <row r="534" spans="1:41" ht="15.6">
      <c r="A534" s="235"/>
      <c r="B534" s="236"/>
      <c r="C534" s="237"/>
      <c r="D534" s="238"/>
      <c r="E534" s="239"/>
      <c r="F534" s="240"/>
      <c r="G534" s="235"/>
      <c r="H534" s="235"/>
      <c r="I534" s="241"/>
      <c r="J534" s="237"/>
      <c r="K534" s="239"/>
      <c r="L534" s="239"/>
      <c r="M534" s="238"/>
      <c r="N534" s="240"/>
      <c r="O534" s="235"/>
      <c r="P534" s="235"/>
      <c r="Q534" s="241"/>
      <c r="R534" s="235"/>
      <c r="S534" s="235"/>
      <c r="T534" s="235"/>
      <c r="U534" s="235"/>
      <c r="V534" s="197"/>
      <c r="W534" s="235"/>
      <c r="X534" s="235"/>
      <c r="Y534" s="235"/>
      <c r="Z534" s="235"/>
      <c r="AA534" s="235"/>
      <c r="AB534" s="235"/>
      <c r="AC534" s="235"/>
      <c r="AD534" s="235"/>
      <c r="AE534" s="235"/>
      <c r="AF534" s="235"/>
      <c r="AG534" s="235"/>
      <c r="AH534" s="235"/>
      <c r="AI534" s="235"/>
      <c r="AJ534" s="235"/>
      <c r="AK534" s="235"/>
      <c r="AL534" s="235"/>
      <c r="AM534" s="235"/>
      <c r="AN534" s="235"/>
      <c r="AO534" s="235"/>
    </row>
    <row r="535" spans="1:41" ht="15.6">
      <c r="A535" s="235"/>
      <c r="B535" s="236"/>
      <c r="C535" s="237"/>
      <c r="D535" s="238"/>
      <c r="E535" s="239"/>
      <c r="F535" s="240"/>
      <c r="G535" s="235"/>
      <c r="H535" s="235"/>
      <c r="I535" s="241"/>
      <c r="J535" s="237"/>
      <c r="K535" s="239"/>
      <c r="L535" s="239"/>
      <c r="M535" s="238"/>
      <c r="N535" s="240"/>
      <c r="O535" s="235"/>
      <c r="P535" s="235"/>
      <c r="Q535" s="241"/>
      <c r="R535" s="235"/>
      <c r="S535" s="235"/>
      <c r="T535" s="235"/>
      <c r="U535" s="235"/>
      <c r="V535" s="197"/>
      <c r="W535" s="235"/>
      <c r="X535" s="235"/>
      <c r="Y535" s="235"/>
      <c r="Z535" s="235"/>
      <c r="AA535" s="235"/>
      <c r="AB535" s="235"/>
      <c r="AC535" s="235"/>
      <c r="AD535" s="235"/>
      <c r="AE535" s="235"/>
      <c r="AF535" s="235"/>
      <c r="AG535" s="235"/>
      <c r="AH535" s="235"/>
      <c r="AI535" s="235"/>
      <c r="AJ535" s="235"/>
      <c r="AK535" s="235"/>
      <c r="AL535" s="235"/>
      <c r="AM535" s="235"/>
      <c r="AN535" s="235"/>
      <c r="AO535" s="235"/>
    </row>
    <row r="536" spans="1:41" ht="15.6">
      <c r="A536" s="235"/>
      <c r="B536" s="236"/>
      <c r="C536" s="237"/>
      <c r="D536" s="238"/>
      <c r="E536" s="239"/>
      <c r="F536" s="240"/>
      <c r="G536" s="235"/>
      <c r="H536" s="235"/>
      <c r="I536" s="241"/>
      <c r="J536" s="237"/>
      <c r="K536" s="239"/>
      <c r="L536" s="239"/>
      <c r="M536" s="238"/>
      <c r="N536" s="240"/>
      <c r="O536" s="235"/>
      <c r="P536" s="235"/>
      <c r="Q536" s="241"/>
      <c r="R536" s="235"/>
      <c r="S536" s="235"/>
      <c r="T536" s="235"/>
      <c r="U536" s="235"/>
      <c r="V536" s="197"/>
      <c r="W536" s="235"/>
      <c r="X536" s="235"/>
      <c r="Y536" s="235"/>
      <c r="Z536" s="235"/>
      <c r="AA536" s="235"/>
      <c r="AB536" s="235"/>
      <c r="AC536" s="235"/>
      <c r="AD536" s="235"/>
      <c r="AE536" s="235"/>
      <c r="AF536" s="235"/>
      <c r="AG536" s="235"/>
      <c r="AH536" s="235"/>
      <c r="AI536" s="235"/>
      <c r="AJ536" s="235"/>
      <c r="AK536" s="235"/>
      <c r="AL536" s="235"/>
      <c r="AM536" s="235"/>
      <c r="AN536" s="235"/>
      <c r="AO536" s="235"/>
    </row>
    <row r="537" spans="1:41" ht="15.6">
      <c r="A537" s="235"/>
      <c r="B537" s="236"/>
      <c r="C537" s="237"/>
      <c r="D537" s="238"/>
      <c r="E537" s="239"/>
      <c r="F537" s="240"/>
      <c r="G537" s="235"/>
      <c r="H537" s="235"/>
      <c r="I537" s="241"/>
      <c r="J537" s="237"/>
      <c r="K537" s="239"/>
      <c r="L537" s="239"/>
      <c r="M537" s="238"/>
      <c r="N537" s="240"/>
      <c r="O537" s="235"/>
      <c r="P537" s="235"/>
      <c r="Q537" s="241"/>
      <c r="R537" s="235"/>
      <c r="S537" s="235"/>
      <c r="T537" s="235"/>
      <c r="U537" s="235"/>
      <c r="V537" s="197"/>
      <c r="W537" s="235"/>
      <c r="X537" s="235"/>
      <c r="Y537" s="235"/>
      <c r="Z537" s="235"/>
      <c r="AA537" s="235"/>
      <c r="AB537" s="235"/>
      <c r="AC537" s="235"/>
      <c r="AD537" s="235"/>
      <c r="AE537" s="235"/>
      <c r="AF537" s="235"/>
      <c r="AG537" s="235"/>
      <c r="AH537" s="235"/>
      <c r="AI537" s="235"/>
      <c r="AJ537" s="235"/>
      <c r="AK537" s="235"/>
      <c r="AL537" s="235"/>
      <c r="AM537" s="235"/>
      <c r="AN537" s="235"/>
      <c r="AO537" s="235"/>
    </row>
    <row r="538" spans="1:41" ht="15.6">
      <c r="A538" s="235"/>
      <c r="B538" s="236"/>
      <c r="C538" s="237"/>
      <c r="D538" s="238"/>
      <c r="E538" s="239"/>
      <c r="F538" s="240"/>
      <c r="G538" s="235"/>
      <c r="H538" s="235"/>
      <c r="I538" s="241"/>
      <c r="J538" s="237"/>
      <c r="K538" s="239"/>
      <c r="L538" s="239"/>
      <c r="M538" s="238"/>
      <c r="N538" s="240"/>
      <c r="O538" s="235"/>
      <c r="P538" s="235"/>
      <c r="Q538" s="241"/>
      <c r="R538" s="235"/>
      <c r="S538" s="235"/>
      <c r="T538" s="235"/>
      <c r="U538" s="235"/>
      <c r="V538" s="197"/>
      <c r="W538" s="235"/>
      <c r="X538" s="235"/>
      <c r="Y538" s="235"/>
      <c r="Z538" s="235"/>
      <c r="AA538" s="235"/>
      <c r="AB538" s="235"/>
      <c r="AC538" s="235"/>
      <c r="AD538" s="235"/>
      <c r="AE538" s="235"/>
      <c r="AF538" s="235"/>
      <c r="AG538" s="235"/>
      <c r="AH538" s="235"/>
      <c r="AI538" s="235"/>
      <c r="AJ538" s="235"/>
      <c r="AK538" s="235"/>
      <c r="AL538" s="235"/>
      <c r="AM538" s="235"/>
      <c r="AN538" s="235"/>
      <c r="AO538" s="235"/>
    </row>
    <row r="539" spans="1:41" ht="15.6">
      <c r="A539" s="235"/>
      <c r="B539" s="236"/>
      <c r="C539" s="237"/>
      <c r="D539" s="238"/>
      <c r="E539" s="239"/>
      <c r="F539" s="240"/>
      <c r="G539" s="235"/>
      <c r="H539" s="235"/>
      <c r="I539" s="241"/>
      <c r="J539" s="237"/>
      <c r="K539" s="239"/>
      <c r="L539" s="239"/>
      <c r="M539" s="238"/>
      <c r="N539" s="240"/>
      <c r="O539" s="235"/>
      <c r="P539" s="235"/>
      <c r="Q539" s="241"/>
      <c r="R539" s="235"/>
      <c r="S539" s="235"/>
      <c r="T539" s="235"/>
      <c r="U539" s="235"/>
      <c r="V539" s="197"/>
      <c r="W539" s="235"/>
      <c r="X539" s="235"/>
      <c r="Y539" s="235"/>
      <c r="Z539" s="235"/>
      <c r="AA539" s="235"/>
      <c r="AB539" s="235"/>
      <c r="AC539" s="235"/>
      <c r="AD539" s="235"/>
      <c r="AE539" s="235"/>
      <c r="AF539" s="235"/>
      <c r="AG539" s="235"/>
      <c r="AH539" s="235"/>
      <c r="AI539" s="235"/>
      <c r="AJ539" s="235"/>
      <c r="AK539" s="235"/>
      <c r="AL539" s="235"/>
      <c r="AM539" s="235"/>
      <c r="AN539" s="235"/>
      <c r="AO539" s="235"/>
    </row>
    <row r="540" spans="1:41" ht="15.6">
      <c r="A540" s="235"/>
      <c r="B540" s="236"/>
      <c r="C540" s="237"/>
      <c r="D540" s="238"/>
      <c r="E540" s="239"/>
      <c r="F540" s="240"/>
      <c r="G540" s="235"/>
      <c r="H540" s="235"/>
      <c r="I540" s="241"/>
      <c r="J540" s="237"/>
      <c r="K540" s="239"/>
      <c r="L540" s="239"/>
      <c r="M540" s="238"/>
      <c r="N540" s="240"/>
      <c r="O540" s="235"/>
      <c r="P540" s="235"/>
      <c r="Q540" s="241"/>
      <c r="R540" s="235"/>
      <c r="S540" s="235"/>
      <c r="T540" s="235"/>
      <c r="U540" s="235"/>
      <c r="V540" s="197"/>
      <c r="W540" s="235"/>
      <c r="X540" s="235"/>
      <c r="Y540" s="235"/>
      <c r="Z540" s="235"/>
      <c r="AA540" s="235"/>
      <c r="AB540" s="235"/>
      <c r="AC540" s="235"/>
      <c r="AD540" s="235"/>
      <c r="AE540" s="235"/>
      <c r="AF540" s="235"/>
      <c r="AG540" s="235"/>
      <c r="AH540" s="235"/>
      <c r="AI540" s="235"/>
      <c r="AJ540" s="235"/>
      <c r="AK540" s="235"/>
      <c r="AL540" s="235"/>
      <c r="AM540" s="235"/>
      <c r="AN540" s="235"/>
      <c r="AO540" s="235"/>
    </row>
    <row r="541" spans="1:41" ht="15.6">
      <c r="A541" s="235"/>
      <c r="B541" s="236"/>
      <c r="C541" s="237"/>
      <c r="D541" s="238"/>
      <c r="E541" s="239"/>
      <c r="F541" s="240"/>
      <c r="G541" s="235"/>
      <c r="H541" s="235"/>
      <c r="I541" s="241"/>
      <c r="J541" s="237"/>
      <c r="K541" s="239"/>
      <c r="L541" s="239"/>
      <c r="M541" s="238"/>
      <c r="N541" s="240"/>
      <c r="O541" s="235"/>
      <c r="P541" s="235"/>
      <c r="Q541" s="241"/>
      <c r="R541" s="235"/>
      <c r="S541" s="235"/>
      <c r="T541" s="235"/>
      <c r="U541" s="235"/>
      <c r="V541" s="197"/>
      <c r="W541" s="235"/>
      <c r="X541" s="235"/>
      <c r="Y541" s="235"/>
      <c r="Z541" s="235"/>
      <c r="AA541" s="235"/>
      <c r="AB541" s="235"/>
      <c r="AC541" s="235"/>
      <c r="AD541" s="235"/>
      <c r="AE541" s="235"/>
      <c r="AF541" s="235"/>
      <c r="AG541" s="235"/>
      <c r="AH541" s="235"/>
      <c r="AI541" s="235"/>
      <c r="AJ541" s="235"/>
      <c r="AK541" s="235"/>
      <c r="AL541" s="235"/>
      <c r="AM541" s="235"/>
      <c r="AN541" s="235"/>
      <c r="AO541" s="235"/>
    </row>
    <row r="542" spans="1:41" ht="15.6">
      <c r="A542" s="235"/>
      <c r="B542" s="236"/>
      <c r="C542" s="237"/>
      <c r="D542" s="238"/>
      <c r="E542" s="239"/>
      <c r="F542" s="240"/>
      <c r="G542" s="235"/>
      <c r="H542" s="235"/>
      <c r="I542" s="241"/>
      <c r="J542" s="237"/>
      <c r="K542" s="239"/>
      <c r="L542" s="239"/>
      <c r="M542" s="238"/>
      <c r="N542" s="240"/>
      <c r="O542" s="235"/>
      <c r="P542" s="235"/>
      <c r="Q542" s="241"/>
      <c r="R542" s="235"/>
      <c r="S542" s="235"/>
      <c r="T542" s="235"/>
      <c r="U542" s="235"/>
      <c r="V542" s="197"/>
      <c r="W542" s="235"/>
      <c r="X542" s="235"/>
      <c r="Y542" s="235"/>
      <c r="Z542" s="235"/>
      <c r="AA542" s="235"/>
      <c r="AB542" s="235"/>
      <c r="AC542" s="235"/>
      <c r="AD542" s="235"/>
      <c r="AE542" s="235"/>
      <c r="AF542" s="235"/>
      <c r="AG542" s="235"/>
      <c r="AH542" s="235"/>
      <c r="AI542" s="235"/>
      <c r="AJ542" s="235"/>
      <c r="AK542" s="235"/>
      <c r="AL542" s="235"/>
      <c r="AM542" s="235"/>
      <c r="AN542" s="235"/>
      <c r="AO542" s="235"/>
    </row>
    <row r="543" spans="1:41" ht="15.6">
      <c r="A543" s="235"/>
      <c r="B543" s="236"/>
      <c r="C543" s="237"/>
      <c r="D543" s="238"/>
      <c r="E543" s="239"/>
      <c r="F543" s="240"/>
      <c r="G543" s="235"/>
      <c r="H543" s="235"/>
      <c r="I543" s="241"/>
      <c r="J543" s="237"/>
      <c r="K543" s="239"/>
      <c r="L543" s="239"/>
      <c r="M543" s="238"/>
      <c r="N543" s="240"/>
      <c r="O543" s="235"/>
      <c r="P543" s="235"/>
      <c r="Q543" s="241"/>
      <c r="R543" s="235"/>
      <c r="S543" s="235"/>
      <c r="T543" s="235"/>
      <c r="U543" s="235"/>
      <c r="V543" s="197"/>
      <c r="W543" s="235"/>
      <c r="X543" s="235"/>
      <c r="Y543" s="235"/>
      <c r="Z543" s="235"/>
      <c r="AA543" s="235"/>
      <c r="AB543" s="235"/>
      <c r="AC543" s="235"/>
      <c r="AD543" s="235"/>
      <c r="AE543" s="235"/>
      <c r="AF543" s="235"/>
      <c r="AG543" s="235"/>
      <c r="AH543" s="235"/>
      <c r="AI543" s="235"/>
      <c r="AJ543" s="235"/>
      <c r="AK543" s="235"/>
      <c r="AL543" s="235"/>
      <c r="AM543" s="235"/>
      <c r="AN543" s="235"/>
      <c r="AO543" s="235"/>
    </row>
    <row r="544" spans="1:41" ht="15.6">
      <c r="A544" s="235"/>
      <c r="B544" s="236"/>
      <c r="C544" s="237"/>
      <c r="D544" s="238"/>
      <c r="E544" s="239"/>
      <c r="F544" s="240"/>
      <c r="G544" s="235"/>
      <c r="H544" s="235"/>
      <c r="I544" s="241"/>
      <c r="J544" s="237"/>
      <c r="K544" s="239"/>
      <c r="L544" s="239"/>
      <c r="M544" s="238"/>
      <c r="N544" s="240"/>
      <c r="O544" s="235"/>
      <c r="P544" s="235"/>
      <c r="Q544" s="241"/>
      <c r="R544" s="235"/>
      <c r="S544" s="235"/>
      <c r="T544" s="235"/>
      <c r="U544" s="235"/>
      <c r="V544" s="197"/>
      <c r="W544" s="235"/>
      <c r="X544" s="235"/>
      <c r="Y544" s="235"/>
      <c r="Z544" s="235"/>
      <c r="AA544" s="235"/>
      <c r="AB544" s="235"/>
      <c r="AC544" s="235"/>
      <c r="AD544" s="235"/>
      <c r="AE544" s="235"/>
      <c r="AF544" s="235"/>
      <c r="AG544" s="235"/>
      <c r="AH544" s="235"/>
      <c r="AI544" s="235"/>
      <c r="AJ544" s="235"/>
      <c r="AK544" s="235"/>
      <c r="AL544" s="235"/>
      <c r="AM544" s="235"/>
      <c r="AN544" s="235"/>
      <c r="AO544" s="235"/>
    </row>
    <row r="545" spans="1:41" ht="15.6">
      <c r="A545" s="235"/>
      <c r="B545" s="236"/>
      <c r="C545" s="237"/>
      <c r="D545" s="238"/>
      <c r="E545" s="239"/>
      <c r="F545" s="240"/>
      <c r="G545" s="235"/>
      <c r="H545" s="235"/>
      <c r="I545" s="241"/>
      <c r="J545" s="237"/>
      <c r="K545" s="239"/>
      <c r="L545" s="239"/>
      <c r="M545" s="238"/>
      <c r="N545" s="240"/>
      <c r="O545" s="235"/>
      <c r="P545" s="235"/>
      <c r="Q545" s="241"/>
      <c r="R545" s="235"/>
      <c r="S545" s="235"/>
      <c r="T545" s="235"/>
      <c r="U545" s="235"/>
      <c r="V545" s="197"/>
      <c r="W545" s="235"/>
      <c r="X545" s="235"/>
      <c r="Y545" s="235"/>
      <c r="Z545" s="235"/>
      <c r="AA545" s="235"/>
      <c r="AB545" s="235"/>
      <c r="AC545" s="235"/>
      <c r="AD545" s="235"/>
      <c r="AE545" s="235"/>
      <c r="AF545" s="235"/>
      <c r="AG545" s="235"/>
      <c r="AH545" s="235"/>
      <c r="AI545" s="235"/>
      <c r="AJ545" s="235"/>
      <c r="AK545" s="235"/>
      <c r="AL545" s="235"/>
      <c r="AM545" s="235"/>
      <c r="AN545" s="235"/>
      <c r="AO545" s="235"/>
    </row>
    <row r="546" spans="1:41" ht="15.6">
      <c r="A546" s="235"/>
      <c r="B546" s="236"/>
      <c r="C546" s="237"/>
      <c r="D546" s="238"/>
      <c r="E546" s="239"/>
      <c r="F546" s="240"/>
      <c r="G546" s="235"/>
      <c r="H546" s="235"/>
      <c r="I546" s="241"/>
      <c r="J546" s="237"/>
      <c r="K546" s="239"/>
      <c r="L546" s="239"/>
      <c r="M546" s="238"/>
      <c r="N546" s="240"/>
      <c r="O546" s="235"/>
      <c r="P546" s="235"/>
      <c r="Q546" s="241"/>
      <c r="R546" s="235"/>
      <c r="S546" s="235"/>
      <c r="T546" s="235"/>
      <c r="U546" s="235"/>
      <c r="V546" s="197"/>
      <c r="W546" s="235"/>
      <c r="X546" s="235"/>
      <c r="Y546" s="235"/>
      <c r="Z546" s="235"/>
      <c r="AA546" s="235"/>
      <c r="AB546" s="235"/>
      <c r="AC546" s="235"/>
      <c r="AD546" s="235"/>
      <c r="AE546" s="235"/>
      <c r="AF546" s="235"/>
      <c r="AG546" s="235"/>
      <c r="AH546" s="235"/>
      <c r="AI546" s="235"/>
      <c r="AJ546" s="235"/>
      <c r="AK546" s="235"/>
      <c r="AL546" s="235"/>
      <c r="AM546" s="235"/>
      <c r="AN546" s="235"/>
      <c r="AO546" s="235"/>
    </row>
    <row r="547" spans="1:41" ht="15.6">
      <c r="A547" s="235"/>
      <c r="B547" s="236"/>
      <c r="C547" s="237"/>
      <c r="D547" s="238"/>
      <c r="E547" s="239"/>
      <c r="F547" s="240"/>
      <c r="G547" s="235"/>
      <c r="H547" s="235"/>
      <c r="I547" s="241"/>
      <c r="J547" s="237"/>
      <c r="K547" s="239"/>
      <c r="L547" s="239"/>
      <c r="M547" s="238"/>
      <c r="N547" s="240"/>
      <c r="O547" s="235"/>
      <c r="P547" s="235"/>
      <c r="Q547" s="241"/>
      <c r="R547" s="235"/>
      <c r="S547" s="235"/>
      <c r="T547" s="235"/>
      <c r="U547" s="235"/>
      <c r="V547" s="197"/>
      <c r="W547" s="235"/>
      <c r="X547" s="235"/>
      <c r="Y547" s="235"/>
      <c r="Z547" s="235"/>
      <c r="AA547" s="235"/>
      <c r="AB547" s="235"/>
      <c r="AC547" s="235"/>
      <c r="AD547" s="235"/>
      <c r="AE547" s="235"/>
      <c r="AF547" s="235"/>
      <c r="AG547" s="235"/>
      <c r="AH547" s="235"/>
      <c r="AI547" s="235"/>
      <c r="AJ547" s="235"/>
      <c r="AK547" s="235"/>
      <c r="AL547" s="235"/>
      <c r="AM547" s="235"/>
      <c r="AN547" s="235"/>
      <c r="AO547" s="235"/>
    </row>
    <row r="548" spans="1:41" ht="15.6">
      <c r="A548" s="235"/>
      <c r="B548" s="236"/>
      <c r="C548" s="237"/>
      <c r="D548" s="238"/>
      <c r="E548" s="239"/>
      <c r="F548" s="240"/>
      <c r="G548" s="235"/>
      <c r="H548" s="235"/>
      <c r="I548" s="241"/>
      <c r="J548" s="237"/>
      <c r="K548" s="239"/>
      <c r="L548" s="239"/>
      <c r="M548" s="238"/>
      <c r="N548" s="240"/>
      <c r="O548" s="235"/>
      <c r="P548" s="235"/>
      <c r="Q548" s="241"/>
      <c r="R548" s="235"/>
      <c r="S548" s="235"/>
      <c r="T548" s="235"/>
      <c r="U548" s="235"/>
      <c r="V548" s="197"/>
      <c r="W548" s="235"/>
      <c r="X548" s="235"/>
      <c r="Y548" s="235"/>
      <c r="Z548" s="235"/>
      <c r="AA548" s="235"/>
      <c r="AB548" s="235"/>
      <c r="AC548" s="235"/>
      <c r="AD548" s="235"/>
      <c r="AE548" s="235"/>
      <c r="AF548" s="235"/>
      <c r="AG548" s="235"/>
      <c r="AH548" s="235"/>
      <c r="AI548" s="235"/>
      <c r="AJ548" s="235"/>
      <c r="AK548" s="235"/>
      <c r="AL548" s="235"/>
      <c r="AM548" s="235"/>
      <c r="AN548" s="235"/>
      <c r="AO548" s="235"/>
    </row>
    <row r="549" spans="1:41" ht="15.6">
      <c r="A549" s="235"/>
      <c r="B549" s="236"/>
      <c r="C549" s="237"/>
      <c r="D549" s="238"/>
      <c r="E549" s="239"/>
      <c r="F549" s="240"/>
      <c r="G549" s="235"/>
      <c r="H549" s="235"/>
      <c r="I549" s="241"/>
      <c r="J549" s="237"/>
      <c r="K549" s="239"/>
      <c r="L549" s="239"/>
      <c r="M549" s="238"/>
      <c r="N549" s="240"/>
      <c r="O549" s="235"/>
      <c r="P549" s="235"/>
      <c r="Q549" s="241"/>
      <c r="R549" s="235"/>
      <c r="S549" s="235"/>
      <c r="T549" s="235"/>
      <c r="U549" s="235"/>
      <c r="V549" s="197"/>
      <c r="W549" s="235"/>
      <c r="X549" s="235"/>
      <c r="Y549" s="235"/>
      <c r="Z549" s="235"/>
      <c r="AA549" s="235"/>
      <c r="AB549" s="235"/>
      <c r="AC549" s="235"/>
      <c r="AD549" s="235"/>
      <c r="AE549" s="235"/>
      <c r="AF549" s="235"/>
      <c r="AG549" s="235"/>
      <c r="AH549" s="235"/>
      <c r="AI549" s="235"/>
      <c r="AJ549" s="235"/>
      <c r="AK549" s="235"/>
      <c r="AL549" s="235"/>
      <c r="AM549" s="235"/>
      <c r="AN549" s="235"/>
      <c r="AO549" s="235"/>
    </row>
    <row r="550" spans="1:41" ht="15.6">
      <c r="A550" s="235"/>
      <c r="B550" s="236"/>
      <c r="C550" s="237"/>
      <c r="D550" s="238"/>
      <c r="E550" s="239"/>
      <c r="F550" s="240"/>
      <c r="G550" s="235"/>
      <c r="H550" s="235"/>
      <c r="I550" s="241"/>
      <c r="J550" s="237"/>
      <c r="K550" s="239"/>
      <c r="L550" s="239"/>
      <c r="M550" s="238"/>
      <c r="N550" s="240"/>
      <c r="O550" s="235"/>
      <c r="P550" s="235"/>
      <c r="Q550" s="241"/>
      <c r="R550" s="235"/>
      <c r="S550" s="235"/>
      <c r="T550" s="235"/>
      <c r="U550" s="235"/>
      <c r="V550" s="197"/>
      <c r="W550" s="235"/>
      <c r="X550" s="235"/>
      <c r="Y550" s="235"/>
      <c r="Z550" s="235"/>
      <c r="AA550" s="235"/>
      <c r="AB550" s="235"/>
      <c r="AC550" s="235"/>
      <c r="AD550" s="235"/>
      <c r="AE550" s="235"/>
      <c r="AF550" s="235"/>
      <c r="AG550" s="235"/>
      <c r="AH550" s="235"/>
      <c r="AI550" s="235"/>
      <c r="AJ550" s="235"/>
      <c r="AK550" s="235"/>
      <c r="AL550" s="235"/>
      <c r="AM550" s="235"/>
      <c r="AN550" s="235"/>
      <c r="AO550" s="235"/>
    </row>
    <row r="551" spans="1:41" ht="15.6">
      <c r="A551" s="235"/>
      <c r="B551" s="236"/>
      <c r="C551" s="237"/>
      <c r="D551" s="238"/>
      <c r="E551" s="239"/>
      <c r="F551" s="240"/>
      <c r="G551" s="235"/>
      <c r="H551" s="235"/>
      <c r="I551" s="241"/>
      <c r="J551" s="237"/>
      <c r="K551" s="239"/>
      <c r="L551" s="239"/>
      <c r="M551" s="238"/>
      <c r="N551" s="240"/>
      <c r="O551" s="235"/>
      <c r="P551" s="235"/>
      <c r="Q551" s="241"/>
      <c r="R551" s="235"/>
      <c r="S551" s="235"/>
      <c r="T551" s="235"/>
      <c r="U551" s="235"/>
      <c r="V551" s="197"/>
      <c r="W551" s="235"/>
      <c r="X551" s="235"/>
      <c r="Y551" s="235"/>
      <c r="Z551" s="235"/>
      <c r="AA551" s="235"/>
      <c r="AB551" s="235"/>
      <c r="AC551" s="235"/>
      <c r="AD551" s="235"/>
      <c r="AE551" s="235"/>
      <c r="AF551" s="235"/>
      <c r="AG551" s="235"/>
      <c r="AH551" s="235"/>
      <c r="AI551" s="235"/>
      <c r="AJ551" s="235"/>
      <c r="AK551" s="235"/>
      <c r="AL551" s="235"/>
      <c r="AM551" s="235"/>
      <c r="AN551" s="235"/>
      <c r="AO551" s="235"/>
    </row>
    <row r="552" spans="1:41" ht="15.6">
      <c r="A552" s="235"/>
      <c r="B552" s="236"/>
      <c r="C552" s="237"/>
      <c r="D552" s="238"/>
      <c r="E552" s="239"/>
      <c r="F552" s="240"/>
      <c r="G552" s="235"/>
      <c r="H552" s="235"/>
      <c r="I552" s="241"/>
      <c r="J552" s="237"/>
      <c r="K552" s="239"/>
      <c r="L552" s="239"/>
      <c r="M552" s="238"/>
      <c r="N552" s="240"/>
      <c r="O552" s="235"/>
      <c r="P552" s="235"/>
      <c r="Q552" s="241"/>
      <c r="R552" s="235"/>
      <c r="S552" s="235"/>
      <c r="T552" s="235"/>
      <c r="U552" s="235"/>
      <c r="V552" s="197"/>
      <c r="W552" s="235"/>
      <c r="X552" s="235"/>
      <c r="Y552" s="235"/>
      <c r="Z552" s="235"/>
      <c r="AA552" s="235"/>
      <c r="AB552" s="235"/>
      <c r="AC552" s="235"/>
      <c r="AD552" s="235"/>
      <c r="AE552" s="235"/>
      <c r="AF552" s="235"/>
      <c r="AG552" s="235"/>
      <c r="AH552" s="235"/>
      <c r="AI552" s="235"/>
      <c r="AJ552" s="235"/>
      <c r="AK552" s="235"/>
      <c r="AL552" s="235"/>
      <c r="AM552" s="235"/>
      <c r="AN552" s="235"/>
      <c r="AO552" s="235"/>
    </row>
    <row r="553" spans="1:41" ht="15.6">
      <c r="A553" s="235"/>
      <c r="B553" s="236"/>
      <c r="C553" s="237"/>
      <c r="D553" s="238"/>
      <c r="E553" s="239"/>
      <c r="F553" s="240"/>
      <c r="G553" s="235"/>
      <c r="H553" s="235"/>
      <c r="I553" s="241"/>
      <c r="J553" s="237"/>
      <c r="K553" s="239"/>
      <c r="L553" s="239"/>
      <c r="M553" s="238"/>
      <c r="N553" s="240"/>
      <c r="O553" s="235"/>
      <c r="P553" s="235"/>
      <c r="Q553" s="241"/>
      <c r="R553" s="235"/>
      <c r="S553" s="235"/>
      <c r="T553" s="235"/>
      <c r="U553" s="235"/>
      <c r="V553" s="197"/>
      <c r="W553" s="235"/>
      <c r="X553" s="235"/>
      <c r="Y553" s="235"/>
      <c r="Z553" s="235"/>
      <c r="AA553" s="235"/>
      <c r="AB553" s="235"/>
      <c r="AC553" s="235"/>
      <c r="AD553" s="235"/>
      <c r="AE553" s="235"/>
      <c r="AF553" s="235"/>
      <c r="AG553" s="235"/>
      <c r="AH553" s="235"/>
      <c r="AI553" s="235"/>
      <c r="AJ553" s="235"/>
      <c r="AK553" s="235"/>
      <c r="AL553" s="235"/>
      <c r="AM553" s="235"/>
      <c r="AN553" s="235"/>
      <c r="AO553" s="235"/>
    </row>
    <row r="554" spans="1:41" ht="15.6">
      <c r="A554" s="235"/>
      <c r="B554" s="236"/>
      <c r="C554" s="237"/>
      <c r="D554" s="238"/>
      <c r="E554" s="239"/>
      <c r="F554" s="240"/>
      <c r="G554" s="235"/>
      <c r="H554" s="235"/>
      <c r="I554" s="241"/>
      <c r="J554" s="237"/>
      <c r="K554" s="239"/>
      <c r="L554" s="239"/>
      <c r="M554" s="238"/>
      <c r="N554" s="240"/>
      <c r="O554" s="235"/>
      <c r="P554" s="235"/>
      <c r="Q554" s="241"/>
      <c r="R554" s="235"/>
      <c r="S554" s="235"/>
      <c r="T554" s="235"/>
      <c r="U554" s="235"/>
      <c r="V554" s="197"/>
      <c r="W554" s="235"/>
      <c r="X554" s="235"/>
      <c r="Y554" s="235"/>
      <c r="Z554" s="235"/>
      <c r="AA554" s="235"/>
      <c r="AB554" s="235"/>
      <c r="AC554" s="235"/>
      <c r="AD554" s="235"/>
      <c r="AE554" s="235"/>
      <c r="AF554" s="235"/>
      <c r="AG554" s="235"/>
      <c r="AH554" s="235"/>
      <c r="AI554" s="235"/>
      <c r="AJ554" s="235"/>
      <c r="AK554" s="235"/>
      <c r="AL554" s="235"/>
      <c r="AM554" s="235"/>
      <c r="AN554" s="235"/>
      <c r="AO554" s="235"/>
    </row>
    <row r="555" spans="1:41" ht="15.6">
      <c r="A555" s="235"/>
      <c r="B555" s="236"/>
      <c r="C555" s="237"/>
      <c r="D555" s="238"/>
      <c r="E555" s="239"/>
      <c r="F555" s="240"/>
      <c r="G555" s="235"/>
      <c r="H555" s="235"/>
      <c r="I555" s="241"/>
      <c r="J555" s="237"/>
      <c r="K555" s="239"/>
      <c r="L555" s="239"/>
      <c r="M555" s="238"/>
      <c r="N555" s="240"/>
      <c r="O555" s="235"/>
      <c r="P555" s="235"/>
      <c r="Q555" s="241"/>
      <c r="R555" s="235"/>
      <c r="S555" s="235"/>
      <c r="T555" s="235"/>
      <c r="U555" s="235"/>
      <c r="V555" s="197"/>
      <c r="W555" s="235"/>
      <c r="X555" s="235"/>
      <c r="Y555" s="235"/>
      <c r="Z555" s="235"/>
      <c r="AA555" s="235"/>
      <c r="AB555" s="235"/>
      <c r="AC555" s="235"/>
      <c r="AD555" s="235"/>
      <c r="AE555" s="235"/>
      <c r="AF555" s="235"/>
      <c r="AG555" s="235"/>
      <c r="AH555" s="235"/>
      <c r="AI555" s="235"/>
      <c r="AJ555" s="235"/>
      <c r="AK555" s="235"/>
      <c r="AL555" s="235"/>
      <c r="AM555" s="235"/>
      <c r="AN555" s="235"/>
      <c r="AO555" s="235"/>
    </row>
    <row r="556" spans="1:41" ht="15.6">
      <c r="A556" s="235"/>
      <c r="B556" s="236"/>
      <c r="C556" s="237"/>
      <c r="D556" s="238"/>
      <c r="E556" s="239"/>
      <c r="F556" s="240"/>
      <c r="G556" s="235"/>
      <c r="H556" s="235"/>
      <c r="I556" s="241"/>
      <c r="J556" s="237"/>
      <c r="K556" s="239"/>
      <c r="L556" s="239"/>
      <c r="M556" s="238"/>
      <c r="N556" s="240"/>
      <c r="O556" s="235"/>
      <c r="P556" s="235"/>
      <c r="Q556" s="241"/>
      <c r="R556" s="235"/>
      <c r="S556" s="235"/>
      <c r="T556" s="235"/>
      <c r="U556" s="235"/>
      <c r="V556" s="197"/>
      <c r="W556" s="235"/>
      <c r="X556" s="235"/>
      <c r="Y556" s="235"/>
      <c r="Z556" s="235"/>
      <c r="AA556" s="235"/>
      <c r="AB556" s="235"/>
      <c r="AC556" s="235"/>
      <c r="AD556" s="235"/>
      <c r="AE556" s="235"/>
      <c r="AF556" s="235"/>
      <c r="AG556" s="235"/>
      <c r="AH556" s="235"/>
      <c r="AI556" s="235"/>
      <c r="AJ556" s="235"/>
      <c r="AK556" s="235"/>
      <c r="AL556" s="235"/>
      <c r="AM556" s="235"/>
      <c r="AN556" s="235"/>
      <c r="AO556" s="235"/>
    </row>
    <row r="557" spans="1:41" ht="15.6">
      <c r="A557" s="235"/>
      <c r="B557" s="236"/>
      <c r="C557" s="237"/>
      <c r="D557" s="238"/>
      <c r="E557" s="239"/>
      <c r="F557" s="240"/>
      <c r="G557" s="235"/>
      <c r="H557" s="235"/>
      <c r="I557" s="241"/>
      <c r="J557" s="237"/>
      <c r="K557" s="239"/>
      <c r="L557" s="239"/>
      <c r="M557" s="238"/>
      <c r="N557" s="240"/>
      <c r="O557" s="235"/>
      <c r="P557" s="235"/>
      <c r="Q557" s="241"/>
      <c r="R557" s="235"/>
      <c r="S557" s="235"/>
      <c r="T557" s="235"/>
      <c r="U557" s="235"/>
      <c r="V557" s="197"/>
      <c r="W557" s="235"/>
      <c r="X557" s="235"/>
      <c r="Y557" s="235"/>
      <c r="Z557" s="235"/>
      <c r="AA557" s="235"/>
      <c r="AB557" s="235"/>
      <c r="AC557" s="235"/>
      <c r="AD557" s="235"/>
      <c r="AE557" s="235"/>
      <c r="AF557" s="235"/>
      <c r="AG557" s="235"/>
      <c r="AH557" s="235"/>
      <c r="AI557" s="235"/>
      <c r="AJ557" s="235"/>
      <c r="AK557" s="235"/>
      <c r="AL557" s="235"/>
      <c r="AM557" s="235"/>
      <c r="AN557" s="235"/>
      <c r="AO557" s="235"/>
    </row>
    <row r="558" spans="1:41" ht="15.6">
      <c r="A558" s="235"/>
      <c r="B558" s="236"/>
      <c r="C558" s="237"/>
      <c r="D558" s="238"/>
      <c r="E558" s="239"/>
      <c r="F558" s="240"/>
      <c r="G558" s="235"/>
      <c r="H558" s="235"/>
      <c r="I558" s="241"/>
      <c r="J558" s="237"/>
      <c r="K558" s="239"/>
      <c r="L558" s="239"/>
      <c r="M558" s="238"/>
      <c r="N558" s="240"/>
      <c r="O558" s="235"/>
      <c r="P558" s="235"/>
      <c r="Q558" s="241"/>
      <c r="R558" s="235"/>
      <c r="S558" s="235"/>
      <c r="T558" s="235"/>
      <c r="U558" s="235"/>
      <c r="V558" s="197"/>
      <c r="W558" s="235"/>
      <c r="X558" s="235"/>
      <c r="Y558" s="235"/>
      <c r="Z558" s="235"/>
      <c r="AA558" s="235"/>
      <c r="AB558" s="235"/>
      <c r="AC558" s="235"/>
      <c r="AD558" s="235"/>
      <c r="AE558" s="235"/>
      <c r="AF558" s="235"/>
      <c r="AG558" s="235"/>
      <c r="AH558" s="235"/>
      <c r="AI558" s="235"/>
      <c r="AJ558" s="235"/>
      <c r="AK558" s="235"/>
      <c r="AL558" s="235"/>
      <c r="AM558" s="235"/>
      <c r="AN558" s="235"/>
      <c r="AO558" s="235"/>
    </row>
    <row r="559" spans="1:41" ht="15.6">
      <c r="A559" s="235"/>
      <c r="B559" s="236"/>
      <c r="C559" s="237"/>
      <c r="D559" s="238"/>
      <c r="E559" s="239"/>
      <c r="F559" s="240"/>
      <c r="G559" s="235"/>
      <c r="H559" s="235"/>
      <c r="I559" s="241"/>
      <c r="J559" s="237"/>
      <c r="K559" s="239"/>
      <c r="L559" s="239"/>
      <c r="M559" s="238"/>
      <c r="N559" s="240"/>
      <c r="O559" s="235"/>
      <c r="P559" s="235"/>
      <c r="Q559" s="241"/>
      <c r="R559" s="235"/>
      <c r="S559" s="235"/>
      <c r="T559" s="235"/>
      <c r="U559" s="235"/>
      <c r="V559" s="197"/>
      <c r="W559" s="235"/>
      <c r="X559" s="235"/>
      <c r="Y559" s="235"/>
      <c r="Z559" s="235"/>
      <c r="AA559" s="235"/>
      <c r="AB559" s="235"/>
      <c r="AC559" s="235"/>
      <c r="AD559" s="235"/>
      <c r="AE559" s="235"/>
      <c r="AF559" s="235"/>
      <c r="AG559" s="235"/>
      <c r="AH559" s="235"/>
      <c r="AI559" s="235"/>
      <c r="AJ559" s="235"/>
      <c r="AK559" s="235"/>
      <c r="AL559" s="235"/>
      <c r="AM559" s="235"/>
      <c r="AN559" s="235"/>
      <c r="AO559" s="235"/>
    </row>
    <row r="560" spans="1:41" ht="15.6">
      <c r="A560" s="235"/>
      <c r="B560" s="236"/>
      <c r="C560" s="237"/>
      <c r="D560" s="238"/>
      <c r="E560" s="239"/>
      <c r="F560" s="240"/>
      <c r="G560" s="235"/>
      <c r="H560" s="235"/>
      <c r="I560" s="241"/>
      <c r="J560" s="237"/>
      <c r="K560" s="239"/>
      <c r="L560" s="239"/>
      <c r="M560" s="238"/>
      <c r="N560" s="240"/>
      <c r="O560" s="235"/>
      <c r="P560" s="235"/>
      <c r="Q560" s="241"/>
      <c r="R560" s="235"/>
      <c r="S560" s="235"/>
      <c r="T560" s="235"/>
      <c r="U560" s="235"/>
      <c r="V560" s="197"/>
      <c r="W560" s="235"/>
      <c r="X560" s="235"/>
      <c r="Y560" s="235"/>
      <c r="Z560" s="235"/>
      <c r="AA560" s="235"/>
      <c r="AB560" s="235"/>
      <c r="AC560" s="235"/>
      <c r="AD560" s="235"/>
      <c r="AE560" s="235"/>
      <c r="AF560" s="235"/>
      <c r="AG560" s="235"/>
      <c r="AH560" s="235"/>
      <c r="AI560" s="235"/>
      <c r="AJ560" s="235"/>
      <c r="AK560" s="235"/>
      <c r="AL560" s="235"/>
      <c r="AM560" s="235"/>
      <c r="AN560" s="235"/>
      <c r="AO560" s="235"/>
    </row>
    <row r="561" spans="1:41" ht="15.6">
      <c r="A561" s="235"/>
      <c r="B561" s="236"/>
      <c r="C561" s="237"/>
      <c r="D561" s="238"/>
      <c r="E561" s="239"/>
      <c r="F561" s="240"/>
      <c r="G561" s="235"/>
      <c r="H561" s="235"/>
      <c r="I561" s="241"/>
      <c r="J561" s="237"/>
      <c r="K561" s="239"/>
      <c r="L561" s="239"/>
      <c r="M561" s="238"/>
      <c r="N561" s="240"/>
      <c r="O561" s="235"/>
      <c r="P561" s="235"/>
      <c r="Q561" s="241"/>
      <c r="R561" s="235"/>
      <c r="S561" s="235"/>
      <c r="T561" s="235"/>
      <c r="U561" s="235"/>
      <c r="V561" s="197"/>
      <c r="W561" s="235"/>
      <c r="X561" s="235"/>
      <c r="Y561" s="235"/>
      <c r="Z561" s="235"/>
      <c r="AA561" s="235"/>
      <c r="AB561" s="235"/>
      <c r="AC561" s="235"/>
      <c r="AD561" s="235"/>
      <c r="AE561" s="235"/>
      <c r="AF561" s="235"/>
      <c r="AG561" s="235"/>
      <c r="AH561" s="235"/>
      <c r="AI561" s="235"/>
      <c r="AJ561" s="235"/>
      <c r="AK561" s="235"/>
      <c r="AL561" s="235"/>
      <c r="AM561" s="235"/>
      <c r="AN561" s="235"/>
      <c r="AO561" s="235"/>
    </row>
    <row r="562" spans="1:41" ht="15.6">
      <c r="A562" s="235"/>
      <c r="B562" s="236"/>
      <c r="C562" s="237"/>
      <c r="D562" s="238"/>
      <c r="E562" s="239"/>
      <c r="F562" s="240"/>
      <c r="G562" s="235"/>
      <c r="H562" s="235"/>
      <c r="I562" s="241"/>
      <c r="J562" s="237"/>
      <c r="K562" s="239"/>
      <c r="L562" s="239"/>
      <c r="M562" s="238"/>
      <c r="N562" s="240"/>
      <c r="O562" s="235"/>
      <c r="P562" s="235"/>
      <c r="Q562" s="241"/>
      <c r="R562" s="235"/>
      <c r="S562" s="235"/>
      <c r="T562" s="235"/>
      <c r="U562" s="235"/>
      <c r="V562" s="197"/>
      <c r="W562" s="235"/>
      <c r="X562" s="235"/>
      <c r="Y562" s="235"/>
      <c r="Z562" s="235"/>
      <c r="AA562" s="235"/>
      <c r="AB562" s="235"/>
      <c r="AC562" s="235"/>
      <c r="AD562" s="235"/>
      <c r="AE562" s="235"/>
      <c r="AF562" s="235"/>
      <c r="AG562" s="235"/>
      <c r="AH562" s="235"/>
      <c r="AI562" s="235"/>
      <c r="AJ562" s="235"/>
      <c r="AK562" s="235"/>
      <c r="AL562" s="235"/>
      <c r="AM562" s="235"/>
      <c r="AN562" s="235"/>
      <c r="AO562" s="235"/>
    </row>
    <row r="563" spans="1:41" ht="15.6">
      <c r="A563" s="235"/>
      <c r="B563" s="236"/>
      <c r="C563" s="237"/>
      <c r="D563" s="238"/>
      <c r="E563" s="239"/>
      <c r="F563" s="240"/>
      <c r="G563" s="235"/>
      <c r="H563" s="235"/>
      <c r="I563" s="241"/>
      <c r="J563" s="237"/>
      <c r="K563" s="239"/>
      <c r="L563" s="239"/>
      <c r="M563" s="238"/>
      <c r="N563" s="240"/>
      <c r="O563" s="235"/>
      <c r="P563" s="235"/>
      <c r="Q563" s="241"/>
      <c r="R563" s="235"/>
      <c r="S563" s="235"/>
      <c r="T563" s="235"/>
      <c r="U563" s="235"/>
      <c r="V563" s="197"/>
      <c r="W563" s="235"/>
      <c r="X563" s="235"/>
      <c r="Y563" s="235"/>
      <c r="Z563" s="235"/>
      <c r="AA563" s="235"/>
      <c r="AB563" s="235"/>
      <c r="AC563" s="235"/>
      <c r="AD563" s="235"/>
      <c r="AE563" s="235"/>
      <c r="AF563" s="235"/>
      <c r="AG563" s="235"/>
      <c r="AH563" s="235"/>
      <c r="AI563" s="235"/>
      <c r="AJ563" s="235"/>
      <c r="AK563" s="235"/>
      <c r="AL563" s="235"/>
      <c r="AM563" s="235"/>
      <c r="AN563" s="235"/>
      <c r="AO563" s="235"/>
    </row>
    <row r="564" spans="1:41" ht="15.6">
      <c r="A564" s="235"/>
      <c r="B564" s="236"/>
      <c r="C564" s="237"/>
      <c r="D564" s="238"/>
      <c r="E564" s="239"/>
      <c r="F564" s="240"/>
      <c r="G564" s="235"/>
      <c r="H564" s="235"/>
      <c r="I564" s="241"/>
      <c r="J564" s="237"/>
      <c r="K564" s="239"/>
      <c r="L564" s="239"/>
      <c r="M564" s="238"/>
      <c r="N564" s="240"/>
      <c r="O564" s="235"/>
      <c r="P564" s="235"/>
      <c r="Q564" s="241"/>
      <c r="R564" s="235"/>
      <c r="S564" s="235"/>
      <c r="T564" s="235"/>
      <c r="U564" s="235"/>
      <c r="V564" s="197"/>
      <c r="W564" s="235"/>
      <c r="X564" s="235"/>
      <c r="Y564" s="235"/>
      <c r="Z564" s="235"/>
      <c r="AA564" s="235"/>
      <c r="AB564" s="235"/>
      <c r="AC564" s="235"/>
      <c r="AD564" s="235"/>
      <c r="AE564" s="235"/>
      <c r="AF564" s="235"/>
      <c r="AG564" s="235"/>
      <c r="AH564" s="235"/>
      <c r="AI564" s="235"/>
      <c r="AJ564" s="235"/>
      <c r="AK564" s="235"/>
      <c r="AL564" s="235"/>
      <c r="AM564" s="235"/>
      <c r="AN564" s="235"/>
      <c r="AO564" s="235"/>
    </row>
    <row r="565" spans="1:41" ht="15.6">
      <c r="A565" s="235"/>
      <c r="B565" s="236"/>
      <c r="C565" s="237"/>
      <c r="D565" s="238"/>
      <c r="E565" s="239"/>
      <c r="F565" s="240"/>
      <c r="G565" s="235"/>
      <c r="H565" s="235"/>
      <c r="I565" s="241"/>
      <c r="J565" s="237"/>
      <c r="K565" s="239"/>
      <c r="L565" s="239"/>
      <c r="M565" s="238"/>
      <c r="N565" s="240"/>
      <c r="O565" s="235"/>
      <c r="P565" s="235"/>
      <c r="Q565" s="241"/>
      <c r="R565" s="235"/>
      <c r="S565" s="235"/>
      <c r="T565" s="235"/>
      <c r="U565" s="235"/>
      <c r="V565" s="197"/>
      <c r="W565" s="235"/>
      <c r="X565" s="235"/>
      <c r="Y565" s="235"/>
      <c r="Z565" s="235"/>
      <c r="AA565" s="235"/>
      <c r="AB565" s="235"/>
      <c r="AC565" s="235"/>
      <c r="AD565" s="235"/>
      <c r="AE565" s="235"/>
      <c r="AF565" s="235"/>
      <c r="AG565" s="235"/>
      <c r="AH565" s="235"/>
      <c r="AI565" s="235"/>
      <c r="AJ565" s="235"/>
      <c r="AK565" s="235"/>
      <c r="AL565" s="235"/>
      <c r="AM565" s="235"/>
      <c r="AN565" s="235"/>
      <c r="AO565" s="235"/>
    </row>
    <row r="566" spans="1:41" ht="15.6">
      <c r="A566" s="235"/>
      <c r="B566" s="236"/>
      <c r="C566" s="237"/>
      <c r="D566" s="238"/>
      <c r="E566" s="239"/>
      <c r="F566" s="240"/>
      <c r="G566" s="235"/>
      <c r="H566" s="235"/>
      <c r="I566" s="241"/>
      <c r="J566" s="237"/>
      <c r="K566" s="239"/>
      <c r="L566" s="239"/>
      <c r="M566" s="238"/>
      <c r="N566" s="240"/>
      <c r="O566" s="235"/>
      <c r="P566" s="235"/>
      <c r="Q566" s="241"/>
      <c r="R566" s="235"/>
      <c r="S566" s="235"/>
      <c r="T566" s="235"/>
      <c r="U566" s="235"/>
      <c r="V566" s="197"/>
      <c r="W566" s="235"/>
      <c r="X566" s="235"/>
      <c r="Y566" s="235"/>
      <c r="Z566" s="235"/>
      <c r="AA566" s="235"/>
      <c r="AB566" s="235"/>
      <c r="AC566" s="235"/>
      <c r="AD566" s="235"/>
      <c r="AE566" s="235"/>
      <c r="AF566" s="235"/>
      <c r="AG566" s="235"/>
      <c r="AH566" s="235"/>
      <c r="AI566" s="235"/>
      <c r="AJ566" s="235"/>
      <c r="AK566" s="235"/>
      <c r="AL566" s="235"/>
      <c r="AM566" s="235"/>
      <c r="AN566" s="235"/>
      <c r="AO566" s="235"/>
    </row>
    <row r="567" spans="1:41" ht="15.6">
      <c r="A567" s="235"/>
      <c r="B567" s="236"/>
      <c r="C567" s="237"/>
      <c r="D567" s="238"/>
      <c r="E567" s="239"/>
      <c r="F567" s="240"/>
      <c r="G567" s="235"/>
      <c r="H567" s="235"/>
      <c r="I567" s="241"/>
      <c r="J567" s="237"/>
      <c r="K567" s="239"/>
      <c r="L567" s="239"/>
      <c r="M567" s="238"/>
      <c r="N567" s="240"/>
      <c r="O567" s="235"/>
      <c r="P567" s="235"/>
      <c r="Q567" s="241"/>
      <c r="R567" s="235"/>
      <c r="S567" s="235"/>
      <c r="T567" s="235"/>
      <c r="U567" s="235"/>
      <c r="V567" s="197"/>
      <c r="W567" s="235"/>
      <c r="X567" s="235"/>
      <c r="Y567" s="235"/>
      <c r="Z567" s="235"/>
      <c r="AA567" s="235"/>
      <c r="AB567" s="235"/>
      <c r="AC567" s="235"/>
      <c r="AD567" s="235"/>
      <c r="AE567" s="235"/>
      <c r="AF567" s="235"/>
      <c r="AG567" s="235"/>
      <c r="AH567" s="235"/>
      <c r="AI567" s="235"/>
      <c r="AJ567" s="235"/>
      <c r="AK567" s="235"/>
      <c r="AL567" s="235"/>
      <c r="AM567" s="235"/>
      <c r="AN567" s="235"/>
      <c r="AO567" s="235"/>
    </row>
    <row r="568" spans="1:41" ht="15.6">
      <c r="A568" s="235"/>
      <c r="B568" s="236"/>
      <c r="C568" s="237"/>
      <c r="D568" s="238"/>
      <c r="E568" s="239"/>
      <c r="F568" s="240"/>
      <c r="G568" s="235"/>
      <c r="H568" s="235"/>
      <c r="I568" s="241"/>
      <c r="J568" s="237"/>
      <c r="K568" s="239"/>
      <c r="L568" s="239"/>
      <c r="M568" s="238"/>
      <c r="N568" s="240"/>
      <c r="O568" s="235"/>
      <c r="P568" s="235"/>
      <c r="Q568" s="241"/>
      <c r="R568" s="235"/>
      <c r="S568" s="235"/>
      <c r="T568" s="235"/>
      <c r="U568" s="235"/>
      <c r="V568" s="197"/>
      <c r="W568" s="235"/>
      <c r="X568" s="235"/>
      <c r="Y568" s="235"/>
      <c r="Z568" s="235"/>
      <c r="AA568" s="235"/>
      <c r="AB568" s="235"/>
      <c r="AC568" s="235"/>
      <c r="AD568" s="235"/>
      <c r="AE568" s="235"/>
      <c r="AF568" s="235"/>
      <c r="AG568" s="235"/>
      <c r="AH568" s="235"/>
      <c r="AI568" s="235"/>
      <c r="AJ568" s="235"/>
      <c r="AK568" s="235"/>
      <c r="AL568" s="235"/>
      <c r="AM568" s="235"/>
      <c r="AN568" s="235"/>
      <c r="AO568" s="235"/>
    </row>
    <row r="569" spans="1:41" ht="15.6">
      <c r="A569" s="235"/>
      <c r="B569" s="236"/>
      <c r="C569" s="237"/>
      <c r="D569" s="238"/>
      <c r="E569" s="239"/>
      <c r="F569" s="240"/>
      <c r="G569" s="235"/>
      <c r="H569" s="235"/>
      <c r="I569" s="241"/>
      <c r="J569" s="237"/>
      <c r="K569" s="239"/>
      <c r="L569" s="239"/>
      <c r="M569" s="238"/>
      <c r="N569" s="240"/>
      <c r="O569" s="235"/>
      <c r="P569" s="235"/>
      <c r="Q569" s="241"/>
      <c r="R569" s="235"/>
      <c r="S569" s="235"/>
      <c r="T569" s="235"/>
      <c r="U569" s="235"/>
      <c r="V569" s="197"/>
      <c r="W569" s="235"/>
      <c r="X569" s="235"/>
      <c r="Y569" s="235"/>
      <c r="Z569" s="235"/>
      <c r="AA569" s="235"/>
      <c r="AB569" s="235"/>
      <c r="AC569" s="235"/>
      <c r="AD569" s="235"/>
      <c r="AE569" s="235"/>
      <c r="AF569" s="235"/>
      <c r="AG569" s="235"/>
      <c r="AH569" s="235"/>
      <c r="AI569" s="235"/>
      <c r="AJ569" s="235"/>
      <c r="AK569" s="235"/>
      <c r="AL569" s="235"/>
      <c r="AM569" s="235"/>
      <c r="AN569" s="235"/>
      <c r="AO569" s="235"/>
    </row>
    <row r="570" spans="1:41" ht="15.6">
      <c r="A570" s="235"/>
      <c r="B570" s="236"/>
      <c r="C570" s="237"/>
      <c r="D570" s="238"/>
      <c r="E570" s="239"/>
      <c r="F570" s="240"/>
      <c r="G570" s="235"/>
      <c r="H570" s="235"/>
      <c r="I570" s="241"/>
      <c r="J570" s="237"/>
      <c r="K570" s="239"/>
      <c r="L570" s="239"/>
      <c r="M570" s="238"/>
      <c r="N570" s="240"/>
      <c r="O570" s="235"/>
      <c r="P570" s="235"/>
      <c r="Q570" s="241"/>
      <c r="R570" s="235"/>
      <c r="S570" s="235"/>
      <c r="T570" s="235"/>
      <c r="U570" s="235"/>
      <c r="V570" s="197"/>
      <c r="W570" s="235"/>
      <c r="X570" s="235"/>
      <c r="Y570" s="235"/>
      <c r="Z570" s="235"/>
      <c r="AA570" s="235"/>
      <c r="AB570" s="235"/>
      <c r="AC570" s="235"/>
      <c r="AD570" s="235"/>
      <c r="AE570" s="235"/>
      <c r="AF570" s="235"/>
      <c r="AG570" s="235"/>
      <c r="AH570" s="235"/>
      <c r="AI570" s="235"/>
      <c r="AJ570" s="235"/>
      <c r="AK570" s="235"/>
      <c r="AL570" s="235"/>
      <c r="AM570" s="235"/>
      <c r="AN570" s="235"/>
      <c r="AO570" s="235"/>
    </row>
    <row r="571" spans="1:41" ht="15.6">
      <c r="A571" s="235"/>
      <c r="B571" s="236"/>
      <c r="C571" s="237"/>
      <c r="D571" s="238"/>
      <c r="E571" s="239"/>
      <c r="F571" s="240"/>
      <c r="G571" s="235"/>
      <c r="H571" s="235"/>
      <c r="I571" s="241"/>
      <c r="J571" s="237"/>
      <c r="K571" s="239"/>
      <c r="L571" s="239"/>
      <c r="M571" s="238"/>
      <c r="N571" s="240"/>
      <c r="O571" s="235"/>
      <c r="P571" s="235"/>
      <c r="Q571" s="241"/>
      <c r="R571" s="235"/>
      <c r="S571" s="235"/>
      <c r="T571" s="235"/>
      <c r="U571" s="235"/>
      <c r="V571" s="197"/>
      <c r="W571" s="235"/>
      <c r="X571" s="235"/>
      <c r="Y571" s="235"/>
      <c r="Z571" s="235"/>
      <c r="AA571" s="235"/>
      <c r="AB571" s="235"/>
      <c r="AC571" s="235"/>
      <c r="AD571" s="235"/>
      <c r="AE571" s="235"/>
      <c r="AF571" s="235"/>
      <c r="AG571" s="235"/>
      <c r="AH571" s="235"/>
      <c r="AI571" s="235"/>
      <c r="AJ571" s="235"/>
      <c r="AK571" s="235"/>
      <c r="AL571" s="235"/>
      <c r="AM571" s="235"/>
      <c r="AN571" s="235"/>
      <c r="AO571" s="235"/>
    </row>
    <row r="572" spans="1:41" ht="15.6">
      <c r="A572" s="235"/>
      <c r="B572" s="236"/>
      <c r="C572" s="237"/>
      <c r="D572" s="238"/>
      <c r="E572" s="239"/>
      <c r="F572" s="240"/>
      <c r="G572" s="235"/>
      <c r="H572" s="235"/>
      <c r="I572" s="241"/>
      <c r="J572" s="237"/>
      <c r="K572" s="239"/>
      <c r="L572" s="239"/>
      <c r="M572" s="238"/>
      <c r="N572" s="240"/>
      <c r="O572" s="235"/>
      <c r="P572" s="235"/>
      <c r="Q572" s="241"/>
      <c r="R572" s="235"/>
      <c r="S572" s="235"/>
      <c r="T572" s="235"/>
      <c r="U572" s="235"/>
      <c r="V572" s="197"/>
      <c r="W572" s="235"/>
      <c r="X572" s="235"/>
      <c r="Y572" s="235"/>
      <c r="Z572" s="235"/>
      <c r="AA572" s="235"/>
      <c r="AB572" s="235"/>
      <c r="AC572" s="235"/>
      <c r="AD572" s="235"/>
      <c r="AE572" s="235"/>
      <c r="AF572" s="235"/>
      <c r="AG572" s="235"/>
      <c r="AH572" s="235"/>
      <c r="AI572" s="235"/>
      <c r="AJ572" s="235"/>
      <c r="AK572" s="235"/>
      <c r="AL572" s="235"/>
      <c r="AM572" s="235"/>
      <c r="AN572" s="235"/>
      <c r="AO572" s="235"/>
    </row>
    <row r="573" spans="1:41" ht="15.6">
      <c r="A573" s="235"/>
      <c r="B573" s="236"/>
      <c r="C573" s="237"/>
      <c r="D573" s="238"/>
      <c r="E573" s="239"/>
      <c r="F573" s="240"/>
      <c r="G573" s="235"/>
      <c r="H573" s="235"/>
      <c r="I573" s="241"/>
      <c r="J573" s="237"/>
      <c r="K573" s="239"/>
      <c r="L573" s="239"/>
      <c r="M573" s="238"/>
      <c r="N573" s="240"/>
      <c r="O573" s="235"/>
      <c r="P573" s="235"/>
      <c r="Q573" s="241"/>
      <c r="R573" s="235"/>
      <c r="S573" s="235"/>
      <c r="T573" s="235"/>
      <c r="U573" s="235"/>
      <c r="V573" s="197"/>
      <c r="W573" s="235"/>
      <c r="X573" s="235"/>
      <c r="Y573" s="235"/>
      <c r="Z573" s="235"/>
      <c r="AA573" s="235"/>
      <c r="AB573" s="235"/>
      <c r="AC573" s="235"/>
      <c r="AD573" s="235"/>
      <c r="AE573" s="235"/>
      <c r="AF573" s="235"/>
      <c r="AG573" s="235"/>
      <c r="AH573" s="235"/>
      <c r="AI573" s="235"/>
      <c r="AJ573" s="235"/>
      <c r="AK573" s="235"/>
      <c r="AL573" s="235"/>
      <c r="AM573" s="235"/>
      <c r="AN573" s="235"/>
      <c r="AO573" s="235"/>
    </row>
    <row r="574" spans="1:41" ht="15.6">
      <c r="A574" s="235"/>
      <c r="B574" s="236"/>
      <c r="C574" s="237"/>
      <c r="D574" s="238"/>
      <c r="E574" s="239"/>
      <c r="F574" s="240"/>
      <c r="G574" s="235"/>
      <c r="H574" s="235"/>
      <c r="I574" s="241"/>
      <c r="J574" s="237"/>
      <c r="K574" s="239"/>
      <c r="L574" s="239"/>
      <c r="M574" s="238"/>
      <c r="N574" s="240"/>
      <c r="O574" s="235"/>
      <c r="P574" s="235"/>
      <c r="Q574" s="241"/>
      <c r="R574" s="235"/>
      <c r="S574" s="235"/>
      <c r="T574" s="235"/>
      <c r="U574" s="235"/>
      <c r="V574" s="197"/>
      <c r="W574" s="235"/>
      <c r="X574" s="235"/>
      <c r="Y574" s="235"/>
      <c r="Z574" s="235"/>
      <c r="AA574" s="235"/>
      <c r="AB574" s="235"/>
      <c r="AC574" s="235"/>
      <c r="AD574" s="235"/>
      <c r="AE574" s="235"/>
      <c r="AF574" s="235"/>
      <c r="AG574" s="235"/>
      <c r="AH574" s="235"/>
      <c r="AI574" s="235"/>
      <c r="AJ574" s="235"/>
      <c r="AK574" s="235"/>
      <c r="AL574" s="235"/>
      <c r="AM574" s="235"/>
      <c r="AN574" s="235"/>
      <c r="AO574" s="235"/>
    </row>
    <row r="575" spans="1:41" ht="15.6">
      <c r="A575" s="235"/>
      <c r="B575" s="236"/>
      <c r="C575" s="237"/>
      <c r="D575" s="238"/>
      <c r="E575" s="239"/>
      <c r="F575" s="240"/>
      <c r="G575" s="235"/>
      <c r="H575" s="235"/>
      <c r="I575" s="241"/>
      <c r="J575" s="237"/>
      <c r="K575" s="239"/>
      <c r="L575" s="239"/>
      <c r="M575" s="238"/>
      <c r="N575" s="240"/>
      <c r="O575" s="235"/>
      <c r="P575" s="235"/>
      <c r="Q575" s="241"/>
      <c r="R575" s="235"/>
      <c r="S575" s="235"/>
      <c r="T575" s="235"/>
      <c r="U575" s="235"/>
      <c r="V575" s="197"/>
      <c r="W575" s="235"/>
      <c r="X575" s="235"/>
      <c r="Y575" s="235"/>
      <c r="Z575" s="235"/>
      <c r="AA575" s="235"/>
      <c r="AB575" s="235"/>
      <c r="AC575" s="235"/>
      <c r="AD575" s="235"/>
      <c r="AE575" s="235"/>
      <c r="AF575" s="235"/>
      <c r="AG575" s="235"/>
      <c r="AH575" s="235"/>
      <c r="AI575" s="235"/>
      <c r="AJ575" s="235"/>
      <c r="AK575" s="235"/>
      <c r="AL575" s="235"/>
      <c r="AM575" s="235"/>
      <c r="AN575" s="235"/>
      <c r="AO575" s="235"/>
    </row>
    <row r="576" spans="1:41" ht="15.6">
      <c r="A576" s="235"/>
      <c r="B576" s="236"/>
      <c r="C576" s="237"/>
      <c r="D576" s="238"/>
      <c r="E576" s="239"/>
      <c r="F576" s="240"/>
      <c r="G576" s="235"/>
      <c r="H576" s="235"/>
      <c r="I576" s="241"/>
      <c r="J576" s="237"/>
      <c r="K576" s="239"/>
      <c r="L576" s="239"/>
      <c r="M576" s="238"/>
      <c r="N576" s="240"/>
      <c r="O576" s="235"/>
      <c r="P576" s="235"/>
      <c r="Q576" s="241"/>
      <c r="R576" s="235"/>
      <c r="S576" s="235"/>
      <c r="T576" s="235"/>
      <c r="U576" s="235"/>
      <c r="V576" s="197"/>
      <c r="W576" s="235"/>
      <c r="X576" s="235"/>
      <c r="Y576" s="235"/>
      <c r="Z576" s="235"/>
      <c r="AA576" s="235"/>
      <c r="AB576" s="235"/>
      <c r="AC576" s="235"/>
      <c r="AD576" s="235"/>
      <c r="AE576" s="235"/>
      <c r="AF576" s="235"/>
      <c r="AG576" s="235"/>
      <c r="AH576" s="235"/>
      <c r="AI576" s="235"/>
      <c r="AJ576" s="235"/>
      <c r="AK576" s="235"/>
      <c r="AL576" s="235"/>
      <c r="AM576" s="235"/>
      <c r="AN576" s="235"/>
      <c r="AO576" s="235"/>
    </row>
    <row r="577" spans="1:41" ht="15.6">
      <c r="A577" s="235"/>
      <c r="B577" s="236"/>
      <c r="C577" s="237"/>
      <c r="D577" s="238"/>
      <c r="E577" s="239"/>
      <c r="F577" s="240"/>
      <c r="G577" s="235"/>
      <c r="H577" s="235"/>
      <c r="I577" s="241"/>
      <c r="J577" s="237"/>
      <c r="K577" s="239"/>
      <c r="L577" s="239"/>
      <c r="M577" s="238"/>
      <c r="N577" s="240"/>
      <c r="O577" s="235"/>
      <c r="P577" s="235"/>
      <c r="Q577" s="241"/>
      <c r="R577" s="235"/>
      <c r="S577" s="235"/>
      <c r="T577" s="235"/>
      <c r="U577" s="235"/>
      <c r="V577" s="197"/>
      <c r="W577" s="235"/>
      <c r="X577" s="235"/>
      <c r="Y577" s="235"/>
      <c r="Z577" s="235"/>
      <c r="AA577" s="235"/>
      <c r="AB577" s="235"/>
      <c r="AC577" s="235"/>
      <c r="AD577" s="235"/>
      <c r="AE577" s="235"/>
      <c r="AF577" s="235"/>
      <c r="AG577" s="235"/>
      <c r="AH577" s="235"/>
      <c r="AI577" s="235"/>
      <c r="AJ577" s="235"/>
      <c r="AK577" s="235"/>
      <c r="AL577" s="235"/>
      <c r="AM577" s="235"/>
      <c r="AN577" s="235"/>
      <c r="AO577" s="235"/>
    </row>
    <row r="578" spans="1:41" ht="15.6">
      <c r="A578" s="235"/>
      <c r="B578" s="236"/>
      <c r="C578" s="237"/>
      <c r="D578" s="238"/>
      <c r="E578" s="239"/>
      <c r="F578" s="240"/>
      <c r="G578" s="235"/>
      <c r="H578" s="235"/>
      <c r="I578" s="241"/>
      <c r="J578" s="237"/>
      <c r="K578" s="239"/>
      <c r="L578" s="239"/>
      <c r="M578" s="238"/>
      <c r="N578" s="240"/>
      <c r="O578" s="235"/>
      <c r="P578" s="235"/>
      <c r="Q578" s="241"/>
      <c r="R578" s="235"/>
      <c r="S578" s="235"/>
      <c r="T578" s="235"/>
      <c r="U578" s="235"/>
      <c r="V578" s="197"/>
      <c r="W578" s="235"/>
      <c r="X578" s="235"/>
      <c r="Y578" s="235"/>
      <c r="Z578" s="235"/>
      <c r="AA578" s="235"/>
      <c r="AB578" s="235"/>
      <c r="AC578" s="235"/>
      <c r="AD578" s="235"/>
      <c r="AE578" s="235"/>
      <c r="AF578" s="235"/>
      <c r="AG578" s="235"/>
      <c r="AH578" s="235"/>
      <c r="AI578" s="235"/>
      <c r="AJ578" s="235"/>
      <c r="AK578" s="235"/>
      <c r="AL578" s="235"/>
      <c r="AM578" s="235"/>
      <c r="AN578" s="235"/>
      <c r="AO578" s="235"/>
    </row>
    <row r="579" spans="1:41" ht="15.6">
      <c r="A579" s="235"/>
      <c r="B579" s="236"/>
      <c r="C579" s="237"/>
      <c r="D579" s="238"/>
      <c r="E579" s="239"/>
      <c r="F579" s="240"/>
      <c r="G579" s="235"/>
      <c r="H579" s="235"/>
      <c r="I579" s="241"/>
      <c r="J579" s="237"/>
      <c r="K579" s="239"/>
      <c r="L579" s="239"/>
      <c r="M579" s="238"/>
      <c r="N579" s="240"/>
      <c r="O579" s="235"/>
      <c r="P579" s="235"/>
      <c r="Q579" s="241"/>
      <c r="R579" s="235"/>
      <c r="S579" s="235"/>
      <c r="T579" s="235"/>
      <c r="U579" s="235"/>
      <c r="V579" s="197"/>
      <c r="W579" s="235"/>
      <c r="X579" s="235"/>
      <c r="Y579" s="235"/>
      <c r="Z579" s="235"/>
      <c r="AA579" s="235"/>
      <c r="AB579" s="235"/>
      <c r="AC579" s="235"/>
      <c r="AD579" s="235"/>
      <c r="AE579" s="235"/>
      <c r="AF579" s="235"/>
      <c r="AG579" s="235"/>
      <c r="AH579" s="235"/>
      <c r="AI579" s="235"/>
      <c r="AJ579" s="235"/>
      <c r="AK579" s="235"/>
      <c r="AL579" s="235"/>
      <c r="AM579" s="235"/>
      <c r="AN579" s="235"/>
      <c r="AO579" s="235"/>
    </row>
    <row r="580" spans="1:41" ht="15.6">
      <c r="A580" s="235"/>
      <c r="B580" s="236"/>
      <c r="C580" s="237"/>
      <c r="D580" s="238"/>
      <c r="E580" s="239"/>
      <c r="F580" s="240"/>
      <c r="G580" s="235"/>
      <c r="H580" s="235"/>
      <c r="I580" s="241"/>
      <c r="J580" s="237"/>
      <c r="K580" s="239"/>
      <c r="L580" s="239"/>
      <c r="M580" s="238"/>
      <c r="N580" s="240"/>
      <c r="O580" s="235"/>
      <c r="P580" s="235"/>
      <c r="Q580" s="241"/>
      <c r="R580" s="235"/>
      <c r="S580" s="235"/>
      <c r="T580" s="235"/>
      <c r="U580" s="235"/>
      <c r="V580" s="197"/>
      <c r="W580" s="235"/>
      <c r="X580" s="235"/>
      <c r="Y580" s="235"/>
      <c r="Z580" s="235"/>
      <c r="AA580" s="235"/>
      <c r="AB580" s="235"/>
      <c r="AC580" s="235"/>
      <c r="AD580" s="235"/>
      <c r="AE580" s="235"/>
      <c r="AF580" s="235"/>
      <c r="AG580" s="235"/>
      <c r="AH580" s="235"/>
      <c r="AI580" s="235"/>
      <c r="AJ580" s="235"/>
      <c r="AK580" s="235"/>
      <c r="AL580" s="235"/>
      <c r="AM580" s="235"/>
      <c r="AN580" s="235"/>
      <c r="AO580" s="235"/>
    </row>
    <row r="581" spans="1:41" ht="15.6">
      <c r="A581" s="235"/>
      <c r="B581" s="236"/>
      <c r="C581" s="237"/>
      <c r="D581" s="238"/>
      <c r="E581" s="239"/>
      <c r="F581" s="240"/>
      <c r="G581" s="235"/>
      <c r="H581" s="235"/>
      <c r="I581" s="241"/>
      <c r="J581" s="237"/>
      <c r="K581" s="239"/>
      <c r="L581" s="239"/>
      <c r="M581" s="238"/>
      <c r="N581" s="240"/>
      <c r="O581" s="235"/>
      <c r="P581" s="235"/>
      <c r="Q581" s="241"/>
      <c r="R581" s="235"/>
      <c r="S581" s="235"/>
      <c r="T581" s="235"/>
      <c r="U581" s="235"/>
      <c r="V581" s="197"/>
      <c r="W581" s="235"/>
      <c r="X581" s="235"/>
      <c r="Y581" s="235"/>
      <c r="Z581" s="235"/>
      <c r="AA581" s="235"/>
      <c r="AB581" s="235"/>
      <c r="AC581" s="235"/>
      <c r="AD581" s="235"/>
      <c r="AE581" s="235"/>
      <c r="AF581" s="235"/>
      <c r="AG581" s="235"/>
      <c r="AH581" s="235"/>
      <c r="AI581" s="235"/>
      <c r="AJ581" s="235"/>
      <c r="AK581" s="235"/>
      <c r="AL581" s="235"/>
      <c r="AM581" s="235"/>
      <c r="AN581" s="235"/>
      <c r="AO581" s="235"/>
    </row>
    <row r="582" spans="1:41" ht="15.6">
      <c r="A582" s="235"/>
      <c r="B582" s="236"/>
      <c r="C582" s="237"/>
      <c r="D582" s="238"/>
      <c r="E582" s="239"/>
      <c r="F582" s="240"/>
      <c r="G582" s="235"/>
      <c r="H582" s="235"/>
      <c r="I582" s="241"/>
      <c r="J582" s="237"/>
      <c r="K582" s="239"/>
      <c r="L582" s="239"/>
      <c r="M582" s="238"/>
      <c r="N582" s="240"/>
      <c r="O582" s="235"/>
      <c r="P582" s="235"/>
      <c r="Q582" s="241"/>
      <c r="R582" s="235"/>
      <c r="S582" s="235"/>
      <c r="T582" s="235"/>
      <c r="U582" s="235"/>
      <c r="V582" s="197"/>
      <c r="W582" s="235"/>
      <c r="X582" s="235"/>
      <c r="Y582" s="235"/>
      <c r="Z582" s="235"/>
      <c r="AA582" s="235"/>
      <c r="AB582" s="235"/>
      <c r="AC582" s="235"/>
      <c r="AD582" s="235"/>
      <c r="AE582" s="235"/>
      <c r="AF582" s="235"/>
      <c r="AG582" s="235"/>
      <c r="AH582" s="235"/>
      <c r="AI582" s="235"/>
      <c r="AJ582" s="235"/>
      <c r="AK582" s="235"/>
      <c r="AL582" s="235"/>
      <c r="AM582" s="235"/>
      <c r="AN582" s="235"/>
      <c r="AO582" s="235"/>
    </row>
    <row r="583" spans="1:41" ht="15.6">
      <c r="A583" s="235"/>
      <c r="B583" s="236"/>
      <c r="C583" s="237"/>
      <c r="D583" s="238"/>
      <c r="E583" s="239"/>
      <c r="F583" s="240"/>
      <c r="G583" s="235"/>
      <c r="H583" s="235"/>
      <c r="I583" s="241"/>
      <c r="J583" s="237"/>
      <c r="K583" s="239"/>
      <c r="L583" s="239"/>
      <c r="M583" s="238"/>
      <c r="N583" s="240"/>
      <c r="O583" s="235"/>
      <c r="P583" s="235"/>
      <c r="Q583" s="241"/>
      <c r="R583" s="235"/>
      <c r="S583" s="235"/>
      <c r="T583" s="235"/>
      <c r="U583" s="235"/>
      <c r="V583" s="197"/>
      <c r="W583" s="235"/>
      <c r="X583" s="235"/>
      <c r="Y583" s="235"/>
      <c r="Z583" s="235"/>
      <c r="AA583" s="235"/>
      <c r="AB583" s="235"/>
      <c r="AC583" s="235"/>
      <c r="AD583" s="235"/>
      <c r="AE583" s="235"/>
      <c r="AF583" s="235"/>
      <c r="AG583" s="235"/>
      <c r="AH583" s="235"/>
      <c r="AI583" s="235"/>
      <c r="AJ583" s="235"/>
      <c r="AK583" s="235"/>
      <c r="AL583" s="235"/>
      <c r="AM583" s="235"/>
      <c r="AN583" s="235"/>
      <c r="AO583" s="235"/>
    </row>
    <row r="584" spans="1:41" ht="15.6">
      <c r="A584" s="235"/>
      <c r="B584" s="236"/>
      <c r="C584" s="237"/>
      <c r="D584" s="238"/>
      <c r="E584" s="239"/>
      <c r="F584" s="240"/>
      <c r="G584" s="235"/>
      <c r="H584" s="235"/>
      <c r="I584" s="241"/>
      <c r="J584" s="237"/>
      <c r="K584" s="239"/>
      <c r="L584" s="239"/>
      <c r="M584" s="238"/>
      <c r="N584" s="240"/>
      <c r="O584" s="235"/>
      <c r="P584" s="235"/>
      <c r="Q584" s="241"/>
      <c r="R584" s="235"/>
      <c r="S584" s="235"/>
      <c r="T584" s="235"/>
      <c r="U584" s="235"/>
      <c r="V584" s="197"/>
      <c r="W584" s="235"/>
      <c r="X584" s="235"/>
      <c r="Y584" s="235"/>
      <c r="Z584" s="235"/>
      <c r="AA584" s="235"/>
      <c r="AB584" s="235"/>
      <c r="AC584" s="235"/>
      <c r="AD584" s="235"/>
      <c r="AE584" s="235"/>
      <c r="AF584" s="235"/>
      <c r="AG584" s="235"/>
      <c r="AH584" s="235"/>
      <c r="AI584" s="235"/>
      <c r="AJ584" s="235"/>
      <c r="AK584" s="235"/>
      <c r="AL584" s="235"/>
      <c r="AM584" s="235"/>
      <c r="AN584" s="235"/>
      <c r="AO584" s="235"/>
    </row>
    <row r="585" spans="1:41" ht="15.6">
      <c r="A585" s="235"/>
      <c r="B585" s="236"/>
      <c r="C585" s="237"/>
      <c r="D585" s="238"/>
      <c r="E585" s="239"/>
      <c r="F585" s="240"/>
      <c r="G585" s="235"/>
      <c r="H585" s="235"/>
      <c r="I585" s="241"/>
      <c r="J585" s="237"/>
      <c r="K585" s="239"/>
      <c r="L585" s="239"/>
      <c r="M585" s="238"/>
      <c r="N585" s="240"/>
      <c r="O585" s="235"/>
      <c r="P585" s="235"/>
      <c r="Q585" s="241"/>
      <c r="R585" s="235"/>
      <c r="S585" s="235"/>
      <c r="T585" s="235"/>
      <c r="U585" s="235"/>
      <c r="V585" s="197"/>
      <c r="W585" s="235"/>
      <c r="X585" s="235"/>
      <c r="Y585" s="235"/>
      <c r="Z585" s="235"/>
      <c r="AA585" s="235"/>
      <c r="AB585" s="235"/>
      <c r="AC585" s="235"/>
      <c r="AD585" s="235"/>
      <c r="AE585" s="235"/>
      <c r="AF585" s="235"/>
      <c r="AG585" s="235"/>
      <c r="AH585" s="235"/>
      <c r="AI585" s="235"/>
      <c r="AJ585" s="235"/>
      <c r="AK585" s="235"/>
      <c r="AL585" s="235"/>
      <c r="AM585" s="235"/>
      <c r="AN585" s="235"/>
      <c r="AO585" s="235"/>
    </row>
    <row r="586" spans="1:41" ht="15.6">
      <c r="A586" s="235"/>
      <c r="B586" s="236"/>
      <c r="C586" s="237"/>
      <c r="D586" s="238"/>
      <c r="E586" s="239"/>
      <c r="F586" s="240"/>
      <c r="G586" s="235"/>
      <c r="H586" s="235"/>
      <c r="I586" s="241"/>
      <c r="J586" s="237"/>
      <c r="K586" s="239"/>
      <c r="L586" s="239"/>
      <c r="M586" s="238"/>
      <c r="N586" s="240"/>
      <c r="O586" s="235"/>
      <c r="P586" s="235"/>
      <c r="Q586" s="241"/>
      <c r="R586" s="235"/>
      <c r="S586" s="235"/>
      <c r="T586" s="235"/>
      <c r="U586" s="235"/>
      <c r="V586" s="197"/>
      <c r="W586" s="235"/>
      <c r="X586" s="235"/>
      <c r="Y586" s="235"/>
      <c r="Z586" s="235"/>
      <c r="AA586" s="235"/>
      <c r="AB586" s="235"/>
      <c r="AC586" s="235"/>
      <c r="AD586" s="235"/>
      <c r="AE586" s="235"/>
      <c r="AF586" s="235"/>
      <c r="AG586" s="235"/>
      <c r="AH586" s="235"/>
      <c r="AI586" s="235"/>
      <c r="AJ586" s="235"/>
      <c r="AK586" s="235"/>
      <c r="AL586" s="235"/>
      <c r="AM586" s="235"/>
      <c r="AN586" s="235"/>
      <c r="AO586" s="235"/>
    </row>
    <row r="587" spans="1:41" ht="15.6">
      <c r="A587" s="235"/>
      <c r="B587" s="236"/>
      <c r="C587" s="237"/>
      <c r="D587" s="238"/>
      <c r="E587" s="239"/>
      <c r="F587" s="240"/>
      <c r="G587" s="235"/>
      <c r="H587" s="235"/>
      <c r="I587" s="241"/>
      <c r="J587" s="237"/>
      <c r="K587" s="239"/>
      <c r="L587" s="239"/>
      <c r="M587" s="238"/>
      <c r="N587" s="240"/>
      <c r="O587" s="235"/>
      <c r="P587" s="235"/>
      <c r="Q587" s="241"/>
      <c r="R587" s="235"/>
      <c r="S587" s="235"/>
      <c r="T587" s="235"/>
      <c r="U587" s="235"/>
      <c r="V587" s="197"/>
      <c r="W587" s="235"/>
      <c r="X587" s="235"/>
      <c r="Y587" s="235"/>
      <c r="Z587" s="235"/>
      <c r="AA587" s="235"/>
      <c r="AB587" s="235"/>
      <c r="AC587" s="235"/>
      <c r="AD587" s="235"/>
      <c r="AE587" s="235"/>
      <c r="AF587" s="235"/>
      <c r="AG587" s="235"/>
      <c r="AH587" s="235"/>
      <c r="AI587" s="235"/>
      <c r="AJ587" s="235"/>
      <c r="AK587" s="235"/>
      <c r="AL587" s="235"/>
      <c r="AM587" s="235"/>
      <c r="AN587" s="235"/>
      <c r="AO587" s="235"/>
    </row>
    <row r="588" spans="1:41" ht="15.6">
      <c r="A588" s="235"/>
      <c r="B588" s="236"/>
      <c r="C588" s="237"/>
      <c r="D588" s="238"/>
      <c r="E588" s="239"/>
      <c r="F588" s="240"/>
      <c r="G588" s="235"/>
      <c r="H588" s="235"/>
      <c r="I588" s="241"/>
      <c r="J588" s="237"/>
      <c r="K588" s="239"/>
      <c r="L588" s="239"/>
      <c r="M588" s="238"/>
      <c r="N588" s="240"/>
      <c r="O588" s="235"/>
      <c r="P588" s="235"/>
      <c r="Q588" s="241"/>
      <c r="R588" s="235"/>
      <c r="S588" s="235"/>
      <c r="T588" s="235"/>
      <c r="U588" s="235"/>
      <c r="V588" s="197"/>
      <c r="W588" s="235"/>
      <c r="X588" s="235"/>
      <c r="Y588" s="235"/>
      <c r="Z588" s="235"/>
      <c r="AA588" s="235"/>
      <c r="AB588" s="235"/>
      <c r="AC588" s="235"/>
      <c r="AD588" s="235"/>
      <c r="AE588" s="235"/>
      <c r="AF588" s="235"/>
      <c r="AG588" s="235"/>
      <c r="AH588" s="235"/>
      <c r="AI588" s="235"/>
      <c r="AJ588" s="235"/>
      <c r="AK588" s="235"/>
      <c r="AL588" s="235"/>
      <c r="AM588" s="235"/>
      <c r="AN588" s="235"/>
      <c r="AO588" s="235"/>
    </row>
    <row r="589" spans="1:41" ht="15.6">
      <c r="A589" s="235"/>
      <c r="B589" s="236"/>
      <c r="C589" s="237"/>
      <c r="D589" s="238"/>
      <c r="E589" s="239"/>
      <c r="F589" s="240"/>
      <c r="G589" s="235"/>
      <c r="H589" s="235"/>
      <c r="I589" s="241"/>
      <c r="J589" s="237"/>
      <c r="K589" s="239"/>
      <c r="L589" s="239"/>
      <c r="M589" s="238"/>
      <c r="N589" s="240"/>
      <c r="O589" s="235"/>
      <c r="P589" s="235"/>
      <c r="Q589" s="241"/>
      <c r="R589" s="235"/>
      <c r="S589" s="235"/>
      <c r="T589" s="235"/>
      <c r="U589" s="235"/>
      <c r="V589" s="197"/>
      <c r="W589" s="235"/>
      <c r="X589" s="235"/>
      <c r="Y589" s="235"/>
      <c r="Z589" s="235"/>
      <c r="AA589" s="235"/>
      <c r="AB589" s="235"/>
      <c r="AC589" s="235"/>
      <c r="AD589" s="235"/>
      <c r="AE589" s="235"/>
      <c r="AF589" s="235"/>
      <c r="AG589" s="235"/>
      <c r="AH589" s="235"/>
      <c r="AI589" s="235"/>
      <c r="AJ589" s="235"/>
      <c r="AK589" s="235"/>
      <c r="AL589" s="235"/>
      <c r="AM589" s="235"/>
      <c r="AN589" s="235"/>
      <c r="AO589" s="235"/>
    </row>
    <row r="590" spans="1:41" ht="15.6">
      <c r="A590" s="235"/>
      <c r="B590" s="236"/>
      <c r="C590" s="237"/>
      <c r="D590" s="238"/>
      <c r="E590" s="239"/>
      <c r="F590" s="240"/>
      <c r="G590" s="235"/>
      <c r="H590" s="235"/>
      <c r="I590" s="241"/>
      <c r="J590" s="237"/>
      <c r="K590" s="239"/>
      <c r="L590" s="239"/>
      <c r="M590" s="238"/>
      <c r="N590" s="240"/>
      <c r="O590" s="235"/>
      <c r="P590" s="235"/>
      <c r="Q590" s="241"/>
      <c r="R590" s="235"/>
      <c r="S590" s="235"/>
      <c r="T590" s="235"/>
      <c r="U590" s="235"/>
      <c r="V590" s="197"/>
      <c r="W590" s="235"/>
      <c r="X590" s="235"/>
      <c r="Y590" s="235"/>
      <c r="Z590" s="235"/>
      <c r="AA590" s="235"/>
      <c r="AB590" s="235"/>
      <c r="AC590" s="235"/>
      <c r="AD590" s="235"/>
      <c r="AE590" s="235"/>
      <c r="AF590" s="235"/>
      <c r="AG590" s="235"/>
      <c r="AH590" s="235"/>
      <c r="AI590" s="235"/>
      <c r="AJ590" s="235"/>
      <c r="AK590" s="235"/>
      <c r="AL590" s="235"/>
      <c r="AM590" s="235"/>
      <c r="AN590" s="235"/>
      <c r="AO590" s="235"/>
    </row>
    <row r="591" spans="1:41" ht="15.6">
      <c r="A591" s="235"/>
      <c r="B591" s="236"/>
      <c r="C591" s="237"/>
      <c r="D591" s="238"/>
      <c r="E591" s="239"/>
      <c r="F591" s="240"/>
      <c r="G591" s="235"/>
      <c r="H591" s="235"/>
      <c r="I591" s="241"/>
      <c r="J591" s="237"/>
      <c r="K591" s="239"/>
      <c r="L591" s="239"/>
      <c r="M591" s="238"/>
      <c r="N591" s="240"/>
      <c r="O591" s="235"/>
      <c r="P591" s="235"/>
      <c r="Q591" s="241"/>
      <c r="R591" s="235"/>
      <c r="S591" s="235"/>
      <c r="T591" s="235"/>
      <c r="U591" s="235"/>
      <c r="V591" s="197"/>
      <c r="W591" s="235"/>
      <c r="X591" s="235"/>
      <c r="Y591" s="235"/>
      <c r="Z591" s="235"/>
      <c r="AA591" s="235"/>
      <c r="AB591" s="235"/>
      <c r="AC591" s="235"/>
      <c r="AD591" s="235"/>
      <c r="AE591" s="235"/>
      <c r="AF591" s="235"/>
      <c r="AG591" s="235"/>
      <c r="AH591" s="235"/>
      <c r="AI591" s="235"/>
      <c r="AJ591" s="235"/>
      <c r="AK591" s="235"/>
      <c r="AL591" s="235"/>
      <c r="AM591" s="235"/>
      <c r="AN591" s="235"/>
      <c r="AO591" s="235"/>
    </row>
    <row r="592" spans="1:41" ht="15.6">
      <c r="A592" s="235"/>
      <c r="B592" s="236"/>
      <c r="C592" s="237"/>
      <c r="D592" s="238"/>
      <c r="E592" s="239"/>
      <c r="F592" s="240"/>
      <c r="G592" s="235"/>
      <c r="H592" s="235"/>
      <c r="I592" s="241"/>
      <c r="J592" s="237"/>
      <c r="K592" s="239"/>
      <c r="L592" s="239"/>
      <c r="M592" s="238"/>
      <c r="N592" s="240"/>
      <c r="O592" s="235"/>
      <c r="P592" s="235"/>
      <c r="Q592" s="241"/>
      <c r="R592" s="235"/>
      <c r="S592" s="235"/>
      <c r="T592" s="235"/>
      <c r="U592" s="235"/>
      <c r="V592" s="197"/>
      <c r="W592" s="235"/>
      <c r="X592" s="235"/>
      <c r="Y592" s="235"/>
      <c r="Z592" s="235"/>
      <c r="AA592" s="235"/>
      <c r="AB592" s="235"/>
      <c r="AC592" s="235"/>
      <c r="AD592" s="235"/>
      <c r="AE592" s="235"/>
      <c r="AF592" s="235"/>
      <c r="AG592" s="235"/>
      <c r="AH592" s="235"/>
      <c r="AI592" s="235"/>
      <c r="AJ592" s="235"/>
      <c r="AK592" s="235"/>
      <c r="AL592" s="235"/>
      <c r="AM592" s="235"/>
      <c r="AN592" s="235"/>
      <c r="AO592" s="235"/>
    </row>
    <row r="593" spans="1:41" ht="15.6">
      <c r="A593" s="235"/>
      <c r="B593" s="236"/>
      <c r="C593" s="237"/>
      <c r="D593" s="238"/>
      <c r="E593" s="239"/>
      <c r="F593" s="240"/>
      <c r="G593" s="235"/>
      <c r="H593" s="235"/>
      <c r="I593" s="241"/>
      <c r="J593" s="237"/>
      <c r="K593" s="239"/>
      <c r="L593" s="239"/>
      <c r="M593" s="238"/>
      <c r="N593" s="240"/>
      <c r="O593" s="235"/>
      <c r="P593" s="235"/>
      <c r="Q593" s="241"/>
      <c r="R593" s="235"/>
      <c r="S593" s="235"/>
      <c r="T593" s="235"/>
      <c r="U593" s="235"/>
      <c r="V593" s="197"/>
      <c r="W593" s="235"/>
      <c r="X593" s="235"/>
      <c r="Y593" s="235"/>
      <c r="Z593" s="235"/>
      <c r="AA593" s="235"/>
      <c r="AB593" s="235"/>
      <c r="AC593" s="235"/>
      <c r="AD593" s="235"/>
      <c r="AE593" s="235"/>
      <c r="AF593" s="235"/>
      <c r="AG593" s="235"/>
      <c r="AH593" s="235"/>
      <c r="AI593" s="235"/>
      <c r="AJ593" s="235"/>
      <c r="AK593" s="235"/>
      <c r="AL593" s="235"/>
      <c r="AM593" s="235"/>
      <c r="AN593" s="235"/>
      <c r="AO593" s="235"/>
    </row>
    <row r="594" spans="1:41" ht="15.6">
      <c r="A594" s="235"/>
      <c r="B594" s="236"/>
      <c r="C594" s="237"/>
      <c r="D594" s="238"/>
      <c r="E594" s="239"/>
      <c r="F594" s="240"/>
      <c r="G594" s="235"/>
      <c r="H594" s="235"/>
      <c r="I594" s="241"/>
      <c r="J594" s="237"/>
      <c r="K594" s="239"/>
      <c r="L594" s="239"/>
      <c r="M594" s="238"/>
      <c r="N594" s="240"/>
      <c r="O594" s="235"/>
      <c r="P594" s="235"/>
      <c r="Q594" s="241"/>
      <c r="R594" s="235"/>
      <c r="S594" s="235"/>
      <c r="T594" s="235"/>
      <c r="U594" s="235"/>
      <c r="V594" s="197"/>
      <c r="W594" s="235"/>
      <c r="X594" s="235"/>
      <c r="Y594" s="235"/>
      <c r="Z594" s="235"/>
      <c r="AA594" s="235"/>
      <c r="AB594" s="235"/>
      <c r="AC594" s="235"/>
      <c r="AD594" s="235"/>
      <c r="AE594" s="235"/>
      <c r="AF594" s="235"/>
      <c r="AG594" s="235"/>
      <c r="AH594" s="235"/>
      <c r="AI594" s="235"/>
      <c r="AJ594" s="235"/>
      <c r="AK594" s="235"/>
      <c r="AL594" s="235"/>
      <c r="AM594" s="235"/>
      <c r="AN594" s="235"/>
      <c r="AO594" s="235"/>
    </row>
    <row r="595" spans="1:41" ht="15.6">
      <c r="A595" s="235"/>
      <c r="B595" s="236"/>
      <c r="C595" s="237"/>
      <c r="D595" s="238"/>
      <c r="E595" s="239"/>
      <c r="F595" s="240"/>
      <c r="G595" s="235"/>
      <c r="H595" s="235"/>
      <c r="I595" s="241"/>
      <c r="J595" s="237"/>
      <c r="K595" s="239"/>
      <c r="L595" s="239"/>
      <c r="M595" s="238"/>
      <c r="N595" s="240"/>
      <c r="O595" s="235"/>
      <c r="P595" s="235"/>
      <c r="Q595" s="241"/>
      <c r="R595" s="235"/>
      <c r="S595" s="235"/>
      <c r="T595" s="235"/>
      <c r="U595" s="235"/>
      <c r="V595" s="197"/>
      <c r="W595" s="235"/>
      <c r="X595" s="235"/>
      <c r="Y595" s="235"/>
      <c r="Z595" s="235"/>
      <c r="AA595" s="235"/>
      <c r="AB595" s="235"/>
      <c r="AC595" s="235"/>
      <c r="AD595" s="235"/>
      <c r="AE595" s="235"/>
      <c r="AF595" s="235"/>
      <c r="AG595" s="235"/>
      <c r="AH595" s="235"/>
      <c r="AI595" s="235"/>
      <c r="AJ595" s="235"/>
      <c r="AK595" s="235"/>
      <c r="AL595" s="235"/>
      <c r="AM595" s="235"/>
      <c r="AN595" s="235"/>
      <c r="AO595" s="235"/>
    </row>
    <row r="596" spans="1:41" ht="15.6">
      <c r="A596" s="235"/>
      <c r="B596" s="236"/>
      <c r="C596" s="237"/>
      <c r="D596" s="238"/>
      <c r="E596" s="239"/>
      <c r="F596" s="240"/>
      <c r="G596" s="235"/>
      <c r="H596" s="235"/>
      <c r="I596" s="241"/>
      <c r="J596" s="237"/>
      <c r="K596" s="239"/>
      <c r="L596" s="239"/>
      <c r="M596" s="238"/>
      <c r="N596" s="240"/>
      <c r="O596" s="235"/>
      <c r="P596" s="235"/>
      <c r="Q596" s="241"/>
      <c r="R596" s="235"/>
      <c r="S596" s="235"/>
      <c r="T596" s="235"/>
      <c r="U596" s="235"/>
      <c r="V596" s="197"/>
      <c r="W596" s="235"/>
      <c r="X596" s="235"/>
      <c r="Y596" s="235"/>
      <c r="Z596" s="235"/>
      <c r="AA596" s="235"/>
      <c r="AB596" s="235"/>
      <c r="AC596" s="235"/>
      <c r="AD596" s="235"/>
      <c r="AE596" s="235"/>
      <c r="AF596" s="235"/>
      <c r="AG596" s="235"/>
      <c r="AH596" s="235"/>
      <c r="AI596" s="235"/>
      <c r="AJ596" s="235"/>
      <c r="AK596" s="235"/>
      <c r="AL596" s="235"/>
      <c r="AM596" s="235"/>
      <c r="AN596" s="235"/>
      <c r="AO596" s="235"/>
    </row>
    <row r="597" spans="1:41" ht="15.6">
      <c r="A597" s="235"/>
      <c r="B597" s="236"/>
      <c r="C597" s="237"/>
      <c r="D597" s="238"/>
      <c r="E597" s="239"/>
      <c r="F597" s="240"/>
      <c r="G597" s="235"/>
      <c r="H597" s="235"/>
      <c r="I597" s="241"/>
      <c r="J597" s="237"/>
      <c r="K597" s="239"/>
      <c r="L597" s="239"/>
      <c r="M597" s="238"/>
      <c r="N597" s="240"/>
      <c r="O597" s="235"/>
      <c r="P597" s="235"/>
      <c r="Q597" s="241"/>
      <c r="R597" s="235"/>
      <c r="S597" s="235"/>
      <c r="T597" s="235"/>
      <c r="U597" s="235"/>
      <c r="V597" s="197"/>
      <c r="W597" s="235"/>
      <c r="X597" s="235"/>
      <c r="Y597" s="235"/>
      <c r="Z597" s="235"/>
      <c r="AA597" s="235"/>
      <c r="AB597" s="235"/>
      <c r="AC597" s="235"/>
      <c r="AD597" s="235"/>
      <c r="AE597" s="235"/>
      <c r="AF597" s="235"/>
      <c r="AG597" s="235"/>
      <c r="AH597" s="235"/>
      <c r="AI597" s="235"/>
      <c r="AJ597" s="235"/>
      <c r="AK597" s="235"/>
      <c r="AL597" s="235"/>
      <c r="AM597" s="235"/>
      <c r="AN597" s="235"/>
      <c r="AO597" s="235"/>
    </row>
    <row r="598" spans="1:41" ht="15.6">
      <c r="A598" s="235"/>
      <c r="B598" s="236"/>
      <c r="C598" s="237"/>
      <c r="D598" s="238"/>
      <c r="E598" s="239"/>
      <c r="F598" s="240"/>
      <c r="G598" s="235"/>
      <c r="H598" s="235"/>
      <c r="I598" s="241"/>
      <c r="J598" s="237"/>
      <c r="K598" s="239"/>
      <c r="L598" s="239"/>
      <c r="M598" s="238"/>
      <c r="N598" s="240"/>
      <c r="O598" s="235"/>
      <c r="P598" s="235"/>
      <c r="Q598" s="241"/>
      <c r="R598" s="235"/>
      <c r="S598" s="235"/>
      <c r="T598" s="235"/>
      <c r="U598" s="235"/>
      <c r="V598" s="197"/>
      <c r="W598" s="235"/>
      <c r="X598" s="235"/>
      <c r="Y598" s="235"/>
      <c r="Z598" s="235"/>
      <c r="AA598" s="235"/>
      <c r="AB598" s="235"/>
      <c r="AC598" s="235"/>
      <c r="AD598" s="235"/>
      <c r="AE598" s="235"/>
      <c r="AF598" s="235"/>
      <c r="AG598" s="235"/>
      <c r="AH598" s="235"/>
      <c r="AI598" s="235"/>
      <c r="AJ598" s="235"/>
      <c r="AK598" s="235"/>
      <c r="AL598" s="235"/>
      <c r="AM598" s="235"/>
      <c r="AN598" s="235"/>
      <c r="AO598" s="235"/>
    </row>
    <row r="599" spans="1:41" ht="15.6">
      <c r="A599" s="235"/>
      <c r="B599" s="236"/>
      <c r="C599" s="237"/>
      <c r="D599" s="238"/>
      <c r="E599" s="239"/>
      <c r="F599" s="240"/>
      <c r="G599" s="235"/>
      <c r="H599" s="235"/>
      <c r="I599" s="241"/>
      <c r="J599" s="237"/>
      <c r="K599" s="239"/>
      <c r="L599" s="239"/>
      <c r="M599" s="238"/>
      <c r="N599" s="240"/>
      <c r="O599" s="235"/>
      <c r="P599" s="235"/>
      <c r="Q599" s="241"/>
      <c r="R599" s="235"/>
      <c r="S599" s="235"/>
      <c r="T599" s="235"/>
      <c r="U599" s="235"/>
      <c r="V599" s="197"/>
      <c r="W599" s="235"/>
      <c r="X599" s="235"/>
      <c r="Y599" s="235"/>
      <c r="Z599" s="235"/>
      <c r="AA599" s="235"/>
      <c r="AB599" s="235"/>
      <c r="AC599" s="235"/>
      <c r="AD599" s="235"/>
      <c r="AE599" s="235"/>
      <c r="AF599" s="235"/>
      <c r="AG599" s="235"/>
      <c r="AH599" s="235"/>
      <c r="AI599" s="235"/>
      <c r="AJ599" s="235"/>
      <c r="AK599" s="235"/>
      <c r="AL599" s="235"/>
      <c r="AM599" s="235"/>
      <c r="AN599" s="235"/>
      <c r="AO599" s="235"/>
    </row>
    <row r="600" spans="1:41" ht="15.6">
      <c r="A600" s="235"/>
      <c r="B600" s="236"/>
      <c r="C600" s="237"/>
      <c r="D600" s="238"/>
      <c r="E600" s="239"/>
      <c r="F600" s="240"/>
      <c r="G600" s="235"/>
      <c r="H600" s="235"/>
      <c r="I600" s="241"/>
      <c r="J600" s="237"/>
      <c r="K600" s="239"/>
      <c r="L600" s="239"/>
      <c r="M600" s="238"/>
      <c r="N600" s="240"/>
      <c r="O600" s="235"/>
      <c r="P600" s="235"/>
      <c r="Q600" s="241"/>
      <c r="R600" s="235"/>
      <c r="S600" s="235"/>
      <c r="T600" s="235"/>
      <c r="U600" s="235"/>
      <c r="V600" s="197"/>
      <c r="W600" s="235"/>
      <c r="X600" s="235"/>
      <c r="Y600" s="235"/>
      <c r="Z600" s="235"/>
      <c r="AA600" s="235"/>
      <c r="AB600" s="235"/>
      <c r="AC600" s="235"/>
      <c r="AD600" s="235"/>
      <c r="AE600" s="235"/>
      <c r="AF600" s="235"/>
      <c r="AG600" s="235"/>
      <c r="AH600" s="235"/>
      <c r="AI600" s="235"/>
      <c r="AJ600" s="235"/>
      <c r="AK600" s="235"/>
      <c r="AL600" s="235"/>
      <c r="AM600" s="235"/>
      <c r="AN600" s="235"/>
      <c r="AO600" s="235"/>
    </row>
    <row r="601" spans="1:41" ht="15.6">
      <c r="A601" s="235"/>
      <c r="B601" s="236"/>
      <c r="C601" s="237"/>
      <c r="D601" s="238"/>
      <c r="E601" s="239"/>
      <c r="F601" s="240"/>
      <c r="G601" s="235"/>
      <c r="H601" s="235"/>
      <c r="I601" s="241"/>
      <c r="J601" s="237"/>
      <c r="K601" s="239"/>
      <c r="L601" s="239"/>
      <c r="M601" s="238"/>
      <c r="N601" s="240"/>
      <c r="O601" s="235"/>
      <c r="P601" s="235"/>
      <c r="Q601" s="241"/>
      <c r="R601" s="235"/>
      <c r="S601" s="235"/>
      <c r="T601" s="235"/>
      <c r="U601" s="235"/>
      <c r="V601" s="197"/>
      <c r="W601" s="235"/>
      <c r="X601" s="235"/>
      <c r="Y601" s="235"/>
      <c r="Z601" s="235"/>
      <c r="AA601" s="235"/>
      <c r="AB601" s="235"/>
      <c r="AC601" s="235"/>
      <c r="AD601" s="235"/>
      <c r="AE601" s="235"/>
      <c r="AF601" s="235"/>
      <c r="AG601" s="235"/>
      <c r="AH601" s="235"/>
      <c r="AI601" s="235"/>
      <c r="AJ601" s="235"/>
      <c r="AK601" s="235"/>
      <c r="AL601" s="235"/>
      <c r="AM601" s="235"/>
      <c r="AN601" s="235"/>
      <c r="AO601" s="235"/>
    </row>
    <row r="602" spans="1:41" ht="15.6">
      <c r="A602" s="235"/>
      <c r="B602" s="236"/>
      <c r="C602" s="237"/>
      <c r="D602" s="238"/>
      <c r="E602" s="239"/>
      <c r="F602" s="240"/>
      <c r="G602" s="235"/>
      <c r="H602" s="235"/>
      <c r="I602" s="241"/>
      <c r="J602" s="237"/>
      <c r="K602" s="239"/>
      <c r="L602" s="239"/>
      <c r="M602" s="238"/>
      <c r="N602" s="240"/>
      <c r="O602" s="235"/>
      <c r="P602" s="235"/>
      <c r="Q602" s="241"/>
      <c r="R602" s="235"/>
      <c r="S602" s="235"/>
      <c r="T602" s="235"/>
      <c r="U602" s="235"/>
      <c r="V602" s="197"/>
      <c r="W602" s="235"/>
      <c r="X602" s="235"/>
      <c r="Y602" s="235"/>
      <c r="Z602" s="235"/>
      <c r="AA602" s="235"/>
      <c r="AB602" s="235"/>
      <c r="AC602" s="235"/>
      <c r="AD602" s="235"/>
      <c r="AE602" s="235"/>
      <c r="AF602" s="235"/>
      <c r="AG602" s="235"/>
      <c r="AH602" s="235"/>
      <c r="AI602" s="235"/>
      <c r="AJ602" s="235"/>
      <c r="AK602" s="235"/>
      <c r="AL602" s="235"/>
      <c r="AM602" s="235"/>
      <c r="AN602" s="235"/>
      <c r="AO602" s="235"/>
    </row>
    <row r="603" spans="1:41" ht="15.6">
      <c r="A603" s="235"/>
      <c r="B603" s="236"/>
      <c r="C603" s="237"/>
      <c r="D603" s="238"/>
      <c r="E603" s="239"/>
      <c r="F603" s="240"/>
      <c r="G603" s="235"/>
      <c r="H603" s="235"/>
      <c r="I603" s="241"/>
      <c r="J603" s="237"/>
      <c r="K603" s="239"/>
      <c r="L603" s="239"/>
      <c r="M603" s="238"/>
      <c r="N603" s="240"/>
      <c r="O603" s="235"/>
      <c r="P603" s="235"/>
      <c r="Q603" s="241"/>
      <c r="R603" s="235"/>
      <c r="S603" s="235"/>
      <c r="T603" s="235"/>
      <c r="U603" s="235"/>
      <c r="V603" s="197"/>
      <c r="W603" s="235"/>
      <c r="X603" s="235"/>
      <c r="Y603" s="235"/>
      <c r="Z603" s="235"/>
      <c r="AA603" s="235"/>
      <c r="AB603" s="235"/>
      <c r="AC603" s="235"/>
      <c r="AD603" s="235"/>
      <c r="AE603" s="235"/>
      <c r="AF603" s="235"/>
      <c r="AG603" s="235"/>
      <c r="AH603" s="235"/>
      <c r="AI603" s="235"/>
      <c r="AJ603" s="235"/>
      <c r="AK603" s="235"/>
      <c r="AL603" s="235"/>
      <c r="AM603" s="235"/>
      <c r="AN603" s="235"/>
      <c r="AO603" s="235"/>
    </row>
    <row r="604" spans="1:41" ht="15.6">
      <c r="A604" s="235"/>
      <c r="B604" s="236"/>
      <c r="C604" s="237"/>
      <c r="D604" s="238"/>
      <c r="E604" s="239"/>
      <c r="F604" s="240"/>
      <c r="G604" s="235"/>
      <c r="H604" s="235"/>
      <c r="I604" s="241"/>
      <c r="J604" s="237"/>
      <c r="K604" s="239"/>
      <c r="L604" s="239"/>
      <c r="M604" s="238"/>
      <c r="N604" s="240"/>
      <c r="O604" s="235"/>
      <c r="P604" s="235"/>
      <c r="Q604" s="241"/>
      <c r="R604" s="235"/>
      <c r="S604" s="235"/>
      <c r="T604" s="235"/>
      <c r="U604" s="235"/>
      <c r="V604" s="197"/>
      <c r="W604" s="235"/>
      <c r="X604" s="235"/>
      <c r="Y604" s="235"/>
      <c r="Z604" s="235"/>
      <c r="AA604" s="235"/>
      <c r="AB604" s="235"/>
      <c r="AC604" s="235"/>
      <c r="AD604" s="235"/>
      <c r="AE604" s="235"/>
      <c r="AF604" s="235"/>
      <c r="AG604" s="235"/>
      <c r="AH604" s="235"/>
      <c r="AI604" s="235"/>
      <c r="AJ604" s="235"/>
      <c r="AK604" s="235"/>
      <c r="AL604" s="235"/>
      <c r="AM604" s="235"/>
      <c r="AN604" s="235"/>
      <c r="AO604" s="235"/>
    </row>
    <row r="605" spans="1:41" ht="15.6">
      <c r="A605" s="235"/>
      <c r="B605" s="236"/>
      <c r="C605" s="237"/>
      <c r="D605" s="238"/>
      <c r="E605" s="239"/>
      <c r="F605" s="240"/>
      <c r="G605" s="235"/>
      <c r="H605" s="235"/>
      <c r="I605" s="241"/>
      <c r="J605" s="237"/>
      <c r="K605" s="239"/>
      <c r="L605" s="239"/>
      <c r="M605" s="238"/>
      <c r="N605" s="240"/>
      <c r="O605" s="235"/>
      <c r="P605" s="235"/>
      <c r="Q605" s="241"/>
      <c r="R605" s="235"/>
      <c r="S605" s="235"/>
      <c r="T605" s="235"/>
      <c r="U605" s="235"/>
      <c r="V605" s="197"/>
      <c r="W605" s="235"/>
      <c r="X605" s="235"/>
      <c r="Y605" s="235"/>
      <c r="Z605" s="235"/>
      <c r="AA605" s="235"/>
      <c r="AB605" s="235"/>
      <c r="AC605" s="235"/>
      <c r="AD605" s="235"/>
      <c r="AE605" s="235"/>
      <c r="AF605" s="235"/>
      <c r="AG605" s="235"/>
      <c r="AH605" s="235"/>
      <c r="AI605" s="235"/>
      <c r="AJ605" s="235"/>
      <c r="AK605" s="235"/>
      <c r="AL605" s="235"/>
      <c r="AM605" s="235"/>
      <c r="AN605" s="235"/>
      <c r="AO605" s="235"/>
    </row>
    <row r="606" spans="1:41" ht="15.6">
      <c r="A606" s="235"/>
      <c r="B606" s="236"/>
      <c r="C606" s="237"/>
      <c r="D606" s="238"/>
      <c r="E606" s="239"/>
      <c r="F606" s="240"/>
      <c r="G606" s="235"/>
      <c r="H606" s="235"/>
      <c r="I606" s="241"/>
      <c r="J606" s="237"/>
      <c r="K606" s="239"/>
      <c r="L606" s="239"/>
      <c r="M606" s="238"/>
      <c r="N606" s="240"/>
      <c r="O606" s="235"/>
      <c r="P606" s="235"/>
      <c r="Q606" s="241"/>
      <c r="R606" s="235"/>
      <c r="S606" s="235"/>
      <c r="T606" s="235"/>
      <c r="U606" s="235"/>
      <c r="V606" s="197"/>
      <c r="W606" s="235"/>
      <c r="X606" s="235"/>
      <c r="Y606" s="235"/>
      <c r="Z606" s="235"/>
      <c r="AA606" s="235"/>
      <c r="AB606" s="235"/>
      <c r="AC606" s="235"/>
      <c r="AD606" s="235"/>
      <c r="AE606" s="235"/>
      <c r="AF606" s="235"/>
      <c r="AG606" s="235"/>
      <c r="AH606" s="235"/>
      <c r="AI606" s="235"/>
      <c r="AJ606" s="235"/>
      <c r="AK606" s="235"/>
      <c r="AL606" s="235"/>
      <c r="AM606" s="235"/>
      <c r="AN606" s="235"/>
      <c r="AO606" s="235"/>
    </row>
    <row r="607" spans="1:41" ht="15.6">
      <c r="A607" s="235"/>
      <c r="B607" s="236"/>
      <c r="C607" s="237"/>
      <c r="D607" s="238"/>
      <c r="E607" s="239"/>
      <c r="F607" s="240"/>
      <c r="G607" s="235"/>
      <c r="H607" s="235"/>
      <c r="I607" s="241"/>
      <c r="J607" s="237"/>
      <c r="K607" s="239"/>
      <c r="L607" s="239"/>
      <c r="M607" s="238"/>
      <c r="N607" s="240"/>
      <c r="O607" s="235"/>
      <c r="P607" s="235"/>
      <c r="Q607" s="241"/>
      <c r="R607" s="235"/>
      <c r="S607" s="235"/>
      <c r="T607" s="235"/>
      <c r="U607" s="235"/>
      <c r="V607" s="197"/>
      <c r="W607" s="235"/>
      <c r="X607" s="235"/>
      <c r="Y607" s="235"/>
      <c r="Z607" s="235"/>
      <c r="AA607" s="235"/>
      <c r="AB607" s="235"/>
      <c r="AC607" s="235"/>
      <c r="AD607" s="235"/>
      <c r="AE607" s="235"/>
      <c r="AF607" s="235"/>
      <c r="AG607" s="235"/>
      <c r="AH607" s="235"/>
      <c r="AI607" s="235"/>
      <c r="AJ607" s="235"/>
      <c r="AK607" s="235"/>
      <c r="AL607" s="235"/>
      <c r="AM607" s="235"/>
      <c r="AN607" s="235"/>
      <c r="AO607" s="235"/>
    </row>
    <row r="608" spans="1:41" ht="15.6">
      <c r="A608" s="235"/>
      <c r="B608" s="236"/>
      <c r="C608" s="237"/>
      <c r="D608" s="238"/>
      <c r="E608" s="239"/>
      <c r="F608" s="240"/>
      <c r="G608" s="235"/>
      <c r="H608" s="235"/>
      <c r="I608" s="241"/>
      <c r="J608" s="237"/>
      <c r="K608" s="239"/>
      <c r="L608" s="239"/>
      <c r="M608" s="238"/>
      <c r="N608" s="240"/>
      <c r="O608" s="235"/>
      <c r="P608" s="235"/>
      <c r="Q608" s="241"/>
      <c r="R608" s="235"/>
      <c r="S608" s="235"/>
      <c r="T608" s="235"/>
      <c r="U608" s="235"/>
      <c r="V608" s="197"/>
      <c r="W608" s="235"/>
      <c r="X608" s="235"/>
      <c r="Y608" s="235"/>
      <c r="Z608" s="235"/>
      <c r="AA608" s="235"/>
      <c r="AB608" s="235"/>
      <c r="AC608" s="235"/>
      <c r="AD608" s="235"/>
      <c r="AE608" s="235"/>
      <c r="AF608" s="235"/>
      <c r="AG608" s="235"/>
      <c r="AH608" s="235"/>
      <c r="AI608" s="235"/>
      <c r="AJ608" s="235"/>
      <c r="AK608" s="235"/>
      <c r="AL608" s="235"/>
      <c r="AM608" s="235"/>
      <c r="AN608" s="235"/>
      <c r="AO608" s="235"/>
    </row>
    <row r="609" spans="1:41" ht="15.6">
      <c r="A609" s="235"/>
      <c r="B609" s="236"/>
      <c r="C609" s="237"/>
      <c r="D609" s="238"/>
      <c r="E609" s="239"/>
      <c r="F609" s="240"/>
      <c r="G609" s="235"/>
      <c r="H609" s="235"/>
      <c r="I609" s="241"/>
      <c r="J609" s="237"/>
      <c r="K609" s="239"/>
      <c r="L609" s="239"/>
      <c r="M609" s="238"/>
      <c r="N609" s="240"/>
      <c r="O609" s="235"/>
      <c r="P609" s="235"/>
      <c r="Q609" s="241"/>
      <c r="R609" s="235"/>
      <c r="S609" s="235"/>
      <c r="T609" s="235"/>
      <c r="U609" s="235"/>
      <c r="V609" s="197"/>
      <c r="W609" s="235"/>
      <c r="X609" s="235"/>
      <c r="Y609" s="235"/>
      <c r="Z609" s="235"/>
      <c r="AA609" s="235"/>
      <c r="AB609" s="235"/>
      <c r="AC609" s="235"/>
      <c r="AD609" s="235"/>
      <c r="AE609" s="235"/>
      <c r="AF609" s="235"/>
      <c r="AG609" s="235"/>
      <c r="AH609" s="235"/>
      <c r="AI609" s="235"/>
      <c r="AJ609" s="235"/>
      <c r="AK609" s="235"/>
      <c r="AL609" s="235"/>
      <c r="AM609" s="235"/>
      <c r="AN609" s="235"/>
      <c r="AO609" s="235"/>
    </row>
    <row r="610" spans="1:41" ht="15.6">
      <c r="A610" s="235"/>
      <c r="B610" s="236"/>
      <c r="C610" s="237"/>
      <c r="D610" s="238"/>
      <c r="E610" s="239"/>
      <c r="F610" s="240"/>
      <c r="G610" s="235"/>
      <c r="H610" s="235"/>
      <c r="I610" s="241"/>
      <c r="J610" s="237"/>
      <c r="K610" s="239"/>
      <c r="L610" s="239"/>
      <c r="M610" s="238"/>
      <c r="N610" s="240"/>
      <c r="O610" s="235"/>
      <c r="P610" s="235"/>
      <c r="Q610" s="241"/>
      <c r="R610" s="235"/>
      <c r="S610" s="235"/>
      <c r="T610" s="235"/>
      <c r="U610" s="235"/>
      <c r="V610" s="197"/>
      <c r="W610" s="235"/>
      <c r="X610" s="235"/>
      <c r="Y610" s="235"/>
      <c r="Z610" s="235"/>
      <c r="AA610" s="235"/>
      <c r="AB610" s="235"/>
      <c r="AC610" s="235"/>
      <c r="AD610" s="235"/>
      <c r="AE610" s="235"/>
      <c r="AF610" s="235"/>
      <c r="AG610" s="235"/>
      <c r="AH610" s="235"/>
      <c r="AI610" s="235"/>
      <c r="AJ610" s="235"/>
      <c r="AK610" s="235"/>
      <c r="AL610" s="235"/>
      <c r="AM610" s="235"/>
      <c r="AN610" s="235"/>
      <c r="AO610" s="235"/>
    </row>
    <row r="611" spans="1:41" ht="15.6">
      <c r="A611" s="235"/>
      <c r="B611" s="236"/>
      <c r="C611" s="237"/>
      <c r="D611" s="238"/>
      <c r="E611" s="239"/>
      <c r="F611" s="240"/>
      <c r="G611" s="235"/>
      <c r="H611" s="235"/>
      <c r="I611" s="241"/>
      <c r="J611" s="237"/>
      <c r="K611" s="239"/>
      <c r="L611" s="239"/>
      <c r="M611" s="238"/>
      <c r="N611" s="240"/>
      <c r="O611" s="235"/>
      <c r="P611" s="235"/>
      <c r="Q611" s="241"/>
      <c r="R611" s="235"/>
      <c r="S611" s="235"/>
      <c r="T611" s="235"/>
      <c r="U611" s="235"/>
      <c r="V611" s="197"/>
      <c r="W611" s="235"/>
      <c r="X611" s="235"/>
      <c r="Y611" s="235"/>
      <c r="Z611" s="235"/>
      <c r="AA611" s="235"/>
      <c r="AB611" s="235"/>
      <c r="AC611" s="235"/>
      <c r="AD611" s="235"/>
      <c r="AE611" s="235"/>
      <c r="AF611" s="235"/>
      <c r="AG611" s="235"/>
      <c r="AH611" s="235"/>
      <c r="AI611" s="235"/>
      <c r="AJ611" s="235"/>
      <c r="AK611" s="235"/>
      <c r="AL611" s="235"/>
      <c r="AM611" s="235"/>
      <c r="AN611" s="235"/>
      <c r="AO611" s="235"/>
    </row>
    <row r="612" spans="1:41" ht="15.6">
      <c r="A612" s="235"/>
      <c r="B612" s="236"/>
      <c r="C612" s="237"/>
      <c r="D612" s="238"/>
      <c r="E612" s="239"/>
      <c r="F612" s="240"/>
      <c r="G612" s="235"/>
      <c r="H612" s="235"/>
      <c r="I612" s="241"/>
      <c r="J612" s="237"/>
      <c r="K612" s="239"/>
      <c r="L612" s="239"/>
      <c r="M612" s="238"/>
      <c r="N612" s="240"/>
      <c r="O612" s="235"/>
      <c r="P612" s="235"/>
      <c r="Q612" s="241"/>
      <c r="R612" s="235"/>
      <c r="S612" s="235"/>
      <c r="T612" s="235"/>
      <c r="U612" s="235"/>
      <c r="V612" s="197"/>
      <c r="W612" s="235"/>
      <c r="X612" s="235"/>
      <c r="Y612" s="235"/>
      <c r="Z612" s="235"/>
      <c r="AA612" s="235"/>
      <c r="AB612" s="235"/>
      <c r="AC612" s="235"/>
      <c r="AD612" s="235"/>
      <c r="AE612" s="235"/>
      <c r="AF612" s="235"/>
      <c r="AG612" s="235"/>
      <c r="AH612" s="235"/>
      <c r="AI612" s="235"/>
      <c r="AJ612" s="235"/>
      <c r="AK612" s="235"/>
      <c r="AL612" s="235"/>
      <c r="AM612" s="235"/>
      <c r="AN612" s="235"/>
      <c r="AO612" s="235"/>
    </row>
    <row r="613" spans="1:41" ht="15.6">
      <c r="A613" s="235"/>
      <c r="B613" s="236"/>
      <c r="C613" s="237"/>
      <c r="D613" s="238"/>
      <c r="E613" s="239"/>
      <c r="F613" s="240"/>
      <c r="G613" s="235"/>
      <c r="H613" s="235"/>
      <c r="I613" s="241"/>
      <c r="J613" s="237"/>
      <c r="K613" s="239"/>
      <c r="L613" s="239"/>
      <c r="M613" s="238"/>
      <c r="N613" s="240"/>
      <c r="O613" s="235"/>
      <c r="P613" s="235"/>
      <c r="Q613" s="241"/>
      <c r="R613" s="235"/>
      <c r="S613" s="235"/>
      <c r="T613" s="235"/>
      <c r="U613" s="235"/>
      <c r="V613" s="197"/>
      <c r="W613" s="235"/>
      <c r="X613" s="235"/>
      <c r="Y613" s="235"/>
      <c r="Z613" s="235"/>
      <c r="AA613" s="235"/>
      <c r="AB613" s="235"/>
      <c r="AC613" s="235"/>
      <c r="AD613" s="235"/>
      <c r="AE613" s="235"/>
      <c r="AF613" s="235"/>
      <c r="AG613" s="235"/>
      <c r="AH613" s="235"/>
      <c r="AI613" s="235"/>
      <c r="AJ613" s="235"/>
      <c r="AK613" s="235"/>
      <c r="AL613" s="235"/>
      <c r="AM613" s="235"/>
      <c r="AN613" s="235"/>
      <c r="AO613" s="235"/>
    </row>
    <row r="614" spans="1:41" ht="15.6">
      <c r="A614" s="235"/>
      <c r="B614" s="236"/>
      <c r="C614" s="237"/>
      <c r="D614" s="238"/>
      <c r="E614" s="239"/>
      <c r="F614" s="240"/>
      <c r="G614" s="235"/>
      <c r="H614" s="235"/>
      <c r="I614" s="241"/>
      <c r="J614" s="237"/>
      <c r="K614" s="239"/>
      <c r="L614" s="239"/>
      <c r="M614" s="238"/>
      <c r="N614" s="240"/>
      <c r="O614" s="235"/>
      <c r="P614" s="235"/>
      <c r="Q614" s="241"/>
      <c r="R614" s="235"/>
      <c r="S614" s="235"/>
      <c r="T614" s="235"/>
      <c r="U614" s="235"/>
      <c r="V614" s="197"/>
      <c r="W614" s="235"/>
      <c r="X614" s="235"/>
      <c r="Y614" s="235"/>
      <c r="Z614" s="235"/>
      <c r="AA614" s="235"/>
      <c r="AB614" s="235"/>
      <c r="AC614" s="235"/>
      <c r="AD614" s="235"/>
      <c r="AE614" s="235"/>
      <c r="AF614" s="235"/>
      <c r="AG614" s="235"/>
      <c r="AH614" s="235"/>
      <c r="AI614" s="235"/>
      <c r="AJ614" s="235"/>
      <c r="AK614" s="235"/>
      <c r="AL614" s="235"/>
      <c r="AM614" s="235"/>
      <c r="AN614" s="235"/>
      <c r="AO614" s="235"/>
    </row>
    <row r="615" spans="1:41" ht="15.6">
      <c r="A615" s="235"/>
      <c r="B615" s="236"/>
      <c r="C615" s="237"/>
      <c r="D615" s="238"/>
      <c r="E615" s="239"/>
      <c r="F615" s="240"/>
      <c r="G615" s="235"/>
      <c r="H615" s="235"/>
      <c r="I615" s="241"/>
      <c r="J615" s="237"/>
      <c r="K615" s="239"/>
      <c r="L615" s="239"/>
      <c r="M615" s="238"/>
      <c r="N615" s="240"/>
      <c r="O615" s="235"/>
      <c r="P615" s="235"/>
      <c r="Q615" s="241"/>
      <c r="R615" s="235"/>
      <c r="S615" s="235"/>
      <c r="T615" s="235"/>
      <c r="U615" s="235"/>
      <c r="V615" s="197"/>
      <c r="W615" s="235"/>
      <c r="X615" s="235"/>
      <c r="Y615" s="235"/>
      <c r="Z615" s="235"/>
      <c r="AA615" s="235"/>
      <c r="AB615" s="235"/>
      <c r="AC615" s="235"/>
      <c r="AD615" s="235"/>
      <c r="AE615" s="235"/>
      <c r="AF615" s="235"/>
      <c r="AG615" s="235"/>
      <c r="AH615" s="235"/>
      <c r="AI615" s="235"/>
      <c r="AJ615" s="235"/>
      <c r="AK615" s="235"/>
      <c r="AL615" s="235"/>
      <c r="AM615" s="235"/>
      <c r="AN615" s="235"/>
      <c r="AO615" s="235"/>
    </row>
    <row r="616" spans="1:41" ht="15.6">
      <c r="A616" s="235"/>
      <c r="B616" s="236"/>
      <c r="C616" s="237"/>
      <c r="D616" s="238"/>
      <c r="E616" s="239"/>
      <c r="F616" s="240"/>
      <c r="G616" s="235"/>
      <c r="H616" s="235"/>
      <c r="I616" s="241"/>
      <c r="J616" s="237"/>
      <c r="K616" s="239"/>
      <c r="L616" s="239"/>
      <c r="M616" s="238"/>
      <c r="N616" s="240"/>
      <c r="O616" s="235"/>
      <c r="P616" s="235"/>
      <c r="Q616" s="241"/>
      <c r="R616" s="235"/>
      <c r="S616" s="235"/>
      <c r="T616" s="235"/>
      <c r="U616" s="235"/>
      <c r="V616" s="197"/>
      <c r="W616" s="235"/>
      <c r="X616" s="235"/>
      <c r="Y616" s="235"/>
      <c r="Z616" s="235"/>
      <c r="AA616" s="235"/>
      <c r="AB616" s="235"/>
      <c r="AC616" s="235"/>
      <c r="AD616" s="235"/>
      <c r="AE616" s="235"/>
      <c r="AF616" s="235"/>
      <c r="AG616" s="235"/>
      <c r="AH616" s="235"/>
      <c r="AI616" s="235"/>
      <c r="AJ616" s="235"/>
      <c r="AK616" s="235"/>
      <c r="AL616" s="235"/>
      <c r="AM616" s="235"/>
      <c r="AN616" s="235"/>
      <c r="AO616" s="235"/>
    </row>
    <row r="617" spans="1:41" ht="15.6">
      <c r="A617" s="235"/>
      <c r="B617" s="236"/>
      <c r="C617" s="237"/>
      <c r="D617" s="238"/>
      <c r="E617" s="239"/>
      <c r="F617" s="240"/>
      <c r="G617" s="235"/>
      <c r="H617" s="235"/>
      <c r="I617" s="241"/>
      <c r="J617" s="237"/>
      <c r="K617" s="239"/>
      <c r="L617" s="239"/>
      <c r="M617" s="238"/>
      <c r="N617" s="240"/>
      <c r="O617" s="235"/>
      <c r="P617" s="235"/>
      <c r="Q617" s="241"/>
      <c r="R617" s="235"/>
      <c r="S617" s="235"/>
      <c r="T617" s="235"/>
      <c r="U617" s="235"/>
      <c r="V617" s="197"/>
      <c r="W617" s="235"/>
      <c r="X617" s="235"/>
      <c r="Y617" s="235"/>
      <c r="Z617" s="235"/>
      <c r="AA617" s="235"/>
      <c r="AB617" s="235"/>
      <c r="AC617" s="235"/>
      <c r="AD617" s="235"/>
      <c r="AE617" s="235"/>
      <c r="AF617" s="235"/>
      <c r="AG617" s="235"/>
      <c r="AH617" s="235"/>
      <c r="AI617" s="235"/>
      <c r="AJ617" s="235"/>
      <c r="AK617" s="235"/>
      <c r="AL617" s="235"/>
      <c r="AM617" s="235"/>
      <c r="AN617" s="235"/>
      <c r="AO617" s="235"/>
    </row>
    <row r="618" spans="1:41" ht="15.6">
      <c r="A618" s="235"/>
      <c r="B618" s="236"/>
      <c r="C618" s="237"/>
      <c r="D618" s="238"/>
      <c r="E618" s="239"/>
      <c r="F618" s="240"/>
      <c r="G618" s="235"/>
      <c r="H618" s="235"/>
      <c r="I618" s="241"/>
      <c r="J618" s="237"/>
      <c r="K618" s="239"/>
      <c r="L618" s="239"/>
      <c r="M618" s="238"/>
      <c r="N618" s="240"/>
      <c r="O618" s="235"/>
      <c r="P618" s="235"/>
      <c r="Q618" s="241"/>
      <c r="R618" s="235"/>
      <c r="S618" s="235"/>
      <c r="T618" s="235"/>
      <c r="U618" s="235"/>
      <c r="V618" s="197"/>
      <c r="W618" s="235"/>
      <c r="X618" s="235"/>
      <c r="Y618" s="235"/>
      <c r="Z618" s="235"/>
      <c r="AA618" s="235"/>
      <c r="AB618" s="235"/>
      <c r="AC618" s="235"/>
      <c r="AD618" s="235"/>
      <c r="AE618" s="235"/>
      <c r="AF618" s="235"/>
      <c r="AG618" s="235"/>
      <c r="AH618" s="235"/>
      <c r="AI618" s="235"/>
      <c r="AJ618" s="235"/>
      <c r="AK618" s="235"/>
      <c r="AL618" s="235"/>
      <c r="AM618" s="235"/>
      <c r="AN618" s="235"/>
      <c r="AO618" s="235"/>
    </row>
    <row r="619" spans="1:41" ht="15.6">
      <c r="A619" s="235"/>
      <c r="B619" s="236"/>
      <c r="C619" s="237"/>
      <c r="D619" s="238"/>
      <c r="E619" s="239"/>
      <c r="F619" s="240"/>
      <c r="G619" s="235"/>
      <c r="H619" s="235"/>
      <c r="I619" s="241"/>
      <c r="J619" s="237"/>
      <c r="K619" s="239"/>
      <c r="L619" s="239"/>
      <c r="M619" s="238"/>
      <c r="N619" s="240"/>
      <c r="O619" s="235"/>
      <c r="P619" s="235"/>
      <c r="Q619" s="241"/>
      <c r="R619" s="235"/>
      <c r="S619" s="235"/>
      <c r="T619" s="235"/>
      <c r="U619" s="235"/>
      <c r="V619" s="197"/>
      <c r="W619" s="235"/>
      <c r="X619" s="235"/>
      <c r="Y619" s="235"/>
      <c r="Z619" s="235"/>
      <c r="AA619" s="235"/>
      <c r="AB619" s="235"/>
      <c r="AC619" s="235"/>
      <c r="AD619" s="235"/>
      <c r="AE619" s="235"/>
      <c r="AF619" s="235"/>
      <c r="AG619" s="235"/>
      <c r="AH619" s="235"/>
      <c r="AI619" s="235"/>
      <c r="AJ619" s="235"/>
      <c r="AK619" s="235"/>
      <c r="AL619" s="235"/>
      <c r="AM619" s="235"/>
      <c r="AN619" s="235"/>
      <c r="AO619" s="235"/>
    </row>
    <row r="620" spans="1:41" ht="15.6">
      <c r="A620" s="235"/>
      <c r="B620" s="236"/>
      <c r="C620" s="237"/>
      <c r="D620" s="238"/>
      <c r="E620" s="239"/>
      <c r="F620" s="240"/>
      <c r="G620" s="235"/>
      <c r="H620" s="235"/>
      <c r="I620" s="241"/>
      <c r="J620" s="237"/>
      <c r="K620" s="239"/>
      <c r="L620" s="239"/>
      <c r="M620" s="238"/>
      <c r="N620" s="240"/>
      <c r="O620" s="235"/>
      <c r="P620" s="235"/>
      <c r="Q620" s="241"/>
      <c r="R620" s="235"/>
      <c r="S620" s="235"/>
      <c r="T620" s="235"/>
      <c r="U620" s="235"/>
      <c r="V620" s="197"/>
      <c r="W620" s="235"/>
      <c r="X620" s="235"/>
      <c r="Y620" s="235"/>
      <c r="Z620" s="235"/>
      <c r="AA620" s="235"/>
      <c r="AB620" s="235"/>
      <c r="AC620" s="235"/>
      <c r="AD620" s="235"/>
      <c r="AE620" s="235"/>
      <c r="AF620" s="235"/>
      <c r="AG620" s="235"/>
      <c r="AH620" s="235"/>
      <c r="AI620" s="235"/>
      <c r="AJ620" s="235"/>
      <c r="AK620" s="235"/>
      <c r="AL620" s="235"/>
      <c r="AM620" s="235"/>
      <c r="AN620" s="235"/>
      <c r="AO620" s="235"/>
    </row>
    <row r="621" spans="1:41" ht="15.6">
      <c r="A621" s="235"/>
      <c r="B621" s="236"/>
      <c r="C621" s="237"/>
      <c r="D621" s="238"/>
      <c r="E621" s="239"/>
      <c r="F621" s="240"/>
      <c r="G621" s="235"/>
      <c r="H621" s="235"/>
      <c r="I621" s="241"/>
      <c r="J621" s="237"/>
      <c r="K621" s="239"/>
      <c r="L621" s="239"/>
      <c r="M621" s="238"/>
      <c r="N621" s="240"/>
      <c r="O621" s="235"/>
      <c r="P621" s="235"/>
      <c r="Q621" s="241"/>
      <c r="R621" s="235"/>
      <c r="S621" s="235"/>
      <c r="T621" s="235"/>
      <c r="U621" s="235"/>
      <c r="V621" s="197"/>
      <c r="W621" s="235"/>
      <c r="X621" s="235"/>
      <c r="Y621" s="235"/>
      <c r="Z621" s="235"/>
      <c r="AA621" s="235"/>
      <c r="AB621" s="235"/>
      <c r="AC621" s="235"/>
      <c r="AD621" s="235"/>
      <c r="AE621" s="235"/>
      <c r="AF621" s="235"/>
      <c r="AG621" s="235"/>
      <c r="AH621" s="235"/>
      <c r="AI621" s="235"/>
      <c r="AJ621" s="235"/>
      <c r="AK621" s="235"/>
      <c r="AL621" s="235"/>
      <c r="AM621" s="235"/>
      <c r="AN621" s="235"/>
      <c r="AO621" s="235"/>
    </row>
    <row r="622" spans="1:41" ht="15.6">
      <c r="A622" s="235"/>
      <c r="B622" s="236"/>
      <c r="C622" s="237"/>
      <c r="D622" s="238"/>
      <c r="E622" s="239"/>
      <c r="F622" s="240"/>
      <c r="G622" s="235"/>
      <c r="H622" s="235"/>
      <c r="I622" s="241"/>
      <c r="J622" s="237"/>
      <c r="K622" s="239"/>
      <c r="L622" s="239"/>
      <c r="M622" s="238"/>
      <c r="N622" s="240"/>
      <c r="O622" s="235"/>
      <c r="P622" s="235"/>
      <c r="Q622" s="241"/>
      <c r="R622" s="235"/>
      <c r="S622" s="235"/>
      <c r="T622" s="235"/>
      <c r="U622" s="235"/>
      <c r="V622" s="197"/>
      <c r="W622" s="235"/>
      <c r="X622" s="235"/>
      <c r="Y622" s="235"/>
      <c r="Z622" s="235"/>
      <c r="AA622" s="235"/>
      <c r="AB622" s="235"/>
      <c r="AC622" s="235"/>
      <c r="AD622" s="235"/>
      <c r="AE622" s="235"/>
      <c r="AF622" s="235"/>
      <c r="AG622" s="235"/>
      <c r="AH622" s="235"/>
      <c r="AI622" s="235"/>
      <c r="AJ622" s="235"/>
      <c r="AK622" s="235"/>
      <c r="AL622" s="235"/>
      <c r="AM622" s="235"/>
      <c r="AN622" s="235"/>
      <c r="AO622" s="235"/>
    </row>
    <row r="623" spans="1:41" ht="15.6">
      <c r="A623" s="235"/>
      <c r="B623" s="236"/>
      <c r="C623" s="237"/>
      <c r="D623" s="238"/>
      <c r="E623" s="239"/>
      <c r="F623" s="240"/>
      <c r="G623" s="235"/>
      <c r="H623" s="235"/>
      <c r="I623" s="241"/>
      <c r="J623" s="237"/>
      <c r="K623" s="239"/>
      <c r="L623" s="239"/>
      <c r="M623" s="238"/>
      <c r="N623" s="240"/>
      <c r="O623" s="235"/>
      <c r="P623" s="235"/>
      <c r="Q623" s="241"/>
      <c r="R623" s="235"/>
      <c r="S623" s="235"/>
      <c r="T623" s="235"/>
      <c r="U623" s="235"/>
      <c r="V623" s="197"/>
      <c r="W623" s="235"/>
      <c r="X623" s="235"/>
      <c r="Y623" s="235"/>
      <c r="Z623" s="235"/>
      <c r="AA623" s="235"/>
      <c r="AB623" s="235"/>
      <c r="AC623" s="235"/>
      <c r="AD623" s="235"/>
      <c r="AE623" s="235"/>
      <c r="AF623" s="235"/>
      <c r="AG623" s="235"/>
      <c r="AH623" s="235"/>
      <c r="AI623" s="235"/>
      <c r="AJ623" s="235"/>
      <c r="AK623" s="235"/>
      <c r="AL623" s="235"/>
      <c r="AM623" s="235"/>
      <c r="AN623" s="235"/>
      <c r="AO623" s="235"/>
    </row>
    <row r="624" spans="1:41" ht="15.6">
      <c r="A624" s="235"/>
      <c r="B624" s="236"/>
      <c r="C624" s="237"/>
      <c r="D624" s="238"/>
      <c r="E624" s="239"/>
      <c r="F624" s="240"/>
      <c r="G624" s="235"/>
      <c r="H624" s="235"/>
      <c r="I624" s="241"/>
      <c r="J624" s="237"/>
      <c r="K624" s="239"/>
      <c r="L624" s="239"/>
      <c r="M624" s="238"/>
      <c r="N624" s="240"/>
      <c r="O624" s="235"/>
      <c r="P624" s="235"/>
      <c r="Q624" s="241"/>
      <c r="R624" s="235"/>
      <c r="S624" s="235"/>
      <c r="T624" s="235"/>
      <c r="U624" s="235"/>
      <c r="V624" s="197"/>
      <c r="W624" s="235"/>
      <c r="X624" s="235"/>
      <c r="Y624" s="235"/>
      <c r="Z624" s="235"/>
      <c r="AA624" s="235"/>
      <c r="AB624" s="235"/>
      <c r="AC624" s="235"/>
      <c r="AD624" s="235"/>
      <c r="AE624" s="235"/>
      <c r="AF624" s="235"/>
      <c r="AG624" s="235"/>
      <c r="AH624" s="235"/>
      <c r="AI624" s="235"/>
      <c r="AJ624" s="235"/>
      <c r="AK624" s="235"/>
      <c r="AL624" s="235"/>
      <c r="AM624" s="235"/>
      <c r="AN624" s="235"/>
      <c r="AO624" s="235"/>
    </row>
    <row r="625" spans="1:41" ht="15.6">
      <c r="A625" s="235"/>
      <c r="B625" s="236"/>
      <c r="C625" s="237"/>
      <c r="D625" s="238"/>
      <c r="E625" s="239"/>
      <c r="F625" s="240"/>
      <c r="G625" s="235"/>
      <c r="H625" s="235"/>
      <c r="I625" s="241"/>
      <c r="J625" s="237"/>
      <c r="K625" s="239"/>
      <c r="L625" s="239"/>
      <c r="M625" s="238"/>
      <c r="N625" s="240"/>
      <c r="O625" s="235"/>
      <c r="P625" s="235"/>
      <c r="Q625" s="241"/>
      <c r="R625" s="235"/>
      <c r="S625" s="235"/>
      <c r="T625" s="235"/>
      <c r="U625" s="235"/>
      <c r="V625" s="197"/>
      <c r="W625" s="235"/>
      <c r="X625" s="235"/>
      <c r="Y625" s="235"/>
      <c r="Z625" s="235"/>
      <c r="AA625" s="235"/>
      <c r="AB625" s="235"/>
      <c r="AC625" s="235"/>
      <c r="AD625" s="235"/>
      <c r="AE625" s="235"/>
      <c r="AF625" s="235"/>
      <c r="AG625" s="235"/>
      <c r="AH625" s="235"/>
      <c r="AI625" s="235"/>
      <c r="AJ625" s="235"/>
      <c r="AK625" s="235"/>
      <c r="AL625" s="235"/>
      <c r="AM625" s="235"/>
      <c r="AN625" s="235"/>
      <c r="AO625" s="235"/>
    </row>
    <row r="626" spans="1:41" ht="15.6">
      <c r="A626" s="235"/>
      <c r="B626" s="236"/>
      <c r="C626" s="237"/>
      <c r="D626" s="238"/>
      <c r="E626" s="239"/>
      <c r="F626" s="240"/>
      <c r="G626" s="235"/>
      <c r="H626" s="235"/>
      <c r="I626" s="241"/>
      <c r="J626" s="237"/>
      <c r="K626" s="239"/>
      <c r="L626" s="239"/>
      <c r="M626" s="238"/>
      <c r="N626" s="240"/>
      <c r="O626" s="235"/>
      <c r="P626" s="235"/>
      <c r="Q626" s="241"/>
      <c r="R626" s="235"/>
      <c r="S626" s="235"/>
      <c r="T626" s="235"/>
      <c r="U626" s="235"/>
      <c r="V626" s="197"/>
      <c r="W626" s="235"/>
      <c r="X626" s="235"/>
      <c r="Y626" s="235"/>
      <c r="Z626" s="235"/>
      <c r="AA626" s="235"/>
      <c r="AB626" s="235"/>
      <c r="AC626" s="235"/>
      <c r="AD626" s="235"/>
      <c r="AE626" s="235"/>
      <c r="AF626" s="235"/>
      <c r="AG626" s="235"/>
      <c r="AH626" s="235"/>
      <c r="AI626" s="235"/>
      <c r="AJ626" s="235"/>
      <c r="AK626" s="235"/>
      <c r="AL626" s="235"/>
      <c r="AM626" s="235"/>
      <c r="AN626" s="235"/>
      <c r="AO626" s="235"/>
    </row>
    <row r="627" spans="1:41" ht="15.6">
      <c r="A627" s="235"/>
      <c r="B627" s="236"/>
      <c r="C627" s="237"/>
      <c r="D627" s="238"/>
      <c r="E627" s="239"/>
      <c r="F627" s="240"/>
      <c r="G627" s="235"/>
      <c r="H627" s="235"/>
      <c r="I627" s="241"/>
      <c r="J627" s="237"/>
      <c r="K627" s="239"/>
      <c r="L627" s="239"/>
      <c r="M627" s="238"/>
      <c r="N627" s="240"/>
      <c r="O627" s="235"/>
      <c r="P627" s="235"/>
      <c r="Q627" s="241"/>
      <c r="R627" s="235"/>
      <c r="S627" s="235"/>
      <c r="T627" s="235"/>
      <c r="U627" s="235"/>
      <c r="V627" s="197"/>
      <c r="W627" s="235"/>
      <c r="X627" s="235"/>
      <c r="Y627" s="235"/>
      <c r="Z627" s="235"/>
      <c r="AA627" s="235"/>
      <c r="AB627" s="235"/>
      <c r="AC627" s="235"/>
      <c r="AD627" s="235"/>
      <c r="AE627" s="235"/>
      <c r="AF627" s="235"/>
      <c r="AG627" s="235"/>
      <c r="AH627" s="235"/>
      <c r="AI627" s="235"/>
      <c r="AJ627" s="235"/>
      <c r="AK627" s="235"/>
      <c r="AL627" s="235"/>
      <c r="AM627" s="235"/>
      <c r="AN627" s="235"/>
      <c r="AO627" s="235"/>
    </row>
    <row r="628" spans="1:41" ht="15.6">
      <c r="A628" s="235"/>
      <c r="B628" s="236"/>
      <c r="C628" s="237"/>
      <c r="D628" s="238"/>
      <c r="E628" s="239"/>
      <c r="F628" s="240"/>
      <c r="G628" s="235"/>
      <c r="H628" s="235"/>
      <c r="I628" s="241"/>
      <c r="J628" s="237"/>
      <c r="K628" s="239"/>
      <c r="L628" s="239"/>
      <c r="M628" s="238"/>
      <c r="N628" s="240"/>
      <c r="O628" s="235"/>
      <c r="P628" s="235"/>
      <c r="Q628" s="241"/>
      <c r="R628" s="235"/>
      <c r="S628" s="235"/>
      <c r="T628" s="235"/>
      <c r="U628" s="235"/>
      <c r="V628" s="197"/>
      <c r="W628" s="235"/>
      <c r="X628" s="235"/>
      <c r="Y628" s="235"/>
      <c r="Z628" s="235"/>
      <c r="AA628" s="235"/>
      <c r="AB628" s="235"/>
      <c r="AC628" s="235"/>
      <c r="AD628" s="235"/>
      <c r="AE628" s="235"/>
      <c r="AF628" s="235"/>
      <c r="AG628" s="235"/>
      <c r="AH628" s="235"/>
      <c r="AI628" s="235"/>
      <c r="AJ628" s="235"/>
      <c r="AK628" s="235"/>
      <c r="AL628" s="235"/>
      <c r="AM628" s="235"/>
      <c r="AN628" s="235"/>
      <c r="AO628" s="235"/>
    </row>
    <row r="629" spans="1:41" ht="15.6">
      <c r="A629" s="235"/>
      <c r="B629" s="236"/>
      <c r="C629" s="237"/>
      <c r="D629" s="238"/>
      <c r="E629" s="239"/>
      <c r="F629" s="240"/>
      <c r="G629" s="235"/>
      <c r="H629" s="235"/>
      <c r="I629" s="241"/>
      <c r="J629" s="237"/>
      <c r="K629" s="239"/>
      <c r="L629" s="239"/>
      <c r="M629" s="238"/>
      <c r="N629" s="240"/>
      <c r="O629" s="235"/>
      <c r="P629" s="235"/>
      <c r="Q629" s="241"/>
      <c r="R629" s="235"/>
      <c r="S629" s="235"/>
      <c r="T629" s="235"/>
      <c r="U629" s="235"/>
      <c r="V629" s="197"/>
      <c r="W629" s="235"/>
      <c r="X629" s="235"/>
      <c r="Y629" s="235"/>
      <c r="Z629" s="235"/>
      <c r="AA629" s="235"/>
      <c r="AB629" s="235"/>
      <c r="AC629" s="235"/>
      <c r="AD629" s="235"/>
      <c r="AE629" s="235"/>
      <c r="AF629" s="235"/>
      <c r="AG629" s="235"/>
      <c r="AH629" s="235"/>
      <c r="AI629" s="235"/>
      <c r="AJ629" s="235"/>
      <c r="AK629" s="235"/>
      <c r="AL629" s="235"/>
      <c r="AM629" s="235"/>
      <c r="AN629" s="235"/>
      <c r="AO629" s="235"/>
    </row>
    <row r="630" spans="1:41" ht="15.6">
      <c r="A630" s="235"/>
      <c r="B630" s="236"/>
      <c r="C630" s="237"/>
      <c r="D630" s="238"/>
      <c r="E630" s="239"/>
      <c r="F630" s="240"/>
      <c r="G630" s="235"/>
      <c r="H630" s="235"/>
      <c r="I630" s="241"/>
      <c r="J630" s="237"/>
      <c r="K630" s="239"/>
      <c r="L630" s="239"/>
      <c r="M630" s="238"/>
      <c r="N630" s="240"/>
      <c r="O630" s="235"/>
      <c r="P630" s="235"/>
      <c r="Q630" s="241"/>
      <c r="R630" s="235"/>
      <c r="S630" s="235"/>
      <c r="T630" s="235"/>
      <c r="U630" s="235"/>
      <c r="V630" s="197"/>
      <c r="W630" s="235"/>
      <c r="X630" s="235"/>
      <c r="Y630" s="235"/>
      <c r="Z630" s="235"/>
      <c r="AA630" s="235"/>
      <c r="AB630" s="235"/>
      <c r="AC630" s="235"/>
      <c r="AD630" s="235"/>
      <c r="AE630" s="235"/>
      <c r="AF630" s="235"/>
      <c r="AG630" s="235"/>
      <c r="AH630" s="235"/>
      <c r="AI630" s="235"/>
      <c r="AJ630" s="235"/>
      <c r="AK630" s="235"/>
      <c r="AL630" s="235"/>
      <c r="AM630" s="235"/>
      <c r="AN630" s="235"/>
      <c r="AO630" s="235"/>
    </row>
    <row r="631" spans="1:41" ht="15.6">
      <c r="A631" s="235"/>
      <c r="B631" s="236"/>
      <c r="C631" s="237"/>
      <c r="D631" s="238"/>
      <c r="E631" s="239"/>
      <c r="F631" s="240"/>
      <c r="G631" s="235"/>
      <c r="H631" s="235"/>
      <c r="I631" s="241"/>
      <c r="J631" s="237"/>
      <c r="K631" s="239"/>
      <c r="L631" s="239"/>
      <c r="M631" s="238"/>
      <c r="N631" s="240"/>
      <c r="O631" s="235"/>
      <c r="P631" s="235"/>
      <c r="Q631" s="241"/>
      <c r="R631" s="235"/>
      <c r="S631" s="235"/>
      <c r="T631" s="235"/>
      <c r="U631" s="235"/>
      <c r="V631" s="197"/>
      <c r="W631" s="235"/>
      <c r="X631" s="235"/>
      <c r="Y631" s="235"/>
      <c r="Z631" s="235"/>
      <c r="AA631" s="235"/>
      <c r="AB631" s="235"/>
      <c r="AC631" s="235"/>
      <c r="AD631" s="235"/>
      <c r="AE631" s="235"/>
      <c r="AF631" s="235"/>
      <c r="AG631" s="235"/>
      <c r="AH631" s="235"/>
      <c r="AI631" s="235"/>
      <c r="AJ631" s="235"/>
      <c r="AK631" s="235"/>
      <c r="AL631" s="235"/>
      <c r="AM631" s="235"/>
      <c r="AN631" s="235"/>
      <c r="AO631" s="235"/>
    </row>
    <row r="632" spans="1:41" ht="15.6">
      <c r="A632" s="235"/>
      <c r="B632" s="236"/>
      <c r="C632" s="237"/>
      <c r="D632" s="238"/>
      <c r="E632" s="239"/>
      <c r="F632" s="240"/>
      <c r="G632" s="235"/>
      <c r="H632" s="235"/>
      <c r="I632" s="241"/>
      <c r="J632" s="237"/>
      <c r="K632" s="239"/>
      <c r="L632" s="239"/>
      <c r="M632" s="238"/>
      <c r="N632" s="240"/>
      <c r="O632" s="235"/>
      <c r="P632" s="235"/>
      <c r="Q632" s="241"/>
      <c r="R632" s="235"/>
      <c r="S632" s="235"/>
      <c r="T632" s="235"/>
      <c r="U632" s="235"/>
      <c r="V632" s="197"/>
      <c r="W632" s="235"/>
      <c r="X632" s="235"/>
      <c r="Y632" s="235"/>
      <c r="Z632" s="235"/>
      <c r="AA632" s="235"/>
      <c r="AB632" s="235"/>
      <c r="AC632" s="235"/>
      <c r="AD632" s="235"/>
      <c r="AE632" s="235"/>
      <c r="AF632" s="235"/>
      <c r="AG632" s="235"/>
      <c r="AH632" s="235"/>
      <c r="AI632" s="235"/>
      <c r="AJ632" s="235"/>
      <c r="AK632" s="235"/>
      <c r="AL632" s="235"/>
      <c r="AM632" s="235"/>
      <c r="AN632" s="235"/>
      <c r="AO632" s="235"/>
    </row>
    <row r="633" spans="1:41" ht="15.6">
      <c r="A633" s="235"/>
      <c r="B633" s="236"/>
      <c r="C633" s="237"/>
      <c r="D633" s="238"/>
      <c r="E633" s="239"/>
      <c r="F633" s="240"/>
      <c r="G633" s="235"/>
      <c r="H633" s="235"/>
      <c r="I633" s="241"/>
      <c r="J633" s="237"/>
      <c r="K633" s="239"/>
      <c r="L633" s="239"/>
      <c r="M633" s="238"/>
      <c r="N633" s="240"/>
      <c r="O633" s="235"/>
      <c r="P633" s="235"/>
      <c r="Q633" s="241"/>
      <c r="R633" s="235"/>
      <c r="S633" s="235"/>
      <c r="T633" s="235"/>
      <c r="U633" s="235"/>
      <c r="V633" s="197"/>
      <c r="W633" s="235"/>
      <c r="X633" s="235"/>
      <c r="Y633" s="235"/>
      <c r="Z633" s="235"/>
      <c r="AA633" s="235"/>
      <c r="AB633" s="235"/>
      <c r="AC633" s="235"/>
      <c r="AD633" s="235"/>
      <c r="AE633" s="235"/>
      <c r="AF633" s="235"/>
      <c r="AG633" s="235"/>
      <c r="AH633" s="235"/>
      <c r="AI633" s="235"/>
      <c r="AJ633" s="235"/>
      <c r="AK633" s="235"/>
      <c r="AL633" s="235"/>
      <c r="AM633" s="235"/>
      <c r="AN633" s="235"/>
      <c r="AO633" s="235"/>
    </row>
    <row r="634" spans="1:41" ht="15.6">
      <c r="A634" s="235"/>
      <c r="B634" s="236"/>
      <c r="C634" s="237"/>
      <c r="D634" s="238"/>
      <c r="E634" s="239"/>
      <c r="F634" s="240"/>
      <c r="G634" s="235"/>
      <c r="H634" s="235"/>
      <c r="I634" s="241"/>
      <c r="J634" s="237"/>
      <c r="K634" s="239"/>
      <c r="L634" s="239"/>
      <c r="M634" s="238"/>
      <c r="N634" s="240"/>
      <c r="O634" s="235"/>
      <c r="P634" s="235"/>
      <c r="Q634" s="241"/>
      <c r="R634" s="235"/>
      <c r="S634" s="235"/>
      <c r="T634" s="235"/>
      <c r="U634" s="235"/>
      <c r="V634" s="197"/>
      <c r="W634" s="235"/>
      <c r="X634" s="235"/>
      <c r="Y634" s="235"/>
      <c r="Z634" s="235"/>
      <c r="AA634" s="235"/>
      <c r="AB634" s="235"/>
      <c r="AC634" s="235"/>
      <c r="AD634" s="235"/>
      <c r="AE634" s="235"/>
      <c r="AF634" s="235"/>
      <c r="AG634" s="235"/>
      <c r="AH634" s="235"/>
      <c r="AI634" s="235"/>
      <c r="AJ634" s="235"/>
      <c r="AK634" s="235"/>
      <c r="AL634" s="235"/>
      <c r="AM634" s="235"/>
      <c r="AN634" s="235"/>
      <c r="AO634" s="235"/>
    </row>
    <row r="635" spans="1:41" ht="15.6">
      <c r="A635" s="235"/>
      <c r="B635" s="236"/>
      <c r="C635" s="237"/>
      <c r="D635" s="238"/>
      <c r="E635" s="239"/>
      <c r="F635" s="240"/>
      <c r="G635" s="235"/>
      <c r="H635" s="235"/>
      <c r="I635" s="241"/>
      <c r="J635" s="237"/>
      <c r="K635" s="239"/>
      <c r="L635" s="239"/>
      <c r="M635" s="238"/>
      <c r="N635" s="240"/>
      <c r="O635" s="235"/>
      <c r="P635" s="235"/>
      <c r="Q635" s="241"/>
      <c r="R635" s="235"/>
      <c r="S635" s="235"/>
      <c r="T635" s="235"/>
      <c r="U635" s="235"/>
      <c r="V635" s="197"/>
      <c r="W635" s="235"/>
      <c r="X635" s="235"/>
      <c r="Y635" s="235"/>
      <c r="Z635" s="235"/>
      <c r="AA635" s="235"/>
      <c r="AB635" s="235"/>
      <c r="AC635" s="235"/>
      <c r="AD635" s="235"/>
      <c r="AE635" s="235"/>
      <c r="AF635" s="235"/>
      <c r="AG635" s="235"/>
      <c r="AH635" s="235"/>
      <c r="AI635" s="235"/>
      <c r="AJ635" s="235"/>
      <c r="AK635" s="235"/>
      <c r="AL635" s="235"/>
      <c r="AM635" s="235"/>
      <c r="AN635" s="235"/>
      <c r="AO635" s="235"/>
    </row>
    <row r="636" spans="1:41" ht="15.6">
      <c r="A636" s="235"/>
      <c r="B636" s="236"/>
      <c r="C636" s="237"/>
      <c r="D636" s="238"/>
      <c r="E636" s="239"/>
      <c r="F636" s="240"/>
      <c r="G636" s="235"/>
      <c r="H636" s="235"/>
      <c r="I636" s="241"/>
      <c r="J636" s="237"/>
      <c r="K636" s="239"/>
      <c r="L636" s="239"/>
      <c r="M636" s="238"/>
      <c r="N636" s="240"/>
      <c r="O636" s="235"/>
      <c r="P636" s="235"/>
      <c r="Q636" s="241"/>
      <c r="R636" s="235"/>
      <c r="S636" s="235"/>
      <c r="T636" s="235"/>
      <c r="U636" s="235"/>
      <c r="V636" s="197"/>
      <c r="W636" s="235"/>
      <c r="X636" s="235"/>
      <c r="Y636" s="235"/>
      <c r="Z636" s="235"/>
      <c r="AA636" s="235"/>
      <c r="AB636" s="235"/>
      <c r="AC636" s="235"/>
      <c r="AD636" s="235"/>
      <c r="AE636" s="235"/>
      <c r="AF636" s="235"/>
      <c r="AG636" s="235"/>
      <c r="AH636" s="235"/>
      <c r="AI636" s="235"/>
      <c r="AJ636" s="235"/>
      <c r="AK636" s="235"/>
      <c r="AL636" s="235"/>
      <c r="AM636" s="235"/>
      <c r="AN636" s="235"/>
      <c r="AO636" s="235"/>
    </row>
    <row r="637" spans="1:41" ht="15.6">
      <c r="A637" s="235"/>
      <c r="B637" s="236"/>
      <c r="C637" s="237"/>
      <c r="D637" s="238"/>
      <c r="E637" s="239"/>
      <c r="F637" s="240"/>
      <c r="G637" s="235"/>
      <c r="H637" s="235"/>
      <c r="I637" s="241"/>
      <c r="J637" s="237"/>
      <c r="K637" s="239"/>
      <c r="L637" s="239"/>
      <c r="M637" s="238"/>
      <c r="N637" s="240"/>
      <c r="O637" s="235"/>
      <c r="P637" s="235"/>
      <c r="Q637" s="241"/>
      <c r="R637" s="235"/>
      <c r="S637" s="235"/>
      <c r="T637" s="235"/>
      <c r="U637" s="235"/>
      <c r="V637" s="197"/>
      <c r="W637" s="235"/>
      <c r="X637" s="235"/>
      <c r="Y637" s="235"/>
      <c r="Z637" s="235"/>
      <c r="AA637" s="235"/>
      <c r="AB637" s="235"/>
      <c r="AC637" s="235"/>
      <c r="AD637" s="235"/>
      <c r="AE637" s="235"/>
      <c r="AF637" s="235"/>
      <c r="AG637" s="235"/>
      <c r="AH637" s="235"/>
      <c r="AI637" s="235"/>
      <c r="AJ637" s="235"/>
      <c r="AK637" s="235"/>
      <c r="AL637" s="235"/>
      <c r="AM637" s="235"/>
      <c r="AN637" s="235"/>
      <c r="AO637" s="235"/>
    </row>
    <row r="638" spans="1:41" ht="15.6">
      <c r="A638" s="235"/>
      <c r="B638" s="236"/>
      <c r="C638" s="237"/>
      <c r="D638" s="238"/>
      <c r="E638" s="239"/>
      <c r="F638" s="240"/>
      <c r="G638" s="235"/>
      <c r="H638" s="235"/>
      <c r="I638" s="241"/>
      <c r="J638" s="237"/>
      <c r="K638" s="239"/>
      <c r="L638" s="239"/>
      <c r="M638" s="238"/>
      <c r="N638" s="240"/>
      <c r="O638" s="235"/>
      <c r="P638" s="235"/>
      <c r="Q638" s="241"/>
      <c r="R638" s="235"/>
      <c r="S638" s="235"/>
      <c r="T638" s="235"/>
      <c r="U638" s="235"/>
      <c r="V638" s="197"/>
      <c r="W638" s="235"/>
      <c r="X638" s="235"/>
      <c r="Y638" s="235"/>
      <c r="Z638" s="235"/>
      <c r="AA638" s="235"/>
      <c r="AB638" s="235"/>
      <c r="AC638" s="235"/>
      <c r="AD638" s="235"/>
      <c r="AE638" s="235"/>
      <c r="AF638" s="235"/>
      <c r="AG638" s="235"/>
      <c r="AH638" s="235"/>
      <c r="AI638" s="235"/>
      <c r="AJ638" s="235"/>
      <c r="AK638" s="235"/>
      <c r="AL638" s="235"/>
      <c r="AM638" s="235"/>
      <c r="AN638" s="235"/>
      <c r="AO638" s="235"/>
    </row>
    <row r="639" spans="1:41" ht="15.6">
      <c r="A639" s="235"/>
      <c r="B639" s="236"/>
      <c r="C639" s="237"/>
      <c r="D639" s="238"/>
      <c r="E639" s="239"/>
      <c r="F639" s="240"/>
      <c r="G639" s="235"/>
      <c r="H639" s="235"/>
      <c r="I639" s="241"/>
      <c r="J639" s="237"/>
      <c r="K639" s="239"/>
      <c r="L639" s="239"/>
      <c r="M639" s="238"/>
      <c r="N639" s="240"/>
      <c r="O639" s="235"/>
      <c r="P639" s="235"/>
      <c r="Q639" s="241"/>
      <c r="R639" s="235"/>
      <c r="S639" s="235"/>
      <c r="T639" s="235"/>
      <c r="U639" s="235"/>
      <c r="V639" s="197"/>
      <c r="W639" s="235"/>
      <c r="X639" s="235"/>
      <c r="Y639" s="235"/>
      <c r="Z639" s="235"/>
      <c r="AA639" s="235"/>
      <c r="AB639" s="235"/>
      <c r="AC639" s="235"/>
      <c r="AD639" s="235"/>
      <c r="AE639" s="235"/>
      <c r="AF639" s="235"/>
      <c r="AG639" s="235"/>
      <c r="AH639" s="235"/>
      <c r="AI639" s="235"/>
      <c r="AJ639" s="235"/>
      <c r="AK639" s="235"/>
      <c r="AL639" s="235"/>
      <c r="AM639" s="235"/>
      <c r="AN639" s="235"/>
      <c r="AO639" s="235"/>
    </row>
    <row r="640" spans="1:41" ht="15.6">
      <c r="A640" s="235"/>
      <c r="B640" s="236"/>
      <c r="C640" s="237"/>
      <c r="D640" s="238"/>
      <c r="E640" s="239"/>
      <c r="F640" s="240"/>
      <c r="G640" s="235"/>
      <c r="H640" s="235"/>
      <c r="I640" s="241"/>
      <c r="J640" s="237"/>
      <c r="K640" s="239"/>
      <c r="L640" s="239"/>
      <c r="M640" s="238"/>
      <c r="N640" s="240"/>
      <c r="O640" s="235"/>
      <c r="P640" s="235"/>
      <c r="Q640" s="241"/>
      <c r="R640" s="235"/>
      <c r="S640" s="235"/>
      <c r="T640" s="235"/>
      <c r="U640" s="235"/>
      <c r="V640" s="197"/>
      <c r="W640" s="235"/>
      <c r="X640" s="235"/>
      <c r="Y640" s="235"/>
      <c r="Z640" s="235"/>
      <c r="AA640" s="235"/>
      <c r="AB640" s="235"/>
      <c r="AC640" s="235"/>
      <c r="AD640" s="235"/>
      <c r="AE640" s="235"/>
      <c r="AF640" s="235"/>
      <c r="AG640" s="235"/>
      <c r="AH640" s="235"/>
      <c r="AI640" s="235"/>
      <c r="AJ640" s="235"/>
      <c r="AK640" s="235"/>
      <c r="AL640" s="235"/>
      <c r="AM640" s="235"/>
      <c r="AN640" s="235"/>
      <c r="AO640" s="235"/>
    </row>
    <row r="641" spans="1:41" ht="15.6">
      <c r="A641" s="235"/>
      <c r="B641" s="236"/>
      <c r="C641" s="237"/>
      <c r="D641" s="238"/>
      <c r="E641" s="239"/>
      <c r="F641" s="240"/>
      <c r="G641" s="235"/>
      <c r="H641" s="235"/>
      <c r="I641" s="241"/>
      <c r="J641" s="237"/>
      <c r="K641" s="239"/>
      <c r="L641" s="239"/>
      <c r="M641" s="238"/>
      <c r="N641" s="240"/>
      <c r="O641" s="235"/>
      <c r="P641" s="235"/>
      <c r="Q641" s="241"/>
      <c r="R641" s="235"/>
      <c r="S641" s="235"/>
      <c r="T641" s="235"/>
      <c r="U641" s="235"/>
      <c r="V641" s="197"/>
      <c r="W641" s="235"/>
      <c r="X641" s="235"/>
      <c r="Y641" s="235"/>
      <c r="Z641" s="235"/>
      <c r="AA641" s="235"/>
      <c r="AB641" s="235"/>
      <c r="AC641" s="235"/>
      <c r="AD641" s="235"/>
      <c r="AE641" s="235"/>
      <c r="AF641" s="235"/>
      <c r="AG641" s="235"/>
      <c r="AH641" s="235"/>
      <c r="AI641" s="235"/>
      <c r="AJ641" s="235"/>
      <c r="AK641" s="235"/>
      <c r="AL641" s="235"/>
      <c r="AM641" s="235"/>
      <c r="AN641" s="235"/>
      <c r="AO641" s="235"/>
    </row>
    <row r="642" spans="1:41" ht="15.6">
      <c r="A642" s="235"/>
      <c r="B642" s="236"/>
      <c r="C642" s="237"/>
      <c r="D642" s="238"/>
      <c r="E642" s="239"/>
      <c r="F642" s="240"/>
      <c r="G642" s="235"/>
      <c r="H642" s="235"/>
      <c r="I642" s="241"/>
      <c r="J642" s="237"/>
      <c r="K642" s="239"/>
      <c r="L642" s="239"/>
      <c r="M642" s="238"/>
      <c r="N642" s="240"/>
      <c r="O642" s="235"/>
      <c r="P642" s="235"/>
      <c r="Q642" s="241"/>
      <c r="R642" s="235"/>
      <c r="S642" s="235"/>
      <c r="T642" s="235"/>
      <c r="U642" s="235"/>
      <c r="V642" s="197"/>
      <c r="W642" s="235"/>
      <c r="X642" s="235"/>
      <c r="Y642" s="235"/>
      <c r="Z642" s="235"/>
      <c r="AA642" s="235"/>
      <c r="AB642" s="235"/>
      <c r="AC642" s="235"/>
      <c r="AD642" s="235"/>
      <c r="AE642" s="235"/>
      <c r="AF642" s="235"/>
      <c r="AG642" s="235"/>
      <c r="AH642" s="235"/>
      <c r="AI642" s="235"/>
      <c r="AJ642" s="235"/>
      <c r="AK642" s="235"/>
      <c r="AL642" s="235"/>
      <c r="AM642" s="235"/>
      <c r="AN642" s="235"/>
      <c r="AO642" s="235"/>
    </row>
    <row r="643" spans="1:41" ht="15.6">
      <c r="A643" s="235"/>
      <c r="B643" s="236"/>
      <c r="C643" s="237"/>
      <c r="D643" s="238"/>
      <c r="E643" s="239"/>
      <c r="F643" s="240"/>
      <c r="G643" s="235"/>
      <c r="H643" s="235"/>
      <c r="I643" s="241"/>
      <c r="J643" s="237"/>
      <c r="K643" s="239"/>
      <c r="L643" s="239"/>
      <c r="M643" s="238"/>
      <c r="N643" s="240"/>
      <c r="O643" s="235"/>
      <c r="P643" s="235"/>
      <c r="Q643" s="241"/>
      <c r="R643" s="235"/>
      <c r="S643" s="235"/>
      <c r="T643" s="235"/>
      <c r="U643" s="235"/>
      <c r="V643" s="197"/>
      <c r="W643" s="235"/>
      <c r="X643" s="235"/>
      <c r="Y643" s="235"/>
      <c r="Z643" s="235"/>
      <c r="AA643" s="235"/>
      <c r="AB643" s="235"/>
      <c r="AC643" s="235"/>
      <c r="AD643" s="235"/>
      <c r="AE643" s="235"/>
      <c r="AF643" s="235"/>
      <c r="AG643" s="235"/>
      <c r="AH643" s="235"/>
      <c r="AI643" s="235"/>
      <c r="AJ643" s="235"/>
      <c r="AK643" s="235"/>
      <c r="AL643" s="235"/>
      <c r="AM643" s="235"/>
      <c r="AN643" s="235"/>
      <c r="AO643" s="235"/>
    </row>
    <row r="644" spans="1:41" ht="15.6">
      <c r="A644" s="235"/>
      <c r="B644" s="236"/>
      <c r="C644" s="237"/>
      <c r="D644" s="238"/>
      <c r="E644" s="239"/>
      <c r="F644" s="240"/>
      <c r="G644" s="235"/>
      <c r="H644" s="235"/>
      <c r="I644" s="241"/>
      <c r="J644" s="237"/>
      <c r="K644" s="239"/>
      <c r="L644" s="239"/>
      <c r="M644" s="238"/>
      <c r="N644" s="240"/>
      <c r="O644" s="235"/>
      <c r="P644" s="235"/>
      <c r="Q644" s="241"/>
      <c r="R644" s="235"/>
      <c r="S644" s="235"/>
      <c r="T644" s="235"/>
      <c r="U644" s="235"/>
      <c r="V644" s="197"/>
      <c r="W644" s="235"/>
      <c r="X644" s="235"/>
      <c r="Y644" s="235"/>
      <c r="Z644" s="235"/>
      <c r="AA644" s="235"/>
      <c r="AB644" s="235"/>
      <c r="AC644" s="235"/>
      <c r="AD644" s="235"/>
      <c r="AE644" s="235"/>
      <c r="AF644" s="235"/>
      <c r="AG644" s="235"/>
      <c r="AH644" s="235"/>
      <c r="AI644" s="235"/>
      <c r="AJ644" s="235"/>
      <c r="AK644" s="235"/>
      <c r="AL644" s="235"/>
      <c r="AM644" s="235"/>
      <c r="AN644" s="235"/>
      <c r="AO644" s="235"/>
    </row>
    <row r="645" spans="1:41" ht="15.6">
      <c r="A645" s="235"/>
      <c r="B645" s="236"/>
      <c r="C645" s="237"/>
      <c r="D645" s="238"/>
      <c r="E645" s="239"/>
      <c r="F645" s="240"/>
      <c r="G645" s="235"/>
      <c r="H645" s="235"/>
      <c r="I645" s="241"/>
      <c r="J645" s="237"/>
      <c r="K645" s="239"/>
      <c r="L645" s="239"/>
      <c r="M645" s="238"/>
      <c r="N645" s="240"/>
      <c r="O645" s="235"/>
      <c r="P645" s="235"/>
      <c r="Q645" s="241"/>
      <c r="R645" s="235"/>
      <c r="S645" s="235"/>
      <c r="T645" s="235"/>
      <c r="U645" s="235"/>
      <c r="V645" s="197"/>
      <c r="W645" s="235"/>
      <c r="X645" s="235"/>
      <c r="Y645" s="235"/>
      <c r="Z645" s="235"/>
      <c r="AA645" s="235"/>
      <c r="AB645" s="235"/>
      <c r="AC645" s="235"/>
      <c r="AD645" s="235"/>
      <c r="AE645" s="235"/>
      <c r="AF645" s="235"/>
      <c r="AG645" s="235"/>
      <c r="AH645" s="235"/>
      <c r="AI645" s="235"/>
      <c r="AJ645" s="235"/>
      <c r="AK645" s="235"/>
      <c r="AL645" s="235"/>
      <c r="AM645" s="235"/>
      <c r="AN645" s="235"/>
      <c r="AO645" s="235"/>
    </row>
    <row r="646" spans="1:41" ht="15.6">
      <c r="A646" s="235"/>
      <c r="B646" s="236"/>
      <c r="C646" s="237"/>
      <c r="D646" s="238"/>
      <c r="E646" s="239"/>
      <c r="F646" s="240"/>
      <c r="G646" s="235"/>
      <c r="H646" s="235"/>
      <c r="I646" s="241"/>
      <c r="J646" s="237"/>
      <c r="K646" s="239"/>
      <c r="L646" s="239"/>
      <c r="M646" s="238"/>
      <c r="N646" s="240"/>
      <c r="O646" s="235"/>
      <c r="P646" s="235"/>
      <c r="Q646" s="241"/>
      <c r="R646" s="235"/>
      <c r="S646" s="235"/>
      <c r="T646" s="235"/>
      <c r="U646" s="235"/>
      <c r="V646" s="197"/>
      <c r="W646" s="235"/>
      <c r="X646" s="235"/>
      <c r="Y646" s="235"/>
      <c r="Z646" s="235"/>
      <c r="AA646" s="235"/>
      <c r="AB646" s="235"/>
      <c r="AC646" s="235"/>
      <c r="AD646" s="235"/>
      <c r="AE646" s="235"/>
      <c r="AF646" s="235"/>
      <c r="AG646" s="235"/>
      <c r="AH646" s="235"/>
      <c r="AI646" s="235"/>
      <c r="AJ646" s="235"/>
      <c r="AK646" s="235"/>
      <c r="AL646" s="235"/>
      <c r="AM646" s="235"/>
      <c r="AN646" s="235"/>
      <c r="AO646" s="235"/>
    </row>
    <row r="647" spans="1:41" ht="15.6">
      <c r="A647" s="235"/>
      <c r="B647" s="236"/>
      <c r="C647" s="237"/>
      <c r="D647" s="238"/>
      <c r="E647" s="239"/>
      <c r="F647" s="240"/>
      <c r="G647" s="235"/>
      <c r="H647" s="235"/>
      <c r="I647" s="241"/>
      <c r="J647" s="237"/>
      <c r="K647" s="239"/>
      <c r="L647" s="239"/>
      <c r="M647" s="238"/>
      <c r="N647" s="240"/>
      <c r="O647" s="235"/>
      <c r="P647" s="235"/>
      <c r="Q647" s="241"/>
      <c r="R647" s="235"/>
      <c r="S647" s="235"/>
      <c r="T647" s="235"/>
      <c r="U647" s="235"/>
      <c r="V647" s="197"/>
      <c r="W647" s="235"/>
      <c r="X647" s="235"/>
      <c r="Y647" s="235"/>
      <c r="Z647" s="235"/>
      <c r="AA647" s="235"/>
      <c r="AB647" s="235"/>
      <c r="AC647" s="235"/>
      <c r="AD647" s="235"/>
      <c r="AE647" s="235"/>
      <c r="AF647" s="235"/>
      <c r="AG647" s="235"/>
      <c r="AH647" s="235"/>
      <c r="AI647" s="235"/>
      <c r="AJ647" s="235"/>
      <c r="AK647" s="235"/>
      <c r="AL647" s="235"/>
      <c r="AM647" s="235"/>
      <c r="AN647" s="235"/>
      <c r="AO647" s="235"/>
    </row>
    <row r="648" spans="1:41" ht="15.6">
      <c r="A648" s="235"/>
      <c r="B648" s="236"/>
      <c r="C648" s="237"/>
      <c r="D648" s="238"/>
      <c r="E648" s="239"/>
      <c r="F648" s="240"/>
      <c r="G648" s="235"/>
      <c r="H648" s="235"/>
      <c r="I648" s="241"/>
      <c r="J648" s="237"/>
      <c r="K648" s="239"/>
      <c r="L648" s="239"/>
      <c r="M648" s="238"/>
      <c r="N648" s="240"/>
      <c r="O648" s="235"/>
      <c r="P648" s="235"/>
      <c r="Q648" s="241"/>
      <c r="R648" s="235"/>
      <c r="S648" s="235"/>
      <c r="T648" s="235"/>
      <c r="U648" s="235"/>
      <c r="V648" s="197"/>
      <c r="W648" s="235"/>
      <c r="X648" s="235"/>
      <c r="Y648" s="235"/>
      <c r="Z648" s="235"/>
      <c r="AA648" s="235"/>
      <c r="AB648" s="235"/>
      <c r="AC648" s="235"/>
      <c r="AD648" s="235"/>
      <c r="AE648" s="235"/>
      <c r="AF648" s="235"/>
      <c r="AG648" s="235"/>
      <c r="AH648" s="235"/>
      <c r="AI648" s="235"/>
      <c r="AJ648" s="235"/>
      <c r="AK648" s="235"/>
      <c r="AL648" s="235"/>
      <c r="AM648" s="235"/>
      <c r="AN648" s="235"/>
      <c r="AO648" s="235"/>
    </row>
    <row r="649" spans="1:41" ht="15.6">
      <c r="A649" s="235"/>
      <c r="B649" s="236"/>
      <c r="C649" s="237"/>
      <c r="D649" s="238"/>
      <c r="E649" s="239"/>
      <c r="F649" s="240"/>
      <c r="G649" s="235"/>
      <c r="H649" s="235"/>
      <c r="I649" s="241"/>
      <c r="J649" s="237"/>
      <c r="K649" s="239"/>
      <c r="L649" s="239"/>
      <c r="M649" s="238"/>
      <c r="N649" s="240"/>
      <c r="O649" s="235"/>
      <c r="P649" s="235"/>
      <c r="Q649" s="241"/>
      <c r="R649" s="235"/>
      <c r="S649" s="235"/>
      <c r="T649" s="235"/>
      <c r="U649" s="235"/>
      <c r="V649" s="197"/>
      <c r="W649" s="235"/>
      <c r="X649" s="235"/>
      <c r="Y649" s="235"/>
      <c r="Z649" s="235"/>
      <c r="AA649" s="235"/>
      <c r="AB649" s="235"/>
      <c r="AC649" s="235"/>
      <c r="AD649" s="235"/>
      <c r="AE649" s="235"/>
      <c r="AF649" s="235"/>
      <c r="AG649" s="235"/>
      <c r="AH649" s="235"/>
      <c r="AI649" s="235"/>
      <c r="AJ649" s="235"/>
      <c r="AK649" s="235"/>
      <c r="AL649" s="235"/>
      <c r="AM649" s="235"/>
      <c r="AN649" s="235"/>
      <c r="AO649" s="235"/>
    </row>
    <row r="650" spans="1:41" ht="15.6">
      <c r="A650" s="235"/>
      <c r="B650" s="236"/>
      <c r="C650" s="237"/>
      <c r="D650" s="238"/>
      <c r="E650" s="239"/>
      <c r="F650" s="240"/>
      <c r="G650" s="235"/>
      <c r="H650" s="235"/>
      <c r="I650" s="241"/>
      <c r="J650" s="237"/>
      <c r="K650" s="239"/>
      <c r="L650" s="239"/>
      <c r="M650" s="238"/>
      <c r="N650" s="240"/>
      <c r="O650" s="235"/>
      <c r="P650" s="235"/>
      <c r="Q650" s="241"/>
      <c r="R650" s="235"/>
      <c r="S650" s="235"/>
      <c r="T650" s="235"/>
      <c r="U650" s="235"/>
      <c r="V650" s="197"/>
      <c r="W650" s="235"/>
      <c r="X650" s="235"/>
      <c r="Y650" s="235"/>
      <c r="Z650" s="235"/>
      <c r="AA650" s="235"/>
      <c r="AB650" s="235"/>
      <c r="AC650" s="235"/>
      <c r="AD650" s="235"/>
      <c r="AE650" s="235"/>
      <c r="AF650" s="235"/>
      <c r="AG650" s="235"/>
      <c r="AH650" s="235"/>
      <c r="AI650" s="235"/>
      <c r="AJ650" s="235"/>
      <c r="AK650" s="235"/>
      <c r="AL650" s="235"/>
      <c r="AM650" s="235"/>
      <c r="AN650" s="235"/>
      <c r="AO650" s="235"/>
    </row>
    <row r="651" spans="1:41" ht="15.6">
      <c r="A651" s="235"/>
      <c r="B651" s="236"/>
      <c r="C651" s="237"/>
      <c r="D651" s="238"/>
      <c r="E651" s="239"/>
      <c r="F651" s="240"/>
      <c r="G651" s="235"/>
      <c r="H651" s="235"/>
      <c r="I651" s="241"/>
      <c r="J651" s="237"/>
      <c r="K651" s="239"/>
      <c r="L651" s="239"/>
      <c r="M651" s="238"/>
      <c r="N651" s="240"/>
      <c r="O651" s="235"/>
      <c r="P651" s="235"/>
      <c r="Q651" s="241"/>
      <c r="R651" s="235"/>
      <c r="S651" s="235"/>
      <c r="T651" s="235"/>
      <c r="U651" s="235"/>
      <c r="V651" s="197"/>
      <c r="W651" s="235"/>
      <c r="X651" s="235"/>
      <c r="Y651" s="235"/>
      <c r="Z651" s="235"/>
      <c r="AA651" s="235"/>
      <c r="AB651" s="235"/>
      <c r="AC651" s="235"/>
      <c r="AD651" s="235"/>
      <c r="AE651" s="235"/>
      <c r="AF651" s="235"/>
      <c r="AG651" s="235"/>
      <c r="AH651" s="235"/>
      <c r="AI651" s="235"/>
      <c r="AJ651" s="235"/>
      <c r="AK651" s="235"/>
      <c r="AL651" s="235"/>
      <c r="AM651" s="235"/>
      <c r="AN651" s="235"/>
      <c r="AO651" s="235"/>
    </row>
    <row r="652" spans="1:41" ht="15.6">
      <c r="A652" s="235"/>
      <c r="B652" s="236"/>
      <c r="C652" s="237"/>
      <c r="D652" s="238"/>
      <c r="E652" s="239"/>
      <c r="F652" s="240"/>
      <c r="G652" s="235"/>
      <c r="H652" s="235"/>
      <c r="I652" s="241"/>
      <c r="J652" s="237"/>
      <c r="K652" s="239"/>
      <c r="L652" s="239"/>
      <c r="M652" s="238"/>
      <c r="N652" s="240"/>
      <c r="O652" s="235"/>
      <c r="P652" s="235"/>
      <c r="Q652" s="241"/>
      <c r="R652" s="235"/>
      <c r="S652" s="235"/>
      <c r="T652" s="235"/>
      <c r="U652" s="235"/>
      <c r="V652" s="197"/>
      <c r="W652" s="235"/>
      <c r="X652" s="235"/>
      <c r="Y652" s="235"/>
      <c r="Z652" s="235"/>
      <c r="AA652" s="235"/>
      <c r="AB652" s="235"/>
      <c r="AC652" s="235"/>
      <c r="AD652" s="235"/>
      <c r="AE652" s="235"/>
      <c r="AF652" s="235"/>
      <c r="AG652" s="235"/>
      <c r="AH652" s="235"/>
      <c r="AI652" s="235"/>
      <c r="AJ652" s="235"/>
      <c r="AK652" s="235"/>
      <c r="AL652" s="235"/>
      <c r="AM652" s="235"/>
      <c r="AN652" s="235"/>
      <c r="AO652" s="235"/>
    </row>
    <row r="653" spans="1:41" ht="15.6">
      <c r="A653" s="235"/>
      <c r="B653" s="236"/>
      <c r="C653" s="237"/>
      <c r="D653" s="238"/>
      <c r="E653" s="239"/>
      <c r="F653" s="240"/>
      <c r="G653" s="235"/>
      <c r="H653" s="235"/>
      <c r="I653" s="241"/>
      <c r="J653" s="237"/>
      <c r="K653" s="239"/>
      <c r="L653" s="239"/>
      <c r="M653" s="238"/>
      <c r="N653" s="240"/>
      <c r="O653" s="235"/>
      <c r="P653" s="235"/>
      <c r="Q653" s="241"/>
      <c r="R653" s="235"/>
      <c r="S653" s="235"/>
      <c r="T653" s="235"/>
      <c r="U653" s="235"/>
      <c r="V653" s="197"/>
      <c r="W653" s="235"/>
      <c r="X653" s="235"/>
      <c r="Y653" s="235"/>
      <c r="Z653" s="235"/>
      <c r="AA653" s="235"/>
      <c r="AB653" s="235"/>
      <c r="AC653" s="235"/>
      <c r="AD653" s="235"/>
      <c r="AE653" s="235"/>
      <c r="AF653" s="235"/>
      <c r="AG653" s="235"/>
      <c r="AH653" s="235"/>
      <c r="AI653" s="235"/>
      <c r="AJ653" s="235"/>
      <c r="AK653" s="235"/>
      <c r="AL653" s="235"/>
      <c r="AM653" s="235"/>
      <c r="AN653" s="235"/>
      <c r="AO653" s="235"/>
    </row>
    <row r="654" spans="1:41" ht="15.6">
      <c r="A654" s="235"/>
      <c r="B654" s="236"/>
      <c r="C654" s="237"/>
      <c r="D654" s="238"/>
      <c r="E654" s="239"/>
      <c r="F654" s="240"/>
      <c r="G654" s="235"/>
      <c r="H654" s="235"/>
      <c r="I654" s="241"/>
      <c r="J654" s="237"/>
      <c r="K654" s="239"/>
      <c r="L654" s="239"/>
      <c r="M654" s="238"/>
      <c r="N654" s="240"/>
      <c r="O654" s="235"/>
      <c r="P654" s="235"/>
      <c r="Q654" s="241"/>
      <c r="R654" s="235"/>
      <c r="S654" s="235"/>
      <c r="T654" s="235"/>
      <c r="U654" s="235"/>
      <c r="V654" s="197"/>
      <c r="W654" s="235"/>
      <c r="X654" s="235"/>
      <c r="Y654" s="235"/>
      <c r="Z654" s="235"/>
      <c r="AA654" s="235"/>
      <c r="AB654" s="235"/>
      <c r="AC654" s="235"/>
      <c r="AD654" s="235"/>
      <c r="AE654" s="235"/>
      <c r="AF654" s="235"/>
      <c r="AG654" s="235"/>
      <c r="AH654" s="235"/>
      <c r="AI654" s="235"/>
      <c r="AJ654" s="235"/>
      <c r="AK654" s="235"/>
      <c r="AL654" s="235"/>
      <c r="AM654" s="235"/>
      <c r="AN654" s="235"/>
      <c r="AO654" s="235"/>
    </row>
    <row r="655" spans="1:41" ht="15.6">
      <c r="A655" s="235"/>
      <c r="B655" s="236"/>
      <c r="C655" s="237"/>
      <c r="D655" s="238"/>
      <c r="E655" s="239"/>
      <c r="F655" s="240"/>
      <c r="G655" s="235"/>
      <c r="H655" s="235"/>
      <c r="I655" s="241"/>
      <c r="J655" s="237"/>
      <c r="K655" s="239"/>
      <c r="L655" s="239"/>
      <c r="M655" s="238"/>
      <c r="N655" s="240"/>
      <c r="O655" s="235"/>
      <c r="P655" s="235"/>
      <c r="Q655" s="241"/>
      <c r="R655" s="235"/>
      <c r="S655" s="235"/>
      <c r="T655" s="235"/>
      <c r="U655" s="235"/>
      <c r="V655" s="197"/>
      <c r="W655" s="235"/>
      <c r="X655" s="235"/>
      <c r="Y655" s="235"/>
      <c r="Z655" s="235"/>
      <c r="AA655" s="235"/>
      <c r="AB655" s="235"/>
      <c r="AC655" s="235"/>
      <c r="AD655" s="235"/>
      <c r="AE655" s="235"/>
      <c r="AF655" s="235"/>
      <c r="AG655" s="235"/>
      <c r="AH655" s="235"/>
      <c r="AI655" s="235"/>
      <c r="AJ655" s="235"/>
      <c r="AK655" s="235"/>
      <c r="AL655" s="235"/>
      <c r="AM655" s="235"/>
      <c r="AN655" s="235"/>
      <c r="AO655" s="235"/>
    </row>
    <row r="656" spans="1:41" ht="15.6">
      <c r="A656" s="235"/>
      <c r="B656" s="236"/>
      <c r="C656" s="237"/>
      <c r="D656" s="238"/>
      <c r="E656" s="239"/>
      <c r="F656" s="240"/>
      <c r="G656" s="235"/>
      <c r="H656" s="235"/>
      <c r="I656" s="241"/>
      <c r="J656" s="237"/>
      <c r="K656" s="239"/>
      <c r="L656" s="239"/>
      <c r="M656" s="238"/>
      <c r="N656" s="240"/>
      <c r="O656" s="235"/>
      <c r="P656" s="235"/>
      <c r="Q656" s="241"/>
      <c r="R656" s="235"/>
      <c r="S656" s="235"/>
      <c r="T656" s="235"/>
      <c r="U656" s="235"/>
      <c r="V656" s="197"/>
      <c r="W656" s="235"/>
      <c r="X656" s="235"/>
      <c r="Y656" s="235"/>
      <c r="Z656" s="235"/>
      <c r="AA656" s="235"/>
      <c r="AB656" s="235"/>
      <c r="AC656" s="235"/>
      <c r="AD656" s="235"/>
      <c r="AE656" s="235"/>
      <c r="AF656" s="235"/>
      <c r="AG656" s="235"/>
      <c r="AH656" s="235"/>
      <c r="AI656" s="235"/>
      <c r="AJ656" s="235"/>
      <c r="AK656" s="235"/>
      <c r="AL656" s="235"/>
      <c r="AM656" s="235"/>
      <c r="AN656" s="235"/>
      <c r="AO656" s="235"/>
    </row>
    <row r="657" spans="1:41" ht="15.6">
      <c r="A657" s="235"/>
      <c r="B657" s="236"/>
      <c r="C657" s="237"/>
      <c r="D657" s="238"/>
      <c r="E657" s="239"/>
      <c r="F657" s="240"/>
      <c r="G657" s="235"/>
      <c r="H657" s="235"/>
      <c r="I657" s="241"/>
      <c r="J657" s="237"/>
      <c r="K657" s="239"/>
      <c r="L657" s="239"/>
      <c r="M657" s="238"/>
      <c r="N657" s="240"/>
      <c r="O657" s="235"/>
      <c r="P657" s="235"/>
      <c r="Q657" s="241"/>
      <c r="R657" s="235"/>
      <c r="S657" s="235"/>
      <c r="T657" s="235"/>
      <c r="U657" s="235"/>
      <c r="V657" s="197"/>
      <c r="W657" s="235"/>
      <c r="X657" s="235"/>
      <c r="Y657" s="235"/>
      <c r="Z657" s="235"/>
      <c r="AA657" s="235"/>
      <c r="AB657" s="235"/>
      <c r="AC657" s="235"/>
      <c r="AD657" s="235"/>
      <c r="AE657" s="235"/>
      <c r="AF657" s="235"/>
      <c r="AG657" s="235"/>
      <c r="AH657" s="235"/>
      <c r="AI657" s="235"/>
      <c r="AJ657" s="235"/>
      <c r="AK657" s="235"/>
      <c r="AL657" s="235"/>
      <c r="AM657" s="235"/>
      <c r="AN657" s="235"/>
      <c r="AO657" s="235"/>
    </row>
    <row r="658" spans="1:41" ht="15.6">
      <c r="A658" s="235"/>
      <c r="B658" s="236"/>
      <c r="C658" s="237"/>
      <c r="D658" s="238"/>
      <c r="E658" s="239"/>
      <c r="F658" s="240"/>
      <c r="G658" s="235"/>
      <c r="H658" s="235"/>
      <c r="I658" s="241"/>
      <c r="J658" s="237"/>
      <c r="K658" s="239"/>
      <c r="L658" s="239"/>
      <c r="M658" s="238"/>
      <c r="N658" s="240"/>
      <c r="O658" s="235"/>
      <c r="P658" s="235"/>
      <c r="Q658" s="241"/>
      <c r="R658" s="235"/>
      <c r="S658" s="235"/>
      <c r="T658" s="235"/>
      <c r="U658" s="235"/>
      <c r="V658" s="197"/>
      <c r="W658" s="235"/>
      <c r="X658" s="235"/>
      <c r="Y658" s="235"/>
      <c r="Z658" s="235"/>
      <c r="AA658" s="235"/>
      <c r="AB658" s="235"/>
      <c r="AC658" s="235"/>
      <c r="AD658" s="235"/>
      <c r="AE658" s="235"/>
      <c r="AF658" s="235"/>
      <c r="AG658" s="235"/>
      <c r="AH658" s="235"/>
      <c r="AI658" s="235"/>
      <c r="AJ658" s="235"/>
      <c r="AK658" s="235"/>
      <c r="AL658" s="235"/>
      <c r="AM658" s="235"/>
      <c r="AN658" s="235"/>
      <c r="AO658" s="235"/>
    </row>
    <row r="659" spans="1:41" ht="15.6">
      <c r="A659" s="235"/>
      <c r="B659" s="236"/>
      <c r="C659" s="237"/>
      <c r="D659" s="238"/>
      <c r="E659" s="239"/>
      <c r="F659" s="240"/>
      <c r="G659" s="235"/>
      <c r="H659" s="235"/>
      <c r="I659" s="241"/>
      <c r="J659" s="237"/>
      <c r="K659" s="239"/>
      <c r="L659" s="239"/>
      <c r="M659" s="238"/>
      <c r="N659" s="240"/>
      <c r="O659" s="235"/>
      <c r="P659" s="235"/>
      <c r="Q659" s="241"/>
      <c r="R659" s="235"/>
      <c r="S659" s="235"/>
      <c r="T659" s="235"/>
      <c r="U659" s="235"/>
      <c r="V659" s="197"/>
      <c r="W659" s="235"/>
      <c r="X659" s="235"/>
      <c r="Y659" s="235"/>
      <c r="Z659" s="235"/>
      <c r="AA659" s="235"/>
      <c r="AB659" s="235"/>
      <c r="AC659" s="235"/>
      <c r="AD659" s="235"/>
      <c r="AE659" s="235"/>
      <c r="AF659" s="235"/>
      <c r="AG659" s="235"/>
      <c r="AH659" s="235"/>
      <c r="AI659" s="235"/>
      <c r="AJ659" s="235"/>
      <c r="AK659" s="235"/>
      <c r="AL659" s="235"/>
      <c r="AM659" s="235"/>
      <c r="AN659" s="235"/>
      <c r="AO659" s="235"/>
    </row>
    <row r="660" spans="1:41" ht="15.6">
      <c r="A660" s="235"/>
      <c r="B660" s="236"/>
      <c r="C660" s="237"/>
      <c r="D660" s="238"/>
      <c r="E660" s="239"/>
      <c r="F660" s="240"/>
      <c r="G660" s="235"/>
      <c r="H660" s="235"/>
      <c r="I660" s="241"/>
      <c r="J660" s="237"/>
      <c r="K660" s="239"/>
      <c r="L660" s="239"/>
      <c r="M660" s="238"/>
      <c r="N660" s="240"/>
      <c r="O660" s="235"/>
      <c r="P660" s="235"/>
      <c r="Q660" s="241"/>
      <c r="R660" s="235"/>
      <c r="S660" s="235"/>
      <c r="T660" s="235"/>
      <c r="U660" s="235"/>
      <c r="V660" s="197"/>
      <c r="W660" s="235"/>
      <c r="X660" s="235"/>
      <c r="Y660" s="235"/>
      <c r="Z660" s="235"/>
      <c r="AA660" s="235"/>
      <c r="AB660" s="235"/>
      <c r="AC660" s="235"/>
      <c r="AD660" s="235"/>
      <c r="AE660" s="235"/>
      <c r="AF660" s="235"/>
      <c r="AG660" s="235"/>
      <c r="AH660" s="235"/>
      <c r="AI660" s="235"/>
      <c r="AJ660" s="235"/>
      <c r="AK660" s="235"/>
      <c r="AL660" s="235"/>
      <c r="AM660" s="235"/>
      <c r="AN660" s="235"/>
      <c r="AO660" s="235"/>
    </row>
    <row r="661" spans="1:41" ht="15.6">
      <c r="A661" s="235"/>
      <c r="B661" s="236"/>
      <c r="C661" s="237"/>
      <c r="D661" s="238"/>
      <c r="E661" s="239"/>
      <c r="F661" s="240"/>
      <c r="G661" s="235"/>
      <c r="H661" s="235"/>
      <c r="I661" s="241"/>
      <c r="J661" s="237"/>
      <c r="K661" s="239"/>
      <c r="L661" s="239"/>
      <c r="M661" s="238"/>
      <c r="N661" s="240"/>
      <c r="O661" s="235"/>
      <c r="P661" s="235"/>
      <c r="Q661" s="241"/>
      <c r="R661" s="235"/>
      <c r="S661" s="235"/>
      <c r="T661" s="235"/>
      <c r="U661" s="235"/>
      <c r="V661" s="197"/>
      <c r="W661" s="235"/>
      <c r="X661" s="235"/>
      <c r="Y661" s="235"/>
      <c r="Z661" s="235"/>
      <c r="AA661" s="235"/>
      <c r="AB661" s="235"/>
      <c r="AC661" s="235"/>
      <c r="AD661" s="235"/>
      <c r="AE661" s="235"/>
      <c r="AF661" s="235"/>
      <c r="AG661" s="235"/>
      <c r="AH661" s="235"/>
      <c r="AI661" s="235"/>
      <c r="AJ661" s="235"/>
      <c r="AK661" s="235"/>
      <c r="AL661" s="235"/>
      <c r="AM661" s="235"/>
      <c r="AN661" s="235"/>
      <c r="AO661" s="235"/>
    </row>
    <row r="662" spans="1:41" ht="15.6">
      <c r="A662" s="235"/>
      <c r="B662" s="236"/>
      <c r="C662" s="237"/>
      <c r="D662" s="238"/>
      <c r="E662" s="239"/>
      <c r="F662" s="240"/>
      <c r="G662" s="235"/>
      <c r="H662" s="235"/>
      <c r="I662" s="241"/>
      <c r="J662" s="237"/>
      <c r="K662" s="239"/>
      <c r="L662" s="239"/>
      <c r="M662" s="238"/>
      <c r="N662" s="240"/>
      <c r="O662" s="235"/>
      <c r="P662" s="235"/>
      <c r="Q662" s="241"/>
      <c r="R662" s="235"/>
      <c r="S662" s="235"/>
      <c r="T662" s="235"/>
      <c r="U662" s="235"/>
      <c r="V662" s="197"/>
      <c r="W662" s="235"/>
      <c r="X662" s="235"/>
      <c r="Y662" s="235"/>
      <c r="Z662" s="235"/>
      <c r="AA662" s="235"/>
      <c r="AB662" s="235"/>
      <c r="AC662" s="235"/>
      <c r="AD662" s="235"/>
      <c r="AE662" s="235"/>
      <c r="AF662" s="235"/>
      <c r="AG662" s="235"/>
      <c r="AH662" s="235"/>
      <c r="AI662" s="235"/>
      <c r="AJ662" s="235"/>
      <c r="AK662" s="235"/>
      <c r="AL662" s="235"/>
      <c r="AM662" s="235"/>
      <c r="AN662" s="235"/>
      <c r="AO662" s="235"/>
    </row>
    <row r="663" spans="1:41" ht="15.6">
      <c r="A663" s="235"/>
      <c r="B663" s="236"/>
      <c r="C663" s="237"/>
      <c r="D663" s="238"/>
      <c r="E663" s="239"/>
      <c r="F663" s="240"/>
      <c r="G663" s="235"/>
      <c r="H663" s="235"/>
      <c r="I663" s="241"/>
      <c r="J663" s="237"/>
      <c r="K663" s="239"/>
      <c r="L663" s="239"/>
      <c r="M663" s="238"/>
      <c r="N663" s="240"/>
      <c r="O663" s="235"/>
      <c r="P663" s="235"/>
      <c r="Q663" s="241"/>
      <c r="R663" s="235"/>
      <c r="S663" s="235"/>
      <c r="T663" s="235"/>
      <c r="U663" s="235"/>
      <c r="V663" s="197"/>
      <c r="W663" s="235"/>
      <c r="X663" s="235"/>
      <c r="Y663" s="235"/>
      <c r="Z663" s="235"/>
      <c r="AA663" s="235"/>
      <c r="AB663" s="235"/>
      <c r="AC663" s="235"/>
      <c r="AD663" s="235"/>
      <c r="AE663" s="235"/>
      <c r="AF663" s="235"/>
      <c r="AG663" s="235"/>
      <c r="AH663" s="235"/>
      <c r="AI663" s="235"/>
      <c r="AJ663" s="235"/>
      <c r="AK663" s="235"/>
      <c r="AL663" s="235"/>
      <c r="AM663" s="235"/>
      <c r="AN663" s="235"/>
      <c r="AO663" s="235"/>
    </row>
    <row r="664" spans="1:41" ht="15.6">
      <c r="A664" s="235"/>
      <c r="B664" s="236"/>
      <c r="C664" s="237"/>
      <c r="D664" s="238"/>
      <c r="E664" s="239"/>
      <c r="F664" s="240"/>
      <c r="G664" s="235"/>
      <c r="H664" s="235"/>
      <c r="I664" s="241"/>
      <c r="J664" s="237"/>
      <c r="K664" s="239"/>
      <c r="L664" s="239"/>
      <c r="M664" s="238"/>
      <c r="N664" s="240"/>
      <c r="O664" s="235"/>
      <c r="P664" s="235"/>
      <c r="Q664" s="241"/>
      <c r="R664" s="235"/>
      <c r="S664" s="235"/>
      <c r="T664" s="235"/>
      <c r="U664" s="235"/>
      <c r="V664" s="197"/>
      <c r="W664" s="235"/>
      <c r="X664" s="235"/>
      <c r="Y664" s="235"/>
      <c r="Z664" s="235"/>
      <c r="AA664" s="235"/>
      <c r="AB664" s="235"/>
      <c r="AC664" s="235"/>
      <c r="AD664" s="235"/>
      <c r="AE664" s="235"/>
      <c r="AF664" s="235"/>
      <c r="AG664" s="235"/>
      <c r="AH664" s="235"/>
      <c r="AI664" s="235"/>
      <c r="AJ664" s="235"/>
      <c r="AK664" s="235"/>
      <c r="AL664" s="235"/>
      <c r="AM664" s="235"/>
      <c r="AN664" s="235"/>
      <c r="AO664" s="235"/>
    </row>
    <row r="665" spans="1:41" ht="15.6">
      <c r="A665" s="235"/>
      <c r="B665" s="236"/>
      <c r="C665" s="237"/>
      <c r="D665" s="238"/>
      <c r="E665" s="239"/>
      <c r="F665" s="240"/>
      <c r="G665" s="235"/>
      <c r="H665" s="235"/>
      <c r="I665" s="241"/>
      <c r="J665" s="237"/>
      <c r="K665" s="239"/>
      <c r="L665" s="239"/>
      <c r="M665" s="238"/>
      <c r="N665" s="240"/>
      <c r="O665" s="235"/>
      <c r="P665" s="235"/>
      <c r="Q665" s="241"/>
      <c r="R665" s="235"/>
      <c r="S665" s="235"/>
      <c r="T665" s="235"/>
      <c r="U665" s="235"/>
      <c r="V665" s="197"/>
      <c r="W665" s="235"/>
      <c r="X665" s="235"/>
      <c r="Y665" s="235"/>
      <c r="Z665" s="235"/>
      <c r="AA665" s="235"/>
      <c r="AB665" s="235"/>
      <c r="AC665" s="235"/>
      <c r="AD665" s="235"/>
      <c r="AE665" s="235"/>
      <c r="AF665" s="235"/>
      <c r="AG665" s="235"/>
      <c r="AH665" s="235"/>
      <c r="AI665" s="235"/>
      <c r="AJ665" s="235"/>
      <c r="AK665" s="235"/>
      <c r="AL665" s="235"/>
      <c r="AM665" s="235"/>
      <c r="AN665" s="235"/>
      <c r="AO665" s="235"/>
    </row>
    <row r="666" spans="1:41" ht="15.6">
      <c r="A666" s="235"/>
      <c r="B666" s="236"/>
      <c r="C666" s="237"/>
      <c r="D666" s="238"/>
      <c r="E666" s="239"/>
      <c r="F666" s="240"/>
      <c r="G666" s="235"/>
      <c r="H666" s="235"/>
      <c r="I666" s="241"/>
      <c r="J666" s="237"/>
      <c r="K666" s="239"/>
      <c r="L666" s="239"/>
      <c r="M666" s="238"/>
      <c r="N666" s="240"/>
      <c r="O666" s="235"/>
      <c r="P666" s="235"/>
      <c r="Q666" s="241"/>
      <c r="R666" s="235"/>
      <c r="S666" s="235"/>
      <c r="T666" s="235"/>
      <c r="U666" s="235"/>
      <c r="V666" s="197"/>
      <c r="W666" s="235"/>
      <c r="X666" s="235"/>
      <c r="Y666" s="235"/>
      <c r="Z666" s="235"/>
      <c r="AA666" s="235"/>
      <c r="AB666" s="235"/>
      <c r="AC666" s="235"/>
      <c r="AD666" s="235"/>
      <c r="AE666" s="235"/>
      <c r="AF666" s="235"/>
      <c r="AG666" s="235"/>
      <c r="AH666" s="235"/>
      <c r="AI666" s="235"/>
      <c r="AJ666" s="235"/>
      <c r="AK666" s="235"/>
      <c r="AL666" s="235"/>
      <c r="AM666" s="235"/>
      <c r="AN666" s="235"/>
      <c r="AO666" s="235"/>
    </row>
    <row r="667" spans="1:41" ht="15.6">
      <c r="A667" s="235"/>
      <c r="B667" s="236"/>
      <c r="C667" s="237"/>
      <c r="D667" s="238"/>
      <c r="E667" s="239"/>
      <c r="F667" s="240"/>
      <c r="G667" s="235"/>
      <c r="H667" s="235"/>
      <c r="I667" s="241"/>
      <c r="J667" s="237"/>
      <c r="K667" s="239"/>
      <c r="L667" s="239"/>
      <c r="M667" s="238"/>
      <c r="N667" s="240"/>
      <c r="O667" s="235"/>
      <c r="P667" s="235"/>
      <c r="Q667" s="241"/>
      <c r="R667" s="235"/>
      <c r="S667" s="235"/>
      <c r="T667" s="235"/>
      <c r="U667" s="235"/>
      <c r="V667" s="197"/>
      <c r="W667" s="235"/>
      <c r="X667" s="235"/>
      <c r="Y667" s="235"/>
      <c r="Z667" s="235"/>
      <c r="AA667" s="235"/>
      <c r="AB667" s="235"/>
      <c r="AC667" s="235"/>
      <c r="AD667" s="235"/>
      <c r="AE667" s="235"/>
      <c r="AF667" s="235"/>
      <c r="AG667" s="235"/>
      <c r="AH667" s="235"/>
      <c r="AI667" s="235"/>
      <c r="AJ667" s="235"/>
      <c r="AK667" s="235"/>
      <c r="AL667" s="235"/>
      <c r="AM667" s="235"/>
      <c r="AN667" s="235"/>
      <c r="AO667" s="235"/>
    </row>
    <row r="668" spans="1:41" ht="15.6">
      <c r="A668" s="235"/>
      <c r="B668" s="236"/>
      <c r="C668" s="237"/>
      <c r="D668" s="238"/>
      <c r="E668" s="239"/>
      <c r="F668" s="240"/>
      <c r="G668" s="235"/>
      <c r="H668" s="235"/>
      <c r="I668" s="241"/>
      <c r="J668" s="237"/>
      <c r="K668" s="239"/>
      <c r="L668" s="239"/>
      <c r="M668" s="238"/>
      <c r="N668" s="240"/>
      <c r="O668" s="235"/>
      <c r="P668" s="235"/>
      <c r="Q668" s="241"/>
      <c r="R668" s="235"/>
      <c r="S668" s="235"/>
      <c r="T668" s="235"/>
      <c r="U668" s="235"/>
      <c r="V668" s="197"/>
      <c r="W668" s="235"/>
      <c r="X668" s="235"/>
      <c r="Y668" s="235"/>
      <c r="Z668" s="235"/>
      <c r="AA668" s="235"/>
      <c r="AB668" s="235"/>
      <c r="AC668" s="235"/>
      <c r="AD668" s="235"/>
      <c r="AE668" s="235"/>
      <c r="AF668" s="235"/>
      <c r="AG668" s="235"/>
      <c r="AH668" s="235"/>
      <c r="AI668" s="235"/>
      <c r="AJ668" s="235"/>
      <c r="AK668" s="235"/>
      <c r="AL668" s="235"/>
      <c r="AM668" s="235"/>
      <c r="AN668" s="235"/>
      <c r="AO668" s="235"/>
    </row>
    <row r="669" spans="1:41" ht="15.6">
      <c r="A669" s="235"/>
      <c r="B669" s="236"/>
      <c r="C669" s="237"/>
      <c r="D669" s="238"/>
      <c r="E669" s="239"/>
      <c r="F669" s="240"/>
      <c r="G669" s="235"/>
      <c r="H669" s="235"/>
      <c r="I669" s="241"/>
      <c r="J669" s="237"/>
      <c r="K669" s="239"/>
      <c r="L669" s="239"/>
      <c r="M669" s="238"/>
      <c r="N669" s="240"/>
      <c r="O669" s="235"/>
      <c r="P669" s="235"/>
      <c r="Q669" s="241"/>
      <c r="R669" s="235"/>
      <c r="S669" s="235"/>
      <c r="T669" s="235"/>
      <c r="U669" s="235"/>
      <c r="V669" s="197"/>
      <c r="W669" s="235"/>
      <c r="X669" s="235"/>
      <c r="Y669" s="235"/>
      <c r="Z669" s="235"/>
      <c r="AA669" s="235"/>
      <c r="AB669" s="235"/>
      <c r="AC669" s="235"/>
      <c r="AD669" s="235"/>
      <c r="AE669" s="235"/>
      <c r="AF669" s="235"/>
      <c r="AG669" s="235"/>
      <c r="AH669" s="235"/>
      <c r="AI669" s="235"/>
      <c r="AJ669" s="235"/>
      <c r="AK669" s="235"/>
      <c r="AL669" s="235"/>
      <c r="AM669" s="235"/>
      <c r="AN669" s="235"/>
      <c r="AO669" s="235"/>
    </row>
    <row r="670" spans="1:41" ht="15.6">
      <c r="A670" s="235"/>
      <c r="B670" s="236"/>
      <c r="C670" s="237"/>
      <c r="D670" s="238"/>
      <c r="E670" s="239"/>
      <c r="F670" s="240"/>
      <c r="G670" s="235"/>
      <c r="H670" s="235"/>
      <c r="I670" s="241"/>
      <c r="J670" s="237"/>
      <c r="K670" s="239"/>
      <c r="L670" s="239"/>
      <c r="M670" s="238"/>
      <c r="N670" s="240"/>
      <c r="O670" s="235"/>
      <c r="P670" s="235"/>
      <c r="Q670" s="241"/>
      <c r="R670" s="235"/>
      <c r="S670" s="235"/>
      <c r="T670" s="235"/>
      <c r="U670" s="235"/>
      <c r="V670" s="197"/>
      <c r="W670" s="235"/>
      <c r="X670" s="235"/>
      <c r="Y670" s="235"/>
      <c r="Z670" s="235"/>
      <c r="AA670" s="235"/>
      <c r="AB670" s="235"/>
      <c r="AC670" s="235"/>
      <c r="AD670" s="235"/>
      <c r="AE670" s="235"/>
      <c r="AF670" s="235"/>
      <c r="AG670" s="235"/>
      <c r="AH670" s="235"/>
      <c r="AI670" s="235"/>
      <c r="AJ670" s="235"/>
      <c r="AK670" s="235"/>
      <c r="AL670" s="235"/>
      <c r="AM670" s="235"/>
      <c r="AN670" s="235"/>
      <c r="AO670" s="235"/>
    </row>
    <row r="671" spans="1:41" ht="15.6">
      <c r="A671" s="235"/>
      <c r="B671" s="236"/>
      <c r="C671" s="237"/>
      <c r="D671" s="238"/>
      <c r="E671" s="239"/>
      <c r="F671" s="240"/>
      <c r="G671" s="235"/>
      <c r="H671" s="235"/>
      <c r="I671" s="241"/>
      <c r="J671" s="237"/>
      <c r="K671" s="239"/>
      <c r="L671" s="239"/>
      <c r="M671" s="238"/>
      <c r="N671" s="240"/>
      <c r="O671" s="235"/>
      <c r="P671" s="235"/>
      <c r="Q671" s="241"/>
      <c r="R671" s="235"/>
      <c r="S671" s="235"/>
      <c r="T671" s="235"/>
      <c r="U671" s="235"/>
      <c r="V671" s="197"/>
      <c r="W671" s="235"/>
      <c r="X671" s="235"/>
      <c r="Y671" s="235"/>
      <c r="Z671" s="235"/>
      <c r="AA671" s="235"/>
      <c r="AB671" s="235"/>
      <c r="AC671" s="235"/>
      <c r="AD671" s="235"/>
      <c r="AE671" s="235"/>
      <c r="AF671" s="235"/>
      <c r="AG671" s="235"/>
      <c r="AH671" s="235"/>
      <c r="AI671" s="235"/>
      <c r="AJ671" s="235"/>
      <c r="AK671" s="235"/>
      <c r="AL671" s="235"/>
      <c r="AM671" s="235"/>
      <c r="AN671" s="235"/>
      <c r="AO671" s="235"/>
    </row>
    <row r="672" spans="1:41" ht="15.6">
      <c r="A672" s="235"/>
      <c r="B672" s="236"/>
      <c r="C672" s="237"/>
      <c r="D672" s="238"/>
      <c r="E672" s="239"/>
      <c r="F672" s="240"/>
      <c r="G672" s="235"/>
      <c r="H672" s="235"/>
      <c r="I672" s="241"/>
      <c r="J672" s="237"/>
      <c r="K672" s="239"/>
      <c r="L672" s="239"/>
      <c r="M672" s="238"/>
      <c r="N672" s="240"/>
      <c r="O672" s="235"/>
      <c r="P672" s="235"/>
      <c r="Q672" s="241"/>
      <c r="R672" s="235"/>
      <c r="S672" s="235"/>
      <c r="T672" s="235"/>
      <c r="U672" s="235"/>
      <c r="V672" s="197"/>
      <c r="W672" s="235"/>
      <c r="X672" s="235"/>
      <c r="Y672" s="235"/>
      <c r="Z672" s="235"/>
      <c r="AA672" s="235"/>
      <c r="AB672" s="235"/>
      <c r="AC672" s="235"/>
      <c r="AD672" s="235"/>
      <c r="AE672" s="235"/>
      <c r="AF672" s="235"/>
      <c r="AG672" s="235"/>
      <c r="AH672" s="235"/>
      <c r="AI672" s="235"/>
      <c r="AJ672" s="235"/>
      <c r="AK672" s="235"/>
      <c r="AL672" s="235"/>
      <c r="AM672" s="235"/>
      <c r="AN672" s="235"/>
      <c r="AO672" s="235"/>
    </row>
    <row r="673" spans="1:41" ht="15.6">
      <c r="A673" s="235"/>
      <c r="B673" s="236"/>
      <c r="C673" s="237"/>
      <c r="D673" s="238"/>
      <c r="E673" s="239"/>
      <c r="F673" s="240"/>
      <c r="G673" s="235"/>
      <c r="H673" s="235"/>
      <c r="I673" s="241"/>
      <c r="J673" s="237"/>
      <c r="K673" s="239"/>
      <c r="L673" s="239"/>
      <c r="M673" s="238"/>
      <c r="N673" s="240"/>
      <c r="O673" s="235"/>
      <c r="P673" s="235"/>
      <c r="Q673" s="241"/>
      <c r="R673" s="235"/>
      <c r="S673" s="235"/>
      <c r="T673" s="235"/>
      <c r="U673" s="235"/>
      <c r="V673" s="197"/>
      <c r="W673" s="235"/>
      <c r="X673" s="235"/>
      <c r="Y673" s="235"/>
      <c r="Z673" s="235"/>
      <c r="AA673" s="235"/>
      <c r="AB673" s="235"/>
      <c r="AC673" s="235"/>
      <c r="AD673" s="235"/>
      <c r="AE673" s="235"/>
      <c r="AF673" s="235"/>
      <c r="AG673" s="235"/>
      <c r="AH673" s="235"/>
      <c r="AI673" s="235"/>
      <c r="AJ673" s="235"/>
      <c r="AK673" s="235"/>
      <c r="AL673" s="235"/>
      <c r="AM673" s="235"/>
      <c r="AN673" s="235"/>
      <c r="AO673" s="235"/>
    </row>
    <row r="674" spans="1:41" ht="15.6">
      <c r="A674" s="235"/>
      <c r="B674" s="236"/>
      <c r="C674" s="237"/>
      <c r="D674" s="238"/>
      <c r="E674" s="239"/>
      <c r="F674" s="240"/>
      <c r="G674" s="235"/>
      <c r="H674" s="235"/>
      <c r="I674" s="241"/>
      <c r="J674" s="237"/>
      <c r="K674" s="239"/>
      <c r="L674" s="239"/>
      <c r="M674" s="238"/>
      <c r="N674" s="240"/>
      <c r="O674" s="235"/>
      <c r="P674" s="235"/>
      <c r="Q674" s="241"/>
      <c r="R674" s="235"/>
      <c r="S674" s="235"/>
      <c r="T674" s="235"/>
      <c r="U674" s="235"/>
      <c r="V674" s="197"/>
      <c r="W674" s="235"/>
      <c r="X674" s="235"/>
      <c r="Y674" s="235"/>
      <c r="Z674" s="235"/>
      <c r="AA674" s="235"/>
      <c r="AB674" s="235"/>
      <c r="AC674" s="235"/>
      <c r="AD674" s="235"/>
      <c r="AE674" s="235"/>
      <c r="AF674" s="235"/>
      <c r="AG674" s="235"/>
      <c r="AH674" s="235"/>
      <c r="AI674" s="235"/>
      <c r="AJ674" s="235"/>
      <c r="AK674" s="235"/>
      <c r="AL674" s="235"/>
      <c r="AM674" s="235"/>
      <c r="AN674" s="235"/>
      <c r="AO674" s="235"/>
    </row>
    <row r="675" spans="1:41" ht="15.6">
      <c r="A675" s="235"/>
      <c r="B675" s="236"/>
      <c r="C675" s="237"/>
      <c r="D675" s="238"/>
      <c r="E675" s="239"/>
      <c r="F675" s="240"/>
      <c r="G675" s="235"/>
      <c r="H675" s="235"/>
      <c r="I675" s="241"/>
      <c r="J675" s="237"/>
      <c r="K675" s="239"/>
      <c r="L675" s="239"/>
      <c r="M675" s="238"/>
      <c r="N675" s="240"/>
      <c r="O675" s="235"/>
      <c r="P675" s="235"/>
      <c r="Q675" s="241"/>
      <c r="R675" s="235"/>
      <c r="S675" s="235"/>
      <c r="T675" s="235"/>
      <c r="U675" s="235"/>
      <c r="V675" s="197"/>
      <c r="W675" s="235"/>
      <c r="X675" s="235"/>
      <c r="Y675" s="235"/>
      <c r="Z675" s="235"/>
      <c r="AA675" s="235"/>
      <c r="AB675" s="235"/>
      <c r="AC675" s="235"/>
      <c r="AD675" s="235"/>
      <c r="AE675" s="235"/>
      <c r="AF675" s="235"/>
      <c r="AG675" s="235"/>
      <c r="AH675" s="235"/>
      <c r="AI675" s="235"/>
      <c r="AJ675" s="235"/>
      <c r="AK675" s="235"/>
      <c r="AL675" s="235"/>
      <c r="AM675" s="235"/>
      <c r="AN675" s="235"/>
      <c r="AO675" s="235"/>
    </row>
    <row r="676" spans="1:41" ht="15.6">
      <c r="A676" s="235"/>
      <c r="B676" s="236"/>
      <c r="C676" s="237"/>
      <c r="D676" s="238"/>
      <c r="E676" s="239"/>
      <c r="F676" s="240"/>
      <c r="G676" s="235"/>
      <c r="H676" s="235"/>
      <c r="I676" s="241"/>
      <c r="J676" s="237"/>
      <c r="K676" s="239"/>
      <c r="L676" s="239"/>
      <c r="M676" s="238"/>
      <c r="N676" s="240"/>
      <c r="O676" s="235"/>
      <c r="P676" s="235"/>
      <c r="Q676" s="241"/>
      <c r="R676" s="235"/>
      <c r="S676" s="235"/>
      <c r="T676" s="235"/>
      <c r="U676" s="235"/>
      <c r="V676" s="197"/>
      <c r="W676" s="235"/>
      <c r="X676" s="235"/>
      <c r="Y676" s="235"/>
      <c r="Z676" s="235"/>
      <c r="AA676" s="235"/>
      <c r="AB676" s="235"/>
      <c r="AC676" s="235"/>
      <c r="AD676" s="235"/>
      <c r="AE676" s="235"/>
      <c r="AF676" s="235"/>
      <c r="AG676" s="235"/>
      <c r="AH676" s="235"/>
      <c r="AI676" s="235"/>
      <c r="AJ676" s="235"/>
      <c r="AK676" s="235"/>
      <c r="AL676" s="235"/>
      <c r="AM676" s="235"/>
      <c r="AN676" s="235"/>
      <c r="AO676" s="235"/>
    </row>
    <row r="677" spans="1:41" ht="15.6">
      <c r="A677" s="235"/>
      <c r="B677" s="236"/>
      <c r="C677" s="237"/>
      <c r="D677" s="238"/>
      <c r="E677" s="239"/>
      <c r="F677" s="240"/>
      <c r="G677" s="235"/>
      <c r="H677" s="235"/>
      <c r="I677" s="241"/>
      <c r="J677" s="237"/>
      <c r="K677" s="239"/>
      <c r="L677" s="239"/>
      <c r="M677" s="238"/>
      <c r="N677" s="240"/>
      <c r="O677" s="235"/>
      <c r="P677" s="235"/>
      <c r="Q677" s="241"/>
      <c r="R677" s="235"/>
      <c r="S677" s="235"/>
      <c r="T677" s="235"/>
      <c r="U677" s="235"/>
      <c r="V677" s="197"/>
      <c r="W677" s="235"/>
      <c r="X677" s="235"/>
      <c r="Y677" s="235"/>
      <c r="Z677" s="235"/>
      <c r="AA677" s="235"/>
      <c r="AB677" s="235"/>
      <c r="AC677" s="235"/>
      <c r="AD677" s="235"/>
      <c r="AE677" s="235"/>
      <c r="AF677" s="235"/>
      <c r="AG677" s="235"/>
      <c r="AH677" s="235"/>
      <c r="AI677" s="235"/>
      <c r="AJ677" s="235"/>
      <c r="AK677" s="235"/>
      <c r="AL677" s="235"/>
      <c r="AM677" s="235"/>
      <c r="AN677" s="235"/>
      <c r="AO677" s="235"/>
    </row>
    <row r="678" spans="1:41" ht="15.6">
      <c r="A678" s="235"/>
      <c r="B678" s="236"/>
      <c r="C678" s="237"/>
      <c r="D678" s="238"/>
      <c r="E678" s="239"/>
      <c r="F678" s="240"/>
      <c r="G678" s="235"/>
      <c r="H678" s="235"/>
      <c r="I678" s="241"/>
      <c r="J678" s="237"/>
      <c r="K678" s="239"/>
      <c r="L678" s="239"/>
      <c r="M678" s="238"/>
      <c r="N678" s="240"/>
      <c r="O678" s="235"/>
      <c r="P678" s="235"/>
      <c r="Q678" s="241"/>
      <c r="R678" s="235"/>
      <c r="S678" s="235"/>
      <c r="T678" s="235"/>
      <c r="U678" s="235"/>
      <c r="V678" s="197"/>
      <c r="W678" s="235"/>
      <c r="X678" s="235"/>
      <c r="Y678" s="235"/>
      <c r="Z678" s="235"/>
      <c r="AA678" s="235"/>
      <c r="AB678" s="235"/>
      <c r="AC678" s="235"/>
      <c r="AD678" s="235"/>
      <c r="AE678" s="235"/>
      <c r="AF678" s="235"/>
      <c r="AG678" s="235"/>
      <c r="AH678" s="235"/>
      <c r="AI678" s="235"/>
      <c r="AJ678" s="235"/>
      <c r="AK678" s="235"/>
      <c r="AL678" s="235"/>
      <c r="AM678" s="235"/>
      <c r="AN678" s="235"/>
      <c r="AO678" s="235"/>
    </row>
    <row r="679" spans="1:41" ht="15.6">
      <c r="A679" s="235"/>
      <c r="B679" s="236"/>
      <c r="C679" s="237"/>
      <c r="D679" s="238"/>
      <c r="E679" s="239"/>
      <c r="F679" s="240"/>
      <c r="G679" s="235"/>
      <c r="H679" s="235"/>
      <c r="I679" s="241"/>
      <c r="J679" s="237"/>
      <c r="K679" s="239"/>
      <c r="L679" s="239"/>
      <c r="M679" s="238"/>
      <c r="N679" s="240"/>
      <c r="O679" s="235"/>
      <c r="P679" s="235"/>
      <c r="Q679" s="241"/>
      <c r="R679" s="235"/>
      <c r="S679" s="235"/>
      <c r="T679" s="235"/>
      <c r="U679" s="235"/>
      <c r="V679" s="197"/>
      <c r="W679" s="235"/>
      <c r="X679" s="235"/>
      <c r="Y679" s="235"/>
      <c r="Z679" s="235"/>
      <c r="AA679" s="235"/>
      <c r="AB679" s="235"/>
      <c r="AC679" s="235"/>
      <c r="AD679" s="235"/>
      <c r="AE679" s="235"/>
      <c r="AF679" s="235"/>
      <c r="AG679" s="235"/>
      <c r="AH679" s="235"/>
      <c r="AI679" s="235"/>
      <c r="AJ679" s="235"/>
      <c r="AK679" s="235"/>
      <c r="AL679" s="235"/>
      <c r="AM679" s="235"/>
      <c r="AN679" s="235"/>
      <c r="AO679" s="235"/>
    </row>
    <row r="680" spans="1:41" ht="15.6">
      <c r="A680" s="235"/>
      <c r="B680" s="236"/>
      <c r="C680" s="237"/>
      <c r="D680" s="238"/>
      <c r="E680" s="239"/>
      <c r="F680" s="240"/>
      <c r="G680" s="235"/>
      <c r="H680" s="235"/>
      <c r="I680" s="241"/>
      <c r="J680" s="237"/>
      <c r="K680" s="239"/>
      <c r="L680" s="239"/>
      <c r="M680" s="238"/>
      <c r="N680" s="240"/>
      <c r="O680" s="235"/>
      <c r="P680" s="235"/>
      <c r="Q680" s="241"/>
      <c r="R680" s="235"/>
      <c r="S680" s="235"/>
      <c r="T680" s="235"/>
      <c r="U680" s="235"/>
      <c r="V680" s="197"/>
      <c r="W680" s="235"/>
      <c r="X680" s="235"/>
      <c r="Y680" s="235"/>
      <c r="Z680" s="235"/>
      <c r="AA680" s="235"/>
      <c r="AB680" s="235"/>
      <c r="AC680" s="235"/>
      <c r="AD680" s="235"/>
      <c r="AE680" s="235"/>
      <c r="AF680" s="235"/>
      <c r="AG680" s="235"/>
      <c r="AH680" s="235"/>
      <c r="AI680" s="235"/>
      <c r="AJ680" s="235"/>
      <c r="AK680" s="235"/>
      <c r="AL680" s="235"/>
      <c r="AM680" s="235"/>
      <c r="AN680" s="235"/>
      <c r="AO680" s="235"/>
    </row>
    <row r="681" spans="1:41" ht="15.6">
      <c r="A681" s="235"/>
      <c r="B681" s="236"/>
      <c r="C681" s="237"/>
      <c r="D681" s="238"/>
      <c r="E681" s="239"/>
      <c r="F681" s="240"/>
      <c r="G681" s="235"/>
      <c r="H681" s="235"/>
      <c r="I681" s="241"/>
      <c r="J681" s="237"/>
      <c r="K681" s="239"/>
      <c r="L681" s="239"/>
      <c r="M681" s="238"/>
      <c r="N681" s="240"/>
      <c r="O681" s="235"/>
      <c r="P681" s="235"/>
      <c r="Q681" s="241"/>
      <c r="R681" s="235"/>
      <c r="S681" s="235"/>
      <c r="T681" s="235"/>
      <c r="U681" s="235"/>
      <c r="V681" s="197"/>
      <c r="W681" s="235"/>
      <c r="X681" s="235"/>
      <c r="Y681" s="235"/>
      <c r="Z681" s="235"/>
      <c r="AA681" s="235"/>
      <c r="AB681" s="235"/>
      <c r="AC681" s="235"/>
      <c r="AD681" s="235"/>
      <c r="AE681" s="235"/>
      <c r="AF681" s="235"/>
      <c r="AG681" s="235"/>
      <c r="AH681" s="235"/>
      <c r="AI681" s="235"/>
      <c r="AJ681" s="235"/>
      <c r="AK681" s="235"/>
      <c r="AL681" s="235"/>
      <c r="AM681" s="235"/>
      <c r="AN681" s="235"/>
      <c r="AO681" s="235"/>
    </row>
    <row r="682" spans="1:41" ht="15.6">
      <c r="A682" s="235"/>
      <c r="B682" s="236"/>
      <c r="C682" s="237"/>
      <c r="D682" s="238"/>
      <c r="E682" s="239"/>
      <c r="F682" s="240"/>
      <c r="G682" s="235"/>
      <c r="H682" s="235"/>
      <c r="I682" s="241"/>
      <c r="J682" s="237"/>
      <c r="K682" s="239"/>
      <c r="L682" s="239"/>
      <c r="M682" s="238"/>
      <c r="N682" s="240"/>
      <c r="O682" s="235"/>
      <c r="P682" s="235"/>
      <c r="Q682" s="241"/>
      <c r="R682" s="235"/>
      <c r="S682" s="235"/>
      <c r="T682" s="235"/>
      <c r="U682" s="235"/>
      <c r="V682" s="197"/>
      <c r="W682" s="235"/>
      <c r="X682" s="235"/>
      <c r="Y682" s="235"/>
      <c r="Z682" s="235"/>
      <c r="AA682" s="235"/>
      <c r="AB682" s="235"/>
      <c r="AC682" s="235"/>
      <c r="AD682" s="235"/>
      <c r="AE682" s="235"/>
      <c r="AF682" s="235"/>
      <c r="AG682" s="235"/>
      <c r="AH682" s="235"/>
      <c r="AI682" s="235"/>
      <c r="AJ682" s="235"/>
      <c r="AK682" s="235"/>
      <c r="AL682" s="235"/>
      <c r="AM682" s="235"/>
      <c r="AN682" s="235"/>
      <c r="AO682" s="235"/>
    </row>
    <row r="683" spans="1:41" ht="15.6">
      <c r="A683" s="235"/>
      <c r="B683" s="236"/>
      <c r="C683" s="237"/>
      <c r="D683" s="238"/>
      <c r="E683" s="239"/>
      <c r="F683" s="240"/>
      <c r="G683" s="235"/>
      <c r="H683" s="235"/>
      <c r="I683" s="241"/>
      <c r="J683" s="237"/>
      <c r="K683" s="239"/>
      <c r="L683" s="239"/>
      <c r="M683" s="238"/>
      <c r="N683" s="240"/>
      <c r="O683" s="235"/>
      <c r="P683" s="235"/>
      <c r="Q683" s="241"/>
      <c r="R683" s="235"/>
      <c r="S683" s="235"/>
      <c r="T683" s="235"/>
      <c r="U683" s="235"/>
      <c r="V683" s="197"/>
      <c r="W683" s="235"/>
      <c r="X683" s="235"/>
      <c r="Y683" s="235"/>
      <c r="Z683" s="235"/>
      <c r="AA683" s="235"/>
      <c r="AB683" s="235"/>
      <c r="AC683" s="235"/>
      <c r="AD683" s="235"/>
      <c r="AE683" s="235"/>
      <c r="AF683" s="235"/>
      <c r="AG683" s="235"/>
      <c r="AH683" s="235"/>
      <c r="AI683" s="235"/>
      <c r="AJ683" s="235"/>
      <c r="AK683" s="235"/>
      <c r="AL683" s="235"/>
      <c r="AM683" s="235"/>
      <c r="AN683" s="235"/>
      <c r="AO683" s="235"/>
    </row>
    <row r="684" spans="1:41" ht="15.6">
      <c r="A684" s="235"/>
      <c r="B684" s="236"/>
      <c r="C684" s="237"/>
      <c r="D684" s="238"/>
      <c r="E684" s="239"/>
      <c r="F684" s="240"/>
      <c r="G684" s="235"/>
      <c r="H684" s="235"/>
      <c r="I684" s="241"/>
      <c r="J684" s="237"/>
      <c r="K684" s="239"/>
      <c r="L684" s="239"/>
      <c r="M684" s="238"/>
      <c r="N684" s="240"/>
      <c r="O684" s="235"/>
      <c r="P684" s="235"/>
      <c r="Q684" s="241"/>
      <c r="R684" s="235"/>
      <c r="S684" s="235"/>
      <c r="T684" s="235"/>
      <c r="U684" s="235"/>
      <c r="V684" s="197"/>
      <c r="W684" s="235"/>
      <c r="X684" s="235"/>
      <c r="Y684" s="235"/>
      <c r="Z684" s="235"/>
      <c r="AA684" s="235"/>
      <c r="AB684" s="235"/>
      <c r="AC684" s="235"/>
      <c r="AD684" s="235"/>
      <c r="AE684" s="235"/>
      <c r="AF684" s="235"/>
      <c r="AG684" s="235"/>
      <c r="AH684" s="235"/>
      <c r="AI684" s="235"/>
      <c r="AJ684" s="235"/>
      <c r="AK684" s="235"/>
      <c r="AL684" s="235"/>
      <c r="AM684" s="235"/>
      <c r="AN684" s="235"/>
      <c r="AO684" s="235"/>
    </row>
    <row r="685" spans="1:41" ht="15.6">
      <c r="A685" s="235"/>
      <c r="B685" s="236"/>
      <c r="C685" s="237"/>
      <c r="D685" s="238"/>
      <c r="E685" s="239"/>
      <c r="F685" s="240"/>
      <c r="G685" s="235"/>
      <c r="H685" s="235"/>
      <c r="I685" s="241"/>
      <c r="J685" s="237"/>
      <c r="K685" s="239"/>
      <c r="L685" s="239"/>
      <c r="M685" s="238"/>
      <c r="N685" s="240"/>
      <c r="O685" s="235"/>
      <c r="P685" s="235"/>
      <c r="Q685" s="241"/>
      <c r="R685" s="235"/>
      <c r="S685" s="235"/>
      <c r="T685" s="235"/>
      <c r="U685" s="235"/>
      <c r="V685" s="197"/>
      <c r="W685" s="235"/>
      <c r="X685" s="235"/>
      <c r="Y685" s="235"/>
      <c r="Z685" s="235"/>
      <c r="AA685" s="235"/>
      <c r="AB685" s="235"/>
      <c r="AC685" s="235"/>
      <c r="AD685" s="235"/>
      <c r="AE685" s="235"/>
      <c r="AF685" s="235"/>
      <c r="AG685" s="235"/>
      <c r="AH685" s="235"/>
      <c r="AI685" s="235"/>
      <c r="AJ685" s="235"/>
      <c r="AK685" s="235"/>
      <c r="AL685" s="235"/>
      <c r="AM685" s="235"/>
      <c r="AN685" s="235"/>
      <c r="AO685" s="235"/>
    </row>
    <row r="686" spans="1:41" ht="15.6">
      <c r="A686" s="235"/>
      <c r="B686" s="236"/>
      <c r="C686" s="237"/>
      <c r="D686" s="238"/>
      <c r="E686" s="239"/>
      <c r="F686" s="240"/>
      <c r="G686" s="235"/>
      <c r="H686" s="235"/>
      <c r="I686" s="241"/>
      <c r="J686" s="237"/>
      <c r="K686" s="239"/>
      <c r="L686" s="239"/>
      <c r="M686" s="238"/>
      <c r="N686" s="240"/>
      <c r="O686" s="235"/>
      <c r="P686" s="235"/>
      <c r="Q686" s="241"/>
      <c r="R686" s="235"/>
      <c r="S686" s="235"/>
      <c r="T686" s="235"/>
      <c r="U686" s="235"/>
      <c r="V686" s="197"/>
      <c r="W686" s="235"/>
      <c r="X686" s="235"/>
      <c r="Y686" s="235"/>
      <c r="Z686" s="235"/>
      <c r="AA686" s="235"/>
      <c r="AB686" s="235"/>
      <c r="AC686" s="235"/>
      <c r="AD686" s="235"/>
      <c r="AE686" s="235"/>
      <c r="AF686" s="235"/>
      <c r="AG686" s="235"/>
      <c r="AH686" s="235"/>
      <c r="AI686" s="235"/>
      <c r="AJ686" s="235"/>
      <c r="AK686" s="235"/>
      <c r="AL686" s="235"/>
      <c r="AM686" s="235"/>
      <c r="AN686" s="235"/>
      <c r="AO686" s="235"/>
    </row>
    <row r="687" spans="1:41" ht="15.6">
      <c r="A687" s="235"/>
      <c r="B687" s="236"/>
      <c r="C687" s="237"/>
      <c r="D687" s="238"/>
      <c r="E687" s="239"/>
      <c r="F687" s="240"/>
      <c r="G687" s="235"/>
      <c r="H687" s="235"/>
      <c r="I687" s="241"/>
      <c r="J687" s="237"/>
      <c r="K687" s="239"/>
      <c r="L687" s="239"/>
      <c r="M687" s="238"/>
      <c r="N687" s="240"/>
      <c r="O687" s="235"/>
      <c r="P687" s="235"/>
      <c r="Q687" s="241"/>
      <c r="R687" s="235"/>
      <c r="S687" s="235"/>
      <c r="T687" s="235"/>
      <c r="U687" s="235"/>
      <c r="V687" s="197"/>
      <c r="W687" s="235"/>
      <c r="X687" s="235"/>
      <c r="Y687" s="235"/>
      <c r="Z687" s="235"/>
      <c r="AA687" s="235"/>
      <c r="AB687" s="235"/>
      <c r="AC687" s="235"/>
      <c r="AD687" s="235"/>
      <c r="AE687" s="235"/>
      <c r="AF687" s="235"/>
      <c r="AG687" s="235"/>
      <c r="AH687" s="235"/>
      <c r="AI687" s="235"/>
      <c r="AJ687" s="235"/>
      <c r="AK687" s="235"/>
      <c r="AL687" s="235"/>
      <c r="AM687" s="235"/>
      <c r="AN687" s="235"/>
      <c r="AO687" s="235"/>
    </row>
    <row r="688" spans="1:41" ht="15.6">
      <c r="A688" s="235"/>
      <c r="B688" s="236"/>
      <c r="C688" s="237"/>
      <c r="D688" s="238"/>
      <c r="E688" s="239"/>
      <c r="F688" s="240"/>
      <c r="G688" s="235"/>
      <c r="H688" s="235"/>
      <c r="I688" s="241"/>
      <c r="J688" s="237"/>
      <c r="K688" s="239"/>
      <c r="L688" s="239"/>
      <c r="M688" s="238"/>
      <c r="N688" s="240"/>
      <c r="O688" s="235"/>
      <c r="P688" s="235"/>
      <c r="Q688" s="241"/>
      <c r="R688" s="235"/>
      <c r="S688" s="235"/>
      <c r="T688" s="235"/>
      <c r="U688" s="235"/>
      <c r="V688" s="197"/>
      <c r="W688" s="235"/>
      <c r="X688" s="235"/>
      <c r="Y688" s="235"/>
      <c r="Z688" s="235"/>
      <c r="AA688" s="235"/>
      <c r="AB688" s="235"/>
      <c r="AC688" s="235"/>
      <c r="AD688" s="235"/>
      <c r="AE688" s="235"/>
      <c r="AF688" s="235"/>
      <c r="AG688" s="235"/>
      <c r="AH688" s="235"/>
      <c r="AI688" s="235"/>
      <c r="AJ688" s="235"/>
      <c r="AK688" s="235"/>
      <c r="AL688" s="235"/>
      <c r="AM688" s="235"/>
      <c r="AN688" s="235"/>
      <c r="AO688" s="235"/>
    </row>
    <row r="689" spans="1:41" ht="15.6">
      <c r="A689" s="235"/>
      <c r="B689" s="236"/>
      <c r="C689" s="237"/>
      <c r="D689" s="238"/>
      <c r="E689" s="239"/>
      <c r="F689" s="240"/>
      <c r="G689" s="235"/>
      <c r="H689" s="235"/>
      <c r="I689" s="241"/>
      <c r="J689" s="237"/>
      <c r="K689" s="239"/>
      <c r="L689" s="239"/>
      <c r="M689" s="238"/>
      <c r="N689" s="240"/>
      <c r="O689" s="235"/>
      <c r="P689" s="235"/>
      <c r="Q689" s="241"/>
      <c r="R689" s="235"/>
      <c r="S689" s="235"/>
      <c r="T689" s="235"/>
      <c r="U689" s="235"/>
      <c r="V689" s="197"/>
      <c r="W689" s="235"/>
      <c r="X689" s="235"/>
      <c r="Y689" s="235"/>
      <c r="Z689" s="235"/>
      <c r="AA689" s="235"/>
      <c r="AB689" s="235"/>
      <c r="AC689" s="235"/>
      <c r="AD689" s="235"/>
      <c r="AE689" s="235"/>
      <c r="AF689" s="235"/>
      <c r="AG689" s="235"/>
      <c r="AH689" s="235"/>
      <c r="AI689" s="235"/>
      <c r="AJ689" s="235"/>
      <c r="AK689" s="235"/>
      <c r="AL689" s="235"/>
      <c r="AM689" s="235"/>
      <c r="AN689" s="235"/>
      <c r="AO689" s="235"/>
    </row>
    <row r="690" spans="1:41" ht="15.6">
      <c r="A690" s="235"/>
      <c r="B690" s="236"/>
      <c r="C690" s="237"/>
      <c r="D690" s="238"/>
      <c r="E690" s="239"/>
      <c r="F690" s="240"/>
      <c r="G690" s="235"/>
      <c r="H690" s="235"/>
      <c r="I690" s="241"/>
      <c r="J690" s="237"/>
      <c r="K690" s="239"/>
      <c r="L690" s="239"/>
      <c r="M690" s="238"/>
      <c r="N690" s="240"/>
      <c r="O690" s="235"/>
      <c r="P690" s="235"/>
      <c r="Q690" s="241"/>
      <c r="R690" s="235"/>
      <c r="S690" s="235"/>
      <c r="T690" s="235"/>
      <c r="U690" s="235"/>
      <c r="V690" s="197"/>
      <c r="W690" s="235"/>
      <c r="X690" s="235"/>
      <c r="Y690" s="235"/>
      <c r="Z690" s="235"/>
      <c r="AA690" s="235"/>
      <c r="AB690" s="235"/>
      <c r="AC690" s="235"/>
      <c r="AD690" s="235"/>
      <c r="AE690" s="235"/>
      <c r="AF690" s="235"/>
      <c r="AG690" s="235"/>
      <c r="AH690" s="235"/>
      <c r="AI690" s="235"/>
      <c r="AJ690" s="235"/>
      <c r="AK690" s="235"/>
      <c r="AL690" s="235"/>
      <c r="AM690" s="235"/>
      <c r="AN690" s="235"/>
      <c r="AO690" s="235"/>
    </row>
    <row r="691" spans="1:41" ht="15.6">
      <c r="A691" s="235"/>
      <c r="B691" s="236"/>
      <c r="C691" s="237"/>
      <c r="D691" s="238"/>
      <c r="E691" s="239"/>
      <c r="F691" s="240"/>
      <c r="G691" s="235"/>
      <c r="H691" s="235"/>
      <c r="I691" s="241"/>
      <c r="J691" s="237"/>
      <c r="K691" s="239"/>
      <c r="L691" s="239"/>
      <c r="M691" s="238"/>
      <c r="N691" s="240"/>
      <c r="O691" s="235"/>
      <c r="P691" s="235"/>
      <c r="Q691" s="241"/>
      <c r="R691" s="235"/>
      <c r="S691" s="235"/>
      <c r="T691" s="235"/>
      <c r="U691" s="235"/>
      <c r="V691" s="197"/>
      <c r="W691" s="235"/>
      <c r="X691" s="235"/>
      <c r="Y691" s="235"/>
      <c r="Z691" s="235"/>
      <c r="AA691" s="235"/>
      <c r="AB691" s="235"/>
      <c r="AC691" s="235"/>
      <c r="AD691" s="235"/>
      <c r="AE691" s="235"/>
      <c r="AF691" s="235"/>
      <c r="AG691" s="235"/>
      <c r="AH691" s="235"/>
      <c r="AI691" s="235"/>
      <c r="AJ691" s="235"/>
      <c r="AK691" s="235"/>
      <c r="AL691" s="235"/>
      <c r="AM691" s="235"/>
      <c r="AN691" s="235"/>
      <c r="AO691" s="235"/>
    </row>
    <row r="692" spans="1:41" ht="15.6">
      <c r="A692" s="235"/>
      <c r="B692" s="236"/>
      <c r="C692" s="237"/>
      <c r="D692" s="238"/>
      <c r="E692" s="239"/>
      <c r="F692" s="240"/>
      <c r="G692" s="235"/>
      <c r="H692" s="235"/>
      <c r="I692" s="241"/>
      <c r="J692" s="237"/>
      <c r="K692" s="239"/>
      <c r="L692" s="239"/>
      <c r="M692" s="238"/>
      <c r="N692" s="240"/>
      <c r="O692" s="235"/>
      <c r="P692" s="235"/>
      <c r="Q692" s="241"/>
      <c r="R692" s="235"/>
      <c r="S692" s="235"/>
      <c r="T692" s="235"/>
      <c r="U692" s="235"/>
      <c r="V692" s="197"/>
      <c r="W692" s="235"/>
      <c r="X692" s="235"/>
      <c r="Y692" s="235"/>
      <c r="Z692" s="235"/>
      <c r="AA692" s="235"/>
      <c r="AB692" s="235"/>
      <c r="AC692" s="235"/>
      <c r="AD692" s="235"/>
      <c r="AE692" s="235"/>
      <c r="AF692" s="235"/>
      <c r="AG692" s="235"/>
      <c r="AH692" s="235"/>
      <c r="AI692" s="235"/>
      <c r="AJ692" s="235"/>
      <c r="AK692" s="235"/>
      <c r="AL692" s="235"/>
      <c r="AM692" s="235"/>
      <c r="AN692" s="235"/>
      <c r="AO692" s="235"/>
    </row>
    <row r="693" spans="1:41" ht="15.6">
      <c r="A693" s="235"/>
      <c r="B693" s="236"/>
      <c r="C693" s="237"/>
      <c r="D693" s="238"/>
      <c r="E693" s="239"/>
      <c r="F693" s="240"/>
      <c r="G693" s="235"/>
      <c r="H693" s="235"/>
      <c r="I693" s="241"/>
      <c r="J693" s="237"/>
      <c r="K693" s="239"/>
      <c r="L693" s="239"/>
      <c r="M693" s="238"/>
      <c r="N693" s="240"/>
      <c r="O693" s="235"/>
      <c r="P693" s="235"/>
      <c r="Q693" s="241"/>
      <c r="R693" s="235"/>
      <c r="S693" s="235"/>
      <c r="T693" s="235"/>
      <c r="U693" s="235"/>
      <c r="V693" s="197"/>
      <c r="W693" s="235"/>
      <c r="X693" s="235"/>
      <c r="Y693" s="235"/>
      <c r="Z693" s="235"/>
      <c r="AA693" s="235"/>
      <c r="AB693" s="235"/>
      <c r="AC693" s="235"/>
      <c r="AD693" s="235"/>
      <c r="AE693" s="235"/>
      <c r="AF693" s="235"/>
      <c r="AG693" s="235"/>
      <c r="AH693" s="235"/>
      <c r="AI693" s="235"/>
      <c r="AJ693" s="235"/>
      <c r="AK693" s="235"/>
      <c r="AL693" s="235"/>
      <c r="AM693" s="235"/>
      <c r="AN693" s="235"/>
      <c r="AO693" s="235"/>
    </row>
    <row r="694" spans="1:41" ht="15.6">
      <c r="A694" s="235"/>
      <c r="B694" s="236"/>
      <c r="C694" s="237"/>
      <c r="D694" s="238"/>
      <c r="E694" s="239"/>
      <c r="F694" s="240"/>
      <c r="G694" s="235"/>
      <c r="H694" s="235"/>
      <c r="I694" s="241"/>
      <c r="J694" s="237"/>
      <c r="K694" s="239"/>
      <c r="L694" s="239"/>
      <c r="M694" s="238"/>
      <c r="N694" s="240"/>
      <c r="O694" s="235"/>
      <c r="P694" s="235"/>
      <c r="Q694" s="241"/>
      <c r="R694" s="235"/>
      <c r="S694" s="235"/>
      <c r="T694" s="235"/>
      <c r="U694" s="235"/>
      <c r="V694" s="197"/>
      <c r="W694" s="235"/>
      <c r="X694" s="235"/>
      <c r="Y694" s="235"/>
      <c r="Z694" s="235"/>
      <c r="AA694" s="235"/>
      <c r="AB694" s="235"/>
      <c r="AC694" s="235"/>
      <c r="AD694" s="235"/>
      <c r="AE694" s="235"/>
      <c r="AF694" s="235"/>
      <c r="AG694" s="235"/>
      <c r="AH694" s="235"/>
      <c r="AI694" s="235"/>
      <c r="AJ694" s="235"/>
      <c r="AK694" s="235"/>
      <c r="AL694" s="235"/>
      <c r="AM694" s="235"/>
      <c r="AN694" s="235"/>
      <c r="AO694" s="235"/>
    </row>
    <row r="695" spans="1:41" ht="15.6">
      <c r="A695" s="235"/>
      <c r="B695" s="236"/>
      <c r="C695" s="237"/>
      <c r="D695" s="238"/>
      <c r="E695" s="239"/>
      <c r="F695" s="240"/>
      <c r="G695" s="235"/>
      <c r="H695" s="235"/>
      <c r="I695" s="241"/>
      <c r="J695" s="237"/>
      <c r="K695" s="239"/>
      <c r="L695" s="239"/>
      <c r="M695" s="238"/>
      <c r="N695" s="240"/>
      <c r="O695" s="235"/>
      <c r="P695" s="235"/>
      <c r="Q695" s="241"/>
      <c r="R695" s="235"/>
      <c r="S695" s="235"/>
      <c r="T695" s="235"/>
      <c r="U695" s="235"/>
      <c r="V695" s="197"/>
      <c r="W695" s="235"/>
      <c r="X695" s="235"/>
      <c r="Y695" s="235"/>
      <c r="Z695" s="235"/>
      <c r="AA695" s="235"/>
      <c r="AB695" s="235"/>
      <c r="AC695" s="235"/>
      <c r="AD695" s="235"/>
      <c r="AE695" s="235"/>
      <c r="AF695" s="235"/>
      <c r="AG695" s="235"/>
      <c r="AH695" s="235"/>
      <c r="AI695" s="235"/>
      <c r="AJ695" s="235"/>
      <c r="AK695" s="235"/>
      <c r="AL695" s="235"/>
      <c r="AM695" s="235"/>
      <c r="AN695" s="235"/>
      <c r="AO695" s="235"/>
    </row>
    <row r="696" spans="1:41" ht="15.6">
      <c r="A696" s="235"/>
      <c r="B696" s="236"/>
      <c r="C696" s="237"/>
      <c r="D696" s="238"/>
      <c r="E696" s="239"/>
      <c r="F696" s="240"/>
      <c r="G696" s="235"/>
      <c r="H696" s="235"/>
      <c r="I696" s="241"/>
      <c r="J696" s="237"/>
      <c r="K696" s="239"/>
      <c r="L696" s="239"/>
      <c r="M696" s="238"/>
      <c r="N696" s="240"/>
      <c r="O696" s="235"/>
      <c r="P696" s="235"/>
      <c r="Q696" s="241"/>
      <c r="R696" s="235"/>
      <c r="S696" s="235"/>
      <c r="T696" s="235"/>
      <c r="U696" s="235"/>
      <c r="V696" s="197"/>
      <c r="W696" s="235"/>
      <c r="X696" s="235"/>
      <c r="Y696" s="235"/>
      <c r="Z696" s="235"/>
      <c r="AA696" s="235"/>
      <c r="AB696" s="235"/>
      <c r="AC696" s="235"/>
      <c r="AD696" s="235"/>
      <c r="AE696" s="235"/>
      <c r="AF696" s="235"/>
      <c r="AG696" s="235"/>
      <c r="AH696" s="235"/>
      <c r="AI696" s="235"/>
      <c r="AJ696" s="235"/>
      <c r="AK696" s="235"/>
      <c r="AL696" s="235"/>
      <c r="AM696" s="235"/>
      <c r="AN696" s="235"/>
      <c r="AO696" s="235"/>
    </row>
    <row r="697" spans="1:41" ht="15.6">
      <c r="A697" s="235"/>
      <c r="B697" s="236"/>
      <c r="C697" s="237"/>
      <c r="D697" s="238"/>
      <c r="E697" s="239"/>
      <c r="F697" s="240"/>
      <c r="G697" s="235"/>
      <c r="H697" s="235"/>
      <c r="I697" s="241"/>
      <c r="J697" s="237"/>
      <c r="K697" s="239"/>
      <c r="L697" s="239"/>
      <c r="M697" s="238"/>
      <c r="N697" s="240"/>
      <c r="O697" s="235"/>
      <c r="P697" s="235"/>
      <c r="Q697" s="241"/>
      <c r="R697" s="235"/>
      <c r="S697" s="235"/>
      <c r="T697" s="235"/>
      <c r="U697" s="235"/>
      <c r="V697" s="197"/>
      <c r="W697" s="235"/>
      <c r="X697" s="235"/>
      <c r="Y697" s="235"/>
      <c r="Z697" s="235"/>
      <c r="AA697" s="235"/>
      <c r="AB697" s="235"/>
      <c r="AC697" s="235"/>
      <c r="AD697" s="235"/>
      <c r="AE697" s="235"/>
      <c r="AF697" s="235"/>
      <c r="AG697" s="235"/>
      <c r="AH697" s="235"/>
      <c r="AI697" s="235"/>
      <c r="AJ697" s="235"/>
      <c r="AK697" s="235"/>
      <c r="AL697" s="235"/>
      <c r="AM697" s="235"/>
      <c r="AN697" s="235"/>
      <c r="AO697" s="235"/>
    </row>
    <row r="698" spans="1:41" ht="15.6">
      <c r="A698" s="235"/>
      <c r="B698" s="236"/>
      <c r="C698" s="237"/>
      <c r="D698" s="238"/>
      <c r="E698" s="239"/>
      <c r="F698" s="240"/>
      <c r="G698" s="235"/>
      <c r="H698" s="235"/>
      <c r="I698" s="241"/>
      <c r="J698" s="237"/>
      <c r="K698" s="239"/>
      <c r="L698" s="239"/>
      <c r="M698" s="238"/>
      <c r="N698" s="240"/>
      <c r="O698" s="235"/>
      <c r="P698" s="235"/>
      <c r="Q698" s="241"/>
      <c r="R698" s="235"/>
      <c r="S698" s="235"/>
      <c r="T698" s="235"/>
      <c r="U698" s="235"/>
      <c r="V698" s="197"/>
      <c r="W698" s="235"/>
      <c r="X698" s="235"/>
      <c r="Y698" s="235"/>
      <c r="Z698" s="235"/>
      <c r="AA698" s="235"/>
      <c r="AB698" s="235"/>
      <c r="AC698" s="235"/>
      <c r="AD698" s="235"/>
      <c r="AE698" s="235"/>
      <c r="AF698" s="235"/>
      <c r="AG698" s="235"/>
      <c r="AH698" s="235"/>
      <c r="AI698" s="235"/>
      <c r="AJ698" s="235"/>
      <c r="AK698" s="235"/>
      <c r="AL698" s="235"/>
      <c r="AM698" s="235"/>
      <c r="AN698" s="235"/>
      <c r="AO698" s="235"/>
    </row>
    <row r="699" spans="1:41" ht="15.6">
      <c r="A699" s="235"/>
      <c r="B699" s="236"/>
      <c r="C699" s="237"/>
      <c r="D699" s="238"/>
      <c r="E699" s="239"/>
      <c r="F699" s="240"/>
      <c r="G699" s="235"/>
      <c r="H699" s="235"/>
      <c r="I699" s="241"/>
      <c r="J699" s="237"/>
      <c r="K699" s="239"/>
      <c r="L699" s="239"/>
      <c r="M699" s="238"/>
      <c r="N699" s="240"/>
      <c r="O699" s="235"/>
      <c r="P699" s="235"/>
      <c r="Q699" s="241"/>
      <c r="R699" s="235"/>
      <c r="S699" s="235"/>
      <c r="T699" s="235"/>
      <c r="U699" s="235"/>
      <c r="V699" s="197"/>
      <c r="W699" s="235"/>
      <c r="X699" s="235"/>
      <c r="Y699" s="235"/>
      <c r="Z699" s="235"/>
      <c r="AA699" s="235"/>
      <c r="AB699" s="235"/>
      <c r="AC699" s="235"/>
      <c r="AD699" s="235"/>
      <c r="AE699" s="235"/>
      <c r="AF699" s="235"/>
      <c r="AG699" s="235"/>
      <c r="AH699" s="235"/>
      <c r="AI699" s="235"/>
      <c r="AJ699" s="235"/>
      <c r="AK699" s="235"/>
      <c r="AL699" s="235"/>
      <c r="AM699" s="235"/>
      <c r="AN699" s="235"/>
      <c r="AO699" s="235"/>
    </row>
    <row r="700" spans="1:41" ht="15.6">
      <c r="A700" s="235"/>
      <c r="B700" s="236"/>
      <c r="C700" s="237"/>
      <c r="D700" s="238"/>
      <c r="E700" s="239"/>
      <c r="F700" s="240"/>
      <c r="G700" s="235"/>
      <c r="H700" s="235"/>
      <c r="I700" s="241"/>
      <c r="J700" s="237"/>
      <c r="K700" s="239"/>
      <c r="L700" s="239"/>
      <c r="M700" s="238"/>
      <c r="N700" s="240"/>
      <c r="O700" s="235"/>
      <c r="P700" s="235"/>
      <c r="Q700" s="241"/>
      <c r="R700" s="235"/>
      <c r="S700" s="235"/>
      <c r="T700" s="235"/>
      <c r="U700" s="235"/>
      <c r="V700" s="197"/>
      <c r="W700" s="235"/>
      <c r="X700" s="235"/>
      <c r="Y700" s="235"/>
      <c r="Z700" s="235"/>
      <c r="AA700" s="235"/>
      <c r="AB700" s="235"/>
      <c r="AC700" s="235"/>
      <c r="AD700" s="235"/>
      <c r="AE700" s="235"/>
      <c r="AF700" s="235"/>
      <c r="AG700" s="235"/>
      <c r="AH700" s="235"/>
      <c r="AI700" s="235"/>
      <c r="AJ700" s="235"/>
      <c r="AK700" s="235"/>
      <c r="AL700" s="235"/>
      <c r="AM700" s="235"/>
      <c r="AN700" s="235"/>
      <c r="AO700" s="235"/>
    </row>
    <row r="701" spans="1:41" ht="15.6">
      <c r="A701" s="235"/>
      <c r="B701" s="236"/>
      <c r="C701" s="237"/>
      <c r="D701" s="238"/>
      <c r="E701" s="239"/>
      <c r="F701" s="240"/>
      <c r="G701" s="235"/>
      <c r="H701" s="235"/>
      <c r="I701" s="241"/>
      <c r="J701" s="237"/>
      <c r="K701" s="239"/>
      <c r="L701" s="239"/>
      <c r="M701" s="238"/>
      <c r="N701" s="240"/>
      <c r="O701" s="235"/>
      <c r="P701" s="235"/>
      <c r="Q701" s="241"/>
      <c r="R701" s="235"/>
      <c r="S701" s="235"/>
      <c r="T701" s="235"/>
      <c r="U701" s="235"/>
      <c r="V701" s="197"/>
      <c r="W701" s="235"/>
      <c r="X701" s="235"/>
      <c r="Y701" s="235"/>
      <c r="Z701" s="235"/>
      <c r="AA701" s="235"/>
      <c r="AB701" s="235"/>
      <c r="AC701" s="235"/>
      <c r="AD701" s="235"/>
      <c r="AE701" s="235"/>
      <c r="AF701" s="235"/>
      <c r="AG701" s="235"/>
      <c r="AH701" s="235"/>
      <c r="AI701" s="235"/>
      <c r="AJ701" s="235"/>
      <c r="AK701" s="235"/>
      <c r="AL701" s="235"/>
      <c r="AM701" s="235"/>
      <c r="AN701" s="235"/>
      <c r="AO701" s="235"/>
    </row>
    <row r="702" spans="1:41" ht="15.6">
      <c r="A702" s="235"/>
      <c r="B702" s="236"/>
      <c r="C702" s="237"/>
      <c r="D702" s="238"/>
      <c r="E702" s="239"/>
      <c r="F702" s="240"/>
      <c r="G702" s="235"/>
      <c r="H702" s="235"/>
      <c r="I702" s="241"/>
      <c r="J702" s="237"/>
      <c r="K702" s="239"/>
      <c r="L702" s="239"/>
      <c r="M702" s="238"/>
      <c r="N702" s="240"/>
      <c r="O702" s="235"/>
      <c r="P702" s="235"/>
      <c r="Q702" s="241"/>
      <c r="R702" s="235"/>
      <c r="S702" s="235"/>
      <c r="T702" s="235"/>
      <c r="U702" s="235"/>
      <c r="V702" s="197"/>
      <c r="W702" s="235"/>
      <c r="X702" s="235"/>
      <c r="Y702" s="235"/>
      <c r="Z702" s="235"/>
      <c r="AA702" s="235"/>
      <c r="AB702" s="235"/>
      <c r="AC702" s="235"/>
      <c r="AD702" s="235"/>
      <c r="AE702" s="235"/>
      <c r="AF702" s="235"/>
      <c r="AG702" s="235"/>
      <c r="AH702" s="235"/>
      <c r="AI702" s="235"/>
      <c r="AJ702" s="235"/>
      <c r="AK702" s="235"/>
      <c r="AL702" s="235"/>
      <c r="AM702" s="235"/>
      <c r="AN702" s="235"/>
      <c r="AO702" s="235"/>
    </row>
    <row r="703" spans="1:41" ht="15.6">
      <c r="A703" s="235"/>
      <c r="B703" s="236"/>
      <c r="C703" s="237"/>
      <c r="D703" s="238"/>
      <c r="E703" s="239"/>
      <c r="F703" s="240"/>
      <c r="G703" s="235"/>
      <c r="H703" s="235"/>
      <c r="I703" s="241"/>
      <c r="J703" s="237"/>
      <c r="K703" s="239"/>
      <c r="L703" s="239"/>
      <c r="M703" s="238"/>
      <c r="N703" s="240"/>
      <c r="O703" s="235"/>
      <c r="P703" s="235"/>
      <c r="Q703" s="241"/>
      <c r="R703" s="235"/>
      <c r="S703" s="235"/>
      <c r="T703" s="235"/>
      <c r="U703" s="235"/>
      <c r="V703" s="197"/>
      <c r="W703" s="235"/>
      <c r="X703" s="235"/>
      <c r="Y703" s="235"/>
      <c r="Z703" s="235"/>
      <c r="AA703" s="235"/>
      <c r="AB703" s="235"/>
      <c r="AC703" s="235"/>
      <c r="AD703" s="235"/>
      <c r="AE703" s="235"/>
      <c r="AF703" s="235"/>
      <c r="AG703" s="235"/>
      <c r="AH703" s="235"/>
      <c r="AI703" s="235"/>
      <c r="AJ703" s="235"/>
      <c r="AK703" s="235"/>
      <c r="AL703" s="235"/>
      <c r="AM703" s="235"/>
      <c r="AN703" s="235"/>
      <c r="AO703" s="235"/>
    </row>
    <row r="704" spans="1:41" ht="15.6">
      <c r="A704" s="235"/>
      <c r="B704" s="236"/>
      <c r="C704" s="237"/>
      <c r="D704" s="238"/>
      <c r="E704" s="239"/>
      <c r="F704" s="240"/>
      <c r="G704" s="235"/>
      <c r="H704" s="235"/>
      <c r="I704" s="241"/>
      <c r="J704" s="237"/>
      <c r="K704" s="239"/>
      <c r="L704" s="239"/>
      <c r="M704" s="238"/>
      <c r="N704" s="240"/>
      <c r="O704" s="235"/>
      <c r="P704" s="235"/>
      <c r="Q704" s="241"/>
      <c r="R704" s="235"/>
      <c r="S704" s="235"/>
      <c r="T704" s="235"/>
      <c r="U704" s="235"/>
      <c r="V704" s="197"/>
      <c r="W704" s="235"/>
      <c r="X704" s="235"/>
      <c r="Y704" s="235"/>
      <c r="Z704" s="235"/>
      <c r="AA704" s="235"/>
      <c r="AB704" s="235"/>
      <c r="AC704" s="235"/>
      <c r="AD704" s="235"/>
      <c r="AE704" s="235"/>
      <c r="AF704" s="235"/>
      <c r="AG704" s="235"/>
      <c r="AH704" s="235"/>
      <c r="AI704" s="235"/>
      <c r="AJ704" s="235"/>
      <c r="AK704" s="235"/>
      <c r="AL704" s="235"/>
      <c r="AM704" s="235"/>
      <c r="AN704" s="235"/>
      <c r="AO704" s="235"/>
    </row>
    <row r="705" spans="1:41" ht="15.6">
      <c r="A705" s="235"/>
      <c r="B705" s="236"/>
      <c r="C705" s="237"/>
      <c r="D705" s="238"/>
      <c r="E705" s="239"/>
      <c r="F705" s="240"/>
      <c r="G705" s="235"/>
      <c r="H705" s="235"/>
      <c r="I705" s="241"/>
      <c r="J705" s="237"/>
      <c r="K705" s="239"/>
      <c r="L705" s="239"/>
      <c r="M705" s="238"/>
      <c r="N705" s="240"/>
      <c r="O705" s="235"/>
      <c r="P705" s="235"/>
      <c r="Q705" s="241"/>
      <c r="R705" s="235"/>
      <c r="S705" s="235"/>
      <c r="T705" s="235"/>
      <c r="U705" s="235"/>
      <c r="V705" s="197"/>
      <c r="W705" s="235"/>
      <c r="X705" s="235"/>
      <c r="Y705" s="235"/>
      <c r="Z705" s="235"/>
      <c r="AA705" s="235"/>
      <c r="AB705" s="235"/>
      <c r="AC705" s="235"/>
      <c r="AD705" s="235"/>
      <c r="AE705" s="235"/>
      <c r="AF705" s="235"/>
      <c r="AG705" s="235"/>
      <c r="AH705" s="235"/>
      <c r="AI705" s="235"/>
      <c r="AJ705" s="235"/>
      <c r="AK705" s="235"/>
      <c r="AL705" s="235"/>
      <c r="AM705" s="235"/>
      <c r="AN705" s="235"/>
      <c r="AO705" s="235"/>
    </row>
    <row r="706" spans="1:41" ht="15.6">
      <c r="A706" s="235"/>
      <c r="B706" s="236"/>
      <c r="C706" s="237"/>
      <c r="D706" s="238"/>
      <c r="E706" s="239"/>
      <c r="F706" s="240"/>
      <c r="G706" s="235"/>
      <c r="H706" s="235"/>
      <c r="I706" s="241"/>
      <c r="J706" s="237"/>
      <c r="K706" s="239"/>
      <c r="L706" s="239"/>
      <c r="M706" s="238"/>
      <c r="N706" s="240"/>
      <c r="O706" s="235"/>
      <c r="P706" s="235"/>
      <c r="Q706" s="241"/>
      <c r="R706" s="235"/>
      <c r="S706" s="235"/>
      <c r="T706" s="235"/>
      <c r="U706" s="235"/>
      <c r="V706" s="197"/>
      <c r="W706" s="235"/>
      <c r="X706" s="235"/>
      <c r="Y706" s="235"/>
      <c r="Z706" s="235"/>
      <c r="AA706" s="235"/>
      <c r="AB706" s="235"/>
      <c r="AC706" s="235"/>
      <c r="AD706" s="235"/>
      <c r="AE706" s="235"/>
      <c r="AF706" s="235"/>
      <c r="AG706" s="235"/>
      <c r="AH706" s="235"/>
      <c r="AI706" s="235"/>
      <c r="AJ706" s="235"/>
      <c r="AK706" s="235"/>
      <c r="AL706" s="235"/>
      <c r="AM706" s="235"/>
      <c r="AN706" s="235"/>
      <c r="AO706" s="235"/>
    </row>
    <row r="707" spans="1:41" ht="15.6">
      <c r="A707" s="235"/>
      <c r="B707" s="236"/>
      <c r="C707" s="237"/>
      <c r="D707" s="238"/>
      <c r="E707" s="239"/>
      <c r="F707" s="240"/>
      <c r="G707" s="235"/>
      <c r="H707" s="235"/>
      <c r="I707" s="241"/>
      <c r="J707" s="237"/>
      <c r="K707" s="239"/>
      <c r="L707" s="239"/>
      <c r="M707" s="238"/>
      <c r="N707" s="240"/>
      <c r="O707" s="235"/>
      <c r="P707" s="235"/>
      <c r="Q707" s="241"/>
      <c r="R707" s="235"/>
      <c r="S707" s="235"/>
      <c r="T707" s="235"/>
      <c r="U707" s="235"/>
      <c r="V707" s="197"/>
      <c r="W707" s="235"/>
      <c r="X707" s="235"/>
      <c r="Y707" s="235"/>
      <c r="Z707" s="235"/>
      <c r="AA707" s="235"/>
      <c r="AB707" s="235"/>
      <c r="AC707" s="235"/>
      <c r="AD707" s="235"/>
      <c r="AE707" s="235"/>
      <c r="AF707" s="235"/>
      <c r="AG707" s="235"/>
      <c r="AH707" s="235"/>
      <c r="AI707" s="235"/>
      <c r="AJ707" s="235"/>
      <c r="AK707" s="235"/>
      <c r="AL707" s="235"/>
      <c r="AM707" s="235"/>
      <c r="AN707" s="235"/>
      <c r="AO707" s="235"/>
    </row>
    <row r="708" spans="1:41" ht="15.6">
      <c r="A708" s="235"/>
      <c r="B708" s="236"/>
      <c r="C708" s="237"/>
      <c r="D708" s="238"/>
      <c r="E708" s="239"/>
      <c r="F708" s="240"/>
      <c r="G708" s="235"/>
      <c r="H708" s="235"/>
      <c r="I708" s="241"/>
      <c r="J708" s="237"/>
      <c r="K708" s="239"/>
      <c r="L708" s="239"/>
      <c r="M708" s="238"/>
      <c r="N708" s="240"/>
      <c r="O708" s="235"/>
      <c r="P708" s="235"/>
      <c r="Q708" s="241"/>
      <c r="R708" s="235"/>
      <c r="S708" s="235"/>
      <c r="T708" s="235"/>
      <c r="U708" s="235"/>
      <c r="V708" s="197"/>
      <c r="W708" s="235"/>
      <c r="X708" s="235"/>
      <c r="Y708" s="235"/>
      <c r="Z708" s="235"/>
      <c r="AA708" s="235"/>
      <c r="AB708" s="235"/>
      <c r="AC708" s="235"/>
      <c r="AD708" s="235"/>
      <c r="AE708" s="235"/>
      <c r="AF708" s="235"/>
      <c r="AG708" s="235"/>
      <c r="AH708" s="235"/>
      <c r="AI708" s="235"/>
      <c r="AJ708" s="235"/>
      <c r="AK708" s="235"/>
      <c r="AL708" s="235"/>
      <c r="AM708" s="235"/>
      <c r="AN708" s="235"/>
      <c r="AO708" s="235"/>
    </row>
    <row r="709" spans="1:41" ht="15.6">
      <c r="A709" s="235"/>
      <c r="B709" s="236"/>
      <c r="C709" s="237"/>
      <c r="D709" s="238"/>
      <c r="E709" s="239"/>
      <c r="F709" s="240"/>
      <c r="G709" s="235"/>
      <c r="H709" s="235"/>
      <c r="I709" s="241"/>
      <c r="J709" s="237"/>
      <c r="K709" s="239"/>
      <c r="L709" s="239"/>
      <c r="M709" s="238"/>
      <c r="N709" s="240"/>
      <c r="O709" s="235"/>
      <c r="P709" s="235"/>
      <c r="Q709" s="241"/>
      <c r="R709" s="235"/>
      <c r="S709" s="235"/>
      <c r="T709" s="235"/>
      <c r="U709" s="235"/>
      <c r="V709" s="197"/>
      <c r="W709" s="235"/>
      <c r="X709" s="235"/>
      <c r="Y709" s="235"/>
      <c r="Z709" s="235"/>
      <c r="AA709" s="235"/>
      <c r="AB709" s="235"/>
      <c r="AC709" s="235"/>
      <c r="AD709" s="235"/>
      <c r="AE709" s="235"/>
      <c r="AF709" s="235"/>
      <c r="AG709" s="235"/>
      <c r="AH709" s="235"/>
      <c r="AI709" s="235"/>
      <c r="AJ709" s="235"/>
      <c r="AK709" s="235"/>
      <c r="AL709" s="235"/>
      <c r="AM709" s="235"/>
      <c r="AN709" s="235"/>
      <c r="AO709" s="235"/>
    </row>
    <row r="710" spans="1:41" ht="15.6">
      <c r="A710" s="235"/>
      <c r="B710" s="236"/>
      <c r="C710" s="237"/>
      <c r="D710" s="238"/>
      <c r="E710" s="239"/>
      <c r="F710" s="240"/>
      <c r="G710" s="235"/>
      <c r="H710" s="235"/>
      <c r="I710" s="241"/>
      <c r="J710" s="237"/>
      <c r="K710" s="239"/>
      <c r="L710" s="239"/>
      <c r="M710" s="238"/>
      <c r="N710" s="240"/>
      <c r="O710" s="235"/>
      <c r="P710" s="235"/>
      <c r="Q710" s="241"/>
      <c r="R710" s="235"/>
      <c r="S710" s="235"/>
      <c r="T710" s="235"/>
      <c r="U710" s="235"/>
      <c r="V710" s="197"/>
      <c r="W710" s="235"/>
      <c r="X710" s="235"/>
      <c r="Y710" s="235"/>
      <c r="Z710" s="235"/>
      <c r="AA710" s="235"/>
      <c r="AB710" s="235"/>
      <c r="AC710" s="235"/>
      <c r="AD710" s="235"/>
      <c r="AE710" s="235"/>
      <c r="AF710" s="235"/>
      <c r="AG710" s="235"/>
      <c r="AH710" s="235"/>
      <c r="AI710" s="235"/>
      <c r="AJ710" s="235"/>
      <c r="AK710" s="235"/>
      <c r="AL710" s="235"/>
      <c r="AM710" s="235"/>
      <c r="AN710" s="235"/>
      <c r="AO710" s="235"/>
    </row>
    <row r="711" spans="1:41" ht="15.6">
      <c r="A711" s="235"/>
      <c r="B711" s="236"/>
      <c r="C711" s="237"/>
      <c r="D711" s="238"/>
      <c r="E711" s="239"/>
      <c r="F711" s="240"/>
      <c r="G711" s="235"/>
      <c r="H711" s="235"/>
      <c r="I711" s="241"/>
      <c r="J711" s="237"/>
      <c r="K711" s="239"/>
      <c r="L711" s="239"/>
      <c r="M711" s="238"/>
      <c r="N711" s="240"/>
      <c r="O711" s="235"/>
      <c r="P711" s="235"/>
      <c r="Q711" s="241"/>
      <c r="R711" s="235"/>
      <c r="S711" s="235"/>
      <c r="T711" s="235"/>
      <c r="U711" s="235"/>
      <c r="V711" s="197"/>
      <c r="W711" s="235"/>
      <c r="X711" s="235"/>
      <c r="Y711" s="235"/>
      <c r="Z711" s="235"/>
      <c r="AA711" s="235"/>
      <c r="AB711" s="235"/>
      <c r="AC711" s="235"/>
      <c r="AD711" s="235"/>
      <c r="AE711" s="235"/>
      <c r="AF711" s="235"/>
      <c r="AG711" s="235"/>
      <c r="AH711" s="235"/>
      <c r="AI711" s="235"/>
      <c r="AJ711" s="235"/>
      <c r="AK711" s="235"/>
      <c r="AL711" s="235"/>
      <c r="AM711" s="235"/>
      <c r="AN711" s="235"/>
      <c r="AO711" s="235"/>
    </row>
    <row r="712" spans="1:41" ht="15.6">
      <c r="A712" s="235"/>
      <c r="B712" s="236"/>
      <c r="C712" s="237"/>
      <c r="D712" s="238"/>
      <c r="E712" s="239"/>
      <c r="F712" s="240"/>
      <c r="G712" s="235"/>
      <c r="H712" s="235"/>
      <c r="I712" s="241"/>
      <c r="J712" s="237"/>
      <c r="K712" s="239"/>
      <c r="L712" s="239"/>
      <c r="M712" s="238"/>
      <c r="N712" s="240"/>
      <c r="O712" s="235"/>
      <c r="P712" s="235"/>
      <c r="Q712" s="241"/>
      <c r="R712" s="235"/>
      <c r="S712" s="235"/>
      <c r="T712" s="235"/>
      <c r="U712" s="235"/>
      <c r="V712" s="197"/>
      <c r="W712" s="235"/>
      <c r="X712" s="235"/>
      <c r="Y712" s="235"/>
      <c r="Z712" s="235"/>
      <c r="AA712" s="235"/>
      <c r="AB712" s="235"/>
      <c r="AC712" s="235"/>
      <c r="AD712" s="235"/>
      <c r="AE712" s="235"/>
      <c r="AF712" s="235"/>
      <c r="AG712" s="235"/>
      <c r="AH712" s="235"/>
      <c r="AI712" s="235"/>
      <c r="AJ712" s="235"/>
      <c r="AK712" s="235"/>
      <c r="AL712" s="235"/>
      <c r="AM712" s="235"/>
      <c r="AN712" s="235"/>
      <c r="AO712" s="235"/>
    </row>
    <row r="713" spans="1:41" ht="15.6">
      <c r="A713" s="235"/>
      <c r="B713" s="236"/>
      <c r="C713" s="237"/>
      <c r="D713" s="238"/>
      <c r="E713" s="239"/>
      <c r="F713" s="240"/>
      <c r="G713" s="235"/>
      <c r="H713" s="235"/>
      <c r="I713" s="241"/>
      <c r="J713" s="237"/>
      <c r="K713" s="239"/>
      <c r="L713" s="239"/>
      <c r="M713" s="238"/>
      <c r="N713" s="240"/>
      <c r="O713" s="235"/>
      <c r="P713" s="235"/>
      <c r="Q713" s="241"/>
      <c r="R713" s="235"/>
      <c r="S713" s="235"/>
      <c r="T713" s="235"/>
      <c r="U713" s="235"/>
      <c r="V713" s="197"/>
      <c r="W713" s="235"/>
      <c r="X713" s="235"/>
      <c r="Y713" s="235"/>
      <c r="Z713" s="235"/>
      <c r="AA713" s="235"/>
      <c r="AB713" s="235"/>
      <c r="AC713" s="235"/>
      <c r="AD713" s="235"/>
      <c r="AE713" s="235"/>
      <c r="AF713" s="235"/>
      <c r="AG713" s="235"/>
      <c r="AH713" s="235"/>
      <c r="AI713" s="235"/>
      <c r="AJ713" s="235"/>
      <c r="AK713" s="235"/>
      <c r="AL713" s="235"/>
      <c r="AM713" s="235"/>
      <c r="AN713" s="235"/>
      <c r="AO713" s="235"/>
    </row>
    <row r="714" spans="1:41" ht="15.6">
      <c r="A714" s="235"/>
      <c r="B714" s="236"/>
      <c r="C714" s="237"/>
      <c r="D714" s="238"/>
      <c r="E714" s="239"/>
      <c r="F714" s="240"/>
      <c r="G714" s="235"/>
      <c r="H714" s="235"/>
      <c r="I714" s="241"/>
      <c r="J714" s="237"/>
      <c r="K714" s="239"/>
      <c r="L714" s="239"/>
      <c r="M714" s="238"/>
      <c r="N714" s="240"/>
      <c r="O714" s="235"/>
      <c r="P714" s="235"/>
      <c r="Q714" s="241"/>
      <c r="R714" s="235"/>
      <c r="S714" s="235"/>
      <c r="T714" s="235"/>
      <c r="U714" s="235"/>
      <c r="V714" s="197"/>
      <c r="W714" s="235"/>
      <c r="X714" s="235"/>
      <c r="Y714" s="235"/>
      <c r="Z714" s="235"/>
      <c r="AA714" s="235"/>
      <c r="AB714" s="235"/>
      <c r="AC714" s="235"/>
      <c r="AD714" s="235"/>
      <c r="AE714" s="235"/>
      <c r="AF714" s="235"/>
      <c r="AG714" s="235"/>
      <c r="AH714" s="235"/>
      <c r="AI714" s="235"/>
      <c r="AJ714" s="235"/>
      <c r="AK714" s="235"/>
      <c r="AL714" s="235"/>
      <c r="AM714" s="235"/>
      <c r="AN714" s="235"/>
      <c r="AO714" s="235"/>
    </row>
    <row r="715" spans="1:41" ht="15.6">
      <c r="A715" s="235"/>
      <c r="B715" s="236"/>
      <c r="C715" s="237"/>
      <c r="D715" s="238"/>
      <c r="E715" s="239"/>
      <c r="F715" s="240"/>
      <c r="G715" s="235"/>
      <c r="H715" s="235"/>
      <c r="I715" s="241"/>
      <c r="J715" s="237"/>
      <c r="K715" s="239"/>
      <c r="L715" s="239"/>
      <c r="M715" s="238"/>
      <c r="N715" s="240"/>
      <c r="O715" s="235"/>
      <c r="P715" s="235"/>
      <c r="Q715" s="241"/>
      <c r="R715" s="235"/>
      <c r="S715" s="235"/>
      <c r="T715" s="235"/>
      <c r="U715" s="235"/>
      <c r="V715" s="197"/>
      <c r="W715" s="235"/>
      <c r="X715" s="235"/>
      <c r="Y715" s="235"/>
      <c r="Z715" s="235"/>
      <c r="AA715" s="235"/>
      <c r="AB715" s="235"/>
      <c r="AC715" s="235"/>
      <c r="AD715" s="235"/>
      <c r="AE715" s="235"/>
      <c r="AF715" s="235"/>
      <c r="AG715" s="235"/>
      <c r="AH715" s="235"/>
      <c r="AI715" s="235"/>
      <c r="AJ715" s="235"/>
      <c r="AK715" s="235"/>
      <c r="AL715" s="235"/>
      <c r="AM715" s="235"/>
      <c r="AN715" s="235"/>
      <c r="AO715" s="235"/>
    </row>
    <row r="716" spans="1:41" ht="15.6">
      <c r="A716" s="235"/>
      <c r="B716" s="236"/>
      <c r="C716" s="237"/>
      <c r="D716" s="238"/>
      <c r="E716" s="239"/>
      <c r="F716" s="240"/>
      <c r="G716" s="235"/>
      <c r="H716" s="235"/>
      <c r="I716" s="241"/>
      <c r="J716" s="237"/>
      <c r="K716" s="239"/>
      <c r="L716" s="239"/>
      <c r="M716" s="238"/>
      <c r="N716" s="240"/>
      <c r="O716" s="235"/>
      <c r="P716" s="235"/>
      <c r="Q716" s="241"/>
      <c r="R716" s="235"/>
      <c r="S716" s="235"/>
      <c r="T716" s="235"/>
      <c r="U716" s="235"/>
      <c r="V716" s="197"/>
      <c r="W716" s="235"/>
      <c r="X716" s="235"/>
      <c r="Y716" s="235"/>
      <c r="Z716" s="235"/>
      <c r="AA716" s="235"/>
      <c r="AB716" s="235"/>
      <c r="AC716" s="235"/>
      <c r="AD716" s="235"/>
      <c r="AE716" s="235"/>
      <c r="AF716" s="235"/>
      <c r="AG716" s="235"/>
      <c r="AH716" s="235"/>
      <c r="AI716" s="235"/>
      <c r="AJ716" s="235"/>
      <c r="AK716" s="235"/>
      <c r="AL716" s="235"/>
      <c r="AM716" s="235"/>
      <c r="AN716" s="235"/>
      <c r="AO716" s="235"/>
    </row>
    <row r="717" spans="1:41" ht="15.6">
      <c r="A717" s="235"/>
      <c r="B717" s="236"/>
      <c r="C717" s="237"/>
      <c r="D717" s="238"/>
      <c r="E717" s="239"/>
      <c r="F717" s="240"/>
      <c r="G717" s="235"/>
      <c r="H717" s="235"/>
      <c r="I717" s="241"/>
      <c r="J717" s="237"/>
      <c r="K717" s="239"/>
      <c r="L717" s="239"/>
      <c r="M717" s="238"/>
      <c r="N717" s="240"/>
      <c r="O717" s="235"/>
      <c r="P717" s="235"/>
      <c r="Q717" s="241"/>
      <c r="R717" s="235"/>
      <c r="S717" s="235"/>
      <c r="T717" s="235"/>
      <c r="U717" s="235"/>
      <c r="V717" s="197"/>
      <c r="W717" s="235"/>
      <c r="X717" s="235"/>
      <c r="Y717" s="235"/>
      <c r="Z717" s="235"/>
      <c r="AA717" s="235"/>
      <c r="AB717" s="235"/>
      <c r="AC717" s="235"/>
      <c r="AD717" s="235"/>
      <c r="AE717" s="235"/>
      <c r="AF717" s="235"/>
      <c r="AG717" s="235"/>
      <c r="AH717" s="235"/>
      <c r="AI717" s="235"/>
      <c r="AJ717" s="235"/>
      <c r="AK717" s="235"/>
      <c r="AL717" s="235"/>
      <c r="AM717" s="235"/>
      <c r="AN717" s="235"/>
      <c r="AO717" s="235"/>
    </row>
    <row r="718" spans="1:41" ht="15.6">
      <c r="A718" s="235"/>
      <c r="B718" s="236"/>
      <c r="C718" s="237"/>
      <c r="D718" s="238"/>
      <c r="E718" s="239"/>
      <c r="F718" s="240"/>
      <c r="G718" s="235"/>
      <c r="H718" s="235"/>
      <c r="I718" s="241"/>
      <c r="J718" s="237"/>
      <c r="K718" s="239"/>
      <c r="L718" s="239"/>
      <c r="M718" s="238"/>
      <c r="N718" s="240"/>
      <c r="O718" s="235"/>
      <c r="P718" s="235"/>
      <c r="Q718" s="241"/>
      <c r="R718" s="235"/>
      <c r="S718" s="235"/>
      <c r="T718" s="235"/>
      <c r="U718" s="235"/>
      <c r="V718" s="197"/>
      <c r="W718" s="235"/>
      <c r="X718" s="235"/>
      <c r="Y718" s="235"/>
      <c r="Z718" s="235"/>
      <c r="AA718" s="235"/>
      <c r="AB718" s="235"/>
      <c r="AC718" s="235"/>
      <c r="AD718" s="235"/>
      <c r="AE718" s="235"/>
      <c r="AF718" s="235"/>
      <c r="AG718" s="235"/>
      <c r="AH718" s="235"/>
      <c r="AI718" s="235"/>
      <c r="AJ718" s="235"/>
      <c r="AK718" s="235"/>
      <c r="AL718" s="235"/>
      <c r="AM718" s="235"/>
      <c r="AN718" s="235"/>
      <c r="AO718" s="235"/>
    </row>
    <row r="719" spans="1:41" ht="15.6">
      <c r="A719" s="235"/>
      <c r="B719" s="236"/>
      <c r="C719" s="237"/>
      <c r="D719" s="238"/>
      <c r="E719" s="239"/>
      <c r="F719" s="240"/>
      <c r="G719" s="235"/>
      <c r="H719" s="235"/>
      <c r="I719" s="241"/>
      <c r="J719" s="237"/>
      <c r="K719" s="239"/>
      <c r="L719" s="239"/>
      <c r="M719" s="238"/>
      <c r="N719" s="240"/>
      <c r="O719" s="235"/>
      <c r="P719" s="235"/>
      <c r="Q719" s="241"/>
      <c r="R719" s="235"/>
      <c r="S719" s="235"/>
      <c r="T719" s="235"/>
      <c r="U719" s="235"/>
      <c r="V719" s="197"/>
      <c r="W719" s="235"/>
      <c r="X719" s="235"/>
      <c r="Y719" s="235"/>
      <c r="Z719" s="235"/>
      <c r="AA719" s="235"/>
      <c r="AB719" s="235"/>
      <c r="AC719" s="235"/>
      <c r="AD719" s="235"/>
      <c r="AE719" s="235"/>
      <c r="AF719" s="235"/>
      <c r="AG719" s="235"/>
      <c r="AH719" s="235"/>
      <c r="AI719" s="235"/>
      <c r="AJ719" s="235"/>
      <c r="AK719" s="235"/>
      <c r="AL719" s="235"/>
      <c r="AM719" s="235"/>
      <c r="AN719" s="235"/>
      <c r="AO719" s="235"/>
    </row>
    <row r="720" spans="1:41" ht="15.6">
      <c r="A720" s="235"/>
      <c r="B720" s="236"/>
      <c r="C720" s="237"/>
      <c r="D720" s="238"/>
      <c r="E720" s="239"/>
      <c r="F720" s="240"/>
      <c r="G720" s="235"/>
      <c r="H720" s="235"/>
      <c r="I720" s="241"/>
      <c r="J720" s="237"/>
      <c r="K720" s="239"/>
      <c r="L720" s="239"/>
      <c r="M720" s="238"/>
      <c r="N720" s="240"/>
      <c r="O720" s="235"/>
      <c r="P720" s="235"/>
      <c r="Q720" s="241"/>
      <c r="R720" s="235"/>
      <c r="S720" s="235"/>
      <c r="T720" s="235"/>
      <c r="U720" s="235"/>
      <c r="V720" s="197"/>
      <c r="W720" s="235"/>
      <c r="X720" s="235"/>
      <c r="Y720" s="235"/>
      <c r="Z720" s="235"/>
      <c r="AA720" s="235"/>
      <c r="AB720" s="235"/>
      <c r="AC720" s="235"/>
      <c r="AD720" s="235"/>
      <c r="AE720" s="235"/>
      <c r="AF720" s="235"/>
      <c r="AG720" s="235"/>
      <c r="AH720" s="235"/>
      <c r="AI720" s="235"/>
      <c r="AJ720" s="235"/>
      <c r="AK720" s="235"/>
      <c r="AL720" s="235"/>
      <c r="AM720" s="235"/>
      <c r="AN720" s="235"/>
      <c r="AO720" s="235"/>
    </row>
    <row r="721" spans="1:41" ht="15.6">
      <c r="A721" s="235"/>
      <c r="B721" s="236"/>
      <c r="C721" s="237"/>
      <c r="D721" s="238"/>
      <c r="E721" s="239"/>
      <c r="F721" s="240"/>
      <c r="G721" s="235"/>
      <c r="H721" s="235"/>
      <c r="I721" s="241"/>
      <c r="J721" s="237"/>
      <c r="K721" s="239"/>
      <c r="L721" s="239"/>
      <c r="M721" s="238"/>
      <c r="N721" s="240"/>
      <c r="O721" s="235"/>
      <c r="P721" s="235"/>
      <c r="Q721" s="241"/>
      <c r="R721" s="235"/>
      <c r="S721" s="235"/>
      <c r="T721" s="235"/>
      <c r="U721" s="235"/>
      <c r="V721" s="197"/>
      <c r="W721" s="235"/>
      <c r="X721" s="235"/>
      <c r="Y721" s="235"/>
      <c r="Z721" s="235"/>
      <c r="AA721" s="235"/>
      <c r="AB721" s="235"/>
      <c r="AC721" s="235"/>
      <c r="AD721" s="235"/>
      <c r="AE721" s="235"/>
      <c r="AF721" s="235"/>
      <c r="AG721" s="235"/>
      <c r="AH721" s="235"/>
      <c r="AI721" s="235"/>
      <c r="AJ721" s="235"/>
      <c r="AK721" s="235"/>
      <c r="AL721" s="235"/>
      <c r="AM721" s="235"/>
      <c r="AN721" s="235"/>
      <c r="AO721" s="235"/>
    </row>
    <row r="722" spans="1:41" ht="15.6">
      <c r="A722" s="235"/>
      <c r="B722" s="236"/>
      <c r="C722" s="237"/>
      <c r="D722" s="238"/>
      <c r="E722" s="239"/>
      <c r="F722" s="240"/>
      <c r="G722" s="235"/>
      <c r="H722" s="235"/>
      <c r="I722" s="241"/>
      <c r="J722" s="237"/>
      <c r="K722" s="239"/>
      <c r="L722" s="239"/>
      <c r="M722" s="238"/>
      <c r="N722" s="240"/>
      <c r="O722" s="235"/>
      <c r="P722" s="235"/>
      <c r="Q722" s="241"/>
      <c r="R722" s="235"/>
      <c r="S722" s="235"/>
      <c r="T722" s="235"/>
      <c r="U722" s="235"/>
      <c r="V722" s="197"/>
      <c r="W722" s="235"/>
      <c r="X722" s="235"/>
      <c r="Y722" s="235"/>
      <c r="Z722" s="235"/>
      <c r="AA722" s="235"/>
      <c r="AB722" s="235"/>
      <c r="AC722" s="235"/>
      <c r="AD722" s="235"/>
      <c r="AE722" s="235"/>
      <c r="AF722" s="235"/>
      <c r="AG722" s="235"/>
      <c r="AH722" s="235"/>
      <c r="AI722" s="235"/>
      <c r="AJ722" s="235"/>
      <c r="AK722" s="235"/>
      <c r="AL722" s="235"/>
      <c r="AM722" s="235"/>
      <c r="AN722" s="235"/>
      <c r="AO722" s="235"/>
    </row>
    <row r="723" spans="1:41" ht="15.6">
      <c r="A723" s="235"/>
      <c r="B723" s="236"/>
      <c r="C723" s="237"/>
      <c r="D723" s="238"/>
      <c r="E723" s="239"/>
      <c r="F723" s="240"/>
      <c r="G723" s="235"/>
      <c r="H723" s="235"/>
      <c r="I723" s="241"/>
      <c r="J723" s="237"/>
      <c r="K723" s="239"/>
      <c r="L723" s="239"/>
      <c r="M723" s="238"/>
      <c r="N723" s="240"/>
      <c r="O723" s="235"/>
      <c r="P723" s="235"/>
      <c r="Q723" s="241"/>
      <c r="R723" s="235"/>
      <c r="S723" s="235"/>
      <c r="T723" s="235"/>
      <c r="U723" s="235"/>
      <c r="V723" s="197"/>
      <c r="W723" s="235"/>
      <c r="X723" s="235"/>
      <c r="Y723" s="235"/>
      <c r="Z723" s="235"/>
      <c r="AA723" s="235"/>
      <c r="AB723" s="235"/>
      <c r="AC723" s="235"/>
      <c r="AD723" s="235"/>
      <c r="AE723" s="235"/>
      <c r="AF723" s="235"/>
      <c r="AG723" s="235"/>
      <c r="AH723" s="235"/>
      <c r="AI723" s="235"/>
      <c r="AJ723" s="235"/>
      <c r="AK723" s="235"/>
      <c r="AL723" s="235"/>
      <c r="AM723" s="235"/>
      <c r="AN723" s="235"/>
      <c r="AO723" s="235"/>
    </row>
    <row r="724" spans="1:41" ht="15.6">
      <c r="A724" s="235"/>
      <c r="B724" s="236"/>
      <c r="C724" s="237"/>
      <c r="D724" s="238"/>
      <c r="E724" s="239"/>
      <c r="F724" s="240"/>
      <c r="G724" s="235"/>
      <c r="H724" s="235"/>
      <c r="I724" s="241"/>
      <c r="J724" s="237"/>
      <c r="K724" s="239"/>
      <c r="L724" s="239"/>
      <c r="M724" s="238"/>
      <c r="N724" s="240"/>
      <c r="O724" s="235"/>
      <c r="P724" s="235"/>
      <c r="Q724" s="241"/>
      <c r="R724" s="235"/>
      <c r="S724" s="235"/>
      <c r="T724" s="235"/>
      <c r="U724" s="235"/>
      <c r="V724" s="197"/>
      <c r="W724" s="235"/>
      <c r="X724" s="235"/>
      <c r="Y724" s="235"/>
      <c r="Z724" s="235"/>
      <c r="AA724" s="235"/>
      <c r="AB724" s="235"/>
      <c r="AC724" s="235"/>
      <c r="AD724" s="235"/>
      <c r="AE724" s="235"/>
      <c r="AF724" s="235"/>
      <c r="AG724" s="235"/>
      <c r="AH724" s="235"/>
      <c r="AI724" s="235"/>
      <c r="AJ724" s="235"/>
      <c r="AK724" s="235"/>
      <c r="AL724" s="235"/>
      <c r="AM724" s="235"/>
      <c r="AN724" s="235"/>
      <c r="AO724" s="235"/>
    </row>
    <row r="725" spans="1:41" ht="15.6">
      <c r="A725" s="235"/>
      <c r="B725" s="236"/>
      <c r="C725" s="237"/>
      <c r="D725" s="238"/>
      <c r="E725" s="239"/>
      <c r="F725" s="240"/>
      <c r="G725" s="235"/>
      <c r="H725" s="235"/>
      <c r="I725" s="241"/>
      <c r="J725" s="237"/>
      <c r="K725" s="239"/>
      <c r="L725" s="239"/>
      <c r="M725" s="238"/>
      <c r="N725" s="240"/>
      <c r="O725" s="235"/>
      <c r="P725" s="235"/>
      <c r="Q725" s="241"/>
      <c r="R725" s="235"/>
      <c r="S725" s="235"/>
      <c r="T725" s="235"/>
      <c r="U725" s="235"/>
      <c r="V725" s="197"/>
      <c r="W725" s="235"/>
      <c r="X725" s="235"/>
      <c r="Y725" s="235"/>
      <c r="Z725" s="235"/>
      <c r="AA725" s="235"/>
      <c r="AB725" s="235"/>
      <c r="AC725" s="235"/>
      <c r="AD725" s="235"/>
      <c r="AE725" s="235"/>
      <c r="AF725" s="235"/>
      <c r="AG725" s="235"/>
      <c r="AH725" s="235"/>
      <c r="AI725" s="235"/>
      <c r="AJ725" s="235"/>
      <c r="AK725" s="235"/>
      <c r="AL725" s="235"/>
      <c r="AM725" s="235"/>
      <c r="AN725" s="235"/>
      <c r="AO725" s="235"/>
    </row>
    <row r="726" spans="1:41" ht="15.6">
      <c r="A726" s="235"/>
      <c r="B726" s="236"/>
      <c r="C726" s="237"/>
      <c r="D726" s="238"/>
      <c r="E726" s="239"/>
      <c r="F726" s="240"/>
      <c r="G726" s="235"/>
      <c r="H726" s="235"/>
      <c r="I726" s="241"/>
      <c r="J726" s="237"/>
      <c r="K726" s="239"/>
      <c r="L726" s="239"/>
      <c r="M726" s="238"/>
      <c r="N726" s="240"/>
      <c r="O726" s="235"/>
      <c r="P726" s="235"/>
      <c r="Q726" s="241"/>
      <c r="R726" s="235"/>
      <c r="S726" s="235"/>
      <c r="T726" s="235"/>
      <c r="U726" s="235"/>
      <c r="V726" s="197"/>
      <c r="W726" s="235"/>
      <c r="X726" s="235"/>
      <c r="Y726" s="235"/>
      <c r="Z726" s="235"/>
      <c r="AA726" s="235"/>
      <c r="AB726" s="235"/>
      <c r="AC726" s="235"/>
      <c r="AD726" s="235"/>
      <c r="AE726" s="235"/>
      <c r="AF726" s="235"/>
      <c r="AG726" s="235"/>
      <c r="AH726" s="235"/>
      <c r="AI726" s="235"/>
      <c r="AJ726" s="235"/>
      <c r="AK726" s="235"/>
      <c r="AL726" s="235"/>
      <c r="AM726" s="235"/>
      <c r="AN726" s="235"/>
      <c r="AO726" s="235"/>
    </row>
    <row r="727" spans="1:41" ht="15.6">
      <c r="A727" s="235"/>
      <c r="B727" s="236"/>
      <c r="C727" s="237"/>
      <c r="D727" s="238"/>
      <c r="E727" s="239"/>
      <c r="F727" s="240"/>
      <c r="G727" s="235"/>
      <c r="H727" s="235"/>
      <c r="I727" s="241"/>
      <c r="J727" s="237"/>
      <c r="K727" s="239"/>
      <c r="L727" s="239"/>
      <c r="M727" s="238"/>
      <c r="N727" s="240"/>
      <c r="O727" s="235"/>
      <c r="P727" s="235"/>
      <c r="Q727" s="241"/>
      <c r="R727" s="235"/>
      <c r="S727" s="235"/>
      <c r="T727" s="235"/>
      <c r="U727" s="235"/>
      <c r="V727" s="197"/>
      <c r="W727" s="235"/>
      <c r="X727" s="235"/>
      <c r="Y727" s="235"/>
      <c r="Z727" s="235"/>
      <c r="AA727" s="235"/>
      <c r="AB727" s="235"/>
      <c r="AC727" s="235"/>
      <c r="AD727" s="235"/>
      <c r="AE727" s="235"/>
      <c r="AF727" s="235"/>
      <c r="AG727" s="235"/>
      <c r="AH727" s="235"/>
      <c r="AI727" s="235"/>
      <c r="AJ727" s="235"/>
      <c r="AK727" s="235"/>
      <c r="AL727" s="235"/>
      <c r="AM727" s="235"/>
      <c r="AN727" s="235"/>
      <c r="AO727" s="235"/>
    </row>
    <row r="728" spans="1:41" ht="15.6">
      <c r="A728" s="235"/>
      <c r="B728" s="236"/>
      <c r="C728" s="237"/>
      <c r="D728" s="238"/>
      <c r="E728" s="239"/>
      <c r="F728" s="240"/>
      <c r="G728" s="235"/>
      <c r="H728" s="235"/>
      <c r="I728" s="241"/>
      <c r="J728" s="237"/>
      <c r="K728" s="239"/>
      <c r="L728" s="239"/>
      <c r="M728" s="238"/>
      <c r="N728" s="240"/>
      <c r="O728" s="235"/>
      <c r="P728" s="235"/>
      <c r="Q728" s="241"/>
      <c r="R728" s="235"/>
      <c r="S728" s="235"/>
      <c r="T728" s="235"/>
      <c r="U728" s="235"/>
      <c r="V728" s="197"/>
      <c r="W728" s="235"/>
      <c r="X728" s="235"/>
      <c r="Y728" s="235"/>
      <c r="Z728" s="235"/>
      <c r="AA728" s="235"/>
      <c r="AB728" s="235"/>
      <c r="AC728" s="235"/>
      <c r="AD728" s="235"/>
      <c r="AE728" s="235"/>
      <c r="AF728" s="235"/>
      <c r="AG728" s="235"/>
      <c r="AH728" s="235"/>
      <c r="AI728" s="235"/>
      <c r="AJ728" s="235"/>
      <c r="AK728" s="235"/>
      <c r="AL728" s="235"/>
      <c r="AM728" s="235"/>
      <c r="AN728" s="235"/>
      <c r="AO728" s="235"/>
    </row>
    <row r="729" spans="1:41" ht="15.6">
      <c r="A729" s="235"/>
      <c r="B729" s="236"/>
      <c r="C729" s="237"/>
      <c r="D729" s="238"/>
      <c r="E729" s="239"/>
      <c r="F729" s="240"/>
      <c r="G729" s="235"/>
      <c r="H729" s="235"/>
      <c r="I729" s="241"/>
      <c r="J729" s="237"/>
      <c r="K729" s="239"/>
      <c r="L729" s="239"/>
      <c r="M729" s="238"/>
      <c r="N729" s="240"/>
      <c r="O729" s="235"/>
      <c r="P729" s="235"/>
      <c r="Q729" s="241"/>
      <c r="R729" s="235"/>
      <c r="S729" s="235"/>
      <c r="T729" s="235"/>
      <c r="U729" s="235"/>
      <c r="V729" s="197"/>
      <c r="W729" s="235"/>
      <c r="X729" s="235"/>
      <c r="Y729" s="235"/>
      <c r="Z729" s="235"/>
      <c r="AA729" s="235"/>
      <c r="AB729" s="235"/>
      <c r="AC729" s="235"/>
      <c r="AD729" s="235"/>
      <c r="AE729" s="235"/>
      <c r="AF729" s="235"/>
      <c r="AG729" s="235"/>
      <c r="AH729" s="235"/>
      <c r="AI729" s="235"/>
      <c r="AJ729" s="235"/>
      <c r="AK729" s="235"/>
      <c r="AL729" s="235"/>
      <c r="AM729" s="235"/>
      <c r="AN729" s="235"/>
      <c r="AO729" s="235"/>
    </row>
    <row r="730" spans="1:41" ht="15.6">
      <c r="A730" s="235"/>
      <c r="B730" s="236"/>
      <c r="C730" s="237"/>
      <c r="D730" s="238"/>
      <c r="E730" s="239"/>
      <c r="F730" s="240"/>
      <c r="G730" s="235"/>
      <c r="H730" s="235"/>
      <c r="I730" s="241"/>
      <c r="J730" s="237"/>
      <c r="K730" s="239"/>
      <c r="L730" s="239"/>
      <c r="M730" s="238"/>
      <c r="N730" s="240"/>
      <c r="O730" s="235"/>
      <c r="P730" s="235"/>
      <c r="Q730" s="241"/>
      <c r="R730" s="235"/>
      <c r="S730" s="235"/>
      <c r="T730" s="235"/>
      <c r="U730" s="235"/>
      <c r="V730" s="197"/>
      <c r="W730" s="235"/>
      <c r="X730" s="235"/>
      <c r="Y730" s="235"/>
      <c r="Z730" s="235"/>
      <c r="AA730" s="235"/>
      <c r="AB730" s="235"/>
      <c r="AC730" s="235"/>
      <c r="AD730" s="235"/>
      <c r="AE730" s="235"/>
      <c r="AF730" s="235"/>
      <c r="AG730" s="235"/>
      <c r="AH730" s="235"/>
      <c r="AI730" s="235"/>
      <c r="AJ730" s="235"/>
      <c r="AK730" s="235"/>
      <c r="AL730" s="235"/>
      <c r="AM730" s="235"/>
      <c r="AN730" s="235"/>
      <c r="AO730" s="235"/>
    </row>
    <row r="731" spans="1:41" ht="15.6">
      <c r="A731" s="235"/>
      <c r="B731" s="236"/>
      <c r="C731" s="237"/>
      <c r="D731" s="238"/>
      <c r="E731" s="239"/>
      <c r="F731" s="240"/>
      <c r="G731" s="235"/>
      <c r="H731" s="235"/>
      <c r="I731" s="241"/>
      <c r="J731" s="237"/>
      <c r="K731" s="239"/>
      <c r="L731" s="239"/>
      <c r="M731" s="238"/>
      <c r="N731" s="240"/>
      <c r="O731" s="235"/>
      <c r="P731" s="235"/>
      <c r="Q731" s="241"/>
      <c r="R731" s="235"/>
      <c r="S731" s="235"/>
      <c r="T731" s="235"/>
      <c r="U731" s="235"/>
      <c r="V731" s="197"/>
      <c r="W731" s="235"/>
      <c r="X731" s="235"/>
      <c r="Y731" s="235"/>
      <c r="Z731" s="235"/>
      <c r="AA731" s="235"/>
      <c r="AB731" s="235"/>
      <c r="AC731" s="235"/>
      <c r="AD731" s="235"/>
      <c r="AE731" s="235"/>
      <c r="AF731" s="235"/>
      <c r="AG731" s="235"/>
      <c r="AH731" s="235"/>
      <c r="AI731" s="235"/>
      <c r="AJ731" s="235"/>
      <c r="AK731" s="235"/>
      <c r="AL731" s="235"/>
      <c r="AM731" s="235"/>
      <c r="AN731" s="235"/>
      <c r="AO731" s="235"/>
    </row>
    <row r="732" spans="1:41" ht="15.6">
      <c r="A732" s="235"/>
      <c r="B732" s="236"/>
      <c r="C732" s="237"/>
      <c r="D732" s="238"/>
      <c r="E732" s="239"/>
      <c r="F732" s="240"/>
      <c r="G732" s="235"/>
      <c r="H732" s="235"/>
      <c r="I732" s="241"/>
      <c r="J732" s="237"/>
      <c r="K732" s="239"/>
      <c r="L732" s="239"/>
      <c r="M732" s="238"/>
      <c r="N732" s="240"/>
      <c r="O732" s="235"/>
      <c r="P732" s="235"/>
      <c r="Q732" s="241"/>
      <c r="R732" s="235"/>
      <c r="S732" s="235"/>
      <c r="T732" s="235"/>
      <c r="U732" s="235"/>
      <c r="V732" s="197"/>
      <c r="W732" s="235"/>
      <c r="X732" s="235"/>
      <c r="Y732" s="235"/>
      <c r="Z732" s="235"/>
      <c r="AA732" s="235"/>
      <c r="AB732" s="235"/>
      <c r="AC732" s="235"/>
      <c r="AD732" s="235"/>
      <c r="AE732" s="235"/>
      <c r="AF732" s="235"/>
      <c r="AG732" s="235"/>
      <c r="AH732" s="235"/>
      <c r="AI732" s="235"/>
      <c r="AJ732" s="235"/>
      <c r="AK732" s="235"/>
      <c r="AL732" s="235"/>
      <c r="AM732" s="235"/>
      <c r="AN732" s="235"/>
      <c r="AO732" s="235"/>
    </row>
    <row r="733" spans="1:41" ht="15.6">
      <c r="A733" s="235"/>
      <c r="B733" s="236"/>
      <c r="C733" s="237"/>
      <c r="D733" s="238"/>
      <c r="E733" s="239"/>
      <c r="F733" s="240"/>
      <c r="G733" s="235"/>
      <c r="H733" s="235"/>
      <c r="I733" s="241"/>
      <c r="J733" s="237"/>
      <c r="K733" s="239"/>
      <c r="L733" s="239"/>
      <c r="M733" s="238"/>
      <c r="N733" s="240"/>
      <c r="O733" s="235"/>
      <c r="P733" s="235"/>
      <c r="Q733" s="241"/>
      <c r="R733" s="235"/>
      <c r="S733" s="235"/>
      <c r="T733" s="235"/>
      <c r="U733" s="235"/>
      <c r="V733" s="197"/>
      <c r="W733" s="235"/>
      <c r="X733" s="235"/>
      <c r="Y733" s="235"/>
      <c r="Z733" s="235"/>
      <c r="AA733" s="235"/>
      <c r="AB733" s="235"/>
      <c r="AC733" s="235"/>
      <c r="AD733" s="235"/>
      <c r="AE733" s="235"/>
      <c r="AF733" s="235"/>
      <c r="AG733" s="235"/>
      <c r="AH733" s="235"/>
      <c r="AI733" s="235"/>
      <c r="AJ733" s="235"/>
      <c r="AK733" s="235"/>
      <c r="AL733" s="235"/>
      <c r="AM733" s="235"/>
      <c r="AN733" s="235"/>
      <c r="AO733" s="235"/>
    </row>
    <row r="734" spans="1:41" ht="15.6">
      <c r="A734" s="235"/>
      <c r="B734" s="236"/>
      <c r="C734" s="237"/>
      <c r="D734" s="238"/>
      <c r="E734" s="239"/>
      <c r="F734" s="240"/>
      <c r="G734" s="235"/>
      <c r="H734" s="235"/>
      <c r="I734" s="241"/>
      <c r="J734" s="237"/>
      <c r="K734" s="239"/>
      <c r="L734" s="239"/>
      <c r="M734" s="238"/>
      <c r="N734" s="240"/>
      <c r="O734" s="235"/>
      <c r="P734" s="235"/>
      <c r="Q734" s="241"/>
      <c r="R734" s="235"/>
      <c r="S734" s="235"/>
      <c r="T734" s="235"/>
      <c r="U734" s="235"/>
      <c r="V734" s="197"/>
      <c r="W734" s="235"/>
      <c r="X734" s="235"/>
      <c r="Y734" s="235"/>
      <c r="Z734" s="235"/>
      <c r="AA734" s="235"/>
      <c r="AB734" s="235"/>
      <c r="AC734" s="235"/>
      <c r="AD734" s="235"/>
      <c r="AE734" s="235"/>
      <c r="AF734" s="235"/>
      <c r="AG734" s="235"/>
      <c r="AH734" s="235"/>
      <c r="AI734" s="235"/>
      <c r="AJ734" s="235"/>
      <c r="AK734" s="235"/>
      <c r="AL734" s="235"/>
      <c r="AM734" s="235"/>
      <c r="AN734" s="235"/>
      <c r="AO734" s="235"/>
    </row>
    <row r="735" spans="1:41" ht="15.6">
      <c r="A735" s="235"/>
      <c r="B735" s="236"/>
      <c r="C735" s="237"/>
      <c r="D735" s="238"/>
      <c r="E735" s="239"/>
      <c r="F735" s="240"/>
      <c r="G735" s="235"/>
      <c r="H735" s="235"/>
      <c r="I735" s="241"/>
      <c r="J735" s="237"/>
      <c r="K735" s="239"/>
      <c r="L735" s="239"/>
      <c r="M735" s="238"/>
      <c r="N735" s="240"/>
      <c r="O735" s="235"/>
      <c r="P735" s="235"/>
      <c r="Q735" s="241"/>
      <c r="R735" s="235"/>
      <c r="S735" s="235"/>
      <c r="T735" s="235"/>
      <c r="U735" s="235"/>
      <c r="V735" s="197"/>
      <c r="W735" s="235"/>
      <c r="X735" s="235"/>
      <c r="Y735" s="235"/>
      <c r="Z735" s="235"/>
      <c r="AA735" s="235"/>
      <c r="AB735" s="235"/>
      <c r="AC735" s="235"/>
      <c r="AD735" s="235"/>
      <c r="AE735" s="235"/>
      <c r="AF735" s="235"/>
      <c r="AG735" s="235"/>
      <c r="AH735" s="235"/>
      <c r="AI735" s="235"/>
      <c r="AJ735" s="235"/>
      <c r="AK735" s="235"/>
      <c r="AL735" s="235"/>
      <c r="AM735" s="235"/>
      <c r="AN735" s="235"/>
      <c r="AO735" s="235"/>
    </row>
    <row r="736" spans="1:41" ht="15.6">
      <c r="A736" s="235"/>
      <c r="B736" s="236"/>
      <c r="C736" s="237"/>
      <c r="D736" s="238"/>
      <c r="E736" s="239"/>
      <c r="F736" s="240"/>
      <c r="G736" s="235"/>
      <c r="H736" s="235"/>
      <c r="I736" s="241"/>
      <c r="J736" s="237"/>
      <c r="K736" s="239"/>
      <c r="L736" s="239"/>
      <c r="M736" s="238"/>
      <c r="N736" s="240"/>
      <c r="O736" s="235"/>
      <c r="P736" s="235"/>
      <c r="Q736" s="241"/>
      <c r="R736" s="235"/>
      <c r="S736" s="235"/>
      <c r="T736" s="235"/>
      <c r="U736" s="235"/>
      <c r="V736" s="197"/>
      <c r="W736" s="235"/>
      <c r="X736" s="235"/>
      <c r="Y736" s="235"/>
      <c r="Z736" s="235"/>
      <c r="AA736" s="235"/>
      <c r="AB736" s="235"/>
      <c r="AC736" s="235"/>
      <c r="AD736" s="235"/>
      <c r="AE736" s="235"/>
      <c r="AF736" s="235"/>
      <c r="AG736" s="235"/>
      <c r="AH736" s="235"/>
      <c r="AI736" s="235"/>
      <c r="AJ736" s="235"/>
      <c r="AK736" s="235"/>
      <c r="AL736" s="235"/>
      <c r="AM736" s="235"/>
      <c r="AN736" s="235"/>
      <c r="AO736" s="235"/>
    </row>
    <row r="737" spans="1:41" ht="15.6">
      <c r="A737" s="235"/>
      <c r="B737" s="236"/>
      <c r="C737" s="237"/>
      <c r="D737" s="238"/>
      <c r="E737" s="239"/>
      <c r="F737" s="240"/>
      <c r="G737" s="235"/>
      <c r="H737" s="235"/>
      <c r="I737" s="241"/>
      <c r="J737" s="237"/>
      <c r="K737" s="239"/>
      <c r="L737" s="239"/>
      <c r="M737" s="238"/>
      <c r="N737" s="240"/>
      <c r="O737" s="235"/>
      <c r="P737" s="235"/>
      <c r="Q737" s="241"/>
      <c r="R737" s="235"/>
      <c r="S737" s="235"/>
      <c r="T737" s="235"/>
      <c r="U737" s="235"/>
      <c r="V737" s="197"/>
      <c r="W737" s="235"/>
      <c r="X737" s="235"/>
      <c r="Y737" s="235"/>
      <c r="Z737" s="235"/>
      <c r="AA737" s="235"/>
      <c r="AB737" s="235"/>
      <c r="AC737" s="235"/>
      <c r="AD737" s="235"/>
      <c r="AE737" s="235"/>
      <c r="AF737" s="235"/>
      <c r="AG737" s="235"/>
      <c r="AH737" s="235"/>
      <c r="AI737" s="235"/>
      <c r="AJ737" s="235"/>
      <c r="AK737" s="235"/>
      <c r="AL737" s="235"/>
      <c r="AM737" s="235"/>
      <c r="AN737" s="235"/>
      <c r="AO737" s="235"/>
    </row>
    <row r="738" spans="1:41" ht="15.6">
      <c r="A738" s="235"/>
      <c r="B738" s="236"/>
      <c r="C738" s="237"/>
      <c r="D738" s="238"/>
      <c r="E738" s="239"/>
      <c r="F738" s="240"/>
      <c r="G738" s="235"/>
      <c r="H738" s="235"/>
      <c r="I738" s="241"/>
      <c r="J738" s="237"/>
      <c r="K738" s="239"/>
      <c r="L738" s="239"/>
      <c r="M738" s="238"/>
      <c r="N738" s="240"/>
      <c r="O738" s="235"/>
      <c r="P738" s="235"/>
      <c r="Q738" s="241"/>
      <c r="R738" s="235"/>
      <c r="S738" s="235"/>
      <c r="T738" s="235"/>
      <c r="U738" s="235"/>
      <c r="V738" s="197"/>
      <c r="W738" s="235"/>
      <c r="X738" s="235"/>
      <c r="Y738" s="235"/>
      <c r="Z738" s="235"/>
      <c r="AA738" s="235"/>
      <c r="AB738" s="235"/>
      <c r="AC738" s="235"/>
      <c r="AD738" s="235"/>
      <c r="AE738" s="235"/>
      <c r="AF738" s="235"/>
      <c r="AG738" s="235"/>
      <c r="AH738" s="235"/>
      <c r="AI738" s="235"/>
      <c r="AJ738" s="235"/>
      <c r="AK738" s="235"/>
      <c r="AL738" s="235"/>
      <c r="AM738" s="235"/>
      <c r="AN738" s="235"/>
      <c r="AO738" s="235"/>
    </row>
    <row r="739" spans="1:41" ht="15.6">
      <c r="A739" s="235"/>
      <c r="B739" s="236"/>
      <c r="C739" s="237"/>
      <c r="D739" s="238"/>
      <c r="E739" s="239"/>
      <c r="F739" s="240"/>
      <c r="G739" s="235"/>
      <c r="H739" s="235"/>
      <c r="I739" s="241"/>
      <c r="J739" s="237"/>
      <c r="K739" s="239"/>
      <c r="L739" s="239"/>
      <c r="M739" s="238"/>
      <c r="N739" s="240"/>
      <c r="O739" s="235"/>
      <c r="P739" s="235"/>
      <c r="Q739" s="241"/>
      <c r="R739" s="235"/>
      <c r="S739" s="235"/>
      <c r="T739" s="235"/>
      <c r="U739" s="235"/>
      <c r="V739" s="197"/>
      <c r="W739" s="235"/>
      <c r="X739" s="235"/>
      <c r="Y739" s="235"/>
      <c r="Z739" s="235"/>
      <c r="AA739" s="235"/>
      <c r="AB739" s="235"/>
      <c r="AC739" s="235"/>
      <c r="AD739" s="235"/>
      <c r="AE739" s="235"/>
      <c r="AF739" s="235"/>
      <c r="AG739" s="235"/>
      <c r="AH739" s="235"/>
      <c r="AI739" s="235"/>
      <c r="AJ739" s="235"/>
      <c r="AK739" s="235"/>
      <c r="AL739" s="235"/>
      <c r="AM739" s="235"/>
      <c r="AN739" s="235"/>
      <c r="AO739" s="235"/>
    </row>
    <row r="740" spans="1:41" ht="15.6">
      <c r="A740" s="235"/>
      <c r="B740" s="236"/>
      <c r="C740" s="237"/>
      <c r="D740" s="238"/>
      <c r="E740" s="239"/>
      <c r="F740" s="240"/>
      <c r="G740" s="235"/>
      <c r="H740" s="235"/>
      <c r="I740" s="241"/>
      <c r="J740" s="237"/>
      <c r="K740" s="239"/>
      <c r="L740" s="239"/>
      <c r="M740" s="238"/>
      <c r="N740" s="240"/>
      <c r="O740" s="235"/>
      <c r="P740" s="235"/>
      <c r="Q740" s="241"/>
      <c r="R740" s="235"/>
      <c r="S740" s="235"/>
      <c r="T740" s="235"/>
      <c r="U740" s="235"/>
      <c r="V740" s="197"/>
      <c r="W740" s="235"/>
      <c r="X740" s="235"/>
      <c r="Y740" s="235"/>
      <c r="Z740" s="235"/>
      <c r="AA740" s="235"/>
      <c r="AB740" s="235"/>
      <c r="AC740" s="235"/>
      <c r="AD740" s="235"/>
      <c r="AE740" s="235"/>
      <c r="AF740" s="235"/>
      <c r="AG740" s="235"/>
      <c r="AH740" s="235"/>
      <c r="AI740" s="235"/>
      <c r="AJ740" s="235"/>
      <c r="AK740" s="235"/>
      <c r="AL740" s="235"/>
      <c r="AM740" s="235"/>
      <c r="AN740" s="235"/>
      <c r="AO740" s="235"/>
    </row>
    <row r="741" spans="1:41" ht="15.6">
      <c r="A741" s="235"/>
      <c r="B741" s="236"/>
      <c r="C741" s="237"/>
      <c r="D741" s="238"/>
      <c r="E741" s="239"/>
      <c r="F741" s="240"/>
      <c r="G741" s="235"/>
      <c r="H741" s="235"/>
      <c r="I741" s="241"/>
      <c r="J741" s="237"/>
      <c r="K741" s="239"/>
      <c r="L741" s="239"/>
      <c r="M741" s="238"/>
      <c r="N741" s="240"/>
      <c r="O741" s="235"/>
      <c r="P741" s="235"/>
      <c r="Q741" s="241"/>
      <c r="R741" s="235"/>
      <c r="S741" s="235"/>
      <c r="T741" s="235"/>
      <c r="U741" s="235"/>
      <c r="V741" s="197"/>
      <c r="W741" s="235"/>
      <c r="X741" s="235"/>
      <c r="Y741" s="235"/>
      <c r="Z741" s="235"/>
      <c r="AA741" s="235"/>
      <c r="AB741" s="235"/>
      <c r="AC741" s="235"/>
      <c r="AD741" s="235"/>
      <c r="AE741" s="235"/>
      <c r="AF741" s="235"/>
      <c r="AG741" s="235"/>
      <c r="AH741" s="235"/>
      <c r="AI741" s="235"/>
      <c r="AJ741" s="235"/>
      <c r="AK741" s="235"/>
      <c r="AL741" s="235"/>
      <c r="AM741" s="235"/>
      <c r="AN741" s="235"/>
      <c r="AO741" s="235"/>
    </row>
    <row r="742" spans="1:41" ht="15.6">
      <c r="A742" s="235"/>
      <c r="B742" s="236"/>
      <c r="C742" s="237"/>
      <c r="D742" s="238"/>
      <c r="E742" s="239"/>
      <c r="F742" s="240"/>
      <c r="G742" s="235"/>
      <c r="H742" s="235"/>
      <c r="I742" s="241"/>
      <c r="J742" s="237"/>
      <c r="K742" s="239"/>
      <c r="L742" s="239"/>
      <c r="M742" s="238"/>
      <c r="N742" s="240"/>
      <c r="O742" s="235"/>
      <c r="P742" s="235"/>
      <c r="Q742" s="241"/>
      <c r="R742" s="235"/>
      <c r="S742" s="235"/>
      <c r="T742" s="235"/>
      <c r="U742" s="235"/>
      <c r="V742" s="197"/>
      <c r="W742" s="235"/>
      <c r="X742" s="235"/>
      <c r="Y742" s="235"/>
      <c r="Z742" s="235"/>
      <c r="AA742" s="235"/>
      <c r="AB742" s="235"/>
      <c r="AC742" s="235"/>
      <c r="AD742" s="235"/>
      <c r="AE742" s="235"/>
      <c r="AF742" s="235"/>
      <c r="AG742" s="235"/>
      <c r="AH742" s="235"/>
      <c r="AI742" s="235"/>
      <c r="AJ742" s="235"/>
      <c r="AK742" s="235"/>
      <c r="AL742" s="235"/>
      <c r="AM742" s="235"/>
      <c r="AN742" s="235"/>
      <c r="AO742" s="235"/>
    </row>
    <row r="743" spans="1:41" ht="15.6">
      <c r="A743" s="235"/>
      <c r="B743" s="236"/>
      <c r="C743" s="237"/>
      <c r="D743" s="238"/>
      <c r="E743" s="239"/>
      <c r="F743" s="240"/>
      <c r="G743" s="235"/>
      <c r="H743" s="235"/>
      <c r="I743" s="241"/>
      <c r="J743" s="237"/>
      <c r="K743" s="239"/>
      <c r="L743" s="239"/>
      <c r="M743" s="238"/>
      <c r="N743" s="240"/>
      <c r="O743" s="235"/>
      <c r="P743" s="235"/>
      <c r="Q743" s="241"/>
      <c r="R743" s="235"/>
      <c r="S743" s="235"/>
      <c r="T743" s="235"/>
      <c r="U743" s="235"/>
      <c r="V743" s="197"/>
      <c r="W743" s="235"/>
      <c r="X743" s="235"/>
      <c r="Y743" s="235"/>
      <c r="Z743" s="235"/>
      <c r="AA743" s="235"/>
      <c r="AB743" s="235"/>
      <c r="AC743" s="235"/>
      <c r="AD743" s="235"/>
      <c r="AE743" s="235"/>
      <c r="AF743" s="235"/>
      <c r="AG743" s="235"/>
      <c r="AH743" s="235"/>
      <c r="AI743" s="235"/>
      <c r="AJ743" s="235"/>
      <c r="AK743" s="235"/>
      <c r="AL743" s="235"/>
      <c r="AM743" s="235"/>
      <c r="AN743" s="235"/>
      <c r="AO743" s="235"/>
    </row>
    <row r="744" spans="1:41" ht="15.6">
      <c r="A744" s="235"/>
      <c r="B744" s="236"/>
      <c r="C744" s="237"/>
      <c r="D744" s="238"/>
      <c r="E744" s="239"/>
      <c r="F744" s="240"/>
      <c r="G744" s="235"/>
      <c r="H744" s="235"/>
      <c r="I744" s="241"/>
      <c r="J744" s="237"/>
      <c r="K744" s="239"/>
      <c r="L744" s="239"/>
      <c r="M744" s="238"/>
      <c r="N744" s="240"/>
      <c r="O744" s="235"/>
      <c r="P744" s="235"/>
      <c r="Q744" s="241"/>
      <c r="R744" s="235"/>
      <c r="S744" s="235"/>
      <c r="T744" s="235"/>
      <c r="U744" s="235"/>
      <c r="V744" s="197"/>
      <c r="W744" s="235"/>
      <c r="X744" s="235"/>
      <c r="Y744" s="235"/>
      <c r="Z744" s="235"/>
      <c r="AA744" s="235"/>
      <c r="AB744" s="235"/>
      <c r="AC744" s="235"/>
      <c r="AD744" s="235"/>
      <c r="AE744" s="235"/>
      <c r="AF744" s="235"/>
      <c r="AG744" s="235"/>
      <c r="AH744" s="235"/>
      <c r="AI744" s="235"/>
      <c r="AJ744" s="235"/>
      <c r="AK744" s="235"/>
      <c r="AL744" s="235"/>
      <c r="AM744" s="235"/>
      <c r="AN744" s="235"/>
      <c r="AO744" s="235"/>
    </row>
    <row r="745" spans="1:41" ht="15.6">
      <c r="A745" s="235"/>
      <c r="B745" s="236"/>
      <c r="C745" s="237"/>
      <c r="D745" s="238"/>
      <c r="E745" s="239"/>
      <c r="F745" s="240"/>
      <c r="G745" s="235"/>
      <c r="H745" s="235"/>
      <c r="I745" s="241"/>
      <c r="J745" s="237"/>
      <c r="K745" s="239"/>
      <c r="L745" s="239"/>
      <c r="M745" s="238"/>
      <c r="N745" s="240"/>
      <c r="O745" s="235"/>
      <c r="P745" s="235"/>
      <c r="Q745" s="241"/>
      <c r="R745" s="235"/>
      <c r="S745" s="235"/>
      <c r="T745" s="235"/>
      <c r="U745" s="235"/>
      <c r="V745" s="197"/>
      <c r="W745" s="235"/>
      <c r="X745" s="235"/>
      <c r="Y745" s="235"/>
      <c r="Z745" s="235"/>
      <c r="AA745" s="235"/>
      <c r="AB745" s="235"/>
      <c r="AC745" s="235"/>
      <c r="AD745" s="235"/>
      <c r="AE745" s="235"/>
      <c r="AF745" s="235"/>
      <c r="AG745" s="235"/>
      <c r="AH745" s="235"/>
      <c r="AI745" s="235"/>
      <c r="AJ745" s="235"/>
      <c r="AK745" s="235"/>
      <c r="AL745" s="235"/>
      <c r="AM745" s="235"/>
      <c r="AN745" s="235"/>
      <c r="AO745" s="235"/>
    </row>
    <row r="746" spans="1:41" ht="15.6">
      <c r="A746" s="235"/>
      <c r="B746" s="236"/>
      <c r="C746" s="237"/>
      <c r="D746" s="238"/>
      <c r="E746" s="239"/>
      <c r="F746" s="240"/>
      <c r="G746" s="235"/>
      <c r="H746" s="235"/>
      <c r="I746" s="241"/>
      <c r="J746" s="237"/>
      <c r="K746" s="239"/>
      <c r="L746" s="239"/>
      <c r="M746" s="238"/>
      <c r="N746" s="240"/>
      <c r="O746" s="235"/>
      <c r="P746" s="235"/>
      <c r="Q746" s="241"/>
      <c r="R746" s="235"/>
      <c r="S746" s="235"/>
      <c r="T746" s="235"/>
      <c r="U746" s="235"/>
      <c r="V746" s="197"/>
      <c r="W746" s="235"/>
      <c r="X746" s="235"/>
      <c r="Y746" s="235"/>
      <c r="Z746" s="235"/>
      <c r="AA746" s="235"/>
      <c r="AB746" s="235"/>
      <c r="AC746" s="235"/>
      <c r="AD746" s="235"/>
      <c r="AE746" s="235"/>
      <c r="AF746" s="235"/>
      <c r="AG746" s="235"/>
      <c r="AH746" s="235"/>
      <c r="AI746" s="235"/>
      <c r="AJ746" s="235"/>
      <c r="AK746" s="235"/>
      <c r="AL746" s="235"/>
      <c r="AM746" s="235"/>
      <c r="AN746" s="235"/>
      <c r="AO746" s="235"/>
    </row>
    <row r="747" spans="1:41" ht="15.6">
      <c r="A747" s="235"/>
      <c r="B747" s="236"/>
      <c r="C747" s="237"/>
      <c r="D747" s="238"/>
      <c r="E747" s="239"/>
      <c r="F747" s="240"/>
      <c r="G747" s="235"/>
      <c r="H747" s="235"/>
      <c r="I747" s="241"/>
      <c r="J747" s="237"/>
      <c r="K747" s="239"/>
      <c r="L747" s="239"/>
      <c r="M747" s="238"/>
      <c r="N747" s="240"/>
      <c r="O747" s="235"/>
      <c r="P747" s="235"/>
      <c r="Q747" s="241"/>
      <c r="R747" s="235"/>
      <c r="S747" s="235"/>
      <c r="T747" s="235"/>
      <c r="U747" s="235"/>
      <c r="V747" s="197"/>
      <c r="W747" s="235"/>
      <c r="X747" s="235"/>
      <c r="Y747" s="235"/>
      <c r="Z747" s="235"/>
      <c r="AA747" s="235"/>
      <c r="AB747" s="235"/>
      <c r="AC747" s="235"/>
      <c r="AD747" s="235"/>
      <c r="AE747" s="235"/>
      <c r="AF747" s="235"/>
      <c r="AG747" s="235"/>
      <c r="AH747" s="235"/>
      <c r="AI747" s="235"/>
      <c r="AJ747" s="235"/>
      <c r="AK747" s="235"/>
      <c r="AL747" s="235"/>
      <c r="AM747" s="235"/>
      <c r="AN747" s="235"/>
      <c r="AO747" s="235"/>
    </row>
    <row r="748" spans="1:41" ht="15.6">
      <c r="A748" s="235"/>
      <c r="B748" s="236"/>
      <c r="C748" s="237"/>
      <c r="D748" s="238"/>
      <c r="E748" s="239"/>
      <c r="F748" s="240"/>
      <c r="G748" s="235"/>
      <c r="H748" s="235"/>
      <c r="I748" s="241"/>
      <c r="J748" s="237"/>
      <c r="K748" s="239"/>
      <c r="L748" s="239"/>
      <c r="M748" s="238"/>
      <c r="N748" s="240"/>
      <c r="O748" s="235"/>
      <c r="P748" s="235"/>
      <c r="Q748" s="241"/>
      <c r="R748" s="235"/>
      <c r="S748" s="235"/>
      <c r="T748" s="235"/>
      <c r="U748" s="235"/>
      <c r="V748" s="197"/>
      <c r="W748" s="235"/>
      <c r="X748" s="235"/>
      <c r="Y748" s="235"/>
      <c r="Z748" s="235"/>
      <c r="AA748" s="235"/>
      <c r="AB748" s="235"/>
      <c r="AC748" s="235"/>
      <c r="AD748" s="235"/>
      <c r="AE748" s="235"/>
      <c r="AF748" s="235"/>
      <c r="AG748" s="235"/>
      <c r="AH748" s="235"/>
      <c r="AI748" s="235"/>
      <c r="AJ748" s="235"/>
      <c r="AK748" s="235"/>
      <c r="AL748" s="235"/>
      <c r="AM748" s="235"/>
      <c r="AN748" s="235"/>
      <c r="AO748" s="235"/>
    </row>
    <row r="749" spans="1:41" ht="15.6">
      <c r="A749" s="235"/>
      <c r="B749" s="236"/>
      <c r="C749" s="237"/>
      <c r="D749" s="238"/>
      <c r="E749" s="239"/>
      <c r="F749" s="240"/>
      <c r="G749" s="235"/>
      <c r="H749" s="235"/>
      <c r="I749" s="241"/>
      <c r="J749" s="237"/>
      <c r="K749" s="239"/>
      <c r="L749" s="239"/>
      <c r="M749" s="238"/>
      <c r="N749" s="240"/>
      <c r="O749" s="235"/>
      <c r="P749" s="235"/>
      <c r="Q749" s="241"/>
      <c r="R749" s="235"/>
      <c r="S749" s="235"/>
      <c r="T749" s="235"/>
      <c r="U749" s="235"/>
      <c r="V749" s="197"/>
      <c r="W749" s="235"/>
      <c r="X749" s="235"/>
      <c r="Y749" s="235"/>
      <c r="Z749" s="235"/>
      <c r="AA749" s="235"/>
      <c r="AB749" s="235"/>
      <c r="AC749" s="235"/>
      <c r="AD749" s="235"/>
      <c r="AE749" s="235"/>
      <c r="AF749" s="235"/>
      <c r="AG749" s="235"/>
      <c r="AH749" s="235"/>
      <c r="AI749" s="235"/>
      <c r="AJ749" s="235"/>
      <c r="AK749" s="235"/>
      <c r="AL749" s="235"/>
      <c r="AM749" s="235"/>
      <c r="AN749" s="235"/>
      <c r="AO749" s="235"/>
    </row>
    <row r="750" spans="1:41" ht="15.6">
      <c r="A750" s="235"/>
      <c r="B750" s="236"/>
      <c r="C750" s="237"/>
      <c r="D750" s="238"/>
      <c r="E750" s="239"/>
      <c r="F750" s="240"/>
      <c r="G750" s="235"/>
      <c r="H750" s="235"/>
      <c r="I750" s="241"/>
      <c r="J750" s="237"/>
      <c r="K750" s="239"/>
      <c r="L750" s="239"/>
      <c r="M750" s="238"/>
      <c r="N750" s="240"/>
      <c r="O750" s="235"/>
      <c r="P750" s="235"/>
      <c r="Q750" s="241"/>
      <c r="R750" s="235"/>
      <c r="S750" s="235"/>
      <c r="T750" s="235"/>
      <c r="U750" s="235"/>
      <c r="V750" s="197"/>
      <c r="W750" s="235"/>
      <c r="X750" s="235"/>
      <c r="Y750" s="235"/>
      <c r="Z750" s="235"/>
      <c r="AA750" s="235"/>
      <c r="AB750" s="235"/>
      <c r="AC750" s="235"/>
      <c r="AD750" s="235"/>
      <c r="AE750" s="235"/>
      <c r="AF750" s="235"/>
      <c r="AG750" s="235"/>
      <c r="AH750" s="235"/>
      <c r="AI750" s="235"/>
      <c r="AJ750" s="235"/>
      <c r="AK750" s="235"/>
      <c r="AL750" s="235"/>
      <c r="AM750" s="235"/>
      <c r="AN750" s="235"/>
      <c r="AO750" s="235"/>
    </row>
    <row r="751" spans="1:41" ht="15.6">
      <c r="A751" s="235"/>
      <c r="B751" s="236"/>
      <c r="C751" s="237"/>
      <c r="D751" s="238"/>
      <c r="E751" s="239"/>
      <c r="F751" s="240"/>
      <c r="G751" s="235"/>
      <c r="H751" s="235"/>
      <c r="I751" s="241"/>
      <c r="J751" s="237"/>
      <c r="K751" s="239"/>
      <c r="L751" s="239"/>
      <c r="M751" s="238"/>
      <c r="N751" s="240"/>
      <c r="O751" s="235"/>
      <c r="P751" s="235"/>
      <c r="Q751" s="241"/>
      <c r="R751" s="235"/>
      <c r="S751" s="235"/>
      <c r="T751" s="235"/>
      <c r="U751" s="235"/>
      <c r="V751" s="197"/>
      <c r="W751" s="235"/>
      <c r="X751" s="235"/>
      <c r="Y751" s="235"/>
      <c r="Z751" s="235"/>
      <c r="AA751" s="235"/>
      <c r="AB751" s="235"/>
      <c r="AC751" s="235"/>
      <c r="AD751" s="235"/>
      <c r="AE751" s="235"/>
      <c r="AF751" s="235"/>
      <c r="AG751" s="235"/>
      <c r="AH751" s="235"/>
      <c r="AI751" s="235"/>
      <c r="AJ751" s="235"/>
      <c r="AK751" s="235"/>
      <c r="AL751" s="235"/>
      <c r="AM751" s="235"/>
      <c r="AN751" s="235"/>
      <c r="AO751" s="235"/>
    </row>
    <row r="752" spans="1:41" ht="15.6">
      <c r="A752" s="235"/>
      <c r="B752" s="236"/>
      <c r="C752" s="237"/>
      <c r="D752" s="238"/>
      <c r="E752" s="239"/>
      <c r="F752" s="240"/>
      <c r="G752" s="235"/>
      <c r="H752" s="235"/>
      <c r="I752" s="241"/>
      <c r="J752" s="237"/>
      <c r="K752" s="239"/>
      <c r="L752" s="239"/>
      <c r="M752" s="238"/>
      <c r="N752" s="240"/>
      <c r="O752" s="235"/>
      <c r="P752" s="235"/>
      <c r="Q752" s="241"/>
      <c r="R752" s="235"/>
      <c r="S752" s="235"/>
      <c r="T752" s="235"/>
      <c r="U752" s="235"/>
      <c r="V752" s="197"/>
      <c r="W752" s="235"/>
      <c r="X752" s="235"/>
      <c r="Y752" s="235"/>
      <c r="Z752" s="235"/>
      <c r="AA752" s="235"/>
      <c r="AB752" s="235"/>
      <c r="AC752" s="235"/>
      <c r="AD752" s="235"/>
      <c r="AE752" s="235"/>
      <c r="AF752" s="235"/>
      <c r="AG752" s="235"/>
      <c r="AH752" s="235"/>
      <c r="AI752" s="235"/>
      <c r="AJ752" s="235"/>
      <c r="AK752" s="235"/>
      <c r="AL752" s="235"/>
      <c r="AM752" s="235"/>
      <c r="AN752" s="235"/>
      <c r="AO752" s="235"/>
    </row>
    <row r="753" spans="1:41" ht="15.6">
      <c r="A753" s="235"/>
      <c r="B753" s="236"/>
      <c r="C753" s="237"/>
      <c r="D753" s="238"/>
      <c r="E753" s="239"/>
      <c r="F753" s="240"/>
      <c r="G753" s="235"/>
      <c r="H753" s="235"/>
      <c r="I753" s="241"/>
      <c r="J753" s="237"/>
      <c r="K753" s="239"/>
      <c r="L753" s="239"/>
      <c r="M753" s="238"/>
      <c r="N753" s="240"/>
      <c r="O753" s="235"/>
      <c r="P753" s="235"/>
      <c r="Q753" s="241"/>
      <c r="R753" s="235"/>
      <c r="S753" s="235"/>
      <c r="T753" s="235"/>
      <c r="U753" s="235"/>
      <c r="V753" s="197"/>
      <c r="W753" s="235"/>
      <c r="X753" s="235"/>
      <c r="Y753" s="235"/>
      <c r="Z753" s="235"/>
      <c r="AA753" s="235"/>
      <c r="AB753" s="235"/>
      <c r="AC753" s="235"/>
      <c r="AD753" s="235"/>
      <c r="AE753" s="235"/>
      <c r="AF753" s="235"/>
      <c r="AG753" s="235"/>
      <c r="AH753" s="235"/>
      <c r="AI753" s="235"/>
      <c r="AJ753" s="235"/>
      <c r="AK753" s="235"/>
      <c r="AL753" s="235"/>
      <c r="AM753" s="235"/>
      <c r="AN753" s="235"/>
      <c r="AO753" s="235"/>
    </row>
    <row r="754" spans="1:41" ht="15.6">
      <c r="A754" s="235"/>
      <c r="B754" s="236"/>
      <c r="C754" s="237"/>
      <c r="D754" s="238"/>
      <c r="E754" s="239"/>
      <c r="F754" s="240"/>
      <c r="G754" s="235"/>
      <c r="H754" s="235"/>
      <c r="I754" s="241"/>
      <c r="J754" s="237"/>
      <c r="K754" s="239"/>
      <c r="L754" s="239"/>
      <c r="M754" s="238"/>
      <c r="N754" s="240"/>
      <c r="O754" s="235"/>
      <c r="P754" s="235"/>
      <c r="Q754" s="241"/>
      <c r="R754" s="235"/>
      <c r="S754" s="235"/>
      <c r="T754" s="235"/>
      <c r="U754" s="235"/>
      <c r="V754" s="197"/>
      <c r="W754" s="235"/>
      <c r="X754" s="235"/>
      <c r="Y754" s="235"/>
      <c r="Z754" s="235"/>
      <c r="AA754" s="235"/>
      <c r="AB754" s="235"/>
      <c r="AC754" s="235"/>
      <c r="AD754" s="235"/>
      <c r="AE754" s="235"/>
      <c r="AF754" s="235"/>
      <c r="AG754" s="235"/>
      <c r="AH754" s="235"/>
      <c r="AI754" s="235"/>
      <c r="AJ754" s="235"/>
      <c r="AK754" s="235"/>
      <c r="AL754" s="235"/>
      <c r="AM754" s="235"/>
      <c r="AN754" s="235"/>
      <c r="AO754" s="235"/>
    </row>
    <row r="755" spans="1:41" ht="15.6">
      <c r="A755" s="235"/>
      <c r="B755" s="236"/>
      <c r="C755" s="237"/>
      <c r="D755" s="238"/>
      <c r="E755" s="239"/>
      <c r="F755" s="240"/>
      <c r="G755" s="235"/>
      <c r="H755" s="235"/>
      <c r="I755" s="241"/>
      <c r="J755" s="237"/>
      <c r="K755" s="239"/>
      <c r="L755" s="239"/>
      <c r="M755" s="238"/>
      <c r="N755" s="240"/>
      <c r="O755" s="235"/>
      <c r="P755" s="235"/>
      <c r="Q755" s="241"/>
      <c r="R755" s="235"/>
      <c r="S755" s="235"/>
      <c r="T755" s="235"/>
      <c r="U755" s="235"/>
      <c r="V755" s="197"/>
      <c r="W755" s="235"/>
      <c r="X755" s="235"/>
      <c r="Y755" s="235"/>
      <c r="Z755" s="235"/>
      <c r="AA755" s="235"/>
      <c r="AB755" s="235"/>
      <c r="AC755" s="235"/>
      <c r="AD755" s="235"/>
      <c r="AE755" s="235"/>
      <c r="AF755" s="235"/>
      <c r="AG755" s="235"/>
      <c r="AH755" s="235"/>
      <c r="AI755" s="235"/>
      <c r="AJ755" s="235"/>
      <c r="AK755" s="235"/>
      <c r="AL755" s="235"/>
      <c r="AM755" s="235"/>
      <c r="AN755" s="235"/>
      <c r="AO755" s="235"/>
    </row>
    <row r="756" spans="1:41" ht="15.6">
      <c r="A756" s="235"/>
      <c r="B756" s="236"/>
      <c r="C756" s="237"/>
      <c r="D756" s="238"/>
      <c r="E756" s="239"/>
      <c r="F756" s="240"/>
      <c r="G756" s="235"/>
      <c r="H756" s="235"/>
      <c r="I756" s="241"/>
      <c r="J756" s="237"/>
      <c r="K756" s="239"/>
      <c r="L756" s="239"/>
      <c r="M756" s="238"/>
      <c r="N756" s="240"/>
      <c r="O756" s="235"/>
      <c r="P756" s="235"/>
      <c r="Q756" s="241"/>
      <c r="R756" s="235"/>
      <c r="S756" s="235"/>
      <c r="T756" s="235"/>
      <c r="U756" s="235"/>
      <c r="V756" s="197"/>
      <c r="W756" s="235"/>
      <c r="X756" s="235"/>
      <c r="Y756" s="235"/>
      <c r="Z756" s="235"/>
      <c r="AA756" s="235"/>
      <c r="AB756" s="235"/>
      <c r="AC756" s="235"/>
      <c r="AD756" s="235"/>
      <c r="AE756" s="235"/>
      <c r="AF756" s="235"/>
      <c r="AG756" s="235"/>
      <c r="AH756" s="235"/>
      <c r="AI756" s="235"/>
      <c r="AJ756" s="235"/>
      <c r="AK756" s="235"/>
      <c r="AL756" s="235"/>
      <c r="AM756" s="235"/>
      <c r="AN756" s="235"/>
      <c r="AO756" s="235"/>
    </row>
    <row r="757" spans="1:41" ht="15.6">
      <c r="A757" s="235"/>
      <c r="B757" s="236"/>
      <c r="C757" s="237"/>
      <c r="D757" s="238"/>
      <c r="E757" s="239"/>
      <c r="F757" s="240"/>
      <c r="G757" s="235"/>
      <c r="H757" s="235"/>
      <c r="I757" s="241"/>
      <c r="J757" s="237"/>
      <c r="K757" s="239"/>
      <c r="L757" s="239"/>
      <c r="M757" s="238"/>
      <c r="N757" s="240"/>
      <c r="O757" s="235"/>
      <c r="P757" s="235"/>
      <c r="Q757" s="241"/>
      <c r="R757" s="235"/>
      <c r="S757" s="235"/>
      <c r="T757" s="235"/>
      <c r="U757" s="235"/>
      <c r="V757" s="197"/>
      <c r="W757" s="235"/>
      <c r="X757" s="235"/>
      <c r="Y757" s="235"/>
      <c r="Z757" s="235"/>
      <c r="AA757" s="235"/>
      <c r="AB757" s="235"/>
      <c r="AC757" s="235"/>
      <c r="AD757" s="235"/>
      <c r="AE757" s="235"/>
      <c r="AF757" s="235"/>
      <c r="AG757" s="235"/>
      <c r="AH757" s="235"/>
      <c r="AI757" s="235"/>
      <c r="AJ757" s="235"/>
      <c r="AK757" s="235"/>
      <c r="AL757" s="235"/>
      <c r="AM757" s="235"/>
      <c r="AN757" s="235"/>
      <c r="AO757" s="235"/>
    </row>
    <row r="758" spans="1:41" ht="15.6">
      <c r="A758" s="235"/>
      <c r="B758" s="236"/>
      <c r="C758" s="237"/>
      <c r="D758" s="238"/>
      <c r="E758" s="239"/>
      <c r="F758" s="240"/>
      <c r="G758" s="235"/>
      <c r="H758" s="235"/>
      <c r="I758" s="241"/>
      <c r="J758" s="237"/>
      <c r="K758" s="239"/>
      <c r="L758" s="239"/>
      <c r="M758" s="238"/>
      <c r="N758" s="240"/>
      <c r="O758" s="235"/>
      <c r="P758" s="235"/>
      <c r="Q758" s="241"/>
      <c r="R758" s="235"/>
      <c r="S758" s="235"/>
      <c r="T758" s="235"/>
      <c r="U758" s="235"/>
      <c r="V758" s="197"/>
      <c r="W758" s="235"/>
      <c r="X758" s="235"/>
      <c r="Y758" s="235"/>
      <c r="Z758" s="235"/>
      <c r="AA758" s="235"/>
      <c r="AB758" s="235"/>
      <c r="AC758" s="235"/>
      <c r="AD758" s="235"/>
      <c r="AE758" s="235"/>
      <c r="AF758" s="235"/>
      <c r="AG758" s="235"/>
      <c r="AH758" s="235"/>
      <c r="AI758" s="235"/>
      <c r="AJ758" s="235"/>
      <c r="AK758" s="235"/>
      <c r="AL758" s="235"/>
      <c r="AM758" s="235"/>
      <c r="AN758" s="235"/>
      <c r="AO758" s="235"/>
    </row>
    <row r="759" spans="1:41" ht="15.6">
      <c r="A759" s="235"/>
      <c r="B759" s="236"/>
      <c r="C759" s="237"/>
      <c r="D759" s="238"/>
      <c r="E759" s="239"/>
      <c r="F759" s="240"/>
      <c r="G759" s="235"/>
      <c r="H759" s="235"/>
      <c r="I759" s="241"/>
      <c r="J759" s="237"/>
      <c r="K759" s="239"/>
      <c r="L759" s="239"/>
      <c r="M759" s="238"/>
      <c r="N759" s="240"/>
      <c r="O759" s="235"/>
      <c r="P759" s="235"/>
      <c r="Q759" s="241"/>
      <c r="R759" s="235"/>
      <c r="S759" s="235"/>
      <c r="T759" s="235"/>
      <c r="U759" s="235"/>
      <c r="V759" s="197"/>
      <c r="W759" s="235"/>
      <c r="X759" s="235"/>
      <c r="Y759" s="235"/>
      <c r="Z759" s="235"/>
      <c r="AA759" s="235"/>
      <c r="AB759" s="235"/>
      <c r="AC759" s="235"/>
      <c r="AD759" s="235"/>
      <c r="AE759" s="235"/>
      <c r="AF759" s="235"/>
      <c r="AG759" s="235"/>
      <c r="AH759" s="235"/>
      <c r="AI759" s="235"/>
      <c r="AJ759" s="235"/>
      <c r="AK759" s="235"/>
      <c r="AL759" s="235"/>
      <c r="AM759" s="235"/>
      <c r="AN759" s="235"/>
      <c r="AO759" s="235"/>
    </row>
    <row r="760" spans="1:41" ht="15.6">
      <c r="A760" s="235"/>
      <c r="B760" s="236"/>
      <c r="C760" s="237"/>
      <c r="D760" s="238"/>
      <c r="E760" s="239"/>
      <c r="F760" s="240"/>
      <c r="G760" s="235"/>
      <c r="H760" s="235"/>
      <c r="I760" s="241"/>
      <c r="J760" s="237"/>
      <c r="K760" s="239"/>
      <c r="L760" s="239"/>
      <c r="M760" s="238"/>
      <c r="N760" s="240"/>
      <c r="O760" s="235"/>
      <c r="P760" s="235"/>
      <c r="Q760" s="241"/>
      <c r="R760" s="235"/>
      <c r="S760" s="235"/>
      <c r="T760" s="235"/>
      <c r="U760" s="235"/>
      <c r="V760" s="197"/>
      <c r="W760" s="235"/>
      <c r="X760" s="235"/>
      <c r="Y760" s="235"/>
      <c r="Z760" s="235"/>
      <c r="AA760" s="235"/>
      <c r="AB760" s="235"/>
      <c r="AC760" s="235"/>
      <c r="AD760" s="235"/>
      <c r="AE760" s="235"/>
      <c r="AF760" s="235"/>
      <c r="AG760" s="235"/>
      <c r="AH760" s="235"/>
      <c r="AI760" s="235"/>
      <c r="AJ760" s="235"/>
      <c r="AK760" s="235"/>
      <c r="AL760" s="235"/>
      <c r="AM760" s="235"/>
      <c r="AN760" s="235"/>
      <c r="AO760" s="235"/>
    </row>
    <row r="761" spans="1:41" ht="15.6">
      <c r="A761" s="235"/>
      <c r="B761" s="236"/>
      <c r="C761" s="237"/>
      <c r="D761" s="238"/>
      <c r="E761" s="239"/>
      <c r="F761" s="240"/>
      <c r="G761" s="235"/>
      <c r="H761" s="235"/>
      <c r="I761" s="241"/>
      <c r="J761" s="237"/>
      <c r="K761" s="239"/>
      <c r="L761" s="239"/>
      <c r="M761" s="238"/>
      <c r="N761" s="240"/>
      <c r="O761" s="235"/>
      <c r="P761" s="235"/>
      <c r="Q761" s="241"/>
      <c r="R761" s="235"/>
      <c r="S761" s="235"/>
      <c r="T761" s="235"/>
      <c r="U761" s="235"/>
      <c r="V761" s="197"/>
      <c r="W761" s="235"/>
      <c r="X761" s="235"/>
      <c r="Y761" s="235"/>
      <c r="Z761" s="235"/>
      <c r="AA761" s="235"/>
      <c r="AB761" s="235"/>
      <c r="AC761" s="235"/>
      <c r="AD761" s="235"/>
      <c r="AE761" s="235"/>
      <c r="AF761" s="235"/>
      <c r="AG761" s="235"/>
      <c r="AH761" s="235"/>
      <c r="AI761" s="235"/>
      <c r="AJ761" s="235"/>
      <c r="AK761" s="235"/>
      <c r="AL761" s="235"/>
      <c r="AM761" s="235"/>
      <c r="AN761" s="235"/>
      <c r="AO761" s="235"/>
    </row>
    <row r="762" spans="1:41" ht="15.6">
      <c r="A762" s="235"/>
      <c r="B762" s="236"/>
      <c r="C762" s="237"/>
      <c r="D762" s="238"/>
      <c r="E762" s="239"/>
      <c r="F762" s="240"/>
      <c r="G762" s="235"/>
      <c r="H762" s="235"/>
      <c r="I762" s="241"/>
      <c r="J762" s="237"/>
      <c r="K762" s="239"/>
      <c r="L762" s="239"/>
      <c r="M762" s="238"/>
      <c r="N762" s="240"/>
      <c r="O762" s="235"/>
      <c r="P762" s="235"/>
      <c r="Q762" s="241"/>
      <c r="R762" s="235"/>
      <c r="S762" s="235"/>
      <c r="T762" s="235"/>
      <c r="U762" s="235"/>
      <c r="V762" s="197"/>
      <c r="W762" s="235"/>
      <c r="X762" s="235"/>
      <c r="Y762" s="235"/>
      <c r="Z762" s="235"/>
      <c r="AA762" s="235"/>
      <c r="AB762" s="235"/>
      <c r="AC762" s="235"/>
      <c r="AD762" s="235"/>
      <c r="AE762" s="235"/>
      <c r="AF762" s="235"/>
      <c r="AG762" s="235"/>
      <c r="AH762" s="235"/>
      <c r="AI762" s="235"/>
      <c r="AJ762" s="235"/>
      <c r="AK762" s="235"/>
      <c r="AL762" s="235"/>
      <c r="AM762" s="235"/>
      <c r="AN762" s="235"/>
      <c r="AO762" s="235"/>
    </row>
    <row r="763" spans="1:41" ht="15.6">
      <c r="A763" s="235"/>
      <c r="B763" s="236"/>
      <c r="C763" s="237"/>
      <c r="D763" s="238"/>
      <c r="E763" s="239"/>
      <c r="F763" s="240"/>
      <c r="G763" s="235"/>
      <c r="H763" s="235"/>
      <c r="I763" s="241"/>
      <c r="J763" s="237"/>
      <c r="K763" s="239"/>
      <c r="L763" s="239"/>
      <c r="M763" s="238"/>
      <c r="N763" s="240"/>
      <c r="O763" s="235"/>
      <c r="P763" s="235"/>
      <c r="Q763" s="241"/>
      <c r="R763" s="235"/>
      <c r="S763" s="235"/>
      <c r="T763" s="235"/>
      <c r="U763" s="235"/>
      <c r="V763" s="197"/>
      <c r="W763" s="235"/>
      <c r="X763" s="235"/>
      <c r="Y763" s="235"/>
      <c r="Z763" s="235"/>
      <c r="AA763" s="235"/>
      <c r="AB763" s="235"/>
      <c r="AC763" s="235"/>
      <c r="AD763" s="235"/>
      <c r="AE763" s="235"/>
      <c r="AF763" s="235"/>
      <c r="AG763" s="235"/>
      <c r="AH763" s="235"/>
      <c r="AI763" s="235"/>
      <c r="AJ763" s="235"/>
      <c r="AK763" s="235"/>
      <c r="AL763" s="235"/>
      <c r="AM763" s="235"/>
      <c r="AN763" s="235"/>
      <c r="AO763" s="235"/>
    </row>
    <row r="764" spans="1:41" ht="15.6">
      <c r="A764" s="235"/>
      <c r="B764" s="236"/>
      <c r="C764" s="237"/>
      <c r="D764" s="238"/>
      <c r="E764" s="239"/>
      <c r="F764" s="240"/>
      <c r="G764" s="235"/>
      <c r="H764" s="235"/>
      <c r="I764" s="241"/>
      <c r="J764" s="237"/>
      <c r="K764" s="239"/>
      <c r="L764" s="239"/>
      <c r="M764" s="238"/>
      <c r="N764" s="240"/>
      <c r="O764" s="235"/>
      <c r="P764" s="235"/>
      <c r="Q764" s="241"/>
      <c r="R764" s="235"/>
      <c r="S764" s="235"/>
      <c r="T764" s="235"/>
      <c r="U764" s="235"/>
      <c r="V764" s="197"/>
      <c r="W764" s="235"/>
      <c r="X764" s="235"/>
      <c r="Y764" s="235"/>
      <c r="Z764" s="235"/>
      <c r="AA764" s="235"/>
      <c r="AB764" s="235"/>
      <c r="AC764" s="235"/>
      <c r="AD764" s="235"/>
      <c r="AE764" s="235"/>
      <c r="AF764" s="235"/>
      <c r="AG764" s="235"/>
      <c r="AH764" s="235"/>
      <c r="AI764" s="235"/>
      <c r="AJ764" s="235"/>
      <c r="AK764" s="235"/>
      <c r="AL764" s="235"/>
      <c r="AM764" s="235"/>
      <c r="AN764" s="235"/>
      <c r="AO764" s="235"/>
    </row>
    <row r="765" spans="1:41" ht="15.6">
      <c r="A765" s="235"/>
      <c r="B765" s="236"/>
      <c r="C765" s="237"/>
      <c r="D765" s="238"/>
      <c r="E765" s="239"/>
      <c r="F765" s="240"/>
      <c r="G765" s="235"/>
      <c r="H765" s="235"/>
      <c r="I765" s="241"/>
      <c r="J765" s="237"/>
      <c r="K765" s="239"/>
      <c r="L765" s="239"/>
      <c r="M765" s="238"/>
      <c r="N765" s="240"/>
      <c r="O765" s="235"/>
      <c r="P765" s="235"/>
      <c r="Q765" s="241"/>
      <c r="R765" s="235"/>
      <c r="S765" s="235"/>
      <c r="T765" s="235"/>
      <c r="U765" s="235"/>
      <c r="V765" s="197"/>
      <c r="W765" s="235"/>
      <c r="X765" s="235"/>
      <c r="Y765" s="235"/>
      <c r="Z765" s="235"/>
      <c r="AA765" s="235"/>
      <c r="AB765" s="235"/>
      <c r="AC765" s="235"/>
      <c r="AD765" s="235"/>
      <c r="AE765" s="235"/>
      <c r="AF765" s="235"/>
      <c r="AG765" s="235"/>
      <c r="AH765" s="235"/>
      <c r="AI765" s="235"/>
      <c r="AJ765" s="235"/>
      <c r="AK765" s="235"/>
      <c r="AL765" s="235"/>
      <c r="AM765" s="235"/>
      <c r="AN765" s="235"/>
      <c r="AO765" s="235"/>
    </row>
    <row r="766" spans="1:41" ht="15.6">
      <c r="A766" s="235"/>
      <c r="B766" s="236"/>
      <c r="C766" s="237"/>
      <c r="D766" s="238"/>
      <c r="E766" s="239"/>
      <c r="F766" s="240"/>
      <c r="G766" s="235"/>
      <c r="H766" s="235"/>
      <c r="I766" s="241"/>
      <c r="J766" s="237"/>
      <c r="K766" s="239"/>
      <c r="L766" s="239"/>
      <c r="M766" s="238"/>
      <c r="N766" s="240"/>
      <c r="O766" s="235"/>
      <c r="P766" s="235"/>
      <c r="Q766" s="241"/>
      <c r="R766" s="235"/>
      <c r="S766" s="235"/>
      <c r="T766" s="235"/>
      <c r="U766" s="235"/>
      <c r="V766" s="197"/>
      <c r="W766" s="235"/>
      <c r="X766" s="235"/>
      <c r="Y766" s="235"/>
      <c r="Z766" s="235"/>
      <c r="AA766" s="235"/>
      <c r="AB766" s="235"/>
      <c r="AC766" s="235"/>
      <c r="AD766" s="235"/>
      <c r="AE766" s="235"/>
      <c r="AF766" s="235"/>
      <c r="AG766" s="235"/>
      <c r="AH766" s="235"/>
      <c r="AI766" s="235"/>
      <c r="AJ766" s="235"/>
      <c r="AK766" s="235"/>
      <c r="AL766" s="235"/>
      <c r="AM766" s="235"/>
      <c r="AN766" s="235"/>
      <c r="AO766" s="235"/>
    </row>
    <row r="767" spans="1:41" ht="15.6">
      <c r="A767" s="235"/>
      <c r="B767" s="236"/>
      <c r="C767" s="237"/>
      <c r="D767" s="238"/>
      <c r="E767" s="239"/>
      <c r="F767" s="240"/>
      <c r="G767" s="235"/>
      <c r="H767" s="235"/>
      <c r="I767" s="241"/>
      <c r="J767" s="237"/>
      <c r="K767" s="239"/>
      <c r="L767" s="239"/>
      <c r="M767" s="238"/>
      <c r="N767" s="240"/>
      <c r="O767" s="235"/>
      <c r="P767" s="235"/>
      <c r="Q767" s="241"/>
      <c r="R767" s="235"/>
      <c r="S767" s="235"/>
      <c r="T767" s="235"/>
      <c r="U767" s="235"/>
      <c r="V767" s="197"/>
      <c r="W767" s="235"/>
      <c r="X767" s="235"/>
      <c r="Y767" s="235"/>
      <c r="Z767" s="235"/>
      <c r="AA767" s="235"/>
      <c r="AB767" s="235"/>
      <c r="AC767" s="235"/>
      <c r="AD767" s="235"/>
      <c r="AE767" s="235"/>
      <c r="AF767" s="235"/>
      <c r="AG767" s="235"/>
      <c r="AH767" s="235"/>
      <c r="AI767" s="235"/>
      <c r="AJ767" s="235"/>
      <c r="AK767" s="235"/>
      <c r="AL767" s="235"/>
      <c r="AM767" s="235"/>
      <c r="AN767" s="235"/>
      <c r="AO767" s="235"/>
    </row>
    <row r="768" spans="1:41" ht="15.6">
      <c r="A768" s="235"/>
      <c r="B768" s="236"/>
      <c r="C768" s="237"/>
      <c r="D768" s="238"/>
      <c r="E768" s="239"/>
      <c r="F768" s="240"/>
      <c r="G768" s="235"/>
      <c r="H768" s="235"/>
      <c r="I768" s="241"/>
      <c r="J768" s="237"/>
      <c r="K768" s="239"/>
      <c r="L768" s="239"/>
      <c r="M768" s="238"/>
      <c r="N768" s="240"/>
      <c r="O768" s="235"/>
      <c r="P768" s="235"/>
      <c r="Q768" s="241"/>
      <c r="R768" s="235"/>
      <c r="S768" s="235"/>
      <c r="T768" s="235"/>
      <c r="U768" s="235"/>
      <c r="V768" s="197"/>
      <c r="W768" s="235"/>
      <c r="X768" s="235"/>
      <c r="Y768" s="235"/>
      <c r="Z768" s="235"/>
      <c r="AA768" s="235"/>
      <c r="AB768" s="235"/>
      <c r="AC768" s="235"/>
      <c r="AD768" s="235"/>
      <c r="AE768" s="235"/>
      <c r="AF768" s="235"/>
      <c r="AG768" s="235"/>
      <c r="AH768" s="235"/>
      <c r="AI768" s="235"/>
      <c r="AJ768" s="235"/>
      <c r="AK768" s="235"/>
      <c r="AL768" s="235"/>
      <c r="AM768" s="235"/>
      <c r="AN768" s="235"/>
      <c r="AO768" s="235"/>
    </row>
    <row r="769" spans="1:41" ht="15.6">
      <c r="A769" s="235"/>
      <c r="B769" s="236"/>
      <c r="C769" s="237"/>
      <c r="D769" s="238"/>
      <c r="E769" s="239"/>
      <c r="F769" s="240"/>
      <c r="G769" s="235"/>
      <c r="H769" s="235"/>
      <c r="I769" s="241"/>
      <c r="J769" s="237"/>
      <c r="K769" s="239"/>
      <c r="L769" s="239"/>
      <c r="M769" s="238"/>
      <c r="N769" s="240"/>
      <c r="O769" s="235"/>
      <c r="P769" s="235"/>
      <c r="Q769" s="241"/>
      <c r="R769" s="235"/>
      <c r="S769" s="235"/>
      <c r="T769" s="235"/>
      <c r="U769" s="235"/>
      <c r="V769" s="197"/>
      <c r="W769" s="235"/>
      <c r="X769" s="235"/>
      <c r="Y769" s="235"/>
      <c r="Z769" s="235"/>
      <c r="AA769" s="235"/>
      <c r="AB769" s="235"/>
      <c r="AC769" s="235"/>
      <c r="AD769" s="235"/>
      <c r="AE769" s="235"/>
      <c r="AF769" s="235"/>
      <c r="AG769" s="235"/>
      <c r="AH769" s="235"/>
      <c r="AI769" s="235"/>
      <c r="AJ769" s="235"/>
      <c r="AK769" s="235"/>
      <c r="AL769" s="235"/>
      <c r="AM769" s="235"/>
      <c r="AN769" s="235"/>
      <c r="AO769" s="235"/>
    </row>
    <row r="770" spans="1:41" ht="15.6">
      <c r="A770" s="235"/>
      <c r="B770" s="236"/>
      <c r="C770" s="237"/>
      <c r="D770" s="238"/>
      <c r="E770" s="239"/>
      <c r="F770" s="240"/>
      <c r="G770" s="235"/>
      <c r="H770" s="235"/>
      <c r="I770" s="241"/>
      <c r="J770" s="237"/>
      <c r="K770" s="239"/>
      <c r="L770" s="239"/>
      <c r="M770" s="238"/>
      <c r="N770" s="240"/>
      <c r="O770" s="235"/>
      <c r="P770" s="235"/>
      <c r="Q770" s="241"/>
      <c r="R770" s="235"/>
      <c r="S770" s="235"/>
      <c r="T770" s="235"/>
      <c r="U770" s="235"/>
      <c r="V770" s="197"/>
      <c r="W770" s="235"/>
      <c r="X770" s="235"/>
      <c r="Y770" s="235"/>
      <c r="Z770" s="235"/>
      <c r="AA770" s="235"/>
      <c r="AB770" s="235"/>
      <c r="AC770" s="235"/>
      <c r="AD770" s="235"/>
      <c r="AE770" s="235"/>
      <c r="AF770" s="235"/>
      <c r="AG770" s="235"/>
      <c r="AH770" s="235"/>
      <c r="AI770" s="235"/>
      <c r="AJ770" s="235"/>
      <c r="AK770" s="235"/>
      <c r="AL770" s="235"/>
      <c r="AM770" s="235"/>
      <c r="AN770" s="235"/>
      <c r="AO770" s="235"/>
    </row>
    <row r="771" spans="1:41" ht="15.6">
      <c r="A771" s="235"/>
      <c r="B771" s="236"/>
      <c r="C771" s="237"/>
      <c r="D771" s="238"/>
      <c r="E771" s="239"/>
      <c r="F771" s="240"/>
      <c r="G771" s="235"/>
      <c r="H771" s="235"/>
      <c r="I771" s="241"/>
      <c r="J771" s="237"/>
      <c r="K771" s="239"/>
      <c r="L771" s="239"/>
      <c r="M771" s="238"/>
      <c r="N771" s="240"/>
      <c r="O771" s="235"/>
      <c r="P771" s="235"/>
      <c r="Q771" s="241"/>
      <c r="R771" s="235"/>
      <c r="S771" s="235"/>
      <c r="T771" s="235"/>
      <c r="U771" s="235"/>
      <c r="V771" s="197"/>
      <c r="W771" s="235"/>
      <c r="X771" s="235"/>
      <c r="Y771" s="235"/>
      <c r="Z771" s="235"/>
      <c r="AA771" s="235"/>
      <c r="AB771" s="235"/>
      <c r="AC771" s="235"/>
      <c r="AD771" s="235"/>
      <c r="AE771" s="235"/>
      <c r="AF771" s="235"/>
      <c r="AG771" s="235"/>
      <c r="AH771" s="235"/>
      <c r="AI771" s="235"/>
      <c r="AJ771" s="235"/>
      <c r="AK771" s="235"/>
      <c r="AL771" s="235"/>
      <c r="AM771" s="235"/>
      <c r="AN771" s="235"/>
      <c r="AO771" s="235"/>
    </row>
    <row r="772" spans="1:41" ht="15.6">
      <c r="A772" s="235"/>
      <c r="B772" s="236"/>
      <c r="C772" s="237"/>
      <c r="D772" s="238"/>
      <c r="E772" s="239"/>
      <c r="F772" s="240"/>
      <c r="G772" s="235"/>
      <c r="H772" s="235"/>
      <c r="I772" s="241"/>
      <c r="J772" s="237"/>
      <c r="K772" s="239"/>
      <c r="L772" s="239"/>
      <c r="M772" s="238"/>
      <c r="N772" s="240"/>
      <c r="O772" s="235"/>
      <c r="P772" s="235"/>
      <c r="Q772" s="241"/>
      <c r="R772" s="235"/>
      <c r="S772" s="235"/>
      <c r="T772" s="235"/>
      <c r="U772" s="235"/>
      <c r="V772" s="197"/>
      <c r="W772" s="235"/>
      <c r="X772" s="235"/>
      <c r="Y772" s="235"/>
      <c r="Z772" s="235"/>
      <c r="AA772" s="235"/>
      <c r="AB772" s="235"/>
      <c r="AC772" s="235"/>
      <c r="AD772" s="235"/>
      <c r="AE772" s="235"/>
      <c r="AF772" s="235"/>
      <c r="AG772" s="235"/>
      <c r="AH772" s="235"/>
      <c r="AI772" s="235"/>
      <c r="AJ772" s="235"/>
      <c r="AK772" s="235"/>
      <c r="AL772" s="235"/>
      <c r="AM772" s="235"/>
      <c r="AN772" s="235"/>
      <c r="AO772" s="235"/>
    </row>
    <row r="773" spans="1:41" ht="15.6">
      <c r="A773" s="235"/>
      <c r="B773" s="236"/>
      <c r="C773" s="237"/>
      <c r="D773" s="238"/>
      <c r="E773" s="239"/>
      <c r="F773" s="240"/>
      <c r="G773" s="235"/>
      <c r="H773" s="235"/>
      <c r="I773" s="241"/>
      <c r="J773" s="237"/>
      <c r="K773" s="239"/>
      <c r="L773" s="239"/>
      <c r="M773" s="238"/>
      <c r="N773" s="240"/>
      <c r="O773" s="235"/>
      <c r="P773" s="235"/>
      <c r="Q773" s="241"/>
      <c r="R773" s="235"/>
      <c r="S773" s="235"/>
      <c r="T773" s="235"/>
      <c r="U773" s="235"/>
      <c r="V773" s="197"/>
      <c r="W773" s="235"/>
      <c r="X773" s="235"/>
      <c r="Y773" s="235"/>
      <c r="Z773" s="235"/>
      <c r="AA773" s="235"/>
      <c r="AB773" s="235"/>
      <c r="AC773" s="235"/>
      <c r="AD773" s="235"/>
      <c r="AE773" s="235"/>
      <c r="AF773" s="235"/>
      <c r="AG773" s="235"/>
      <c r="AH773" s="235"/>
      <c r="AI773" s="235"/>
      <c r="AJ773" s="235"/>
      <c r="AK773" s="235"/>
      <c r="AL773" s="235"/>
      <c r="AM773" s="235"/>
      <c r="AN773" s="235"/>
      <c r="AO773" s="235"/>
    </row>
    <row r="774" spans="1:41" ht="15.6">
      <c r="A774" s="235"/>
      <c r="B774" s="236"/>
      <c r="C774" s="237"/>
      <c r="D774" s="238"/>
      <c r="E774" s="239"/>
      <c r="F774" s="240"/>
      <c r="G774" s="235"/>
      <c r="H774" s="235"/>
      <c r="I774" s="241"/>
      <c r="J774" s="237"/>
      <c r="K774" s="239"/>
      <c r="L774" s="239"/>
      <c r="M774" s="238"/>
      <c r="N774" s="240"/>
      <c r="O774" s="235"/>
      <c r="P774" s="235"/>
      <c r="Q774" s="241"/>
      <c r="R774" s="235"/>
      <c r="S774" s="235"/>
      <c r="T774" s="235"/>
      <c r="U774" s="235"/>
      <c r="V774" s="197"/>
      <c r="W774" s="235"/>
      <c r="X774" s="235"/>
      <c r="Y774" s="235"/>
      <c r="Z774" s="235"/>
      <c r="AA774" s="235"/>
      <c r="AB774" s="235"/>
      <c r="AC774" s="235"/>
      <c r="AD774" s="235"/>
      <c r="AE774" s="235"/>
      <c r="AF774" s="235"/>
      <c r="AG774" s="235"/>
      <c r="AH774" s="235"/>
      <c r="AI774" s="235"/>
      <c r="AJ774" s="235"/>
      <c r="AK774" s="235"/>
      <c r="AL774" s="235"/>
      <c r="AM774" s="235"/>
      <c r="AN774" s="235"/>
      <c r="AO774" s="235"/>
    </row>
    <row r="775" spans="1:41" ht="15.6">
      <c r="A775" s="235"/>
      <c r="B775" s="236"/>
      <c r="C775" s="237"/>
      <c r="D775" s="238"/>
      <c r="E775" s="239"/>
      <c r="F775" s="240"/>
      <c r="G775" s="235"/>
      <c r="H775" s="235"/>
      <c r="I775" s="241"/>
      <c r="J775" s="237"/>
      <c r="K775" s="239"/>
      <c r="L775" s="239"/>
      <c r="M775" s="238"/>
      <c r="N775" s="240"/>
      <c r="O775" s="235"/>
      <c r="P775" s="235"/>
      <c r="Q775" s="241"/>
      <c r="R775" s="235"/>
      <c r="S775" s="235"/>
      <c r="T775" s="235"/>
      <c r="U775" s="235"/>
      <c r="V775" s="197"/>
      <c r="W775" s="235"/>
      <c r="X775" s="235"/>
      <c r="Y775" s="235"/>
      <c r="Z775" s="235"/>
      <c r="AA775" s="235"/>
      <c r="AB775" s="235"/>
      <c r="AC775" s="235"/>
      <c r="AD775" s="235"/>
      <c r="AE775" s="235"/>
      <c r="AF775" s="235"/>
      <c r="AG775" s="235"/>
      <c r="AH775" s="235"/>
      <c r="AI775" s="235"/>
      <c r="AJ775" s="235"/>
      <c r="AK775" s="235"/>
      <c r="AL775" s="235"/>
      <c r="AM775" s="235"/>
      <c r="AN775" s="235"/>
      <c r="AO775" s="235"/>
    </row>
    <row r="776" spans="1:41" ht="15.6">
      <c r="A776" s="235"/>
      <c r="B776" s="236"/>
      <c r="C776" s="237"/>
      <c r="D776" s="238"/>
      <c r="E776" s="239"/>
      <c r="F776" s="240"/>
      <c r="G776" s="235"/>
      <c r="H776" s="235"/>
      <c r="I776" s="241"/>
      <c r="J776" s="237"/>
      <c r="K776" s="239"/>
      <c r="L776" s="239"/>
      <c r="M776" s="238"/>
      <c r="N776" s="240"/>
      <c r="O776" s="235"/>
      <c r="P776" s="235"/>
      <c r="Q776" s="241"/>
      <c r="R776" s="235"/>
      <c r="S776" s="235"/>
      <c r="T776" s="235"/>
      <c r="U776" s="235"/>
      <c r="V776" s="197"/>
      <c r="W776" s="235"/>
      <c r="X776" s="235"/>
      <c r="Y776" s="235"/>
      <c r="Z776" s="235"/>
      <c r="AA776" s="235"/>
      <c r="AB776" s="235"/>
      <c r="AC776" s="235"/>
      <c r="AD776" s="235"/>
      <c r="AE776" s="235"/>
      <c r="AF776" s="235"/>
      <c r="AG776" s="235"/>
      <c r="AH776" s="235"/>
      <c r="AI776" s="235"/>
      <c r="AJ776" s="235"/>
      <c r="AK776" s="235"/>
      <c r="AL776" s="235"/>
      <c r="AM776" s="235"/>
      <c r="AN776" s="235"/>
      <c r="AO776" s="235"/>
    </row>
    <row r="777" spans="1:41" ht="15.6">
      <c r="A777" s="235"/>
      <c r="B777" s="236"/>
      <c r="C777" s="237"/>
      <c r="D777" s="238"/>
      <c r="E777" s="239"/>
      <c r="F777" s="240"/>
      <c r="G777" s="235"/>
      <c r="H777" s="235"/>
      <c r="I777" s="241"/>
      <c r="J777" s="237"/>
      <c r="K777" s="239"/>
      <c r="L777" s="239"/>
      <c r="M777" s="238"/>
      <c r="N777" s="240"/>
      <c r="O777" s="235"/>
      <c r="P777" s="235"/>
      <c r="Q777" s="241"/>
      <c r="R777" s="235"/>
      <c r="S777" s="235"/>
      <c r="T777" s="235"/>
      <c r="U777" s="235"/>
      <c r="V777" s="197"/>
      <c r="W777" s="235"/>
      <c r="X777" s="235"/>
      <c r="Y777" s="235"/>
      <c r="Z777" s="235"/>
      <c r="AA777" s="235"/>
      <c r="AB777" s="235"/>
      <c r="AC777" s="235"/>
      <c r="AD777" s="235"/>
      <c r="AE777" s="235"/>
      <c r="AF777" s="235"/>
      <c r="AG777" s="235"/>
      <c r="AH777" s="235"/>
      <c r="AI777" s="235"/>
      <c r="AJ777" s="235"/>
      <c r="AK777" s="235"/>
      <c r="AL777" s="235"/>
      <c r="AM777" s="235"/>
      <c r="AN777" s="235"/>
      <c r="AO777" s="235"/>
    </row>
    <row r="778" spans="1:41" ht="15.6">
      <c r="A778" s="235"/>
      <c r="B778" s="236"/>
      <c r="C778" s="237"/>
      <c r="D778" s="238"/>
      <c r="E778" s="239"/>
      <c r="F778" s="240"/>
      <c r="G778" s="235"/>
      <c r="H778" s="235"/>
      <c r="I778" s="241"/>
      <c r="J778" s="237"/>
      <c r="K778" s="239"/>
      <c r="L778" s="239"/>
      <c r="M778" s="238"/>
      <c r="N778" s="240"/>
      <c r="O778" s="235"/>
      <c r="P778" s="235"/>
      <c r="Q778" s="241"/>
      <c r="R778" s="235"/>
      <c r="S778" s="235"/>
      <c r="T778" s="235"/>
      <c r="U778" s="235"/>
      <c r="V778" s="197"/>
      <c r="W778" s="235"/>
      <c r="X778" s="235"/>
      <c r="Y778" s="235"/>
      <c r="Z778" s="235"/>
      <c r="AA778" s="235"/>
      <c r="AB778" s="235"/>
      <c r="AC778" s="235"/>
      <c r="AD778" s="235"/>
      <c r="AE778" s="235"/>
      <c r="AF778" s="235"/>
      <c r="AG778" s="235"/>
      <c r="AH778" s="235"/>
      <c r="AI778" s="235"/>
      <c r="AJ778" s="235"/>
      <c r="AK778" s="235"/>
      <c r="AL778" s="235"/>
      <c r="AM778" s="235"/>
      <c r="AN778" s="235"/>
      <c r="AO778" s="235"/>
    </row>
    <row r="779" spans="1:41" ht="15.6">
      <c r="A779" s="235"/>
      <c r="B779" s="236"/>
      <c r="C779" s="237"/>
      <c r="D779" s="238"/>
      <c r="E779" s="239"/>
      <c r="F779" s="240"/>
      <c r="G779" s="235"/>
      <c r="H779" s="235"/>
      <c r="I779" s="241"/>
      <c r="J779" s="237"/>
      <c r="K779" s="239"/>
      <c r="L779" s="239"/>
      <c r="M779" s="238"/>
      <c r="N779" s="240"/>
      <c r="O779" s="235"/>
      <c r="P779" s="235"/>
      <c r="Q779" s="241"/>
      <c r="R779" s="235"/>
      <c r="S779" s="235"/>
      <c r="T779" s="235"/>
      <c r="U779" s="235"/>
      <c r="V779" s="197"/>
      <c r="W779" s="235"/>
      <c r="X779" s="235"/>
      <c r="Y779" s="235"/>
      <c r="Z779" s="235"/>
      <c r="AA779" s="235"/>
      <c r="AB779" s="235"/>
      <c r="AC779" s="235"/>
      <c r="AD779" s="235"/>
      <c r="AE779" s="235"/>
      <c r="AF779" s="235"/>
      <c r="AG779" s="235"/>
      <c r="AH779" s="235"/>
      <c r="AI779" s="235"/>
      <c r="AJ779" s="235"/>
      <c r="AK779" s="235"/>
      <c r="AL779" s="235"/>
      <c r="AM779" s="235"/>
      <c r="AN779" s="235"/>
      <c r="AO779" s="235"/>
    </row>
    <row r="780" spans="1:41" ht="15.6">
      <c r="A780" s="235"/>
      <c r="B780" s="236"/>
      <c r="C780" s="237"/>
      <c r="D780" s="238"/>
      <c r="E780" s="239"/>
      <c r="F780" s="240"/>
      <c r="G780" s="235"/>
      <c r="H780" s="235"/>
      <c r="I780" s="241"/>
      <c r="J780" s="237"/>
      <c r="K780" s="239"/>
      <c r="L780" s="239"/>
      <c r="M780" s="238"/>
      <c r="N780" s="240"/>
      <c r="O780" s="235"/>
      <c r="P780" s="235"/>
      <c r="Q780" s="241"/>
      <c r="R780" s="235"/>
      <c r="S780" s="235"/>
      <c r="T780" s="235"/>
      <c r="U780" s="235"/>
      <c r="V780" s="197"/>
      <c r="W780" s="235"/>
      <c r="X780" s="235"/>
      <c r="Y780" s="235"/>
      <c r="Z780" s="235"/>
      <c r="AA780" s="235"/>
      <c r="AB780" s="235"/>
      <c r="AC780" s="235"/>
      <c r="AD780" s="235"/>
      <c r="AE780" s="235"/>
      <c r="AF780" s="235"/>
      <c r="AG780" s="235"/>
      <c r="AH780" s="235"/>
      <c r="AI780" s="235"/>
      <c r="AJ780" s="235"/>
      <c r="AK780" s="235"/>
      <c r="AL780" s="235"/>
      <c r="AM780" s="235"/>
      <c r="AN780" s="235"/>
      <c r="AO780" s="235"/>
    </row>
    <row r="781" spans="1:41" ht="15.6">
      <c r="A781" s="235"/>
      <c r="B781" s="236"/>
      <c r="C781" s="237"/>
      <c r="D781" s="238"/>
      <c r="E781" s="239"/>
      <c r="F781" s="240"/>
      <c r="G781" s="235"/>
      <c r="H781" s="235"/>
      <c r="I781" s="241"/>
      <c r="J781" s="237"/>
      <c r="K781" s="239"/>
      <c r="L781" s="239"/>
      <c r="M781" s="238"/>
      <c r="N781" s="240"/>
      <c r="O781" s="235"/>
      <c r="P781" s="235"/>
      <c r="Q781" s="241"/>
      <c r="R781" s="235"/>
      <c r="S781" s="235"/>
      <c r="T781" s="235"/>
      <c r="U781" s="235"/>
      <c r="V781" s="197"/>
      <c r="W781" s="235"/>
      <c r="X781" s="235"/>
      <c r="Y781" s="235"/>
      <c r="Z781" s="235"/>
      <c r="AA781" s="235"/>
      <c r="AB781" s="235"/>
      <c r="AC781" s="235"/>
      <c r="AD781" s="235"/>
      <c r="AE781" s="235"/>
      <c r="AF781" s="235"/>
      <c r="AG781" s="235"/>
      <c r="AH781" s="235"/>
      <c r="AI781" s="235"/>
      <c r="AJ781" s="235"/>
      <c r="AK781" s="235"/>
      <c r="AL781" s="235"/>
      <c r="AM781" s="235"/>
      <c r="AN781" s="235"/>
      <c r="AO781" s="235"/>
    </row>
    <row r="782" spans="1:41" ht="15.6">
      <c r="A782" s="235"/>
      <c r="B782" s="236"/>
      <c r="C782" s="237"/>
      <c r="D782" s="238"/>
      <c r="E782" s="239"/>
      <c r="F782" s="240"/>
      <c r="G782" s="235"/>
      <c r="H782" s="235"/>
      <c r="I782" s="241"/>
      <c r="J782" s="237"/>
      <c r="K782" s="239"/>
      <c r="L782" s="239"/>
      <c r="M782" s="238"/>
      <c r="N782" s="240"/>
      <c r="O782" s="235"/>
      <c r="P782" s="235"/>
      <c r="Q782" s="241"/>
      <c r="R782" s="235"/>
      <c r="S782" s="235"/>
      <c r="T782" s="235"/>
      <c r="U782" s="235"/>
      <c r="V782" s="197"/>
      <c r="W782" s="235"/>
      <c r="X782" s="235"/>
      <c r="Y782" s="235"/>
      <c r="Z782" s="235"/>
      <c r="AA782" s="235"/>
      <c r="AB782" s="235"/>
      <c r="AC782" s="235"/>
      <c r="AD782" s="235"/>
      <c r="AE782" s="235"/>
      <c r="AF782" s="235"/>
      <c r="AG782" s="235"/>
      <c r="AH782" s="235"/>
      <c r="AI782" s="235"/>
      <c r="AJ782" s="235"/>
      <c r="AK782" s="235"/>
      <c r="AL782" s="235"/>
      <c r="AM782" s="235"/>
      <c r="AN782" s="235"/>
      <c r="AO782" s="235"/>
    </row>
    <row r="783" spans="1:41" ht="15.6">
      <c r="A783" s="235"/>
      <c r="B783" s="236"/>
      <c r="C783" s="237"/>
      <c r="D783" s="238"/>
      <c r="E783" s="239"/>
      <c r="F783" s="240"/>
      <c r="G783" s="235"/>
      <c r="H783" s="235"/>
      <c r="I783" s="241"/>
      <c r="J783" s="237"/>
      <c r="K783" s="239"/>
      <c r="L783" s="239"/>
      <c r="M783" s="238"/>
      <c r="N783" s="240"/>
      <c r="O783" s="235"/>
      <c r="P783" s="235"/>
      <c r="Q783" s="241"/>
      <c r="R783" s="235"/>
      <c r="S783" s="235"/>
      <c r="T783" s="235"/>
      <c r="U783" s="235"/>
      <c r="V783" s="197"/>
      <c r="W783" s="235"/>
      <c r="X783" s="235"/>
      <c r="Y783" s="235"/>
      <c r="Z783" s="235"/>
      <c r="AA783" s="235"/>
      <c r="AB783" s="235"/>
      <c r="AC783" s="235"/>
      <c r="AD783" s="235"/>
      <c r="AE783" s="235"/>
      <c r="AF783" s="235"/>
      <c r="AG783" s="235"/>
      <c r="AH783" s="235"/>
      <c r="AI783" s="235"/>
      <c r="AJ783" s="235"/>
      <c r="AK783" s="235"/>
      <c r="AL783" s="235"/>
      <c r="AM783" s="235"/>
      <c r="AN783" s="235"/>
      <c r="AO783" s="235"/>
    </row>
    <row r="784" spans="1:41" ht="15.6">
      <c r="A784" s="235"/>
      <c r="B784" s="236"/>
      <c r="C784" s="237"/>
      <c r="D784" s="238"/>
      <c r="E784" s="239"/>
      <c r="F784" s="240"/>
      <c r="G784" s="235"/>
      <c r="H784" s="235"/>
      <c r="I784" s="241"/>
      <c r="J784" s="237"/>
      <c r="K784" s="239"/>
      <c r="L784" s="239"/>
      <c r="M784" s="238"/>
      <c r="N784" s="240"/>
      <c r="O784" s="235"/>
      <c r="P784" s="235"/>
      <c r="Q784" s="241"/>
      <c r="R784" s="235"/>
      <c r="S784" s="235"/>
      <c r="T784" s="235"/>
      <c r="U784" s="235"/>
      <c r="V784" s="197"/>
      <c r="W784" s="235"/>
      <c r="X784" s="235"/>
      <c r="Y784" s="235"/>
      <c r="Z784" s="235"/>
      <c r="AA784" s="235"/>
      <c r="AB784" s="235"/>
      <c r="AC784" s="235"/>
      <c r="AD784" s="235"/>
      <c r="AE784" s="235"/>
      <c r="AF784" s="235"/>
      <c r="AG784" s="235"/>
      <c r="AH784" s="235"/>
      <c r="AI784" s="235"/>
      <c r="AJ784" s="235"/>
      <c r="AK784" s="235"/>
      <c r="AL784" s="235"/>
      <c r="AM784" s="235"/>
      <c r="AN784" s="235"/>
      <c r="AO784" s="235"/>
    </row>
    <row r="785" spans="1:41" ht="15.6">
      <c r="A785" s="235"/>
      <c r="B785" s="236"/>
      <c r="C785" s="237"/>
      <c r="D785" s="238"/>
      <c r="E785" s="239"/>
      <c r="F785" s="240"/>
      <c r="G785" s="235"/>
      <c r="H785" s="235"/>
      <c r="I785" s="241"/>
      <c r="J785" s="237"/>
      <c r="K785" s="239"/>
      <c r="L785" s="239"/>
      <c r="M785" s="238"/>
      <c r="N785" s="240"/>
      <c r="O785" s="235"/>
      <c r="P785" s="235"/>
      <c r="Q785" s="241"/>
      <c r="R785" s="235"/>
      <c r="S785" s="235"/>
      <c r="T785" s="235"/>
      <c r="U785" s="235"/>
      <c r="V785" s="197"/>
      <c r="W785" s="235"/>
      <c r="X785" s="235"/>
      <c r="Y785" s="235"/>
      <c r="Z785" s="235"/>
      <c r="AA785" s="235"/>
      <c r="AB785" s="235"/>
      <c r="AC785" s="235"/>
      <c r="AD785" s="235"/>
      <c r="AE785" s="235"/>
      <c r="AF785" s="235"/>
      <c r="AG785" s="235"/>
      <c r="AH785" s="235"/>
      <c r="AI785" s="235"/>
      <c r="AJ785" s="235"/>
      <c r="AK785" s="235"/>
      <c r="AL785" s="235"/>
      <c r="AM785" s="235"/>
      <c r="AN785" s="235"/>
      <c r="AO785" s="235"/>
    </row>
    <row r="786" spans="1:41" ht="15.6">
      <c r="A786" s="235"/>
      <c r="B786" s="236"/>
      <c r="C786" s="237"/>
      <c r="D786" s="238"/>
      <c r="E786" s="239"/>
      <c r="F786" s="240"/>
      <c r="G786" s="235"/>
      <c r="H786" s="235"/>
      <c r="I786" s="241"/>
      <c r="J786" s="237"/>
      <c r="K786" s="239"/>
      <c r="L786" s="239"/>
      <c r="M786" s="238"/>
      <c r="N786" s="240"/>
      <c r="O786" s="235"/>
      <c r="P786" s="235"/>
      <c r="Q786" s="241"/>
      <c r="R786" s="235"/>
      <c r="S786" s="235"/>
      <c r="T786" s="235"/>
      <c r="U786" s="235"/>
      <c r="V786" s="197"/>
      <c r="W786" s="235"/>
      <c r="X786" s="235"/>
      <c r="Y786" s="235"/>
      <c r="Z786" s="235"/>
      <c r="AA786" s="235"/>
      <c r="AB786" s="235"/>
      <c r="AC786" s="235"/>
      <c r="AD786" s="235"/>
      <c r="AE786" s="235"/>
      <c r="AF786" s="235"/>
      <c r="AG786" s="235"/>
      <c r="AH786" s="235"/>
      <c r="AI786" s="235"/>
      <c r="AJ786" s="235"/>
      <c r="AK786" s="235"/>
      <c r="AL786" s="235"/>
      <c r="AM786" s="235"/>
      <c r="AN786" s="235"/>
      <c r="AO786" s="235"/>
    </row>
    <row r="787" spans="1:41" ht="15.6">
      <c r="A787" s="235"/>
      <c r="B787" s="236"/>
      <c r="C787" s="237"/>
      <c r="D787" s="238"/>
      <c r="E787" s="239"/>
      <c r="F787" s="240"/>
      <c r="G787" s="235"/>
      <c r="H787" s="235"/>
      <c r="I787" s="241"/>
      <c r="J787" s="237"/>
      <c r="K787" s="239"/>
      <c r="L787" s="239"/>
      <c r="M787" s="238"/>
      <c r="N787" s="240"/>
      <c r="O787" s="235"/>
      <c r="P787" s="235"/>
      <c r="Q787" s="241"/>
      <c r="R787" s="235"/>
      <c r="S787" s="235"/>
      <c r="T787" s="235"/>
      <c r="U787" s="235"/>
      <c r="V787" s="197"/>
      <c r="W787" s="235"/>
      <c r="X787" s="235"/>
      <c r="Y787" s="235"/>
      <c r="Z787" s="235"/>
      <c r="AA787" s="235"/>
      <c r="AB787" s="235"/>
      <c r="AC787" s="235"/>
      <c r="AD787" s="235"/>
      <c r="AE787" s="235"/>
      <c r="AF787" s="235"/>
      <c r="AG787" s="235"/>
      <c r="AH787" s="235"/>
      <c r="AI787" s="235"/>
      <c r="AJ787" s="235"/>
      <c r="AK787" s="235"/>
      <c r="AL787" s="235"/>
      <c r="AM787" s="235"/>
      <c r="AN787" s="235"/>
      <c r="AO787" s="235"/>
    </row>
    <row r="788" spans="1:41" ht="15.6">
      <c r="A788" s="235"/>
      <c r="B788" s="236"/>
      <c r="C788" s="237"/>
      <c r="D788" s="238"/>
      <c r="E788" s="239"/>
      <c r="F788" s="240"/>
      <c r="G788" s="235"/>
      <c r="H788" s="235"/>
      <c r="I788" s="241"/>
      <c r="J788" s="237"/>
      <c r="K788" s="239"/>
      <c r="L788" s="239"/>
      <c r="M788" s="238"/>
      <c r="N788" s="240"/>
      <c r="O788" s="235"/>
      <c r="P788" s="235"/>
      <c r="Q788" s="241"/>
      <c r="R788" s="235"/>
      <c r="S788" s="235"/>
      <c r="T788" s="235"/>
      <c r="U788" s="235"/>
      <c r="V788" s="197"/>
      <c r="W788" s="235"/>
      <c r="X788" s="235"/>
      <c r="Y788" s="235"/>
      <c r="Z788" s="235"/>
      <c r="AA788" s="235"/>
      <c r="AB788" s="235"/>
      <c r="AC788" s="235"/>
      <c r="AD788" s="235"/>
      <c r="AE788" s="235"/>
      <c r="AF788" s="235"/>
      <c r="AG788" s="235"/>
      <c r="AH788" s="235"/>
      <c r="AI788" s="235"/>
      <c r="AJ788" s="235"/>
      <c r="AK788" s="235"/>
      <c r="AL788" s="235"/>
      <c r="AM788" s="235"/>
      <c r="AN788" s="235"/>
      <c r="AO788" s="235"/>
    </row>
    <row r="789" spans="1:41" ht="15.6">
      <c r="A789" s="235"/>
      <c r="B789" s="236"/>
      <c r="C789" s="237"/>
      <c r="D789" s="238"/>
      <c r="E789" s="239"/>
      <c r="F789" s="240"/>
      <c r="G789" s="235"/>
      <c r="H789" s="235"/>
      <c r="I789" s="241"/>
      <c r="J789" s="237"/>
      <c r="K789" s="239"/>
      <c r="L789" s="239"/>
      <c r="M789" s="238"/>
      <c r="N789" s="240"/>
      <c r="O789" s="235"/>
      <c r="P789" s="235"/>
      <c r="Q789" s="241"/>
      <c r="R789" s="235"/>
      <c r="S789" s="235"/>
      <c r="T789" s="235"/>
      <c r="U789" s="235"/>
      <c r="V789" s="197"/>
      <c r="W789" s="235"/>
      <c r="X789" s="235"/>
      <c r="Y789" s="235"/>
      <c r="Z789" s="235"/>
      <c r="AA789" s="235"/>
      <c r="AB789" s="235"/>
      <c r="AC789" s="235"/>
      <c r="AD789" s="235"/>
      <c r="AE789" s="235"/>
      <c r="AF789" s="235"/>
      <c r="AG789" s="235"/>
      <c r="AH789" s="235"/>
      <c r="AI789" s="235"/>
      <c r="AJ789" s="235"/>
      <c r="AK789" s="235"/>
      <c r="AL789" s="235"/>
      <c r="AM789" s="235"/>
      <c r="AN789" s="235"/>
      <c r="AO789" s="235"/>
    </row>
    <row r="790" spans="1:41" ht="15.6">
      <c r="A790" s="235"/>
      <c r="B790" s="236"/>
      <c r="C790" s="237"/>
      <c r="D790" s="238"/>
      <c r="E790" s="239"/>
      <c r="F790" s="240"/>
      <c r="G790" s="235"/>
      <c r="H790" s="235"/>
      <c r="I790" s="241"/>
      <c r="J790" s="237"/>
      <c r="K790" s="239"/>
      <c r="L790" s="239"/>
      <c r="M790" s="238"/>
      <c r="N790" s="240"/>
      <c r="O790" s="235"/>
      <c r="P790" s="235"/>
      <c r="Q790" s="241"/>
      <c r="R790" s="235"/>
      <c r="S790" s="235"/>
      <c r="T790" s="235"/>
      <c r="U790" s="235"/>
      <c r="V790" s="197"/>
      <c r="W790" s="235"/>
      <c r="X790" s="235"/>
      <c r="Y790" s="235"/>
      <c r="Z790" s="235"/>
      <c r="AA790" s="235"/>
      <c r="AB790" s="235"/>
      <c r="AC790" s="235"/>
      <c r="AD790" s="235"/>
      <c r="AE790" s="235"/>
      <c r="AF790" s="235"/>
      <c r="AG790" s="235"/>
      <c r="AH790" s="235"/>
      <c r="AI790" s="235"/>
      <c r="AJ790" s="235"/>
      <c r="AK790" s="235"/>
      <c r="AL790" s="235"/>
      <c r="AM790" s="235"/>
      <c r="AN790" s="235"/>
      <c r="AO790" s="235"/>
    </row>
    <row r="791" spans="1:41" ht="15.6">
      <c r="A791" s="235"/>
      <c r="B791" s="236"/>
      <c r="C791" s="237"/>
      <c r="D791" s="238"/>
      <c r="E791" s="239"/>
      <c r="F791" s="240"/>
      <c r="G791" s="235"/>
      <c r="H791" s="235"/>
      <c r="I791" s="241"/>
      <c r="J791" s="237"/>
      <c r="K791" s="239"/>
      <c r="L791" s="239"/>
      <c r="M791" s="238"/>
      <c r="N791" s="240"/>
      <c r="O791" s="235"/>
      <c r="P791" s="235"/>
      <c r="Q791" s="241"/>
      <c r="R791" s="235"/>
      <c r="S791" s="235"/>
      <c r="T791" s="235"/>
      <c r="U791" s="235"/>
      <c r="V791" s="197"/>
      <c r="W791" s="235"/>
      <c r="X791" s="235"/>
      <c r="Y791" s="235"/>
      <c r="Z791" s="235"/>
      <c r="AA791" s="235"/>
      <c r="AB791" s="235"/>
      <c r="AC791" s="235"/>
      <c r="AD791" s="235"/>
      <c r="AE791" s="235"/>
      <c r="AF791" s="235"/>
      <c r="AG791" s="235"/>
      <c r="AH791" s="235"/>
      <c r="AI791" s="235"/>
      <c r="AJ791" s="235"/>
      <c r="AK791" s="235"/>
      <c r="AL791" s="235"/>
      <c r="AM791" s="235"/>
      <c r="AN791" s="235"/>
      <c r="AO791" s="235"/>
    </row>
    <row r="792" spans="1:41" ht="15.6">
      <c r="A792" s="235"/>
      <c r="B792" s="236"/>
      <c r="C792" s="237"/>
      <c r="D792" s="238"/>
      <c r="E792" s="239"/>
      <c r="F792" s="240"/>
      <c r="G792" s="235"/>
      <c r="H792" s="235"/>
      <c r="I792" s="241"/>
      <c r="J792" s="237"/>
      <c r="K792" s="239"/>
      <c r="L792" s="239"/>
      <c r="M792" s="238"/>
      <c r="N792" s="240"/>
      <c r="O792" s="235"/>
      <c r="P792" s="235"/>
      <c r="Q792" s="241"/>
      <c r="R792" s="235"/>
      <c r="S792" s="235"/>
      <c r="T792" s="235"/>
      <c r="U792" s="235"/>
      <c r="V792" s="197"/>
      <c r="W792" s="235"/>
      <c r="X792" s="235"/>
      <c r="Y792" s="235"/>
      <c r="Z792" s="235"/>
      <c r="AA792" s="235"/>
      <c r="AB792" s="235"/>
      <c r="AC792" s="235"/>
      <c r="AD792" s="235"/>
      <c r="AE792" s="235"/>
      <c r="AF792" s="235"/>
      <c r="AG792" s="235"/>
      <c r="AH792" s="235"/>
      <c r="AI792" s="235"/>
      <c r="AJ792" s="235"/>
      <c r="AK792" s="235"/>
      <c r="AL792" s="235"/>
      <c r="AM792" s="235"/>
      <c r="AN792" s="235"/>
      <c r="AO792" s="235"/>
    </row>
    <row r="793" spans="1:41" ht="15.6">
      <c r="A793" s="235"/>
      <c r="B793" s="236"/>
      <c r="C793" s="237"/>
      <c r="D793" s="238"/>
      <c r="E793" s="239"/>
      <c r="F793" s="240"/>
      <c r="G793" s="235"/>
      <c r="H793" s="235"/>
      <c r="I793" s="241"/>
      <c r="J793" s="237"/>
      <c r="K793" s="239"/>
      <c r="L793" s="239"/>
      <c r="M793" s="238"/>
      <c r="N793" s="240"/>
      <c r="O793" s="235"/>
      <c r="P793" s="235"/>
      <c r="Q793" s="241"/>
      <c r="R793" s="235"/>
      <c r="S793" s="235"/>
      <c r="T793" s="235"/>
      <c r="U793" s="235"/>
      <c r="V793" s="197"/>
      <c r="W793" s="235"/>
      <c r="X793" s="235"/>
      <c r="Y793" s="235"/>
      <c r="Z793" s="235"/>
      <c r="AA793" s="235"/>
      <c r="AB793" s="235"/>
      <c r="AC793" s="235"/>
      <c r="AD793" s="235"/>
      <c r="AE793" s="235"/>
      <c r="AF793" s="235"/>
      <c r="AG793" s="235"/>
      <c r="AH793" s="235"/>
      <c r="AI793" s="235"/>
      <c r="AJ793" s="235"/>
      <c r="AK793" s="235"/>
      <c r="AL793" s="235"/>
      <c r="AM793" s="235"/>
      <c r="AN793" s="235"/>
      <c r="AO793" s="235"/>
    </row>
    <row r="794" spans="1:41" ht="15.6">
      <c r="A794" s="235"/>
      <c r="B794" s="236"/>
      <c r="C794" s="237"/>
      <c r="D794" s="238"/>
      <c r="E794" s="239"/>
      <c r="F794" s="240"/>
      <c r="G794" s="235"/>
      <c r="H794" s="235"/>
      <c r="I794" s="241"/>
      <c r="J794" s="237"/>
      <c r="K794" s="239"/>
      <c r="L794" s="239"/>
      <c r="M794" s="238"/>
      <c r="N794" s="240"/>
      <c r="O794" s="235"/>
      <c r="P794" s="235"/>
      <c r="Q794" s="241"/>
      <c r="R794" s="235"/>
      <c r="S794" s="235"/>
      <c r="T794" s="235"/>
      <c r="U794" s="235"/>
      <c r="V794" s="197"/>
      <c r="W794" s="235"/>
      <c r="X794" s="235"/>
      <c r="Y794" s="235"/>
      <c r="Z794" s="235"/>
      <c r="AA794" s="235"/>
      <c r="AB794" s="235"/>
      <c r="AC794" s="235"/>
      <c r="AD794" s="235"/>
      <c r="AE794" s="235"/>
      <c r="AF794" s="235"/>
      <c r="AG794" s="235"/>
      <c r="AH794" s="235"/>
      <c r="AI794" s="235"/>
      <c r="AJ794" s="235"/>
      <c r="AK794" s="235"/>
      <c r="AL794" s="235"/>
      <c r="AM794" s="235"/>
      <c r="AN794" s="235"/>
      <c r="AO794" s="235"/>
    </row>
    <row r="795" spans="1:41" ht="15.6">
      <c r="A795" s="235"/>
      <c r="B795" s="236"/>
      <c r="C795" s="237"/>
      <c r="D795" s="238"/>
      <c r="E795" s="239"/>
      <c r="F795" s="240"/>
      <c r="G795" s="235"/>
      <c r="H795" s="235"/>
      <c r="I795" s="241"/>
      <c r="J795" s="237"/>
      <c r="K795" s="239"/>
      <c r="L795" s="239"/>
      <c r="M795" s="238"/>
      <c r="N795" s="240"/>
      <c r="O795" s="235"/>
      <c r="P795" s="235"/>
      <c r="Q795" s="241"/>
      <c r="R795" s="235"/>
      <c r="S795" s="235"/>
      <c r="T795" s="235"/>
      <c r="U795" s="235"/>
      <c r="V795" s="197"/>
      <c r="W795" s="235"/>
      <c r="X795" s="235"/>
      <c r="Y795" s="235"/>
      <c r="Z795" s="235"/>
      <c r="AA795" s="235"/>
      <c r="AB795" s="235"/>
      <c r="AC795" s="235"/>
      <c r="AD795" s="235"/>
      <c r="AE795" s="235"/>
      <c r="AF795" s="235"/>
      <c r="AG795" s="235"/>
      <c r="AH795" s="235"/>
      <c r="AI795" s="235"/>
      <c r="AJ795" s="235"/>
      <c r="AK795" s="235"/>
      <c r="AL795" s="235"/>
      <c r="AM795" s="235"/>
      <c r="AN795" s="235"/>
      <c r="AO795" s="235"/>
    </row>
    <row r="796" spans="1:41" ht="15.6">
      <c r="A796" s="235"/>
      <c r="B796" s="236"/>
      <c r="C796" s="237"/>
      <c r="D796" s="238"/>
      <c r="E796" s="239"/>
      <c r="F796" s="240"/>
      <c r="G796" s="235"/>
      <c r="H796" s="235"/>
      <c r="I796" s="241"/>
      <c r="J796" s="237"/>
      <c r="K796" s="239"/>
      <c r="L796" s="239"/>
      <c r="M796" s="238"/>
      <c r="N796" s="240"/>
      <c r="O796" s="235"/>
      <c r="P796" s="235"/>
      <c r="Q796" s="241"/>
      <c r="R796" s="235"/>
      <c r="S796" s="235"/>
      <c r="T796" s="235"/>
      <c r="U796" s="235"/>
      <c r="V796" s="197"/>
      <c r="W796" s="235"/>
      <c r="X796" s="235"/>
      <c r="Y796" s="235"/>
      <c r="Z796" s="235"/>
      <c r="AA796" s="235"/>
      <c r="AB796" s="235"/>
      <c r="AC796" s="235"/>
      <c r="AD796" s="235"/>
      <c r="AE796" s="235"/>
      <c r="AF796" s="235"/>
      <c r="AG796" s="235"/>
      <c r="AH796" s="235"/>
      <c r="AI796" s="235"/>
      <c r="AJ796" s="235"/>
      <c r="AK796" s="235"/>
      <c r="AL796" s="235"/>
      <c r="AM796" s="235"/>
      <c r="AN796" s="235"/>
      <c r="AO796" s="235"/>
    </row>
    <row r="797" spans="1:41" ht="15.6">
      <c r="A797" s="235"/>
      <c r="B797" s="236"/>
      <c r="C797" s="237"/>
      <c r="D797" s="238"/>
      <c r="E797" s="239"/>
      <c r="F797" s="240"/>
      <c r="G797" s="235"/>
      <c r="H797" s="235"/>
      <c r="I797" s="241"/>
      <c r="J797" s="237"/>
      <c r="K797" s="239"/>
      <c r="L797" s="239"/>
      <c r="M797" s="238"/>
      <c r="N797" s="240"/>
      <c r="O797" s="235"/>
      <c r="P797" s="235"/>
      <c r="Q797" s="241"/>
      <c r="R797" s="235"/>
      <c r="S797" s="235"/>
      <c r="T797" s="235"/>
      <c r="U797" s="235"/>
      <c r="V797" s="197"/>
      <c r="W797" s="235"/>
      <c r="X797" s="235"/>
      <c r="Y797" s="235"/>
      <c r="Z797" s="235"/>
      <c r="AA797" s="235"/>
      <c r="AB797" s="235"/>
      <c r="AC797" s="235"/>
      <c r="AD797" s="235"/>
      <c r="AE797" s="235"/>
      <c r="AF797" s="235"/>
      <c r="AG797" s="235"/>
      <c r="AH797" s="235"/>
      <c r="AI797" s="235"/>
      <c r="AJ797" s="235"/>
      <c r="AK797" s="235"/>
      <c r="AL797" s="235"/>
      <c r="AM797" s="235"/>
      <c r="AN797" s="235"/>
      <c r="AO797" s="235"/>
    </row>
    <row r="798" spans="1:41" ht="15.6">
      <c r="A798" s="235"/>
      <c r="B798" s="236"/>
      <c r="C798" s="237"/>
      <c r="D798" s="238"/>
      <c r="E798" s="239"/>
      <c r="F798" s="240"/>
      <c r="G798" s="235"/>
      <c r="H798" s="235"/>
      <c r="I798" s="241"/>
      <c r="J798" s="237"/>
      <c r="K798" s="239"/>
      <c r="L798" s="239"/>
      <c r="M798" s="238"/>
      <c r="N798" s="240"/>
      <c r="O798" s="235"/>
      <c r="P798" s="235"/>
      <c r="Q798" s="241"/>
      <c r="R798" s="235"/>
      <c r="S798" s="235"/>
      <c r="T798" s="235"/>
      <c r="U798" s="235"/>
      <c r="V798" s="197"/>
      <c r="W798" s="235"/>
      <c r="X798" s="235"/>
      <c r="Y798" s="235"/>
      <c r="Z798" s="235"/>
      <c r="AA798" s="235"/>
      <c r="AB798" s="235"/>
      <c r="AC798" s="235"/>
      <c r="AD798" s="235"/>
      <c r="AE798" s="235"/>
      <c r="AF798" s="235"/>
      <c r="AG798" s="235"/>
      <c r="AH798" s="235"/>
      <c r="AI798" s="235"/>
      <c r="AJ798" s="235"/>
      <c r="AK798" s="235"/>
      <c r="AL798" s="235"/>
      <c r="AM798" s="235"/>
      <c r="AN798" s="235"/>
      <c r="AO798" s="235"/>
    </row>
    <row r="799" spans="1:41" ht="15.6">
      <c r="A799" s="235"/>
      <c r="B799" s="236"/>
      <c r="C799" s="237"/>
      <c r="D799" s="238"/>
      <c r="E799" s="239"/>
      <c r="F799" s="240"/>
      <c r="G799" s="235"/>
      <c r="H799" s="235"/>
      <c r="I799" s="241"/>
      <c r="J799" s="237"/>
      <c r="K799" s="239"/>
      <c r="L799" s="239"/>
      <c r="M799" s="238"/>
      <c r="N799" s="240"/>
      <c r="O799" s="235"/>
      <c r="P799" s="235"/>
      <c r="Q799" s="241"/>
      <c r="R799" s="235"/>
      <c r="S799" s="235"/>
      <c r="T799" s="235"/>
      <c r="U799" s="235"/>
      <c r="V799" s="197"/>
      <c r="W799" s="235"/>
      <c r="X799" s="235"/>
      <c r="Y799" s="235"/>
      <c r="Z799" s="235"/>
      <c r="AA799" s="235"/>
      <c r="AB799" s="235"/>
      <c r="AC799" s="235"/>
      <c r="AD799" s="235"/>
      <c r="AE799" s="235"/>
      <c r="AF799" s="235"/>
      <c r="AG799" s="235"/>
      <c r="AH799" s="235"/>
      <c r="AI799" s="235"/>
      <c r="AJ799" s="235"/>
      <c r="AK799" s="235"/>
      <c r="AL799" s="235"/>
      <c r="AM799" s="235"/>
      <c r="AN799" s="235"/>
      <c r="AO799" s="235"/>
    </row>
    <row r="800" spans="1:41" ht="15.6">
      <c r="A800" s="235"/>
      <c r="B800" s="236"/>
      <c r="C800" s="237"/>
      <c r="D800" s="238"/>
      <c r="E800" s="239"/>
      <c r="F800" s="240"/>
      <c r="G800" s="235"/>
      <c r="H800" s="235"/>
      <c r="I800" s="241"/>
      <c r="J800" s="237"/>
      <c r="K800" s="239"/>
      <c r="L800" s="239"/>
      <c r="M800" s="238"/>
      <c r="N800" s="240"/>
      <c r="O800" s="235"/>
      <c r="P800" s="235"/>
      <c r="Q800" s="241"/>
      <c r="R800" s="235"/>
      <c r="S800" s="235"/>
      <c r="T800" s="235"/>
      <c r="U800" s="235"/>
      <c r="V800" s="197"/>
      <c r="W800" s="235"/>
      <c r="X800" s="235"/>
      <c r="Y800" s="235"/>
      <c r="Z800" s="235"/>
      <c r="AA800" s="235"/>
      <c r="AB800" s="235"/>
      <c r="AC800" s="235"/>
      <c r="AD800" s="235"/>
      <c r="AE800" s="235"/>
      <c r="AF800" s="235"/>
      <c r="AG800" s="235"/>
      <c r="AH800" s="235"/>
      <c r="AI800" s="235"/>
      <c r="AJ800" s="235"/>
      <c r="AK800" s="235"/>
      <c r="AL800" s="235"/>
      <c r="AM800" s="235"/>
      <c r="AN800" s="235"/>
      <c r="AO800" s="235"/>
    </row>
    <row r="801" spans="1:41" ht="15.6">
      <c r="A801" s="235"/>
      <c r="B801" s="236"/>
      <c r="C801" s="237"/>
      <c r="D801" s="238"/>
      <c r="E801" s="239"/>
      <c r="F801" s="240"/>
      <c r="G801" s="235"/>
      <c r="H801" s="235"/>
      <c r="I801" s="241"/>
      <c r="J801" s="237"/>
      <c r="K801" s="239"/>
      <c r="L801" s="239"/>
      <c r="M801" s="238"/>
      <c r="N801" s="240"/>
      <c r="O801" s="235"/>
      <c r="P801" s="235"/>
      <c r="Q801" s="241"/>
      <c r="R801" s="235"/>
      <c r="S801" s="235"/>
      <c r="T801" s="235"/>
      <c r="U801" s="235"/>
      <c r="V801" s="197"/>
      <c r="W801" s="235"/>
      <c r="X801" s="235"/>
      <c r="Y801" s="235"/>
      <c r="Z801" s="235"/>
      <c r="AA801" s="235"/>
      <c r="AB801" s="235"/>
      <c r="AC801" s="235"/>
      <c r="AD801" s="235"/>
      <c r="AE801" s="235"/>
      <c r="AF801" s="235"/>
      <c r="AG801" s="235"/>
      <c r="AH801" s="235"/>
      <c r="AI801" s="235"/>
      <c r="AJ801" s="235"/>
      <c r="AK801" s="235"/>
      <c r="AL801" s="235"/>
      <c r="AM801" s="235"/>
      <c r="AN801" s="235"/>
      <c r="AO801" s="235"/>
    </row>
    <row r="802" spans="1:41" ht="15.6">
      <c r="A802" s="235"/>
      <c r="B802" s="236"/>
      <c r="C802" s="237"/>
      <c r="D802" s="238"/>
      <c r="E802" s="239"/>
      <c r="F802" s="240"/>
      <c r="G802" s="235"/>
      <c r="H802" s="235"/>
      <c r="I802" s="241"/>
      <c r="J802" s="237"/>
      <c r="K802" s="239"/>
      <c r="L802" s="239"/>
      <c r="M802" s="238"/>
      <c r="N802" s="240"/>
      <c r="O802" s="235"/>
      <c r="P802" s="235"/>
      <c r="Q802" s="241"/>
      <c r="R802" s="235"/>
      <c r="S802" s="235"/>
      <c r="T802" s="235"/>
      <c r="U802" s="235"/>
      <c r="V802" s="197"/>
      <c r="W802" s="235"/>
      <c r="X802" s="235"/>
      <c r="Y802" s="235"/>
      <c r="Z802" s="235"/>
      <c r="AA802" s="235"/>
      <c r="AB802" s="235"/>
      <c r="AC802" s="235"/>
      <c r="AD802" s="235"/>
      <c r="AE802" s="235"/>
      <c r="AF802" s="235"/>
      <c r="AG802" s="235"/>
      <c r="AH802" s="235"/>
      <c r="AI802" s="235"/>
      <c r="AJ802" s="235"/>
      <c r="AK802" s="235"/>
      <c r="AL802" s="235"/>
      <c r="AM802" s="235"/>
      <c r="AN802" s="235"/>
      <c r="AO802" s="235"/>
    </row>
    <row r="803" spans="1:41" ht="15.6">
      <c r="A803" s="235"/>
      <c r="B803" s="236"/>
      <c r="C803" s="237"/>
      <c r="D803" s="238"/>
      <c r="E803" s="239"/>
      <c r="F803" s="240"/>
      <c r="G803" s="235"/>
      <c r="H803" s="235"/>
      <c r="I803" s="241"/>
      <c r="J803" s="237"/>
      <c r="K803" s="239"/>
      <c r="L803" s="239"/>
      <c r="M803" s="238"/>
      <c r="N803" s="240"/>
      <c r="O803" s="235"/>
      <c r="P803" s="235"/>
      <c r="Q803" s="241"/>
      <c r="R803" s="235"/>
      <c r="S803" s="235"/>
      <c r="T803" s="235"/>
      <c r="U803" s="235"/>
      <c r="V803" s="197"/>
      <c r="W803" s="235"/>
      <c r="X803" s="235"/>
      <c r="Y803" s="235"/>
      <c r="Z803" s="235"/>
      <c r="AA803" s="235"/>
      <c r="AB803" s="235"/>
      <c r="AC803" s="235"/>
      <c r="AD803" s="235"/>
      <c r="AE803" s="235"/>
      <c r="AF803" s="235"/>
      <c r="AG803" s="235"/>
      <c r="AH803" s="235"/>
      <c r="AI803" s="235"/>
      <c r="AJ803" s="235"/>
      <c r="AK803" s="235"/>
      <c r="AL803" s="235"/>
      <c r="AM803" s="235"/>
      <c r="AN803" s="235"/>
      <c r="AO803" s="235"/>
    </row>
    <row r="804" spans="1:41" ht="15.6">
      <c r="A804" s="235"/>
      <c r="B804" s="236"/>
      <c r="C804" s="237"/>
      <c r="D804" s="238"/>
      <c r="E804" s="239"/>
      <c r="F804" s="240"/>
      <c r="G804" s="235"/>
      <c r="H804" s="235"/>
      <c r="I804" s="241"/>
      <c r="J804" s="237"/>
      <c r="K804" s="239"/>
      <c r="L804" s="239"/>
      <c r="M804" s="238"/>
      <c r="N804" s="240"/>
      <c r="O804" s="235"/>
      <c r="P804" s="235"/>
      <c r="Q804" s="241"/>
      <c r="R804" s="235"/>
      <c r="S804" s="235"/>
      <c r="T804" s="235"/>
      <c r="U804" s="235"/>
      <c r="V804" s="197"/>
      <c r="W804" s="235"/>
      <c r="X804" s="235"/>
      <c r="Y804" s="235"/>
      <c r="Z804" s="235"/>
      <c r="AA804" s="235"/>
      <c r="AB804" s="235"/>
      <c r="AC804" s="235"/>
      <c r="AD804" s="235"/>
      <c r="AE804" s="235"/>
      <c r="AF804" s="235"/>
      <c r="AG804" s="235"/>
      <c r="AH804" s="235"/>
      <c r="AI804" s="235"/>
      <c r="AJ804" s="235"/>
      <c r="AK804" s="235"/>
      <c r="AL804" s="235"/>
      <c r="AM804" s="235"/>
      <c r="AN804" s="235"/>
      <c r="AO804" s="235"/>
    </row>
    <row r="805" spans="1:41" ht="15.6">
      <c r="A805" s="235"/>
      <c r="B805" s="236"/>
      <c r="C805" s="237"/>
      <c r="D805" s="238"/>
      <c r="E805" s="239"/>
      <c r="F805" s="240"/>
      <c r="G805" s="235"/>
      <c r="H805" s="235"/>
      <c r="I805" s="241"/>
      <c r="J805" s="237"/>
      <c r="K805" s="239"/>
      <c r="L805" s="239"/>
      <c r="M805" s="238"/>
      <c r="N805" s="240"/>
      <c r="O805" s="235"/>
      <c r="P805" s="235"/>
      <c r="Q805" s="241"/>
      <c r="R805" s="235"/>
      <c r="S805" s="235"/>
      <c r="T805" s="235"/>
      <c r="U805" s="235"/>
      <c r="V805" s="197"/>
      <c r="W805" s="235"/>
      <c r="X805" s="235"/>
      <c r="Y805" s="235"/>
      <c r="Z805" s="235"/>
      <c r="AA805" s="235"/>
      <c r="AB805" s="235"/>
      <c r="AC805" s="235"/>
      <c r="AD805" s="235"/>
      <c r="AE805" s="235"/>
      <c r="AF805" s="235"/>
      <c r="AG805" s="235"/>
      <c r="AH805" s="235"/>
      <c r="AI805" s="235"/>
      <c r="AJ805" s="235"/>
      <c r="AK805" s="235"/>
      <c r="AL805" s="235"/>
      <c r="AM805" s="235"/>
      <c r="AN805" s="235"/>
      <c r="AO805" s="235"/>
    </row>
    <row r="806" spans="1:41" ht="15.6">
      <c r="A806" s="235"/>
      <c r="B806" s="236"/>
      <c r="C806" s="237"/>
      <c r="D806" s="238"/>
      <c r="E806" s="239"/>
      <c r="F806" s="240"/>
      <c r="G806" s="235"/>
      <c r="H806" s="235"/>
      <c r="I806" s="241"/>
      <c r="J806" s="237"/>
      <c r="K806" s="239"/>
      <c r="L806" s="239"/>
      <c r="M806" s="238"/>
      <c r="N806" s="240"/>
      <c r="O806" s="235"/>
      <c r="P806" s="235"/>
      <c r="Q806" s="241"/>
      <c r="R806" s="235"/>
      <c r="S806" s="235"/>
      <c r="T806" s="235"/>
      <c r="U806" s="235"/>
      <c r="V806" s="197"/>
      <c r="W806" s="235"/>
      <c r="X806" s="235"/>
      <c r="Y806" s="235"/>
      <c r="Z806" s="235"/>
      <c r="AA806" s="235"/>
      <c r="AB806" s="235"/>
      <c r="AC806" s="235"/>
      <c r="AD806" s="235"/>
      <c r="AE806" s="235"/>
      <c r="AF806" s="235"/>
      <c r="AG806" s="235"/>
      <c r="AH806" s="235"/>
      <c r="AI806" s="235"/>
      <c r="AJ806" s="235"/>
      <c r="AK806" s="235"/>
      <c r="AL806" s="235"/>
      <c r="AM806" s="235"/>
      <c r="AN806" s="235"/>
      <c r="AO806" s="235"/>
    </row>
    <row r="807" spans="1:41" ht="15.6">
      <c r="A807" s="235"/>
      <c r="B807" s="236"/>
      <c r="C807" s="237"/>
      <c r="D807" s="238"/>
      <c r="E807" s="239"/>
      <c r="F807" s="240"/>
      <c r="G807" s="235"/>
      <c r="H807" s="235"/>
      <c r="I807" s="241"/>
      <c r="J807" s="237"/>
      <c r="K807" s="239"/>
      <c r="L807" s="239"/>
      <c r="M807" s="238"/>
      <c r="N807" s="240"/>
      <c r="O807" s="235"/>
      <c r="P807" s="235"/>
      <c r="Q807" s="241"/>
      <c r="R807" s="235"/>
      <c r="S807" s="235"/>
      <c r="T807" s="235"/>
      <c r="U807" s="235"/>
      <c r="V807" s="197"/>
      <c r="W807" s="235"/>
      <c r="X807" s="235"/>
      <c r="Y807" s="235"/>
      <c r="Z807" s="235"/>
      <c r="AA807" s="235"/>
      <c r="AB807" s="235"/>
      <c r="AC807" s="235"/>
      <c r="AD807" s="235"/>
      <c r="AE807" s="235"/>
      <c r="AF807" s="235"/>
      <c r="AG807" s="235"/>
      <c r="AH807" s="235"/>
      <c r="AI807" s="235"/>
      <c r="AJ807" s="235"/>
      <c r="AK807" s="235"/>
      <c r="AL807" s="235"/>
      <c r="AM807" s="235"/>
      <c r="AN807" s="235"/>
      <c r="AO807" s="235"/>
    </row>
    <row r="808" spans="1:41" ht="15.6">
      <c r="A808" s="235"/>
      <c r="B808" s="236"/>
      <c r="C808" s="237"/>
      <c r="D808" s="238"/>
      <c r="E808" s="239"/>
      <c r="F808" s="240"/>
      <c r="G808" s="235"/>
      <c r="H808" s="235"/>
      <c r="I808" s="241"/>
      <c r="J808" s="237"/>
      <c r="K808" s="239"/>
      <c r="L808" s="239"/>
      <c r="M808" s="238"/>
      <c r="N808" s="240"/>
      <c r="O808" s="235"/>
      <c r="P808" s="235"/>
      <c r="Q808" s="241"/>
      <c r="R808" s="235"/>
      <c r="S808" s="235"/>
      <c r="T808" s="235"/>
      <c r="U808" s="235"/>
      <c r="V808" s="197"/>
      <c r="W808" s="235"/>
      <c r="X808" s="235"/>
      <c r="Y808" s="235"/>
      <c r="Z808" s="235"/>
      <c r="AA808" s="235"/>
      <c r="AB808" s="235"/>
      <c r="AC808" s="235"/>
      <c r="AD808" s="235"/>
      <c r="AE808" s="235"/>
      <c r="AF808" s="235"/>
      <c r="AG808" s="235"/>
      <c r="AH808" s="235"/>
      <c r="AI808" s="235"/>
      <c r="AJ808" s="235"/>
      <c r="AK808" s="235"/>
      <c r="AL808" s="235"/>
      <c r="AM808" s="235"/>
      <c r="AN808" s="235"/>
      <c r="AO808" s="235"/>
    </row>
    <row r="809" spans="1:41" ht="15.6">
      <c r="A809" s="235"/>
      <c r="B809" s="236"/>
      <c r="C809" s="237"/>
      <c r="D809" s="238"/>
      <c r="E809" s="239"/>
      <c r="F809" s="240"/>
      <c r="G809" s="235"/>
      <c r="H809" s="235"/>
      <c r="I809" s="241"/>
      <c r="J809" s="237"/>
      <c r="K809" s="239"/>
      <c r="L809" s="239"/>
      <c r="M809" s="238"/>
      <c r="N809" s="240"/>
      <c r="O809" s="235"/>
      <c r="P809" s="235"/>
      <c r="Q809" s="241"/>
      <c r="R809" s="235"/>
      <c r="S809" s="235"/>
      <c r="T809" s="235"/>
      <c r="U809" s="235"/>
      <c r="V809" s="197"/>
      <c r="W809" s="235"/>
      <c r="X809" s="235"/>
      <c r="Y809" s="235"/>
      <c r="Z809" s="235"/>
      <c r="AA809" s="235"/>
      <c r="AB809" s="235"/>
      <c r="AC809" s="235"/>
      <c r="AD809" s="235"/>
      <c r="AE809" s="235"/>
      <c r="AF809" s="235"/>
      <c r="AG809" s="235"/>
      <c r="AH809" s="235"/>
      <c r="AI809" s="235"/>
      <c r="AJ809" s="235"/>
      <c r="AK809" s="235"/>
      <c r="AL809" s="235"/>
      <c r="AM809" s="235"/>
      <c r="AN809" s="235"/>
      <c r="AO809" s="235"/>
    </row>
    <row r="810" spans="1:41" ht="15.6">
      <c r="A810" s="235"/>
      <c r="B810" s="236"/>
      <c r="C810" s="237"/>
      <c r="D810" s="238"/>
      <c r="E810" s="239"/>
      <c r="F810" s="240"/>
      <c r="G810" s="235"/>
      <c r="H810" s="235"/>
      <c r="I810" s="241"/>
      <c r="J810" s="237"/>
      <c r="K810" s="239"/>
      <c r="L810" s="239"/>
      <c r="M810" s="238"/>
      <c r="N810" s="240"/>
      <c r="O810" s="235"/>
      <c r="P810" s="235"/>
      <c r="Q810" s="241"/>
      <c r="R810" s="235"/>
      <c r="S810" s="235"/>
      <c r="T810" s="235"/>
      <c r="U810" s="235"/>
      <c r="V810" s="197"/>
      <c r="W810" s="235"/>
      <c r="X810" s="235"/>
      <c r="Y810" s="235"/>
      <c r="Z810" s="235"/>
      <c r="AA810" s="235"/>
      <c r="AB810" s="235"/>
      <c r="AC810" s="235"/>
      <c r="AD810" s="235"/>
      <c r="AE810" s="235"/>
      <c r="AF810" s="235"/>
      <c r="AG810" s="235"/>
      <c r="AH810" s="235"/>
      <c r="AI810" s="235"/>
      <c r="AJ810" s="235"/>
      <c r="AK810" s="235"/>
      <c r="AL810" s="235"/>
      <c r="AM810" s="235"/>
      <c r="AN810" s="235"/>
      <c r="AO810" s="235"/>
    </row>
    <row r="811" spans="1:41" ht="15.6">
      <c r="A811" s="235"/>
      <c r="B811" s="236"/>
      <c r="C811" s="237"/>
      <c r="D811" s="238"/>
      <c r="E811" s="239"/>
      <c r="F811" s="240"/>
      <c r="G811" s="235"/>
      <c r="H811" s="235"/>
      <c r="I811" s="241"/>
      <c r="J811" s="237"/>
      <c r="K811" s="239"/>
      <c r="L811" s="239"/>
      <c r="M811" s="238"/>
      <c r="N811" s="240"/>
      <c r="O811" s="235"/>
      <c r="P811" s="235"/>
      <c r="Q811" s="241"/>
      <c r="R811" s="235"/>
      <c r="S811" s="235"/>
      <c r="T811" s="235"/>
      <c r="U811" s="235"/>
      <c r="V811" s="197"/>
      <c r="W811" s="235"/>
      <c r="X811" s="235"/>
      <c r="Y811" s="235"/>
      <c r="Z811" s="235"/>
      <c r="AA811" s="235"/>
      <c r="AB811" s="235"/>
      <c r="AC811" s="235"/>
      <c r="AD811" s="235"/>
      <c r="AE811" s="235"/>
      <c r="AF811" s="235"/>
      <c r="AG811" s="235"/>
      <c r="AH811" s="235"/>
      <c r="AI811" s="235"/>
      <c r="AJ811" s="235"/>
      <c r="AK811" s="235"/>
      <c r="AL811" s="235"/>
      <c r="AM811" s="235"/>
      <c r="AN811" s="235"/>
      <c r="AO811" s="235"/>
    </row>
    <row r="812" spans="1:41" ht="15.6">
      <c r="A812" s="235"/>
      <c r="B812" s="236"/>
      <c r="C812" s="237"/>
      <c r="D812" s="238"/>
      <c r="E812" s="239"/>
      <c r="F812" s="240"/>
      <c r="G812" s="235"/>
      <c r="H812" s="235"/>
      <c r="I812" s="241"/>
      <c r="J812" s="237"/>
      <c r="K812" s="239"/>
      <c r="L812" s="239"/>
      <c r="M812" s="238"/>
      <c r="N812" s="240"/>
      <c r="O812" s="235"/>
      <c r="P812" s="235"/>
      <c r="Q812" s="241"/>
      <c r="R812" s="235"/>
      <c r="S812" s="235"/>
      <c r="T812" s="235"/>
      <c r="U812" s="235"/>
      <c r="V812" s="197"/>
      <c r="W812" s="235"/>
      <c r="X812" s="235"/>
      <c r="Y812" s="235"/>
      <c r="Z812" s="235"/>
      <c r="AA812" s="235"/>
      <c r="AB812" s="235"/>
      <c r="AC812" s="235"/>
      <c r="AD812" s="235"/>
      <c r="AE812" s="235"/>
      <c r="AF812" s="235"/>
      <c r="AG812" s="235"/>
      <c r="AH812" s="235"/>
      <c r="AI812" s="235"/>
      <c r="AJ812" s="235"/>
      <c r="AK812" s="235"/>
      <c r="AL812" s="235"/>
      <c r="AM812" s="235"/>
      <c r="AN812" s="235"/>
      <c r="AO812" s="235"/>
    </row>
    <row r="813" spans="1:41" ht="15.6">
      <c r="A813" s="235"/>
      <c r="B813" s="236"/>
      <c r="C813" s="237"/>
      <c r="D813" s="238"/>
      <c r="E813" s="239"/>
      <c r="F813" s="240"/>
      <c r="G813" s="235"/>
      <c r="H813" s="235"/>
      <c r="I813" s="241"/>
      <c r="J813" s="237"/>
      <c r="K813" s="239"/>
      <c r="L813" s="239"/>
      <c r="M813" s="238"/>
      <c r="N813" s="240"/>
      <c r="O813" s="235"/>
      <c r="P813" s="235"/>
      <c r="Q813" s="241"/>
      <c r="R813" s="235"/>
      <c r="S813" s="235"/>
      <c r="T813" s="235"/>
      <c r="U813" s="235"/>
      <c r="V813" s="197"/>
      <c r="W813" s="235"/>
      <c r="X813" s="235"/>
      <c r="Y813" s="235"/>
      <c r="Z813" s="235"/>
      <c r="AA813" s="235"/>
      <c r="AB813" s="235"/>
      <c r="AC813" s="235"/>
      <c r="AD813" s="235"/>
      <c r="AE813" s="235"/>
      <c r="AF813" s="235"/>
      <c r="AG813" s="235"/>
      <c r="AH813" s="235"/>
      <c r="AI813" s="235"/>
      <c r="AJ813" s="235"/>
      <c r="AK813" s="235"/>
      <c r="AL813" s="235"/>
      <c r="AM813" s="235"/>
      <c r="AN813" s="235"/>
      <c r="AO813" s="235"/>
    </row>
    <row r="814" spans="1:41" ht="15.6">
      <c r="A814" s="235"/>
      <c r="B814" s="236"/>
      <c r="C814" s="237"/>
      <c r="D814" s="238"/>
      <c r="E814" s="239"/>
      <c r="F814" s="240"/>
      <c r="G814" s="235"/>
      <c r="H814" s="235"/>
      <c r="I814" s="241"/>
      <c r="J814" s="237"/>
      <c r="K814" s="239"/>
      <c r="L814" s="239"/>
      <c r="M814" s="238"/>
      <c r="N814" s="240"/>
      <c r="O814" s="235"/>
      <c r="P814" s="235"/>
      <c r="Q814" s="241"/>
      <c r="R814" s="235"/>
      <c r="S814" s="235"/>
      <c r="T814" s="235"/>
      <c r="U814" s="235"/>
      <c r="V814" s="197"/>
      <c r="W814" s="235"/>
      <c r="X814" s="235"/>
      <c r="Y814" s="235"/>
      <c r="Z814" s="235"/>
      <c r="AA814" s="235"/>
      <c r="AB814" s="235"/>
      <c r="AC814" s="235"/>
      <c r="AD814" s="235"/>
      <c r="AE814" s="235"/>
      <c r="AF814" s="235"/>
      <c r="AG814" s="235"/>
      <c r="AH814" s="235"/>
      <c r="AI814" s="235"/>
      <c r="AJ814" s="235"/>
      <c r="AK814" s="235"/>
      <c r="AL814" s="235"/>
      <c r="AM814" s="235"/>
      <c r="AN814" s="235"/>
      <c r="AO814" s="235"/>
    </row>
    <row r="815" spans="1:41" ht="15.6">
      <c r="A815" s="235"/>
      <c r="B815" s="236"/>
      <c r="C815" s="237"/>
      <c r="D815" s="238"/>
      <c r="E815" s="239"/>
      <c r="F815" s="240"/>
      <c r="G815" s="235"/>
      <c r="H815" s="235"/>
      <c r="I815" s="241"/>
      <c r="J815" s="237"/>
      <c r="K815" s="239"/>
      <c r="L815" s="239"/>
      <c r="M815" s="238"/>
      <c r="N815" s="240"/>
      <c r="O815" s="235"/>
      <c r="P815" s="235"/>
      <c r="Q815" s="241"/>
      <c r="R815" s="235"/>
      <c r="S815" s="235"/>
      <c r="T815" s="235"/>
      <c r="U815" s="235"/>
      <c r="V815" s="197"/>
      <c r="W815" s="235"/>
      <c r="X815" s="235"/>
      <c r="Y815" s="235"/>
      <c r="Z815" s="235"/>
      <c r="AA815" s="235"/>
      <c r="AB815" s="235"/>
      <c r="AC815" s="235"/>
      <c r="AD815" s="235"/>
      <c r="AE815" s="235"/>
      <c r="AF815" s="235"/>
      <c r="AG815" s="235"/>
      <c r="AH815" s="235"/>
      <c r="AI815" s="235"/>
      <c r="AJ815" s="235"/>
      <c r="AK815" s="235"/>
      <c r="AL815" s="235"/>
      <c r="AM815" s="235"/>
      <c r="AN815" s="235"/>
      <c r="AO815" s="235"/>
    </row>
    <row r="816" spans="1:41" ht="15.6">
      <c r="A816" s="235"/>
      <c r="B816" s="236"/>
      <c r="C816" s="237"/>
      <c r="D816" s="238"/>
      <c r="E816" s="239"/>
      <c r="F816" s="240"/>
      <c r="G816" s="235"/>
      <c r="H816" s="235"/>
      <c r="I816" s="241"/>
      <c r="J816" s="237"/>
      <c r="K816" s="239"/>
      <c r="L816" s="239"/>
      <c r="M816" s="238"/>
      <c r="N816" s="240"/>
      <c r="O816" s="235"/>
      <c r="P816" s="235"/>
      <c r="Q816" s="241"/>
      <c r="R816" s="235"/>
      <c r="S816" s="235"/>
      <c r="T816" s="235"/>
      <c r="U816" s="235"/>
      <c r="V816" s="197"/>
      <c r="W816" s="235"/>
      <c r="X816" s="235"/>
      <c r="Y816" s="235"/>
      <c r="Z816" s="235"/>
      <c r="AA816" s="235"/>
      <c r="AB816" s="235"/>
      <c r="AC816" s="235"/>
      <c r="AD816" s="235"/>
      <c r="AE816" s="235"/>
      <c r="AF816" s="235"/>
      <c r="AG816" s="235"/>
      <c r="AH816" s="235"/>
      <c r="AI816" s="235"/>
      <c r="AJ816" s="235"/>
      <c r="AK816" s="235"/>
      <c r="AL816" s="235"/>
      <c r="AM816" s="235"/>
      <c r="AN816" s="235"/>
      <c r="AO816" s="235"/>
    </row>
    <row r="817" spans="1:41" ht="15.6">
      <c r="A817" s="235"/>
      <c r="B817" s="236"/>
      <c r="C817" s="237"/>
      <c r="D817" s="238"/>
      <c r="E817" s="239"/>
      <c r="F817" s="240"/>
      <c r="G817" s="235"/>
      <c r="H817" s="235"/>
      <c r="I817" s="241"/>
      <c r="J817" s="237"/>
      <c r="K817" s="239"/>
      <c r="L817" s="239"/>
      <c r="M817" s="238"/>
      <c r="N817" s="240"/>
      <c r="O817" s="235"/>
      <c r="P817" s="235"/>
      <c r="Q817" s="241"/>
      <c r="R817" s="235"/>
      <c r="S817" s="235"/>
      <c r="T817" s="235"/>
      <c r="U817" s="235"/>
      <c r="V817" s="197"/>
      <c r="W817" s="235"/>
      <c r="X817" s="235"/>
      <c r="Y817" s="235"/>
      <c r="Z817" s="235"/>
      <c r="AA817" s="235"/>
      <c r="AB817" s="235"/>
      <c r="AC817" s="235"/>
      <c r="AD817" s="235"/>
      <c r="AE817" s="235"/>
      <c r="AF817" s="235"/>
      <c r="AG817" s="235"/>
      <c r="AH817" s="235"/>
      <c r="AI817" s="235"/>
      <c r="AJ817" s="235"/>
      <c r="AK817" s="235"/>
      <c r="AL817" s="235"/>
      <c r="AM817" s="235"/>
      <c r="AN817" s="235"/>
      <c r="AO817" s="235"/>
    </row>
    <row r="818" spans="1:41" ht="15.6">
      <c r="A818" s="235"/>
      <c r="B818" s="236"/>
      <c r="C818" s="237"/>
      <c r="D818" s="238"/>
      <c r="E818" s="239"/>
      <c r="F818" s="240"/>
      <c r="G818" s="235"/>
      <c r="H818" s="235"/>
      <c r="I818" s="241"/>
      <c r="J818" s="237"/>
      <c r="K818" s="239"/>
      <c r="L818" s="239"/>
      <c r="M818" s="238"/>
      <c r="N818" s="240"/>
      <c r="O818" s="235"/>
      <c r="P818" s="235"/>
      <c r="Q818" s="241"/>
      <c r="R818" s="235"/>
      <c r="S818" s="235"/>
      <c r="T818" s="235"/>
      <c r="U818" s="235"/>
      <c r="V818" s="197"/>
      <c r="W818" s="235"/>
      <c r="X818" s="235"/>
      <c r="Y818" s="235"/>
      <c r="Z818" s="235"/>
      <c r="AA818" s="235"/>
      <c r="AB818" s="235"/>
      <c r="AC818" s="235"/>
      <c r="AD818" s="235"/>
      <c r="AE818" s="235"/>
      <c r="AF818" s="235"/>
      <c r="AG818" s="235"/>
      <c r="AH818" s="235"/>
      <c r="AI818" s="235"/>
      <c r="AJ818" s="235"/>
      <c r="AK818" s="235"/>
      <c r="AL818" s="235"/>
      <c r="AM818" s="235"/>
      <c r="AN818" s="235"/>
      <c r="AO818" s="235"/>
    </row>
    <row r="819" spans="1:41" ht="15.6">
      <c r="A819" s="235"/>
      <c r="B819" s="236"/>
      <c r="C819" s="237"/>
      <c r="D819" s="238"/>
      <c r="E819" s="239"/>
      <c r="F819" s="240"/>
      <c r="G819" s="235"/>
      <c r="H819" s="235"/>
      <c r="I819" s="241"/>
      <c r="J819" s="237"/>
      <c r="K819" s="239"/>
      <c r="L819" s="239"/>
      <c r="M819" s="238"/>
      <c r="N819" s="240"/>
      <c r="O819" s="235"/>
      <c r="P819" s="235"/>
      <c r="Q819" s="241"/>
      <c r="R819" s="235"/>
      <c r="S819" s="235"/>
      <c r="T819" s="235"/>
      <c r="U819" s="235"/>
      <c r="V819" s="197"/>
      <c r="W819" s="235"/>
      <c r="X819" s="235"/>
      <c r="Y819" s="235"/>
      <c r="Z819" s="235"/>
      <c r="AA819" s="235"/>
      <c r="AB819" s="235"/>
      <c r="AC819" s="235"/>
      <c r="AD819" s="235"/>
      <c r="AE819" s="235"/>
      <c r="AF819" s="235"/>
      <c r="AG819" s="235"/>
      <c r="AH819" s="235"/>
      <c r="AI819" s="235"/>
      <c r="AJ819" s="235"/>
      <c r="AK819" s="235"/>
      <c r="AL819" s="235"/>
      <c r="AM819" s="235"/>
      <c r="AN819" s="235"/>
      <c r="AO819" s="235"/>
    </row>
    <row r="820" spans="1:41" ht="15.6">
      <c r="A820" s="235"/>
      <c r="B820" s="236"/>
      <c r="C820" s="237"/>
      <c r="D820" s="238"/>
      <c r="E820" s="239"/>
      <c r="F820" s="240"/>
      <c r="G820" s="235"/>
      <c r="H820" s="235"/>
      <c r="I820" s="241"/>
      <c r="J820" s="237"/>
      <c r="K820" s="239"/>
      <c r="L820" s="239"/>
      <c r="M820" s="238"/>
      <c r="N820" s="240"/>
      <c r="O820" s="235"/>
      <c r="P820" s="235"/>
      <c r="Q820" s="241"/>
      <c r="R820" s="235"/>
      <c r="S820" s="235"/>
      <c r="T820" s="235"/>
      <c r="U820" s="235"/>
      <c r="V820" s="197"/>
      <c r="W820" s="235"/>
      <c r="X820" s="235"/>
      <c r="Y820" s="235"/>
      <c r="Z820" s="235"/>
      <c r="AA820" s="235"/>
      <c r="AB820" s="235"/>
      <c r="AC820" s="235"/>
      <c r="AD820" s="235"/>
      <c r="AE820" s="235"/>
      <c r="AF820" s="235"/>
      <c r="AG820" s="235"/>
      <c r="AH820" s="235"/>
      <c r="AI820" s="235"/>
      <c r="AJ820" s="235"/>
      <c r="AK820" s="235"/>
      <c r="AL820" s="235"/>
      <c r="AM820" s="235"/>
      <c r="AN820" s="235"/>
      <c r="AO820" s="235"/>
    </row>
    <row r="821" spans="1:41" ht="15.6">
      <c r="A821" s="235"/>
      <c r="B821" s="236"/>
      <c r="C821" s="237"/>
      <c r="D821" s="238"/>
      <c r="E821" s="239"/>
      <c r="F821" s="240"/>
      <c r="G821" s="235"/>
      <c r="H821" s="235"/>
      <c r="I821" s="241"/>
      <c r="J821" s="237"/>
      <c r="K821" s="239"/>
      <c r="L821" s="239"/>
      <c r="M821" s="238"/>
      <c r="N821" s="240"/>
      <c r="O821" s="235"/>
      <c r="P821" s="235"/>
      <c r="Q821" s="241"/>
      <c r="R821" s="235"/>
      <c r="S821" s="235"/>
      <c r="T821" s="235"/>
      <c r="U821" s="235"/>
      <c r="V821" s="197"/>
      <c r="W821" s="235"/>
      <c r="X821" s="235"/>
      <c r="Y821" s="235"/>
      <c r="Z821" s="235"/>
      <c r="AA821" s="235"/>
      <c r="AB821" s="235"/>
      <c r="AC821" s="235"/>
      <c r="AD821" s="235"/>
      <c r="AE821" s="235"/>
      <c r="AF821" s="235"/>
      <c r="AG821" s="235"/>
      <c r="AH821" s="235"/>
      <c r="AI821" s="235"/>
      <c r="AJ821" s="235"/>
      <c r="AK821" s="235"/>
      <c r="AL821" s="235"/>
      <c r="AM821" s="235"/>
      <c r="AN821" s="235"/>
      <c r="AO821" s="235"/>
    </row>
    <row r="822" spans="1:41" ht="15.6">
      <c r="A822" s="235"/>
      <c r="B822" s="236"/>
      <c r="C822" s="237"/>
      <c r="D822" s="238"/>
      <c r="E822" s="239"/>
      <c r="F822" s="240"/>
      <c r="G822" s="235"/>
      <c r="H822" s="235"/>
      <c r="I822" s="241"/>
      <c r="J822" s="237"/>
      <c r="K822" s="239"/>
      <c r="L822" s="239"/>
      <c r="M822" s="238"/>
      <c r="N822" s="240"/>
      <c r="O822" s="235"/>
      <c r="P822" s="235"/>
      <c r="Q822" s="241"/>
      <c r="R822" s="235"/>
      <c r="S822" s="235"/>
      <c r="T822" s="235"/>
      <c r="U822" s="235"/>
      <c r="V822" s="197"/>
      <c r="W822" s="235"/>
      <c r="X822" s="235"/>
      <c r="Y822" s="235"/>
      <c r="Z822" s="235"/>
      <c r="AA822" s="235"/>
      <c r="AB822" s="235"/>
      <c r="AC822" s="235"/>
      <c r="AD822" s="235"/>
      <c r="AE822" s="235"/>
      <c r="AF822" s="235"/>
      <c r="AG822" s="235"/>
      <c r="AH822" s="235"/>
      <c r="AI822" s="235"/>
      <c r="AJ822" s="235"/>
      <c r="AK822" s="235"/>
      <c r="AL822" s="235"/>
      <c r="AM822" s="235"/>
      <c r="AN822" s="235"/>
      <c r="AO822" s="235"/>
    </row>
    <row r="823" spans="1:41" ht="15.6">
      <c r="A823" s="235"/>
      <c r="B823" s="236"/>
      <c r="C823" s="237"/>
      <c r="D823" s="238"/>
      <c r="E823" s="239"/>
      <c r="F823" s="240"/>
      <c r="G823" s="235"/>
      <c r="H823" s="235"/>
      <c r="I823" s="241"/>
      <c r="J823" s="237"/>
      <c r="K823" s="239"/>
      <c r="L823" s="239"/>
      <c r="M823" s="238"/>
      <c r="N823" s="240"/>
      <c r="O823" s="235"/>
      <c r="P823" s="235"/>
      <c r="Q823" s="241"/>
      <c r="R823" s="235"/>
      <c r="S823" s="235"/>
      <c r="T823" s="235"/>
      <c r="U823" s="235"/>
      <c r="V823" s="197"/>
      <c r="W823" s="235"/>
      <c r="X823" s="235"/>
      <c r="Y823" s="235"/>
      <c r="Z823" s="235"/>
      <c r="AA823" s="235"/>
      <c r="AB823" s="235"/>
      <c r="AC823" s="235"/>
      <c r="AD823" s="235"/>
      <c r="AE823" s="235"/>
      <c r="AF823" s="235"/>
      <c r="AG823" s="235"/>
      <c r="AH823" s="235"/>
      <c r="AI823" s="235"/>
      <c r="AJ823" s="235"/>
      <c r="AK823" s="235"/>
      <c r="AL823" s="235"/>
      <c r="AM823" s="235"/>
      <c r="AN823" s="235"/>
      <c r="AO823" s="235"/>
    </row>
    <row r="824" spans="1:41" ht="15.6">
      <c r="A824" s="235"/>
      <c r="B824" s="236"/>
      <c r="C824" s="237"/>
      <c r="D824" s="238"/>
      <c r="E824" s="239"/>
      <c r="F824" s="240"/>
      <c r="G824" s="235"/>
      <c r="H824" s="235"/>
      <c r="I824" s="241"/>
      <c r="J824" s="237"/>
      <c r="K824" s="239"/>
      <c r="L824" s="239"/>
      <c r="M824" s="238"/>
      <c r="N824" s="240"/>
      <c r="O824" s="235"/>
      <c r="P824" s="235"/>
      <c r="Q824" s="241"/>
      <c r="R824" s="235"/>
      <c r="S824" s="235"/>
      <c r="T824" s="235"/>
      <c r="U824" s="235"/>
      <c r="V824" s="197"/>
      <c r="W824" s="235"/>
      <c r="X824" s="235"/>
      <c r="Y824" s="235"/>
      <c r="Z824" s="235"/>
      <c r="AA824" s="235"/>
      <c r="AB824" s="235"/>
      <c r="AC824" s="235"/>
      <c r="AD824" s="235"/>
      <c r="AE824" s="235"/>
      <c r="AF824" s="235"/>
      <c r="AG824" s="235"/>
      <c r="AH824" s="235"/>
      <c r="AI824" s="235"/>
      <c r="AJ824" s="235"/>
      <c r="AK824" s="235"/>
      <c r="AL824" s="235"/>
      <c r="AM824" s="235"/>
      <c r="AN824" s="235"/>
      <c r="AO824" s="235"/>
    </row>
    <row r="825" spans="1:41" ht="15.6">
      <c r="A825" s="235"/>
      <c r="B825" s="236"/>
      <c r="C825" s="237"/>
      <c r="D825" s="238"/>
      <c r="E825" s="239"/>
      <c r="F825" s="240"/>
      <c r="G825" s="235"/>
      <c r="H825" s="235"/>
      <c r="I825" s="241"/>
      <c r="J825" s="237"/>
      <c r="K825" s="239"/>
      <c r="L825" s="239"/>
      <c r="M825" s="238"/>
      <c r="N825" s="240"/>
      <c r="O825" s="235"/>
      <c r="P825" s="235"/>
      <c r="Q825" s="241"/>
      <c r="R825" s="235"/>
      <c r="S825" s="235"/>
      <c r="T825" s="235"/>
      <c r="U825" s="235"/>
      <c r="V825" s="197"/>
      <c r="W825" s="235"/>
      <c r="X825" s="235"/>
      <c r="Y825" s="235"/>
      <c r="Z825" s="235"/>
      <c r="AA825" s="235"/>
      <c r="AB825" s="235"/>
      <c r="AC825" s="235"/>
      <c r="AD825" s="235"/>
      <c r="AE825" s="235"/>
      <c r="AF825" s="235"/>
      <c r="AG825" s="235"/>
      <c r="AH825" s="235"/>
      <c r="AI825" s="235"/>
      <c r="AJ825" s="235"/>
      <c r="AK825" s="235"/>
      <c r="AL825" s="235"/>
      <c r="AM825" s="235"/>
      <c r="AN825" s="235"/>
      <c r="AO825" s="235"/>
    </row>
    <row r="826" spans="1:41" ht="15.6">
      <c r="A826" s="235"/>
      <c r="B826" s="236"/>
      <c r="C826" s="237"/>
      <c r="D826" s="238"/>
      <c r="E826" s="239"/>
      <c r="F826" s="240"/>
      <c r="G826" s="235"/>
      <c r="H826" s="235"/>
      <c r="I826" s="241"/>
      <c r="J826" s="237"/>
      <c r="K826" s="239"/>
      <c r="L826" s="239"/>
      <c r="M826" s="238"/>
      <c r="N826" s="240"/>
      <c r="O826" s="235"/>
      <c r="P826" s="235"/>
      <c r="Q826" s="241"/>
      <c r="R826" s="235"/>
      <c r="S826" s="235"/>
      <c r="T826" s="235"/>
      <c r="U826" s="235"/>
      <c r="V826" s="197"/>
      <c r="W826" s="235"/>
      <c r="X826" s="235"/>
      <c r="Y826" s="235"/>
      <c r="Z826" s="235"/>
      <c r="AA826" s="235"/>
      <c r="AB826" s="235"/>
      <c r="AC826" s="235"/>
      <c r="AD826" s="235"/>
      <c r="AE826" s="235"/>
      <c r="AF826" s="235"/>
      <c r="AG826" s="235"/>
      <c r="AH826" s="235"/>
      <c r="AI826" s="235"/>
      <c r="AJ826" s="235"/>
      <c r="AK826" s="235"/>
      <c r="AL826" s="235"/>
      <c r="AM826" s="235"/>
      <c r="AN826" s="235"/>
      <c r="AO826" s="235"/>
    </row>
    <row r="827" spans="1:41" ht="15.6">
      <c r="A827" s="235"/>
      <c r="B827" s="236"/>
      <c r="C827" s="237"/>
      <c r="D827" s="238"/>
      <c r="E827" s="239"/>
      <c r="F827" s="240"/>
      <c r="G827" s="235"/>
      <c r="H827" s="235"/>
      <c r="I827" s="241"/>
      <c r="J827" s="237"/>
      <c r="K827" s="239"/>
      <c r="L827" s="239"/>
      <c r="M827" s="238"/>
      <c r="N827" s="240"/>
      <c r="O827" s="235"/>
      <c r="P827" s="235"/>
      <c r="Q827" s="241"/>
      <c r="R827" s="235"/>
      <c r="S827" s="235"/>
      <c r="T827" s="235"/>
      <c r="U827" s="235"/>
      <c r="V827" s="197"/>
      <c r="W827" s="235"/>
      <c r="X827" s="235"/>
      <c r="Y827" s="235"/>
      <c r="Z827" s="235"/>
      <c r="AA827" s="235"/>
      <c r="AB827" s="235"/>
      <c r="AC827" s="235"/>
      <c r="AD827" s="235"/>
      <c r="AE827" s="235"/>
      <c r="AF827" s="235"/>
      <c r="AG827" s="235"/>
      <c r="AH827" s="235"/>
      <c r="AI827" s="235"/>
      <c r="AJ827" s="235"/>
      <c r="AK827" s="235"/>
      <c r="AL827" s="235"/>
      <c r="AM827" s="235"/>
      <c r="AN827" s="235"/>
      <c r="AO827" s="235"/>
    </row>
    <row r="828" spans="1:41" ht="15.6">
      <c r="A828" s="235"/>
      <c r="B828" s="236"/>
      <c r="C828" s="237"/>
      <c r="D828" s="238"/>
      <c r="E828" s="239"/>
      <c r="F828" s="240"/>
      <c r="G828" s="235"/>
      <c r="H828" s="235"/>
      <c r="I828" s="241"/>
      <c r="J828" s="237"/>
      <c r="K828" s="239"/>
      <c r="L828" s="239"/>
      <c r="M828" s="238"/>
      <c r="N828" s="240"/>
      <c r="O828" s="235"/>
      <c r="P828" s="235"/>
      <c r="Q828" s="241"/>
      <c r="R828" s="235"/>
      <c r="S828" s="235"/>
      <c r="T828" s="235"/>
      <c r="U828" s="235"/>
      <c r="V828" s="197"/>
      <c r="W828" s="235"/>
      <c r="X828" s="235"/>
      <c r="Y828" s="235"/>
      <c r="Z828" s="235"/>
      <c r="AA828" s="235"/>
      <c r="AB828" s="235"/>
      <c r="AC828" s="235"/>
      <c r="AD828" s="235"/>
      <c r="AE828" s="235"/>
      <c r="AF828" s="235"/>
      <c r="AG828" s="235"/>
      <c r="AH828" s="235"/>
      <c r="AI828" s="235"/>
      <c r="AJ828" s="235"/>
      <c r="AK828" s="235"/>
      <c r="AL828" s="235"/>
      <c r="AM828" s="235"/>
      <c r="AN828" s="235"/>
      <c r="AO828" s="235"/>
    </row>
    <row r="829" spans="1:41" ht="15.6">
      <c r="A829" s="235"/>
      <c r="B829" s="236"/>
      <c r="C829" s="237"/>
      <c r="D829" s="238"/>
      <c r="E829" s="239"/>
      <c r="F829" s="240"/>
      <c r="G829" s="235"/>
      <c r="H829" s="235"/>
      <c r="I829" s="241"/>
      <c r="J829" s="237"/>
      <c r="K829" s="239"/>
      <c r="L829" s="239"/>
      <c r="M829" s="238"/>
      <c r="N829" s="240"/>
      <c r="O829" s="235"/>
      <c r="P829" s="235"/>
      <c r="Q829" s="241"/>
      <c r="R829" s="235"/>
      <c r="S829" s="235"/>
      <c r="T829" s="235"/>
      <c r="U829" s="235"/>
      <c r="V829" s="197"/>
      <c r="W829" s="235"/>
      <c r="X829" s="235"/>
      <c r="Y829" s="235"/>
      <c r="Z829" s="235"/>
      <c r="AA829" s="235"/>
      <c r="AB829" s="235"/>
      <c r="AC829" s="235"/>
      <c r="AD829" s="235"/>
      <c r="AE829" s="235"/>
      <c r="AF829" s="235"/>
      <c r="AG829" s="235"/>
      <c r="AH829" s="235"/>
      <c r="AI829" s="235"/>
      <c r="AJ829" s="235"/>
      <c r="AK829" s="235"/>
      <c r="AL829" s="235"/>
      <c r="AM829" s="235"/>
      <c r="AN829" s="235"/>
      <c r="AO829" s="235"/>
    </row>
    <row r="830" spans="1:41" ht="15.6">
      <c r="A830" s="235"/>
      <c r="B830" s="236"/>
      <c r="C830" s="237"/>
      <c r="D830" s="238"/>
      <c r="E830" s="239"/>
      <c r="F830" s="240"/>
      <c r="G830" s="235"/>
      <c r="H830" s="235"/>
      <c r="I830" s="241"/>
      <c r="J830" s="237"/>
      <c r="K830" s="239"/>
      <c r="L830" s="239"/>
      <c r="M830" s="238"/>
      <c r="N830" s="240"/>
      <c r="O830" s="235"/>
      <c r="P830" s="235"/>
      <c r="Q830" s="241"/>
      <c r="R830" s="235"/>
      <c r="S830" s="235"/>
      <c r="T830" s="235"/>
      <c r="U830" s="235"/>
      <c r="V830" s="197"/>
      <c r="W830" s="235"/>
      <c r="X830" s="235"/>
      <c r="Y830" s="235"/>
      <c r="Z830" s="235"/>
      <c r="AA830" s="235"/>
      <c r="AB830" s="235"/>
      <c r="AC830" s="235"/>
      <c r="AD830" s="235"/>
      <c r="AE830" s="235"/>
      <c r="AF830" s="235"/>
      <c r="AG830" s="235"/>
      <c r="AH830" s="235"/>
      <c r="AI830" s="235"/>
      <c r="AJ830" s="235"/>
      <c r="AK830" s="235"/>
      <c r="AL830" s="235"/>
      <c r="AM830" s="235"/>
      <c r="AN830" s="235"/>
      <c r="AO830" s="235"/>
    </row>
    <row r="831" spans="1:41" ht="15.6">
      <c r="A831" s="235"/>
      <c r="B831" s="236"/>
      <c r="C831" s="237"/>
      <c r="D831" s="238"/>
      <c r="E831" s="239"/>
      <c r="F831" s="240"/>
      <c r="G831" s="235"/>
      <c r="H831" s="235"/>
      <c r="I831" s="241"/>
      <c r="J831" s="237"/>
      <c r="K831" s="239"/>
      <c r="L831" s="239"/>
      <c r="M831" s="238"/>
      <c r="N831" s="240"/>
      <c r="O831" s="235"/>
      <c r="P831" s="235"/>
      <c r="Q831" s="241"/>
      <c r="R831" s="235"/>
      <c r="S831" s="235"/>
      <c r="T831" s="235"/>
      <c r="U831" s="235"/>
      <c r="V831" s="197"/>
      <c r="W831" s="235"/>
      <c r="X831" s="235"/>
      <c r="Y831" s="235"/>
      <c r="Z831" s="235"/>
      <c r="AA831" s="235"/>
      <c r="AB831" s="235"/>
      <c r="AC831" s="235"/>
      <c r="AD831" s="235"/>
      <c r="AE831" s="235"/>
      <c r="AF831" s="235"/>
      <c r="AG831" s="235"/>
      <c r="AH831" s="235"/>
      <c r="AI831" s="235"/>
      <c r="AJ831" s="235"/>
      <c r="AK831" s="235"/>
      <c r="AL831" s="235"/>
      <c r="AM831" s="235"/>
      <c r="AN831" s="235"/>
      <c r="AO831" s="235"/>
    </row>
    <row r="832" spans="1:41" ht="15.6">
      <c r="A832" s="235"/>
      <c r="B832" s="236"/>
      <c r="C832" s="237"/>
      <c r="D832" s="238"/>
      <c r="E832" s="239"/>
      <c r="F832" s="240"/>
      <c r="G832" s="235"/>
      <c r="H832" s="235"/>
      <c r="I832" s="241"/>
      <c r="J832" s="237"/>
      <c r="K832" s="239"/>
      <c r="L832" s="239"/>
      <c r="M832" s="238"/>
      <c r="N832" s="240"/>
      <c r="O832" s="235"/>
      <c r="P832" s="235"/>
      <c r="Q832" s="241"/>
      <c r="R832" s="235"/>
      <c r="S832" s="235"/>
      <c r="T832" s="235"/>
      <c r="U832" s="235"/>
      <c r="V832" s="197"/>
      <c r="W832" s="235"/>
      <c r="X832" s="235"/>
      <c r="Y832" s="235"/>
      <c r="Z832" s="235"/>
      <c r="AA832" s="235"/>
      <c r="AB832" s="235"/>
      <c r="AC832" s="235"/>
      <c r="AD832" s="235"/>
      <c r="AE832" s="235"/>
      <c r="AF832" s="235"/>
      <c r="AG832" s="235"/>
      <c r="AH832" s="235"/>
      <c r="AI832" s="235"/>
      <c r="AJ832" s="235"/>
      <c r="AK832" s="235"/>
      <c r="AL832" s="235"/>
      <c r="AM832" s="235"/>
      <c r="AN832" s="235"/>
      <c r="AO832" s="235"/>
    </row>
    <row r="833" spans="1:41" ht="15.6">
      <c r="A833" s="235"/>
      <c r="B833" s="236"/>
      <c r="C833" s="237"/>
      <c r="D833" s="238"/>
      <c r="E833" s="239"/>
      <c r="F833" s="240"/>
      <c r="G833" s="235"/>
      <c r="H833" s="235"/>
      <c r="I833" s="241"/>
      <c r="J833" s="237"/>
      <c r="K833" s="239"/>
      <c r="L833" s="239"/>
      <c r="M833" s="238"/>
      <c r="N833" s="240"/>
      <c r="O833" s="235"/>
      <c r="P833" s="235"/>
      <c r="Q833" s="241"/>
      <c r="R833" s="235"/>
      <c r="S833" s="235"/>
      <c r="T833" s="235"/>
      <c r="U833" s="235"/>
      <c r="V833" s="197"/>
      <c r="W833" s="235"/>
      <c r="X833" s="235"/>
      <c r="Y833" s="235"/>
      <c r="Z833" s="235"/>
      <c r="AA833" s="235"/>
      <c r="AB833" s="235"/>
      <c r="AC833" s="235"/>
      <c r="AD833" s="235"/>
      <c r="AE833" s="235"/>
      <c r="AF833" s="235"/>
      <c r="AG833" s="235"/>
      <c r="AH833" s="235"/>
      <c r="AI833" s="235"/>
      <c r="AJ833" s="235"/>
      <c r="AK833" s="235"/>
      <c r="AL833" s="235"/>
      <c r="AM833" s="235"/>
      <c r="AN833" s="235"/>
      <c r="AO833" s="235"/>
    </row>
    <row r="834" spans="1:41" ht="15.6">
      <c r="A834" s="235"/>
      <c r="B834" s="236"/>
      <c r="C834" s="237"/>
      <c r="D834" s="238"/>
      <c r="E834" s="239"/>
      <c r="F834" s="240"/>
      <c r="G834" s="235"/>
      <c r="H834" s="235"/>
      <c r="I834" s="241"/>
      <c r="J834" s="237"/>
      <c r="K834" s="239"/>
      <c r="L834" s="239"/>
      <c r="M834" s="238"/>
      <c r="N834" s="240"/>
      <c r="O834" s="235"/>
      <c r="P834" s="235"/>
      <c r="Q834" s="241"/>
      <c r="R834" s="235"/>
      <c r="S834" s="235"/>
      <c r="T834" s="235"/>
      <c r="U834" s="235"/>
      <c r="V834" s="197"/>
      <c r="W834" s="235"/>
      <c r="X834" s="235"/>
      <c r="Y834" s="235"/>
      <c r="Z834" s="235"/>
      <c r="AA834" s="235"/>
      <c r="AB834" s="235"/>
      <c r="AC834" s="235"/>
      <c r="AD834" s="235"/>
      <c r="AE834" s="235"/>
      <c r="AF834" s="235"/>
      <c r="AG834" s="235"/>
      <c r="AH834" s="235"/>
      <c r="AI834" s="235"/>
      <c r="AJ834" s="235"/>
      <c r="AK834" s="235"/>
      <c r="AL834" s="235"/>
      <c r="AM834" s="235"/>
      <c r="AN834" s="235"/>
      <c r="AO834" s="235"/>
    </row>
    <row r="835" spans="1:41" ht="15.6">
      <c r="A835" s="235"/>
      <c r="B835" s="236"/>
      <c r="C835" s="237"/>
      <c r="D835" s="238"/>
      <c r="E835" s="239"/>
      <c r="F835" s="240"/>
      <c r="G835" s="235"/>
      <c r="H835" s="235"/>
      <c r="I835" s="241"/>
      <c r="J835" s="237"/>
      <c r="K835" s="239"/>
      <c r="L835" s="239"/>
      <c r="M835" s="238"/>
      <c r="N835" s="240"/>
      <c r="O835" s="235"/>
      <c r="P835" s="235"/>
      <c r="Q835" s="241"/>
      <c r="R835" s="235"/>
      <c r="S835" s="235"/>
      <c r="T835" s="235"/>
      <c r="U835" s="235"/>
      <c r="V835" s="197"/>
      <c r="W835" s="235"/>
      <c r="X835" s="235"/>
      <c r="Y835" s="235"/>
      <c r="Z835" s="235"/>
      <c r="AA835" s="235"/>
      <c r="AB835" s="235"/>
      <c r="AC835" s="235"/>
      <c r="AD835" s="235"/>
      <c r="AE835" s="235"/>
      <c r="AF835" s="235"/>
      <c r="AG835" s="235"/>
      <c r="AH835" s="235"/>
      <c r="AI835" s="235"/>
      <c r="AJ835" s="235"/>
      <c r="AK835" s="235"/>
      <c r="AL835" s="235"/>
      <c r="AM835" s="235"/>
      <c r="AN835" s="235"/>
      <c r="AO835" s="235"/>
    </row>
    <row r="836" spans="1:41" ht="15.6">
      <c r="A836" s="235"/>
      <c r="B836" s="236"/>
      <c r="C836" s="237"/>
      <c r="D836" s="238"/>
      <c r="E836" s="239"/>
      <c r="F836" s="240"/>
      <c r="G836" s="235"/>
      <c r="H836" s="235"/>
      <c r="I836" s="241"/>
      <c r="J836" s="237"/>
      <c r="K836" s="239"/>
      <c r="L836" s="239"/>
      <c r="M836" s="238"/>
      <c r="N836" s="240"/>
      <c r="O836" s="235"/>
      <c r="P836" s="235"/>
      <c r="Q836" s="241"/>
      <c r="R836" s="235"/>
      <c r="S836" s="235"/>
      <c r="T836" s="235"/>
      <c r="U836" s="235"/>
      <c r="V836" s="197"/>
      <c r="W836" s="235"/>
      <c r="X836" s="235"/>
      <c r="Y836" s="235"/>
      <c r="Z836" s="235"/>
      <c r="AA836" s="235"/>
      <c r="AB836" s="235"/>
      <c r="AC836" s="235"/>
      <c r="AD836" s="235"/>
      <c r="AE836" s="235"/>
      <c r="AF836" s="235"/>
      <c r="AG836" s="235"/>
      <c r="AH836" s="235"/>
      <c r="AI836" s="235"/>
      <c r="AJ836" s="235"/>
      <c r="AK836" s="235"/>
      <c r="AL836" s="235"/>
      <c r="AM836" s="235"/>
      <c r="AN836" s="235"/>
      <c r="AO836" s="235"/>
    </row>
    <row r="837" spans="1:41" ht="15.6">
      <c r="A837" s="235"/>
      <c r="B837" s="236"/>
      <c r="C837" s="237"/>
      <c r="D837" s="238"/>
      <c r="E837" s="239"/>
      <c r="F837" s="240"/>
      <c r="G837" s="235"/>
      <c r="H837" s="235"/>
      <c r="I837" s="241"/>
      <c r="J837" s="237"/>
      <c r="K837" s="239"/>
      <c r="L837" s="239"/>
      <c r="M837" s="238"/>
      <c r="N837" s="240"/>
      <c r="O837" s="235"/>
      <c r="P837" s="235"/>
      <c r="Q837" s="241"/>
      <c r="R837" s="235"/>
      <c r="S837" s="235"/>
      <c r="T837" s="235"/>
      <c r="U837" s="235"/>
      <c r="V837" s="197"/>
      <c r="W837" s="235"/>
      <c r="X837" s="235"/>
      <c r="Y837" s="235"/>
      <c r="Z837" s="235"/>
      <c r="AA837" s="235"/>
      <c r="AB837" s="235"/>
      <c r="AC837" s="235"/>
      <c r="AD837" s="235"/>
      <c r="AE837" s="235"/>
      <c r="AF837" s="235"/>
      <c r="AG837" s="235"/>
      <c r="AH837" s="235"/>
      <c r="AI837" s="235"/>
      <c r="AJ837" s="235"/>
      <c r="AK837" s="235"/>
      <c r="AL837" s="235"/>
      <c r="AM837" s="235"/>
      <c r="AN837" s="235"/>
      <c r="AO837" s="235"/>
    </row>
    <row r="838" spans="1:41" ht="15.6">
      <c r="A838" s="235"/>
      <c r="B838" s="236"/>
      <c r="C838" s="237"/>
      <c r="D838" s="238"/>
      <c r="E838" s="239"/>
      <c r="F838" s="240"/>
      <c r="G838" s="235"/>
      <c r="H838" s="235"/>
      <c r="I838" s="241"/>
      <c r="J838" s="237"/>
      <c r="K838" s="239"/>
      <c r="L838" s="239"/>
      <c r="M838" s="238"/>
      <c r="N838" s="240"/>
      <c r="O838" s="235"/>
      <c r="P838" s="235"/>
      <c r="Q838" s="241"/>
      <c r="R838" s="235"/>
      <c r="S838" s="235"/>
      <c r="T838" s="235"/>
      <c r="U838" s="235"/>
      <c r="V838" s="197"/>
      <c r="W838" s="235"/>
      <c r="X838" s="235"/>
      <c r="Y838" s="235"/>
      <c r="Z838" s="235"/>
      <c r="AA838" s="235"/>
      <c r="AB838" s="235"/>
      <c r="AC838" s="235"/>
      <c r="AD838" s="235"/>
      <c r="AE838" s="235"/>
      <c r="AF838" s="235"/>
      <c r="AG838" s="235"/>
      <c r="AH838" s="235"/>
      <c r="AI838" s="235"/>
      <c r="AJ838" s="235"/>
      <c r="AK838" s="235"/>
      <c r="AL838" s="235"/>
      <c r="AM838" s="235"/>
      <c r="AN838" s="235"/>
      <c r="AO838" s="235"/>
    </row>
    <row r="839" spans="1:41" ht="15.6">
      <c r="A839" s="235"/>
      <c r="B839" s="236"/>
      <c r="C839" s="237"/>
      <c r="D839" s="238"/>
      <c r="E839" s="239"/>
      <c r="F839" s="240"/>
      <c r="G839" s="235"/>
      <c r="H839" s="235"/>
      <c r="I839" s="241"/>
      <c r="J839" s="237"/>
      <c r="K839" s="239"/>
      <c r="L839" s="239"/>
      <c r="M839" s="238"/>
      <c r="N839" s="240"/>
      <c r="O839" s="235"/>
      <c r="P839" s="235"/>
      <c r="Q839" s="241"/>
      <c r="R839" s="235"/>
      <c r="S839" s="235"/>
      <c r="T839" s="235"/>
      <c r="U839" s="235"/>
      <c r="V839" s="197"/>
      <c r="W839" s="235"/>
      <c r="X839" s="235"/>
      <c r="Y839" s="235"/>
      <c r="Z839" s="235"/>
      <c r="AA839" s="235"/>
      <c r="AB839" s="235"/>
      <c r="AC839" s="235"/>
      <c r="AD839" s="235"/>
      <c r="AE839" s="235"/>
      <c r="AF839" s="235"/>
      <c r="AG839" s="235"/>
      <c r="AH839" s="235"/>
      <c r="AI839" s="235"/>
      <c r="AJ839" s="235"/>
      <c r="AK839" s="235"/>
      <c r="AL839" s="235"/>
      <c r="AM839" s="235"/>
      <c r="AN839" s="235"/>
      <c r="AO839" s="235"/>
    </row>
    <row r="840" spans="1:41" ht="15.6">
      <c r="A840" s="235"/>
      <c r="B840" s="236"/>
      <c r="C840" s="237"/>
      <c r="D840" s="238"/>
      <c r="E840" s="239"/>
      <c r="F840" s="240"/>
      <c r="G840" s="235"/>
      <c r="H840" s="235"/>
      <c r="I840" s="241"/>
      <c r="J840" s="237"/>
      <c r="K840" s="239"/>
      <c r="L840" s="239"/>
      <c r="M840" s="238"/>
      <c r="N840" s="240"/>
      <c r="O840" s="235"/>
      <c r="P840" s="235"/>
      <c r="Q840" s="241"/>
      <c r="R840" s="235"/>
      <c r="S840" s="235"/>
      <c r="T840" s="235"/>
      <c r="U840" s="235"/>
      <c r="V840" s="197"/>
      <c r="W840" s="235"/>
      <c r="X840" s="235"/>
      <c r="Y840" s="235"/>
      <c r="Z840" s="235"/>
      <c r="AA840" s="235"/>
      <c r="AB840" s="235"/>
      <c r="AC840" s="235"/>
      <c r="AD840" s="235"/>
      <c r="AE840" s="235"/>
      <c r="AF840" s="235"/>
      <c r="AG840" s="235"/>
      <c r="AH840" s="235"/>
      <c r="AI840" s="235"/>
      <c r="AJ840" s="235"/>
      <c r="AK840" s="235"/>
      <c r="AL840" s="235"/>
      <c r="AM840" s="235"/>
      <c r="AN840" s="235"/>
      <c r="AO840" s="235"/>
    </row>
    <row r="841" spans="1:41" ht="15.6">
      <c r="A841" s="235"/>
      <c r="B841" s="236"/>
      <c r="C841" s="237"/>
      <c r="D841" s="238"/>
      <c r="E841" s="239"/>
      <c r="F841" s="240"/>
      <c r="G841" s="235"/>
      <c r="H841" s="235"/>
      <c r="I841" s="241"/>
      <c r="J841" s="237"/>
      <c r="K841" s="239"/>
      <c r="L841" s="239"/>
      <c r="M841" s="238"/>
      <c r="N841" s="240"/>
      <c r="O841" s="235"/>
      <c r="P841" s="235"/>
      <c r="Q841" s="241"/>
      <c r="R841" s="235"/>
      <c r="S841" s="235"/>
      <c r="T841" s="235"/>
      <c r="U841" s="235"/>
      <c r="V841" s="197"/>
      <c r="W841" s="235"/>
      <c r="X841" s="235"/>
      <c r="Y841" s="235"/>
      <c r="Z841" s="235"/>
      <c r="AA841" s="235"/>
      <c r="AB841" s="235"/>
      <c r="AC841" s="235"/>
      <c r="AD841" s="235"/>
      <c r="AE841" s="235"/>
      <c r="AF841" s="235"/>
      <c r="AG841" s="235"/>
      <c r="AH841" s="235"/>
      <c r="AI841" s="235"/>
      <c r="AJ841" s="235"/>
      <c r="AK841" s="235"/>
      <c r="AL841" s="235"/>
      <c r="AM841" s="235"/>
      <c r="AN841" s="235"/>
      <c r="AO841" s="235"/>
    </row>
    <row r="842" spans="1:41" ht="15.6">
      <c r="A842" s="235"/>
      <c r="B842" s="236"/>
      <c r="C842" s="237"/>
      <c r="D842" s="238"/>
      <c r="E842" s="239"/>
      <c r="F842" s="240"/>
      <c r="G842" s="235"/>
      <c r="H842" s="235"/>
      <c r="I842" s="241"/>
      <c r="J842" s="237"/>
      <c r="K842" s="239"/>
      <c r="L842" s="239"/>
      <c r="M842" s="238"/>
      <c r="N842" s="240"/>
      <c r="O842" s="235"/>
      <c r="P842" s="235"/>
      <c r="Q842" s="241"/>
      <c r="R842" s="235"/>
      <c r="S842" s="235"/>
      <c r="T842" s="235"/>
      <c r="U842" s="235"/>
      <c r="V842" s="197"/>
      <c r="W842" s="235"/>
      <c r="X842" s="235"/>
      <c r="Y842" s="235"/>
      <c r="Z842" s="235"/>
      <c r="AA842" s="235"/>
      <c r="AB842" s="235"/>
      <c r="AC842" s="235"/>
      <c r="AD842" s="235"/>
      <c r="AE842" s="235"/>
      <c r="AF842" s="235"/>
      <c r="AG842" s="235"/>
      <c r="AH842" s="235"/>
      <c r="AI842" s="235"/>
      <c r="AJ842" s="235"/>
      <c r="AK842" s="235"/>
      <c r="AL842" s="235"/>
      <c r="AM842" s="235"/>
      <c r="AN842" s="235"/>
      <c r="AO842" s="235"/>
    </row>
    <row r="843" spans="1:41" ht="15.6">
      <c r="A843" s="235"/>
      <c r="B843" s="236"/>
      <c r="C843" s="237"/>
      <c r="D843" s="238"/>
      <c r="E843" s="239"/>
      <c r="F843" s="240"/>
      <c r="G843" s="235"/>
      <c r="H843" s="235"/>
      <c r="I843" s="241"/>
      <c r="J843" s="237"/>
      <c r="K843" s="239"/>
      <c r="L843" s="239"/>
      <c r="M843" s="238"/>
      <c r="N843" s="240"/>
      <c r="O843" s="235"/>
      <c r="P843" s="235"/>
      <c r="Q843" s="241"/>
      <c r="R843" s="235"/>
      <c r="S843" s="235"/>
      <c r="T843" s="235"/>
      <c r="U843" s="235"/>
      <c r="V843" s="197"/>
      <c r="W843" s="235"/>
      <c r="X843" s="235"/>
      <c r="Y843" s="235"/>
      <c r="Z843" s="235"/>
      <c r="AA843" s="235"/>
      <c r="AB843" s="235"/>
      <c r="AC843" s="235"/>
      <c r="AD843" s="235"/>
      <c r="AE843" s="235"/>
      <c r="AF843" s="235"/>
      <c r="AG843" s="235"/>
      <c r="AH843" s="235"/>
      <c r="AI843" s="235"/>
      <c r="AJ843" s="235"/>
      <c r="AK843" s="235"/>
      <c r="AL843" s="235"/>
      <c r="AM843" s="235"/>
      <c r="AN843" s="235"/>
      <c r="AO843" s="235"/>
    </row>
    <row r="844" spans="1:41" ht="15.6">
      <c r="A844" s="235"/>
      <c r="B844" s="236"/>
      <c r="C844" s="237"/>
      <c r="D844" s="238"/>
      <c r="E844" s="239"/>
      <c r="F844" s="240"/>
      <c r="G844" s="235"/>
      <c r="H844" s="235"/>
      <c r="I844" s="241"/>
      <c r="J844" s="237"/>
      <c r="K844" s="239"/>
      <c r="L844" s="239"/>
      <c r="M844" s="238"/>
      <c r="N844" s="240"/>
      <c r="O844" s="235"/>
      <c r="P844" s="235"/>
      <c r="Q844" s="241"/>
      <c r="R844" s="235"/>
      <c r="S844" s="235"/>
      <c r="T844" s="235"/>
      <c r="U844" s="235"/>
      <c r="V844" s="197"/>
      <c r="W844" s="235"/>
      <c r="X844" s="235"/>
      <c r="Y844" s="235"/>
      <c r="Z844" s="235"/>
      <c r="AA844" s="235"/>
      <c r="AB844" s="235"/>
      <c r="AC844" s="235"/>
      <c r="AD844" s="235"/>
      <c r="AE844" s="235"/>
      <c r="AF844" s="235"/>
      <c r="AG844" s="235"/>
      <c r="AH844" s="235"/>
      <c r="AI844" s="235"/>
      <c r="AJ844" s="235"/>
      <c r="AK844" s="235"/>
      <c r="AL844" s="235"/>
      <c r="AM844" s="235"/>
      <c r="AN844" s="235"/>
      <c r="AO844" s="235"/>
    </row>
    <row r="845" spans="1:41" ht="15.6">
      <c r="A845" s="235"/>
      <c r="B845" s="236"/>
      <c r="C845" s="237"/>
      <c r="D845" s="238"/>
      <c r="E845" s="239"/>
      <c r="F845" s="240"/>
      <c r="G845" s="235"/>
      <c r="H845" s="235"/>
      <c r="I845" s="241"/>
      <c r="J845" s="237"/>
      <c r="K845" s="239"/>
      <c r="L845" s="239"/>
      <c r="M845" s="238"/>
      <c r="N845" s="240"/>
      <c r="O845" s="235"/>
      <c r="P845" s="235"/>
      <c r="Q845" s="241"/>
      <c r="R845" s="235"/>
      <c r="S845" s="235"/>
      <c r="T845" s="235"/>
      <c r="U845" s="235"/>
      <c r="V845" s="197"/>
      <c r="W845" s="235"/>
      <c r="X845" s="235"/>
      <c r="Y845" s="235"/>
      <c r="Z845" s="235"/>
      <c r="AA845" s="235"/>
      <c r="AB845" s="235"/>
      <c r="AC845" s="235"/>
      <c r="AD845" s="235"/>
      <c r="AE845" s="235"/>
      <c r="AF845" s="235"/>
      <c r="AG845" s="235"/>
      <c r="AH845" s="235"/>
      <c r="AI845" s="235"/>
      <c r="AJ845" s="235"/>
      <c r="AK845" s="235"/>
      <c r="AL845" s="235"/>
      <c r="AM845" s="235"/>
      <c r="AN845" s="235"/>
      <c r="AO845" s="235"/>
    </row>
    <row r="846" spans="1:41" ht="15.6">
      <c r="A846" s="235"/>
      <c r="B846" s="236"/>
      <c r="C846" s="237"/>
      <c r="D846" s="238"/>
      <c r="E846" s="239"/>
      <c r="F846" s="240"/>
      <c r="G846" s="235"/>
      <c r="H846" s="235"/>
      <c r="I846" s="241"/>
      <c r="J846" s="237"/>
      <c r="K846" s="239"/>
      <c r="L846" s="239"/>
      <c r="M846" s="238"/>
      <c r="N846" s="240"/>
      <c r="O846" s="235"/>
      <c r="P846" s="235"/>
      <c r="Q846" s="241"/>
      <c r="R846" s="235"/>
      <c r="S846" s="235"/>
      <c r="T846" s="235"/>
      <c r="U846" s="235"/>
      <c r="V846" s="197"/>
      <c r="W846" s="235"/>
      <c r="X846" s="235"/>
      <c r="Y846" s="235"/>
      <c r="Z846" s="235"/>
      <c r="AA846" s="235"/>
      <c r="AB846" s="235"/>
      <c r="AC846" s="235"/>
      <c r="AD846" s="235"/>
      <c r="AE846" s="235"/>
      <c r="AF846" s="235"/>
      <c r="AG846" s="235"/>
      <c r="AH846" s="235"/>
      <c r="AI846" s="235"/>
      <c r="AJ846" s="235"/>
      <c r="AK846" s="235"/>
      <c r="AL846" s="235"/>
      <c r="AM846" s="235"/>
      <c r="AN846" s="235"/>
      <c r="AO846" s="235"/>
    </row>
    <row r="847" spans="1:41" ht="15.6">
      <c r="A847" s="235"/>
      <c r="B847" s="236"/>
      <c r="C847" s="237"/>
      <c r="D847" s="238"/>
      <c r="E847" s="239"/>
      <c r="F847" s="240"/>
      <c r="G847" s="235"/>
      <c r="H847" s="235"/>
      <c r="I847" s="241"/>
      <c r="J847" s="237"/>
      <c r="K847" s="239"/>
      <c r="L847" s="239"/>
      <c r="M847" s="238"/>
      <c r="N847" s="240"/>
      <c r="O847" s="235"/>
      <c r="P847" s="235"/>
      <c r="Q847" s="241"/>
      <c r="R847" s="235"/>
      <c r="S847" s="235"/>
      <c r="T847" s="235"/>
      <c r="U847" s="235"/>
      <c r="V847" s="197"/>
      <c r="W847" s="235"/>
      <c r="X847" s="235"/>
      <c r="Y847" s="235"/>
      <c r="Z847" s="235"/>
      <c r="AA847" s="235"/>
      <c r="AB847" s="235"/>
      <c r="AC847" s="235"/>
      <c r="AD847" s="235"/>
      <c r="AE847" s="235"/>
      <c r="AF847" s="235"/>
      <c r="AG847" s="235"/>
      <c r="AH847" s="235"/>
      <c r="AI847" s="235"/>
      <c r="AJ847" s="235"/>
      <c r="AK847" s="235"/>
      <c r="AL847" s="235"/>
      <c r="AM847" s="235"/>
      <c r="AN847" s="235"/>
      <c r="AO847" s="235"/>
    </row>
    <row r="848" spans="1:41" ht="15.6">
      <c r="A848" s="235"/>
      <c r="B848" s="236"/>
      <c r="C848" s="237"/>
      <c r="D848" s="238"/>
      <c r="E848" s="239"/>
      <c r="F848" s="240"/>
      <c r="G848" s="235"/>
      <c r="H848" s="235"/>
      <c r="I848" s="241"/>
      <c r="J848" s="237"/>
      <c r="K848" s="239"/>
      <c r="L848" s="239"/>
      <c r="M848" s="238"/>
      <c r="N848" s="240"/>
      <c r="O848" s="235"/>
      <c r="P848" s="235"/>
      <c r="Q848" s="241"/>
      <c r="R848" s="235"/>
      <c r="S848" s="235"/>
      <c r="T848" s="235"/>
      <c r="U848" s="235"/>
      <c r="V848" s="197"/>
      <c r="W848" s="235"/>
      <c r="X848" s="235"/>
      <c r="Y848" s="235"/>
      <c r="Z848" s="235"/>
      <c r="AA848" s="235"/>
      <c r="AB848" s="235"/>
      <c r="AC848" s="235"/>
      <c r="AD848" s="235"/>
      <c r="AE848" s="235"/>
      <c r="AF848" s="235"/>
      <c r="AG848" s="235"/>
      <c r="AH848" s="235"/>
      <c r="AI848" s="235"/>
      <c r="AJ848" s="235"/>
      <c r="AK848" s="235"/>
      <c r="AL848" s="235"/>
      <c r="AM848" s="235"/>
      <c r="AN848" s="235"/>
      <c r="AO848" s="235"/>
    </row>
    <row r="849" spans="1:41" ht="15.6">
      <c r="A849" s="235"/>
      <c r="B849" s="236"/>
      <c r="C849" s="237"/>
      <c r="D849" s="238"/>
      <c r="E849" s="239"/>
      <c r="F849" s="240"/>
      <c r="G849" s="235"/>
      <c r="H849" s="235"/>
      <c r="I849" s="241"/>
      <c r="J849" s="237"/>
      <c r="K849" s="239"/>
      <c r="L849" s="239"/>
      <c r="M849" s="238"/>
      <c r="N849" s="240"/>
      <c r="O849" s="235"/>
      <c r="P849" s="235"/>
      <c r="Q849" s="241"/>
      <c r="R849" s="235"/>
      <c r="S849" s="235"/>
      <c r="T849" s="235"/>
      <c r="U849" s="235"/>
      <c r="V849" s="197"/>
      <c r="W849" s="235"/>
      <c r="X849" s="235"/>
      <c r="Y849" s="235"/>
      <c r="Z849" s="235"/>
      <c r="AA849" s="235"/>
      <c r="AB849" s="235"/>
      <c r="AC849" s="235"/>
      <c r="AD849" s="235"/>
      <c r="AE849" s="235"/>
      <c r="AF849" s="235"/>
      <c r="AG849" s="235"/>
      <c r="AH849" s="235"/>
      <c r="AI849" s="235"/>
      <c r="AJ849" s="235"/>
      <c r="AK849" s="235"/>
      <c r="AL849" s="235"/>
      <c r="AM849" s="235"/>
      <c r="AN849" s="235"/>
      <c r="AO849" s="235"/>
    </row>
    <row r="850" spans="1:41" ht="15.6">
      <c r="A850" s="235"/>
      <c r="B850" s="236"/>
      <c r="C850" s="237"/>
      <c r="D850" s="238"/>
      <c r="E850" s="239"/>
      <c r="F850" s="240"/>
      <c r="G850" s="235"/>
      <c r="H850" s="235"/>
      <c r="I850" s="241"/>
      <c r="J850" s="237"/>
      <c r="K850" s="239"/>
      <c r="L850" s="239"/>
      <c r="M850" s="238"/>
      <c r="N850" s="240"/>
      <c r="O850" s="235"/>
      <c r="P850" s="235"/>
      <c r="Q850" s="241"/>
      <c r="R850" s="235"/>
      <c r="S850" s="235"/>
      <c r="T850" s="235"/>
      <c r="U850" s="235"/>
      <c r="V850" s="197"/>
      <c r="W850" s="235"/>
      <c r="X850" s="235"/>
      <c r="Y850" s="235"/>
      <c r="Z850" s="235"/>
      <c r="AA850" s="235"/>
      <c r="AB850" s="235"/>
      <c r="AC850" s="235"/>
      <c r="AD850" s="235"/>
      <c r="AE850" s="235"/>
      <c r="AF850" s="235"/>
      <c r="AG850" s="235"/>
      <c r="AH850" s="235"/>
      <c r="AI850" s="235"/>
      <c r="AJ850" s="235"/>
      <c r="AK850" s="235"/>
      <c r="AL850" s="235"/>
      <c r="AM850" s="235"/>
      <c r="AN850" s="235"/>
      <c r="AO850" s="235"/>
    </row>
    <row r="851" spans="1:41" ht="15.6">
      <c r="A851" s="235"/>
      <c r="B851" s="236"/>
      <c r="C851" s="237"/>
      <c r="D851" s="238"/>
      <c r="E851" s="239"/>
      <c r="F851" s="240"/>
      <c r="G851" s="235"/>
      <c r="H851" s="235"/>
      <c r="I851" s="241"/>
      <c r="J851" s="237"/>
      <c r="K851" s="239"/>
      <c r="L851" s="239"/>
      <c r="M851" s="238"/>
      <c r="N851" s="240"/>
      <c r="O851" s="235"/>
      <c r="P851" s="235"/>
      <c r="Q851" s="241"/>
      <c r="R851" s="235"/>
      <c r="S851" s="235"/>
      <c r="T851" s="235"/>
      <c r="U851" s="235"/>
      <c r="V851" s="197"/>
      <c r="W851" s="235"/>
      <c r="X851" s="235"/>
      <c r="Y851" s="235"/>
      <c r="Z851" s="235"/>
      <c r="AA851" s="235"/>
      <c r="AB851" s="235"/>
      <c r="AC851" s="235"/>
      <c r="AD851" s="235"/>
      <c r="AE851" s="235"/>
      <c r="AF851" s="235"/>
      <c r="AG851" s="235"/>
      <c r="AH851" s="235"/>
      <c r="AI851" s="235"/>
      <c r="AJ851" s="235"/>
      <c r="AK851" s="235"/>
      <c r="AL851" s="235"/>
      <c r="AM851" s="235"/>
      <c r="AN851" s="235"/>
      <c r="AO851" s="235"/>
    </row>
    <row r="852" spans="1:41" ht="15.6">
      <c r="A852" s="235"/>
      <c r="B852" s="236"/>
      <c r="C852" s="237"/>
      <c r="D852" s="238"/>
      <c r="E852" s="239"/>
      <c r="F852" s="240"/>
      <c r="G852" s="235"/>
      <c r="H852" s="235"/>
      <c r="I852" s="241"/>
      <c r="J852" s="237"/>
      <c r="K852" s="239"/>
      <c r="L852" s="239"/>
      <c r="M852" s="238"/>
      <c r="N852" s="240"/>
      <c r="O852" s="235"/>
      <c r="P852" s="235"/>
      <c r="Q852" s="241"/>
      <c r="R852" s="235"/>
      <c r="S852" s="235"/>
      <c r="T852" s="235"/>
      <c r="U852" s="235"/>
      <c r="V852" s="197"/>
      <c r="W852" s="235"/>
      <c r="X852" s="235"/>
      <c r="Y852" s="235"/>
      <c r="Z852" s="235"/>
      <c r="AA852" s="235"/>
      <c r="AB852" s="235"/>
      <c r="AC852" s="235"/>
      <c r="AD852" s="235"/>
      <c r="AE852" s="235"/>
      <c r="AF852" s="235"/>
      <c r="AG852" s="235"/>
      <c r="AH852" s="235"/>
      <c r="AI852" s="235"/>
      <c r="AJ852" s="235"/>
      <c r="AK852" s="235"/>
      <c r="AL852" s="235"/>
      <c r="AM852" s="235"/>
      <c r="AN852" s="235"/>
      <c r="AO852" s="235"/>
    </row>
    <row r="853" spans="1:41" ht="15.6">
      <c r="A853" s="235"/>
      <c r="B853" s="236"/>
      <c r="C853" s="237"/>
      <c r="D853" s="238"/>
      <c r="E853" s="239"/>
      <c r="F853" s="240"/>
      <c r="G853" s="235"/>
      <c r="H853" s="235"/>
      <c r="I853" s="241"/>
      <c r="J853" s="237"/>
      <c r="K853" s="239"/>
      <c r="L853" s="239"/>
      <c r="M853" s="238"/>
      <c r="N853" s="240"/>
      <c r="O853" s="235"/>
      <c r="P853" s="235"/>
      <c r="Q853" s="241"/>
      <c r="R853" s="235"/>
      <c r="S853" s="235"/>
      <c r="T853" s="235"/>
      <c r="U853" s="235"/>
      <c r="V853" s="197"/>
      <c r="W853" s="235"/>
      <c r="X853" s="235"/>
      <c r="Y853" s="235"/>
      <c r="Z853" s="235"/>
      <c r="AA853" s="235"/>
      <c r="AB853" s="235"/>
      <c r="AC853" s="235"/>
      <c r="AD853" s="235"/>
      <c r="AE853" s="235"/>
      <c r="AF853" s="235"/>
      <c r="AG853" s="235"/>
      <c r="AH853" s="235"/>
      <c r="AI853" s="235"/>
      <c r="AJ853" s="235"/>
      <c r="AK853" s="235"/>
      <c r="AL853" s="235"/>
      <c r="AM853" s="235"/>
      <c r="AN853" s="235"/>
      <c r="AO853" s="235"/>
    </row>
    <row r="854" spans="1:41" ht="15.6">
      <c r="A854" s="235"/>
      <c r="B854" s="236"/>
      <c r="C854" s="237"/>
      <c r="D854" s="238"/>
      <c r="E854" s="239"/>
      <c r="F854" s="240"/>
      <c r="G854" s="235"/>
      <c r="H854" s="235"/>
      <c r="I854" s="241"/>
      <c r="J854" s="237"/>
      <c r="K854" s="239"/>
      <c r="L854" s="239"/>
      <c r="M854" s="238"/>
      <c r="N854" s="240"/>
      <c r="O854" s="235"/>
      <c r="P854" s="235"/>
      <c r="Q854" s="241"/>
      <c r="R854" s="235"/>
      <c r="S854" s="235"/>
      <c r="T854" s="235"/>
      <c r="U854" s="235"/>
      <c r="V854" s="197"/>
      <c r="W854" s="235"/>
      <c r="X854" s="235"/>
      <c r="Y854" s="235"/>
      <c r="Z854" s="235"/>
      <c r="AA854" s="235"/>
      <c r="AB854" s="235"/>
      <c r="AC854" s="235"/>
      <c r="AD854" s="235"/>
      <c r="AE854" s="235"/>
      <c r="AF854" s="235"/>
      <c r="AG854" s="235"/>
      <c r="AH854" s="235"/>
      <c r="AI854" s="235"/>
      <c r="AJ854" s="235"/>
      <c r="AK854" s="235"/>
      <c r="AL854" s="235"/>
      <c r="AM854" s="235"/>
      <c r="AN854" s="235"/>
      <c r="AO854" s="235"/>
    </row>
    <row r="855" spans="1:41" ht="15.6">
      <c r="A855" s="235"/>
      <c r="B855" s="236"/>
      <c r="C855" s="237"/>
      <c r="D855" s="238"/>
      <c r="E855" s="239"/>
      <c r="F855" s="240"/>
      <c r="G855" s="235"/>
      <c r="H855" s="235"/>
      <c r="I855" s="241"/>
      <c r="J855" s="237"/>
      <c r="K855" s="239"/>
      <c r="L855" s="239"/>
      <c r="M855" s="238"/>
      <c r="N855" s="240"/>
      <c r="O855" s="235"/>
      <c r="P855" s="235"/>
      <c r="Q855" s="241"/>
      <c r="R855" s="235"/>
      <c r="S855" s="235"/>
      <c r="T855" s="235"/>
      <c r="U855" s="235"/>
      <c r="V855" s="197"/>
      <c r="W855" s="235"/>
      <c r="X855" s="235"/>
      <c r="Y855" s="235"/>
      <c r="Z855" s="235"/>
      <c r="AA855" s="235"/>
      <c r="AB855" s="235"/>
      <c r="AC855" s="235"/>
      <c r="AD855" s="235"/>
      <c r="AE855" s="235"/>
      <c r="AF855" s="235"/>
      <c r="AG855" s="235"/>
      <c r="AH855" s="235"/>
      <c r="AI855" s="235"/>
      <c r="AJ855" s="235"/>
      <c r="AK855" s="235"/>
      <c r="AL855" s="235"/>
      <c r="AM855" s="235"/>
      <c r="AN855" s="235"/>
      <c r="AO855" s="235"/>
    </row>
    <row r="856" spans="1:41" ht="15.6">
      <c r="A856" s="235"/>
      <c r="B856" s="236"/>
      <c r="C856" s="237"/>
      <c r="D856" s="238"/>
      <c r="E856" s="239"/>
      <c r="F856" s="240"/>
      <c r="G856" s="235"/>
      <c r="H856" s="235"/>
      <c r="I856" s="241"/>
      <c r="J856" s="237"/>
      <c r="K856" s="239"/>
      <c r="L856" s="239"/>
      <c r="M856" s="238"/>
      <c r="N856" s="240"/>
      <c r="O856" s="235"/>
      <c r="P856" s="235"/>
      <c r="Q856" s="241"/>
      <c r="R856" s="235"/>
      <c r="S856" s="235"/>
      <c r="T856" s="235"/>
      <c r="U856" s="235"/>
      <c r="V856" s="197"/>
      <c r="W856" s="235"/>
      <c r="X856" s="235"/>
      <c r="Y856" s="235"/>
      <c r="Z856" s="235"/>
      <c r="AA856" s="235"/>
      <c r="AB856" s="235"/>
      <c r="AC856" s="235"/>
      <c r="AD856" s="235"/>
      <c r="AE856" s="235"/>
      <c r="AF856" s="235"/>
      <c r="AG856" s="235"/>
      <c r="AH856" s="235"/>
      <c r="AI856" s="235"/>
      <c r="AJ856" s="235"/>
      <c r="AK856" s="235"/>
      <c r="AL856" s="235"/>
      <c r="AM856" s="235"/>
      <c r="AN856" s="235"/>
      <c r="AO856" s="235"/>
    </row>
    <row r="857" spans="1:41" ht="15.6">
      <c r="A857" s="235"/>
      <c r="B857" s="236"/>
      <c r="C857" s="237"/>
      <c r="D857" s="238"/>
      <c r="E857" s="239"/>
      <c r="F857" s="240"/>
      <c r="G857" s="235"/>
      <c r="H857" s="235"/>
      <c r="I857" s="241"/>
      <c r="J857" s="237"/>
      <c r="K857" s="239"/>
      <c r="L857" s="239"/>
      <c r="M857" s="238"/>
      <c r="N857" s="240"/>
      <c r="O857" s="235"/>
      <c r="P857" s="235"/>
      <c r="Q857" s="241"/>
      <c r="R857" s="235"/>
      <c r="S857" s="235"/>
      <c r="T857" s="235"/>
      <c r="U857" s="235"/>
      <c r="V857" s="197"/>
      <c r="W857" s="235"/>
      <c r="X857" s="235"/>
      <c r="Y857" s="235"/>
      <c r="Z857" s="235"/>
      <c r="AA857" s="235"/>
      <c r="AB857" s="235"/>
      <c r="AC857" s="235"/>
      <c r="AD857" s="235"/>
      <c r="AE857" s="235"/>
      <c r="AF857" s="235"/>
      <c r="AG857" s="235"/>
      <c r="AH857" s="235"/>
      <c r="AI857" s="235"/>
      <c r="AJ857" s="235"/>
      <c r="AK857" s="235"/>
      <c r="AL857" s="235"/>
      <c r="AM857" s="235"/>
      <c r="AN857" s="235"/>
      <c r="AO857" s="235"/>
    </row>
    <row r="858" spans="1:41" ht="15.6">
      <c r="A858" s="235"/>
      <c r="B858" s="236"/>
      <c r="C858" s="237"/>
      <c r="D858" s="238"/>
      <c r="E858" s="239"/>
      <c r="F858" s="240"/>
      <c r="G858" s="235"/>
      <c r="H858" s="235"/>
      <c r="I858" s="241"/>
      <c r="J858" s="237"/>
      <c r="K858" s="239"/>
      <c r="L858" s="239"/>
      <c r="M858" s="238"/>
      <c r="N858" s="240"/>
      <c r="O858" s="235"/>
      <c r="P858" s="235"/>
      <c r="Q858" s="241"/>
      <c r="R858" s="235"/>
      <c r="S858" s="235"/>
      <c r="T858" s="235"/>
      <c r="U858" s="235"/>
      <c r="V858" s="197"/>
      <c r="W858" s="235"/>
      <c r="X858" s="235"/>
      <c r="Y858" s="235"/>
      <c r="Z858" s="235"/>
      <c r="AA858" s="235"/>
      <c r="AB858" s="235"/>
      <c r="AC858" s="235"/>
      <c r="AD858" s="235"/>
      <c r="AE858" s="235"/>
      <c r="AF858" s="235"/>
      <c r="AG858" s="235"/>
      <c r="AH858" s="235"/>
      <c r="AI858" s="235"/>
      <c r="AJ858" s="235"/>
      <c r="AK858" s="235"/>
      <c r="AL858" s="235"/>
      <c r="AM858" s="235"/>
      <c r="AN858" s="235"/>
      <c r="AO858" s="235"/>
    </row>
    <row r="859" spans="1:41" ht="15.6">
      <c r="A859" s="235"/>
      <c r="B859" s="236"/>
      <c r="C859" s="237"/>
      <c r="D859" s="238"/>
      <c r="E859" s="239"/>
      <c r="F859" s="240"/>
      <c r="G859" s="235"/>
      <c r="H859" s="235"/>
      <c r="I859" s="241"/>
      <c r="J859" s="237"/>
      <c r="K859" s="239"/>
      <c r="L859" s="239"/>
      <c r="M859" s="238"/>
      <c r="N859" s="240"/>
      <c r="O859" s="235"/>
      <c r="P859" s="235"/>
      <c r="Q859" s="241"/>
      <c r="R859" s="235"/>
      <c r="S859" s="235"/>
      <c r="T859" s="235"/>
      <c r="U859" s="235"/>
      <c r="V859" s="197"/>
      <c r="W859" s="235"/>
      <c r="X859" s="235"/>
      <c r="Y859" s="235"/>
      <c r="Z859" s="235"/>
      <c r="AA859" s="235"/>
      <c r="AB859" s="235"/>
      <c r="AC859" s="235"/>
      <c r="AD859" s="235"/>
      <c r="AE859" s="235"/>
      <c r="AF859" s="235"/>
      <c r="AG859" s="235"/>
      <c r="AH859" s="235"/>
      <c r="AI859" s="235"/>
      <c r="AJ859" s="235"/>
      <c r="AK859" s="235"/>
      <c r="AL859" s="235"/>
      <c r="AM859" s="235"/>
      <c r="AN859" s="235"/>
      <c r="AO859" s="235"/>
    </row>
    <row r="860" spans="1:41" ht="15.6">
      <c r="A860" s="235"/>
      <c r="B860" s="236"/>
      <c r="C860" s="237"/>
      <c r="D860" s="238"/>
      <c r="E860" s="239"/>
      <c r="F860" s="240"/>
      <c r="G860" s="235"/>
      <c r="H860" s="235"/>
      <c r="I860" s="241"/>
      <c r="J860" s="237"/>
      <c r="K860" s="239"/>
      <c r="L860" s="239"/>
      <c r="M860" s="238"/>
      <c r="N860" s="240"/>
      <c r="O860" s="235"/>
      <c r="P860" s="235"/>
      <c r="Q860" s="241"/>
      <c r="R860" s="235"/>
      <c r="S860" s="235"/>
      <c r="T860" s="235"/>
      <c r="U860" s="235"/>
      <c r="V860" s="197"/>
      <c r="W860" s="235"/>
      <c r="X860" s="235"/>
      <c r="Y860" s="235"/>
      <c r="Z860" s="235"/>
      <c r="AA860" s="235"/>
      <c r="AB860" s="235"/>
      <c r="AC860" s="235"/>
      <c r="AD860" s="235"/>
      <c r="AE860" s="235"/>
      <c r="AF860" s="235"/>
      <c r="AG860" s="235"/>
      <c r="AH860" s="235"/>
      <c r="AI860" s="235"/>
      <c r="AJ860" s="235"/>
      <c r="AK860" s="235"/>
      <c r="AL860" s="235"/>
      <c r="AM860" s="235"/>
      <c r="AN860" s="235"/>
      <c r="AO860" s="235"/>
    </row>
    <row r="861" spans="1:41" ht="15.6">
      <c r="A861" s="235"/>
      <c r="B861" s="236"/>
      <c r="C861" s="237"/>
      <c r="D861" s="238"/>
      <c r="E861" s="239"/>
      <c r="F861" s="240"/>
      <c r="G861" s="235"/>
      <c r="H861" s="235"/>
      <c r="I861" s="241"/>
      <c r="J861" s="237"/>
      <c r="K861" s="239"/>
      <c r="L861" s="239"/>
      <c r="M861" s="238"/>
      <c r="N861" s="240"/>
      <c r="O861" s="235"/>
      <c r="P861" s="235"/>
      <c r="Q861" s="241"/>
      <c r="R861" s="235"/>
      <c r="S861" s="235"/>
      <c r="T861" s="235"/>
      <c r="U861" s="235"/>
      <c r="V861" s="197"/>
      <c r="W861" s="235"/>
      <c r="X861" s="235"/>
      <c r="Y861" s="235"/>
      <c r="Z861" s="235"/>
      <c r="AA861" s="235"/>
      <c r="AB861" s="235"/>
      <c r="AC861" s="235"/>
      <c r="AD861" s="235"/>
      <c r="AE861" s="235"/>
      <c r="AF861" s="235"/>
      <c r="AG861" s="235"/>
      <c r="AH861" s="235"/>
      <c r="AI861" s="235"/>
      <c r="AJ861" s="235"/>
      <c r="AK861" s="235"/>
      <c r="AL861" s="235"/>
      <c r="AM861" s="235"/>
      <c r="AN861" s="235"/>
      <c r="AO861" s="235"/>
    </row>
    <row r="862" spans="1:41" ht="15.6">
      <c r="A862" s="235"/>
      <c r="B862" s="236"/>
      <c r="C862" s="237"/>
      <c r="D862" s="238"/>
      <c r="E862" s="239"/>
      <c r="F862" s="240"/>
      <c r="G862" s="235"/>
      <c r="H862" s="235"/>
      <c r="I862" s="241"/>
      <c r="J862" s="237"/>
      <c r="K862" s="239"/>
      <c r="L862" s="239"/>
      <c r="M862" s="238"/>
      <c r="N862" s="240"/>
      <c r="O862" s="235"/>
      <c r="P862" s="235"/>
      <c r="Q862" s="241"/>
      <c r="R862" s="235"/>
      <c r="S862" s="235"/>
      <c r="T862" s="235"/>
      <c r="U862" s="235"/>
      <c r="V862" s="197"/>
      <c r="W862" s="235"/>
      <c r="X862" s="235"/>
      <c r="Y862" s="235"/>
      <c r="Z862" s="235"/>
      <c r="AA862" s="235"/>
      <c r="AB862" s="235"/>
      <c r="AC862" s="235"/>
      <c r="AD862" s="235"/>
      <c r="AE862" s="235"/>
      <c r="AF862" s="235"/>
      <c r="AG862" s="235"/>
      <c r="AH862" s="235"/>
      <c r="AI862" s="235"/>
      <c r="AJ862" s="235"/>
      <c r="AK862" s="235"/>
      <c r="AL862" s="235"/>
      <c r="AM862" s="235"/>
      <c r="AN862" s="235"/>
      <c r="AO862" s="235"/>
    </row>
    <row r="863" spans="1:41" ht="15.6">
      <c r="A863" s="235"/>
      <c r="B863" s="236"/>
      <c r="C863" s="237"/>
      <c r="D863" s="238"/>
      <c r="E863" s="239"/>
      <c r="F863" s="240"/>
      <c r="G863" s="235"/>
      <c r="H863" s="235"/>
      <c r="I863" s="241"/>
      <c r="J863" s="237"/>
      <c r="K863" s="239"/>
      <c r="L863" s="239"/>
      <c r="M863" s="238"/>
      <c r="N863" s="240"/>
      <c r="O863" s="235"/>
      <c r="P863" s="235"/>
      <c r="Q863" s="241"/>
      <c r="R863" s="235"/>
      <c r="S863" s="235"/>
      <c r="T863" s="235"/>
      <c r="U863" s="235"/>
      <c r="V863" s="197"/>
      <c r="W863" s="235"/>
      <c r="X863" s="235"/>
      <c r="Y863" s="235"/>
      <c r="Z863" s="235"/>
      <c r="AA863" s="235"/>
      <c r="AB863" s="235"/>
      <c r="AC863" s="235"/>
      <c r="AD863" s="235"/>
      <c r="AE863" s="235"/>
      <c r="AF863" s="235"/>
      <c r="AG863" s="235"/>
      <c r="AH863" s="235"/>
      <c r="AI863" s="235"/>
      <c r="AJ863" s="235"/>
      <c r="AK863" s="235"/>
      <c r="AL863" s="235"/>
      <c r="AM863" s="235"/>
      <c r="AN863" s="235"/>
      <c r="AO863" s="235"/>
    </row>
    <row r="864" spans="1:41" ht="15.6">
      <c r="A864" s="235"/>
      <c r="B864" s="236"/>
      <c r="C864" s="237"/>
      <c r="D864" s="238"/>
      <c r="E864" s="239"/>
      <c r="F864" s="240"/>
      <c r="G864" s="235"/>
      <c r="H864" s="235"/>
      <c r="I864" s="241"/>
      <c r="J864" s="237"/>
      <c r="K864" s="239"/>
      <c r="L864" s="239"/>
      <c r="M864" s="238"/>
      <c r="N864" s="240"/>
      <c r="O864" s="235"/>
      <c r="P864" s="235"/>
      <c r="Q864" s="241"/>
      <c r="R864" s="235"/>
      <c r="S864" s="235"/>
      <c r="T864" s="235"/>
      <c r="U864" s="235"/>
      <c r="V864" s="197"/>
      <c r="W864" s="235"/>
      <c r="X864" s="235"/>
      <c r="Y864" s="235"/>
      <c r="Z864" s="235"/>
      <c r="AA864" s="235"/>
      <c r="AB864" s="235"/>
      <c r="AC864" s="235"/>
      <c r="AD864" s="235"/>
      <c r="AE864" s="235"/>
      <c r="AF864" s="235"/>
      <c r="AG864" s="235"/>
      <c r="AH864" s="235"/>
      <c r="AI864" s="235"/>
      <c r="AJ864" s="235"/>
      <c r="AK864" s="235"/>
      <c r="AL864" s="235"/>
      <c r="AM864" s="235"/>
      <c r="AN864" s="235"/>
      <c r="AO864" s="235"/>
    </row>
    <row r="865" spans="1:41" ht="15.6">
      <c r="A865" s="235"/>
      <c r="B865" s="236"/>
      <c r="C865" s="237"/>
      <c r="D865" s="238"/>
      <c r="E865" s="239"/>
      <c r="F865" s="240"/>
      <c r="G865" s="235"/>
      <c r="H865" s="235"/>
      <c r="I865" s="241"/>
      <c r="J865" s="237"/>
      <c r="K865" s="239"/>
      <c r="L865" s="239"/>
      <c r="M865" s="238"/>
      <c r="N865" s="240"/>
      <c r="O865" s="235"/>
      <c r="P865" s="235"/>
      <c r="Q865" s="241"/>
      <c r="R865" s="235"/>
      <c r="S865" s="235"/>
      <c r="T865" s="235"/>
      <c r="U865" s="235"/>
      <c r="V865" s="197"/>
      <c r="W865" s="235"/>
      <c r="X865" s="235"/>
      <c r="Y865" s="235"/>
      <c r="Z865" s="235"/>
      <c r="AA865" s="235"/>
      <c r="AB865" s="235"/>
      <c r="AC865" s="235"/>
      <c r="AD865" s="235"/>
      <c r="AE865" s="235"/>
      <c r="AF865" s="235"/>
      <c r="AG865" s="235"/>
      <c r="AH865" s="235"/>
      <c r="AI865" s="235"/>
      <c r="AJ865" s="235"/>
      <c r="AK865" s="235"/>
      <c r="AL865" s="235"/>
      <c r="AM865" s="235"/>
      <c r="AN865" s="235"/>
      <c r="AO865" s="235"/>
    </row>
    <row r="866" spans="1:41" ht="15.6">
      <c r="A866" s="235"/>
      <c r="B866" s="236"/>
      <c r="C866" s="237"/>
      <c r="D866" s="238"/>
      <c r="E866" s="239"/>
      <c r="F866" s="240"/>
      <c r="G866" s="235"/>
      <c r="H866" s="235"/>
      <c r="I866" s="241"/>
      <c r="J866" s="237"/>
      <c r="K866" s="239"/>
      <c r="L866" s="239"/>
      <c r="M866" s="238"/>
      <c r="N866" s="240"/>
      <c r="O866" s="235"/>
      <c r="P866" s="235"/>
      <c r="Q866" s="241"/>
      <c r="R866" s="235"/>
      <c r="S866" s="235"/>
      <c r="T866" s="235"/>
      <c r="U866" s="235"/>
      <c r="V866" s="197"/>
      <c r="W866" s="235"/>
      <c r="X866" s="235"/>
      <c r="Y866" s="235"/>
      <c r="Z866" s="235"/>
      <c r="AA866" s="235"/>
      <c r="AB866" s="235"/>
      <c r="AC866" s="235"/>
      <c r="AD866" s="235"/>
      <c r="AE866" s="235"/>
      <c r="AF866" s="235"/>
      <c r="AG866" s="235"/>
      <c r="AH866" s="235"/>
      <c r="AI866" s="235"/>
      <c r="AJ866" s="235"/>
      <c r="AK866" s="235"/>
      <c r="AL866" s="235"/>
      <c r="AM866" s="235"/>
      <c r="AN866" s="235"/>
      <c r="AO866" s="235"/>
    </row>
    <row r="867" spans="1:41" ht="15.6">
      <c r="A867" s="235"/>
      <c r="B867" s="236"/>
      <c r="C867" s="237"/>
      <c r="D867" s="238"/>
      <c r="E867" s="239"/>
      <c r="F867" s="240"/>
      <c r="G867" s="235"/>
      <c r="H867" s="235"/>
      <c r="I867" s="241"/>
      <c r="J867" s="237"/>
      <c r="K867" s="239"/>
      <c r="L867" s="239"/>
      <c r="M867" s="238"/>
      <c r="N867" s="240"/>
      <c r="O867" s="235"/>
      <c r="P867" s="235"/>
      <c r="Q867" s="241"/>
      <c r="R867" s="235"/>
      <c r="S867" s="235"/>
      <c r="T867" s="235"/>
      <c r="U867" s="235"/>
      <c r="V867" s="197"/>
      <c r="W867" s="235"/>
      <c r="X867" s="235"/>
      <c r="Y867" s="235"/>
      <c r="Z867" s="235"/>
      <c r="AA867" s="235"/>
      <c r="AB867" s="235"/>
      <c r="AC867" s="235"/>
      <c r="AD867" s="235"/>
      <c r="AE867" s="235"/>
      <c r="AF867" s="235"/>
      <c r="AG867" s="235"/>
      <c r="AH867" s="235"/>
      <c r="AI867" s="235"/>
      <c r="AJ867" s="235"/>
      <c r="AK867" s="235"/>
      <c r="AL867" s="235"/>
      <c r="AM867" s="235"/>
      <c r="AN867" s="235"/>
      <c r="AO867" s="235"/>
    </row>
    <row r="868" spans="1:41" ht="15.6">
      <c r="A868" s="235"/>
      <c r="B868" s="236"/>
      <c r="C868" s="237"/>
      <c r="D868" s="238"/>
      <c r="E868" s="239"/>
      <c r="F868" s="240"/>
      <c r="G868" s="235"/>
      <c r="H868" s="235"/>
      <c r="I868" s="241"/>
      <c r="J868" s="237"/>
      <c r="K868" s="239"/>
      <c r="L868" s="239"/>
      <c r="M868" s="238"/>
      <c r="N868" s="240"/>
      <c r="O868" s="235"/>
      <c r="P868" s="235"/>
      <c r="Q868" s="241"/>
      <c r="R868" s="235"/>
      <c r="S868" s="235"/>
      <c r="T868" s="235"/>
      <c r="U868" s="235"/>
      <c r="V868" s="197"/>
      <c r="W868" s="235"/>
      <c r="X868" s="235"/>
      <c r="Y868" s="235"/>
      <c r="Z868" s="235"/>
      <c r="AA868" s="235"/>
      <c r="AB868" s="235"/>
      <c r="AC868" s="235"/>
      <c r="AD868" s="235"/>
      <c r="AE868" s="235"/>
      <c r="AF868" s="235"/>
      <c r="AG868" s="235"/>
      <c r="AH868" s="235"/>
      <c r="AI868" s="235"/>
      <c r="AJ868" s="235"/>
      <c r="AK868" s="235"/>
      <c r="AL868" s="235"/>
      <c r="AM868" s="235"/>
      <c r="AN868" s="235"/>
      <c r="AO868" s="235"/>
    </row>
    <row r="869" spans="1:41" ht="15.6">
      <c r="A869" s="235"/>
      <c r="B869" s="236"/>
      <c r="C869" s="237"/>
      <c r="D869" s="238"/>
      <c r="E869" s="239"/>
      <c r="F869" s="240"/>
      <c r="G869" s="235"/>
      <c r="H869" s="235"/>
      <c r="I869" s="241"/>
      <c r="J869" s="237"/>
      <c r="K869" s="239"/>
      <c r="L869" s="239"/>
      <c r="M869" s="238"/>
      <c r="N869" s="240"/>
      <c r="O869" s="235"/>
      <c r="P869" s="235"/>
      <c r="Q869" s="241"/>
      <c r="R869" s="235"/>
      <c r="S869" s="235"/>
      <c r="T869" s="235"/>
      <c r="U869" s="235"/>
      <c r="V869" s="197"/>
      <c r="W869" s="235"/>
      <c r="X869" s="235"/>
      <c r="Y869" s="235"/>
      <c r="Z869" s="235"/>
      <c r="AA869" s="235"/>
      <c r="AB869" s="235"/>
      <c r="AC869" s="235"/>
      <c r="AD869" s="235"/>
      <c r="AE869" s="235"/>
      <c r="AF869" s="235"/>
      <c r="AG869" s="235"/>
      <c r="AH869" s="235"/>
      <c r="AI869" s="235"/>
      <c r="AJ869" s="235"/>
      <c r="AK869" s="235"/>
      <c r="AL869" s="235"/>
      <c r="AM869" s="235"/>
      <c r="AN869" s="235"/>
      <c r="AO869" s="235"/>
    </row>
    <row r="870" spans="1:41" ht="15.6">
      <c r="A870" s="235"/>
      <c r="B870" s="236"/>
      <c r="C870" s="237"/>
      <c r="D870" s="238"/>
      <c r="E870" s="239"/>
      <c r="F870" s="240"/>
      <c r="G870" s="235"/>
      <c r="H870" s="235"/>
      <c r="I870" s="241"/>
      <c r="J870" s="237"/>
      <c r="K870" s="239"/>
      <c r="L870" s="239"/>
      <c r="M870" s="238"/>
      <c r="N870" s="240"/>
      <c r="O870" s="235"/>
      <c r="P870" s="235"/>
      <c r="Q870" s="241"/>
      <c r="R870" s="235"/>
      <c r="S870" s="235"/>
      <c r="T870" s="235"/>
      <c r="U870" s="235"/>
      <c r="V870" s="197"/>
      <c r="W870" s="235"/>
      <c r="X870" s="235"/>
      <c r="Y870" s="235"/>
      <c r="Z870" s="235"/>
      <c r="AA870" s="235"/>
      <c r="AB870" s="235"/>
      <c r="AC870" s="235"/>
      <c r="AD870" s="235"/>
      <c r="AE870" s="235"/>
      <c r="AF870" s="235"/>
      <c r="AG870" s="235"/>
      <c r="AH870" s="235"/>
      <c r="AI870" s="235"/>
      <c r="AJ870" s="235"/>
      <c r="AK870" s="235"/>
      <c r="AL870" s="235"/>
      <c r="AM870" s="235"/>
      <c r="AN870" s="235"/>
      <c r="AO870" s="235"/>
    </row>
    <row r="871" spans="1:41" ht="15.6">
      <c r="A871" s="235"/>
      <c r="B871" s="236"/>
      <c r="C871" s="237"/>
      <c r="D871" s="238"/>
      <c r="E871" s="239"/>
      <c r="F871" s="240"/>
      <c r="G871" s="235"/>
      <c r="H871" s="235"/>
      <c r="I871" s="241"/>
      <c r="J871" s="237"/>
      <c r="K871" s="239"/>
      <c r="L871" s="239"/>
      <c r="M871" s="238"/>
      <c r="N871" s="240"/>
      <c r="O871" s="235"/>
      <c r="P871" s="235"/>
      <c r="Q871" s="241"/>
      <c r="R871" s="235"/>
      <c r="S871" s="235"/>
      <c r="T871" s="235"/>
      <c r="U871" s="235"/>
      <c r="V871" s="197"/>
      <c r="W871" s="235"/>
      <c r="X871" s="235"/>
      <c r="Y871" s="235"/>
      <c r="Z871" s="235"/>
      <c r="AA871" s="235"/>
      <c r="AB871" s="235"/>
      <c r="AC871" s="235"/>
      <c r="AD871" s="235"/>
      <c r="AE871" s="235"/>
      <c r="AF871" s="235"/>
      <c r="AG871" s="235"/>
      <c r="AH871" s="235"/>
      <c r="AI871" s="235"/>
      <c r="AJ871" s="235"/>
      <c r="AK871" s="235"/>
      <c r="AL871" s="235"/>
      <c r="AM871" s="235"/>
      <c r="AN871" s="235"/>
      <c r="AO871" s="235"/>
    </row>
    <row r="872" spans="1:41" ht="15.6">
      <c r="A872" s="235"/>
      <c r="B872" s="236"/>
      <c r="C872" s="237"/>
      <c r="D872" s="238"/>
      <c r="E872" s="239"/>
      <c r="F872" s="240"/>
      <c r="G872" s="235"/>
      <c r="H872" s="235"/>
      <c r="I872" s="241"/>
      <c r="J872" s="237"/>
      <c r="K872" s="239"/>
      <c r="L872" s="239"/>
      <c r="M872" s="238"/>
      <c r="N872" s="240"/>
      <c r="O872" s="235"/>
      <c r="P872" s="235"/>
      <c r="Q872" s="241"/>
      <c r="R872" s="235"/>
      <c r="S872" s="235"/>
      <c r="T872" s="235"/>
      <c r="U872" s="235"/>
      <c r="V872" s="197"/>
      <c r="W872" s="235"/>
      <c r="X872" s="235"/>
      <c r="Y872" s="235"/>
      <c r="Z872" s="235"/>
      <c r="AA872" s="235"/>
      <c r="AB872" s="235"/>
      <c r="AC872" s="235"/>
      <c r="AD872" s="235"/>
      <c r="AE872" s="235"/>
      <c r="AF872" s="235"/>
      <c r="AG872" s="235"/>
      <c r="AH872" s="235"/>
      <c r="AI872" s="235"/>
      <c r="AJ872" s="235"/>
      <c r="AK872" s="235"/>
      <c r="AL872" s="235"/>
      <c r="AM872" s="235"/>
      <c r="AN872" s="235"/>
      <c r="AO872" s="235"/>
    </row>
    <row r="873" spans="1:41" ht="15.6">
      <c r="A873" s="235"/>
      <c r="B873" s="236"/>
      <c r="C873" s="237"/>
      <c r="D873" s="238"/>
      <c r="E873" s="239"/>
      <c r="F873" s="240"/>
      <c r="G873" s="235"/>
      <c r="H873" s="235"/>
      <c r="I873" s="241"/>
      <c r="J873" s="237"/>
      <c r="K873" s="239"/>
      <c r="L873" s="239"/>
      <c r="M873" s="238"/>
      <c r="N873" s="240"/>
      <c r="O873" s="235"/>
      <c r="P873" s="235"/>
      <c r="Q873" s="241"/>
      <c r="R873" s="235"/>
      <c r="S873" s="235"/>
      <c r="T873" s="235"/>
      <c r="U873" s="235"/>
      <c r="V873" s="197"/>
      <c r="W873" s="235"/>
      <c r="X873" s="235"/>
      <c r="Y873" s="235"/>
      <c r="Z873" s="235"/>
      <c r="AA873" s="235"/>
      <c r="AB873" s="235"/>
      <c r="AC873" s="235"/>
      <c r="AD873" s="235"/>
      <c r="AE873" s="235"/>
      <c r="AF873" s="235"/>
      <c r="AG873" s="235"/>
      <c r="AH873" s="235"/>
      <c r="AI873" s="235"/>
      <c r="AJ873" s="235"/>
      <c r="AK873" s="235"/>
      <c r="AL873" s="235"/>
      <c r="AM873" s="235"/>
      <c r="AN873" s="235"/>
      <c r="AO873" s="235"/>
    </row>
    <row r="874" spans="1:41" ht="15.6">
      <c r="A874" s="235"/>
      <c r="B874" s="236"/>
      <c r="C874" s="237"/>
      <c r="D874" s="238"/>
      <c r="E874" s="239"/>
      <c r="F874" s="240"/>
      <c r="G874" s="235"/>
      <c r="H874" s="235"/>
      <c r="I874" s="241"/>
      <c r="J874" s="237"/>
      <c r="K874" s="239"/>
      <c r="L874" s="239"/>
      <c r="M874" s="238"/>
      <c r="N874" s="240"/>
      <c r="O874" s="235"/>
      <c r="P874" s="235"/>
      <c r="Q874" s="241"/>
      <c r="R874" s="235"/>
      <c r="S874" s="235"/>
      <c r="T874" s="235"/>
      <c r="U874" s="235"/>
      <c r="V874" s="197"/>
      <c r="W874" s="235"/>
      <c r="X874" s="235"/>
      <c r="Y874" s="235"/>
      <c r="Z874" s="235"/>
      <c r="AA874" s="235"/>
      <c r="AB874" s="235"/>
      <c r="AC874" s="235"/>
      <c r="AD874" s="235"/>
      <c r="AE874" s="235"/>
      <c r="AF874" s="235"/>
      <c r="AG874" s="235"/>
      <c r="AH874" s="235"/>
      <c r="AI874" s="235"/>
      <c r="AJ874" s="235"/>
      <c r="AK874" s="235"/>
      <c r="AL874" s="235"/>
      <c r="AM874" s="235"/>
      <c r="AN874" s="235"/>
      <c r="AO874" s="235"/>
    </row>
    <row r="875" spans="1:41" ht="15.6">
      <c r="A875" s="235"/>
      <c r="B875" s="236"/>
      <c r="C875" s="237"/>
      <c r="D875" s="238"/>
      <c r="E875" s="239"/>
      <c r="F875" s="240"/>
      <c r="G875" s="235"/>
      <c r="H875" s="235"/>
      <c r="I875" s="241"/>
      <c r="J875" s="237"/>
      <c r="K875" s="239"/>
      <c r="L875" s="239"/>
      <c r="M875" s="238"/>
      <c r="N875" s="240"/>
      <c r="O875" s="235"/>
      <c r="P875" s="235"/>
      <c r="Q875" s="241"/>
      <c r="R875" s="235"/>
      <c r="S875" s="235"/>
      <c r="T875" s="235"/>
      <c r="U875" s="235"/>
      <c r="V875" s="197"/>
      <c r="W875" s="235"/>
      <c r="X875" s="235"/>
      <c r="Y875" s="235"/>
      <c r="Z875" s="235"/>
      <c r="AA875" s="235"/>
      <c r="AB875" s="235"/>
      <c r="AC875" s="235"/>
      <c r="AD875" s="235"/>
      <c r="AE875" s="235"/>
      <c r="AF875" s="235"/>
      <c r="AG875" s="235"/>
      <c r="AH875" s="235"/>
      <c r="AI875" s="235"/>
      <c r="AJ875" s="235"/>
      <c r="AK875" s="235"/>
      <c r="AL875" s="235"/>
      <c r="AM875" s="235"/>
      <c r="AN875" s="235"/>
      <c r="AO875" s="235"/>
    </row>
    <row r="876" spans="1:41" ht="15.6">
      <c r="A876" s="235"/>
      <c r="B876" s="236"/>
      <c r="C876" s="237"/>
      <c r="D876" s="238"/>
      <c r="E876" s="239"/>
      <c r="F876" s="240"/>
      <c r="G876" s="235"/>
      <c r="H876" s="235"/>
      <c r="I876" s="241"/>
      <c r="J876" s="237"/>
      <c r="K876" s="239"/>
      <c r="L876" s="239"/>
      <c r="M876" s="238"/>
      <c r="N876" s="240"/>
      <c r="O876" s="235"/>
      <c r="P876" s="235"/>
      <c r="Q876" s="241"/>
      <c r="R876" s="235"/>
      <c r="S876" s="235"/>
      <c r="T876" s="235"/>
      <c r="U876" s="235"/>
      <c r="V876" s="197"/>
      <c r="W876" s="235"/>
      <c r="X876" s="235"/>
      <c r="Y876" s="235"/>
      <c r="Z876" s="235"/>
      <c r="AA876" s="235"/>
      <c r="AB876" s="235"/>
      <c r="AC876" s="235"/>
      <c r="AD876" s="235"/>
      <c r="AE876" s="235"/>
      <c r="AF876" s="235"/>
      <c r="AG876" s="235"/>
      <c r="AH876" s="235"/>
      <c r="AI876" s="235"/>
      <c r="AJ876" s="235"/>
      <c r="AK876" s="235"/>
      <c r="AL876" s="235"/>
      <c r="AM876" s="235"/>
      <c r="AN876" s="235"/>
      <c r="AO876" s="235"/>
    </row>
    <row r="877" spans="1:41" ht="15.6">
      <c r="A877" s="235"/>
      <c r="B877" s="236"/>
      <c r="C877" s="237"/>
      <c r="D877" s="238"/>
      <c r="E877" s="239"/>
      <c r="F877" s="240"/>
      <c r="G877" s="235"/>
      <c r="H877" s="235"/>
      <c r="I877" s="241"/>
      <c r="J877" s="237"/>
      <c r="K877" s="239"/>
      <c r="L877" s="239"/>
      <c r="M877" s="238"/>
      <c r="N877" s="240"/>
      <c r="O877" s="235"/>
      <c r="P877" s="235"/>
      <c r="Q877" s="241"/>
      <c r="R877" s="235"/>
      <c r="S877" s="235"/>
      <c r="T877" s="235"/>
      <c r="U877" s="235"/>
      <c r="V877" s="197"/>
      <c r="W877" s="235"/>
      <c r="X877" s="235"/>
      <c r="Y877" s="235"/>
      <c r="Z877" s="235"/>
      <c r="AA877" s="235"/>
      <c r="AB877" s="235"/>
      <c r="AC877" s="235"/>
      <c r="AD877" s="235"/>
      <c r="AE877" s="235"/>
      <c r="AF877" s="235"/>
      <c r="AG877" s="235"/>
      <c r="AH877" s="235"/>
      <c r="AI877" s="235"/>
      <c r="AJ877" s="235"/>
      <c r="AK877" s="235"/>
      <c r="AL877" s="235"/>
      <c r="AM877" s="235"/>
      <c r="AN877" s="235"/>
      <c r="AO877" s="235"/>
    </row>
    <row r="878" spans="1:41" ht="15.6">
      <c r="A878" s="235"/>
      <c r="B878" s="236"/>
      <c r="C878" s="237"/>
      <c r="D878" s="238"/>
      <c r="E878" s="239"/>
      <c r="F878" s="240"/>
      <c r="G878" s="235"/>
      <c r="H878" s="235"/>
      <c r="I878" s="241"/>
      <c r="J878" s="237"/>
      <c r="K878" s="239"/>
      <c r="L878" s="239"/>
      <c r="M878" s="238"/>
      <c r="N878" s="240"/>
      <c r="O878" s="235"/>
      <c r="P878" s="235"/>
      <c r="Q878" s="241"/>
      <c r="R878" s="235"/>
      <c r="S878" s="235"/>
      <c r="T878" s="235"/>
      <c r="U878" s="235"/>
      <c r="V878" s="197"/>
      <c r="W878" s="235"/>
      <c r="X878" s="235"/>
      <c r="Y878" s="235"/>
      <c r="Z878" s="235"/>
      <c r="AA878" s="235"/>
      <c r="AB878" s="235"/>
      <c r="AC878" s="235"/>
      <c r="AD878" s="235"/>
      <c r="AE878" s="235"/>
      <c r="AF878" s="235"/>
      <c r="AG878" s="235"/>
      <c r="AH878" s="235"/>
      <c r="AI878" s="235"/>
      <c r="AJ878" s="235"/>
      <c r="AK878" s="235"/>
      <c r="AL878" s="235"/>
      <c r="AM878" s="235"/>
      <c r="AN878" s="235"/>
      <c r="AO878" s="235"/>
    </row>
    <row r="879" spans="1:41" ht="15.6">
      <c r="A879" s="235"/>
      <c r="B879" s="236"/>
      <c r="C879" s="237"/>
      <c r="D879" s="238"/>
      <c r="E879" s="239"/>
      <c r="F879" s="240"/>
      <c r="G879" s="235"/>
      <c r="H879" s="235"/>
      <c r="I879" s="241"/>
      <c r="J879" s="237"/>
      <c r="K879" s="239"/>
      <c r="L879" s="239"/>
      <c r="M879" s="238"/>
      <c r="N879" s="240"/>
      <c r="O879" s="235"/>
      <c r="P879" s="235"/>
      <c r="Q879" s="241"/>
      <c r="R879" s="235"/>
      <c r="S879" s="235"/>
      <c r="T879" s="235"/>
      <c r="U879" s="235"/>
      <c r="V879" s="197"/>
      <c r="W879" s="235"/>
      <c r="X879" s="235"/>
      <c r="Y879" s="235"/>
      <c r="Z879" s="235"/>
      <c r="AA879" s="235"/>
      <c r="AB879" s="235"/>
      <c r="AC879" s="235"/>
      <c r="AD879" s="235"/>
      <c r="AE879" s="235"/>
      <c r="AF879" s="235"/>
      <c r="AG879" s="235"/>
      <c r="AH879" s="235"/>
      <c r="AI879" s="235"/>
      <c r="AJ879" s="235"/>
      <c r="AK879" s="235"/>
      <c r="AL879" s="235"/>
      <c r="AM879" s="235"/>
      <c r="AN879" s="235"/>
      <c r="AO879" s="235"/>
    </row>
    <row r="880" spans="1:41" ht="15.6">
      <c r="A880" s="235"/>
      <c r="B880" s="236"/>
      <c r="C880" s="237"/>
      <c r="D880" s="238"/>
      <c r="E880" s="239"/>
      <c r="F880" s="240"/>
      <c r="G880" s="235"/>
      <c r="H880" s="235"/>
      <c r="I880" s="241"/>
      <c r="J880" s="237"/>
      <c r="K880" s="239"/>
      <c r="L880" s="239"/>
      <c r="M880" s="238"/>
      <c r="N880" s="240"/>
      <c r="O880" s="235"/>
      <c r="P880" s="235"/>
      <c r="Q880" s="241"/>
      <c r="R880" s="235"/>
      <c r="S880" s="235"/>
      <c r="T880" s="235"/>
      <c r="U880" s="235"/>
      <c r="V880" s="197"/>
      <c r="W880" s="235"/>
      <c r="X880" s="235"/>
      <c r="Y880" s="235"/>
      <c r="Z880" s="235"/>
      <c r="AA880" s="235"/>
      <c r="AB880" s="235"/>
      <c r="AC880" s="235"/>
      <c r="AD880" s="235"/>
      <c r="AE880" s="235"/>
      <c r="AF880" s="235"/>
      <c r="AG880" s="235"/>
      <c r="AH880" s="235"/>
      <c r="AI880" s="235"/>
      <c r="AJ880" s="235"/>
      <c r="AK880" s="235"/>
      <c r="AL880" s="235"/>
      <c r="AM880" s="235"/>
      <c r="AN880" s="235"/>
      <c r="AO880" s="235"/>
    </row>
    <row r="881" spans="1:41" ht="15.6">
      <c r="A881" s="235"/>
      <c r="B881" s="236"/>
      <c r="C881" s="237"/>
      <c r="D881" s="238"/>
      <c r="E881" s="239"/>
      <c r="F881" s="240"/>
      <c r="G881" s="235"/>
      <c r="H881" s="235"/>
      <c r="I881" s="241"/>
      <c r="J881" s="237"/>
      <c r="K881" s="239"/>
      <c r="L881" s="239"/>
      <c r="M881" s="238"/>
      <c r="N881" s="240"/>
      <c r="O881" s="235"/>
      <c r="P881" s="235"/>
      <c r="Q881" s="241"/>
      <c r="R881" s="235"/>
      <c r="S881" s="235"/>
      <c r="T881" s="235"/>
      <c r="U881" s="235"/>
      <c r="V881" s="197"/>
      <c r="W881" s="235"/>
      <c r="X881" s="235"/>
      <c r="Y881" s="235"/>
      <c r="Z881" s="235"/>
      <c r="AA881" s="235"/>
      <c r="AB881" s="235"/>
      <c r="AC881" s="235"/>
      <c r="AD881" s="235"/>
      <c r="AE881" s="235"/>
      <c r="AF881" s="235"/>
      <c r="AG881" s="235"/>
      <c r="AH881" s="235"/>
      <c r="AI881" s="235"/>
      <c r="AJ881" s="235"/>
      <c r="AK881" s="235"/>
      <c r="AL881" s="235"/>
      <c r="AM881" s="235"/>
      <c r="AN881" s="235"/>
      <c r="AO881" s="235"/>
    </row>
    <row r="882" spans="1:41" ht="15.6">
      <c r="A882" s="235"/>
      <c r="B882" s="236"/>
      <c r="C882" s="237"/>
      <c r="D882" s="238"/>
      <c r="E882" s="239"/>
      <c r="F882" s="240"/>
      <c r="G882" s="235"/>
      <c r="H882" s="235"/>
      <c r="I882" s="241"/>
      <c r="J882" s="237"/>
      <c r="K882" s="239"/>
      <c r="L882" s="239"/>
      <c r="M882" s="238"/>
      <c r="N882" s="240"/>
      <c r="O882" s="235"/>
      <c r="P882" s="235"/>
      <c r="Q882" s="241"/>
      <c r="R882" s="235"/>
      <c r="S882" s="235"/>
      <c r="T882" s="235"/>
      <c r="U882" s="235"/>
      <c r="V882" s="197"/>
      <c r="W882" s="235"/>
      <c r="X882" s="235"/>
      <c r="Y882" s="235"/>
      <c r="Z882" s="235"/>
      <c r="AA882" s="235"/>
      <c r="AB882" s="235"/>
      <c r="AC882" s="235"/>
      <c r="AD882" s="235"/>
      <c r="AE882" s="235"/>
      <c r="AF882" s="235"/>
      <c r="AG882" s="235"/>
      <c r="AH882" s="235"/>
      <c r="AI882" s="235"/>
      <c r="AJ882" s="235"/>
      <c r="AK882" s="235"/>
      <c r="AL882" s="235"/>
      <c r="AM882" s="235"/>
      <c r="AN882" s="235"/>
      <c r="AO882" s="235"/>
    </row>
    <row r="883" spans="1:41" ht="15.6">
      <c r="A883" s="235"/>
      <c r="B883" s="236"/>
      <c r="C883" s="237"/>
      <c r="D883" s="238"/>
      <c r="E883" s="239"/>
      <c r="F883" s="240"/>
      <c r="G883" s="235"/>
      <c r="H883" s="235"/>
      <c r="I883" s="241"/>
      <c r="J883" s="237"/>
      <c r="K883" s="239"/>
      <c r="L883" s="239"/>
      <c r="M883" s="238"/>
      <c r="N883" s="240"/>
      <c r="O883" s="235"/>
      <c r="P883" s="235"/>
      <c r="Q883" s="241"/>
      <c r="R883" s="235"/>
      <c r="S883" s="235"/>
      <c r="T883" s="235"/>
      <c r="U883" s="235"/>
      <c r="V883" s="197"/>
      <c r="W883" s="235"/>
      <c r="X883" s="235"/>
      <c r="Y883" s="235"/>
      <c r="Z883" s="235"/>
      <c r="AA883" s="235"/>
      <c r="AB883" s="235"/>
      <c r="AC883" s="235"/>
      <c r="AD883" s="235"/>
      <c r="AE883" s="235"/>
      <c r="AF883" s="235"/>
      <c r="AG883" s="235"/>
      <c r="AH883" s="235"/>
      <c r="AI883" s="235"/>
      <c r="AJ883" s="235"/>
      <c r="AK883" s="235"/>
      <c r="AL883" s="235"/>
      <c r="AM883" s="235"/>
      <c r="AN883" s="235"/>
      <c r="AO883" s="235"/>
    </row>
    <row r="884" spans="1:41" ht="15.6">
      <c r="A884" s="235"/>
      <c r="B884" s="236"/>
      <c r="C884" s="237"/>
      <c r="D884" s="238"/>
      <c r="E884" s="239"/>
      <c r="F884" s="240"/>
      <c r="G884" s="235"/>
      <c r="H884" s="235"/>
      <c r="I884" s="241"/>
      <c r="J884" s="237"/>
      <c r="K884" s="239"/>
      <c r="L884" s="239"/>
      <c r="M884" s="238"/>
      <c r="N884" s="240"/>
      <c r="O884" s="235"/>
      <c r="P884" s="235"/>
      <c r="Q884" s="241"/>
      <c r="R884" s="235"/>
      <c r="S884" s="235"/>
      <c r="T884" s="235"/>
      <c r="U884" s="235"/>
      <c r="V884" s="197"/>
      <c r="W884" s="235"/>
      <c r="X884" s="235"/>
      <c r="Y884" s="235"/>
      <c r="Z884" s="235"/>
      <c r="AA884" s="235"/>
      <c r="AB884" s="235"/>
      <c r="AC884" s="235"/>
      <c r="AD884" s="235"/>
      <c r="AE884" s="235"/>
      <c r="AF884" s="235"/>
      <c r="AG884" s="235"/>
      <c r="AH884" s="235"/>
      <c r="AI884" s="235"/>
      <c r="AJ884" s="235"/>
      <c r="AK884" s="235"/>
      <c r="AL884" s="235"/>
      <c r="AM884" s="235"/>
      <c r="AN884" s="235"/>
      <c r="AO884" s="235"/>
    </row>
    <row r="885" spans="1:41" ht="15.6">
      <c r="A885" s="235"/>
      <c r="B885" s="236"/>
      <c r="C885" s="237"/>
      <c r="D885" s="238"/>
      <c r="E885" s="239"/>
      <c r="F885" s="240"/>
      <c r="G885" s="235"/>
      <c r="H885" s="235"/>
      <c r="I885" s="241"/>
      <c r="J885" s="237"/>
      <c r="K885" s="239"/>
      <c r="L885" s="239"/>
      <c r="M885" s="238"/>
      <c r="N885" s="240"/>
      <c r="O885" s="235"/>
      <c r="P885" s="235"/>
      <c r="Q885" s="241"/>
      <c r="R885" s="235"/>
      <c r="S885" s="235"/>
      <c r="T885" s="235"/>
      <c r="U885" s="235"/>
      <c r="V885" s="197"/>
      <c r="W885" s="235"/>
      <c r="X885" s="235"/>
      <c r="Y885" s="235"/>
      <c r="Z885" s="235"/>
      <c r="AA885" s="235"/>
      <c r="AB885" s="235"/>
      <c r="AC885" s="235"/>
      <c r="AD885" s="235"/>
      <c r="AE885" s="235"/>
      <c r="AF885" s="235"/>
      <c r="AG885" s="235"/>
      <c r="AH885" s="235"/>
      <c r="AI885" s="235"/>
      <c r="AJ885" s="235"/>
      <c r="AK885" s="235"/>
      <c r="AL885" s="235"/>
      <c r="AM885" s="235"/>
      <c r="AN885" s="235"/>
      <c r="AO885" s="235"/>
    </row>
    <row r="886" spans="1:41" ht="15.6">
      <c r="A886" s="235"/>
      <c r="B886" s="236"/>
      <c r="C886" s="237"/>
      <c r="D886" s="238"/>
      <c r="E886" s="239"/>
      <c r="F886" s="240"/>
      <c r="G886" s="235"/>
      <c r="H886" s="235"/>
      <c r="I886" s="241"/>
      <c r="J886" s="237"/>
      <c r="K886" s="239"/>
      <c r="L886" s="239"/>
      <c r="M886" s="238"/>
      <c r="N886" s="240"/>
      <c r="O886" s="235"/>
      <c r="P886" s="235"/>
      <c r="Q886" s="241"/>
      <c r="R886" s="235"/>
      <c r="S886" s="235"/>
      <c r="T886" s="235"/>
      <c r="U886" s="235"/>
      <c r="V886" s="197"/>
      <c r="W886" s="235"/>
      <c r="X886" s="235"/>
      <c r="Y886" s="235"/>
      <c r="Z886" s="235"/>
      <c r="AA886" s="235"/>
      <c r="AB886" s="235"/>
      <c r="AC886" s="235"/>
      <c r="AD886" s="235"/>
      <c r="AE886" s="235"/>
      <c r="AF886" s="235"/>
      <c r="AG886" s="235"/>
      <c r="AH886" s="235"/>
      <c r="AI886" s="235"/>
      <c r="AJ886" s="235"/>
      <c r="AK886" s="235"/>
      <c r="AL886" s="235"/>
      <c r="AM886" s="235"/>
      <c r="AN886" s="235"/>
      <c r="AO886" s="235"/>
    </row>
    <row r="887" spans="1:41" ht="15.6">
      <c r="A887" s="235"/>
      <c r="B887" s="236"/>
      <c r="C887" s="237"/>
      <c r="D887" s="238"/>
      <c r="E887" s="239"/>
      <c r="F887" s="240"/>
      <c r="G887" s="235"/>
      <c r="H887" s="235"/>
      <c r="I887" s="241"/>
      <c r="J887" s="237"/>
      <c r="K887" s="239"/>
      <c r="L887" s="239"/>
      <c r="M887" s="238"/>
      <c r="N887" s="240"/>
      <c r="O887" s="235"/>
      <c r="P887" s="235"/>
      <c r="Q887" s="241"/>
      <c r="R887" s="235"/>
      <c r="S887" s="235"/>
      <c r="T887" s="235"/>
      <c r="U887" s="235"/>
      <c r="V887" s="197"/>
      <c r="W887" s="235"/>
      <c r="X887" s="235"/>
      <c r="Y887" s="235"/>
      <c r="Z887" s="235"/>
      <c r="AA887" s="235"/>
      <c r="AB887" s="235"/>
      <c r="AC887" s="235"/>
      <c r="AD887" s="235"/>
      <c r="AE887" s="235"/>
      <c r="AF887" s="235"/>
      <c r="AG887" s="235"/>
      <c r="AH887" s="235"/>
      <c r="AI887" s="235"/>
      <c r="AJ887" s="235"/>
      <c r="AK887" s="235"/>
      <c r="AL887" s="235"/>
      <c r="AM887" s="235"/>
      <c r="AN887" s="235"/>
      <c r="AO887" s="235"/>
    </row>
    <row r="888" spans="1:41" ht="15.6">
      <c r="A888" s="235"/>
      <c r="B888" s="236"/>
      <c r="C888" s="237"/>
      <c r="D888" s="238"/>
      <c r="E888" s="239"/>
      <c r="F888" s="240"/>
      <c r="G888" s="235"/>
      <c r="H888" s="235"/>
      <c r="I888" s="241"/>
      <c r="J888" s="237"/>
      <c r="K888" s="239"/>
      <c r="L888" s="239"/>
      <c r="M888" s="238"/>
      <c r="N888" s="240"/>
      <c r="O888" s="235"/>
      <c r="P888" s="235"/>
      <c r="Q888" s="241"/>
      <c r="R888" s="235"/>
      <c r="S888" s="235"/>
      <c r="T888" s="235"/>
      <c r="U888" s="235"/>
      <c r="V888" s="197"/>
      <c r="W888" s="235"/>
      <c r="X888" s="235"/>
      <c r="Y888" s="235"/>
      <c r="Z888" s="235"/>
      <c r="AA888" s="235"/>
      <c r="AB888" s="235"/>
      <c r="AC888" s="235"/>
      <c r="AD888" s="235"/>
      <c r="AE888" s="235"/>
      <c r="AF888" s="235"/>
      <c r="AG888" s="235"/>
      <c r="AH888" s="235"/>
      <c r="AI888" s="235"/>
      <c r="AJ888" s="235"/>
      <c r="AK888" s="235"/>
      <c r="AL888" s="235"/>
      <c r="AM888" s="235"/>
      <c r="AN888" s="235"/>
      <c r="AO888" s="235"/>
    </row>
    <row r="889" spans="1:41" ht="15.6">
      <c r="A889" s="235"/>
      <c r="B889" s="236"/>
      <c r="C889" s="237"/>
      <c r="D889" s="238"/>
      <c r="E889" s="239"/>
      <c r="F889" s="240"/>
      <c r="G889" s="235"/>
      <c r="H889" s="235"/>
      <c r="I889" s="241"/>
      <c r="J889" s="237"/>
      <c r="K889" s="239"/>
      <c r="L889" s="239"/>
      <c r="M889" s="238"/>
      <c r="N889" s="240"/>
      <c r="O889" s="235"/>
      <c r="P889" s="235"/>
      <c r="Q889" s="241"/>
      <c r="R889" s="235"/>
      <c r="S889" s="235"/>
      <c r="T889" s="235"/>
      <c r="U889" s="235"/>
      <c r="V889" s="197"/>
      <c r="W889" s="235"/>
      <c r="X889" s="235"/>
      <c r="Y889" s="235"/>
      <c r="Z889" s="235"/>
      <c r="AA889" s="235"/>
      <c r="AB889" s="235"/>
      <c r="AC889" s="235"/>
      <c r="AD889" s="235"/>
      <c r="AE889" s="235"/>
      <c r="AF889" s="235"/>
      <c r="AG889" s="235"/>
      <c r="AH889" s="235"/>
      <c r="AI889" s="235"/>
      <c r="AJ889" s="235"/>
      <c r="AK889" s="235"/>
      <c r="AL889" s="235"/>
      <c r="AM889" s="235"/>
      <c r="AN889" s="235"/>
      <c r="AO889" s="235"/>
    </row>
    <row r="890" spans="1:41" ht="15.6">
      <c r="A890" s="235"/>
      <c r="B890" s="236"/>
      <c r="C890" s="237"/>
      <c r="D890" s="238"/>
      <c r="E890" s="239"/>
      <c r="F890" s="240"/>
      <c r="G890" s="235"/>
      <c r="H890" s="235"/>
      <c r="I890" s="241"/>
      <c r="J890" s="237"/>
      <c r="K890" s="239"/>
      <c r="L890" s="239"/>
      <c r="M890" s="238"/>
      <c r="N890" s="240"/>
      <c r="O890" s="235"/>
      <c r="P890" s="235"/>
      <c r="Q890" s="241"/>
      <c r="R890" s="235"/>
      <c r="S890" s="235"/>
      <c r="T890" s="235"/>
      <c r="U890" s="235"/>
      <c r="V890" s="197"/>
      <c r="W890" s="235"/>
      <c r="X890" s="235"/>
      <c r="Y890" s="235"/>
      <c r="Z890" s="235"/>
      <c r="AA890" s="235"/>
      <c r="AB890" s="235"/>
      <c r="AC890" s="235"/>
      <c r="AD890" s="235"/>
      <c r="AE890" s="235"/>
      <c r="AF890" s="235"/>
      <c r="AG890" s="235"/>
      <c r="AH890" s="235"/>
      <c r="AI890" s="235"/>
      <c r="AJ890" s="235"/>
      <c r="AK890" s="235"/>
      <c r="AL890" s="235"/>
      <c r="AM890" s="235"/>
      <c r="AN890" s="235"/>
      <c r="AO890" s="235"/>
    </row>
    <row r="891" spans="1:41" ht="15.6">
      <c r="A891" s="235"/>
      <c r="B891" s="236"/>
      <c r="C891" s="237"/>
      <c r="D891" s="238"/>
      <c r="E891" s="239"/>
      <c r="F891" s="240"/>
      <c r="G891" s="235"/>
      <c r="H891" s="235"/>
      <c r="I891" s="241"/>
      <c r="J891" s="237"/>
      <c r="K891" s="239"/>
      <c r="L891" s="239"/>
      <c r="M891" s="238"/>
      <c r="N891" s="240"/>
      <c r="O891" s="235"/>
      <c r="P891" s="235"/>
      <c r="Q891" s="241"/>
      <c r="R891" s="235"/>
      <c r="S891" s="235"/>
      <c r="T891" s="235"/>
      <c r="U891" s="235"/>
      <c r="V891" s="197"/>
      <c r="W891" s="235"/>
      <c r="X891" s="235"/>
      <c r="Y891" s="235"/>
      <c r="Z891" s="235"/>
      <c r="AA891" s="235"/>
      <c r="AB891" s="235"/>
      <c r="AC891" s="235"/>
      <c r="AD891" s="235"/>
      <c r="AE891" s="235"/>
      <c r="AF891" s="235"/>
      <c r="AG891" s="235"/>
      <c r="AH891" s="235"/>
      <c r="AI891" s="235"/>
      <c r="AJ891" s="235"/>
      <c r="AK891" s="235"/>
      <c r="AL891" s="235"/>
      <c r="AM891" s="235"/>
      <c r="AN891" s="235"/>
      <c r="AO891" s="235"/>
    </row>
    <row r="892" spans="1:41" ht="15.6">
      <c r="A892" s="235"/>
      <c r="B892" s="236"/>
      <c r="C892" s="237"/>
      <c r="D892" s="238"/>
      <c r="E892" s="239"/>
      <c r="F892" s="240"/>
      <c r="G892" s="235"/>
      <c r="H892" s="235"/>
      <c r="I892" s="241"/>
      <c r="J892" s="237"/>
      <c r="K892" s="239"/>
      <c r="L892" s="239"/>
      <c r="M892" s="238"/>
      <c r="N892" s="240"/>
      <c r="O892" s="235"/>
      <c r="P892" s="235"/>
      <c r="Q892" s="241"/>
      <c r="R892" s="235"/>
      <c r="S892" s="235"/>
      <c r="T892" s="235"/>
      <c r="U892" s="235"/>
      <c r="V892" s="197"/>
      <c r="W892" s="235"/>
      <c r="X892" s="235"/>
      <c r="Y892" s="235"/>
      <c r="Z892" s="235"/>
      <c r="AA892" s="235"/>
      <c r="AB892" s="235"/>
      <c r="AC892" s="235"/>
      <c r="AD892" s="235"/>
      <c r="AE892" s="235"/>
      <c r="AF892" s="235"/>
      <c r="AG892" s="235"/>
      <c r="AH892" s="235"/>
      <c r="AI892" s="235"/>
      <c r="AJ892" s="235"/>
      <c r="AK892" s="235"/>
      <c r="AL892" s="235"/>
      <c r="AM892" s="235"/>
      <c r="AN892" s="235"/>
      <c r="AO892" s="235"/>
    </row>
    <row r="893" spans="1:41" ht="15.6">
      <c r="A893" s="235"/>
      <c r="B893" s="236"/>
      <c r="C893" s="237"/>
      <c r="D893" s="238"/>
      <c r="E893" s="239"/>
      <c r="F893" s="240"/>
      <c r="G893" s="235"/>
      <c r="H893" s="235"/>
      <c r="I893" s="241"/>
      <c r="J893" s="237"/>
      <c r="K893" s="239"/>
      <c r="L893" s="239"/>
      <c r="M893" s="238"/>
      <c r="N893" s="240"/>
      <c r="O893" s="235"/>
      <c r="P893" s="235"/>
      <c r="Q893" s="241"/>
      <c r="R893" s="235"/>
      <c r="S893" s="235"/>
      <c r="T893" s="235"/>
      <c r="U893" s="235"/>
      <c r="V893" s="197"/>
      <c r="W893" s="235"/>
      <c r="X893" s="235"/>
      <c r="Y893" s="235"/>
      <c r="Z893" s="235"/>
      <c r="AA893" s="235"/>
      <c r="AB893" s="235"/>
      <c r="AC893" s="235"/>
      <c r="AD893" s="235"/>
      <c r="AE893" s="235"/>
      <c r="AF893" s="235"/>
      <c r="AG893" s="235"/>
      <c r="AH893" s="235"/>
      <c r="AI893" s="235"/>
      <c r="AJ893" s="235"/>
      <c r="AK893" s="235"/>
      <c r="AL893" s="235"/>
      <c r="AM893" s="235"/>
      <c r="AN893" s="235"/>
      <c r="AO893" s="235"/>
    </row>
    <row r="894" spans="1:41" ht="15.6">
      <c r="A894" s="235"/>
      <c r="B894" s="236"/>
      <c r="C894" s="237"/>
      <c r="D894" s="238"/>
      <c r="E894" s="239"/>
      <c r="F894" s="240"/>
      <c r="G894" s="235"/>
      <c r="H894" s="235"/>
      <c r="I894" s="241"/>
      <c r="J894" s="237"/>
      <c r="K894" s="239"/>
      <c r="L894" s="239"/>
      <c r="M894" s="238"/>
      <c r="N894" s="240"/>
      <c r="O894" s="235"/>
      <c r="P894" s="235"/>
      <c r="Q894" s="241"/>
      <c r="R894" s="235"/>
      <c r="S894" s="235"/>
      <c r="T894" s="235"/>
      <c r="U894" s="235"/>
      <c r="V894" s="197"/>
      <c r="W894" s="235"/>
      <c r="X894" s="235"/>
      <c r="Y894" s="235"/>
      <c r="Z894" s="235"/>
      <c r="AA894" s="235"/>
      <c r="AB894" s="235"/>
      <c r="AC894" s="235"/>
      <c r="AD894" s="235"/>
      <c r="AE894" s="235"/>
      <c r="AF894" s="235"/>
      <c r="AG894" s="235"/>
      <c r="AH894" s="235"/>
      <c r="AI894" s="235"/>
      <c r="AJ894" s="235"/>
      <c r="AK894" s="235"/>
      <c r="AL894" s="235"/>
      <c r="AM894" s="235"/>
      <c r="AN894" s="235"/>
      <c r="AO894" s="235"/>
    </row>
    <row r="895" spans="1:41" ht="15.6">
      <c r="A895" s="235"/>
      <c r="B895" s="236"/>
      <c r="C895" s="237"/>
      <c r="D895" s="238"/>
      <c r="E895" s="239"/>
      <c r="F895" s="240"/>
      <c r="G895" s="235"/>
      <c r="H895" s="235"/>
      <c r="I895" s="241"/>
      <c r="J895" s="237"/>
      <c r="K895" s="239"/>
      <c r="L895" s="239"/>
      <c r="M895" s="238"/>
      <c r="N895" s="240"/>
      <c r="O895" s="235"/>
      <c r="P895" s="235"/>
      <c r="Q895" s="241"/>
      <c r="R895" s="235"/>
      <c r="S895" s="235"/>
      <c r="T895" s="235"/>
      <c r="U895" s="235"/>
      <c r="V895" s="197"/>
      <c r="W895" s="235"/>
      <c r="X895" s="235"/>
      <c r="Y895" s="235"/>
      <c r="Z895" s="235"/>
      <c r="AA895" s="235"/>
      <c r="AB895" s="235"/>
      <c r="AC895" s="235"/>
      <c r="AD895" s="235"/>
      <c r="AE895" s="235"/>
      <c r="AF895" s="235"/>
      <c r="AG895" s="235"/>
      <c r="AH895" s="235"/>
      <c r="AI895" s="235"/>
      <c r="AJ895" s="235"/>
      <c r="AK895" s="235"/>
      <c r="AL895" s="235"/>
      <c r="AM895" s="235"/>
      <c r="AN895" s="235"/>
      <c r="AO895" s="235"/>
    </row>
    <row r="896" spans="1:41" ht="15.6">
      <c r="A896" s="235"/>
      <c r="B896" s="236"/>
      <c r="C896" s="237"/>
      <c r="D896" s="238"/>
      <c r="E896" s="239"/>
      <c r="F896" s="240"/>
      <c r="G896" s="235"/>
      <c r="H896" s="235"/>
      <c r="I896" s="241"/>
      <c r="J896" s="237"/>
      <c r="K896" s="239"/>
      <c r="L896" s="239"/>
      <c r="M896" s="238"/>
      <c r="N896" s="240"/>
      <c r="O896" s="235"/>
      <c r="P896" s="235"/>
      <c r="Q896" s="241"/>
      <c r="R896" s="235"/>
      <c r="S896" s="235"/>
      <c r="T896" s="235"/>
      <c r="U896" s="235"/>
      <c r="V896" s="197"/>
      <c r="W896" s="235"/>
      <c r="X896" s="235"/>
      <c r="Y896" s="235"/>
      <c r="Z896" s="235"/>
      <c r="AA896" s="235"/>
      <c r="AB896" s="235"/>
      <c r="AC896" s="235"/>
      <c r="AD896" s="235"/>
      <c r="AE896" s="235"/>
      <c r="AF896" s="235"/>
      <c r="AG896" s="235"/>
      <c r="AH896" s="235"/>
      <c r="AI896" s="235"/>
      <c r="AJ896" s="235"/>
      <c r="AK896" s="235"/>
      <c r="AL896" s="235"/>
      <c r="AM896" s="235"/>
      <c r="AN896" s="235"/>
      <c r="AO896" s="235"/>
    </row>
    <row r="897" spans="1:41" ht="15.6">
      <c r="A897" s="235"/>
      <c r="B897" s="236"/>
      <c r="C897" s="237"/>
      <c r="D897" s="238"/>
      <c r="E897" s="239"/>
      <c r="F897" s="240"/>
      <c r="G897" s="235"/>
      <c r="H897" s="235"/>
      <c r="I897" s="241"/>
      <c r="J897" s="237"/>
      <c r="K897" s="239"/>
      <c r="L897" s="239"/>
      <c r="M897" s="238"/>
      <c r="N897" s="240"/>
      <c r="O897" s="235"/>
      <c r="P897" s="235"/>
      <c r="Q897" s="241"/>
      <c r="R897" s="235"/>
      <c r="S897" s="235"/>
      <c r="T897" s="235"/>
      <c r="U897" s="235"/>
      <c r="V897" s="197"/>
      <c r="W897" s="235"/>
      <c r="X897" s="235"/>
      <c r="Y897" s="235"/>
      <c r="Z897" s="235"/>
      <c r="AA897" s="235"/>
      <c r="AB897" s="235"/>
      <c r="AC897" s="235"/>
      <c r="AD897" s="235"/>
      <c r="AE897" s="235"/>
      <c r="AF897" s="235"/>
      <c r="AG897" s="235"/>
      <c r="AH897" s="235"/>
      <c r="AI897" s="235"/>
      <c r="AJ897" s="235"/>
      <c r="AK897" s="235"/>
      <c r="AL897" s="235"/>
      <c r="AM897" s="235"/>
      <c r="AN897" s="235"/>
      <c r="AO897" s="235"/>
    </row>
    <row r="898" spans="1:41" ht="15.6">
      <c r="A898" s="235"/>
      <c r="B898" s="236"/>
      <c r="C898" s="237"/>
      <c r="D898" s="238"/>
      <c r="E898" s="239"/>
      <c r="F898" s="240"/>
      <c r="G898" s="235"/>
      <c r="H898" s="235"/>
      <c r="I898" s="241"/>
      <c r="J898" s="237"/>
      <c r="K898" s="239"/>
      <c r="L898" s="239"/>
      <c r="M898" s="238"/>
      <c r="N898" s="240"/>
      <c r="O898" s="235"/>
      <c r="P898" s="235"/>
      <c r="Q898" s="241"/>
      <c r="R898" s="235"/>
      <c r="S898" s="235"/>
      <c r="T898" s="235"/>
      <c r="U898" s="235"/>
      <c r="V898" s="197"/>
      <c r="W898" s="235"/>
      <c r="X898" s="235"/>
      <c r="Y898" s="235"/>
      <c r="Z898" s="235"/>
      <c r="AA898" s="235"/>
      <c r="AB898" s="235"/>
      <c r="AC898" s="235"/>
      <c r="AD898" s="235"/>
      <c r="AE898" s="235"/>
      <c r="AF898" s="235"/>
      <c r="AG898" s="235"/>
      <c r="AH898" s="235"/>
      <c r="AI898" s="235"/>
      <c r="AJ898" s="235"/>
      <c r="AK898" s="235"/>
      <c r="AL898" s="235"/>
      <c r="AM898" s="235"/>
      <c r="AN898" s="235"/>
      <c r="AO898" s="235"/>
    </row>
    <row r="899" spans="1:41" ht="15.6">
      <c r="A899" s="235"/>
      <c r="B899" s="236"/>
      <c r="C899" s="237"/>
      <c r="D899" s="238"/>
      <c r="E899" s="239"/>
      <c r="F899" s="240"/>
      <c r="G899" s="235"/>
      <c r="H899" s="235"/>
      <c r="I899" s="241"/>
      <c r="J899" s="237"/>
      <c r="K899" s="239"/>
      <c r="L899" s="239"/>
      <c r="M899" s="238"/>
      <c r="N899" s="240"/>
      <c r="O899" s="235"/>
      <c r="P899" s="235"/>
      <c r="Q899" s="241"/>
      <c r="R899" s="235"/>
      <c r="S899" s="235"/>
      <c r="T899" s="235"/>
      <c r="U899" s="235"/>
      <c r="V899" s="197"/>
      <c r="W899" s="235"/>
      <c r="X899" s="235"/>
      <c r="Y899" s="235"/>
      <c r="Z899" s="235"/>
      <c r="AA899" s="235"/>
      <c r="AB899" s="235"/>
      <c r="AC899" s="235"/>
      <c r="AD899" s="235"/>
      <c r="AE899" s="235"/>
      <c r="AF899" s="235"/>
      <c r="AG899" s="235"/>
      <c r="AH899" s="235"/>
      <c r="AI899" s="235"/>
      <c r="AJ899" s="235"/>
      <c r="AK899" s="235"/>
      <c r="AL899" s="235"/>
      <c r="AM899" s="235"/>
      <c r="AN899" s="235"/>
      <c r="AO899" s="235"/>
    </row>
    <row r="900" spans="1:41" ht="15.6">
      <c r="A900" s="235"/>
      <c r="B900" s="236"/>
      <c r="C900" s="237"/>
      <c r="D900" s="238"/>
      <c r="E900" s="239"/>
      <c r="F900" s="240"/>
      <c r="G900" s="235"/>
      <c r="H900" s="235"/>
      <c r="I900" s="241"/>
      <c r="J900" s="237"/>
      <c r="K900" s="239"/>
      <c r="L900" s="239"/>
      <c r="M900" s="238"/>
      <c r="N900" s="240"/>
      <c r="O900" s="235"/>
      <c r="P900" s="235"/>
      <c r="Q900" s="241"/>
      <c r="R900" s="235"/>
      <c r="S900" s="235"/>
      <c r="T900" s="235"/>
      <c r="U900" s="235"/>
      <c r="V900" s="197"/>
      <c r="W900" s="235"/>
      <c r="X900" s="235"/>
      <c r="Y900" s="235"/>
      <c r="Z900" s="235"/>
      <c r="AA900" s="235"/>
      <c r="AB900" s="235"/>
      <c r="AC900" s="235"/>
      <c r="AD900" s="235"/>
      <c r="AE900" s="235"/>
      <c r="AF900" s="235"/>
      <c r="AG900" s="235"/>
      <c r="AH900" s="235"/>
      <c r="AI900" s="235"/>
      <c r="AJ900" s="235"/>
      <c r="AK900" s="235"/>
      <c r="AL900" s="235"/>
      <c r="AM900" s="235"/>
      <c r="AN900" s="235"/>
      <c r="AO900" s="235"/>
    </row>
    <row r="901" spans="1:41" ht="15.6">
      <c r="A901" s="235"/>
      <c r="B901" s="236"/>
      <c r="C901" s="237"/>
      <c r="D901" s="238"/>
      <c r="E901" s="239"/>
      <c r="F901" s="240"/>
      <c r="G901" s="235"/>
      <c r="H901" s="235"/>
      <c r="I901" s="241"/>
      <c r="J901" s="237"/>
      <c r="K901" s="239"/>
      <c r="L901" s="239"/>
      <c r="M901" s="238"/>
      <c r="N901" s="240"/>
      <c r="O901" s="235"/>
      <c r="P901" s="235"/>
      <c r="Q901" s="241"/>
      <c r="R901" s="235"/>
      <c r="S901" s="235"/>
      <c r="T901" s="235"/>
      <c r="U901" s="235"/>
      <c r="V901" s="197"/>
      <c r="W901" s="235"/>
      <c r="X901" s="235"/>
      <c r="Y901" s="235"/>
      <c r="Z901" s="235"/>
      <c r="AA901" s="235"/>
      <c r="AB901" s="235"/>
      <c r="AC901" s="235"/>
      <c r="AD901" s="235"/>
      <c r="AE901" s="235"/>
      <c r="AF901" s="235"/>
      <c r="AG901" s="235"/>
      <c r="AH901" s="235"/>
      <c r="AI901" s="235"/>
      <c r="AJ901" s="235"/>
      <c r="AK901" s="235"/>
      <c r="AL901" s="235"/>
      <c r="AM901" s="235"/>
      <c r="AN901" s="235"/>
      <c r="AO901" s="235"/>
    </row>
    <row r="902" spans="1:41" ht="15.6">
      <c r="A902" s="235"/>
      <c r="B902" s="236"/>
      <c r="C902" s="237"/>
      <c r="D902" s="238"/>
      <c r="E902" s="239"/>
      <c r="F902" s="240"/>
      <c r="G902" s="235"/>
      <c r="H902" s="235"/>
      <c r="I902" s="241"/>
      <c r="J902" s="237"/>
      <c r="K902" s="239"/>
      <c r="L902" s="239"/>
      <c r="M902" s="238"/>
      <c r="N902" s="240"/>
      <c r="O902" s="235"/>
      <c r="P902" s="235"/>
      <c r="Q902" s="241"/>
      <c r="R902" s="235"/>
      <c r="S902" s="235"/>
      <c r="T902" s="235"/>
      <c r="U902" s="235"/>
      <c r="V902" s="197"/>
      <c r="W902" s="235"/>
      <c r="X902" s="235"/>
      <c r="Y902" s="235"/>
      <c r="Z902" s="235"/>
      <c r="AA902" s="235"/>
      <c r="AB902" s="235"/>
      <c r="AC902" s="235"/>
      <c r="AD902" s="235"/>
      <c r="AE902" s="235"/>
      <c r="AF902" s="235"/>
      <c r="AG902" s="235"/>
      <c r="AH902" s="235"/>
      <c r="AI902" s="235"/>
      <c r="AJ902" s="235"/>
      <c r="AK902" s="235"/>
      <c r="AL902" s="235"/>
      <c r="AM902" s="235"/>
      <c r="AN902" s="235"/>
      <c r="AO902" s="235"/>
    </row>
    <row r="903" spans="1:41" ht="15.6">
      <c r="A903" s="235"/>
      <c r="B903" s="236"/>
      <c r="C903" s="237"/>
      <c r="D903" s="238"/>
      <c r="E903" s="239"/>
      <c r="F903" s="240"/>
      <c r="G903" s="235"/>
      <c r="H903" s="235"/>
      <c r="I903" s="241"/>
      <c r="J903" s="237"/>
      <c r="K903" s="239"/>
      <c r="L903" s="239"/>
      <c r="M903" s="238"/>
      <c r="N903" s="240"/>
      <c r="O903" s="235"/>
      <c r="P903" s="235"/>
      <c r="Q903" s="241"/>
      <c r="R903" s="235"/>
      <c r="S903" s="235"/>
      <c r="T903" s="235"/>
      <c r="U903" s="235"/>
      <c r="V903" s="197"/>
      <c r="W903" s="235"/>
      <c r="X903" s="235"/>
      <c r="Y903" s="235"/>
      <c r="Z903" s="235"/>
      <c r="AA903" s="235"/>
      <c r="AB903" s="235"/>
      <c r="AC903" s="235"/>
      <c r="AD903" s="235"/>
      <c r="AE903" s="235"/>
      <c r="AF903" s="235"/>
      <c r="AG903" s="235"/>
      <c r="AH903" s="235"/>
      <c r="AI903" s="235"/>
      <c r="AJ903" s="235"/>
      <c r="AK903" s="235"/>
      <c r="AL903" s="235"/>
      <c r="AM903" s="235"/>
      <c r="AN903" s="235"/>
      <c r="AO903" s="235"/>
    </row>
    <row r="904" spans="1:41" ht="15.6">
      <c r="A904" s="235"/>
      <c r="B904" s="236"/>
      <c r="C904" s="237"/>
      <c r="D904" s="238"/>
      <c r="E904" s="239"/>
      <c r="F904" s="240"/>
      <c r="G904" s="235"/>
      <c r="H904" s="235"/>
      <c r="I904" s="241"/>
      <c r="J904" s="237"/>
      <c r="K904" s="239"/>
      <c r="L904" s="239"/>
      <c r="M904" s="238"/>
      <c r="N904" s="240"/>
      <c r="O904" s="235"/>
      <c r="P904" s="235"/>
      <c r="Q904" s="241"/>
      <c r="R904" s="235"/>
      <c r="S904" s="235"/>
      <c r="T904" s="235"/>
      <c r="U904" s="235"/>
      <c r="V904" s="197"/>
      <c r="W904" s="235"/>
      <c r="X904" s="235"/>
      <c r="Y904" s="235"/>
      <c r="Z904" s="235"/>
      <c r="AA904" s="235"/>
      <c r="AB904" s="235"/>
      <c r="AC904" s="235"/>
      <c r="AD904" s="235"/>
      <c r="AE904" s="235"/>
      <c r="AF904" s="235"/>
      <c r="AG904" s="235"/>
      <c r="AH904" s="235"/>
      <c r="AI904" s="235"/>
      <c r="AJ904" s="235"/>
      <c r="AK904" s="235"/>
      <c r="AL904" s="235"/>
      <c r="AM904" s="235"/>
      <c r="AN904" s="235"/>
      <c r="AO904" s="235"/>
    </row>
    <row r="905" spans="1:41" ht="15.6">
      <c r="A905" s="235"/>
      <c r="B905" s="236"/>
      <c r="C905" s="237"/>
      <c r="D905" s="238"/>
      <c r="E905" s="239"/>
      <c r="F905" s="240"/>
      <c r="G905" s="235"/>
      <c r="H905" s="235"/>
      <c r="I905" s="241"/>
      <c r="J905" s="237"/>
      <c r="K905" s="239"/>
      <c r="L905" s="239"/>
      <c r="M905" s="238"/>
      <c r="N905" s="240"/>
      <c r="O905" s="235"/>
      <c r="P905" s="235"/>
      <c r="Q905" s="241"/>
      <c r="R905" s="235"/>
      <c r="S905" s="235"/>
      <c r="T905" s="235"/>
      <c r="U905" s="235"/>
      <c r="V905" s="197"/>
      <c r="W905" s="235"/>
      <c r="X905" s="235"/>
      <c r="Y905" s="235"/>
      <c r="Z905" s="235"/>
      <c r="AA905" s="235"/>
      <c r="AB905" s="235"/>
      <c r="AC905" s="235"/>
      <c r="AD905" s="235"/>
      <c r="AE905" s="235"/>
      <c r="AF905" s="235"/>
      <c r="AG905" s="235"/>
      <c r="AH905" s="235"/>
      <c r="AI905" s="235"/>
      <c r="AJ905" s="235"/>
      <c r="AK905" s="235"/>
      <c r="AL905" s="235"/>
      <c r="AM905" s="235"/>
      <c r="AN905" s="235"/>
      <c r="AO905" s="235"/>
    </row>
    <row r="906" spans="1:41" ht="15.6">
      <c r="A906" s="235"/>
      <c r="B906" s="236"/>
      <c r="C906" s="237"/>
      <c r="D906" s="238"/>
      <c r="E906" s="239"/>
      <c r="F906" s="240"/>
      <c r="G906" s="235"/>
      <c r="H906" s="235"/>
      <c r="I906" s="241"/>
      <c r="J906" s="237"/>
      <c r="K906" s="239"/>
      <c r="L906" s="239"/>
      <c r="M906" s="238"/>
      <c r="N906" s="240"/>
      <c r="O906" s="235"/>
      <c r="P906" s="235"/>
      <c r="Q906" s="241"/>
      <c r="R906" s="235"/>
      <c r="S906" s="235"/>
      <c r="T906" s="235"/>
      <c r="U906" s="235"/>
      <c r="V906" s="197"/>
      <c r="W906" s="235"/>
      <c r="X906" s="235"/>
      <c r="Y906" s="235"/>
      <c r="Z906" s="235"/>
      <c r="AA906" s="235"/>
      <c r="AB906" s="235"/>
      <c r="AC906" s="235"/>
      <c r="AD906" s="235"/>
      <c r="AE906" s="235"/>
      <c r="AF906" s="235"/>
      <c r="AG906" s="235"/>
      <c r="AH906" s="235"/>
      <c r="AI906" s="235"/>
      <c r="AJ906" s="235"/>
      <c r="AK906" s="235"/>
      <c r="AL906" s="235"/>
      <c r="AM906" s="235"/>
      <c r="AN906" s="235"/>
      <c r="AO906" s="235"/>
    </row>
    <row r="907" spans="1:41" ht="15.6">
      <c r="A907" s="235"/>
      <c r="B907" s="236"/>
      <c r="C907" s="237"/>
      <c r="D907" s="238"/>
      <c r="E907" s="239"/>
      <c r="F907" s="240"/>
      <c r="G907" s="235"/>
      <c r="H907" s="235"/>
      <c r="I907" s="241"/>
      <c r="J907" s="237"/>
      <c r="K907" s="239"/>
      <c r="L907" s="239"/>
      <c r="M907" s="238"/>
      <c r="N907" s="240"/>
      <c r="O907" s="235"/>
      <c r="P907" s="235"/>
      <c r="Q907" s="241"/>
      <c r="R907" s="235"/>
      <c r="S907" s="235"/>
      <c r="T907" s="235"/>
      <c r="U907" s="235"/>
      <c r="V907" s="197"/>
      <c r="W907" s="235"/>
      <c r="X907" s="235"/>
      <c r="Y907" s="235"/>
      <c r="Z907" s="235"/>
      <c r="AA907" s="235"/>
      <c r="AB907" s="235"/>
      <c r="AC907" s="235"/>
      <c r="AD907" s="235"/>
      <c r="AE907" s="235"/>
      <c r="AF907" s="235"/>
      <c r="AG907" s="235"/>
      <c r="AH907" s="235"/>
      <c r="AI907" s="235"/>
      <c r="AJ907" s="235"/>
      <c r="AK907" s="235"/>
      <c r="AL907" s="235"/>
      <c r="AM907" s="235"/>
      <c r="AN907" s="235"/>
      <c r="AO907" s="235"/>
    </row>
    <row r="908" spans="1:41" ht="15.6">
      <c r="A908" s="235"/>
      <c r="B908" s="236"/>
      <c r="C908" s="237"/>
      <c r="D908" s="238"/>
      <c r="E908" s="239"/>
      <c r="F908" s="240"/>
      <c r="G908" s="235"/>
      <c r="H908" s="235"/>
      <c r="I908" s="241"/>
      <c r="J908" s="237"/>
      <c r="K908" s="239"/>
      <c r="L908" s="239"/>
      <c r="M908" s="238"/>
      <c r="N908" s="240"/>
      <c r="O908" s="235"/>
      <c r="P908" s="235"/>
      <c r="Q908" s="241"/>
      <c r="R908" s="235"/>
      <c r="S908" s="235"/>
      <c r="T908" s="235"/>
      <c r="U908" s="235"/>
      <c r="V908" s="197"/>
      <c r="W908" s="235"/>
      <c r="X908" s="235"/>
      <c r="Y908" s="235"/>
      <c r="Z908" s="235"/>
      <c r="AA908" s="235"/>
      <c r="AB908" s="235"/>
      <c r="AC908" s="235"/>
      <c r="AD908" s="235"/>
      <c r="AE908" s="235"/>
      <c r="AF908" s="235"/>
      <c r="AG908" s="235"/>
      <c r="AH908" s="235"/>
      <c r="AI908" s="235"/>
      <c r="AJ908" s="235"/>
      <c r="AK908" s="235"/>
      <c r="AL908" s="235"/>
      <c r="AM908" s="235"/>
      <c r="AN908" s="235"/>
      <c r="AO908" s="235"/>
    </row>
    <row r="909" spans="1:41" ht="15.6">
      <c r="A909" s="235"/>
      <c r="B909" s="236"/>
      <c r="C909" s="237"/>
      <c r="D909" s="238"/>
      <c r="E909" s="239"/>
      <c r="F909" s="240"/>
      <c r="G909" s="235"/>
      <c r="H909" s="235"/>
      <c r="I909" s="241"/>
      <c r="J909" s="237"/>
      <c r="K909" s="239"/>
      <c r="L909" s="239"/>
      <c r="M909" s="238"/>
      <c r="N909" s="240"/>
      <c r="O909" s="235"/>
      <c r="P909" s="235"/>
      <c r="Q909" s="241"/>
      <c r="R909" s="235"/>
      <c r="S909" s="235"/>
      <c r="T909" s="235"/>
      <c r="U909" s="235"/>
      <c r="V909" s="197"/>
      <c r="W909" s="235"/>
      <c r="X909" s="235"/>
      <c r="Y909" s="235"/>
      <c r="Z909" s="235"/>
      <c r="AA909" s="235"/>
      <c r="AB909" s="235"/>
      <c r="AC909" s="235"/>
      <c r="AD909" s="235"/>
      <c r="AE909" s="235"/>
      <c r="AF909" s="235"/>
      <c r="AG909" s="235"/>
      <c r="AH909" s="235"/>
      <c r="AI909" s="235"/>
      <c r="AJ909" s="235"/>
      <c r="AK909" s="235"/>
      <c r="AL909" s="235"/>
      <c r="AM909" s="235"/>
      <c r="AN909" s="235"/>
      <c r="AO909" s="235"/>
    </row>
    <row r="910" spans="1:41" ht="15.6">
      <c r="A910" s="235"/>
      <c r="B910" s="236"/>
      <c r="C910" s="237"/>
      <c r="D910" s="238"/>
      <c r="E910" s="239"/>
      <c r="F910" s="240"/>
      <c r="G910" s="235"/>
      <c r="H910" s="235"/>
      <c r="I910" s="241"/>
      <c r="J910" s="237"/>
      <c r="K910" s="239"/>
      <c r="L910" s="239"/>
      <c r="M910" s="238"/>
      <c r="N910" s="240"/>
      <c r="O910" s="235"/>
      <c r="P910" s="235"/>
      <c r="Q910" s="241"/>
      <c r="R910" s="235"/>
      <c r="S910" s="235"/>
      <c r="T910" s="235"/>
      <c r="U910" s="235"/>
      <c r="V910" s="197"/>
      <c r="W910" s="235"/>
      <c r="X910" s="235"/>
      <c r="Y910" s="235"/>
      <c r="Z910" s="235"/>
      <c r="AA910" s="235"/>
      <c r="AB910" s="235"/>
      <c r="AC910" s="235"/>
      <c r="AD910" s="235"/>
      <c r="AE910" s="235"/>
      <c r="AF910" s="235"/>
      <c r="AG910" s="235"/>
      <c r="AH910" s="235"/>
      <c r="AI910" s="235"/>
      <c r="AJ910" s="235"/>
      <c r="AK910" s="235"/>
      <c r="AL910" s="235"/>
      <c r="AM910" s="235"/>
      <c r="AN910" s="235"/>
      <c r="AO910" s="235"/>
    </row>
    <row r="911" spans="1:41" ht="15.6">
      <c r="A911" s="235"/>
      <c r="B911" s="236"/>
      <c r="C911" s="237"/>
      <c r="D911" s="238"/>
      <c r="E911" s="239"/>
      <c r="F911" s="240"/>
      <c r="G911" s="235"/>
      <c r="H911" s="235"/>
      <c r="I911" s="241"/>
      <c r="J911" s="237"/>
      <c r="K911" s="239"/>
      <c r="L911" s="239"/>
      <c r="M911" s="238"/>
      <c r="N911" s="240"/>
      <c r="O911" s="235"/>
      <c r="P911" s="235"/>
      <c r="Q911" s="241"/>
      <c r="R911" s="235"/>
      <c r="S911" s="235"/>
      <c r="T911" s="235"/>
      <c r="U911" s="235"/>
      <c r="V911" s="197"/>
      <c r="W911" s="235"/>
      <c r="X911" s="235"/>
      <c r="Y911" s="235"/>
      <c r="Z911" s="235"/>
      <c r="AA911" s="235"/>
      <c r="AB911" s="235"/>
      <c r="AC911" s="235"/>
      <c r="AD911" s="235"/>
      <c r="AE911" s="235"/>
      <c r="AF911" s="235"/>
      <c r="AG911" s="235"/>
      <c r="AH911" s="235"/>
      <c r="AI911" s="235"/>
      <c r="AJ911" s="235"/>
      <c r="AK911" s="235"/>
      <c r="AL911" s="235"/>
      <c r="AM911" s="235"/>
      <c r="AN911" s="235"/>
      <c r="AO911" s="235"/>
    </row>
    <row r="912" spans="1:41" ht="15.6">
      <c r="A912" s="235"/>
      <c r="B912" s="236"/>
      <c r="C912" s="237"/>
      <c r="D912" s="238"/>
      <c r="E912" s="239"/>
      <c r="F912" s="240"/>
      <c r="G912" s="235"/>
      <c r="H912" s="235"/>
      <c r="I912" s="241"/>
      <c r="J912" s="237"/>
      <c r="K912" s="239"/>
      <c r="L912" s="239"/>
      <c r="M912" s="238"/>
      <c r="N912" s="240"/>
      <c r="O912" s="235"/>
      <c r="P912" s="235"/>
      <c r="Q912" s="241"/>
      <c r="R912" s="235"/>
      <c r="S912" s="235"/>
      <c r="T912" s="235"/>
      <c r="U912" s="235"/>
      <c r="V912" s="197"/>
      <c r="W912" s="235"/>
      <c r="X912" s="235"/>
      <c r="Y912" s="235"/>
      <c r="Z912" s="235"/>
      <c r="AA912" s="235"/>
      <c r="AB912" s="235"/>
      <c r="AC912" s="235"/>
      <c r="AD912" s="235"/>
      <c r="AE912" s="235"/>
      <c r="AF912" s="235"/>
      <c r="AG912" s="235"/>
      <c r="AH912" s="235"/>
      <c r="AI912" s="235"/>
      <c r="AJ912" s="235"/>
      <c r="AK912" s="235"/>
      <c r="AL912" s="235"/>
      <c r="AM912" s="235"/>
      <c r="AN912" s="235"/>
      <c r="AO912" s="235"/>
    </row>
    <row r="913" spans="1:41" ht="15.6">
      <c r="A913" s="235"/>
      <c r="B913" s="236"/>
      <c r="C913" s="237"/>
      <c r="D913" s="238"/>
      <c r="E913" s="239"/>
      <c r="F913" s="240"/>
      <c r="G913" s="235"/>
      <c r="H913" s="235"/>
      <c r="I913" s="241"/>
      <c r="J913" s="237"/>
      <c r="K913" s="239"/>
      <c r="L913" s="239"/>
      <c r="M913" s="238"/>
      <c r="N913" s="240"/>
      <c r="O913" s="235"/>
      <c r="P913" s="235"/>
      <c r="Q913" s="241"/>
      <c r="R913" s="235"/>
      <c r="S913" s="235"/>
      <c r="T913" s="235"/>
      <c r="U913" s="235"/>
      <c r="V913" s="197"/>
      <c r="W913" s="235"/>
      <c r="X913" s="235"/>
      <c r="Y913" s="235"/>
      <c r="Z913" s="235"/>
      <c r="AA913" s="235"/>
      <c r="AB913" s="235"/>
      <c r="AC913" s="235"/>
      <c r="AD913" s="235"/>
      <c r="AE913" s="235"/>
      <c r="AF913" s="235"/>
      <c r="AG913" s="235"/>
      <c r="AH913" s="235"/>
      <c r="AI913" s="235"/>
      <c r="AJ913" s="235"/>
      <c r="AK913" s="235"/>
      <c r="AL913" s="235"/>
      <c r="AM913" s="235"/>
      <c r="AN913" s="235"/>
      <c r="AO913" s="235"/>
    </row>
    <row r="914" spans="1:41" ht="15.6">
      <c r="A914" s="235"/>
      <c r="B914" s="236"/>
      <c r="C914" s="237"/>
      <c r="D914" s="238"/>
      <c r="E914" s="239"/>
      <c r="F914" s="240"/>
      <c r="G914" s="235"/>
      <c r="H914" s="235"/>
      <c r="I914" s="241"/>
      <c r="J914" s="237"/>
      <c r="K914" s="239"/>
      <c r="L914" s="239"/>
      <c r="M914" s="238"/>
      <c r="N914" s="240"/>
      <c r="O914" s="235"/>
      <c r="P914" s="235"/>
      <c r="Q914" s="241"/>
      <c r="R914" s="235"/>
      <c r="S914" s="235"/>
      <c r="T914" s="235"/>
      <c r="U914" s="235"/>
      <c r="V914" s="197"/>
      <c r="W914" s="235"/>
      <c r="X914" s="235"/>
      <c r="Y914" s="235"/>
      <c r="Z914" s="235"/>
      <c r="AA914" s="235"/>
      <c r="AB914" s="235"/>
      <c r="AC914" s="235"/>
      <c r="AD914" s="235"/>
      <c r="AE914" s="235"/>
      <c r="AF914" s="235"/>
      <c r="AG914" s="235"/>
      <c r="AH914" s="235"/>
      <c r="AI914" s="235"/>
      <c r="AJ914" s="235"/>
      <c r="AK914" s="235"/>
      <c r="AL914" s="235"/>
      <c r="AM914" s="235"/>
      <c r="AN914" s="235"/>
      <c r="AO914" s="235"/>
    </row>
    <row r="915" spans="1:41" ht="15.6">
      <c r="A915" s="235"/>
      <c r="B915" s="236"/>
      <c r="C915" s="237"/>
      <c r="D915" s="238"/>
      <c r="E915" s="239"/>
      <c r="F915" s="240"/>
      <c r="G915" s="235"/>
      <c r="H915" s="235"/>
      <c r="I915" s="241"/>
      <c r="J915" s="237"/>
      <c r="K915" s="239"/>
      <c r="L915" s="239"/>
      <c r="M915" s="238"/>
      <c r="N915" s="240"/>
      <c r="O915" s="235"/>
      <c r="P915" s="235"/>
      <c r="Q915" s="241"/>
      <c r="R915" s="235"/>
      <c r="S915" s="235"/>
      <c r="T915" s="235"/>
      <c r="U915" s="235"/>
      <c r="V915" s="197"/>
      <c r="W915" s="235"/>
      <c r="X915" s="235"/>
      <c r="Y915" s="235"/>
      <c r="Z915" s="235"/>
      <c r="AA915" s="235"/>
      <c r="AB915" s="235"/>
      <c r="AC915" s="235"/>
      <c r="AD915" s="235"/>
      <c r="AE915" s="235"/>
      <c r="AF915" s="235"/>
      <c r="AG915" s="235"/>
      <c r="AH915" s="235"/>
      <c r="AI915" s="235"/>
      <c r="AJ915" s="235"/>
      <c r="AK915" s="235"/>
      <c r="AL915" s="235"/>
      <c r="AM915" s="235"/>
      <c r="AN915" s="235"/>
      <c r="AO915" s="235"/>
    </row>
    <row r="916" spans="1:41" ht="15.6">
      <c r="A916" s="235"/>
      <c r="B916" s="236"/>
      <c r="C916" s="237"/>
      <c r="D916" s="238"/>
      <c r="E916" s="239"/>
      <c r="F916" s="240"/>
      <c r="G916" s="235"/>
      <c r="H916" s="235"/>
      <c r="I916" s="241"/>
      <c r="J916" s="237"/>
      <c r="K916" s="239"/>
      <c r="L916" s="239"/>
      <c r="M916" s="238"/>
      <c r="N916" s="240"/>
      <c r="O916" s="235"/>
      <c r="P916" s="235"/>
      <c r="Q916" s="241"/>
      <c r="R916" s="235"/>
      <c r="S916" s="235"/>
      <c r="T916" s="235"/>
      <c r="U916" s="235"/>
      <c r="V916" s="197"/>
      <c r="W916" s="235"/>
      <c r="X916" s="235"/>
      <c r="Y916" s="235"/>
      <c r="Z916" s="235"/>
      <c r="AA916" s="235"/>
      <c r="AB916" s="235"/>
      <c r="AC916" s="235"/>
      <c r="AD916" s="235"/>
      <c r="AE916" s="235"/>
      <c r="AF916" s="235"/>
      <c r="AG916" s="235"/>
      <c r="AH916" s="235"/>
      <c r="AI916" s="235"/>
      <c r="AJ916" s="235"/>
      <c r="AK916" s="235"/>
      <c r="AL916" s="235"/>
      <c r="AM916" s="235"/>
      <c r="AN916" s="235"/>
      <c r="AO916" s="235"/>
    </row>
    <row r="917" spans="1:41" ht="15.6">
      <c r="A917" s="235"/>
      <c r="B917" s="236"/>
      <c r="C917" s="237"/>
      <c r="D917" s="238"/>
      <c r="E917" s="239"/>
      <c r="F917" s="240"/>
      <c r="G917" s="235"/>
      <c r="H917" s="235"/>
      <c r="I917" s="241"/>
      <c r="J917" s="237"/>
      <c r="K917" s="239"/>
      <c r="L917" s="239"/>
      <c r="M917" s="238"/>
      <c r="N917" s="240"/>
      <c r="O917" s="235"/>
      <c r="P917" s="235"/>
      <c r="Q917" s="241"/>
      <c r="R917" s="235"/>
      <c r="S917" s="235"/>
      <c r="T917" s="235"/>
      <c r="U917" s="235"/>
      <c r="V917" s="197"/>
      <c r="W917" s="235"/>
      <c r="X917" s="235"/>
      <c r="Y917" s="235"/>
      <c r="Z917" s="235"/>
      <c r="AA917" s="235"/>
      <c r="AB917" s="235"/>
      <c r="AC917" s="235"/>
      <c r="AD917" s="235"/>
      <c r="AE917" s="235"/>
      <c r="AF917" s="235"/>
      <c r="AG917" s="235"/>
      <c r="AH917" s="235"/>
      <c r="AI917" s="235"/>
      <c r="AJ917" s="235"/>
      <c r="AK917" s="235"/>
      <c r="AL917" s="235"/>
      <c r="AM917" s="235"/>
      <c r="AN917" s="235"/>
      <c r="AO917" s="235"/>
    </row>
    <row r="918" spans="1:41" ht="15.6">
      <c r="A918" s="235"/>
      <c r="B918" s="236"/>
      <c r="C918" s="237"/>
      <c r="D918" s="238"/>
      <c r="E918" s="239"/>
      <c r="F918" s="240"/>
      <c r="G918" s="235"/>
      <c r="H918" s="235"/>
      <c r="I918" s="241"/>
      <c r="J918" s="237"/>
      <c r="K918" s="239"/>
      <c r="L918" s="239"/>
      <c r="M918" s="238"/>
      <c r="N918" s="240"/>
      <c r="O918" s="235"/>
      <c r="P918" s="235"/>
      <c r="Q918" s="241"/>
      <c r="R918" s="235"/>
      <c r="S918" s="235"/>
      <c r="T918" s="235"/>
      <c r="U918" s="235"/>
      <c r="V918" s="197"/>
      <c r="W918" s="235"/>
      <c r="X918" s="235"/>
      <c r="Y918" s="235"/>
      <c r="Z918" s="235"/>
      <c r="AA918" s="235"/>
      <c r="AB918" s="235"/>
      <c r="AC918" s="235"/>
      <c r="AD918" s="235"/>
      <c r="AE918" s="235"/>
      <c r="AF918" s="235"/>
      <c r="AG918" s="235"/>
      <c r="AH918" s="235"/>
      <c r="AI918" s="235"/>
      <c r="AJ918" s="235"/>
      <c r="AK918" s="235"/>
      <c r="AL918" s="235"/>
      <c r="AM918" s="235"/>
      <c r="AN918" s="235"/>
      <c r="AO918" s="235"/>
    </row>
    <row r="919" spans="1:41" ht="15.6">
      <c r="A919" s="235"/>
      <c r="B919" s="236"/>
      <c r="C919" s="237"/>
      <c r="D919" s="238"/>
      <c r="E919" s="239"/>
      <c r="F919" s="240"/>
      <c r="G919" s="235"/>
      <c r="H919" s="235"/>
      <c r="I919" s="241"/>
      <c r="J919" s="237"/>
      <c r="K919" s="239"/>
      <c r="L919" s="239"/>
      <c r="M919" s="238"/>
      <c r="N919" s="240"/>
      <c r="O919" s="235"/>
      <c r="P919" s="235"/>
      <c r="Q919" s="241"/>
      <c r="R919" s="235"/>
      <c r="S919" s="235"/>
      <c r="T919" s="235"/>
      <c r="U919" s="235"/>
      <c r="V919" s="197"/>
      <c r="W919" s="235"/>
      <c r="X919" s="235"/>
      <c r="Y919" s="235"/>
      <c r="Z919" s="235"/>
      <c r="AA919" s="235"/>
      <c r="AB919" s="235"/>
      <c r="AC919" s="235"/>
      <c r="AD919" s="235"/>
      <c r="AE919" s="235"/>
      <c r="AF919" s="235"/>
      <c r="AG919" s="235"/>
      <c r="AH919" s="235"/>
      <c r="AI919" s="235"/>
      <c r="AJ919" s="235"/>
      <c r="AK919" s="235"/>
      <c r="AL919" s="235"/>
      <c r="AM919" s="235"/>
      <c r="AN919" s="235"/>
      <c r="AO919" s="235"/>
    </row>
    <row r="920" spans="1:41" ht="15.6">
      <c r="A920" s="235"/>
      <c r="B920" s="236"/>
      <c r="C920" s="237"/>
      <c r="D920" s="238"/>
      <c r="E920" s="239"/>
      <c r="F920" s="240"/>
      <c r="G920" s="235"/>
      <c r="H920" s="235"/>
      <c r="I920" s="241"/>
      <c r="J920" s="237"/>
      <c r="K920" s="239"/>
      <c r="L920" s="239"/>
      <c r="M920" s="238"/>
      <c r="N920" s="240"/>
      <c r="O920" s="235"/>
      <c r="P920" s="235"/>
      <c r="Q920" s="241"/>
      <c r="R920" s="235"/>
      <c r="S920" s="235"/>
      <c r="T920" s="235"/>
      <c r="U920" s="235"/>
      <c r="V920" s="197"/>
      <c r="W920" s="235"/>
      <c r="X920" s="235"/>
      <c r="Y920" s="235"/>
      <c r="Z920" s="235"/>
      <c r="AA920" s="235"/>
      <c r="AB920" s="235"/>
      <c r="AC920" s="235"/>
      <c r="AD920" s="235"/>
      <c r="AE920" s="235"/>
      <c r="AF920" s="235"/>
      <c r="AG920" s="235"/>
      <c r="AH920" s="235"/>
      <c r="AI920" s="235"/>
      <c r="AJ920" s="235"/>
      <c r="AK920" s="235"/>
      <c r="AL920" s="235"/>
      <c r="AM920" s="235"/>
      <c r="AN920" s="235"/>
      <c r="AO920" s="235"/>
    </row>
    <row r="921" spans="1:41" ht="15.6">
      <c r="A921" s="235"/>
      <c r="B921" s="236"/>
      <c r="C921" s="237"/>
      <c r="D921" s="238"/>
      <c r="E921" s="239"/>
      <c r="F921" s="240"/>
      <c r="G921" s="235"/>
      <c r="H921" s="235"/>
      <c r="I921" s="241"/>
      <c r="J921" s="237"/>
      <c r="K921" s="239"/>
      <c r="L921" s="239"/>
      <c r="M921" s="238"/>
      <c r="N921" s="240"/>
      <c r="O921" s="235"/>
      <c r="P921" s="235"/>
      <c r="Q921" s="241"/>
      <c r="R921" s="235"/>
      <c r="S921" s="235"/>
      <c r="T921" s="235"/>
      <c r="U921" s="235"/>
      <c r="V921" s="197"/>
      <c r="W921" s="235"/>
      <c r="X921" s="235"/>
      <c r="Y921" s="235"/>
      <c r="Z921" s="235"/>
      <c r="AA921" s="235"/>
      <c r="AB921" s="235"/>
      <c r="AC921" s="235"/>
      <c r="AD921" s="235"/>
      <c r="AE921" s="235"/>
      <c r="AF921" s="235"/>
      <c r="AG921" s="235"/>
      <c r="AH921" s="235"/>
      <c r="AI921" s="235"/>
      <c r="AJ921" s="235"/>
      <c r="AK921" s="235"/>
      <c r="AL921" s="235"/>
      <c r="AM921" s="235"/>
      <c r="AN921" s="235"/>
      <c r="AO921" s="235"/>
    </row>
    <row r="922" spans="1:41" ht="15.6">
      <c r="A922" s="235"/>
      <c r="B922" s="236"/>
      <c r="C922" s="237"/>
      <c r="D922" s="238"/>
      <c r="E922" s="239"/>
      <c r="F922" s="240"/>
      <c r="G922" s="235"/>
      <c r="H922" s="235"/>
      <c r="I922" s="241"/>
      <c r="J922" s="237"/>
      <c r="K922" s="239"/>
      <c r="L922" s="239"/>
      <c r="M922" s="238"/>
      <c r="N922" s="240"/>
      <c r="O922" s="235"/>
      <c r="P922" s="235"/>
      <c r="Q922" s="241"/>
      <c r="R922" s="235"/>
      <c r="S922" s="235"/>
      <c r="T922" s="235"/>
      <c r="U922" s="235"/>
      <c r="V922" s="197"/>
      <c r="W922" s="235"/>
      <c r="X922" s="235"/>
      <c r="Y922" s="235"/>
      <c r="Z922" s="235"/>
      <c r="AA922" s="235"/>
      <c r="AB922" s="235"/>
      <c r="AC922" s="235"/>
      <c r="AD922" s="235"/>
      <c r="AE922" s="235"/>
      <c r="AF922" s="235"/>
      <c r="AG922" s="235"/>
      <c r="AH922" s="235"/>
      <c r="AI922" s="235"/>
      <c r="AJ922" s="235"/>
      <c r="AK922" s="235"/>
      <c r="AL922" s="235"/>
      <c r="AM922" s="235"/>
      <c r="AN922" s="235"/>
      <c r="AO922" s="235"/>
    </row>
    <row r="923" spans="1:41" ht="15.6">
      <c r="A923" s="235"/>
      <c r="B923" s="236"/>
      <c r="C923" s="237"/>
      <c r="D923" s="238"/>
      <c r="E923" s="239"/>
      <c r="F923" s="240"/>
      <c r="G923" s="235"/>
      <c r="H923" s="235"/>
      <c r="I923" s="241"/>
      <c r="J923" s="237"/>
      <c r="K923" s="239"/>
      <c r="L923" s="239"/>
      <c r="M923" s="238"/>
      <c r="N923" s="240"/>
      <c r="O923" s="235"/>
      <c r="P923" s="235"/>
      <c r="Q923" s="241"/>
      <c r="R923" s="235"/>
      <c r="S923" s="235"/>
      <c r="T923" s="235"/>
      <c r="U923" s="235"/>
      <c r="V923" s="197"/>
      <c r="W923" s="235"/>
      <c r="X923" s="235"/>
      <c r="Y923" s="235"/>
      <c r="Z923" s="235"/>
      <c r="AA923" s="235"/>
      <c r="AB923" s="235"/>
      <c r="AC923" s="235"/>
      <c r="AD923" s="235"/>
      <c r="AE923" s="235"/>
      <c r="AF923" s="235"/>
      <c r="AG923" s="235"/>
      <c r="AH923" s="235"/>
      <c r="AI923" s="235"/>
      <c r="AJ923" s="235"/>
      <c r="AK923" s="235"/>
      <c r="AL923" s="235"/>
      <c r="AM923" s="235"/>
      <c r="AN923" s="235"/>
      <c r="AO923" s="235"/>
    </row>
    <row r="924" spans="1:41" ht="15.6">
      <c r="A924" s="235"/>
      <c r="B924" s="236"/>
      <c r="C924" s="237"/>
      <c r="D924" s="238"/>
      <c r="E924" s="239"/>
      <c r="F924" s="240"/>
      <c r="G924" s="235"/>
      <c r="H924" s="235"/>
      <c r="I924" s="241"/>
      <c r="J924" s="237"/>
      <c r="K924" s="239"/>
      <c r="L924" s="239"/>
      <c r="M924" s="238"/>
      <c r="N924" s="240"/>
      <c r="O924" s="235"/>
      <c r="P924" s="235"/>
      <c r="Q924" s="241"/>
      <c r="R924" s="235"/>
      <c r="S924" s="235"/>
      <c r="T924" s="235"/>
      <c r="U924" s="235"/>
      <c r="V924" s="197"/>
      <c r="W924" s="235"/>
      <c r="X924" s="235"/>
      <c r="Y924" s="235"/>
      <c r="Z924" s="235"/>
      <c r="AA924" s="235"/>
      <c r="AB924" s="235"/>
      <c r="AC924" s="235"/>
      <c r="AD924" s="235"/>
      <c r="AE924" s="235"/>
      <c r="AF924" s="235"/>
      <c r="AG924" s="235"/>
      <c r="AH924" s="235"/>
      <c r="AI924" s="235"/>
      <c r="AJ924" s="235"/>
      <c r="AK924" s="235"/>
      <c r="AL924" s="235"/>
      <c r="AM924" s="235"/>
      <c r="AN924" s="235"/>
      <c r="AO924" s="235"/>
    </row>
    <row r="925" spans="1:41" ht="15.6">
      <c r="A925" s="235"/>
      <c r="B925" s="236"/>
      <c r="C925" s="237"/>
      <c r="D925" s="238"/>
      <c r="E925" s="239"/>
      <c r="F925" s="240"/>
      <c r="G925" s="235"/>
      <c r="H925" s="235"/>
      <c r="I925" s="241"/>
      <c r="J925" s="237"/>
      <c r="K925" s="239"/>
      <c r="L925" s="239"/>
      <c r="M925" s="238"/>
      <c r="N925" s="240"/>
      <c r="O925" s="235"/>
      <c r="P925" s="235"/>
      <c r="Q925" s="241"/>
      <c r="R925" s="235"/>
      <c r="S925" s="235"/>
      <c r="T925" s="235"/>
      <c r="U925" s="235"/>
      <c r="V925" s="197"/>
      <c r="W925" s="235"/>
      <c r="X925" s="235"/>
      <c r="Y925" s="235"/>
      <c r="Z925" s="235"/>
      <c r="AA925" s="235"/>
      <c r="AB925" s="235"/>
      <c r="AC925" s="235"/>
      <c r="AD925" s="235"/>
      <c r="AE925" s="235"/>
      <c r="AF925" s="235"/>
      <c r="AG925" s="235"/>
      <c r="AH925" s="235"/>
      <c r="AI925" s="235"/>
      <c r="AJ925" s="235"/>
      <c r="AK925" s="235"/>
      <c r="AL925" s="235"/>
      <c r="AM925" s="235"/>
      <c r="AN925" s="235"/>
      <c r="AO925" s="235"/>
    </row>
    <row r="926" spans="1:41" ht="15.6">
      <c r="A926" s="235"/>
      <c r="B926" s="236"/>
      <c r="C926" s="237"/>
      <c r="D926" s="238"/>
      <c r="E926" s="239"/>
      <c r="F926" s="240"/>
      <c r="G926" s="235"/>
      <c r="H926" s="235"/>
      <c r="I926" s="241"/>
      <c r="J926" s="237"/>
      <c r="K926" s="239"/>
      <c r="L926" s="239"/>
      <c r="M926" s="238"/>
      <c r="N926" s="240"/>
      <c r="O926" s="235"/>
      <c r="P926" s="235"/>
      <c r="Q926" s="241"/>
      <c r="R926" s="235"/>
      <c r="S926" s="235"/>
      <c r="T926" s="235"/>
      <c r="U926" s="235"/>
      <c r="V926" s="197"/>
      <c r="W926" s="235"/>
      <c r="X926" s="235"/>
      <c r="Y926" s="235"/>
      <c r="Z926" s="235"/>
      <c r="AA926" s="235"/>
      <c r="AB926" s="235"/>
      <c r="AC926" s="235"/>
      <c r="AD926" s="235"/>
      <c r="AE926" s="235"/>
      <c r="AF926" s="235"/>
      <c r="AG926" s="235"/>
      <c r="AH926" s="235"/>
      <c r="AI926" s="235"/>
      <c r="AJ926" s="235"/>
      <c r="AK926" s="235"/>
      <c r="AL926" s="235"/>
      <c r="AM926" s="235"/>
      <c r="AN926" s="235"/>
      <c r="AO926" s="235"/>
    </row>
    <row r="927" spans="1:41" ht="15.6">
      <c r="A927" s="235"/>
      <c r="B927" s="236"/>
      <c r="C927" s="237"/>
      <c r="D927" s="238"/>
      <c r="E927" s="239"/>
      <c r="F927" s="240"/>
      <c r="G927" s="235"/>
      <c r="H927" s="235"/>
      <c r="I927" s="241"/>
      <c r="J927" s="237"/>
      <c r="K927" s="239"/>
      <c r="L927" s="239"/>
      <c r="M927" s="238"/>
      <c r="N927" s="240"/>
      <c r="O927" s="235"/>
      <c r="P927" s="235"/>
      <c r="Q927" s="241"/>
      <c r="R927" s="235"/>
      <c r="S927" s="235"/>
      <c r="T927" s="235"/>
      <c r="U927" s="235"/>
      <c r="V927" s="197"/>
      <c r="W927" s="235"/>
      <c r="X927" s="235"/>
      <c r="Y927" s="235"/>
      <c r="Z927" s="235"/>
      <c r="AA927" s="235"/>
      <c r="AB927" s="235"/>
      <c r="AC927" s="235"/>
      <c r="AD927" s="235"/>
      <c r="AE927" s="235"/>
      <c r="AF927" s="235"/>
      <c r="AG927" s="235"/>
      <c r="AH927" s="235"/>
      <c r="AI927" s="235"/>
      <c r="AJ927" s="235"/>
      <c r="AK927" s="235"/>
      <c r="AL927" s="235"/>
      <c r="AM927" s="235"/>
      <c r="AN927" s="235"/>
      <c r="AO927" s="235"/>
    </row>
    <row r="928" spans="1:41" ht="15.6">
      <c r="A928" s="235"/>
      <c r="B928" s="236"/>
      <c r="C928" s="237"/>
      <c r="D928" s="238"/>
      <c r="E928" s="239"/>
      <c r="F928" s="240"/>
      <c r="G928" s="235"/>
      <c r="H928" s="235"/>
      <c r="I928" s="241"/>
      <c r="J928" s="237"/>
      <c r="K928" s="239"/>
      <c r="L928" s="239"/>
      <c r="M928" s="238"/>
      <c r="N928" s="240"/>
      <c r="O928" s="235"/>
      <c r="P928" s="235"/>
      <c r="Q928" s="241"/>
      <c r="R928" s="235"/>
      <c r="S928" s="235"/>
      <c r="T928" s="235"/>
      <c r="U928" s="235"/>
      <c r="V928" s="197"/>
      <c r="W928" s="235"/>
      <c r="X928" s="235"/>
      <c r="Y928" s="235"/>
      <c r="Z928" s="235"/>
      <c r="AA928" s="235"/>
      <c r="AB928" s="235"/>
      <c r="AC928" s="235"/>
      <c r="AD928" s="235"/>
      <c r="AE928" s="235"/>
      <c r="AF928" s="235"/>
      <c r="AG928" s="235"/>
      <c r="AH928" s="235"/>
      <c r="AI928" s="235"/>
      <c r="AJ928" s="235"/>
      <c r="AK928" s="235"/>
      <c r="AL928" s="235"/>
      <c r="AM928" s="235"/>
      <c r="AN928" s="235"/>
      <c r="AO928" s="235"/>
    </row>
    <row r="929" spans="1:41" ht="15.6">
      <c r="A929" s="235"/>
      <c r="B929" s="236"/>
      <c r="C929" s="237"/>
      <c r="D929" s="238"/>
      <c r="E929" s="239"/>
      <c r="F929" s="240"/>
      <c r="G929" s="235"/>
      <c r="H929" s="235"/>
      <c r="I929" s="241"/>
      <c r="J929" s="237"/>
      <c r="K929" s="239"/>
      <c r="L929" s="239"/>
      <c r="M929" s="238"/>
      <c r="N929" s="240"/>
      <c r="O929" s="235"/>
      <c r="P929" s="235"/>
      <c r="Q929" s="241"/>
      <c r="R929" s="235"/>
      <c r="S929" s="235"/>
      <c r="T929" s="235"/>
      <c r="U929" s="235"/>
      <c r="V929" s="197"/>
      <c r="W929" s="235"/>
      <c r="X929" s="235"/>
      <c r="Y929" s="235"/>
      <c r="Z929" s="235"/>
      <c r="AA929" s="235"/>
      <c r="AB929" s="235"/>
      <c r="AC929" s="235"/>
      <c r="AD929" s="235"/>
      <c r="AE929" s="235"/>
      <c r="AF929" s="235"/>
      <c r="AG929" s="235"/>
      <c r="AH929" s="235"/>
      <c r="AI929" s="235"/>
      <c r="AJ929" s="235"/>
      <c r="AK929" s="235"/>
      <c r="AL929" s="235"/>
      <c r="AM929" s="235"/>
      <c r="AN929" s="235"/>
      <c r="AO929" s="235"/>
    </row>
    <row r="930" spans="1:41" ht="15.6">
      <c r="A930" s="235"/>
      <c r="B930" s="236"/>
      <c r="C930" s="237"/>
      <c r="D930" s="238"/>
      <c r="E930" s="239"/>
      <c r="F930" s="240"/>
      <c r="G930" s="235"/>
      <c r="H930" s="235"/>
      <c r="I930" s="241"/>
      <c r="J930" s="237"/>
      <c r="K930" s="239"/>
      <c r="L930" s="239"/>
      <c r="M930" s="238"/>
      <c r="N930" s="240"/>
      <c r="O930" s="235"/>
      <c r="P930" s="235"/>
      <c r="Q930" s="241"/>
      <c r="R930" s="235"/>
      <c r="S930" s="235"/>
      <c r="T930" s="235"/>
      <c r="U930" s="235"/>
      <c r="V930" s="197"/>
      <c r="W930" s="235"/>
      <c r="X930" s="235"/>
      <c r="Y930" s="235"/>
      <c r="Z930" s="235"/>
      <c r="AA930" s="235"/>
      <c r="AB930" s="235"/>
      <c r="AC930" s="235"/>
      <c r="AD930" s="235"/>
      <c r="AE930" s="235"/>
      <c r="AF930" s="235"/>
      <c r="AG930" s="235"/>
      <c r="AH930" s="235"/>
      <c r="AI930" s="235"/>
      <c r="AJ930" s="235"/>
      <c r="AK930" s="235"/>
      <c r="AL930" s="235"/>
      <c r="AM930" s="235"/>
      <c r="AN930" s="235"/>
      <c r="AO930" s="235"/>
    </row>
    <row r="931" spans="1:41" ht="15.6">
      <c r="A931" s="235"/>
      <c r="B931" s="236"/>
      <c r="C931" s="237"/>
      <c r="D931" s="238"/>
      <c r="E931" s="239"/>
      <c r="F931" s="240"/>
      <c r="G931" s="235"/>
      <c r="H931" s="235"/>
      <c r="I931" s="241"/>
      <c r="J931" s="237"/>
      <c r="K931" s="239"/>
      <c r="L931" s="239"/>
      <c r="M931" s="238"/>
      <c r="N931" s="240"/>
      <c r="O931" s="235"/>
      <c r="P931" s="235"/>
      <c r="Q931" s="241"/>
      <c r="R931" s="235"/>
      <c r="S931" s="235"/>
      <c r="T931" s="235"/>
      <c r="U931" s="235"/>
      <c r="V931" s="197"/>
      <c r="W931" s="235"/>
      <c r="X931" s="235"/>
      <c r="Y931" s="235"/>
      <c r="Z931" s="235"/>
      <c r="AA931" s="235"/>
      <c r="AB931" s="235"/>
      <c r="AC931" s="235"/>
      <c r="AD931" s="235"/>
      <c r="AE931" s="235"/>
      <c r="AF931" s="235"/>
      <c r="AG931" s="235"/>
      <c r="AH931" s="235"/>
      <c r="AI931" s="235"/>
      <c r="AJ931" s="235"/>
      <c r="AK931" s="235"/>
      <c r="AL931" s="235"/>
      <c r="AM931" s="235"/>
      <c r="AN931" s="235"/>
      <c r="AO931" s="235"/>
    </row>
    <row r="932" spans="1:41" ht="15.6">
      <c r="A932" s="235"/>
      <c r="B932" s="236"/>
      <c r="C932" s="237"/>
      <c r="D932" s="238"/>
      <c r="E932" s="239"/>
      <c r="F932" s="240"/>
      <c r="G932" s="235"/>
      <c r="H932" s="235"/>
      <c r="I932" s="241"/>
      <c r="J932" s="237"/>
      <c r="K932" s="239"/>
      <c r="L932" s="239"/>
      <c r="M932" s="238"/>
      <c r="N932" s="240"/>
      <c r="O932" s="235"/>
      <c r="P932" s="235"/>
      <c r="Q932" s="241"/>
      <c r="R932" s="235"/>
      <c r="S932" s="235"/>
      <c r="T932" s="235"/>
      <c r="U932" s="235"/>
      <c r="V932" s="197"/>
      <c r="W932" s="235"/>
      <c r="X932" s="235"/>
      <c r="Y932" s="235"/>
      <c r="Z932" s="235"/>
      <c r="AA932" s="235"/>
      <c r="AB932" s="235"/>
      <c r="AC932" s="235"/>
      <c r="AD932" s="235"/>
      <c r="AE932" s="235"/>
      <c r="AF932" s="235"/>
      <c r="AG932" s="235"/>
      <c r="AH932" s="235"/>
      <c r="AI932" s="235"/>
      <c r="AJ932" s="235"/>
      <c r="AK932" s="235"/>
      <c r="AL932" s="235"/>
      <c r="AM932" s="235"/>
      <c r="AN932" s="235"/>
      <c r="AO932" s="235"/>
    </row>
    <row r="933" spans="1:41" ht="15.6">
      <c r="A933" s="235"/>
      <c r="B933" s="236"/>
      <c r="C933" s="237"/>
      <c r="D933" s="238"/>
      <c r="E933" s="239"/>
      <c r="F933" s="240"/>
      <c r="G933" s="235"/>
      <c r="H933" s="235"/>
      <c r="I933" s="241"/>
      <c r="J933" s="237"/>
      <c r="K933" s="239"/>
      <c r="L933" s="239"/>
      <c r="M933" s="238"/>
      <c r="N933" s="240"/>
      <c r="O933" s="235"/>
      <c r="P933" s="235"/>
      <c r="Q933" s="241"/>
      <c r="R933" s="235"/>
      <c r="S933" s="235"/>
      <c r="T933" s="235"/>
      <c r="U933" s="235"/>
      <c r="V933" s="197"/>
      <c r="W933" s="235"/>
      <c r="X933" s="235"/>
      <c r="Y933" s="235"/>
      <c r="Z933" s="235"/>
      <c r="AA933" s="235"/>
      <c r="AB933" s="235"/>
      <c r="AC933" s="235"/>
      <c r="AD933" s="235"/>
      <c r="AE933" s="235"/>
      <c r="AF933" s="235"/>
      <c r="AG933" s="235"/>
      <c r="AH933" s="235"/>
      <c r="AI933" s="235"/>
      <c r="AJ933" s="235"/>
      <c r="AK933" s="235"/>
      <c r="AL933" s="235"/>
      <c r="AM933" s="235"/>
      <c r="AN933" s="235"/>
      <c r="AO933" s="235"/>
    </row>
    <row r="934" spans="1:41" ht="15.6">
      <c r="A934" s="235"/>
      <c r="B934" s="236"/>
      <c r="C934" s="237"/>
      <c r="D934" s="238"/>
      <c r="E934" s="239"/>
      <c r="F934" s="240"/>
      <c r="G934" s="235"/>
      <c r="H934" s="235"/>
      <c r="I934" s="241"/>
      <c r="J934" s="237"/>
      <c r="K934" s="239"/>
      <c r="L934" s="239"/>
      <c r="M934" s="238"/>
      <c r="N934" s="240"/>
      <c r="O934" s="235"/>
      <c r="P934" s="235"/>
      <c r="Q934" s="241"/>
      <c r="R934" s="235"/>
      <c r="S934" s="235"/>
      <c r="T934" s="235"/>
      <c r="U934" s="235"/>
      <c r="V934" s="197"/>
      <c r="W934" s="235"/>
      <c r="X934" s="235"/>
      <c r="Y934" s="235"/>
      <c r="Z934" s="235"/>
      <c r="AA934" s="235"/>
      <c r="AB934" s="235"/>
      <c r="AC934" s="235"/>
      <c r="AD934" s="235"/>
      <c r="AE934" s="235"/>
      <c r="AF934" s="235"/>
      <c r="AG934" s="235"/>
      <c r="AH934" s="235"/>
      <c r="AI934" s="235"/>
      <c r="AJ934" s="235"/>
      <c r="AK934" s="235"/>
      <c r="AL934" s="235"/>
      <c r="AM934" s="235"/>
      <c r="AN934" s="235"/>
      <c r="AO934" s="235"/>
    </row>
    <row r="935" spans="1:41" ht="15.6">
      <c r="A935" s="235"/>
      <c r="B935" s="236"/>
      <c r="C935" s="237"/>
      <c r="D935" s="238"/>
      <c r="E935" s="239"/>
      <c r="F935" s="240"/>
      <c r="G935" s="235"/>
      <c r="H935" s="235"/>
      <c r="I935" s="241"/>
      <c r="J935" s="237"/>
      <c r="K935" s="239"/>
      <c r="L935" s="239"/>
      <c r="M935" s="238"/>
      <c r="N935" s="240"/>
      <c r="O935" s="235"/>
      <c r="P935" s="235"/>
      <c r="Q935" s="241"/>
      <c r="R935" s="235"/>
      <c r="S935" s="235"/>
      <c r="T935" s="235"/>
      <c r="U935" s="235"/>
      <c r="V935" s="197"/>
      <c r="W935" s="235"/>
      <c r="X935" s="235"/>
      <c r="Y935" s="235"/>
      <c r="Z935" s="235"/>
      <c r="AA935" s="235"/>
      <c r="AB935" s="235"/>
      <c r="AC935" s="235"/>
      <c r="AD935" s="235"/>
      <c r="AE935" s="235"/>
      <c r="AF935" s="235"/>
      <c r="AG935" s="235"/>
      <c r="AH935" s="235"/>
      <c r="AI935" s="235"/>
      <c r="AJ935" s="235"/>
      <c r="AK935" s="235"/>
      <c r="AL935" s="235"/>
      <c r="AM935" s="235"/>
      <c r="AN935" s="235"/>
      <c r="AO935" s="235"/>
    </row>
    <row r="936" spans="1:41" ht="15.6">
      <c r="A936" s="235"/>
      <c r="B936" s="236"/>
      <c r="C936" s="237"/>
      <c r="D936" s="238"/>
      <c r="E936" s="239"/>
      <c r="F936" s="240"/>
      <c r="G936" s="235"/>
      <c r="H936" s="235"/>
      <c r="I936" s="241"/>
      <c r="J936" s="237"/>
      <c r="K936" s="239"/>
      <c r="L936" s="239"/>
      <c r="M936" s="238"/>
      <c r="N936" s="240"/>
      <c r="O936" s="235"/>
      <c r="P936" s="235"/>
      <c r="Q936" s="241"/>
      <c r="R936" s="235"/>
      <c r="S936" s="235"/>
      <c r="T936" s="235"/>
      <c r="U936" s="235"/>
      <c r="V936" s="197"/>
      <c r="W936" s="235"/>
      <c r="X936" s="235"/>
      <c r="Y936" s="235"/>
      <c r="Z936" s="235"/>
      <c r="AA936" s="235"/>
      <c r="AB936" s="235"/>
      <c r="AC936" s="235"/>
      <c r="AD936" s="235"/>
      <c r="AE936" s="235"/>
      <c r="AF936" s="235"/>
      <c r="AG936" s="235"/>
      <c r="AH936" s="235"/>
      <c r="AI936" s="235"/>
      <c r="AJ936" s="235"/>
      <c r="AK936" s="235"/>
      <c r="AL936" s="235"/>
      <c r="AM936" s="235"/>
      <c r="AN936" s="235"/>
      <c r="AO936" s="235"/>
    </row>
    <row r="937" spans="1:41" ht="15.6">
      <c r="A937" s="235"/>
      <c r="B937" s="236"/>
      <c r="C937" s="237"/>
      <c r="D937" s="238"/>
      <c r="E937" s="239"/>
      <c r="F937" s="240"/>
      <c r="G937" s="235"/>
      <c r="H937" s="235"/>
      <c r="I937" s="241"/>
      <c r="J937" s="237"/>
      <c r="K937" s="239"/>
      <c r="L937" s="239"/>
      <c r="M937" s="238"/>
      <c r="N937" s="240"/>
      <c r="O937" s="235"/>
      <c r="P937" s="235"/>
      <c r="Q937" s="241"/>
      <c r="R937" s="235"/>
      <c r="S937" s="235"/>
      <c r="T937" s="235"/>
      <c r="U937" s="235"/>
      <c r="V937" s="197"/>
      <c r="W937" s="235"/>
      <c r="X937" s="235"/>
      <c r="Y937" s="235"/>
      <c r="Z937" s="235"/>
      <c r="AA937" s="235"/>
      <c r="AB937" s="235"/>
      <c r="AC937" s="235"/>
      <c r="AD937" s="235"/>
      <c r="AE937" s="235"/>
      <c r="AF937" s="235"/>
      <c r="AG937" s="235"/>
      <c r="AH937" s="235"/>
      <c r="AI937" s="235"/>
      <c r="AJ937" s="235"/>
      <c r="AK937" s="235"/>
      <c r="AL937" s="235"/>
      <c r="AM937" s="235"/>
      <c r="AN937" s="235"/>
      <c r="AO937" s="235"/>
    </row>
    <row r="938" spans="1:41" ht="15.6">
      <c r="A938" s="235"/>
      <c r="B938" s="236"/>
      <c r="C938" s="237"/>
      <c r="D938" s="238"/>
      <c r="E938" s="239"/>
      <c r="F938" s="240"/>
      <c r="G938" s="235"/>
      <c r="H938" s="235"/>
      <c r="I938" s="241"/>
      <c r="J938" s="237"/>
      <c r="K938" s="239"/>
      <c r="L938" s="239"/>
      <c r="M938" s="238"/>
      <c r="N938" s="240"/>
      <c r="O938" s="235"/>
      <c r="P938" s="235"/>
      <c r="Q938" s="241"/>
      <c r="R938" s="235"/>
      <c r="S938" s="235"/>
      <c r="T938" s="235"/>
      <c r="U938" s="235"/>
      <c r="V938" s="197"/>
      <c r="W938" s="235"/>
      <c r="X938" s="235"/>
      <c r="Y938" s="235"/>
      <c r="Z938" s="235"/>
      <c r="AA938" s="235"/>
      <c r="AB938" s="235"/>
      <c r="AC938" s="235"/>
      <c r="AD938" s="235"/>
      <c r="AE938" s="235"/>
      <c r="AF938" s="235"/>
      <c r="AG938" s="235"/>
      <c r="AH938" s="235"/>
      <c r="AI938" s="235"/>
      <c r="AJ938" s="235"/>
      <c r="AK938" s="235"/>
      <c r="AL938" s="235"/>
      <c r="AM938" s="235"/>
      <c r="AN938" s="235"/>
      <c r="AO938" s="235"/>
    </row>
    <row r="939" spans="1:41" ht="15.6">
      <c r="A939" s="235"/>
      <c r="B939" s="236"/>
      <c r="C939" s="237"/>
      <c r="D939" s="238"/>
      <c r="E939" s="239"/>
      <c r="F939" s="240"/>
      <c r="G939" s="235"/>
      <c r="H939" s="235"/>
      <c r="I939" s="241"/>
      <c r="J939" s="237"/>
      <c r="K939" s="239"/>
      <c r="L939" s="239"/>
      <c r="M939" s="238"/>
      <c r="N939" s="240"/>
      <c r="O939" s="235"/>
      <c r="P939" s="235"/>
      <c r="Q939" s="241"/>
      <c r="R939" s="235"/>
      <c r="S939" s="235"/>
      <c r="T939" s="235"/>
      <c r="U939" s="235"/>
      <c r="V939" s="197"/>
      <c r="W939" s="235"/>
      <c r="X939" s="235"/>
      <c r="Y939" s="235"/>
      <c r="Z939" s="235"/>
      <c r="AA939" s="235"/>
      <c r="AB939" s="235"/>
      <c r="AC939" s="235"/>
      <c r="AD939" s="235"/>
      <c r="AE939" s="235"/>
      <c r="AF939" s="235"/>
      <c r="AG939" s="235"/>
      <c r="AH939" s="235"/>
      <c r="AI939" s="235"/>
      <c r="AJ939" s="235"/>
      <c r="AK939" s="235"/>
      <c r="AL939" s="235"/>
      <c r="AM939" s="235"/>
      <c r="AN939" s="235"/>
      <c r="AO939" s="235"/>
    </row>
    <row r="940" spans="1:41" ht="15.6">
      <c r="A940" s="235"/>
      <c r="B940" s="236"/>
      <c r="C940" s="237"/>
      <c r="D940" s="238"/>
      <c r="E940" s="239"/>
      <c r="F940" s="240"/>
      <c r="G940" s="235"/>
      <c r="H940" s="235"/>
      <c r="I940" s="241"/>
      <c r="J940" s="237"/>
      <c r="K940" s="239"/>
      <c r="L940" s="239"/>
      <c r="M940" s="238"/>
      <c r="N940" s="240"/>
      <c r="O940" s="235"/>
      <c r="P940" s="235"/>
      <c r="Q940" s="241"/>
      <c r="R940" s="235"/>
      <c r="S940" s="235"/>
      <c r="T940" s="235"/>
      <c r="U940" s="235"/>
      <c r="V940" s="197"/>
      <c r="W940" s="235"/>
      <c r="X940" s="235"/>
      <c r="Y940" s="235"/>
      <c r="Z940" s="235"/>
      <c r="AA940" s="235"/>
      <c r="AB940" s="235"/>
      <c r="AC940" s="235"/>
      <c r="AD940" s="235"/>
      <c r="AE940" s="235"/>
      <c r="AF940" s="235"/>
      <c r="AG940" s="235"/>
      <c r="AH940" s="235"/>
      <c r="AI940" s="235"/>
      <c r="AJ940" s="235"/>
      <c r="AK940" s="235"/>
      <c r="AL940" s="235"/>
      <c r="AM940" s="235"/>
      <c r="AN940" s="235"/>
      <c r="AO940" s="235"/>
    </row>
    <row r="941" spans="1:41" ht="15.6">
      <c r="A941" s="235"/>
      <c r="B941" s="236"/>
      <c r="C941" s="237"/>
      <c r="D941" s="238"/>
      <c r="E941" s="239"/>
      <c r="F941" s="240"/>
      <c r="G941" s="235"/>
      <c r="H941" s="235"/>
      <c r="I941" s="241"/>
      <c r="J941" s="237"/>
      <c r="K941" s="239"/>
      <c r="L941" s="239"/>
      <c r="M941" s="238"/>
      <c r="N941" s="240"/>
      <c r="O941" s="235"/>
      <c r="P941" s="235"/>
      <c r="Q941" s="241"/>
      <c r="R941" s="235"/>
      <c r="S941" s="235"/>
      <c r="T941" s="235"/>
      <c r="U941" s="235"/>
      <c r="V941" s="197"/>
      <c r="W941" s="235"/>
      <c r="X941" s="235"/>
      <c r="Y941" s="235"/>
      <c r="Z941" s="235"/>
      <c r="AA941" s="235"/>
      <c r="AB941" s="235"/>
      <c r="AC941" s="235"/>
      <c r="AD941" s="235"/>
      <c r="AE941" s="235"/>
      <c r="AF941" s="235"/>
      <c r="AG941" s="235"/>
      <c r="AH941" s="235"/>
      <c r="AI941" s="235"/>
      <c r="AJ941" s="235"/>
      <c r="AK941" s="235"/>
      <c r="AL941" s="235"/>
      <c r="AM941" s="235"/>
      <c r="AN941" s="235"/>
      <c r="AO941" s="235"/>
    </row>
    <row r="942" spans="1:41" ht="15.6">
      <c r="A942" s="235"/>
      <c r="B942" s="236"/>
      <c r="C942" s="237"/>
      <c r="D942" s="238"/>
      <c r="E942" s="239"/>
      <c r="F942" s="240"/>
      <c r="G942" s="235"/>
      <c r="H942" s="235"/>
      <c r="I942" s="241"/>
      <c r="J942" s="237"/>
      <c r="K942" s="239"/>
      <c r="L942" s="239"/>
      <c r="M942" s="238"/>
      <c r="N942" s="240"/>
      <c r="O942" s="235"/>
      <c r="P942" s="235"/>
      <c r="Q942" s="241"/>
      <c r="R942" s="235"/>
      <c r="S942" s="235"/>
      <c r="T942" s="235"/>
      <c r="U942" s="235"/>
      <c r="V942" s="197"/>
      <c r="W942" s="235"/>
      <c r="X942" s="235"/>
      <c r="Y942" s="235"/>
      <c r="Z942" s="235"/>
      <c r="AA942" s="235"/>
      <c r="AB942" s="235"/>
      <c r="AC942" s="235"/>
      <c r="AD942" s="235"/>
      <c r="AE942" s="235"/>
      <c r="AF942" s="235"/>
      <c r="AG942" s="235"/>
      <c r="AH942" s="235"/>
      <c r="AI942" s="235"/>
      <c r="AJ942" s="235"/>
      <c r="AK942" s="235"/>
      <c r="AL942" s="235"/>
      <c r="AM942" s="235"/>
      <c r="AN942" s="235"/>
      <c r="AO942" s="235"/>
    </row>
    <row r="943" spans="1:41" ht="15.6">
      <c r="A943" s="235"/>
      <c r="B943" s="236"/>
      <c r="C943" s="237"/>
      <c r="D943" s="238"/>
      <c r="E943" s="239"/>
      <c r="F943" s="240"/>
      <c r="G943" s="235"/>
      <c r="H943" s="235"/>
      <c r="I943" s="241"/>
      <c r="J943" s="237"/>
      <c r="K943" s="239"/>
      <c r="L943" s="239"/>
      <c r="M943" s="238"/>
      <c r="N943" s="240"/>
      <c r="O943" s="235"/>
      <c r="P943" s="235"/>
      <c r="Q943" s="241"/>
      <c r="R943" s="235"/>
      <c r="S943" s="235"/>
      <c r="T943" s="235"/>
      <c r="U943" s="235"/>
      <c r="V943" s="197"/>
      <c r="W943" s="235"/>
      <c r="X943" s="235"/>
      <c r="Y943" s="235"/>
      <c r="Z943" s="235"/>
      <c r="AA943" s="235"/>
      <c r="AB943" s="235"/>
      <c r="AC943" s="235"/>
      <c r="AD943" s="235"/>
      <c r="AE943" s="235"/>
      <c r="AF943" s="235"/>
      <c r="AG943" s="235"/>
      <c r="AH943" s="235"/>
      <c r="AI943" s="235"/>
      <c r="AJ943" s="235"/>
      <c r="AK943" s="235"/>
      <c r="AL943" s="235"/>
      <c r="AM943" s="235"/>
      <c r="AN943" s="235"/>
      <c r="AO943" s="235"/>
    </row>
    <row r="944" spans="1:41" ht="15.6">
      <c r="A944" s="235"/>
      <c r="B944" s="236"/>
      <c r="C944" s="237"/>
      <c r="D944" s="238"/>
      <c r="E944" s="239"/>
      <c r="F944" s="240"/>
      <c r="G944" s="235"/>
      <c r="H944" s="235"/>
      <c r="I944" s="241"/>
      <c r="J944" s="237"/>
      <c r="K944" s="239"/>
      <c r="L944" s="239"/>
      <c r="M944" s="238"/>
      <c r="N944" s="240"/>
      <c r="O944" s="235"/>
      <c r="P944" s="235"/>
      <c r="Q944" s="241"/>
      <c r="R944" s="235"/>
      <c r="S944" s="235"/>
      <c r="T944" s="235"/>
      <c r="U944" s="235"/>
      <c r="V944" s="197"/>
      <c r="W944" s="235"/>
      <c r="X944" s="235"/>
      <c r="Y944" s="235"/>
      <c r="Z944" s="235"/>
      <c r="AA944" s="235"/>
      <c r="AB944" s="235"/>
      <c r="AC944" s="235"/>
      <c r="AD944" s="235"/>
      <c r="AE944" s="235"/>
      <c r="AF944" s="235"/>
      <c r="AG944" s="235"/>
      <c r="AH944" s="235"/>
      <c r="AI944" s="235"/>
      <c r="AJ944" s="235"/>
      <c r="AK944" s="235"/>
      <c r="AL944" s="235"/>
      <c r="AM944" s="235"/>
      <c r="AN944" s="235"/>
      <c r="AO944" s="235"/>
    </row>
    <row r="945" spans="1:41" ht="15.6">
      <c r="A945" s="235"/>
      <c r="B945" s="236"/>
      <c r="C945" s="237"/>
      <c r="D945" s="238"/>
      <c r="E945" s="239"/>
      <c r="F945" s="240"/>
      <c r="G945" s="235"/>
      <c r="H945" s="235"/>
      <c r="I945" s="241"/>
      <c r="J945" s="237"/>
      <c r="K945" s="239"/>
      <c r="L945" s="239"/>
      <c r="M945" s="238"/>
      <c r="N945" s="240"/>
      <c r="O945" s="235"/>
      <c r="P945" s="235"/>
      <c r="Q945" s="241"/>
      <c r="R945" s="235"/>
      <c r="S945" s="235"/>
      <c r="T945" s="235"/>
      <c r="U945" s="235"/>
      <c r="V945" s="197"/>
      <c r="W945" s="235"/>
      <c r="X945" s="235"/>
      <c r="Y945" s="235"/>
      <c r="Z945" s="235"/>
      <c r="AA945" s="235"/>
      <c r="AB945" s="235"/>
      <c r="AC945" s="235"/>
      <c r="AD945" s="235"/>
      <c r="AE945" s="235"/>
      <c r="AF945" s="235"/>
      <c r="AG945" s="235"/>
      <c r="AH945" s="235"/>
      <c r="AI945" s="235"/>
      <c r="AJ945" s="235"/>
      <c r="AK945" s="235"/>
      <c r="AL945" s="235"/>
      <c r="AM945" s="235"/>
      <c r="AN945" s="235"/>
      <c r="AO945" s="235"/>
    </row>
    <row r="946" spans="1:41" ht="15.6">
      <c r="A946" s="235"/>
      <c r="B946" s="236"/>
      <c r="C946" s="237"/>
      <c r="D946" s="238"/>
      <c r="E946" s="239"/>
      <c r="F946" s="240"/>
      <c r="G946" s="235"/>
      <c r="H946" s="235"/>
      <c r="I946" s="241"/>
      <c r="J946" s="237"/>
      <c r="K946" s="239"/>
      <c r="L946" s="239"/>
      <c r="M946" s="238"/>
      <c r="N946" s="240"/>
      <c r="O946" s="235"/>
      <c r="P946" s="235"/>
      <c r="Q946" s="241"/>
      <c r="R946" s="235"/>
      <c r="S946" s="235"/>
      <c r="T946" s="235"/>
      <c r="U946" s="235"/>
      <c r="V946" s="197"/>
      <c r="W946" s="235"/>
      <c r="X946" s="235"/>
      <c r="Y946" s="235"/>
      <c r="Z946" s="235"/>
      <c r="AA946" s="235"/>
      <c r="AB946" s="235"/>
      <c r="AC946" s="235"/>
      <c r="AD946" s="235"/>
      <c r="AE946" s="235"/>
      <c r="AF946" s="235"/>
      <c r="AG946" s="235"/>
      <c r="AH946" s="235"/>
      <c r="AI946" s="235"/>
      <c r="AJ946" s="235"/>
      <c r="AK946" s="235"/>
      <c r="AL946" s="235"/>
      <c r="AM946" s="235"/>
      <c r="AN946" s="235"/>
      <c r="AO946" s="235"/>
    </row>
    <row r="947" spans="1:41" ht="15.6">
      <c r="A947" s="235"/>
      <c r="B947" s="236"/>
      <c r="C947" s="237"/>
      <c r="D947" s="238"/>
      <c r="E947" s="239"/>
      <c r="F947" s="240"/>
      <c r="G947" s="235"/>
      <c r="H947" s="235"/>
      <c r="I947" s="241"/>
      <c r="J947" s="237"/>
      <c r="K947" s="239"/>
      <c r="L947" s="239"/>
      <c r="M947" s="238"/>
      <c r="N947" s="240"/>
      <c r="O947" s="235"/>
      <c r="P947" s="235"/>
      <c r="Q947" s="241"/>
      <c r="R947" s="235"/>
      <c r="S947" s="235"/>
      <c r="T947" s="235"/>
      <c r="U947" s="235"/>
      <c r="V947" s="197"/>
      <c r="W947" s="235"/>
      <c r="X947" s="235"/>
      <c r="Y947" s="235"/>
      <c r="Z947" s="235"/>
      <c r="AA947" s="235"/>
      <c r="AB947" s="235"/>
      <c r="AC947" s="235"/>
      <c r="AD947" s="235"/>
      <c r="AE947" s="235"/>
      <c r="AF947" s="235"/>
      <c r="AG947" s="235"/>
      <c r="AH947" s="235"/>
      <c r="AI947" s="235"/>
      <c r="AJ947" s="235"/>
      <c r="AK947" s="235"/>
      <c r="AL947" s="235"/>
      <c r="AM947" s="235"/>
      <c r="AN947" s="235"/>
      <c r="AO947" s="235"/>
    </row>
    <row r="948" spans="1:41" ht="15.6">
      <c r="A948" s="235"/>
      <c r="B948" s="236"/>
      <c r="C948" s="237"/>
      <c r="D948" s="238"/>
      <c r="E948" s="239"/>
      <c r="F948" s="240"/>
      <c r="G948" s="235"/>
      <c r="H948" s="235"/>
      <c r="I948" s="241"/>
      <c r="J948" s="237"/>
      <c r="K948" s="239"/>
      <c r="L948" s="239"/>
      <c r="M948" s="238"/>
      <c r="N948" s="240"/>
      <c r="O948" s="235"/>
      <c r="P948" s="235"/>
      <c r="Q948" s="241"/>
      <c r="R948" s="235"/>
      <c r="S948" s="235"/>
      <c r="T948" s="235"/>
      <c r="U948" s="235"/>
      <c r="V948" s="197"/>
      <c r="W948" s="235"/>
      <c r="X948" s="235"/>
      <c r="Y948" s="235"/>
      <c r="Z948" s="235"/>
      <c r="AA948" s="235"/>
      <c r="AB948" s="235"/>
      <c r="AC948" s="235"/>
      <c r="AD948" s="235"/>
      <c r="AE948" s="235"/>
      <c r="AF948" s="235"/>
      <c r="AG948" s="235"/>
      <c r="AH948" s="235"/>
      <c r="AI948" s="235"/>
      <c r="AJ948" s="235"/>
      <c r="AK948" s="235"/>
      <c r="AL948" s="235"/>
      <c r="AM948" s="235"/>
      <c r="AN948" s="235"/>
      <c r="AO948" s="235"/>
    </row>
    <row r="949" spans="1:41" ht="15.6">
      <c r="A949" s="235"/>
      <c r="B949" s="236"/>
      <c r="C949" s="237"/>
      <c r="D949" s="238"/>
      <c r="E949" s="239"/>
      <c r="F949" s="240"/>
      <c r="G949" s="235"/>
      <c r="H949" s="235"/>
      <c r="I949" s="241"/>
      <c r="J949" s="237"/>
      <c r="K949" s="239"/>
      <c r="L949" s="239"/>
      <c r="M949" s="238"/>
      <c r="N949" s="240"/>
      <c r="O949" s="235"/>
      <c r="P949" s="235"/>
      <c r="Q949" s="241"/>
      <c r="R949" s="235"/>
      <c r="S949" s="235"/>
      <c r="T949" s="235"/>
      <c r="U949" s="235"/>
      <c r="V949" s="197"/>
      <c r="W949" s="235"/>
      <c r="X949" s="235"/>
      <c r="Y949" s="235"/>
      <c r="Z949" s="235"/>
      <c r="AA949" s="235"/>
      <c r="AB949" s="235"/>
      <c r="AC949" s="235"/>
      <c r="AD949" s="235"/>
      <c r="AE949" s="235"/>
      <c r="AF949" s="235"/>
      <c r="AG949" s="235"/>
      <c r="AH949" s="235"/>
      <c r="AI949" s="235"/>
      <c r="AJ949" s="235"/>
      <c r="AK949" s="235"/>
      <c r="AL949" s="235"/>
      <c r="AM949" s="235"/>
      <c r="AN949" s="235"/>
      <c r="AO949" s="235"/>
    </row>
    <row r="950" spans="1:41" ht="15.6">
      <c r="A950" s="235"/>
      <c r="B950" s="236"/>
      <c r="C950" s="237"/>
      <c r="D950" s="238"/>
      <c r="E950" s="239"/>
      <c r="F950" s="240"/>
      <c r="G950" s="235"/>
      <c r="H950" s="235"/>
      <c r="I950" s="241"/>
      <c r="J950" s="237"/>
      <c r="K950" s="239"/>
      <c r="L950" s="239"/>
      <c r="M950" s="238"/>
      <c r="N950" s="240"/>
      <c r="O950" s="235"/>
      <c r="P950" s="235"/>
      <c r="Q950" s="241"/>
      <c r="R950" s="235"/>
      <c r="S950" s="235"/>
      <c r="T950" s="235"/>
      <c r="U950" s="235"/>
      <c r="V950" s="197"/>
      <c r="W950" s="235"/>
      <c r="X950" s="235"/>
      <c r="Y950" s="235"/>
      <c r="Z950" s="235"/>
      <c r="AA950" s="235"/>
      <c r="AB950" s="235"/>
      <c r="AC950" s="235"/>
      <c r="AD950" s="235"/>
      <c r="AE950" s="235"/>
      <c r="AF950" s="235"/>
      <c r="AG950" s="235"/>
      <c r="AH950" s="235"/>
      <c r="AI950" s="235"/>
      <c r="AJ950" s="235"/>
      <c r="AK950" s="235"/>
      <c r="AL950" s="235"/>
      <c r="AM950" s="235"/>
      <c r="AN950" s="235"/>
      <c r="AO950" s="235"/>
    </row>
    <row r="951" spans="1:41" ht="15.6">
      <c r="A951" s="235"/>
      <c r="B951" s="236"/>
      <c r="C951" s="237"/>
      <c r="D951" s="238"/>
      <c r="E951" s="239"/>
      <c r="F951" s="240"/>
      <c r="G951" s="235"/>
      <c r="H951" s="235"/>
      <c r="I951" s="241"/>
      <c r="J951" s="237"/>
      <c r="K951" s="239"/>
      <c r="L951" s="239"/>
      <c r="M951" s="238"/>
      <c r="N951" s="240"/>
      <c r="O951" s="235"/>
      <c r="P951" s="235"/>
      <c r="Q951" s="241"/>
      <c r="R951" s="235"/>
      <c r="S951" s="235"/>
      <c r="T951" s="235"/>
      <c r="U951" s="235"/>
      <c r="V951" s="197"/>
      <c r="W951" s="235"/>
      <c r="X951" s="235"/>
      <c r="Y951" s="235"/>
      <c r="Z951" s="235"/>
      <c r="AA951" s="235"/>
      <c r="AB951" s="235"/>
      <c r="AC951" s="235"/>
      <c r="AD951" s="235"/>
      <c r="AE951" s="235"/>
      <c r="AF951" s="235"/>
      <c r="AG951" s="235"/>
      <c r="AH951" s="235"/>
      <c r="AI951" s="235"/>
      <c r="AJ951" s="235"/>
      <c r="AK951" s="235"/>
      <c r="AL951" s="235"/>
      <c r="AM951" s="235"/>
      <c r="AN951" s="235"/>
      <c r="AO951" s="235"/>
    </row>
    <row r="952" spans="1:41" ht="15.6">
      <c r="A952" s="235"/>
      <c r="B952" s="236"/>
      <c r="C952" s="237"/>
      <c r="D952" s="238"/>
      <c r="E952" s="239"/>
      <c r="F952" s="240"/>
      <c r="G952" s="235"/>
      <c r="H952" s="235"/>
      <c r="I952" s="241"/>
      <c r="J952" s="237"/>
      <c r="K952" s="239"/>
      <c r="L952" s="239"/>
      <c r="M952" s="238"/>
      <c r="N952" s="240"/>
      <c r="O952" s="235"/>
      <c r="P952" s="235"/>
      <c r="Q952" s="241"/>
      <c r="R952" s="235"/>
      <c r="S952" s="235"/>
      <c r="T952" s="235"/>
      <c r="U952" s="235"/>
      <c r="V952" s="197"/>
      <c r="W952" s="235"/>
      <c r="X952" s="235"/>
      <c r="Y952" s="235"/>
      <c r="Z952" s="235"/>
      <c r="AA952" s="235"/>
      <c r="AB952" s="235"/>
      <c r="AC952" s="235"/>
      <c r="AD952" s="235"/>
      <c r="AE952" s="235"/>
      <c r="AF952" s="235"/>
      <c r="AG952" s="235"/>
      <c r="AH952" s="235"/>
      <c r="AI952" s="235"/>
      <c r="AJ952" s="235"/>
      <c r="AK952" s="235"/>
      <c r="AL952" s="235"/>
      <c r="AM952" s="235"/>
      <c r="AN952" s="235"/>
      <c r="AO952" s="235"/>
    </row>
    <row r="953" spans="1:41" ht="15.6">
      <c r="A953" s="235"/>
      <c r="B953" s="236"/>
      <c r="C953" s="237"/>
      <c r="D953" s="238"/>
      <c r="E953" s="239"/>
      <c r="F953" s="240"/>
      <c r="G953" s="235"/>
      <c r="H953" s="235"/>
      <c r="I953" s="241"/>
      <c r="J953" s="237"/>
      <c r="K953" s="239"/>
      <c r="L953" s="239"/>
      <c r="M953" s="238"/>
      <c r="N953" s="240"/>
      <c r="O953" s="235"/>
      <c r="P953" s="235"/>
      <c r="Q953" s="241"/>
      <c r="R953" s="235"/>
      <c r="S953" s="235"/>
      <c r="T953" s="235"/>
      <c r="U953" s="235"/>
      <c r="V953" s="197"/>
      <c r="W953" s="235"/>
      <c r="X953" s="235"/>
      <c r="Y953" s="235"/>
      <c r="Z953" s="235"/>
      <c r="AA953" s="235"/>
      <c r="AB953" s="235"/>
      <c r="AC953" s="235"/>
      <c r="AD953" s="235"/>
      <c r="AE953" s="235"/>
      <c r="AF953" s="235"/>
      <c r="AG953" s="235"/>
      <c r="AH953" s="235"/>
      <c r="AI953" s="235"/>
      <c r="AJ953" s="235"/>
      <c r="AK953" s="235"/>
      <c r="AL953" s="235"/>
      <c r="AM953" s="235"/>
      <c r="AN953" s="235"/>
      <c r="AO953" s="235"/>
    </row>
    <row r="954" spans="1:41" ht="15.6">
      <c r="A954" s="235"/>
      <c r="B954" s="236"/>
      <c r="C954" s="237"/>
      <c r="D954" s="238"/>
      <c r="E954" s="239"/>
      <c r="F954" s="240"/>
      <c r="G954" s="235"/>
      <c r="H954" s="235"/>
      <c r="I954" s="241"/>
      <c r="J954" s="237"/>
      <c r="K954" s="239"/>
      <c r="L954" s="239"/>
      <c r="M954" s="238"/>
      <c r="N954" s="240"/>
      <c r="O954" s="235"/>
      <c r="P954" s="235"/>
      <c r="Q954" s="241"/>
      <c r="R954" s="235"/>
      <c r="S954" s="235"/>
      <c r="T954" s="235"/>
      <c r="U954" s="235"/>
      <c r="V954" s="197"/>
      <c r="W954" s="235"/>
      <c r="X954" s="235"/>
      <c r="Y954" s="235"/>
      <c r="Z954" s="235"/>
      <c r="AA954" s="235"/>
      <c r="AB954" s="235"/>
      <c r="AC954" s="235"/>
      <c r="AD954" s="235"/>
      <c r="AE954" s="235"/>
      <c r="AF954" s="235"/>
      <c r="AG954" s="235"/>
      <c r="AH954" s="235"/>
      <c r="AI954" s="235"/>
      <c r="AJ954" s="235"/>
      <c r="AK954" s="235"/>
      <c r="AL954" s="235"/>
      <c r="AM954" s="235"/>
      <c r="AN954" s="235"/>
      <c r="AO954" s="235"/>
    </row>
    <row r="955" spans="1:41" ht="15.6">
      <c r="A955" s="235"/>
      <c r="B955" s="236"/>
      <c r="C955" s="237"/>
      <c r="D955" s="238"/>
      <c r="E955" s="239"/>
      <c r="F955" s="240"/>
      <c r="G955" s="235"/>
      <c r="H955" s="235"/>
      <c r="I955" s="241"/>
      <c r="J955" s="237"/>
      <c r="K955" s="239"/>
      <c r="L955" s="239"/>
      <c r="M955" s="238"/>
      <c r="N955" s="240"/>
      <c r="O955" s="235"/>
      <c r="P955" s="235"/>
      <c r="Q955" s="241"/>
      <c r="R955" s="235"/>
      <c r="S955" s="235"/>
      <c r="T955" s="235"/>
      <c r="U955" s="235"/>
      <c r="V955" s="197"/>
      <c r="W955" s="235"/>
      <c r="X955" s="235"/>
      <c r="Y955" s="235"/>
      <c r="Z955" s="235"/>
      <c r="AA955" s="235"/>
      <c r="AB955" s="235"/>
      <c r="AC955" s="235"/>
      <c r="AD955" s="235"/>
      <c r="AE955" s="235"/>
      <c r="AF955" s="235"/>
      <c r="AG955" s="235"/>
      <c r="AH955" s="235"/>
      <c r="AI955" s="235"/>
      <c r="AJ955" s="235"/>
      <c r="AK955" s="235"/>
      <c r="AL955" s="235"/>
      <c r="AM955" s="235"/>
      <c r="AN955" s="235"/>
      <c r="AO955" s="235"/>
    </row>
    <row r="956" spans="1:41" ht="15.6">
      <c r="A956" s="235"/>
      <c r="B956" s="236"/>
      <c r="C956" s="237"/>
      <c r="D956" s="238"/>
      <c r="E956" s="239"/>
      <c r="F956" s="240"/>
      <c r="G956" s="235"/>
      <c r="H956" s="235"/>
      <c r="I956" s="241"/>
      <c r="J956" s="237"/>
      <c r="K956" s="239"/>
      <c r="L956" s="239"/>
      <c r="M956" s="238"/>
      <c r="N956" s="240"/>
      <c r="O956" s="235"/>
      <c r="P956" s="235"/>
      <c r="Q956" s="241"/>
      <c r="R956" s="235"/>
      <c r="S956" s="235"/>
      <c r="T956" s="235"/>
      <c r="U956" s="235"/>
      <c r="V956" s="197"/>
      <c r="W956" s="235"/>
      <c r="X956" s="235"/>
      <c r="Y956" s="235"/>
      <c r="Z956" s="235"/>
      <c r="AA956" s="235"/>
      <c r="AB956" s="235"/>
      <c r="AC956" s="235"/>
      <c r="AD956" s="235"/>
      <c r="AE956" s="235"/>
      <c r="AF956" s="235"/>
      <c r="AG956" s="235"/>
      <c r="AH956" s="235"/>
      <c r="AI956" s="235"/>
      <c r="AJ956" s="235"/>
      <c r="AK956" s="235"/>
      <c r="AL956" s="235"/>
      <c r="AM956" s="235"/>
      <c r="AN956" s="235"/>
      <c r="AO956" s="235"/>
    </row>
    <row r="957" spans="1:41" ht="15.6">
      <c r="A957" s="235"/>
      <c r="B957" s="236"/>
      <c r="C957" s="237"/>
      <c r="D957" s="238"/>
      <c r="E957" s="239"/>
      <c r="F957" s="240"/>
      <c r="G957" s="235"/>
      <c r="H957" s="235"/>
      <c r="I957" s="241"/>
      <c r="J957" s="237"/>
      <c r="K957" s="239"/>
      <c r="L957" s="239"/>
      <c r="M957" s="238"/>
      <c r="N957" s="240"/>
      <c r="O957" s="235"/>
      <c r="P957" s="235"/>
      <c r="Q957" s="241"/>
      <c r="R957" s="235"/>
      <c r="S957" s="235"/>
      <c r="T957" s="235"/>
      <c r="U957" s="235"/>
      <c r="V957" s="197"/>
      <c r="W957" s="235"/>
      <c r="X957" s="235"/>
      <c r="Y957" s="235"/>
      <c r="Z957" s="235"/>
      <c r="AA957" s="235"/>
      <c r="AB957" s="235"/>
      <c r="AC957" s="235"/>
      <c r="AD957" s="235"/>
      <c r="AE957" s="235"/>
      <c r="AF957" s="235"/>
      <c r="AG957" s="235"/>
      <c r="AH957" s="235"/>
      <c r="AI957" s="235"/>
      <c r="AJ957" s="235"/>
      <c r="AK957" s="235"/>
      <c r="AL957" s="235"/>
      <c r="AM957" s="235"/>
      <c r="AN957" s="235"/>
      <c r="AO957" s="235"/>
    </row>
    <row r="958" spans="1:41" ht="15.6">
      <c r="A958" s="235"/>
      <c r="B958" s="236"/>
      <c r="C958" s="237"/>
      <c r="D958" s="238"/>
      <c r="E958" s="239"/>
      <c r="F958" s="240"/>
      <c r="G958" s="235"/>
      <c r="H958" s="235"/>
      <c r="I958" s="241"/>
      <c r="J958" s="237"/>
      <c r="K958" s="239"/>
      <c r="L958" s="239"/>
      <c r="M958" s="238"/>
      <c r="N958" s="240"/>
      <c r="O958" s="235"/>
      <c r="P958" s="235"/>
      <c r="Q958" s="241"/>
      <c r="R958" s="235"/>
      <c r="S958" s="235"/>
      <c r="T958" s="235"/>
      <c r="U958" s="235"/>
      <c r="V958" s="197"/>
      <c r="W958" s="235"/>
      <c r="X958" s="235"/>
      <c r="Y958" s="235"/>
      <c r="Z958" s="235"/>
      <c r="AA958" s="235"/>
      <c r="AB958" s="235"/>
      <c r="AC958" s="235"/>
      <c r="AD958" s="235"/>
      <c r="AE958" s="235"/>
      <c r="AF958" s="235"/>
      <c r="AG958" s="235"/>
      <c r="AH958" s="235"/>
      <c r="AI958" s="235"/>
      <c r="AJ958" s="235"/>
      <c r="AK958" s="235"/>
      <c r="AL958" s="235"/>
      <c r="AM958" s="235"/>
      <c r="AN958" s="235"/>
      <c r="AO958" s="235"/>
    </row>
    <row r="959" spans="1:41" ht="15.6">
      <c r="A959" s="235"/>
      <c r="B959" s="236"/>
      <c r="C959" s="237"/>
      <c r="D959" s="238"/>
      <c r="E959" s="239"/>
      <c r="F959" s="240"/>
      <c r="G959" s="235"/>
      <c r="H959" s="235"/>
      <c r="I959" s="241"/>
      <c r="J959" s="237"/>
      <c r="K959" s="239"/>
      <c r="L959" s="239"/>
      <c r="M959" s="238"/>
      <c r="N959" s="240"/>
      <c r="O959" s="235"/>
      <c r="P959" s="235"/>
      <c r="Q959" s="241"/>
      <c r="R959" s="235"/>
      <c r="S959" s="235"/>
      <c r="T959" s="235"/>
      <c r="U959" s="235"/>
      <c r="V959" s="197"/>
      <c r="W959" s="235"/>
      <c r="X959" s="235"/>
      <c r="Y959" s="235"/>
      <c r="Z959" s="235"/>
      <c r="AA959" s="235"/>
      <c r="AB959" s="235"/>
      <c r="AC959" s="235"/>
      <c r="AD959" s="235"/>
      <c r="AE959" s="235"/>
      <c r="AF959" s="235"/>
      <c r="AG959" s="235"/>
      <c r="AH959" s="235"/>
      <c r="AI959" s="235"/>
      <c r="AJ959" s="235"/>
      <c r="AK959" s="235"/>
      <c r="AL959" s="235"/>
      <c r="AM959" s="235"/>
      <c r="AN959" s="235"/>
      <c r="AO959" s="235"/>
    </row>
    <row r="960" spans="1:41" ht="15.6">
      <c r="A960" s="235"/>
      <c r="B960" s="236"/>
      <c r="C960" s="237"/>
      <c r="D960" s="238"/>
      <c r="E960" s="239"/>
      <c r="F960" s="240"/>
      <c r="G960" s="235"/>
      <c r="H960" s="235"/>
      <c r="I960" s="241"/>
      <c r="J960" s="237"/>
      <c r="K960" s="239"/>
      <c r="L960" s="239"/>
      <c r="M960" s="238"/>
      <c r="N960" s="240"/>
      <c r="O960" s="235"/>
      <c r="P960" s="235"/>
      <c r="Q960" s="241"/>
      <c r="R960" s="235"/>
      <c r="S960" s="235"/>
      <c r="T960" s="235"/>
      <c r="U960" s="235"/>
      <c r="V960" s="197"/>
      <c r="W960" s="235"/>
      <c r="X960" s="235"/>
      <c r="Y960" s="235"/>
      <c r="Z960" s="235"/>
      <c r="AA960" s="235"/>
      <c r="AB960" s="235"/>
      <c r="AC960" s="235"/>
      <c r="AD960" s="235"/>
      <c r="AE960" s="235"/>
      <c r="AF960" s="235"/>
      <c r="AG960" s="235"/>
      <c r="AH960" s="235"/>
      <c r="AI960" s="235"/>
      <c r="AJ960" s="235"/>
      <c r="AK960" s="235"/>
      <c r="AL960" s="235"/>
      <c r="AM960" s="235"/>
      <c r="AN960" s="235"/>
      <c r="AO960" s="235"/>
    </row>
    <row r="961" spans="1:41" ht="15.6">
      <c r="A961" s="235"/>
      <c r="B961" s="236"/>
      <c r="C961" s="237"/>
      <c r="D961" s="238"/>
      <c r="E961" s="239"/>
      <c r="F961" s="240"/>
      <c r="G961" s="235"/>
      <c r="H961" s="235"/>
      <c r="I961" s="241"/>
      <c r="J961" s="237"/>
      <c r="K961" s="239"/>
      <c r="L961" s="239"/>
      <c r="M961" s="238"/>
      <c r="N961" s="240"/>
      <c r="O961" s="235"/>
      <c r="P961" s="235"/>
      <c r="Q961" s="241"/>
      <c r="R961" s="235"/>
      <c r="S961" s="235"/>
      <c r="T961" s="235"/>
      <c r="U961" s="235"/>
      <c r="V961" s="197"/>
      <c r="W961" s="235"/>
      <c r="X961" s="235"/>
      <c r="Y961" s="235"/>
      <c r="Z961" s="235"/>
      <c r="AA961" s="235"/>
      <c r="AB961" s="235"/>
      <c r="AC961" s="235"/>
      <c r="AD961" s="235"/>
      <c r="AE961" s="235"/>
      <c r="AF961" s="235"/>
      <c r="AG961" s="235"/>
      <c r="AH961" s="235"/>
      <c r="AI961" s="235"/>
      <c r="AJ961" s="235"/>
      <c r="AK961" s="235"/>
      <c r="AL961" s="235"/>
      <c r="AM961" s="235"/>
      <c r="AN961" s="235"/>
      <c r="AO961" s="235"/>
    </row>
    <row r="962" spans="1:41" ht="15.6">
      <c r="A962" s="235"/>
      <c r="B962" s="236"/>
      <c r="C962" s="237"/>
      <c r="D962" s="238"/>
      <c r="E962" s="239"/>
      <c r="F962" s="240"/>
      <c r="G962" s="235"/>
      <c r="H962" s="235"/>
      <c r="I962" s="241"/>
      <c r="J962" s="237"/>
      <c r="K962" s="239"/>
      <c r="L962" s="239"/>
      <c r="M962" s="238"/>
      <c r="N962" s="240"/>
      <c r="O962" s="235"/>
      <c r="P962" s="235"/>
      <c r="Q962" s="241"/>
      <c r="R962" s="235"/>
      <c r="S962" s="235"/>
      <c r="T962" s="235"/>
      <c r="U962" s="235"/>
      <c r="V962" s="197"/>
      <c r="W962" s="235"/>
      <c r="X962" s="235"/>
      <c r="Y962" s="235"/>
      <c r="Z962" s="235"/>
      <c r="AA962" s="235"/>
      <c r="AB962" s="235"/>
      <c r="AC962" s="235"/>
      <c r="AD962" s="235"/>
      <c r="AE962" s="235"/>
      <c r="AF962" s="235"/>
      <c r="AG962" s="235"/>
      <c r="AH962" s="235"/>
      <c r="AI962" s="235"/>
      <c r="AJ962" s="235"/>
      <c r="AK962" s="235"/>
      <c r="AL962" s="235"/>
      <c r="AM962" s="235"/>
      <c r="AN962" s="235"/>
      <c r="AO962" s="235"/>
    </row>
    <row r="963" spans="1:41" ht="15.6">
      <c r="A963" s="235"/>
      <c r="B963" s="236"/>
      <c r="C963" s="237"/>
      <c r="D963" s="238"/>
      <c r="E963" s="239"/>
      <c r="F963" s="240"/>
      <c r="G963" s="235"/>
      <c r="H963" s="235"/>
      <c r="I963" s="241"/>
      <c r="J963" s="237"/>
      <c r="K963" s="239"/>
      <c r="L963" s="239"/>
      <c r="M963" s="238"/>
      <c r="N963" s="240"/>
      <c r="O963" s="235"/>
      <c r="P963" s="235"/>
      <c r="Q963" s="241"/>
      <c r="R963" s="235"/>
      <c r="S963" s="235"/>
      <c r="T963" s="235"/>
      <c r="U963" s="235"/>
      <c r="V963" s="197"/>
      <c r="W963" s="235"/>
      <c r="X963" s="235"/>
      <c r="Y963" s="235"/>
      <c r="Z963" s="235"/>
      <c r="AA963" s="235"/>
      <c r="AB963" s="235"/>
      <c r="AC963" s="235"/>
      <c r="AD963" s="235"/>
      <c r="AE963" s="235"/>
      <c r="AF963" s="235"/>
      <c r="AG963" s="235"/>
      <c r="AH963" s="235"/>
      <c r="AI963" s="235"/>
      <c r="AJ963" s="235"/>
      <c r="AK963" s="235"/>
      <c r="AL963" s="235"/>
      <c r="AM963" s="235"/>
      <c r="AN963" s="235"/>
      <c r="AO963" s="235"/>
    </row>
    <row r="964" spans="1:41" ht="15.6">
      <c r="A964" s="235"/>
      <c r="B964" s="236"/>
      <c r="C964" s="237"/>
      <c r="D964" s="238"/>
      <c r="E964" s="239"/>
      <c r="F964" s="240"/>
      <c r="G964" s="235"/>
      <c r="H964" s="235"/>
      <c r="I964" s="241"/>
      <c r="J964" s="237"/>
      <c r="K964" s="239"/>
      <c r="L964" s="239"/>
      <c r="M964" s="238"/>
      <c r="N964" s="240"/>
      <c r="O964" s="235"/>
      <c r="P964" s="235"/>
      <c r="Q964" s="241"/>
      <c r="R964" s="235"/>
      <c r="S964" s="235"/>
      <c r="T964" s="235"/>
      <c r="U964" s="235"/>
      <c r="V964" s="197"/>
      <c r="W964" s="235"/>
      <c r="X964" s="235"/>
      <c r="Y964" s="235"/>
      <c r="Z964" s="235"/>
      <c r="AA964" s="235"/>
      <c r="AB964" s="235"/>
      <c r="AC964" s="235"/>
      <c r="AD964" s="235"/>
      <c r="AE964" s="235"/>
      <c r="AF964" s="235"/>
      <c r="AG964" s="235"/>
      <c r="AH964" s="235"/>
      <c r="AI964" s="235"/>
      <c r="AJ964" s="235"/>
      <c r="AK964" s="235"/>
      <c r="AL964" s="235"/>
      <c r="AM964" s="235"/>
      <c r="AN964" s="235"/>
      <c r="AO964" s="235"/>
    </row>
    <row r="965" spans="1:41" ht="15.6">
      <c r="A965" s="235"/>
      <c r="B965" s="236"/>
      <c r="C965" s="237"/>
      <c r="D965" s="238"/>
      <c r="E965" s="239"/>
      <c r="F965" s="240"/>
      <c r="G965" s="235"/>
      <c r="H965" s="235"/>
      <c r="I965" s="241"/>
      <c r="J965" s="237"/>
      <c r="K965" s="239"/>
      <c r="L965" s="239"/>
      <c r="M965" s="238"/>
      <c r="N965" s="240"/>
      <c r="O965" s="235"/>
      <c r="P965" s="235"/>
      <c r="Q965" s="241"/>
      <c r="R965" s="235"/>
      <c r="S965" s="235"/>
      <c r="T965" s="235"/>
      <c r="U965" s="235"/>
      <c r="V965" s="197"/>
      <c r="W965" s="235"/>
      <c r="X965" s="235"/>
      <c r="Y965" s="235"/>
      <c r="Z965" s="235"/>
      <c r="AA965" s="235"/>
      <c r="AB965" s="235"/>
      <c r="AC965" s="235"/>
      <c r="AD965" s="235"/>
      <c r="AE965" s="235"/>
      <c r="AF965" s="235"/>
      <c r="AG965" s="235"/>
      <c r="AH965" s="235"/>
      <c r="AI965" s="235"/>
      <c r="AJ965" s="235"/>
      <c r="AK965" s="235"/>
      <c r="AL965" s="235"/>
      <c r="AM965" s="235"/>
      <c r="AN965" s="235"/>
      <c r="AO965" s="235"/>
    </row>
    <row r="966" spans="1:41" ht="15.6">
      <c r="A966" s="235"/>
      <c r="B966" s="236"/>
      <c r="C966" s="237"/>
      <c r="D966" s="238"/>
      <c r="E966" s="239"/>
      <c r="F966" s="240"/>
      <c r="G966" s="235"/>
      <c r="H966" s="235"/>
      <c r="I966" s="241"/>
      <c r="J966" s="237"/>
      <c r="K966" s="239"/>
      <c r="L966" s="239"/>
      <c r="M966" s="238"/>
      <c r="N966" s="240"/>
      <c r="O966" s="235"/>
      <c r="P966" s="235"/>
      <c r="Q966" s="241"/>
      <c r="R966" s="235"/>
      <c r="S966" s="235"/>
      <c r="T966" s="235"/>
      <c r="U966" s="235"/>
      <c r="V966" s="197"/>
      <c r="W966" s="235"/>
      <c r="X966" s="235"/>
      <c r="Y966" s="235"/>
      <c r="Z966" s="235"/>
      <c r="AA966" s="235"/>
      <c r="AB966" s="235"/>
      <c r="AC966" s="235"/>
      <c r="AD966" s="235"/>
      <c r="AE966" s="235"/>
      <c r="AF966" s="235"/>
      <c r="AG966" s="235"/>
      <c r="AH966" s="235"/>
      <c r="AI966" s="235"/>
      <c r="AJ966" s="235"/>
      <c r="AK966" s="235"/>
      <c r="AL966" s="235"/>
      <c r="AM966" s="235"/>
      <c r="AN966" s="235"/>
      <c r="AO966" s="235"/>
    </row>
    <row r="967" spans="1:41" ht="15.6">
      <c r="A967" s="235"/>
      <c r="B967" s="236"/>
      <c r="C967" s="237"/>
      <c r="D967" s="238"/>
      <c r="E967" s="239"/>
      <c r="F967" s="240"/>
      <c r="G967" s="235"/>
      <c r="H967" s="235"/>
      <c r="I967" s="241"/>
      <c r="J967" s="237"/>
      <c r="K967" s="239"/>
      <c r="L967" s="239"/>
      <c r="M967" s="238"/>
      <c r="N967" s="240"/>
      <c r="O967" s="235"/>
      <c r="P967" s="235"/>
      <c r="Q967" s="241"/>
      <c r="R967" s="235"/>
      <c r="S967" s="235"/>
      <c r="T967" s="235"/>
      <c r="U967" s="235"/>
      <c r="V967" s="197"/>
      <c r="W967" s="235"/>
      <c r="X967" s="235"/>
      <c r="Y967" s="235"/>
      <c r="Z967" s="235"/>
      <c r="AA967" s="235"/>
      <c r="AB967" s="235"/>
      <c r="AC967" s="235"/>
      <c r="AD967" s="235"/>
      <c r="AE967" s="235"/>
      <c r="AF967" s="235"/>
      <c r="AG967" s="235"/>
      <c r="AH967" s="235"/>
      <c r="AI967" s="235"/>
      <c r="AJ967" s="235"/>
      <c r="AK967" s="235"/>
      <c r="AL967" s="235"/>
      <c r="AM967" s="235"/>
      <c r="AN967" s="235"/>
      <c r="AO967" s="235"/>
    </row>
    <row r="968" spans="1:41" ht="15.6">
      <c r="A968" s="235"/>
      <c r="B968" s="236"/>
      <c r="C968" s="237"/>
      <c r="D968" s="238"/>
      <c r="E968" s="239"/>
      <c r="F968" s="240"/>
      <c r="G968" s="235"/>
      <c r="H968" s="235"/>
      <c r="I968" s="241"/>
      <c r="J968" s="237"/>
      <c r="K968" s="239"/>
      <c r="L968" s="239"/>
      <c r="M968" s="238"/>
      <c r="N968" s="240"/>
      <c r="O968" s="235"/>
      <c r="P968" s="235"/>
      <c r="Q968" s="241"/>
      <c r="R968" s="235"/>
      <c r="S968" s="235"/>
      <c r="T968" s="235"/>
      <c r="U968" s="235"/>
      <c r="V968" s="197"/>
      <c r="W968" s="235"/>
      <c r="X968" s="235"/>
      <c r="Y968" s="235"/>
      <c r="Z968" s="235"/>
      <c r="AA968" s="235"/>
      <c r="AB968" s="235"/>
      <c r="AC968" s="235"/>
      <c r="AD968" s="235"/>
      <c r="AE968" s="235"/>
      <c r="AF968" s="235"/>
      <c r="AG968" s="235"/>
      <c r="AH968" s="235"/>
      <c r="AI968" s="235"/>
      <c r="AJ968" s="235"/>
      <c r="AK968" s="235"/>
      <c r="AL968" s="235"/>
      <c r="AM968" s="235"/>
      <c r="AN968" s="235"/>
      <c r="AO968" s="235"/>
    </row>
    <row r="969" spans="1:41" ht="15.6">
      <c r="A969" s="235"/>
      <c r="B969" s="236"/>
      <c r="C969" s="237"/>
      <c r="D969" s="238"/>
      <c r="E969" s="239"/>
      <c r="F969" s="240"/>
      <c r="G969" s="235"/>
      <c r="H969" s="235"/>
      <c r="I969" s="241"/>
      <c r="J969" s="237"/>
      <c r="K969" s="239"/>
      <c r="L969" s="239"/>
      <c r="M969" s="238"/>
      <c r="N969" s="240"/>
      <c r="O969" s="235"/>
      <c r="P969" s="235"/>
      <c r="Q969" s="241"/>
      <c r="R969" s="235"/>
      <c r="S969" s="235"/>
      <c r="T969" s="235"/>
      <c r="U969" s="235"/>
      <c r="V969" s="197"/>
      <c r="W969" s="235"/>
      <c r="X969" s="235"/>
      <c r="Y969" s="235"/>
      <c r="Z969" s="235"/>
      <c r="AA969" s="235"/>
      <c r="AB969" s="235"/>
      <c r="AC969" s="235"/>
      <c r="AD969" s="235"/>
      <c r="AE969" s="235"/>
      <c r="AF969" s="235"/>
      <c r="AG969" s="235"/>
      <c r="AH969" s="235"/>
      <c r="AI969" s="235"/>
      <c r="AJ969" s="235"/>
      <c r="AK969" s="235"/>
      <c r="AL969" s="235"/>
      <c r="AM969" s="235"/>
      <c r="AN969" s="235"/>
      <c r="AO969" s="235"/>
    </row>
    <row r="970" spans="1:41" ht="15.6">
      <c r="A970" s="235"/>
      <c r="B970" s="236"/>
      <c r="C970" s="237"/>
      <c r="D970" s="238"/>
      <c r="E970" s="239"/>
      <c r="F970" s="240"/>
      <c r="G970" s="235"/>
      <c r="H970" s="235"/>
      <c r="I970" s="241"/>
      <c r="J970" s="237"/>
      <c r="K970" s="239"/>
      <c r="L970" s="239"/>
      <c r="M970" s="238"/>
      <c r="N970" s="240"/>
      <c r="O970" s="235"/>
      <c r="P970" s="235"/>
      <c r="Q970" s="241"/>
      <c r="R970" s="235"/>
      <c r="S970" s="235"/>
      <c r="T970" s="235"/>
      <c r="U970" s="235"/>
      <c r="V970" s="197"/>
      <c r="W970" s="235"/>
      <c r="X970" s="235"/>
      <c r="Y970" s="235"/>
      <c r="Z970" s="235"/>
      <c r="AA970" s="235"/>
      <c r="AB970" s="235"/>
      <c r="AC970" s="235"/>
      <c r="AD970" s="235"/>
      <c r="AE970" s="235"/>
      <c r="AF970" s="235"/>
      <c r="AG970" s="235"/>
      <c r="AH970" s="235"/>
      <c r="AI970" s="235"/>
      <c r="AJ970" s="235"/>
      <c r="AK970" s="235"/>
      <c r="AL970" s="235"/>
      <c r="AM970" s="235"/>
      <c r="AN970" s="235"/>
      <c r="AO970" s="235"/>
    </row>
    <row r="971" spans="1:41" ht="15.6">
      <c r="A971" s="235"/>
      <c r="B971" s="236"/>
      <c r="C971" s="237"/>
      <c r="D971" s="238"/>
      <c r="E971" s="239"/>
      <c r="F971" s="240"/>
      <c r="G971" s="235"/>
      <c r="H971" s="235"/>
      <c r="I971" s="241"/>
      <c r="J971" s="237"/>
      <c r="K971" s="239"/>
      <c r="L971" s="239"/>
      <c r="M971" s="238"/>
      <c r="N971" s="240"/>
      <c r="O971" s="235"/>
      <c r="P971" s="235"/>
      <c r="Q971" s="241"/>
      <c r="R971" s="235"/>
      <c r="S971" s="235"/>
      <c r="T971" s="235"/>
      <c r="U971" s="235"/>
      <c r="V971" s="197"/>
      <c r="W971" s="235"/>
      <c r="X971" s="235"/>
      <c r="Y971" s="235"/>
      <c r="Z971" s="235"/>
      <c r="AA971" s="235"/>
      <c r="AB971" s="235"/>
      <c r="AC971" s="235"/>
      <c r="AD971" s="235"/>
      <c r="AE971" s="235"/>
      <c r="AF971" s="235"/>
      <c r="AG971" s="235"/>
      <c r="AH971" s="235"/>
      <c r="AI971" s="235"/>
      <c r="AJ971" s="235"/>
      <c r="AK971" s="235"/>
      <c r="AL971" s="235"/>
      <c r="AM971" s="235"/>
      <c r="AN971" s="235"/>
      <c r="AO971" s="235"/>
    </row>
    <row r="972" spans="1:41" ht="15.6">
      <c r="A972" s="235"/>
      <c r="B972" s="236"/>
      <c r="C972" s="237"/>
      <c r="D972" s="238"/>
      <c r="E972" s="239"/>
      <c r="F972" s="240"/>
      <c r="G972" s="235"/>
      <c r="H972" s="235"/>
      <c r="I972" s="241"/>
      <c r="J972" s="237"/>
      <c r="K972" s="239"/>
      <c r="L972" s="239"/>
      <c r="M972" s="238"/>
      <c r="N972" s="240"/>
      <c r="O972" s="235"/>
      <c r="P972" s="235"/>
      <c r="Q972" s="241"/>
      <c r="R972" s="235"/>
      <c r="S972" s="235"/>
      <c r="T972" s="235"/>
      <c r="U972" s="235"/>
      <c r="V972" s="197"/>
      <c r="W972" s="235"/>
      <c r="X972" s="235"/>
      <c r="Y972" s="235"/>
      <c r="Z972" s="235"/>
      <c r="AA972" s="235"/>
      <c r="AB972" s="235"/>
      <c r="AC972" s="235"/>
      <c r="AD972" s="235"/>
      <c r="AE972" s="235"/>
      <c r="AF972" s="235"/>
      <c r="AG972" s="235"/>
      <c r="AH972" s="235"/>
      <c r="AI972" s="235"/>
      <c r="AJ972" s="235"/>
      <c r="AK972" s="235"/>
      <c r="AL972" s="235"/>
      <c r="AM972" s="235"/>
      <c r="AN972" s="235"/>
      <c r="AO972" s="235"/>
    </row>
    <row r="973" spans="1:41" ht="15.6">
      <c r="A973" s="235"/>
      <c r="B973" s="236"/>
      <c r="C973" s="237"/>
      <c r="D973" s="238"/>
      <c r="E973" s="239"/>
      <c r="F973" s="240"/>
      <c r="G973" s="235"/>
      <c r="H973" s="235"/>
      <c r="I973" s="241"/>
      <c r="J973" s="237"/>
      <c r="K973" s="239"/>
      <c r="L973" s="239"/>
      <c r="M973" s="238"/>
      <c r="N973" s="240"/>
      <c r="O973" s="235"/>
      <c r="P973" s="235"/>
      <c r="Q973" s="241"/>
      <c r="R973" s="235"/>
      <c r="S973" s="235"/>
      <c r="T973" s="235"/>
      <c r="U973" s="235"/>
      <c r="V973" s="197"/>
      <c r="W973" s="235"/>
      <c r="X973" s="235"/>
      <c r="Y973" s="235"/>
      <c r="Z973" s="235"/>
      <c r="AA973" s="235"/>
      <c r="AB973" s="235"/>
      <c r="AC973" s="235"/>
      <c r="AD973" s="235"/>
      <c r="AE973" s="235"/>
      <c r="AF973" s="235"/>
      <c r="AG973" s="235"/>
      <c r="AH973" s="235"/>
      <c r="AI973" s="235"/>
      <c r="AJ973" s="235"/>
      <c r="AK973" s="235"/>
      <c r="AL973" s="235"/>
      <c r="AM973" s="235"/>
      <c r="AN973" s="235"/>
      <c r="AO973" s="235"/>
    </row>
    <row r="974" spans="1:41" ht="15.6">
      <c r="A974" s="235"/>
      <c r="B974" s="236"/>
      <c r="C974" s="237"/>
      <c r="D974" s="238"/>
      <c r="E974" s="239"/>
      <c r="F974" s="240"/>
      <c r="G974" s="235"/>
      <c r="H974" s="235"/>
      <c r="I974" s="241"/>
      <c r="J974" s="237"/>
      <c r="K974" s="239"/>
      <c r="L974" s="239"/>
      <c r="M974" s="238"/>
      <c r="N974" s="240"/>
      <c r="O974" s="235"/>
      <c r="P974" s="235"/>
      <c r="Q974" s="241"/>
      <c r="R974" s="235"/>
      <c r="S974" s="235"/>
      <c r="T974" s="235"/>
      <c r="U974" s="235"/>
      <c r="V974" s="197"/>
      <c r="W974" s="235"/>
      <c r="X974" s="235"/>
      <c r="Y974" s="235"/>
      <c r="Z974" s="235"/>
      <c r="AA974" s="235"/>
      <c r="AB974" s="235"/>
      <c r="AC974" s="235"/>
      <c r="AD974" s="235"/>
      <c r="AE974" s="235"/>
      <c r="AF974" s="235"/>
      <c r="AG974" s="235"/>
      <c r="AH974" s="235"/>
      <c r="AI974" s="235"/>
      <c r="AJ974" s="235"/>
      <c r="AK974" s="235"/>
      <c r="AL974" s="235"/>
      <c r="AM974" s="235"/>
      <c r="AN974" s="235"/>
      <c r="AO974" s="235"/>
    </row>
    <row r="975" spans="1:41" ht="15.6">
      <c r="A975" s="235"/>
      <c r="B975" s="236"/>
      <c r="C975" s="237"/>
      <c r="D975" s="238"/>
      <c r="E975" s="239"/>
      <c r="F975" s="240"/>
      <c r="G975" s="235"/>
      <c r="H975" s="235"/>
      <c r="I975" s="241"/>
      <c r="J975" s="237"/>
      <c r="K975" s="239"/>
      <c r="L975" s="239"/>
      <c r="M975" s="238"/>
      <c r="N975" s="240"/>
      <c r="O975" s="235"/>
      <c r="P975" s="235"/>
      <c r="Q975" s="241"/>
      <c r="R975" s="235"/>
      <c r="S975" s="235"/>
      <c r="T975" s="235"/>
      <c r="U975" s="235"/>
      <c r="V975" s="197"/>
      <c r="W975" s="235"/>
      <c r="X975" s="235"/>
      <c r="Y975" s="235"/>
      <c r="Z975" s="235"/>
      <c r="AA975" s="235"/>
      <c r="AB975" s="235"/>
      <c r="AC975" s="235"/>
      <c r="AD975" s="235"/>
      <c r="AE975" s="235"/>
      <c r="AF975" s="235"/>
      <c r="AG975" s="235"/>
      <c r="AH975" s="235"/>
      <c r="AI975" s="235"/>
      <c r="AJ975" s="235"/>
      <c r="AK975" s="235"/>
      <c r="AL975" s="235"/>
      <c r="AM975" s="235"/>
      <c r="AN975" s="235"/>
      <c r="AO975" s="235"/>
    </row>
    <row r="976" spans="1:41" ht="15.6">
      <c r="A976" s="235"/>
      <c r="B976" s="236"/>
      <c r="C976" s="237"/>
      <c r="D976" s="238"/>
      <c r="E976" s="239"/>
      <c r="F976" s="240"/>
      <c r="G976" s="235"/>
      <c r="H976" s="235"/>
      <c r="I976" s="241"/>
      <c r="J976" s="237"/>
      <c r="K976" s="239"/>
      <c r="L976" s="239"/>
      <c r="M976" s="238"/>
      <c r="N976" s="240"/>
      <c r="O976" s="235"/>
      <c r="P976" s="235"/>
      <c r="Q976" s="241"/>
      <c r="R976" s="235"/>
      <c r="S976" s="235"/>
      <c r="T976" s="235"/>
      <c r="U976" s="235"/>
      <c r="V976" s="197"/>
      <c r="W976" s="235"/>
      <c r="X976" s="235"/>
      <c r="Y976" s="235"/>
      <c r="Z976" s="235"/>
      <c r="AA976" s="235"/>
      <c r="AB976" s="235"/>
      <c r="AC976" s="235"/>
      <c r="AD976" s="235"/>
      <c r="AE976" s="235"/>
      <c r="AF976" s="235"/>
      <c r="AG976" s="235"/>
      <c r="AH976" s="235"/>
      <c r="AI976" s="235"/>
      <c r="AJ976" s="235"/>
      <c r="AK976" s="235"/>
      <c r="AL976" s="235"/>
      <c r="AM976" s="235"/>
      <c r="AN976" s="235"/>
      <c r="AO976" s="235"/>
    </row>
    <row r="977" spans="1:41" ht="15.6">
      <c r="A977" s="235"/>
      <c r="B977" s="236"/>
      <c r="C977" s="237"/>
      <c r="D977" s="238"/>
      <c r="E977" s="239"/>
      <c r="F977" s="240"/>
      <c r="G977" s="235"/>
      <c r="H977" s="235"/>
      <c r="I977" s="241"/>
      <c r="J977" s="237"/>
      <c r="K977" s="239"/>
      <c r="L977" s="239"/>
      <c r="M977" s="238"/>
      <c r="N977" s="240"/>
      <c r="O977" s="235"/>
      <c r="P977" s="235"/>
      <c r="Q977" s="241"/>
      <c r="R977" s="235"/>
      <c r="S977" s="235"/>
      <c r="T977" s="235"/>
      <c r="U977" s="235"/>
      <c r="V977" s="197"/>
      <c r="W977" s="235"/>
      <c r="X977" s="235"/>
      <c r="Y977" s="235"/>
      <c r="Z977" s="235"/>
      <c r="AA977" s="235"/>
      <c r="AB977" s="235"/>
      <c r="AC977" s="235"/>
      <c r="AD977" s="235"/>
      <c r="AE977" s="235"/>
      <c r="AF977" s="235"/>
      <c r="AG977" s="235"/>
      <c r="AH977" s="235"/>
      <c r="AI977" s="235"/>
      <c r="AJ977" s="235"/>
      <c r="AK977" s="235"/>
      <c r="AL977" s="235"/>
      <c r="AM977" s="235"/>
      <c r="AN977" s="235"/>
      <c r="AO977" s="235"/>
    </row>
    <row r="978" spans="1:41" ht="15.6">
      <c r="A978" s="235"/>
      <c r="B978" s="236"/>
      <c r="C978" s="237"/>
      <c r="D978" s="238"/>
      <c r="E978" s="239"/>
      <c r="F978" s="240"/>
      <c r="G978" s="235"/>
      <c r="H978" s="235"/>
      <c r="I978" s="241"/>
      <c r="J978" s="237"/>
      <c r="K978" s="239"/>
      <c r="L978" s="239"/>
      <c r="M978" s="238"/>
      <c r="N978" s="240"/>
      <c r="O978" s="235"/>
      <c r="P978" s="235"/>
      <c r="Q978" s="241"/>
      <c r="R978" s="235"/>
      <c r="S978" s="235"/>
      <c r="T978" s="235"/>
      <c r="U978" s="235"/>
      <c r="V978" s="197"/>
      <c r="W978" s="235"/>
      <c r="X978" s="235"/>
      <c r="Y978" s="235"/>
      <c r="Z978" s="235"/>
      <c r="AA978" s="235"/>
      <c r="AB978" s="235"/>
      <c r="AC978" s="235"/>
      <c r="AD978" s="235"/>
      <c r="AE978" s="235"/>
      <c r="AF978" s="235"/>
      <c r="AG978" s="235"/>
      <c r="AH978" s="235"/>
      <c r="AI978" s="235"/>
      <c r="AJ978" s="235"/>
      <c r="AK978" s="235"/>
      <c r="AL978" s="235"/>
      <c r="AM978" s="235"/>
      <c r="AN978" s="235"/>
      <c r="AO978" s="235"/>
    </row>
    <row r="979" spans="1:41" ht="15.6">
      <c r="A979" s="235"/>
      <c r="B979" s="236"/>
      <c r="C979" s="237"/>
      <c r="D979" s="238"/>
      <c r="E979" s="239"/>
      <c r="F979" s="240"/>
      <c r="G979" s="235"/>
      <c r="H979" s="235"/>
      <c r="I979" s="241"/>
      <c r="J979" s="237"/>
      <c r="K979" s="239"/>
      <c r="L979" s="239"/>
      <c r="M979" s="238"/>
      <c r="N979" s="240"/>
      <c r="O979" s="235"/>
      <c r="P979" s="235"/>
      <c r="Q979" s="241"/>
      <c r="R979" s="235"/>
      <c r="S979" s="235"/>
      <c r="T979" s="235"/>
      <c r="U979" s="235"/>
      <c r="V979" s="197"/>
      <c r="W979" s="235"/>
      <c r="X979" s="235"/>
      <c r="Y979" s="235"/>
      <c r="Z979" s="235"/>
      <c r="AA979" s="235"/>
      <c r="AB979" s="235"/>
      <c r="AC979" s="235"/>
      <c r="AD979" s="235"/>
      <c r="AE979" s="235"/>
      <c r="AF979" s="235"/>
      <c r="AG979" s="235"/>
      <c r="AH979" s="235"/>
      <c r="AI979" s="235"/>
      <c r="AJ979" s="235"/>
      <c r="AK979" s="235"/>
      <c r="AL979" s="235"/>
      <c r="AM979" s="235"/>
      <c r="AN979" s="235"/>
      <c r="AO979" s="235"/>
    </row>
    <row r="980" spans="1:41" ht="15.6">
      <c r="A980" s="235"/>
      <c r="B980" s="236"/>
      <c r="C980" s="237"/>
      <c r="D980" s="238"/>
      <c r="E980" s="239"/>
      <c r="F980" s="240"/>
      <c r="G980" s="235"/>
      <c r="H980" s="235"/>
      <c r="I980" s="241"/>
      <c r="J980" s="237"/>
      <c r="K980" s="239"/>
      <c r="L980" s="239"/>
      <c r="M980" s="238"/>
      <c r="N980" s="240"/>
      <c r="O980" s="235"/>
      <c r="P980" s="235"/>
      <c r="Q980" s="241"/>
      <c r="R980" s="235"/>
      <c r="S980" s="235"/>
      <c r="T980" s="235"/>
      <c r="U980" s="235"/>
      <c r="V980" s="197"/>
      <c r="W980" s="235"/>
      <c r="X980" s="235"/>
      <c r="Y980" s="235"/>
      <c r="Z980" s="235"/>
      <c r="AA980" s="235"/>
      <c r="AB980" s="235"/>
      <c r="AC980" s="235"/>
      <c r="AD980" s="235"/>
      <c r="AE980" s="235"/>
      <c r="AF980" s="235"/>
      <c r="AG980" s="235"/>
      <c r="AH980" s="235"/>
      <c r="AI980" s="235"/>
      <c r="AJ980" s="235"/>
      <c r="AK980" s="235"/>
      <c r="AL980" s="235"/>
      <c r="AM980" s="235"/>
      <c r="AN980" s="235"/>
      <c r="AO980" s="235"/>
    </row>
    <row r="981" spans="1:41" ht="15.6">
      <c r="A981" s="235"/>
      <c r="B981" s="236"/>
      <c r="C981" s="237"/>
      <c r="D981" s="238"/>
      <c r="E981" s="239"/>
      <c r="F981" s="240"/>
      <c r="G981" s="235"/>
      <c r="H981" s="235"/>
      <c r="I981" s="241"/>
      <c r="J981" s="237"/>
      <c r="K981" s="239"/>
      <c r="L981" s="239"/>
      <c r="M981" s="238"/>
      <c r="N981" s="240"/>
      <c r="O981" s="235"/>
      <c r="P981" s="235"/>
      <c r="Q981" s="241"/>
      <c r="R981" s="235"/>
      <c r="S981" s="235"/>
      <c r="T981" s="235"/>
      <c r="U981" s="235"/>
      <c r="V981" s="197"/>
      <c r="W981" s="235"/>
      <c r="X981" s="235"/>
      <c r="Y981" s="235"/>
      <c r="Z981" s="235"/>
      <c r="AA981" s="235"/>
      <c r="AB981" s="235"/>
      <c r="AC981" s="235"/>
      <c r="AD981" s="235"/>
      <c r="AE981" s="235"/>
      <c r="AF981" s="235"/>
      <c r="AG981" s="235"/>
      <c r="AH981" s="235"/>
      <c r="AI981" s="235"/>
      <c r="AJ981" s="235"/>
      <c r="AK981" s="235"/>
      <c r="AL981" s="235"/>
      <c r="AM981" s="235"/>
      <c r="AN981" s="235"/>
      <c r="AO981" s="235"/>
    </row>
    <row r="982" spans="1:41" ht="15.6">
      <c r="A982" s="235"/>
      <c r="B982" s="236"/>
      <c r="C982" s="237"/>
      <c r="D982" s="238"/>
      <c r="E982" s="239"/>
      <c r="F982" s="240"/>
      <c r="G982" s="235"/>
      <c r="H982" s="235"/>
      <c r="I982" s="241"/>
      <c r="J982" s="237"/>
      <c r="K982" s="239"/>
      <c r="L982" s="239"/>
      <c r="M982" s="238"/>
      <c r="N982" s="240"/>
      <c r="O982" s="235"/>
      <c r="P982" s="235"/>
      <c r="Q982" s="241"/>
      <c r="R982" s="235"/>
      <c r="S982" s="235"/>
      <c r="T982" s="235"/>
      <c r="U982" s="235"/>
      <c r="V982" s="197"/>
      <c r="W982" s="235"/>
      <c r="X982" s="235"/>
      <c r="Y982" s="235"/>
      <c r="Z982" s="235"/>
      <c r="AA982" s="235"/>
      <c r="AB982" s="235"/>
      <c r="AC982" s="235"/>
      <c r="AD982" s="235"/>
      <c r="AE982" s="235"/>
      <c r="AF982" s="235"/>
      <c r="AG982" s="235"/>
      <c r="AH982" s="235"/>
      <c r="AI982" s="235"/>
      <c r="AJ982" s="235"/>
      <c r="AK982" s="235"/>
      <c r="AL982" s="235"/>
      <c r="AM982" s="235"/>
      <c r="AN982" s="235"/>
      <c r="AO982" s="235"/>
    </row>
    <row r="983" spans="1:41" ht="15.6">
      <c r="A983" s="235"/>
      <c r="B983" s="236"/>
      <c r="C983" s="237"/>
      <c r="D983" s="238"/>
      <c r="E983" s="239"/>
      <c r="F983" s="240"/>
      <c r="G983" s="235"/>
      <c r="H983" s="235"/>
      <c r="I983" s="241"/>
      <c r="J983" s="237"/>
      <c r="K983" s="239"/>
      <c r="L983" s="239"/>
      <c r="M983" s="238"/>
      <c r="N983" s="240"/>
      <c r="O983" s="235"/>
      <c r="P983" s="235"/>
      <c r="Q983" s="241"/>
      <c r="R983" s="235"/>
      <c r="S983" s="235"/>
      <c r="T983" s="235"/>
      <c r="U983" s="235"/>
      <c r="V983" s="197"/>
      <c r="W983" s="235"/>
      <c r="X983" s="235"/>
      <c r="Y983" s="235"/>
      <c r="Z983" s="235"/>
      <c r="AA983" s="235"/>
      <c r="AB983" s="235"/>
      <c r="AC983" s="235"/>
      <c r="AD983" s="235"/>
      <c r="AE983" s="235"/>
      <c r="AF983" s="235"/>
      <c r="AG983" s="235"/>
      <c r="AH983" s="235"/>
      <c r="AI983" s="235"/>
      <c r="AJ983" s="235"/>
      <c r="AK983" s="235"/>
      <c r="AL983" s="235"/>
      <c r="AM983" s="235"/>
      <c r="AN983" s="235"/>
      <c r="AO983" s="235"/>
    </row>
    <row r="984" spans="1:41" ht="15.6">
      <c r="A984" s="235"/>
      <c r="B984" s="236"/>
      <c r="C984" s="237"/>
      <c r="D984" s="238"/>
      <c r="E984" s="239"/>
      <c r="F984" s="240"/>
      <c r="G984" s="235"/>
      <c r="H984" s="235"/>
      <c r="I984" s="241"/>
      <c r="J984" s="237"/>
      <c r="K984" s="239"/>
      <c r="L984" s="239"/>
      <c r="M984" s="238"/>
      <c r="N984" s="240"/>
      <c r="O984" s="235"/>
      <c r="P984" s="235"/>
      <c r="Q984" s="241"/>
      <c r="R984" s="235"/>
      <c r="S984" s="235"/>
      <c r="T984" s="235"/>
      <c r="U984" s="235"/>
      <c r="V984" s="197"/>
      <c r="W984" s="235"/>
      <c r="X984" s="235"/>
      <c r="Y984" s="235"/>
      <c r="Z984" s="235"/>
      <c r="AA984" s="235"/>
      <c r="AB984" s="235"/>
      <c r="AC984" s="235"/>
      <c r="AD984" s="235"/>
      <c r="AE984" s="235"/>
      <c r="AF984" s="235"/>
      <c r="AG984" s="235"/>
      <c r="AH984" s="235"/>
      <c r="AI984" s="235"/>
      <c r="AJ984" s="235"/>
      <c r="AK984" s="235"/>
      <c r="AL984" s="235"/>
      <c r="AM984" s="235"/>
      <c r="AN984" s="235"/>
      <c r="AO984" s="235"/>
    </row>
    <row r="985" spans="1:41" ht="15.6">
      <c r="A985" s="235"/>
      <c r="B985" s="236"/>
      <c r="C985" s="237"/>
      <c r="D985" s="238"/>
      <c r="E985" s="239"/>
      <c r="F985" s="240"/>
      <c r="G985" s="235"/>
      <c r="H985" s="235"/>
      <c r="I985" s="241"/>
      <c r="J985" s="237"/>
      <c r="K985" s="239"/>
      <c r="L985" s="239"/>
      <c r="M985" s="238"/>
      <c r="N985" s="240"/>
      <c r="O985" s="235"/>
      <c r="P985" s="235"/>
      <c r="Q985" s="241"/>
      <c r="R985" s="235"/>
      <c r="S985" s="235"/>
      <c r="T985" s="235"/>
      <c r="U985" s="235"/>
      <c r="V985" s="197"/>
      <c r="W985" s="235"/>
      <c r="X985" s="235"/>
      <c r="Y985" s="235"/>
      <c r="Z985" s="235"/>
      <c r="AA985" s="235"/>
      <c r="AB985" s="235"/>
      <c r="AC985" s="235"/>
      <c r="AD985" s="235"/>
      <c r="AE985" s="235"/>
      <c r="AF985" s="235"/>
      <c r="AG985" s="235"/>
      <c r="AH985" s="235"/>
      <c r="AI985" s="235"/>
      <c r="AJ985" s="235"/>
      <c r="AK985" s="235"/>
      <c r="AL985" s="235"/>
      <c r="AM985" s="235"/>
      <c r="AN985" s="235"/>
      <c r="AO985" s="235"/>
    </row>
    <row r="986" spans="1:41" ht="15.6">
      <c r="A986" s="235"/>
      <c r="B986" s="236"/>
      <c r="C986" s="237"/>
      <c r="D986" s="238"/>
      <c r="E986" s="239"/>
      <c r="F986" s="240"/>
      <c r="G986" s="235"/>
      <c r="H986" s="235"/>
      <c r="I986" s="241"/>
      <c r="J986" s="237"/>
      <c r="K986" s="239"/>
      <c r="L986" s="239"/>
      <c r="M986" s="238"/>
      <c r="N986" s="240"/>
      <c r="O986" s="235"/>
      <c r="P986" s="235"/>
      <c r="Q986" s="241"/>
      <c r="R986" s="235"/>
      <c r="S986" s="235"/>
      <c r="T986" s="235"/>
      <c r="U986" s="235"/>
      <c r="V986" s="197"/>
      <c r="W986" s="235"/>
      <c r="X986" s="235"/>
      <c r="Y986" s="235"/>
      <c r="Z986" s="235"/>
      <c r="AA986" s="235"/>
      <c r="AB986" s="235"/>
      <c r="AC986" s="235"/>
      <c r="AD986" s="235"/>
      <c r="AE986" s="235"/>
      <c r="AF986" s="235"/>
      <c r="AG986" s="235"/>
      <c r="AH986" s="235"/>
      <c r="AI986" s="235"/>
      <c r="AJ986" s="235"/>
      <c r="AK986" s="235"/>
      <c r="AL986" s="235"/>
      <c r="AM986" s="235"/>
      <c r="AN986" s="235"/>
      <c r="AO986" s="235"/>
    </row>
    <row r="987" spans="1:41" ht="15.6">
      <c r="A987" s="235"/>
      <c r="B987" s="236"/>
      <c r="C987" s="237"/>
      <c r="D987" s="238"/>
      <c r="E987" s="239"/>
      <c r="F987" s="240"/>
      <c r="G987" s="235"/>
      <c r="H987" s="235"/>
      <c r="I987" s="241"/>
      <c r="J987" s="237"/>
      <c r="K987" s="239"/>
      <c r="L987" s="239"/>
      <c r="M987" s="238"/>
      <c r="N987" s="240"/>
      <c r="O987" s="235"/>
      <c r="P987" s="235"/>
      <c r="Q987" s="241"/>
      <c r="R987" s="235"/>
      <c r="S987" s="235"/>
      <c r="T987" s="235"/>
      <c r="U987" s="235"/>
      <c r="V987" s="197"/>
      <c r="W987" s="235"/>
      <c r="X987" s="235"/>
      <c r="Y987" s="235"/>
      <c r="Z987" s="235"/>
      <c r="AA987" s="235"/>
      <c r="AB987" s="235"/>
      <c r="AC987" s="235"/>
      <c r="AD987" s="235"/>
      <c r="AE987" s="235"/>
      <c r="AF987" s="235"/>
      <c r="AG987" s="235"/>
      <c r="AH987" s="235"/>
      <c r="AI987" s="235"/>
      <c r="AJ987" s="235"/>
      <c r="AK987" s="235"/>
      <c r="AL987" s="235"/>
      <c r="AM987" s="235"/>
      <c r="AN987" s="235"/>
      <c r="AO987" s="235"/>
    </row>
    <row r="988" spans="1:41" ht="15.6">
      <c r="A988" s="235"/>
      <c r="B988" s="236"/>
      <c r="C988" s="237"/>
      <c r="D988" s="238"/>
      <c r="E988" s="239"/>
      <c r="F988" s="240"/>
      <c r="G988" s="235"/>
      <c r="H988" s="235"/>
      <c r="I988" s="241"/>
      <c r="J988" s="237"/>
      <c r="K988" s="239"/>
      <c r="L988" s="239"/>
      <c r="M988" s="238"/>
      <c r="N988" s="240"/>
      <c r="O988" s="235"/>
      <c r="P988" s="235"/>
      <c r="Q988" s="241"/>
      <c r="R988" s="235"/>
      <c r="S988" s="235"/>
      <c r="T988" s="235"/>
      <c r="U988" s="235"/>
      <c r="V988" s="197"/>
      <c r="W988" s="235"/>
      <c r="X988" s="235"/>
      <c r="Y988" s="235"/>
      <c r="Z988" s="235"/>
      <c r="AA988" s="235"/>
      <c r="AB988" s="235"/>
      <c r="AC988" s="235"/>
      <c r="AD988" s="235"/>
      <c r="AE988" s="235"/>
      <c r="AF988" s="235"/>
      <c r="AG988" s="235"/>
      <c r="AH988" s="235"/>
      <c r="AI988" s="235"/>
      <c r="AJ988" s="235"/>
      <c r="AK988" s="235"/>
      <c r="AL988" s="235"/>
      <c r="AM988" s="235"/>
      <c r="AN988" s="235"/>
      <c r="AO988" s="235"/>
    </row>
    <row r="989" spans="1:41" ht="15.6">
      <c r="A989" s="235"/>
      <c r="B989" s="236"/>
      <c r="C989" s="237"/>
      <c r="D989" s="238"/>
      <c r="E989" s="239"/>
      <c r="F989" s="240"/>
      <c r="G989" s="235"/>
      <c r="H989" s="235"/>
      <c r="I989" s="241"/>
      <c r="J989" s="237"/>
      <c r="K989" s="239"/>
      <c r="L989" s="239"/>
      <c r="M989" s="238"/>
      <c r="N989" s="240"/>
      <c r="O989" s="235"/>
      <c r="P989" s="235"/>
      <c r="Q989" s="241"/>
      <c r="R989" s="235"/>
      <c r="S989" s="235"/>
      <c r="T989" s="235"/>
      <c r="U989" s="235"/>
      <c r="V989" s="197"/>
      <c r="W989" s="235"/>
      <c r="X989" s="235"/>
      <c r="Y989" s="235"/>
      <c r="Z989" s="235"/>
      <c r="AA989" s="235"/>
      <c r="AB989" s="235"/>
      <c r="AC989" s="235"/>
      <c r="AD989" s="235"/>
      <c r="AE989" s="235"/>
      <c r="AF989" s="235"/>
      <c r="AG989" s="235"/>
      <c r="AH989" s="235"/>
      <c r="AI989" s="235"/>
      <c r="AJ989" s="235"/>
      <c r="AK989" s="235"/>
      <c r="AL989" s="235"/>
      <c r="AM989" s="235"/>
      <c r="AN989" s="235"/>
      <c r="AO989" s="235"/>
    </row>
    <row r="990" spans="1:41" ht="15.6">
      <c r="A990" s="235"/>
      <c r="B990" s="236"/>
      <c r="C990" s="237"/>
      <c r="D990" s="238"/>
      <c r="E990" s="239"/>
      <c r="F990" s="240"/>
      <c r="G990" s="235"/>
      <c r="H990" s="235"/>
      <c r="I990" s="241"/>
      <c r="J990" s="237"/>
      <c r="K990" s="239"/>
      <c r="L990" s="239"/>
      <c r="M990" s="238"/>
      <c r="N990" s="240"/>
      <c r="O990" s="235"/>
      <c r="P990" s="235"/>
      <c r="Q990" s="241"/>
      <c r="R990" s="235"/>
      <c r="S990" s="235"/>
      <c r="T990" s="235"/>
      <c r="U990" s="235"/>
      <c r="V990" s="197"/>
      <c r="W990" s="235"/>
      <c r="X990" s="235"/>
      <c r="Y990" s="235"/>
      <c r="Z990" s="235"/>
      <c r="AA990" s="235"/>
      <c r="AB990" s="235"/>
      <c r="AC990" s="235"/>
      <c r="AD990" s="235"/>
      <c r="AE990" s="235"/>
      <c r="AF990" s="235"/>
      <c r="AG990" s="235"/>
      <c r="AH990" s="235"/>
      <c r="AI990" s="235"/>
      <c r="AJ990" s="235"/>
      <c r="AK990" s="235"/>
      <c r="AL990" s="235"/>
      <c r="AM990" s="235"/>
      <c r="AN990" s="235"/>
      <c r="AO990" s="235"/>
    </row>
    <row r="991" spans="1:41" ht="15.6">
      <c r="A991" s="235"/>
      <c r="B991" s="236"/>
      <c r="C991" s="237"/>
      <c r="D991" s="238"/>
      <c r="E991" s="239"/>
      <c r="F991" s="240"/>
      <c r="G991" s="235"/>
      <c r="H991" s="235"/>
      <c r="I991" s="241"/>
      <c r="J991" s="237"/>
      <c r="K991" s="239"/>
      <c r="L991" s="239"/>
      <c r="M991" s="238"/>
      <c r="N991" s="240"/>
      <c r="O991" s="235"/>
      <c r="P991" s="235"/>
      <c r="Q991" s="241"/>
      <c r="R991" s="235"/>
      <c r="S991" s="235"/>
      <c r="T991" s="235"/>
      <c r="U991" s="235"/>
      <c r="V991" s="197"/>
      <c r="W991" s="235"/>
      <c r="X991" s="235"/>
      <c r="Y991" s="235"/>
      <c r="Z991" s="235"/>
      <c r="AA991" s="235"/>
      <c r="AB991" s="235"/>
      <c r="AC991" s="235"/>
      <c r="AD991" s="235"/>
      <c r="AE991" s="235"/>
      <c r="AF991" s="235"/>
      <c r="AG991" s="235"/>
      <c r="AH991" s="235"/>
      <c r="AI991" s="235"/>
      <c r="AJ991" s="235"/>
      <c r="AK991" s="235"/>
      <c r="AL991" s="235"/>
      <c r="AM991" s="235"/>
      <c r="AN991" s="235"/>
      <c r="AO991" s="235"/>
    </row>
    <row r="992" spans="1:41" ht="15.6">
      <c r="A992" s="235"/>
      <c r="B992" s="236"/>
      <c r="C992" s="237"/>
      <c r="D992" s="238"/>
      <c r="E992" s="239"/>
      <c r="F992" s="240"/>
      <c r="G992" s="235"/>
      <c r="H992" s="235"/>
      <c r="I992" s="241"/>
      <c r="J992" s="237"/>
      <c r="K992" s="239"/>
      <c r="L992" s="239"/>
      <c r="M992" s="238"/>
      <c r="N992" s="240"/>
      <c r="O992" s="235"/>
      <c r="P992" s="235"/>
      <c r="Q992" s="241"/>
      <c r="R992" s="235"/>
      <c r="S992" s="235"/>
      <c r="T992" s="235"/>
      <c r="U992" s="235"/>
      <c r="V992" s="197"/>
      <c r="W992" s="235"/>
      <c r="X992" s="235"/>
      <c r="Y992" s="235"/>
      <c r="Z992" s="235"/>
      <c r="AA992" s="235"/>
      <c r="AB992" s="235"/>
      <c r="AC992" s="235"/>
      <c r="AD992" s="235"/>
      <c r="AE992" s="235"/>
      <c r="AF992" s="235"/>
      <c r="AG992" s="235"/>
      <c r="AH992" s="235"/>
      <c r="AI992" s="235"/>
      <c r="AJ992" s="235"/>
      <c r="AK992" s="235"/>
      <c r="AL992" s="235"/>
      <c r="AM992" s="235"/>
      <c r="AN992" s="235"/>
      <c r="AO992" s="235"/>
    </row>
    <row r="993" spans="1:41" ht="15.6">
      <c r="A993" s="235"/>
      <c r="B993" s="236"/>
      <c r="C993" s="237"/>
      <c r="D993" s="238"/>
      <c r="E993" s="239"/>
      <c r="F993" s="240"/>
      <c r="G993" s="235"/>
      <c r="H993" s="235"/>
      <c r="I993" s="241"/>
      <c r="J993" s="237"/>
      <c r="K993" s="239"/>
      <c r="L993" s="239"/>
      <c r="M993" s="238"/>
      <c r="N993" s="240"/>
      <c r="O993" s="235"/>
      <c r="P993" s="235"/>
      <c r="Q993" s="241"/>
      <c r="R993" s="235"/>
      <c r="S993" s="235"/>
      <c r="T993" s="235"/>
      <c r="U993" s="235"/>
      <c r="V993" s="197"/>
      <c r="W993" s="235"/>
      <c r="X993" s="235"/>
      <c r="Y993" s="235"/>
      <c r="Z993" s="235"/>
      <c r="AA993" s="235"/>
      <c r="AB993" s="235"/>
      <c r="AC993" s="235"/>
      <c r="AD993" s="235"/>
      <c r="AE993" s="235"/>
      <c r="AF993" s="235"/>
      <c r="AG993" s="235"/>
      <c r="AH993" s="235"/>
      <c r="AI993" s="235"/>
      <c r="AJ993" s="235"/>
      <c r="AK993" s="235"/>
      <c r="AL993" s="235"/>
      <c r="AM993" s="235"/>
      <c r="AN993" s="235"/>
      <c r="AO993" s="235"/>
    </row>
    <row r="994" spans="1:41" ht="15.6">
      <c r="A994" s="235"/>
      <c r="B994" s="236"/>
      <c r="C994" s="237"/>
      <c r="D994" s="238"/>
      <c r="E994" s="239"/>
      <c r="F994" s="240"/>
      <c r="G994" s="235"/>
      <c r="H994" s="235"/>
      <c r="I994" s="241"/>
      <c r="J994" s="237"/>
      <c r="K994" s="239"/>
      <c r="L994" s="239"/>
      <c r="M994" s="238"/>
      <c r="N994" s="240"/>
      <c r="O994" s="235"/>
      <c r="P994" s="235"/>
      <c r="Q994" s="241"/>
      <c r="R994" s="235"/>
      <c r="S994" s="235"/>
      <c r="T994" s="235"/>
      <c r="U994" s="235"/>
      <c r="V994" s="197"/>
      <c r="W994" s="235"/>
      <c r="X994" s="235"/>
      <c r="Y994" s="235"/>
      <c r="Z994" s="235"/>
      <c r="AA994" s="235"/>
      <c r="AB994" s="235"/>
      <c r="AC994" s="235"/>
      <c r="AD994" s="235"/>
      <c r="AE994" s="235"/>
      <c r="AF994" s="235"/>
      <c r="AG994" s="235"/>
      <c r="AH994" s="235"/>
      <c r="AI994" s="235"/>
      <c r="AJ994" s="235"/>
      <c r="AK994" s="235"/>
      <c r="AL994" s="235"/>
      <c r="AM994" s="235"/>
      <c r="AN994" s="235"/>
      <c r="AO994" s="235"/>
    </row>
    <row r="995" spans="1:41" ht="15.6">
      <c r="A995" s="235"/>
      <c r="B995" s="236"/>
      <c r="C995" s="237"/>
      <c r="D995" s="238"/>
      <c r="E995" s="239"/>
      <c r="F995" s="240"/>
      <c r="G995" s="235"/>
      <c r="H995" s="235"/>
      <c r="I995" s="241"/>
      <c r="J995" s="237"/>
      <c r="K995" s="239"/>
      <c r="L995" s="239"/>
      <c r="M995" s="238"/>
      <c r="N995" s="240"/>
      <c r="O995" s="235"/>
      <c r="P995" s="235"/>
      <c r="Q995" s="241"/>
      <c r="R995" s="235"/>
      <c r="S995" s="235"/>
      <c r="T995" s="235"/>
      <c r="U995" s="235"/>
      <c r="V995" s="197"/>
      <c r="W995" s="235"/>
      <c r="X995" s="235"/>
      <c r="Y995" s="235"/>
      <c r="Z995" s="235"/>
      <c r="AA995" s="235"/>
      <c r="AB995" s="235"/>
      <c r="AC995" s="235"/>
      <c r="AD995" s="235"/>
      <c r="AE995" s="235"/>
      <c r="AF995" s="235"/>
      <c r="AG995" s="235"/>
      <c r="AH995" s="235"/>
      <c r="AI995" s="235"/>
      <c r="AJ995" s="235"/>
      <c r="AK995" s="235"/>
      <c r="AL995" s="235"/>
      <c r="AM995" s="235"/>
      <c r="AN995" s="235"/>
      <c r="AO995" s="235"/>
    </row>
    <row r="996" spans="1:41" ht="15.6">
      <c r="A996" s="235"/>
      <c r="B996" s="236"/>
      <c r="C996" s="237"/>
      <c r="D996" s="238"/>
      <c r="E996" s="239"/>
      <c r="F996" s="240"/>
      <c r="G996" s="235"/>
      <c r="H996" s="235"/>
      <c r="I996" s="241"/>
      <c r="J996" s="237"/>
      <c r="K996" s="239"/>
      <c r="L996" s="239"/>
      <c r="M996" s="238"/>
      <c r="N996" s="240"/>
      <c r="O996" s="235"/>
      <c r="P996" s="235"/>
      <c r="Q996" s="241"/>
      <c r="R996" s="235"/>
      <c r="S996" s="235"/>
      <c r="T996" s="235"/>
      <c r="U996" s="235"/>
      <c r="V996" s="197"/>
      <c r="W996" s="235"/>
      <c r="X996" s="235"/>
      <c r="Y996" s="235"/>
      <c r="Z996" s="235"/>
      <c r="AA996" s="235"/>
      <c r="AB996" s="235"/>
      <c r="AC996" s="235"/>
      <c r="AD996" s="235"/>
      <c r="AE996" s="235"/>
      <c r="AF996" s="235"/>
      <c r="AG996" s="235"/>
      <c r="AH996" s="235"/>
      <c r="AI996" s="235"/>
      <c r="AJ996" s="235"/>
      <c r="AK996" s="235"/>
      <c r="AL996" s="235"/>
      <c r="AM996" s="235"/>
      <c r="AN996" s="235"/>
      <c r="AO996" s="235"/>
    </row>
    <row r="997" spans="1:41" ht="15.6">
      <c r="A997" s="235"/>
      <c r="B997" s="236"/>
      <c r="C997" s="237"/>
      <c r="D997" s="238"/>
      <c r="E997" s="239"/>
      <c r="F997" s="240"/>
      <c r="G997" s="235"/>
      <c r="H997" s="235"/>
      <c r="I997" s="241"/>
      <c r="J997" s="237"/>
      <c r="K997" s="239"/>
      <c r="L997" s="239"/>
      <c r="M997" s="238"/>
      <c r="N997" s="240"/>
      <c r="O997" s="235"/>
      <c r="P997" s="235"/>
      <c r="Q997" s="241"/>
      <c r="R997" s="235"/>
      <c r="S997" s="235"/>
      <c r="T997" s="235"/>
      <c r="U997" s="235"/>
      <c r="V997" s="197"/>
      <c r="W997" s="235"/>
      <c r="X997" s="235"/>
      <c r="Y997" s="235"/>
      <c r="Z997" s="235"/>
      <c r="AA997" s="235"/>
      <c r="AB997" s="235"/>
      <c r="AC997" s="235"/>
      <c r="AD997" s="235"/>
      <c r="AE997" s="235"/>
      <c r="AF997" s="235"/>
      <c r="AG997" s="235"/>
      <c r="AH997" s="235"/>
      <c r="AI997" s="235"/>
      <c r="AJ997" s="235"/>
      <c r="AK997" s="235"/>
      <c r="AL997" s="235"/>
      <c r="AM997" s="235"/>
      <c r="AN997" s="235"/>
      <c r="AO997" s="235"/>
    </row>
    <row r="998" spans="1:41" ht="15.6">
      <c r="A998" s="235"/>
      <c r="B998" s="236"/>
      <c r="C998" s="237"/>
      <c r="D998" s="238"/>
      <c r="E998" s="239"/>
      <c r="F998" s="240"/>
      <c r="G998" s="235"/>
      <c r="H998" s="235"/>
      <c r="I998" s="241"/>
      <c r="J998" s="237"/>
      <c r="K998" s="239"/>
      <c r="L998" s="239"/>
      <c r="M998" s="238"/>
      <c r="N998" s="240"/>
      <c r="O998" s="235"/>
      <c r="P998" s="235"/>
      <c r="Q998" s="241"/>
      <c r="R998" s="235"/>
      <c r="S998" s="235"/>
      <c r="T998" s="235"/>
      <c r="U998" s="235"/>
      <c r="V998" s="197"/>
      <c r="W998" s="235"/>
      <c r="X998" s="235"/>
      <c r="Y998" s="235"/>
      <c r="Z998" s="235"/>
      <c r="AA998" s="235"/>
      <c r="AB998" s="235"/>
      <c r="AC998" s="235"/>
      <c r="AD998" s="235"/>
      <c r="AE998" s="235"/>
      <c r="AF998" s="235"/>
      <c r="AG998" s="235"/>
      <c r="AH998" s="235"/>
      <c r="AI998" s="235"/>
      <c r="AJ998" s="235"/>
      <c r="AK998" s="235"/>
      <c r="AL998" s="235"/>
      <c r="AM998" s="235"/>
      <c r="AN998" s="235"/>
      <c r="AO998" s="235"/>
    </row>
    <row r="999" spans="1:41" ht="15.6">
      <c r="A999" s="235"/>
      <c r="B999" s="236"/>
      <c r="C999" s="237"/>
      <c r="D999" s="238"/>
      <c r="E999" s="239"/>
      <c r="F999" s="240"/>
      <c r="G999" s="235"/>
      <c r="H999" s="235"/>
      <c r="I999" s="241"/>
      <c r="J999" s="237"/>
      <c r="K999" s="239"/>
      <c r="L999" s="239"/>
      <c r="M999" s="238"/>
      <c r="N999" s="240"/>
      <c r="O999" s="235"/>
      <c r="P999" s="235"/>
      <c r="Q999" s="241"/>
      <c r="R999" s="235"/>
      <c r="S999" s="235"/>
      <c r="T999" s="235"/>
      <c r="U999" s="235"/>
      <c r="V999" s="197"/>
      <c r="W999" s="235"/>
      <c r="X999" s="235"/>
      <c r="Y999" s="235"/>
      <c r="Z999" s="235"/>
      <c r="AA999" s="235"/>
      <c r="AB999" s="235"/>
      <c r="AC999" s="235"/>
      <c r="AD999" s="235"/>
      <c r="AE999" s="235"/>
      <c r="AF999" s="235"/>
      <c r="AG999" s="235"/>
      <c r="AH999" s="235"/>
      <c r="AI999" s="235"/>
      <c r="AJ999" s="235"/>
      <c r="AK999" s="235"/>
      <c r="AL999" s="235"/>
      <c r="AM999" s="235"/>
      <c r="AN999" s="235"/>
      <c r="AO999" s="235"/>
    </row>
    <row r="1000" spans="1:41" ht="15.6">
      <c r="A1000" s="235"/>
      <c r="B1000" s="236"/>
      <c r="C1000" s="237"/>
      <c r="D1000" s="238"/>
      <c r="E1000" s="239"/>
      <c r="F1000" s="240"/>
      <c r="G1000" s="235"/>
      <c r="H1000" s="235"/>
      <c r="I1000" s="241"/>
      <c r="J1000" s="237"/>
      <c r="K1000" s="239"/>
      <c r="L1000" s="239"/>
      <c r="M1000" s="238"/>
      <c r="N1000" s="240"/>
      <c r="O1000" s="235"/>
      <c r="P1000" s="235"/>
      <c r="Q1000" s="241"/>
      <c r="R1000" s="235"/>
      <c r="S1000" s="235"/>
      <c r="T1000" s="235"/>
      <c r="U1000" s="235"/>
      <c r="V1000" s="197"/>
      <c r="W1000" s="235"/>
      <c r="X1000" s="235"/>
      <c r="Y1000" s="235"/>
      <c r="Z1000" s="235"/>
      <c r="AA1000" s="235"/>
      <c r="AB1000" s="235"/>
      <c r="AC1000" s="235"/>
      <c r="AD1000" s="235"/>
      <c r="AE1000" s="235"/>
      <c r="AF1000" s="235"/>
      <c r="AG1000" s="235"/>
      <c r="AH1000" s="235"/>
      <c r="AI1000" s="235"/>
      <c r="AJ1000" s="235"/>
      <c r="AK1000" s="235"/>
      <c r="AL1000" s="235"/>
      <c r="AM1000" s="235"/>
      <c r="AN1000" s="235"/>
      <c r="AO1000" s="235"/>
    </row>
  </sheetData>
  <mergeCells count="6">
    <mergeCell ref="Z1:AA1"/>
    <mergeCell ref="C1:D1"/>
    <mergeCell ref="F1:I1"/>
    <mergeCell ref="J1:M1"/>
    <mergeCell ref="N1:Q1"/>
    <mergeCell ref="R1:U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2"/>
  <sheetViews>
    <sheetView workbookViewId="0"/>
  </sheetViews>
  <sheetFormatPr defaultColWidth="11.19921875" defaultRowHeight="15" customHeight="1"/>
  <cols>
    <col min="1" max="1" width="49.19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4.8984375" customWidth="1"/>
    <col min="13" max="13" width="14.546875" customWidth="1"/>
    <col min="14" max="14" width="31.44921875" customWidth="1"/>
    <col min="15" max="15" width="14.546875" customWidth="1"/>
    <col min="16" max="16" width="26.09765625" customWidth="1"/>
    <col min="17" max="17" width="14.546875" customWidth="1"/>
    <col min="18" max="18" width="26.34765625" customWidth="1"/>
    <col min="19" max="19" width="14.546875" customWidth="1"/>
    <col min="20" max="20" width="25.796875" customWidth="1"/>
    <col min="21" max="21" width="14.546875" customWidth="1"/>
    <col min="22" max="22" width="25.546875" customWidth="1"/>
    <col min="23" max="23" width="11.09765625" customWidth="1"/>
    <col min="24" max="24" width="24.19921875" customWidth="1"/>
    <col min="25" max="25" width="14.546875" customWidth="1"/>
    <col min="26" max="26" width="12.546875" customWidth="1"/>
  </cols>
  <sheetData>
    <row r="1" spans="1:26" ht="14.25" customHeight="1">
      <c r="A1" s="421" t="s">
        <v>452</v>
      </c>
      <c r="B1" s="390"/>
      <c r="C1" s="116"/>
      <c r="D1" s="116"/>
      <c r="E1" s="242"/>
      <c r="F1" s="116"/>
      <c r="G1" s="242"/>
      <c r="H1" s="116"/>
      <c r="I1" s="242"/>
      <c r="J1" s="116"/>
      <c r="K1" s="242"/>
      <c r="L1" s="116"/>
      <c r="M1" s="242"/>
      <c r="N1" s="116"/>
      <c r="O1" s="242"/>
      <c r="P1" s="116"/>
      <c r="Q1" s="242"/>
      <c r="R1" s="116"/>
      <c r="S1" s="116"/>
      <c r="T1" s="116"/>
      <c r="U1" s="116"/>
      <c r="V1" s="116"/>
      <c r="W1" s="116"/>
      <c r="X1" s="116"/>
      <c r="Y1" s="116"/>
      <c r="Z1" s="116"/>
    </row>
    <row r="2" spans="1:26" ht="15" customHeight="1">
      <c r="A2" s="390"/>
      <c r="B2" s="390"/>
      <c r="C2" s="423" t="s">
        <v>567</v>
      </c>
      <c r="D2" s="419"/>
      <c r="E2" s="424" t="s">
        <v>940</v>
      </c>
      <c r="F2" s="419"/>
      <c r="G2" s="425" t="s">
        <v>569</v>
      </c>
      <c r="H2" s="426"/>
      <c r="I2" s="427" t="s">
        <v>941</v>
      </c>
      <c r="J2" s="419"/>
      <c r="K2" s="428" t="s">
        <v>571</v>
      </c>
      <c r="L2" s="419"/>
      <c r="M2" s="444" t="s">
        <v>572</v>
      </c>
      <c r="N2" s="419"/>
      <c r="O2" s="439" t="s">
        <v>573</v>
      </c>
      <c r="P2" s="419"/>
      <c r="Q2" s="437" t="s">
        <v>574</v>
      </c>
      <c r="R2" s="419"/>
      <c r="S2" s="438" t="s">
        <v>575</v>
      </c>
      <c r="T2" s="419"/>
      <c r="U2" s="435" t="s">
        <v>576</v>
      </c>
      <c r="V2" s="419"/>
      <c r="W2" s="429" t="s">
        <v>577</v>
      </c>
      <c r="X2" s="419"/>
      <c r="Y2" s="116"/>
      <c r="Z2" s="116"/>
    </row>
    <row r="3" spans="1:26" ht="14.25" customHeight="1">
      <c r="A3" s="390"/>
      <c r="B3" s="390"/>
      <c r="C3" s="430" t="s">
        <v>942</v>
      </c>
      <c r="D3" s="431"/>
      <c r="E3" s="432" t="s">
        <v>943</v>
      </c>
      <c r="F3" s="419"/>
      <c r="G3" s="432" t="s">
        <v>944</v>
      </c>
      <c r="H3" s="419"/>
      <c r="I3" s="432" t="s">
        <v>945</v>
      </c>
      <c r="J3" s="419"/>
      <c r="K3" s="432" t="s">
        <v>946</v>
      </c>
      <c r="L3" s="419"/>
      <c r="M3" s="432" t="s">
        <v>947</v>
      </c>
      <c r="N3" s="419"/>
      <c r="O3" s="432" t="s">
        <v>948</v>
      </c>
      <c r="P3" s="445"/>
      <c r="Q3" s="446" t="s">
        <v>949</v>
      </c>
      <c r="R3" s="445"/>
      <c r="S3" s="446" t="s">
        <v>950</v>
      </c>
      <c r="T3" s="445"/>
      <c r="U3" s="446" t="s">
        <v>951</v>
      </c>
      <c r="V3" s="445"/>
      <c r="W3" s="432" t="s">
        <v>952</v>
      </c>
      <c r="X3" s="419"/>
      <c r="Y3" s="116"/>
      <c r="Z3" s="116"/>
    </row>
    <row r="4" spans="1:26" ht="14.25" customHeight="1">
      <c r="A4" s="243" t="s">
        <v>51</v>
      </c>
      <c r="B4" s="244" t="s">
        <v>464</v>
      </c>
      <c r="C4" s="244" t="s">
        <v>53</v>
      </c>
      <c r="D4" s="244" t="s">
        <v>54</v>
      </c>
      <c r="E4" s="245" t="s">
        <v>53</v>
      </c>
      <c r="F4" s="244" t="s">
        <v>54</v>
      </c>
      <c r="G4" s="245" t="s">
        <v>53</v>
      </c>
      <c r="H4" s="244" t="s">
        <v>54</v>
      </c>
      <c r="I4" s="245" t="s">
        <v>53</v>
      </c>
      <c r="J4" s="244" t="s">
        <v>54</v>
      </c>
      <c r="K4" s="245" t="s">
        <v>53</v>
      </c>
      <c r="L4" s="244" t="s">
        <v>54</v>
      </c>
      <c r="M4" s="245" t="s">
        <v>53</v>
      </c>
      <c r="N4" s="244" t="s">
        <v>54</v>
      </c>
      <c r="O4" s="246" t="s">
        <v>53</v>
      </c>
      <c r="P4" s="247" t="s">
        <v>54</v>
      </c>
      <c r="Q4" s="248" t="s">
        <v>53</v>
      </c>
      <c r="R4" s="249" t="s">
        <v>54</v>
      </c>
      <c r="S4" s="250" t="s">
        <v>53</v>
      </c>
      <c r="T4" s="250" t="s">
        <v>54</v>
      </c>
      <c r="U4" s="251" t="s">
        <v>53</v>
      </c>
      <c r="V4" s="251" t="s">
        <v>54</v>
      </c>
      <c r="W4" s="252" t="s">
        <v>53</v>
      </c>
      <c r="X4" s="252" t="s">
        <v>54</v>
      </c>
      <c r="Y4" s="253"/>
      <c r="Z4" s="253"/>
    </row>
    <row r="5" spans="1:26" ht="14.25" customHeight="1">
      <c r="A5" s="254" t="s">
        <v>953</v>
      </c>
      <c r="B5" s="255"/>
      <c r="C5" s="256"/>
      <c r="D5" s="256"/>
      <c r="E5" s="257"/>
      <c r="F5" s="256"/>
      <c r="G5" s="257"/>
      <c r="H5" s="256"/>
      <c r="I5" s="257"/>
      <c r="J5" s="256"/>
      <c r="K5" s="257"/>
      <c r="L5" s="256"/>
      <c r="M5" s="257"/>
      <c r="N5" s="256"/>
      <c r="O5" s="258"/>
      <c r="P5" s="259"/>
      <c r="Q5" s="258"/>
      <c r="R5" s="259"/>
      <c r="S5" s="259"/>
      <c r="T5" s="259"/>
      <c r="U5" s="259"/>
      <c r="V5" s="259"/>
      <c r="W5" s="256"/>
      <c r="X5" s="256"/>
      <c r="Y5" s="256"/>
      <c r="Z5" s="256"/>
    </row>
    <row r="6" spans="1:26" ht="14.25" customHeight="1">
      <c r="A6" s="93" t="s">
        <v>954</v>
      </c>
      <c r="B6" s="260" t="s">
        <v>484</v>
      </c>
      <c r="C6" s="261">
        <v>311.54000000000002</v>
      </c>
      <c r="D6" s="100" t="str">
        <f t="shared" ref="D6:D22" si="0">CONCATENATE("GLW-",B6,)</f>
        <v>GLW-DWR3</v>
      </c>
      <c r="E6" s="261">
        <v>155.25</v>
      </c>
      <c r="F6" s="100" t="str">
        <f t="shared" ref="F6:F22" si="1">CONCATENATE("SLO-",B6,)</f>
        <v>SLO-DWR3</v>
      </c>
      <c r="G6" s="261">
        <v>212.63499999999999</v>
      </c>
      <c r="H6" s="100" t="str">
        <f t="shared" ref="H6:H22" si="2">CONCATENATE("BLW-",B6,)</f>
        <v>BLW-DWR3</v>
      </c>
      <c r="I6" s="261">
        <v>155.25</v>
      </c>
      <c r="J6" s="100" t="str">
        <f t="shared" ref="J6:J22" si="3">CONCATENATE("WEO-",B6)</f>
        <v>WEO-DWR3</v>
      </c>
      <c r="K6" s="261">
        <v>311.54000000000002</v>
      </c>
      <c r="L6" s="100" t="str">
        <f t="shared" ref="L6:L22" si="4">CONCATENATE("GLG-",B6,)</f>
        <v>GLG-DWR3</v>
      </c>
      <c r="M6" s="261">
        <v>155.25</v>
      </c>
      <c r="N6" s="100" t="str">
        <f t="shared" ref="N6:N22" si="5">CONCATENATE("NAO-",B6,)</f>
        <v>NAO-DWR3</v>
      </c>
      <c r="O6" s="261">
        <v>155.25</v>
      </c>
      <c r="P6" s="104" t="str">
        <f t="shared" ref="P6:P22" si="6">CONCATENATE("WHO-",B6,)</f>
        <v>WHO-DWR3</v>
      </c>
      <c r="Q6" s="261">
        <v>311.54000000000002</v>
      </c>
      <c r="R6" s="100" t="str">
        <f t="shared" ref="R6:R22" si="7">CONCATENATE("MAW-",B6,)</f>
        <v>MAW-DWR3</v>
      </c>
      <c r="S6" s="261">
        <v>311.54000000000002</v>
      </c>
      <c r="T6" s="100" t="str">
        <f t="shared" ref="T6:T22" si="8">CONCATENATE("MAG-",B6,)</f>
        <v>MAG-DWR3</v>
      </c>
      <c r="U6" s="261">
        <v>311.54000000000002</v>
      </c>
      <c r="V6" s="100" t="str">
        <f t="shared" ref="V6:V22" si="9">CONCATENATE("MAB-",B6,)</f>
        <v>MAB-DWR3</v>
      </c>
      <c r="W6" s="261">
        <v>311.54000000000002</v>
      </c>
      <c r="X6" s="100" t="str">
        <f t="shared" ref="X6:X22" si="10">CONCATENATE("GLB-",B6,)</f>
        <v>GLB-DWR3</v>
      </c>
      <c r="Y6" s="116"/>
      <c r="Z6" s="116"/>
    </row>
    <row r="7" spans="1:26" ht="14.25" customHeight="1">
      <c r="A7" s="93" t="s">
        <v>955</v>
      </c>
      <c r="B7" s="262" t="s">
        <v>956</v>
      </c>
      <c r="C7" s="263">
        <v>598.35</v>
      </c>
      <c r="D7" s="108" t="str">
        <f t="shared" si="0"/>
        <v>GLW-REF9624</v>
      </c>
      <c r="E7" s="263">
        <v>259.09500000000003</v>
      </c>
      <c r="F7" s="108" t="str">
        <f t="shared" si="1"/>
        <v>SLO-REF9624</v>
      </c>
      <c r="G7" s="263">
        <v>355.005</v>
      </c>
      <c r="H7" s="108" t="str">
        <f t="shared" si="2"/>
        <v>BLW-REF9624</v>
      </c>
      <c r="I7" s="263">
        <v>259.09500000000003</v>
      </c>
      <c r="J7" s="108" t="str">
        <f t="shared" si="3"/>
        <v>WEO-REF9624</v>
      </c>
      <c r="K7" s="263">
        <v>598.35</v>
      </c>
      <c r="L7" s="108" t="str">
        <f t="shared" si="4"/>
        <v>GLG-REF9624</v>
      </c>
      <c r="M7" s="263">
        <v>298.54000000000002</v>
      </c>
      <c r="N7" s="108" t="str">
        <f t="shared" si="5"/>
        <v>NAO-REF9624</v>
      </c>
      <c r="O7" s="263">
        <v>298.54000000000002</v>
      </c>
      <c r="P7" s="93" t="str">
        <f t="shared" si="6"/>
        <v>WHO-REF9624</v>
      </c>
      <c r="Q7" s="263">
        <v>598.35</v>
      </c>
      <c r="R7" s="108" t="str">
        <f t="shared" si="7"/>
        <v>MAW-REF9624</v>
      </c>
      <c r="S7" s="263">
        <v>598.35</v>
      </c>
      <c r="T7" s="108" t="str">
        <f t="shared" si="8"/>
        <v>MAG-REF9624</v>
      </c>
      <c r="U7" s="263">
        <v>598.35</v>
      </c>
      <c r="V7" s="108" t="str">
        <f t="shared" si="9"/>
        <v>MAB-REF9624</v>
      </c>
      <c r="W7" s="263">
        <v>598.35</v>
      </c>
      <c r="X7" s="100" t="str">
        <f t="shared" si="10"/>
        <v>GLB-REF9624</v>
      </c>
      <c r="Y7" s="116"/>
      <c r="Z7" s="116"/>
    </row>
    <row r="8" spans="1:26" ht="14.25" customHeight="1">
      <c r="A8" s="93" t="s">
        <v>957</v>
      </c>
      <c r="B8" s="262" t="s">
        <v>958</v>
      </c>
      <c r="C8" s="263">
        <v>793.96</v>
      </c>
      <c r="D8" s="108" t="str">
        <f t="shared" si="0"/>
        <v>GLW-REF9636</v>
      </c>
      <c r="E8" s="263">
        <v>388.58499999999998</v>
      </c>
      <c r="F8" s="108" t="str">
        <f t="shared" si="1"/>
        <v>SLO-REF9636</v>
      </c>
      <c r="G8" s="263">
        <v>532.56500000000005</v>
      </c>
      <c r="H8" s="108" t="str">
        <f t="shared" si="2"/>
        <v>BLW-REF9636</v>
      </c>
      <c r="I8" s="263">
        <v>388.58499999999998</v>
      </c>
      <c r="J8" s="108" t="str">
        <f t="shared" si="3"/>
        <v>WEO-REF9636</v>
      </c>
      <c r="K8" s="263">
        <v>793.96</v>
      </c>
      <c r="L8" s="108" t="str">
        <f t="shared" si="4"/>
        <v>GLG-REF9636</v>
      </c>
      <c r="M8" s="263">
        <v>447.69499999999999</v>
      </c>
      <c r="N8" s="108" t="str">
        <f t="shared" si="5"/>
        <v>NAO-REF9636</v>
      </c>
      <c r="O8" s="263">
        <v>447.69499999999999</v>
      </c>
      <c r="P8" s="93" t="str">
        <f t="shared" si="6"/>
        <v>WHO-REF9636</v>
      </c>
      <c r="Q8" s="263">
        <v>793.96</v>
      </c>
      <c r="R8" s="108" t="str">
        <f t="shared" si="7"/>
        <v>MAW-REF9636</v>
      </c>
      <c r="S8" s="263">
        <v>793.96</v>
      </c>
      <c r="T8" s="108" t="str">
        <f t="shared" si="8"/>
        <v>MAG-REF9636</v>
      </c>
      <c r="U8" s="263">
        <v>793.96</v>
      </c>
      <c r="V8" s="108" t="str">
        <f t="shared" si="9"/>
        <v>MAB-REF9636</v>
      </c>
      <c r="W8" s="263">
        <v>793.96</v>
      </c>
      <c r="X8" s="100" t="str">
        <f t="shared" si="10"/>
        <v>GLB-REF9636</v>
      </c>
      <c r="Y8" s="116"/>
      <c r="Z8" s="116"/>
    </row>
    <row r="9" spans="1:26" ht="14.25" customHeight="1">
      <c r="A9" s="93" t="s">
        <v>959</v>
      </c>
      <c r="B9" s="262" t="s">
        <v>960</v>
      </c>
      <c r="C9" s="263">
        <v>770.5</v>
      </c>
      <c r="D9" s="108" t="str">
        <f t="shared" si="0"/>
        <v>GLW-TEP9634</v>
      </c>
      <c r="E9" s="263">
        <v>366.96499999999997</v>
      </c>
      <c r="F9" s="108" t="str">
        <f t="shared" si="1"/>
        <v>SLO-TEP9634</v>
      </c>
      <c r="G9" s="263">
        <v>503.01000000000005</v>
      </c>
      <c r="H9" s="108" t="str">
        <f t="shared" si="2"/>
        <v>BLW-TEP9634</v>
      </c>
      <c r="I9" s="263">
        <v>366.96499999999997</v>
      </c>
      <c r="J9" s="108" t="str">
        <f t="shared" si="3"/>
        <v>WEO-TEP9634</v>
      </c>
      <c r="K9" s="263">
        <v>770.5</v>
      </c>
      <c r="L9" s="108" t="str">
        <f t="shared" si="4"/>
        <v>GLG-TEP9634</v>
      </c>
      <c r="M9" s="263">
        <v>422.85500000000002</v>
      </c>
      <c r="N9" s="108" t="str">
        <f t="shared" si="5"/>
        <v>NAO-TEP9634</v>
      </c>
      <c r="O9" s="263">
        <v>422.85500000000002</v>
      </c>
      <c r="P9" s="93" t="str">
        <f t="shared" si="6"/>
        <v>WHO-TEP9634</v>
      </c>
      <c r="Q9" s="263">
        <v>770.5</v>
      </c>
      <c r="R9" s="108" t="str">
        <f t="shared" si="7"/>
        <v>MAW-TEP9634</v>
      </c>
      <c r="S9" s="263">
        <v>770.5</v>
      </c>
      <c r="T9" s="108" t="str">
        <f t="shared" si="8"/>
        <v>MAG-TEP9634</v>
      </c>
      <c r="U9" s="263">
        <v>770.5</v>
      </c>
      <c r="V9" s="108" t="str">
        <f t="shared" si="9"/>
        <v>MAB-TEP9634</v>
      </c>
      <c r="W9" s="263">
        <v>770.5</v>
      </c>
      <c r="X9" s="100" t="str">
        <f t="shared" si="10"/>
        <v>GLB-TEP9634</v>
      </c>
      <c r="Y9" s="116"/>
      <c r="Z9" s="116"/>
    </row>
    <row r="10" spans="1:26" ht="14.25" customHeight="1">
      <c r="A10" s="93" t="s">
        <v>961</v>
      </c>
      <c r="B10" s="262" t="s">
        <v>962</v>
      </c>
      <c r="C10" s="263">
        <v>626.64</v>
      </c>
      <c r="D10" s="108" t="str">
        <f t="shared" si="0"/>
        <v>GLW-IP9648</v>
      </c>
      <c r="E10" s="263">
        <v>253</v>
      </c>
      <c r="F10" s="108" t="str">
        <f t="shared" si="1"/>
        <v>SLO-IP9648</v>
      </c>
      <c r="G10" s="263">
        <v>345</v>
      </c>
      <c r="H10" s="108" t="str">
        <f t="shared" si="2"/>
        <v>BLW-IP9648</v>
      </c>
      <c r="I10" s="263">
        <v>253</v>
      </c>
      <c r="J10" s="108" t="str">
        <f t="shared" si="3"/>
        <v>WEO-IP9648</v>
      </c>
      <c r="K10" s="263">
        <v>626.64</v>
      </c>
      <c r="L10" s="108" t="str">
        <f t="shared" si="4"/>
        <v>GLG-IP9648</v>
      </c>
      <c r="M10" s="263">
        <v>253</v>
      </c>
      <c r="N10" s="108" t="str">
        <f t="shared" si="5"/>
        <v>NAO-IP9648</v>
      </c>
      <c r="O10" s="263">
        <v>253</v>
      </c>
      <c r="P10" s="93" t="str">
        <f t="shared" si="6"/>
        <v>WHO-IP9648</v>
      </c>
      <c r="Q10" s="263">
        <v>626.64</v>
      </c>
      <c r="R10" s="108" t="str">
        <f t="shared" si="7"/>
        <v>MAW-IP9648</v>
      </c>
      <c r="S10" s="263">
        <v>626.64</v>
      </c>
      <c r="T10" s="108" t="str">
        <f t="shared" si="8"/>
        <v>MAG-IP9648</v>
      </c>
      <c r="U10" s="263">
        <v>626.64</v>
      </c>
      <c r="V10" s="108" t="str">
        <f t="shared" si="9"/>
        <v>MAB-IP9648</v>
      </c>
      <c r="W10" s="263">
        <v>626.64</v>
      </c>
      <c r="X10" s="100" t="str">
        <f t="shared" si="10"/>
        <v>GLB-IP9648</v>
      </c>
      <c r="Y10" s="116"/>
      <c r="Z10" s="116"/>
    </row>
    <row r="11" spans="1:26" ht="14.25" customHeight="1">
      <c r="A11" s="93" t="s">
        <v>963</v>
      </c>
      <c r="B11" s="262" t="s">
        <v>964</v>
      </c>
      <c r="C11" s="263">
        <v>158.01</v>
      </c>
      <c r="D11" s="108" t="str">
        <f t="shared" si="0"/>
        <v>GLW-WEP1330</v>
      </c>
      <c r="E11" s="263">
        <v>78.774999999999991</v>
      </c>
      <c r="F11" s="108" t="str">
        <f t="shared" si="1"/>
        <v>SLO-WEP1330</v>
      </c>
      <c r="G11" s="263">
        <v>107.87</v>
      </c>
      <c r="H11" s="108" t="str">
        <f t="shared" si="2"/>
        <v>BLW-WEP1330</v>
      </c>
      <c r="I11" s="263">
        <v>78.774999999999991</v>
      </c>
      <c r="J11" s="108" t="str">
        <f t="shared" si="3"/>
        <v>WEO-WEP1330</v>
      </c>
      <c r="K11" s="263">
        <v>158.01</v>
      </c>
      <c r="L11" s="108" t="str">
        <f t="shared" si="4"/>
        <v>GLG-WEP1330</v>
      </c>
      <c r="M11" s="263">
        <v>78.774999999999991</v>
      </c>
      <c r="N11" s="108" t="str">
        <f t="shared" si="5"/>
        <v>NAO-WEP1330</v>
      </c>
      <c r="O11" s="263">
        <v>78.774999999999991</v>
      </c>
      <c r="P11" s="93" t="str">
        <f t="shared" si="6"/>
        <v>WHO-WEP1330</v>
      </c>
      <c r="Q11" s="263">
        <v>158.01</v>
      </c>
      <c r="R11" s="108" t="str">
        <f t="shared" si="7"/>
        <v>MAW-WEP1330</v>
      </c>
      <c r="S11" s="263">
        <v>158.01</v>
      </c>
      <c r="T11" s="108" t="str">
        <f t="shared" si="8"/>
        <v>MAG-WEP1330</v>
      </c>
      <c r="U11" s="263">
        <v>158.01</v>
      </c>
      <c r="V11" s="108" t="str">
        <f t="shared" si="9"/>
        <v>MAB-WEP1330</v>
      </c>
      <c r="W11" s="263">
        <v>158.01</v>
      </c>
      <c r="X11" s="100" t="str">
        <f t="shared" si="10"/>
        <v>GLB-WEP1330</v>
      </c>
      <c r="Y11" s="116"/>
      <c r="Z11" s="116"/>
    </row>
    <row r="12" spans="1:26" ht="14.25" customHeight="1">
      <c r="A12" s="93" t="s">
        <v>965</v>
      </c>
      <c r="B12" s="262" t="s">
        <v>966</v>
      </c>
      <c r="C12" s="263">
        <v>165.6</v>
      </c>
      <c r="D12" s="108" t="str">
        <f t="shared" si="0"/>
        <v>GLW-WEP1336</v>
      </c>
      <c r="E12" s="263">
        <v>82.454999999999998</v>
      </c>
      <c r="F12" s="108" t="str">
        <f t="shared" si="1"/>
        <v>SLO-WEP1336</v>
      </c>
      <c r="G12" s="263">
        <v>113.045</v>
      </c>
      <c r="H12" s="108" t="str">
        <f t="shared" si="2"/>
        <v>BLW-WEP1336</v>
      </c>
      <c r="I12" s="263">
        <v>82.454999999999998</v>
      </c>
      <c r="J12" s="108" t="str">
        <f t="shared" si="3"/>
        <v>WEO-WEP1336</v>
      </c>
      <c r="K12" s="263">
        <v>165.6</v>
      </c>
      <c r="L12" s="108" t="str">
        <f t="shared" si="4"/>
        <v>GLG-WEP1336</v>
      </c>
      <c r="M12" s="263">
        <v>82.454999999999998</v>
      </c>
      <c r="N12" s="108" t="str">
        <f t="shared" si="5"/>
        <v>NAO-WEP1336</v>
      </c>
      <c r="O12" s="263">
        <v>82.454999999999998</v>
      </c>
      <c r="P12" s="93" t="str">
        <f t="shared" si="6"/>
        <v>WHO-WEP1336</v>
      </c>
      <c r="Q12" s="263">
        <v>165.6</v>
      </c>
      <c r="R12" s="108" t="str">
        <f t="shared" si="7"/>
        <v>MAW-WEP1336</v>
      </c>
      <c r="S12" s="263">
        <v>165.6</v>
      </c>
      <c r="T12" s="108" t="str">
        <f t="shared" si="8"/>
        <v>MAG-WEP1336</v>
      </c>
      <c r="U12" s="263">
        <v>165.6</v>
      </c>
      <c r="V12" s="108" t="str">
        <f t="shared" si="9"/>
        <v>MAB-WEP1336</v>
      </c>
      <c r="W12" s="263">
        <v>165.6</v>
      </c>
      <c r="X12" s="100" t="str">
        <f t="shared" si="10"/>
        <v>GLB-WEP1336</v>
      </c>
      <c r="Y12" s="116"/>
      <c r="Z12" s="116"/>
    </row>
    <row r="13" spans="1:26" ht="14.25" customHeight="1">
      <c r="A13" s="93" t="s">
        <v>967</v>
      </c>
      <c r="B13" s="262" t="s">
        <v>968</v>
      </c>
      <c r="C13" s="263">
        <v>207.23</v>
      </c>
      <c r="D13" s="108" t="str">
        <f t="shared" si="0"/>
        <v>GLW-WEP1342</v>
      </c>
      <c r="E13" s="263">
        <v>103.27000000000001</v>
      </c>
      <c r="F13" s="108" t="str">
        <f t="shared" si="1"/>
        <v>SLO-WEP1342</v>
      </c>
      <c r="G13" s="263">
        <v>141.45000000000002</v>
      </c>
      <c r="H13" s="108" t="str">
        <f t="shared" si="2"/>
        <v>BLW-WEP1342</v>
      </c>
      <c r="I13" s="263">
        <v>103.27000000000001</v>
      </c>
      <c r="J13" s="108" t="str">
        <f t="shared" si="3"/>
        <v>WEO-WEP1342</v>
      </c>
      <c r="K13" s="263">
        <v>207.23</v>
      </c>
      <c r="L13" s="108" t="str">
        <f t="shared" si="4"/>
        <v>GLG-WEP1342</v>
      </c>
      <c r="M13" s="263">
        <v>103.27000000000001</v>
      </c>
      <c r="N13" s="108" t="str">
        <f t="shared" si="5"/>
        <v>NAO-WEP1342</v>
      </c>
      <c r="O13" s="263">
        <v>103.27000000000001</v>
      </c>
      <c r="P13" s="93" t="str">
        <f t="shared" si="6"/>
        <v>WHO-WEP1342</v>
      </c>
      <c r="Q13" s="263">
        <v>207.23</v>
      </c>
      <c r="R13" s="108" t="str">
        <f t="shared" si="7"/>
        <v>MAW-WEP1342</v>
      </c>
      <c r="S13" s="263">
        <v>207.23</v>
      </c>
      <c r="T13" s="108" t="str">
        <f t="shared" si="8"/>
        <v>MAG-WEP1342</v>
      </c>
      <c r="U13" s="263">
        <v>207.23</v>
      </c>
      <c r="V13" s="108" t="str">
        <f t="shared" si="9"/>
        <v>MAB-WEP1342</v>
      </c>
      <c r="W13" s="263">
        <v>207.23</v>
      </c>
      <c r="X13" s="100" t="str">
        <f t="shared" si="10"/>
        <v>GLB-WEP1342</v>
      </c>
      <c r="Y13" s="116"/>
      <c r="Z13" s="116"/>
    </row>
    <row r="14" spans="1:26" ht="14.25" customHeight="1">
      <c r="A14" s="93" t="s">
        <v>969</v>
      </c>
      <c r="B14" s="262" t="s">
        <v>970</v>
      </c>
      <c r="C14" s="263" t="s">
        <v>532</v>
      </c>
      <c r="D14" s="108" t="str">
        <f t="shared" si="0"/>
        <v>GLW-MWEP1330</v>
      </c>
      <c r="E14" s="263">
        <v>110.39999999999999</v>
      </c>
      <c r="F14" s="108" t="str">
        <f t="shared" si="1"/>
        <v>SLO-MWEP1330</v>
      </c>
      <c r="G14" s="263" t="s">
        <v>532</v>
      </c>
      <c r="H14" s="108" t="str">
        <f t="shared" si="2"/>
        <v>BLW-MWEP1330</v>
      </c>
      <c r="I14" s="263">
        <v>110.39999999999999</v>
      </c>
      <c r="J14" s="108" t="str">
        <f t="shared" si="3"/>
        <v>WEO-MWEP1330</v>
      </c>
      <c r="K14" s="263" t="s">
        <v>532</v>
      </c>
      <c r="L14" s="108" t="str">
        <f t="shared" si="4"/>
        <v>GLG-MWEP1330</v>
      </c>
      <c r="M14" s="263" t="s">
        <v>532</v>
      </c>
      <c r="N14" s="108" t="str">
        <f t="shared" si="5"/>
        <v>NAO-MWEP1330</v>
      </c>
      <c r="O14" s="263" t="s">
        <v>532</v>
      </c>
      <c r="P14" s="93" t="str">
        <f t="shared" si="6"/>
        <v>WHO-MWEP1330</v>
      </c>
      <c r="Q14" s="263" t="s">
        <v>532</v>
      </c>
      <c r="R14" s="108" t="str">
        <f t="shared" si="7"/>
        <v>MAW-MWEP1330</v>
      </c>
      <c r="S14" s="263" t="s">
        <v>532</v>
      </c>
      <c r="T14" s="108" t="str">
        <f t="shared" si="8"/>
        <v>MAG-MWEP1330</v>
      </c>
      <c r="U14" s="263" t="s">
        <v>532</v>
      </c>
      <c r="V14" s="108" t="str">
        <f t="shared" si="9"/>
        <v>MAB-MWEP1330</v>
      </c>
      <c r="W14" s="263" t="s">
        <v>532</v>
      </c>
      <c r="X14" s="100" t="str">
        <f t="shared" si="10"/>
        <v>GLB-MWEP1330</v>
      </c>
      <c r="Y14" s="116"/>
      <c r="Z14" s="116"/>
    </row>
    <row r="15" spans="1:26" ht="14.25" customHeight="1">
      <c r="A15" s="93" t="s">
        <v>971</v>
      </c>
      <c r="B15" s="262" t="s">
        <v>972</v>
      </c>
      <c r="C15" s="263" t="s">
        <v>532</v>
      </c>
      <c r="D15" s="108" t="str">
        <f t="shared" si="0"/>
        <v>GLW-MWEP1336</v>
      </c>
      <c r="E15" s="263">
        <v>132.47999999999999</v>
      </c>
      <c r="F15" s="108" t="str">
        <f t="shared" si="1"/>
        <v>SLO-MWEP1336</v>
      </c>
      <c r="G15" s="263" t="s">
        <v>532</v>
      </c>
      <c r="H15" s="108" t="str">
        <f t="shared" si="2"/>
        <v>BLW-MWEP1336</v>
      </c>
      <c r="I15" s="263">
        <v>132.47999999999999</v>
      </c>
      <c r="J15" s="108" t="str">
        <f t="shared" si="3"/>
        <v>WEO-MWEP1336</v>
      </c>
      <c r="K15" s="263" t="s">
        <v>532</v>
      </c>
      <c r="L15" s="108" t="str">
        <f t="shared" si="4"/>
        <v>GLG-MWEP1336</v>
      </c>
      <c r="M15" s="263" t="s">
        <v>532</v>
      </c>
      <c r="N15" s="108" t="str">
        <f t="shared" si="5"/>
        <v>NAO-MWEP1336</v>
      </c>
      <c r="O15" s="263" t="s">
        <v>532</v>
      </c>
      <c r="P15" s="93" t="str">
        <f t="shared" si="6"/>
        <v>WHO-MWEP1336</v>
      </c>
      <c r="Q15" s="263" t="s">
        <v>532</v>
      </c>
      <c r="R15" s="108" t="str">
        <f t="shared" si="7"/>
        <v>MAW-MWEP1336</v>
      </c>
      <c r="S15" s="263" t="s">
        <v>532</v>
      </c>
      <c r="T15" s="108" t="str">
        <f t="shared" si="8"/>
        <v>MAG-MWEP1336</v>
      </c>
      <c r="U15" s="263" t="s">
        <v>532</v>
      </c>
      <c r="V15" s="108" t="str">
        <f t="shared" si="9"/>
        <v>MAB-MWEP1336</v>
      </c>
      <c r="W15" s="263" t="s">
        <v>532</v>
      </c>
      <c r="X15" s="100" t="str">
        <f t="shared" si="10"/>
        <v>GLB-MWEP1336</v>
      </c>
      <c r="Y15" s="116"/>
      <c r="Z15" s="116"/>
    </row>
    <row r="16" spans="1:26" ht="14.25" customHeight="1">
      <c r="A16" s="93" t="s">
        <v>973</v>
      </c>
      <c r="B16" s="262" t="s">
        <v>974</v>
      </c>
      <c r="C16" s="263" t="s">
        <v>532</v>
      </c>
      <c r="D16" s="108" t="str">
        <f t="shared" si="0"/>
        <v>GLW-MWEP1342</v>
      </c>
      <c r="E16" s="263">
        <v>154.56</v>
      </c>
      <c r="F16" s="108" t="str">
        <f t="shared" si="1"/>
        <v>SLO-MWEP1342</v>
      </c>
      <c r="G16" s="263" t="s">
        <v>532</v>
      </c>
      <c r="H16" s="108" t="str">
        <f t="shared" si="2"/>
        <v>BLW-MWEP1342</v>
      </c>
      <c r="I16" s="263">
        <v>154.56</v>
      </c>
      <c r="J16" s="108" t="str">
        <f t="shared" si="3"/>
        <v>WEO-MWEP1342</v>
      </c>
      <c r="K16" s="263" t="s">
        <v>532</v>
      </c>
      <c r="L16" s="108" t="str">
        <f t="shared" si="4"/>
        <v>GLG-MWEP1342</v>
      </c>
      <c r="M16" s="263" t="s">
        <v>532</v>
      </c>
      <c r="N16" s="108" t="str">
        <f t="shared" si="5"/>
        <v>NAO-MWEP1342</v>
      </c>
      <c r="O16" s="263" t="s">
        <v>532</v>
      </c>
      <c r="P16" s="93" t="str">
        <f t="shared" si="6"/>
        <v>WHO-MWEP1342</v>
      </c>
      <c r="Q16" s="263" t="s">
        <v>532</v>
      </c>
      <c r="R16" s="108" t="str">
        <f t="shared" si="7"/>
        <v>MAW-MWEP1342</v>
      </c>
      <c r="S16" s="263" t="s">
        <v>532</v>
      </c>
      <c r="T16" s="108" t="str">
        <f t="shared" si="8"/>
        <v>MAG-MWEP1342</v>
      </c>
      <c r="U16" s="263" t="s">
        <v>532</v>
      </c>
      <c r="V16" s="108" t="str">
        <f t="shared" si="9"/>
        <v>MAB-MWEP1342</v>
      </c>
      <c r="W16" s="263" t="s">
        <v>532</v>
      </c>
      <c r="X16" s="100" t="str">
        <f t="shared" si="10"/>
        <v>GLB-MWEP1342</v>
      </c>
      <c r="Y16" s="116"/>
      <c r="Z16" s="116"/>
    </row>
    <row r="17" spans="1:26" ht="14.25" customHeight="1">
      <c r="A17" s="93" t="s">
        <v>975</v>
      </c>
      <c r="B17" s="262" t="s">
        <v>976</v>
      </c>
      <c r="C17" s="263">
        <v>250.93</v>
      </c>
      <c r="D17" s="108" t="str">
        <f t="shared" si="0"/>
        <v>GLW-VEP21</v>
      </c>
      <c r="E17" s="263">
        <v>144.785</v>
      </c>
      <c r="F17" s="108" t="str">
        <f t="shared" si="1"/>
        <v>SLO-VEP21</v>
      </c>
      <c r="G17" s="263">
        <v>171.35</v>
      </c>
      <c r="H17" s="108" t="str">
        <f t="shared" si="2"/>
        <v>BLW-VEP21</v>
      </c>
      <c r="I17" s="263">
        <v>144.785</v>
      </c>
      <c r="J17" s="108" t="str">
        <f t="shared" si="3"/>
        <v>WEO-VEP21</v>
      </c>
      <c r="K17" s="263">
        <v>250.93</v>
      </c>
      <c r="L17" s="108" t="str">
        <f t="shared" si="4"/>
        <v>GLG-VEP21</v>
      </c>
      <c r="M17" s="263">
        <v>125.005</v>
      </c>
      <c r="N17" s="108" t="str">
        <f t="shared" si="5"/>
        <v>NAO-VEP21</v>
      </c>
      <c r="O17" s="263">
        <v>125.005</v>
      </c>
      <c r="P17" s="93" t="str">
        <f t="shared" si="6"/>
        <v>WHO-VEP21</v>
      </c>
      <c r="Q17" s="263">
        <v>250.93</v>
      </c>
      <c r="R17" s="108" t="str">
        <f t="shared" si="7"/>
        <v>MAW-VEP21</v>
      </c>
      <c r="S17" s="263">
        <v>250.93</v>
      </c>
      <c r="T17" s="108" t="str">
        <f t="shared" si="8"/>
        <v>MAG-VEP21</v>
      </c>
      <c r="U17" s="263">
        <v>250.93</v>
      </c>
      <c r="V17" s="108" t="str">
        <f t="shared" si="9"/>
        <v>MAB-VEP21</v>
      </c>
      <c r="W17" s="263">
        <v>250.93</v>
      </c>
      <c r="X17" s="100" t="str">
        <f t="shared" si="10"/>
        <v>GLB-VEP21</v>
      </c>
      <c r="Y17" s="116"/>
      <c r="Z17" s="116"/>
    </row>
    <row r="18" spans="1:26" ht="14.25" customHeight="1">
      <c r="A18" s="93" t="s">
        <v>977</v>
      </c>
      <c r="B18" s="262" t="s">
        <v>978</v>
      </c>
      <c r="C18" s="263">
        <v>285.55</v>
      </c>
      <c r="D18" s="108" t="str">
        <f t="shared" si="0"/>
        <v>GLW-BEP24</v>
      </c>
      <c r="E18" s="263">
        <v>142.255</v>
      </c>
      <c r="F18" s="108" t="str">
        <f t="shared" si="1"/>
        <v>SLO-BEP24</v>
      </c>
      <c r="G18" s="263">
        <v>194.92499999999998</v>
      </c>
      <c r="H18" s="108" t="str">
        <f t="shared" si="2"/>
        <v>BLW-BEP24</v>
      </c>
      <c r="I18" s="263">
        <v>142.255</v>
      </c>
      <c r="J18" s="108" t="str">
        <f t="shared" si="3"/>
        <v>WEO-BEP24</v>
      </c>
      <c r="K18" s="263">
        <v>285.55</v>
      </c>
      <c r="L18" s="108" t="str">
        <f t="shared" si="4"/>
        <v>GLG-BEP24</v>
      </c>
      <c r="M18" s="263">
        <v>142.255</v>
      </c>
      <c r="N18" s="108" t="str">
        <f t="shared" si="5"/>
        <v>NAO-BEP24</v>
      </c>
      <c r="O18" s="263">
        <v>142.255</v>
      </c>
      <c r="P18" s="93" t="str">
        <f t="shared" si="6"/>
        <v>WHO-BEP24</v>
      </c>
      <c r="Q18" s="263">
        <v>285.55</v>
      </c>
      <c r="R18" s="108" t="str">
        <f t="shared" si="7"/>
        <v>MAW-BEP24</v>
      </c>
      <c r="S18" s="263">
        <v>285.55</v>
      </c>
      <c r="T18" s="108" t="str">
        <f t="shared" si="8"/>
        <v>MAG-BEP24</v>
      </c>
      <c r="U18" s="263">
        <v>285.55</v>
      </c>
      <c r="V18" s="108" t="str">
        <f t="shared" si="9"/>
        <v>MAB-BEP24</v>
      </c>
      <c r="W18" s="263">
        <v>285.55</v>
      </c>
      <c r="X18" s="100" t="str">
        <f t="shared" si="10"/>
        <v>GLB-BEP24</v>
      </c>
      <c r="Y18" s="116"/>
      <c r="Z18" s="116"/>
    </row>
    <row r="19" spans="1:26" ht="14.25" customHeight="1">
      <c r="A19" s="93" t="s">
        <v>979</v>
      </c>
      <c r="B19" s="262" t="s">
        <v>980</v>
      </c>
      <c r="C19" s="263">
        <v>297.16000000000003</v>
      </c>
      <c r="D19" s="108" t="str">
        <f t="shared" si="0"/>
        <v>GLW-BEP26</v>
      </c>
      <c r="E19" s="263">
        <v>148.005</v>
      </c>
      <c r="F19" s="108" t="str">
        <f t="shared" si="1"/>
        <v>SLO-BEP26</v>
      </c>
      <c r="G19" s="263">
        <v>202.86</v>
      </c>
      <c r="H19" s="108" t="str">
        <f t="shared" si="2"/>
        <v>BLW-BEP26</v>
      </c>
      <c r="I19" s="263">
        <v>148.005</v>
      </c>
      <c r="J19" s="108" t="str">
        <f t="shared" si="3"/>
        <v>WEO-BEP26</v>
      </c>
      <c r="K19" s="263">
        <v>297.16000000000003</v>
      </c>
      <c r="L19" s="108" t="str">
        <f t="shared" si="4"/>
        <v>GLG-BEP26</v>
      </c>
      <c r="M19" s="263">
        <v>148.005</v>
      </c>
      <c r="N19" s="108" t="str">
        <f t="shared" si="5"/>
        <v>NAO-BEP26</v>
      </c>
      <c r="O19" s="263">
        <v>148.005</v>
      </c>
      <c r="P19" s="93" t="str">
        <f t="shared" si="6"/>
        <v>WHO-BEP26</v>
      </c>
      <c r="Q19" s="263">
        <v>297.16000000000003</v>
      </c>
      <c r="R19" s="108" t="str">
        <f t="shared" si="7"/>
        <v>MAW-BEP26</v>
      </c>
      <c r="S19" s="263">
        <v>297.16000000000003</v>
      </c>
      <c r="T19" s="108" t="str">
        <f t="shared" si="8"/>
        <v>MAG-BEP26</v>
      </c>
      <c r="U19" s="263">
        <v>297.16000000000003</v>
      </c>
      <c r="V19" s="108" t="str">
        <f t="shared" si="9"/>
        <v>MAB-BEP26</v>
      </c>
      <c r="W19" s="263">
        <v>297.16000000000003</v>
      </c>
      <c r="X19" s="100" t="str">
        <f t="shared" si="10"/>
        <v>GLB-BEP26</v>
      </c>
      <c r="Y19" s="116"/>
      <c r="Z19" s="116"/>
    </row>
    <row r="20" spans="1:26" ht="14.25" customHeight="1">
      <c r="A20" s="93" t="s">
        <v>981</v>
      </c>
      <c r="B20" s="262" t="s">
        <v>982</v>
      </c>
      <c r="C20" s="263" t="s">
        <v>532</v>
      </c>
      <c r="D20" s="108" t="str">
        <f t="shared" si="0"/>
        <v>GLW-MBEP21-D</v>
      </c>
      <c r="E20" s="263">
        <v>202.17</v>
      </c>
      <c r="F20" s="108" t="str">
        <f t="shared" si="1"/>
        <v>SLO-MBEP21-D</v>
      </c>
      <c r="G20" s="263" t="s">
        <v>532</v>
      </c>
      <c r="H20" s="108" t="str">
        <f t="shared" si="2"/>
        <v>BLW-MBEP21-D</v>
      </c>
      <c r="I20" s="263">
        <v>202.17</v>
      </c>
      <c r="J20" s="108" t="str">
        <f t="shared" si="3"/>
        <v>WEO-MBEP21-D</v>
      </c>
      <c r="K20" s="263" t="s">
        <v>532</v>
      </c>
      <c r="L20" s="108" t="str">
        <f t="shared" si="4"/>
        <v>GLG-MBEP21-D</v>
      </c>
      <c r="M20" s="263" t="s">
        <v>532</v>
      </c>
      <c r="N20" s="108" t="str">
        <f t="shared" si="5"/>
        <v>NAO-MBEP21-D</v>
      </c>
      <c r="O20" s="263" t="s">
        <v>532</v>
      </c>
      <c r="P20" s="93" t="str">
        <f t="shared" si="6"/>
        <v>WHO-MBEP21-D</v>
      </c>
      <c r="Q20" s="263" t="s">
        <v>532</v>
      </c>
      <c r="R20" s="108" t="str">
        <f t="shared" si="7"/>
        <v>MAW-MBEP21-D</v>
      </c>
      <c r="S20" s="263" t="s">
        <v>532</v>
      </c>
      <c r="T20" s="108" t="str">
        <f t="shared" si="8"/>
        <v>MAG-MBEP21-D</v>
      </c>
      <c r="U20" s="263" t="s">
        <v>532</v>
      </c>
      <c r="V20" s="108" t="str">
        <f t="shared" si="9"/>
        <v>MAB-MBEP21-D</v>
      </c>
      <c r="W20" s="263" t="s">
        <v>532</v>
      </c>
      <c r="X20" s="100" t="str">
        <f t="shared" si="10"/>
        <v>GLB-MBEP21-D</v>
      </c>
      <c r="Y20" s="116"/>
      <c r="Z20" s="116"/>
    </row>
    <row r="21" spans="1:26" ht="14.25" customHeight="1">
      <c r="A21" s="93" t="s">
        <v>983</v>
      </c>
      <c r="B21" s="262" t="s">
        <v>984</v>
      </c>
      <c r="C21" s="263" t="s">
        <v>532</v>
      </c>
      <c r="D21" s="108" t="str">
        <f t="shared" si="0"/>
        <v>GLW-MBEP24-D</v>
      </c>
      <c r="E21" s="263">
        <v>231.035</v>
      </c>
      <c r="F21" s="108" t="str">
        <f t="shared" si="1"/>
        <v>SLO-MBEP24-D</v>
      </c>
      <c r="G21" s="263" t="s">
        <v>532</v>
      </c>
      <c r="H21" s="108" t="str">
        <f t="shared" si="2"/>
        <v>BLW-MBEP24-D</v>
      </c>
      <c r="I21" s="263">
        <v>231.035</v>
      </c>
      <c r="J21" s="108" t="str">
        <f t="shared" si="3"/>
        <v>WEO-MBEP24-D</v>
      </c>
      <c r="K21" s="263" t="s">
        <v>532</v>
      </c>
      <c r="L21" s="108" t="str">
        <f t="shared" si="4"/>
        <v>GLG-MBEP24-D</v>
      </c>
      <c r="M21" s="263" t="s">
        <v>532</v>
      </c>
      <c r="N21" s="108" t="str">
        <f t="shared" si="5"/>
        <v>NAO-MBEP24-D</v>
      </c>
      <c r="O21" s="263" t="s">
        <v>532</v>
      </c>
      <c r="P21" s="93" t="str">
        <f t="shared" si="6"/>
        <v>WHO-MBEP24-D</v>
      </c>
      <c r="Q21" s="263" t="s">
        <v>532</v>
      </c>
      <c r="R21" s="108" t="str">
        <f t="shared" si="7"/>
        <v>MAW-MBEP24-D</v>
      </c>
      <c r="S21" s="263" t="s">
        <v>532</v>
      </c>
      <c r="T21" s="108" t="str">
        <f t="shared" si="8"/>
        <v>MAG-MBEP24-D</v>
      </c>
      <c r="U21" s="263" t="s">
        <v>532</v>
      </c>
      <c r="V21" s="108" t="str">
        <f t="shared" si="9"/>
        <v>MAB-MBEP24-D</v>
      </c>
      <c r="W21" s="263" t="s">
        <v>532</v>
      </c>
      <c r="X21" s="100" t="str">
        <f t="shared" si="10"/>
        <v>GLB-MBEP24-D</v>
      </c>
      <c r="Y21" s="116"/>
      <c r="Z21" s="116"/>
    </row>
    <row r="22" spans="1:26" ht="14.25" customHeight="1">
      <c r="A22" s="93" t="s">
        <v>985</v>
      </c>
      <c r="B22" s="262" t="s">
        <v>986</v>
      </c>
      <c r="C22" s="263" t="s">
        <v>532</v>
      </c>
      <c r="D22" s="108" t="str">
        <f t="shared" si="0"/>
        <v>GLW-MBEP26-D</v>
      </c>
      <c r="E22" s="263">
        <v>250.24</v>
      </c>
      <c r="F22" s="108" t="str">
        <f t="shared" si="1"/>
        <v>SLO-MBEP26-D</v>
      </c>
      <c r="G22" s="263" t="s">
        <v>532</v>
      </c>
      <c r="H22" s="108" t="str">
        <f t="shared" si="2"/>
        <v>BLW-MBEP26-D</v>
      </c>
      <c r="I22" s="263">
        <v>250.24</v>
      </c>
      <c r="J22" s="108" t="str">
        <f t="shared" si="3"/>
        <v>WEO-MBEP26-D</v>
      </c>
      <c r="K22" s="263" t="s">
        <v>532</v>
      </c>
      <c r="L22" s="108" t="str">
        <f t="shared" si="4"/>
        <v>GLG-MBEP26-D</v>
      </c>
      <c r="M22" s="263" t="s">
        <v>532</v>
      </c>
      <c r="N22" s="108" t="str">
        <f t="shared" si="5"/>
        <v>NAO-MBEP26-D</v>
      </c>
      <c r="O22" s="263" t="s">
        <v>532</v>
      </c>
      <c r="P22" s="93" t="str">
        <f t="shared" si="6"/>
        <v>WHO-MBEP26-D</v>
      </c>
      <c r="Q22" s="263" t="s">
        <v>532</v>
      </c>
      <c r="R22" s="108" t="str">
        <f t="shared" si="7"/>
        <v>MAW-MBEP26-D</v>
      </c>
      <c r="S22" s="263" t="s">
        <v>532</v>
      </c>
      <c r="T22" s="108" t="str">
        <f t="shared" si="8"/>
        <v>MAG-MBEP26-D</v>
      </c>
      <c r="U22" s="263" t="s">
        <v>532</v>
      </c>
      <c r="V22" s="108" t="str">
        <f t="shared" si="9"/>
        <v>MAB-MBEP26-D</v>
      </c>
      <c r="W22" s="263" t="s">
        <v>532</v>
      </c>
      <c r="X22" s="100" t="str">
        <f t="shared" si="10"/>
        <v>GLB-MBEP26-D</v>
      </c>
      <c r="Y22" s="116"/>
      <c r="Z22" s="116"/>
    </row>
    <row r="23" spans="1:26" ht="14.25" customHeight="1">
      <c r="A23" s="103" t="s">
        <v>987</v>
      </c>
      <c r="B23" s="262"/>
      <c r="C23" s="263"/>
      <c r="D23" s="108"/>
      <c r="E23" s="263"/>
      <c r="F23" s="108"/>
      <c r="G23" s="263"/>
      <c r="H23" s="108"/>
      <c r="I23" s="263"/>
      <c r="J23" s="108"/>
      <c r="K23" s="263"/>
      <c r="L23" s="108"/>
      <c r="M23" s="263"/>
      <c r="N23" s="108"/>
      <c r="O23" s="263"/>
      <c r="P23" s="93"/>
      <c r="Q23" s="263"/>
      <c r="R23" s="108"/>
      <c r="S23" s="263"/>
      <c r="T23" s="108"/>
      <c r="U23" s="263"/>
      <c r="V23" s="108"/>
      <c r="W23" s="263"/>
      <c r="X23" s="100"/>
      <c r="Y23" s="116"/>
      <c r="Z23" s="116"/>
    </row>
    <row r="24" spans="1:26" ht="14.25" customHeight="1">
      <c r="A24" s="93" t="s">
        <v>988</v>
      </c>
      <c r="B24" s="264" t="s">
        <v>539</v>
      </c>
      <c r="C24" s="265">
        <v>90.97</v>
      </c>
      <c r="D24" s="92" t="str">
        <f t="shared" ref="D24:D26" si="11">CONCATENATE("GLW-",B24,)</f>
        <v>GLW-TK8</v>
      </c>
      <c r="E24" s="265">
        <v>45.31</v>
      </c>
      <c r="F24" s="92" t="str">
        <f t="shared" ref="F24:F26" si="12">CONCATENATE("SLO-",B24,)</f>
        <v>SLO-TK8</v>
      </c>
      <c r="G24" s="265">
        <v>62.1</v>
      </c>
      <c r="H24" s="92" t="str">
        <f t="shared" ref="H24:H26" si="13">CONCATENATE("BLW-",B24,)</f>
        <v>BLW-TK8</v>
      </c>
      <c r="I24" s="265">
        <v>45.31</v>
      </c>
      <c r="J24" s="92" t="str">
        <f t="shared" ref="J24:J26" si="14">CONCATENATE("WEO-",B24)</f>
        <v>WEO-TK8</v>
      </c>
      <c r="K24" s="265">
        <v>90.97</v>
      </c>
      <c r="L24" s="92" t="str">
        <f t="shared" ref="L24:L26" si="15">CONCATENATE("GLG-",B24,)</f>
        <v>GLG-TK8</v>
      </c>
      <c r="M24" s="265">
        <v>45.31</v>
      </c>
      <c r="N24" s="92" t="str">
        <f t="shared" ref="N24:N26" si="16">CONCATENATE("NAO-",B24,)</f>
        <v>NAO-TK8</v>
      </c>
      <c r="O24" s="265">
        <v>45.31</v>
      </c>
      <c r="P24" s="112" t="str">
        <f t="shared" ref="P24:P26" si="17">CONCATENATE("WHO-",B24,)</f>
        <v>WHO-TK8</v>
      </c>
      <c r="Q24" s="265">
        <v>90.97</v>
      </c>
      <c r="R24" s="92" t="str">
        <f t="shared" ref="R24:R26" si="18">CONCATENATE("MAW-",B24,)</f>
        <v>MAW-TK8</v>
      </c>
      <c r="S24" s="265">
        <v>90.97</v>
      </c>
      <c r="T24" s="92" t="str">
        <f t="shared" ref="T24:T26" si="19">CONCATENATE("MAG-",B24,)</f>
        <v>MAG-TK8</v>
      </c>
      <c r="U24" s="265">
        <v>90.97</v>
      </c>
      <c r="V24" s="92" t="str">
        <f t="shared" ref="V24:V26" si="20">CONCATENATE("MAB-",B24,)</f>
        <v>MAB-TK8</v>
      </c>
      <c r="W24" s="265">
        <v>90.97</v>
      </c>
      <c r="X24" s="100" t="str">
        <f t="shared" ref="X24:X26" si="21">CONCATENATE("GLB-",B24,)</f>
        <v>GLB-TK8</v>
      </c>
      <c r="Y24" s="116"/>
      <c r="Z24" s="116"/>
    </row>
    <row r="25" spans="1:26" ht="14.25" customHeight="1">
      <c r="A25" s="93" t="s">
        <v>989</v>
      </c>
      <c r="B25" s="262" t="s">
        <v>524</v>
      </c>
      <c r="C25" s="263">
        <v>57.62</v>
      </c>
      <c r="D25" s="108" t="str">
        <f t="shared" si="11"/>
        <v>GLW-OCM8</v>
      </c>
      <c r="E25" s="263">
        <v>57.614999999999995</v>
      </c>
      <c r="F25" s="108" t="str">
        <f t="shared" si="12"/>
        <v>SLO-OCM8</v>
      </c>
      <c r="G25" s="263">
        <v>57.614999999999995</v>
      </c>
      <c r="H25" s="108" t="str">
        <f t="shared" si="13"/>
        <v>BLW-OCM8</v>
      </c>
      <c r="I25" s="263">
        <v>57.614999999999995</v>
      </c>
      <c r="J25" s="108" t="str">
        <f t="shared" si="14"/>
        <v>WEO-OCM8</v>
      </c>
      <c r="K25" s="263">
        <v>57.62</v>
      </c>
      <c r="L25" s="108" t="str">
        <f t="shared" si="15"/>
        <v>GLG-OCM8</v>
      </c>
      <c r="M25" s="263">
        <v>57.614999999999995</v>
      </c>
      <c r="N25" s="108" t="str">
        <f t="shared" si="16"/>
        <v>NAO-OCM8</v>
      </c>
      <c r="O25" s="263">
        <v>57.614999999999995</v>
      </c>
      <c r="P25" s="93" t="str">
        <f t="shared" si="17"/>
        <v>WHO-OCM8</v>
      </c>
      <c r="Q25" s="263">
        <v>57.62</v>
      </c>
      <c r="R25" s="108" t="str">
        <f t="shared" si="18"/>
        <v>MAW-OCM8</v>
      </c>
      <c r="S25" s="263">
        <v>57.62</v>
      </c>
      <c r="T25" s="108" t="str">
        <f t="shared" si="19"/>
        <v>MAG-OCM8</v>
      </c>
      <c r="U25" s="263">
        <v>57.62</v>
      </c>
      <c r="V25" s="108" t="str">
        <f t="shared" si="20"/>
        <v>MAB-OCM8</v>
      </c>
      <c r="W25" s="263">
        <v>57.62</v>
      </c>
      <c r="X25" s="100" t="str">
        <f t="shared" si="21"/>
        <v>GLB-OCM8</v>
      </c>
      <c r="Y25" s="116"/>
      <c r="Z25" s="116"/>
    </row>
    <row r="26" spans="1:26" ht="14.25" customHeight="1">
      <c r="A26" s="93" t="s">
        <v>990</v>
      </c>
      <c r="B26" s="262" t="s">
        <v>518</v>
      </c>
      <c r="C26" s="263">
        <v>44.85</v>
      </c>
      <c r="D26" s="108" t="str">
        <f t="shared" si="11"/>
        <v>GLW-SM8</v>
      </c>
      <c r="E26" s="263">
        <v>44.85</v>
      </c>
      <c r="F26" s="108" t="str">
        <f t="shared" si="12"/>
        <v>SLO-SM8</v>
      </c>
      <c r="G26" s="263">
        <v>44.85</v>
      </c>
      <c r="H26" s="108" t="str">
        <f t="shared" si="13"/>
        <v>BLW-SM8</v>
      </c>
      <c r="I26" s="263">
        <v>44.85</v>
      </c>
      <c r="J26" s="108" t="str">
        <f t="shared" si="14"/>
        <v>WEO-SM8</v>
      </c>
      <c r="K26" s="263">
        <v>44.85</v>
      </c>
      <c r="L26" s="108" t="str">
        <f t="shared" si="15"/>
        <v>GLG-SM8</v>
      </c>
      <c r="M26" s="263">
        <v>44.85</v>
      </c>
      <c r="N26" s="108" t="str">
        <f t="shared" si="16"/>
        <v>NAO-SM8</v>
      </c>
      <c r="O26" s="263">
        <v>44.85</v>
      </c>
      <c r="P26" s="93" t="str">
        <f t="shared" si="17"/>
        <v>WHO-SM8</v>
      </c>
      <c r="Q26" s="263">
        <v>44.85</v>
      </c>
      <c r="R26" s="108" t="str">
        <f t="shared" si="18"/>
        <v>MAW-SM8</v>
      </c>
      <c r="S26" s="263">
        <v>44.85</v>
      </c>
      <c r="T26" s="108" t="str">
        <f t="shared" si="19"/>
        <v>MAG-SM8</v>
      </c>
      <c r="U26" s="263">
        <v>44.85</v>
      </c>
      <c r="V26" s="108" t="str">
        <f t="shared" si="20"/>
        <v>MAB-SM8</v>
      </c>
      <c r="W26" s="263">
        <v>44.85</v>
      </c>
      <c r="X26" s="100" t="str">
        <f t="shared" si="21"/>
        <v>GLB-SM8</v>
      </c>
      <c r="Y26" s="116"/>
      <c r="Z26" s="116"/>
    </row>
    <row r="27" spans="1:26" ht="14.25" customHeight="1">
      <c r="A27" s="103" t="s">
        <v>991</v>
      </c>
      <c r="B27" s="262"/>
      <c r="C27" s="263"/>
      <c r="D27" s="108"/>
      <c r="E27" s="263"/>
      <c r="F27" s="108"/>
      <c r="G27" s="263"/>
      <c r="H27" s="108"/>
      <c r="I27" s="263"/>
      <c r="J27" s="108"/>
      <c r="K27" s="263"/>
      <c r="L27" s="108"/>
      <c r="M27" s="263"/>
      <c r="N27" s="108"/>
      <c r="O27" s="263"/>
      <c r="P27" s="93"/>
      <c r="Q27" s="263"/>
      <c r="R27" s="108"/>
      <c r="S27" s="263"/>
      <c r="T27" s="108"/>
      <c r="U27" s="263"/>
      <c r="V27" s="108"/>
      <c r="W27" s="263"/>
      <c r="X27" s="100"/>
      <c r="Y27" s="116"/>
      <c r="Z27" s="116"/>
    </row>
    <row r="28" spans="1:26" ht="14.25" customHeight="1">
      <c r="A28" s="93" t="s">
        <v>992</v>
      </c>
      <c r="B28" s="262" t="s">
        <v>495</v>
      </c>
      <c r="C28" s="266">
        <v>39.1</v>
      </c>
      <c r="D28" s="108" t="str">
        <f t="shared" ref="D28:D35" si="22">CONCATENATE("GLW-",B28,)</f>
        <v>GLW-WF330</v>
      </c>
      <c r="E28" s="266">
        <v>24.034999999999997</v>
      </c>
      <c r="F28" s="108" t="str">
        <f t="shared" ref="F28:F35" si="23">CONCATENATE("SLO-",B28,)</f>
        <v>SLO-WF330</v>
      </c>
      <c r="G28" s="266">
        <v>29.555</v>
      </c>
      <c r="H28" s="108" t="str">
        <f t="shared" ref="H28:H35" si="24">CONCATENATE("BLW-",B28,)</f>
        <v>BLW-WF330</v>
      </c>
      <c r="I28" s="266">
        <v>24.034999999999997</v>
      </c>
      <c r="J28" s="108" t="str">
        <f t="shared" ref="J28:J35" si="25">CONCATENATE("WEO-",B28)</f>
        <v>WEO-WF330</v>
      </c>
      <c r="K28" s="266">
        <v>39.1</v>
      </c>
      <c r="L28" s="108" t="str">
        <f t="shared" ref="L28:L35" si="26">CONCATENATE("GLG-",B28,)</f>
        <v>GLG-WF330</v>
      </c>
      <c r="M28" s="266">
        <v>24.034999999999997</v>
      </c>
      <c r="N28" s="108" t="str">
        <f t="shared" ref="N28:N35" si="27">CONCATENATE("NAO-",B28,)</f>
        <v>NAO-WF330</v>
      </c>
      <c r="O28" s="266">
        <v>24.034999999999997</v>
      </c>
      <c r="P28" s="93" t="str">
        <f t="shared" ref="P28:P35" si="28">CONCATENATE("WHO-",B28,)</f>
        <v>WHO-WF330</v>
      </c>
      <c r="Q28" s="266">
        <v>39.1</v>
      </c>
      <c r="R28" s="108" t="str">
        <f t="shared" ref="R28:R35" si="29">CONCATENATE("MAW-",B28,)</f>
        <v>MAW-WF330</v>
      </c>
      <c r="S28" s="266">
        <v>39.1</v>
      </c>
      <c r="T28" s="108" t="str">
        <f t="shared" ref="T28:T35" si="30">CONCATENATE("MAG-",B28,)</f>
        <v>MAG-WF330</v>
      </c>
      <c r="U28" s="266">
        <v>39.1</v>
      </c>
      <c r="V28" s="108" t="str">
        <f t="shared" ref="V28:V35" si="31">CONCATENATE("MAB-",B28,)</f>
        <v>MAB-WF330</v>
      </c>
      <c r="W28" s="266">
        <v>39.1</v>
      </c>
      <c r="X28" s="100" t="str">
        <f t="shared" ref="X28:X35" si="32">CONCATENATE("GLB-",B28,)</f>
        <v>GLB-WF330</v>
      </c>
      <c r="Y28" s="116"/>
      <c r="Z28" s="116"/>
    </row>
    <row r="29" spans="1:26" ht="14.25" customHeight="1">
      <c r="A29" s="93" t="s">
        <v>993</v>
      </c>
      <c r="B29" s="262" t="s">
        <v>497</v>
      </c>
      <c r="C29" s="266">
        <v>46.92</v>
      </c>
      <c r="D29" s="108" t="str">
        <f t="shared" si="22"/>
        <v>GLW-WF336</v>
      </c>
      <c r="E29" s="266">
        <v>28.864999999999998</v>
      </c>
      <c r="F29" s="108" t="str">
        <f t="shared" si="23"/>
        <v>SLO-WF336</v>
      </c>
      <c r="G29" s="266">
        <v>35.534999999999997</v>
      </c>
      <c r="H29" s="108" t="str">
        <f t="shared" si="24"/>
        <v>BLW-WF336</v>
      </c>
      <c r="I29" s="266">
        <v>28.864999999999998</v>
      </c>
      <c r="J29" s="108" t="str">
        <f t="shared" si="25"/>
        <v>WEO-WF336</v>
      </c>
      <c r="K29" s="266">
        <v>46.92</v>
      </c>
      <c r="L29" s="108" t="str">
        <f t="shared" si="26"/>
        <v>GLG-WF336</v>
      </c>
      <c r="M29" s="266">
        <v>28.864999999999998</v>
      </c>
      <c r="N29" s="108" t="str">
        <f t="shared" si="27"/>
        <v>NAO-WF336</v>
      </c>
      <c r="O29" s="266">
        <v>28.864999999999998</v>
      </c>
      <c r="P29" s="93" t="str">
        <f t="shared" si="28"/>
        <v>WHO-WF336</v>
      </c>
      <c r="Q29" s="266">
        <v>46.92</v>
      </c>
      <c r="R29" s="108" t="str">
        <f t="shared" si="29"/>
        <v>MAW-WF336</v>
      </c>
      <c r="S29" s="266">
        <v>46.92</v>
      </c>
      <c r="T29" s="108" t="str">
        <f t="shared" si="30"/>
        <v>MAG-WF336</v>
      </c>
      <c r="U29" s="266">
        <v>46.92</v>
      </c>
      <c r="V29" s="108" t="str">
        <f t="shared" si="31"/>
        <v>MAB-WF336</v>
      </c>
      <c r="W29" s="266">
        <v>46.92</v>
      </c>
      <c r="X29" s="100" t="str">
        <f t="shared" si="32"/>
        <v>GLB-WF336</v>
      </c>
      <c r="Y29" s="116"/>
      <c r="Z29" s="116"/>
    </row>
    <row r="30" spans="1:26" ht="14.25" customHeight="1">
      <c r="A30" s="93" t="s">
        <v>994</v>
      </c>
      <c r="B30" s="262" t="s">
        <v>499</v>
      </c>
      <c r="C30" s="266">
        <v>54.74</v>
      </c>
      <c r="D30" s="108" t="str">
        <f t="shared" si="22"/>
        <v>GLW-WF342</v>
      </c>
      <c r="E30" s="266">
        <v>33.58</v>
      </c>
      <c r="F30" s="108" t="str">
        <f t="shared" si="23"/>
        <v>SLO-WF342</v>
      </c>
      <c r="G30" s="266">
        <v>41.4</v>
      </c>
      <c r="H30" s="108" t="str">
        <f t="shared" si="24"/>
        <v>BLW-WF342</v>
      </c>
      <c r="I30" s="266">
        <v>33.58</v>
      </c>
      <c r="J30" s="108" t="str">
        <f t="shared" si="25"/>
        <v>WEO-WF342</v>
      </c>
      <c r="K30" s="266">
        <v>54.74</v>
      </c>
      <c r="L30" s="108" t="str">
        <f t="shared" si="26"/>
        <v>GLG-WF342</v>
      </c>
      <c r="M30" s="266">
        <v>33.58</v>
      </c>
      <c r="N30" s="108" t="str">
        <f t="shared" si="27"/>
        <v>NAO-WF342</v>
      </c>
      <c r="O30" s="266">
        <v>33.58</v>
      </c>
      <c r="P30" s="93" t="str">
        <f t="shared" si="28"/>
        <v>WHO-WF342</v>
      </c>
      <c r="Q30" s="266">
        <v>54.74</v>
      </c>
      <c r="R30" s="108" t="str">
        <f t="shared" si="29"/>
        <v>MAW-WF342</v>
      </c>
      <c r="S30" s="266">
        <v>54.74</v>
      </c>
      <c r="T30" s="108" t="str">
        <f t="shared" si="30"/>
        <v>MAG-WF342</v>
      </c>
      <c r="U30" s="266">
        <v>54.74</v>
      </c>
      <c r="V30" s="108" t="str">
        <f t="shared" si="31"/>
        <v>MAB-WF342</v>
      </c>
      <c r="W30" s="266">
        <v>54.74</v>
      </c>
      <c r="X30" s="100" t="str">
        <f t="shared" si="32"/>
        <v>GLB-WF342</v>
      </c>
      <c r="Y30" s="116"/>
      <c r="Z30" s="116"/>
    </row>
    <row r="31" spans="1:26" ht="14.25" customHeight="1">
      <c r="A31" s="93" t="s">
        <v>995</v>
      </c>
      <c r="B31" s="262" t="s">
        <v>503</v>
      </c>
      <c r="C31" s="266">
        <v>78.2</v>
      </c>
      <c r="D31" s="108" t="str">
        <f t="shared" si="22"/>
        <v>GLW-WF630</v>
      </c>
      <c r="E31" s="266">
        <v>48.069999999999993</v>
      </c>
      <c r="F31" s="108" t="str">
        <f t="shared" si="23"/>
        <v>SLO-WF630</v>
      </c>
      <c r="G31" s="266">
        <v>59.11</v>
      </c>
      <c r="H31" s="108" t="str">
        <f t="shared" si="24"/>
        <v>BLW-WF630</v>
      </c>
      <c r="I31" s="266">
        <v>48.069999999999993</v>
      </c>
      <c r="J31" s="108" t="str">
        <f t="shared" si="25"/>
        <v>WEO-WF630</v>
      </c>
      <c r="K31" s="266">
        <v>78.2</v>
      </c>
      <c r="L31" s="108" t="str">
        <f t="shared" si="26"/>
        <v>GLG-WF630</v>
      </c>
      <c r="M31" s="266">
        <v>48.069999999999993</v>
      </c>
      <c r="N31" s="108" t="str">
        <f t="shared" si="27"/>
        <v>NAO-WF630</v>
      </c>
      <c r="O31" s="266">
        <v>48.069999999999993</v>
      </c>
      <c r="P31" s="93" t="str">
        <f t="shared" si="28"/>
        <v>WHO-WF630</v>
      </c>
      <c r="Q31" s="266">
        <v>78.2</v>
      </c>
      <c r="R31" s="108" t="str">
        <f t="shared" si="29"/>
        <v>MAW-WF630</v>
      </c>
      <c r="S31" s="266">
        <v>78.2</v>
      </c>
      <c r="T31" s="108" t="str">
        <f t="shared" si="30"/>
        <v>MAG-WF630</v>
      </c>
      <c r="U31" s="266">
        <v>78.2</v>
      </c>
      <c r="V31" s="108" t="str">
        <f t="shared" si="31"/>
        <v>MAB-WF630</v>
      </c>
      <c r="W31" s="266">
        <v>78.2</v>
      </c>
      <c r="X31" s="100" t="str">
        <f t="shared" si="32"/>
        <v>GLB-WF630</v>
      </c>
      <c r="Y31" s="116"/>
      <c r="Z31" s="116"/>
    </row>
    <row r="32" spans="1:26" ht="14.25" customHeight="1">
      <c r="A32" s="93" t="s">
        <v>996</v>
      </c>
      <c r="B32" s="262" t="s">
        <v>505</v>
      </c>
      <c r="C32" s="266">
        <v>93.96</v>
      </c>
      <c r="D32" s="108" t="str">
        <f t="shared" si="22"/>
        <v>GLW-WF636</v>
      </c>
      <c r="E32" s="266">
        <v>57.614999999999995</v>
      </c>
      <c r="F32" s="108" t="str">
        <f t="shared" si="23"/>
        <v>SLO-WF636</v>
      </c>
      <c r="G32" s="266">
        <v>70.954999999999998</v>
      </c>
      <c r="H32" s="108" t="str">
        <f t="shared" si="24"/>
        <v>BLW-WF636</v>
      </c>
      <c r="I32" s="266">
        <v>57.614999999999995</v>
      </c>
      <c r="J32" s="108" t="str">
        <f t="shared" si="25"/>
        <v>WEO-WF636</v>
      </c>
      <c r="K32" s="266">
        <v>93.96</v>
      </c>
      <c r="L32" s="108" t="str">
        <f t="shared" si="26"/>
        <v>GLG-WF636</v>
      </c>
      <c r="M32" s="266">
        <v>57.614999999999995</v>
      </c>
      <c r="N32" s="108" t="str">
        <f t="shared" si="27"/>
        <v>NAO-WF636</v>
      </c>
      <c r="O32" s="266">
        <v>57.614999999999995</v>
      </c>
      <c r="P32" s="93" t="str">
        <f t="shared" si="28"/>
        <v>WHO-WF636</v>
      </c>
      <c r="Q32" s="266">
        <v>93.96</v>
      </c>
      <c r="R32" s="108" t="str">
        <f t="shared" si="29"/>
        <v>MAW-WF636</v>
      </c>
      <c r="S32" s="266">
        <v>93.96</v>
      </c>
      <c r="T32" s="108" t="str">
        <f t="shared" si="30"/>
        <v>MAG-WF636</v>
      </c>
      <c r="U32" s="266">
        <v>93.96</v>
      </c>
      <c r="V32" s="108" t="str">
        <f t="shared" si="31"/>
        <v>MAB-WF636</v>
      </c>
      <c r="W32" s="266">
        <v>93.96</v>
      </c>
      <c r="X32" s="100" t="str">
        <f t="shared" si="32"/>
        <v>GLB-WF636</v>
      </c>
      <c r="Y32" s="116"/>
      <c r="Z32" s="116"/>
    </row>
    <row r="33" spans="1:26" ht="14.25" customHeight="1">
      <c r="A33" s="93" t="s">
        <v>997</v>
      </c>
      <c r="B33" s="262" t="s">
        <v>507</v>
      </c>
      <c r="C33" s="266">
        <v>109.6</v>
      </c>
      <c r="D33" s="108" t="str">
        <f t="shared" si="22"/>
        <v>GLW-WF642</v>
      </c>
      <c r="E33" s="266">
        <v>67.274999999999991</v>
      </c>
      <c r="F33" s="108" t="str">
        <f t="shared" si="23"/>
        <v>SLO-WF642</v>
      </c>
      <c r="G33" s="266">
        <v>82.8</v>
      </c>
      <c r="H33" s="108" t="str">
        <f t="shared" si="24"/>
        <v>BLW-WF642</v>
      </c>
      <c r="I33" s="266">
        <v>67.274999999999991</v>
      </c>
      <c r="J33" s="108" t="str">
        <f t="shared" si="25"/>
        <v>WEO-WF642</v>
      </c>
      <c r="K33" s="266">
        <v>109.6</v>
      </c>
      <c r="L33" s="108" t="str">
        <f t="shared" si="26"/>
        <v>GLG-WF642</v>
      </c>
      <c r="M33" s="266">
        <v>67.274999999999991</v>
      </c>
      <c r="N33" s="108" t="str">
        <f t="shared" si="27"/>
        <v>NAO-WF642</v>
      </c>
      <c r="O33" s="266">
        <v>67.274999999999991</v>
      </c>
      <c r="P33" s="93" t="str">
        <f t="shared" si="28"/>
        <v>WHO-WF642</v>
      </c>
      <c r="Q33" s="266">
        <v>109.6</v>
      </c>
      <c r="R33" s="108" t="str">
        <f t="shared" si="29"/>
        <v>MAW-WF642</v>
      </c>
      <c r="S33" s="266">
        <v>109.6</v>
      </c>
      <c r="T33" s="108" t="str">
        <f t="shared" si="30"/>
        <v>MAG-WF642</v>
      </c>
      <c r="U33" s="266">
        <v>109.6</v>
      </c>
      <c r="V33" s="108" t="str">
        <f t="shared" si="31"/>
        <v>MAB-WF642</v>
      </c>
      <c r="W33" s="266">
        <v>109.6</v>
      </c>
      <c r="X33" s="100" t="str">
        <f t="shared" si="32"/>
        <v>GLB-WF642</v>
      </c>
      <c r="Y33" s="116"/>
      <c r="Z33" s="116"/>
    </row>
    <row r="34" spans="1:26" ht="14.25" customHeight="1">
      <c r="A34" s="93" t="s">
        <v>998</v>
      </c>
      <c r="B34" s="262" t="s">
        <v>513</v>
      </c>
      <c r="C34" s="266">
        <v>125.24</v>
      </c>
      <c r="D34" s="108" t="str">
        <f t="shared" si="22"/>
        <v>GLW-TF396</v>
      </c>
      <c r="E34" s="266">
        <v>76.935000000000002</v>
      </c>
      <c r="F34" s="108" t="str">
        <f t="shared" si="23"/>
        <v>SLO-TF396</v>
      </c>
      <c r="G34" s="266">
        <v>94.64500000000001</v>
      </c>
      <c r="H34" s="108" t="str">
        <f t="shared" si="24"/>
        <v>BLW-TF396</v>
      </c>
      <c r="I34" s="266">
        <v>76.935000000000002</v>
      </c>
      <c r="J34" s="108" t="str">
        <f t="shared" si="25"/>
        <v>WEO-TF396</v>
      </c>
      <c r="K34" s="266">
        <v>125.24</v>
      </c>
      <c r="L34" s="108" t="str">
        <f t="shared" si="26"/>
        <v>GLG-TF396</v>
      </c>
      <c r="M34" s="266">
        <v>76.935000000000002</v>
      </c>
      <c r="N34" s="108" t="str">
        <f t="shared" si="27"/>
        <v>NAO-TF396</v>
      </c>
      <c r="O34" s="266">
        <v>76.935000000000002</v>
      </c>
      <c r="P34" s="93" t="str">
        <f t="shared" si="28"/>
        <v>WHO-TF396</v>
      </c>
      <c r="Q34" s="266">
        <v>125.24</v>
      </c>
      <c r="R34" s="108" t="str">
        <f t="shared" si="29"/>
        <v>MAW-TF396</v>
      </c>
      <c r="S34" s="266">
        <v>125.24</v>
      </c>
      <c r="T34" s="108" t="str">
        <f t="shared" si="30"/>
        <v>MAG-TF396</v>
      </c>
      <c r="U34" s="266">
        <v>125.24</v>
      </c>
      <c r="V34" s="108" t="str">
        <f t="shared" si="31"/>
        <v>MAB-TF396</v>
      </c>
      <c r="W34" s="266">
        <v>125.24</v>
      </c>
      <c r="X34" s="100" t="str">
        <f t="shared" si="32"/>
        <v>GLB-TF396</v>
      </c>
      <c r="Y34" s="116"/>
      <c r="Z34" s="116"/>
    </row>
    <row r="35" spans="1:26" ht="14.25" customHeight="1">
      <c r="A35" s="93" t="s">
        <v>999</v>
      </c>
      <c r="B35" s="262" t="s">
        <v>515</v>
      </c>
      <c r="C35" s="263">
        <v>250.47</v>
      </c>
      <c r="D35" s="108" t="str">
        <f t="shared" si="22"/>
        <v>GLW-TF696</v>
      </c>
      <c r="E35" s="263">
        <v>153.755</v>
      </c>
      <c r="F35" s="108" t="str">
        <f t="shared" si="23"/>
        <v>SLO-TF696</v>
      </c>
      <c r="G35" s="263">
        <v>189.29000000000002</v>
      </c>
      <c r="H35" s="108" t="str">
        <f t="shared" si="24"/>
        <v>BLW-TF696</v>
      </c>
      <c r="I35" s="263">
        <v>153.755</v>
      </c>
      <c r="J35" s="108" t="str">
        <f t="shared" si="25"/>
        <v>WEO-TF696</v>
      </c>
      <c r="K35" s="263">
        <v>250.47</v>
      </c>
      <c r="L35" s="108" t="str">
        <f t="shared" si="26"/>
        <v>GLG-TF696</v>
      </c>
      <c r="M35" s="263">
        <v>153.755</v>
      </c>
      <c r="N35" s="108" t="str">
        <f t="shared" si="27"/>
        <v>NAO-TF696</v>
      </c>
      <c r="O35" s="263">
        <v>153.755</v>
      </c>
      <c r="P35" s="93" t="str">
        <f t="shared" si="28"/>
        <v>WHO-TF696</v>
      </c>
      <c r="Q35" s="263">
        <v>250.47</v>
      </c>
      <c r="R35" s="108" t="str">
        <f t="shared" si="29"/>
        <v>MAW-TF696</v>
      </c>
      <c r="S35" s="263">
        <v>250.47</v>
      </c>
      <c r="T35" s="108" t="str">
        <f t="shared" si="30"/>
        <v>MAG-TF696</v>
      </c>
      <c r="U35" s="263">
        <v>250.47</v>
      </c>
      <c r="V35" s="108" t="str">
        <f t="shared" si="31"/>
        <v>MAB-TF696</v>
      </c>
      <c r="W35" s="263">
        <v>250.47</v>
      </c>
      <c r="X35" s="100" t="str">
        <f t="shared" si="32"/>
        <v>GLB-TF696</v>
      </c>
      <c r="Y35" s="116"/>
      <c r="Z35" s="116"/>
    </row>
    <row r="36" spans="1:26" ht="14.25" customHeight="1">
      <c r="A36" s="103" t="s">
        <v>1000</v>
      </c>
      <c r="B36" s="262"/>
      <c r="C36" s="263"/>
      <c r="D36" s="108"/>
      <c r="E36" s="263"/>
      <c r="F36" s="108"/>
      <c r="G36" s="263"/>
      <c r="H36" s="108"/>
      <c r="I36" s="263"/>
      <c r="J36" s="108"/>
      <c r="K36" s="263"/>
      <c r="L36" s="108"/>
      <c r="M36" s="263"/>
      <c r="N36" s="108"/>
      <c r="O36" s="263"/>
      <c r="P36" s="93"/>
      <c r="Q36" s="263"/>
      <c r="R36" s="108"/>
      <c r="S36" s="263"/>
      <c r="T36" s="108"/>
      <c r="U36" s="263"/>
      <c r="V36" s="108"/>
      <c r="W36" s="263"/>
      <c r="X36" s="100"/>
      <c r="Y36" s="116"/>
      <c r="Z36" s="116"/>
    </row>
    <row r="37" spans="1:26" ht="14.25" customHeight="1">
      <c r="A37" s="93" t="s">
        <v>1000</v>
      </c>
      <c r="B37" s="264" t="s">
        <v>1000</v>
      </c>
      <c r="C37" s="265">
        <v>48</v>
      </c>
      <c r="D37" s="108" t="str">
        <f>CONCATENATE("GLW-",B37,)</f>
        <v>GLW-Sample Door</v>
      </c>
      <c r="E37" s="267">
        <v>42</v>
      </c>
      <c r="F37" s="92" t="str">
        <f>CONCATENATE("SLO-",B37,)</f>
        <v>SLO-Sample Door</v>
      </c>
      <c r="G37" s="267">
        <v>35</v>
      </c>
      <c r="H37" s="92" t="str">
        <f>CONCATENATE("BLW-",B37,)</f>
        <v>BLW-Sample Door</v>
      </c>
      <c r="I37" s="267">
        <v>42</v>
      </c>
      <c r="J37" s="92" t="str">
        <f>CONCATENATE("WEO-",B37)</f>
        <v>WEO-Sample Door</v>
      </c>
      <c r="K37" s="265">
        <v>48</v>
      </c>
      <c r="L37" s="92" t="str">
        <f>CONCATENATE("GLG-",B37,)</f>
        <v>GLG-Sample Door</v>
      </c>
      <c r="M37" s="267">
        <v>32</v>
      </c>
      <c r="N37" s="92" t="str">
        <f>CONCATENATE("NAO-",B37,)</f>
        <v>NAO-Sample Door</v>
      </c>
      <c r="O37" s="267">
        <v>32</v>
      </c>
      <c r="P37" s="112" t="str">
        <f>CONCATENATE("WHO-",B37,)</f>
        <v>WHO-Sample Door</v>
      </c>
      <c r="Q37" s="265">
        <v>48</v>
      </c>
      <c r="R37" s="92" t="str">
        <f>CONCATENATE("MAW-",B37,)</f>
        <v>MAW-Sample Door</v>
      </c>
      <c r="S37" s="265">
        <v>48</v>
      </c>
      <c r="T37" s="92" t="str">
        <f>CONCATENATE("MAG-",B37,)</f>
        <v>MAG-Sample Door</v>
      </c>
      <c r="U37" s="265">
        <v>48</v>
      </c>
      <c r="V37" s="92" t="str">
        <f>CONCATENATE("MAB-",B37,)</f>
        <v>MAB-Sample Door</v>
      </c>
      <c r="W37" s="265">
        <v>48</v>
      </c>
      <c r="X37" s="100" t="str">
        <f>CONCATENATE("GLB-",B37,)</f>
        <v>GLB-Sample Door</v>
      </c>
      <c r="Y37" s="116"/>
      <c r="Z37" s="116"/>
    </row>
    <row r="38" spans="1:26" ht="14.25" customHeight="1">
      <c r="A38" s="103" t="s">
        <v>1001</v>
      </c>
      <c r="B38" s="264"/>
      <c r="C38" s="265"/>
      <c r="D38" s="108"/>
      <c r="E38" s="267"/>
      <c r="F38" s="92"/>
      <c r="G38" s="267"/>
      <c r="H38" s="92"/>
      <c r="I38" s="267"/>
      <c r="J38" s="92"/>
      <c r="K38" s="265"/>
      <c r="L38" s="92"/>
      <c r="M38" s="267"/>
      <c r="N38" s="92"/>
      <c r="O38" s="267"/>
      <c r="P38" s="112"/>
      <c r="Q38" s="265"/>
      <c r="R38" s="92"/>
      <c r="S38" s="265"/>
      <c r="T38" s="92"/>
      <c r="U38" s="265"/>
      <c r="V38" s="92"/>
      <c r="W38" s="265"/>
      <c r="X38" s="100"/>
      <c r="Y38" s="116"/>
      <c r="Z38" s="116"/>
    </row>
    <row r="39" spans="1:26" ht="14.25" customHeight="1">
      <c r="A39" s="93" t="s">
        <v>1002</v>
      </c>
      <c r="B39" s="268" t="s">
        <v>1003</v>
      </c>
      <c r="C39" s="269">
        <v>4.5999999999999996</v>
      </c>
      <c r="D39" s="108" t="str">
        <f>CONCATENATE("GLW-",B39,)</f>
        <v>GLW-Edgebanding</v>
      </c>
      <c r="E39" s="269">
        <v>2</v>
      </c>
      <c r="F39" s="92" t="str">
        <f>CONCATENATE("SLO-",B39,)</f>
        <v>SLO-Edgebanding</v>
      </c>
      <c r="G39" s="269">
        <v>2</v>
      </c>
      <c r="H39" s="92" t="str">
        <f>CONCATENATE("BLW-",B39,)</f>
        <v>BLW-Edgebanding</v>
      </c>
      <c r="I39" s="269">
        <v>2</v>
      </c>
      <c r="J39" s="92" t="str">
        <f>CONCATENATE("WEO-",B39)</f>
        <v>WEO-Edgebanding</v>
      </c>
      <c r="K39" s="269">
        <v>4.5999999999999996</v>
      </c>
      <c r="L39" s="92" t="str">
        <f>CONCATENATE("GLG-",B39,)</f>
        <v>GLG-Edgebanding</v>
      </c>
      <c r="M39" s="269">
        <v>2</v>
      </c>
      <c r="N39" s="92" t="str">
        <f>CONCATENATE("NAO-",B39,)</f>
        <v>NAO-Edgebanding</v>
      </c>
      <c r="O39" s="269">
        <v>2</v>
      </c>
      <c r="P39" s="112" t="str">
        <f>CONCATENATE("WHO-",B39,)</f>
        <v>WHO-Edgebanding</v>
      </c>
      <c r="Q39" s="269">
        <v>4.5999999999999996</v>
      </c>
      <c r="R39" s="92" t="str">
        <f>CONCATENATE("MAW-",B39,)</f>
        <v>MAW-Edgebanding</v>
      </c>
      <c r="S39" s="269">
        <v>4.5999999999999996</v>
      </c>
      <c r="T39" s="92" t="str">
        <f>CONCATENATE("MAG-",B39,)</f>
        <v>MAG-Edgebanding</v>
      </c>
      <c r="U39" s="269">
        <v>4.5999999999999996</v>
      </c>
      <c r="V39" s="92" t="str">
        <f>CONCATENATE("MAB-",B39,)</f>
        <v>MAB-Edgebanding</v>
      </c>
      <c r="W39" s="269">
        <v>4.5999999999999996</v>
      </c>
      <c r="X39" s="100" t="str">
        <f>CONCATENATE("GLB-",B39,)</f>
        <v>GLB-Edgebanding</v>
      </c>
      <c r="Y39" s="116"/>
      <c r="Z39" s="116"/>
    </row>
    <row r="40" spans="1:26" ht="14.25" customHeight="1">
      <c r="A40" s="93" t="s">
        <v>1004</v>
      </c>
      <c r="B40" s="93" t="s">
        <v>1005</v>
      </c>
      <c r="C40" s="270">
        <v>14</v>
      </c>
      <c r="D40" s="93" t="s">
        <v>1005</v>
      </c>
      <c r="E40" s="270">
        <v>14</v>
      </c>
      <c r="F40" s="93" t="s">
        <v>1005</v>
      </c>
      <c r="G40" s="270">
        <v>14</v>
      </c>
      <c r="H40" s="93" t="s">
        <v>1005</v>
      </c>
      <c r="I40" s="270">
        <v>14</v>
      </c>
      <c r="J40" s="93" t="s">
        <v>1005</v>
      </c>
      <c r="K40" s="270">
        <v>14</v>
      </c>
      <c r="L40" s="93" t="s">
        <v>1005</v>
      </c>
      <c r="M40" s="270">
        <v>14</v>
      </c>
      <c r="N40" s="93" t="s">
        <v>1005</v>
      </c>
      <c r="O40" s="270">
        <v>14</v>
      </c>
      <c r="P40" s="93" t="s">
        <v>1005</v>
      </c>
      <c r="Q40" s="270">
        <v>14</v>
      </c>
      <c r="R40" s="93" t="s">
        <v>1005</v>
      </c>
      <c r="S40" s="270">
        <v>14</v>
      </c>
      <c r="T40" s="93" t="s">
        <v>1005</v>
      </c>
      <c r="U40" s="270">
        <v>14</v>
      </c>
      <c r="V40" s="93" t="s">
        <v>1005</v>
      </c>
      <c r="W40" s="270">
        <v>14</v>
      </c>
      <c r="X40" s="93" t="s">
        <v>1005</v>
      </c>
      <c r="Y40" s="116"/>
      <c r="Z40" s="116"/>
    </row>
    <row r="41" spans="1:26" ht="14.25" customHeight="1">
      <c r="A41" s="93" t="s">
        <v>1006</v>
      </c>
      <c r="B41" s="93" t="s">
        <v>1007</v>
      </c>
      <c r="C41" s="270">
        <v>26</v>
      </c>
      <c r="D41" s="93" t="s">
        <v>1007</v>
      </c>
      <c r="E41" s="270">
        <v>26</v>
      </c>
      <c r="F41" s="93" t="s">
        <v>1007</v>
      </c>
      <c r="G41" s="270">
        <v>26</v>
      </c>
      <c r="H41" s="93" t="s">
        <v>1007</v>
      </c>
      <c r="I41" s="270">
        <v>26</v>
      </c>
      <c r="J41" s="93" t="s">
        <v>1007</v>
      </c>
      <c r="K41" s="270">
        <v>26</v>
      </c>
      <c r="L41" s="93" t="s">
        <v>1007</v>
      </c>
      <c r="M41" s="270">
        <v>26</v>
      </c>
      <c r="N41" s="93" t="s">
        <v>1007</v>
      </c>
      <c r="O41" s="270">
        <v>26</v>
      </c>
      <c r="P41" s="93" t="s">
        <v>1007</v>
      </c>
      <c r="Q41" s="270">
        <v>26</v>
      </c>
      <c r="R41" s="93" t="s">
        <v>1007</v>
      </c>
      <c r="S41" s="270">
        <v>26</v>
      </c>
      <c r="T41" s="93" t="s">
        <v>1007</v>
      </c>
      <c r="U41" s="270">
        <v>26</v>
      </c>
      <c r="V41" s="93" t="s">
        <v>1007</v>
      </c>
      <c r="W41" s="270">
        <v>26</v>
      </c>
      <c r="X41" s="93" t="s">
        <v>1007</v>
      </c>
      <c r="Y41" s="116"/>
      <c r="Z41" s="116"/>
    </row>
    <row r="42" spans="1:26" ht="14.25" customHeight="1">
      <c r="A42" s="93" t="s">
        <v>1008</v>
      </c>
      <c r="B42" s="271" t="s">
        <v>1009</v>
      </c>
      <c r="C42" s="270">
        <v>24</v>
      </c>
      <c r="D42" s="271" t="s">
        <v>1009</v>
      </c>
      <c r="E42" s="270">
        <v>24</v>
      </c>
      <c r="F42" s="271" t="s">
        <v>1009</v>
      </c>
      <c r="G42" s="270">
        <v>24</v>
      </c>
      <c r="H42" s="271" t="s">
        <v>1009</v>
      </c>
      <c r="I42" s="270">
        <v>24</v>
      </c>
      <c r="J42" s="271" t="s">
        <v>1009</v>
      </c>
      <c r="K42" s="270">
        <v>24</v>
      </c>
      <c r="L42" s="271" t="s">
        <v>1009</v>
      </c>
      <c r="M42" s="270">
        <v>24</v>
      </c>
      <c r="N42" s="271" t="s">
        <v>1009</v>
      </c>
      <c r="O42" s="270">
        <v>24</v>
      </c>
      <c r="P42" s="271" t="s">
        <v>1009</v>
      </c>
      <c r="Q42" s="270">
        <v>24</v>
      </c>
      <c r="R42" s="271" t="s">
        <v>1009</v>
      </c>
      <c r="S42" s="270">
        <v>24</v>
      </c>
      <c r="T42" s="271" t="s">
        <v>1009</v>
      </c>
      <c r="U42" s="270">
        <v>24</v>
      </c>
      <c r="V42" s="271" t="s">
        <v>1009</v>
      </c>
      <c r="W42" s="270">
        <v>24</v>
      </c>
      <c r="X42" s="271" t="s">
        <v>1009</v>
      </c>
      <c r="Y42" s="116"/>
      <c r="Z42" s="116"/>
    </row>
    <row r="43" spans="1:26" ht="14.25" customHeight="1">
      <c r="A43" s="93" t="s">
        <v>1010</v>
      </c>
      <c r="B43" s="271" t="s">
        <v>1011</v>
      </c>
      <c r="C43" s="270">
        <v>28</v>
      </c>
      <c r="D43" s="271" t="s">
        <v>1011</v>
      </c>
      <c r="E43" s="270">
        <v>28</v>
      </c>
      <c r="F43" s="271" t="s">
        <v>1011</v>
      </c>
      <c r="G43" s="270">
        <v>28</v>
      </c>
      <c r="H43" s="271" t="s">
        <v>1011</v>
      </c>
      <c r="I43" s="270">
        <v>28</v>
      </c>
      <c r="J43" s="271" t="s">
        <v>1011</v>
      </c>
      <c r="K43" s="270">
        <v>28</v>
      </c>
      <c r="L43" s="271" t="s">
        <v>1011</v>
      </c>
      <c r="M43" s="270">
        <v>28</v>
      </c>
      <c r="N43" s="271" t="s">
        <v>1011</v>
      </c>
      <c r="O43" s="270">
        <v>28</v>
      </c>
      <c r="P43" s="271" t="s">
        <v>1011</v>
      </c>
      <c r="Q43" s="270">
        <v>28</v>
      </c>
      <c r="R43" s="271" t="s">
        <v>1011</v>
      </c>
      <c r="S43" s="270">
        <v>28</v>
      </c>
      <c r="T43" s="271" t="s">
        <v>1011</v>
      </c>
      <c r="U43" s="270">
        <v>28</v>
      </c>
      <c r="V43" s="271" t="s">
        <v>1011</v>
      </c>
      <c r="W43" s="270">
        <v>28</v>
      </c>
      <c r="X43" s="271" t="s">
        <v>1011</v>
      </c>
      <c r="Y43" s="116"/>
      <c r="Z43" s="116"/>
    </row>
    <row r="44" spans="1:26" ht="14.25" customHeight="1">
      <c r="A44" s="93" t="s">
        <v>1012</v>
      </c>
      <c r="B44" s="271" t="s">
        <v>1013</v>
      </c>
      <c r="C44" s="270">
        <v>28</v>
      </c>
      <c r="D44" s="271" t="s">
        <v>1013</v>
      </c>
      <c r="E44" s="270">
        <v>28</v>
      </c>
      <c r="F44" s="271" t="s">
        <v>1013</v>
      </c>
      <c r="G44" s="270">
        <v>28</v>
      </c>
      <c r="H44" s="271" t="s">
        <v>1013</v>
      </c>
      <c r="I44" s="270">
        <v>28</v>
      </c>
      <c r="J44" s="271" t="s">
        <v>1013</v>
      </c>
      <c r="K44" s="270">
        <v>28</v>
      </c>
      <c r="L44" s="271" t="s">
        <v>1013</v>
      </c>
      <c r="M44" s="270">
        <v>28</v>
      </c>
      <c r="N44" s="271" t="s">
        <v>1013</v>
      </c>
      <c r="O44" s="270">
        <v>28</v>
      </c>
      <c r="P44" s="271" t="s">
        <v>1013</v>
      </c>
      <c r="Q44" s="270">
        <v>28</v>
      </c>
      <c r="R44" s="271" t="s">
        <v>1013</v>
      </c>
      <c r="S44" s="270">
        <v>28</v>
      </c>
      <c r="T44" s="271" t="s">
        <v>1013</v>
      </c>
      <c r="U44" s="270">
        <v>28</v>
      </c>
      <c r="V44" s="271" t="s">
        <v>1013</v>
      </c>
      <c r="W44" s="270">
        <v>28</v>
      </c>
      <c r="X44" s="271" t="s">
        <v>1013</v>
      </c>
      <c r="Y44" s="116"/>
      <c r="Z44" s="116"/>
    </row>
    <row r="45" spans="1:26" ht="14.25" customHeight="1">
      <c r="A45" s="93" t="s">
        <v>1014</v>
      </c>
      <c r="B45" s="93" t="s">
        <v>1015</v>
      </c>
      <c r="C45" s="270">
        <v>100</v>
      </c>
      <c r="D45" s="93" t="s">
        <v>1015</v>
      </c>
      <c r="E45" s="270">
        <v>100</v>
      </c>
      <c r="F45" s="93" t="s">
        <v>1015</v>
      </c>
      <c r="G45" s="270">
        <v>100</v>
      </c>
      <c r="H45" s="93" t="s">
        <v>1015</v>
      </c>
      <c r="I45" s="270">
        <v>100</v>
      </c>
      <c r="J45" s="93" t="s">
        <v>1015</v>
      </c>
      <c r="K45" s="270">
        <v>100</v>
      </c>
      <c r="L45" s="93" t="s">
        <v>1015</v>
      </c>
      <c r="M45" s="270">
        <v>100</v>
      </c>
      <c r="N45" s="93" t="s">
        <v>1015</v>
      </c>
      <c r="O45" s="270">
        <v>100</v>
      </c>
      <c r="P45" s="93" t="s">
        <v>1015</v>
      </c>
      <c r="Q45" s="270">
        <v>100</v>
      </c>
      <c r="R45" s="93" t="s">
        <v>1015</v>
      </c>
      <c r="S45" s="270">
        <v>100</v>
      </c>
      <c r="T45" s="93" t="s">
        <v>1015</v>
      </c>
      <c r="U45" s="270">
        <v>100</v>
      </c>
      <c r="V45" s="93" t="s">
        <v>1015</v>
      </c>
      <c r="W45" s="270">
        <v>100</v>
      </c>
      <c r="X45" s="93" t="s">
        <v>1015</v>
      </c>
      <c r="Y45" s="116"/>
      <c r="Z45" s="116"/>
    </row>
    <row r="46" spans="1:26" ht="14.25" customHeight="1">
      <c r="A46" s="93" t="s">
        <v>1016</v>
      </c>
      <c r="B46" s="93" t="s">
        <v>1017</v>
      </c>
      <c r="C46" s="270">
        <v>125</v>
      </c>
      <c r="D46" s="93" t="s">
        <v>1017</v>
      </c>
      <c r="E46" s="270">
        <v>125</v>
      </c>
      <c r="F46" s="93" t="s">
        <v>1017</v>
      </c>
      <c r="G46" s="270">
        <v>125</v>
      </c>
      <c r="H46" s="93" t="s">
        <v>1017</v>
      </c>
      <c r="I46" s="270">
        <v>125</v>
      </c>
      <c r="J46" s="93" t="s">
        <v>1017</v>
      </c>
      <c r="K46" s="270">
        <v>125</v>
      </c>
      <c r="L46" s="93" t="s">
        <v>1017</v>
      </c>
      <c r="M46" s="270">
        <v>125</v>
      </c>
      <c r="N46" s="93" t="s">
        <v>1017</v>
      </c>
      <c r="O46" s="270">
        <v>125</v>
      </c>
      <c r="P46" s="93" t="s">
        <v>1017</v>
      </c>
      <c r="Q46" s="270">
        <v>125</v>
      </c>
      <c r="R46" s="93" t="s">
        <v>1017</v>
      </c>
      <c r="S46" s="270">
        <v>125</v>
      </c>
      <c r="T46" s="93" t="s">
        <v>1017</v>
      </c>
      <c r="U46" s="270">
        <v>125</v>
      </c>
      <c r="V46" s="93" t="s">
        <v>1017</v>
      </c>
      <c r="W46" s="270">
        <v>125</v>
      </c>
      <c r="X46" s="93" t="s">
        <v>1017</v>
      </c>
      <c r="Y46" s="116"/>
      <c r="Z46" s="116"/>
    </row>
    <row r="47" spans="1:26" ht="14.25" customHeight="1">
      <c r="A47" s="93" t="s">
        <v>1018</v>
      </c>
      <c r="B47" s="93" t="s">
        <v>1019</v>
      </c>
      <c r="C47" s="270">
        <v>188</v>
      </c>
      <c r="D47" s="93" t="s">
        <v>1019</v>
      </c>
      <c r="E47" s="270">
        <v>188</v>
      </c>
      <c r="F47" s="93" t="s">
        <v>1019</v>
      </c>
      <c r="G47" s="270">
        <v>188</v>
      </c>
      <c r="H47" s="93" t="s">
        <v>1019</v>
      </c>
      <c r="I47" s="270">
        <v>188</v>
      </c>
      <c r="J47" s="93" t="s">
        <v>1019</v>
      </c>
      <c r="K47" s="270">
        <v>188</v>
      </c>
      <c r="L47" s="93" t="s">
        <v>1019</v>
      </c>
      <c r="M47" s="270">
        <v>188</v>
      </c>
      <c r="N47" s="93" t="s">
        <v>1019</v>
      </c>
      <c r="O47" s="270">
        <v>188</v>
      </c>
      <c r="P47" s="93" t="s">
        <v>1019</v>
      </c>
      <c r="Q47" s="270">
        <v>188</v>
      </c>
      <c r="R47" s="93" t="s">
        <v>1019</v>
      </c>
      <c r="S47" s="270">
        <v>188</v>
      </c>
      <c r="T47" s="93" t="s">
        <v>1019</v>
      </c>
      <c r="U47" s="270">
        <v>188</v>
      </c>
      <c r="V47" s="93" t="s">
        <v>1019</v>
      </c>
      <c r="W47" s="270">
        <v>188</v>
      </c>
      <c r="X47" s="93" t="s">
        <v>1019</v>
      </c>
      <c r="Y47" s="116"/>
      <c r="Z47" s="116"/>
    </row>
    <row r="48" spans="1:26" ht="14.25" customHeight="1">
      <c r="A48" s="141" t="s">
        <v>1020</v>
      </c>
      <c r="B48" s="141" t="s">
        <v>1021</v>
      </c>
      <c r="C48" s="272">
        <v>250</v>
      </c>
      <c r="D48" s="141" t="s">
        <v>1021</v>
      </c>
      <c r="E48" s="272">
        <v>250</v>
      </c>
      <c r="F48" s="141" t="s">
        <v>1021</v>
      </c>
      <c r="G48" s="272">
        <v>250</v>
      </c>
      <c r="H48" s="141" t="s">
        <v>1021</v>
      </c>
      <c r="I48" s="272">
        <v>250</v>
      </c>
      <c r="J48" s="141" t="s">
        <v>1021</v>
      </c>
      <c r="K48" s="272">
        <v>250</v>
      </c>
      <c r="L48" s="141" t="s">
        <v>1021</v>
      </c>
      <c r="M48" s="272">
        <v>250</v>
      </c>
      <c r="N48" s="141" t="s">
        <v>1021</v>
      </c>
      <c r="O48" s="272">
        <v>250</v>
      </c>
      <c r="P48" s="141" t="s">
        <v>1021</v>
      </c>
      <c r="Q48" s="272">
        <v>250</v>
      </c>
      <c r="R48" s="141" t="s">
        <v>1021</v>
      </c>
      <c r="S48" s="272">
        <v>250</v>
      </c>
      <c r="T48" s="141" t="s">
        <v>1021</v>
      </c>
      <c r="U48" s="272">
        <v>250</v>
      </c>
      <c r="V48" s="141" t="s">
        <v>1021</v>
      </c>
      <c r="W48" s="272">
        <v>250</v>
      </c>
      <c r="X48" s="141" t="s">
        <v>1021</v>
      </c>
      <c r="Y48" s="253"/>
      <c r="Z48" s="253"/>
    </row>
    <row r="49" spans="1:26" ht="14.25" customHeight="1">
      <c r="A49" s="273"/>
      <c r="B49" s="274"/>
      <c r="C49" s="275"/>
      <c r="D49" s="276"/>
      <c r="E49" s="277"/>
      <c r="F49" s="276"/>
      <c r="G49" s="277"/>
      <c r="H49" s="276"/>
      <c r="I49" s="277"/>
      <c r="J49" s="276"/>
      <c r="K49" s="277"/>
      <c r="L49" s="276"/>
      <c r="M49" s="277"/>
      <c r="N49" s="276"/>
      <c r="O49" s="277"/>
      <c r="P49" s="273"/>
      <c r="Q49" s="277"/>
      <c r="R49" s="276"/>
      <c r="S49" s="275"/>
      <c r="T49" s="276"/>
      <c r="U49" s="275"/>
      <c r="V49" s="276"/>
      <c r="W49" s="275"/>
      <c r="X49" s="276"/>
      <c r="Y49" s="168"/>
      <c r="Z49" s="168"/>
    </row>
    <row r="50" spans="1:26" ht="15" customHeight="1">
      <c r="A50" s="273"/>
      <c r="B50" s="274" t="s">
        <v>1022</v>
      </c>
      <c r="C50" s="423" t="s">
        <v>567</v>
      </c>
      <c r="D50" s="419"/>
      <c r="E50" s="424" t="s">
        <v>940</v>
      </c>
      <c r="F50" s="419"/>
      <c r="G50" s="425" t="s">
        <v>569</v>
      </c>
      <c r="H50" s="426"/>
      <c r="I50" s="427" t="s">
        <v>941</v>
      </c>
      <c r="J50" s="419"/>
      <c r="K50" s="428" t="s">
        <v>571</v>
      </c>
      <c r="L50" s="419"/>
      <c r="M50" s="444" t="s">
        <v>572</v>
      </c>
      <c r="N50" s="419"/>
      <c r="O50" s="439" t="s">
        <v>573</v>
      </c>
      <c r="P50" s="419"/>
      <c r="Q50" s="437" t="s">
        <v>574</v>
      </c>
      <c r="R50" s="419"/>
      <c r="S50" s="438" t="s">
        <v>575</v>
      </c>
      <c r="T50" s="419"/>
      <c r="U50" s="435" t="s">
        <v>576</v>
      </c>
      <c r="V50" s="419"/>
      <c r="W50" s="429" t="s">
        <v>577</v>
      </c>
      <c r="X50" s="419"/>
      <c r="Y50" s="116"/>
      <c r="Z50" s="116"/>
    </row>
    <row r="51" spans="1:26" ht="14.25" customHeight="1">
      <c r="A51" s="278" t="s">
        <v>1022</v>
      </c>
      <c r="B51" s="93"/>
      <c r="C51" s="108"/>
      <c r="D51" s="279"/>
      <c r="E51" s="280"/>
      <c r="F51" s="279"/>
      <c r="G51" s="280"/>
      <c r="H51" s="279"/>
      <c r="I51" s="280"/>
      <c r="J51" s="279"/>
      <c r="K51" s="280"/>
      <c r="L51" s="279"/>
      <c r="M51" s="149"/>
      <c r="N51" s="279"/>
      <c r="O51" s="280"/>
      <c r="P51" s="279"/>
      <c r="Q51" s="280"/>
      <c r="R51" s="279"/>
      <c r="S51" s="108"/>
      <c r="T51" s="279"/>
      <c r="U51" s="108"/>
      <c r="V51" s="93"/>
      <c r="W51" s="108"/>
      <c r="X51" s="281"/>
    </row>
    <row r="52" spans="1:26" ht="14.25" customHeight="1">
      <c r="A52" s="93"/>
      <c r="B52" s="93" t="s">
        <v>1023</v>
      </c>
      <c r="C52" s="280">
        <v>207.23</v>
      </c>
      <c r="D52" s="108" t="str">
        <f t="shared" ref="D52:D59" si="33">CONCATENATE("GLW-",B52,)</f>
        <v>GLW-*MWEP1233</v>
      </c>
      <c r="E52" s="280"/>
      <c r="F52" s="279"/>
      <c r="G52" s="280"/>
      <c r="H52" s="279"/>
      <c r="I52" s="280"/>
      <c r="J52" s="279"/>
      <c r="K52" s="280">
        <v>207.23</v>
      </c>
      <c r="L52" s="108" t="str">
        <f t="shared" ref="L52:L59" si="34">CONCATENATE("GLG-",B52,)</f>
        <v>GLG-*MWEP1233</v>
      </c>
      <c r="M52" s="149"/>
      <c r="N52" s="108" t="str">
        <f t="shared" ref="N52:N59" si="35">CONCATENATE("NAO-",B52,)</f>
        <v>NAO-*MWEP1233</v>
      </c>
      <c r="O52" s="280"/>
      <c r="P52" s="93" t="str">
        <f t="shared" ref="P52:P59" si="36">CONCATENATE("WHO-",B52,)</f>
        <v>WHO-*MWEP1233</v>
      </c>
      <c r="Q52" s="280">
        <v>207.23</v>
      </c>
      <c r="R52" s="108" t="str">
        <f t="shared" ref="R52:R59" si="37">CONCATENATE("MAW-",B52,)</f>
        <v>MAW-*MWEP1233</v>
      </c>
      <c r="S52" s="280">
        <v>207.23</v>
      </c>
      <c r="T52" s="108" t="str">
        <f t="shared" ref="T52:T59" si="38">CONCATENATE("MAG-",B52,)</f>
        <v>MAG-*MWEP1233</v>
      </c>
      <c r="U52" s="280">
        <v>207.23</v>
      </c>
      <c r="V52" s="108" t="str">
        <f t="shared" ref="V52:V59" si="39">CONCATENATE("MAB-",B52,)</f>
        <v>MAB-*MWEP1233</v>
      </c>
      <c r="W52" s="280">
        <v>207.23</v>
      </c>
      <c r="X52" s="100" t="str">
        <f t="shared" ref="X52:X59" si="40">CONCATENATE("GLB-",B52,)</f>
        <v>GLB-*MWEP1233</v>
      </c>
    </row>
    <row r="53" spans="1:26" ht="14.25" customHeight="1">
      <c r="A53" s="93"/>
      <c r="B53" s="271" t="s">
        <v>1024</v>
      </c>
      <c r="C53" s="280">
        <v>254.85</v>
      </c>
      <c r="D53" s="108" t="str">
        <f t="shared" si="33"/>
        <v>GLW-*MWEP1245</v>
      </c>
      <c r="E53" s="280"/>
      <c r="F53" s="279"/>
      <c r="G53" s="280"/>
      <c r="H53" s="279"/>
      <c r="I53" s="280"/>
      <c r="J53" s="279"/>
      <c r="K53" s="280">
        <v>254.85</v>
      </c>
      <c r="L53" s="108" t="str">
        <f t="shared" si="34"/>
        <v>GLG-*MWEP1245</v>
      </c>
      <c r="M53" s="149"/>
      <c r="N53" s="108" t="str">
        <f t="shared" si="35"/>
        <v>NAO-*MWEP1245</v>
      </c>
      <c r="O53" s="280"/>
      <c r="P53" s="93" t="str">
        <f t="shared" si="36"/>
        <v>WHO-*MWEP1245</v>
      </c>
      <c r="Q53" s="280">
        <v>254.85</v>
      </c>
      <c r="R53" s="108" t="str">
        <f t="shared" si="37"/>
        <v>MAW-*MWEP1245</v>
      </c>
      <c r="S53" s="280">
        <v>254.85</v>
      </c>
      <c r="T53" s="108" t="str">
        <f t="shared" si="38"/>
        <v>MAG-*MWEP1245</v>
      </c>
      <c r="U53" s="280">
        <v>254.85</v>
      </c>
      <c r="V53" s="108" t="str">
        <f t="shared" si="39"/>
        <v>MAB-*MWEP1245</v>
      </c>
      <c r="W53" s="280">
        <v>254.85</v>
      </c>
      <c r="X53" s="100" t="str">
        <f t="shared" si="40"/>
        <v>GLB-*MWEP1245</v>
      </c>
    </row>
    <row r="54" spans="1:26" ht="14.25" customHeight="1">
      <c r="A54" s="93"/>
      <c r="B54" s="271" t="s">
        <v>1025</v>
      </c>
      <c r="C54" s="280">
        <v>793.96</v>
      </c>
      <c r="D54" s="108" t="str">
        <f t="shared" si="33"/>
        <v>GLW-*TEP8436</v>
      </c>
      <c r="E54" s="280"/>
      <c r="F54" s="279"/>
      <c r="G54" s="280"/>
      <c r="H54" s="279"/>
      <c r="I54" s="280"/>
      <c r="J54" s="279"/>
      <c r="K54" s="280">
        <v>793.96</v>
      </c>
      <c r="L54" s="108" t="str">
        <f t="shared" si="34"/>
        <v>GLG-*TEP8436</v>
      </c>
      <c r="M54" s="149"/>
      <c r="N54" s="108" t="str">
        <f t="shared" si="35"/>
        <v>NAO-*TEP8436</v>
      </c>
      <c r="O54" s="280"/>
      <c r="P54" s="93" t="str">
        <f t="shared" si="36"/>
        <v>WHO-*TEP8436</v>
      </c>
      <c r="Q54" s="280">
        <v>793.96</v>
      </c>
      <c r="R54" s="108" t="str">
        <f t="shared" si="37"/>
        <v>MAW-*TEP8436</v>
      </c>
      <c r="S54" s="280">
        <v>793.96</v>
      </c>
      <c r="T54" s="108" t="str">
        <f t="shared" si="38"/>
        <v>MAG-*TEP8436</v>
      </c>
      <c r="U54" s="280">
        <v>793.96</v>
      </c>
      <c r="V54" s="108" t="str">
        <f t="shared" si="39"/>
        <v>MAB-*TEP8436</v>
      </c>
      <c r="W54" s="280">
        <v>793.96</v>
      </c>
      <c r="X54" s="100" t="str">
        <f t="shared" si="40"/>
        <v>GLB-*TEP8436</v>
      </c>
    </row>
    <row r="55" spans="1:26" ht="14.25" customHeight="1">
      <c r="A55" s="93"/>
      <c r="B55" s="271" t="s">
        <v>1026</v>
      </c>
      <c r="C55" s="280">
        <v>158.01</v>
      </c>
      <c r="D55" s="108" t="str">
        <f t="shared" si="33"/>
        <v>GLW-*MWEP1230</v>
      </c>
      <c r="E55" s="280"/>
      <c r="F55" s="279"/>
      <c r="G55" s="280"/>
      <c r="H55" s="279"/>
      <c r="I55" s="280"/>
      <c r="J55" s="279"/>
      <c r="K55" s="280">
        <v>158.01</v>
      </c>
      <c r="L55" s="108" t="str">
        <f t="shared" si="34"/>
        <v>GLG-*MWEP1230</v>
      </c>
      <c r="M55" s="149"/>
      <c r="N55" s="108" t="str">
        <f t="shared" si="35"/>
        <v>NAO-*MWEP1230</v>
      </c>
      <c r="O55" s="280"/>
      <c r="P55" s="93" t="str">
        <f t="shared" si="36"/>
        <v>WHO-*MWEP1230</v>
      </c>
      <c r="Q55" s="280">
        <v>158.01</v>
      </c>
      <c r="R55" s="108" t="str">
        <f t="shared" si="37"/>
        <v>MAW-*MWEP1230</v>
      </c>
      <c r="S55" s="280">
        <v>158.01</v>
      </c>
      <c r="T55" s="108" t="str">
        <f t="shared" si="38"/>
        <v>MAG-*MWEP1230</v>
      </c>
      <c r="U55" s="280">
        <v>158.01</v>
      </c>
      <c r="V55" s="108" t="str">
        <f t="shared" si="39"/>
        <v>MAB-*MWEP1230</v>
      </c>
      <c r="W55" s="280">
        <v>158.01</v>
      </c>
      <c r="X55" s="100" t="str">
        <f t="shared" si="40"/>
        <v>GLB-*MWEP1230</v>
      </c>
    </row>
    <row r="56" spans="1:26" ht="14.25" customHeight="1">
      <c r="A56" s="93"/>
      <c r="B56" s="271" t="s">
        <v>1027</v>
      </c>
      <c r="C56" s="280">
        <v>207.23</v>
      </c>
      <c r="D56" s="108" t="str">
        <f t="shared" si="33"/>
        <v>GLW-*MWEP1240</v>
      </c>
      <c r="E56" s="280"/>
      <c r="F56" s="279"/>
      <c r="G56" s="280"/>
      <c r="H56" s="279"/>
      <c r="I56" s="280"/>
      <c r="J56" s="279"/>
      <c r="K56" s="280">
        <v>207.23</v>
      </c>
      <c r="L56" s="108" t="str">
        <f t="shared" si="34"/>
        <v>GLG-*MWEP1240</v>
      </c>
      <c r="M56" s="149"/>
      <c r="N56" s="108" t="str">
        <f t="shared" si="35"/>
        <v>NAO-*MWEP1240</v>
      </c>
      <c r="O56" s="280"/>
      <c r="P56" s="93" t="str">
        <f t="shared" si="36"/>
        <v>WHO-*MWEP1240</v>
      </c>
      <c r="Q56" s="280">
        <v>207.23</v>
      </c>
      <c r="R56" s="108" t="str">
        <f t="shared" si="37"/>
        <v>MAW-*MWEP1240</v>
      </c>
      <c r="S56" s="280">
        <v>207.23</v>
      </c>
      <c r="T56" s="108" t="str">
        <f t="shared" si="38"/>
        <v>MAG-*MWEP1240</v>
      </c>
      <c r="U56" s="280">
        <v>207.23</v>
      </c>
      <c r="V56" s="108" t="str">
        <f t="shared" si="39"/>
        <v>MAB-*MWEP1240</v>
      </c>
      <c r="W56" s="280">
        <v>207.23</v>
      </c>
      <c r="X56" s="100" t="str">
        <f t="shared" si="40"/>
        <v>GLB-*MWEP1240</v>
      </c>
    </row>
    <row r="57" spans="1:26" ht="14.25" customHeight="1">
      <c r="A57" s="93"/>
      <c r="B57" s="271" t="s">
        <v>1028</v>
      </c>
      <c r="C57" s="280">
        <v>598.35</v>
      </c>
      <c r="D57" s="108" t="str">
        <f t="shared" si="33"/>
        <v>GLW-*REF2484</v>
      </c>
      <c r="E57" s="280"/>
      <c r="F57" s="279"/>
      <c r="G57" s="280"/>
      <c r="H57" s="279"/>
      <c r="I57" s="280"/>
      <c r="J57" s="279"/>
      <c r="K57" s="280">
        <v>598.35</v>
      </c>
      <c r="L57" s="108" t="str">
        <f t="shared" si="34"/>
        <v>GLG-*REF2484</v>
      </c>
      <c r="M57" s="149"/>
      <c r="N57" s="108" t="str">
        <f t="shared" si="35"/>
        <v>NAO-*REF2484</v>
      </c>
      <c r="O57" s="280"/>
      <c r="P57" s="93" t="str">
        <f t="shared" si="36"/>
        <v>WHO-*REF2484</v>
      </c>
      <c r="Q57" s="280">
        <v>598.35</v>
      </c>
      <c r="R57" s="108" t="str">
        <f t="shared" si="37"/>
        <v>MAW-*REF2484</v>
      </c>
      <c r="S57" s="280">
        <v>598.35</v>
      </c>
      <c r="T57" s="108" t="str">
        <f t="shared" si="38"/>
        <v>MAG-*REF2484</v>
      </c>
      <c r="U57" s="280">
        <v>598.35</v>
      </c>
      <c r="V57" s="108" t="str">
        <f t="shared" si="39"/>
        <v>MAB-*REF2484</v>
      </c>
      <c r="W57" s="280">
        <v>598.35</v>
      </c>
      <c r="X57" s="100" t="str">
        <f t="shared" si="40"/>
        <v>GLB-*REF2484</v>
      </c>
    </row>
    <row r="58" spans="1:26" ht="14.25" customHeight="1">
      <c r="A58" s="93"/>
      <c r="B58" s="271" t="s">
        <v>1029</v>
      </c>
      <c r="C58" s="280">
        <v>598.35</v>
      </c>
      <c r="D58" s="108" t="str">
        <f t="shared" si="33"/>
        <v>GLW-*REF2490</v>
      </c>
      <c r="E58" s="280"/>
      <c r="F58" s="279"/>
      <c r="G58" s="280"/>
      <c r="H58" s="279"/>
      <c r="I58" s="280"/>
      <c r="J58" s="279"/>
      <c r="K58" s="280">
        <v>598.35</v>
      </c>
      <c r="L58" s="108" t="str">
        <f t="shared" si="34"/>
        <v>GLG-*REF2490</v>
      </c>
      <c r="M58" s="149"/>
      <c r="N58" s="108" t="str">
        <f t="shared" si="35"/>
        <v>NAO-*REF2490</v>
      </c>
      <c r="O58" s="280"/>
      <c r="P58" s="93" t="str">
        <f t="shared" si="36"/>
        <v>WHO-*REF2490</v>
      </c>
      <c r="Q58" s="280">
        <v>598.35</v>
      </c>
      <c r="R58" s="108" t="str">
        <f t="shared" si="37"/>
        <v>MAW-*REF2490</v>
      </c>
      <c r="S58" s="280">
        <v>598.35</v>
      </c>
      <c r="T58" s="108" t="str">
        <f t="shared" si="38"/>
        <v>MAG-*REF2490</v>
      </c>
      <c r="U58" s="280">
        <v>598.35</v>
      </c>
      <c r="V58" s="108" t="str">
        <f t="shared" si="39"/>
        <v>MAB-*REF2490</v>
      </c>
      <c r="W58" s="280">
        <v>598.35</v>
      </c>
      <c r="X58" s="100" t="str">
        <f t="shared" si="40"/>
        <v>GLB-*REF2490</v>
      </c>
    </row>
    <row r="59" spans="1:26" ht="14.25" customHeight="1">
      <c r="A59" s="93"/>
      <c r="B59" s="271" t="s">
        <v>1030</v>
      </c>
      <c r="C59" s="280">
        <v>770.5</v>
      </c>
      <c r="D59" s="108" t="str">
        <f t="shared" si="33"/>
        <v>GLW-*REF9634</v>
      </c>
      <c r="E59" s="280"/>
      <c r="F59" s="279"/>
      <c r="G59" s="280"/>
      <c r="H59" s="279"/>
      <c r="I59" s="280"/>
      <c r="J59" s="279"/>
      <c r="K59" s="280">
        <v>770.5</v>
      </c>
      <c r="L59" s="108" t="str">
        <f t="shared" si="34"/>
        <v>GLG-*REF9634</v>
      </c>
      <c r="M59" s="149"/>
      <c r="N59" s="108" t="str">
        <f t="shared" si="35"/>
        <v>NAO-*REF9634</v>
      </c>
      <c r="O59" s="280"/>
      <c r="P59" s="93" t="str">
        <f t="shared" si="36"/>
        <v>WHO-*REF9634</v>
      </c>
      <c r="Q59" s="280">
        <v>770.5</v>
      </c>
      <c r="R59" s="108" t="str">
        <f t="shared" si="37"/>
        <v>MAW-*REF9634</v>
      </c>
      <c r="S59" s="280">
        <v>770.5</v>
      </c>
      <c r="T59" s="108" t="str">
        <f t="shared" si="38"/>
        <v>MAG-*REF9634</v>
      </c>
      <c r="U59" s="280">
        <v>770.5</v>
      </c>
      <c r="V59" s="108" t="str">
        <f t="shared" si="39"/>
        <v>MAB-*REF9634</v>
      </c>
      <c r="W59" s="280">
        <v>770.5</v>
      </c>
      <c r="X59" s="100" t="str">
        <f t="shared" si="40"/>
        <v>GLB-*REF9634</v>
      </c>
    </row>
    <row r="60" spans="1:26" ht="14.25" customHeight="1">
      <c r="A60" s="278" t="s">
        <v>1031</v>
      </c>
      <c r="B60" s="93"/>
      <c r="C60" s="280"/>
      <c r="D60" s="108"/>
      <c r="E60" s="280"/>
      <c r="F60" s="279"/>
      <c r="G60" s="280"/>
      <c r="H60" s="108"/>
      <c r="I60" s="280"/>
      <c r="J60" s="108"/>
      <c r="K60" s="280"/>
      <c r="L60" s="108"/>
      <c r="M60" s="149"/>
      <c r="N60" s="108"/>
      <c r="O60" s="280"/>
      <c r="P60" s="93"/>
      <c r="Q60" s="280"/>
      <c r="R60" s="108"/>
      <c r="S60" s="280"/>
      <c r="T60" s="108"/>
      <c r="U60" s="280"/>
      <c r="V60" s="108"/>
      <c r="W60" s="280"/>
      <c r="X60" s="100"/>
    </row>
    <row r="61" spans="1:26" ht="14.25" customHeight="1">
      <c r="A61" s="93"/>
      <c r="B61" s="93" t="s">
        <v>1032</v>
      </c>
      <c r="C61" s="280">
        <v>1144.29</v>
      </c>
      <c r="D61" s="108" t="str">
        <f t="shared" ref="D61:D62" si="41">CONCATENATE("GLW-",B61,)</f>
        <v>GLW-*OPEN SHELVES 123034</v>
      </c>
      <c r="E61" s="280"/>
      <c r="F61" s="279"/>
      <c r="G61" s="280"/>
      <c r="H61" s="279"/>
      <c r="I61" s="280"/>
      <c r="J61" s="279"/>
      <c r="K61" s="280">
        <v>1144.29</v>
      </c>
      <c r="L61" s="108" t="str">
        <f t="shared" ref="L61:L62" si="42">CONCATENATE("GLG-",B61,)</f>
        <v>GLG-*OPEN SHELVES 123034</v>
      </c>
      <c r="M61" s="149"/>
      <c r="N61" s="108" t="str">
        <f t="shared" ref="N61:N62" si="43">CONCATENATE("NAO-",B61,)</f>
        <v>NAO-*OPEN SHELVES 123034</v>
      </c>
      <c r="O61" s="280"/>
      <c r="P61" s="93" t="str">
        <f t="shared" ref="P61:P62" si="44">CONCATENATE("WHO-",B61,)</f>
        <v>WHO-*OPEN SHELVES 123034</v>
      </c>
      <c r="Q61" s="280">
        <v>1144.29</v>
      </c>
      <c r="R61" s="108" t="str">
        <f t="shared" ref="R61:R62" si="45">CONCATENATE("MAW-",B61,)</f>
        <v>MAW-*OPEN SHELVES 123034</v>
      </c>
      <c r="S61" s="280">
        <v>1144.29</v>
      </c>
      <c r="T61" s="108" t="str">
        <f t="shared" ref="T61:T62" si="46">CONCATENATE("MAG-",B61,)</f>
        <v>MAG-*OPEN SHELVES 123034</v>
      </c>
      <c r="U61" s="280">
        <v>1144.29</v>
      </c>
      <c r="V61" s="108" t="str">
        <f t="shared" ref="V61:V62" si="47">CONCATENATE("MAB-",B61,)</f>
        <v>MAB-*OPEN SHELVES 123034</v>
      </c>
      <c r="W61" s="280">
        <v>1144.29</v>
      </c>
      <c r="X61" s="100" t="str">
        <f t="shared" ref="X61:X62" si="48">CONCATENATE("GLB-",B61,)</f>
        <v>GLB-*OPEN SHELVES 123034</v>
      </c>
    </row>
    <row r="62" spans="1:26" ht="14.25" customHeight="1">
      <c r="A62" s="93"/>
      <c r="B62" s="93" t="s">
        <v>1033</v>
      </c>
      <c r="C62" s="149">
        <v>476.19</v>
      </c>
      <c r="D62" s="108" t="str">
        <f t="shared" si="41"/>
        <v>GLW-*Shelf 361202</v>
      </c>
      <c r="E62" s="149"/>
      <c r="F62" s="279"/>
      <c r="G62" s="149"/>
      <c r="H62" s="93"/>
      <c r="I62" s="149"/>
      <c r="J62" s="93"/>
      <c r="K62" s="149">
        <v>476.19</v>
      </c>
      <c r="L62" s="108" t="str">
        <f t="shared" si="42"/>
        <v>GLG-*Shelf 361202</v>
      </c>
      <c r="M62" s="149"/>
      <c r="N62" s="108" t="str">
        <f t="shared" si="43"/>
        <v>NAO-*Shelf 361202</v>
      </c>
      <c r="O62" s="149"/>
      <c r="P62" s="93" t="str">
        <f t="shared" si="44"/>
        <v>WHO-*Shelf 361202</v>
      </c>
      <c r="Q62" s="149">
        <v>476.19</v>
      </c>
      <c r="R62" s="108" t="str">
        <f t="shared" si="45"/>
        <v>MAW-*Shelf 361202</v>
      </c>
      <c r="S62" s="149">
        <v>476.19</v>
      </c>
      <c r="T62" s="108" t="str">
        <f t="shared" si="46"/>
        <v>MAG-*Shelf 361202</v>
      </c>
      <c r="U62" s="149">
        <v>476.19</v>
      </c>
      <c r="V62" s="108" t="str">
        <f t="shared" si="47"/>
        <v>MAB-*Shelf 361202</v>
      </c>
      <c r="W62" s="149">
        <v>476.19</v>
      </c>
      <c r="X62" s="100" t="str">
        <f t="shared" si="48"/>
        <v>GLB-*Shelf 361202</v>
      </c>
    </row>
    <row r="63" spans="1:26" ht="14.25" customHeight="1">
      <c r="A63" s="278" t="s">
        <v>1034</v>
      </c>
      <c r="B63" s="93"/>
      <c r="C63" s="149"/>
      <c r="D63" s="108"/>
      <c r="E63" s="149"/>
      <c r="F63" s="279"/>
      <c r="G63" s="149"/>
      <c r="H63" s="93"/>
      <c r="I63" s="149"/>
      <c r="J63" s="93"/>
      <c r="K63" s="149"/>
      <c r="L63" s="108"/>
      <c r="M63" s="149"/>
      <c r="N63" s="108"/>
      <c r="O63" s="149"/>
      <c r="P63" s="93"/>
      <c r="Q63" s="149"/>
      <c r="R63" s="108"/>
      <c r="S63" s="149"/>
      <c r="T63" s="108"/>
      <c r="U63" s="149"/>
      <c r="V63" s="108"/>
      <c r="W63" s="149"/>
      <c r="X63" s="100"/>
    </row>
    <row r="64" spans="1:26" ht="14.25" customHeight="1">
      <c r="A64" s="93"/>
      <c r="B64" s="93" t="s">
        <v>1035</v>
      </c>
      <c r="C64" s="149">
        <v>207.23</v>
      </c>
      <c r="D64" s="108" t="str">
        <f t="shared" ref="D64:D65" si="49">CONCATENATE("GLW-",B64,)</f>
        <v>GLW-*SINK FASCIA 33 * 5</v>
      </c>
      <c r="E64" s="149"/>
      <c r="F64" s="279"/>
      <c r="G64" s="149"/>
      <c r="H64" s="93"/>
      <c r="I64" s="149"/>
      <c r="J64" s="93"/>
      <c r="K64" s="149">
        <v>207.23</v>
      </c>
      <c r="L64" s="108" t="str">
        <f t="shared" ref="L64:L71" si="50">CONCATENATE("GLG-",B64,)</f>
        <v>GLG-*SINK FASCIA 33 * 5</v>
      </c>
      <c r="M64" s="149"/>
      <c r="N64" s="108" t="str">
        <f t="shared" ref="N64:N71" si="51">CONCATENATE("NAO-",B64,)</f>
        <v>NAO-*SINK FASCIA 33 * 5</v>
      </c>
      <c r="O64" s="149"/>
      <c r="P64" s="93" t="str">
        <f t="shared" ref="P64:P71" si="52">CONCATENATE("WHO-",B64,)</f>
        <v>WHO-*SINK FASCIA 33 * 5</v>
      </c>
      <c r="Q64" s="149">
        <v>207.23</v>
      </c>
      <c r="R64" s="108" t="str">
        <f t="shared" ref="R64:R71" si="53">CONCATENATE("MAW-",B64,)</f>
        <v>MAW-*SINK FASCIA 33 * 5</v>
      </c>
      <c r="S64" s="149">
        <v>207.23</v>
      </c>
      <c r="T64" s="108" t="str">
        <f t="shared" ref="T64:T71" si="54">CONCATENATE("MAG-",B64,)</f>
        <v>MAG-*SINK FASCIA 33 * 5</v>
      </c>
      <c r="U64" s="149">
        <v>207.23</v>
      </c>
      <c r="V64" s="108" t="str">
        <f t="shared" ref="V64:V71" si="55">CONCATENATE("MAB-",B64,)</f>
        <v>MAB-*SINK FASCIA 33 * 5</v>
      </c>
      <c r="W64" s="149">
        <v>207.23</v>
      </c>
      <c r="X64" s="100" t="str">
        <f t="shared" ref="X64:X71" si="56">CONCATENATE("GLB-",B64,)</f>
        <v>GLB-*SINK FASCIA 33 * 5</v>
      </c>
    </row>
    <row r="65" spans="1:26" ht="14.25" customHeight="1">
      <c r="A65" s="93"/>
      <c r="B65" s="93" t="s">
        <v>1036</v>
      </c>
      <c r="C65" s="149">
        <v>207.23</v>
      </c>
      <c r="D65" s="108" t="str">
        <f t="shared" si="49"/>
        <v>GLW-*SINK FASCIA 42 * 5</v>
      </c>
      <c r="E65" s="149"/>
      <c r="F65" s="279"/>
      <c r="G65" s="149"/>
      <c r="H65" s="93"/>
      <c r="I65" s="149"/>
      <c r="J65" s="93"/>
      <c r="K65" s="149">
        <v>207.23</v>
      </c>
      <c r="L65" s="108" t="str">
        <f t="shared" si="50"/>
        <v>GLG-*SINK FASCIA 42 * 5</v>
      </c>
      <c r="M65" s="149"/>
      <c r="N65" s="108" t="str">
        <f t="shared" si="51"/>
        <v>NAO-*SINK FASCIA 42 * 5</v>
      </c>
      <c r="O65" s="149"/>
      <c r="P65" s="93" t="str">
        <f t="shared" si="52"/>
        <v>WHO-*SINK FASCIA 42 * 5</v>
      </c>
      <c r="Q65" s="149">
        <v>207.23</v>
      </c>
      <c r="R65" s="108" t="str">
        <f t="shared" si="53"/>
        <v>MAW-*SINK FASCIA 42 * 5</v>
      </c>
      <c r="S65" s="149">
        <v>207.23</v>
      </c>
      <c r="T65" s="108" t="str">
        <f t="shared" si="54"/>
        <v>MAG-*SINK FASCIA 42 * 5</v>
      </c>
      <c r="U65" s="149">
        <v>207.23</v>
      </c>
      <c r="V65" s="108" t="str">
        <f t="shared" si="55"/>
        <v>MAB-*SINK FASCIA 42 * 5</v>
      </c>
      <c r="W65" s="149">
        <v>207.23</v>
      </c>
      <c r="X65" s="100" t="str">
        <f t="shared" si="56"/>
        <v>GLB-*SINK FASCIA 42 * 5</v>
      </c>
    </row>
    <row r="66" spans="1:26" ht="14.25" customHeight="1">
      <c r="A66" s="93"/>
      <c r="B66" s="93" t="s">
        <v>1037</v>
      </c>
      <c r="C66" s="149"/>
      <c r="D66" s="108"/>
      <c r="E66" s="149"/>
      <c r="F66" s="279"/>
      <c r="G66" s="149"/>
      <c r="H66" s="93"/>
      <c r="I66" s="149"/>
      <c r="J66" s="93"/>
      <c r="K66" s="149"/>
      <c r="L66" s="282" t="str">
        <f t="shared" si="50"/>
        <v>GLG-*False Drawer Front 38 * 6</v>
      </c>
      <c r="M66" s="283">
        <v>67.28</v>
      </c>
      <c r="N66" s="107" t="str">
        <f t="shared" si="51"/>
        <v>NAO-*False Drawer Front 38 * 6</v>
      </c>
      <c r="O66" s="283">
        <v>67.28</v>
      </c>
      <c r="P66" s="93" t="str">
        <f t="shared" si="52"/>
        <v>WHO-*False Drawer Front 38 * 6</v>
      </c>
      <c r="Q66" s="149"/>
      <c r="R66" s="108" t="str">
        <f t="shared" si="53"/>
        <v>MAW-*False Drawer Front 38 * 6</v>
      </c>
      <c r="S66" s="149"/>
      <c r="T66" s="108" t="str">
        <f t="shared" si="54"/>
        <v>MAG-*False Drawer Front 38 * 6</v>
      </c>
      <c r="U66" s="149"/>
      <c r="V66" s="108" t="str">
        <f t="shared" si="55"/>
        <v>MAB-*False Drawer Front 38 * 6</v>
      </c>
      <c r="W66" s="149"/>
      <c r="X66" s="100" t="str">
        <f t="shared" si="56"/>
        <v>GLB-*False Drawer Front 38 * 6</v>
      </c>
    </row>
    <row r="67" spans="1:26" ht="14.25" customHeight="1">
      <c r="A67" s="93"/>
      <c r="B67" s="93" t="s">
        <v>1038</v>
      </c>
      <c r="C67" s="149">
        <v>250.47</v>
      </c>
      <c r="D67" s="108" t="str">
        <f t="shared" ref="D67:D71" si="57">CONCATENATE("GLW-",B67,)</f>
        <v>GLW-*False Drawer Front 68 * 4</v>
      </c>
      <c r="E67" s="149"/>
      <c r="F67" s="279"/>
      <c r="G67" s="149"/>
      <c r="H67" s="93"/>
      <c r="I67" s="149"/>
      <c r="J67" s="93"/>
      <c r="K67" s="149">
        <v>250.47</v>
      </c>
      <c r="L67" s="282" t="str">
        <f t="shared" si="50"/>
        <v>GLG-*False Drawer Front 68 * 4</v>
      </c>
      <c r="M67" s="284">
        <v>153.76</v>
      </c>
      <c r="N67" s="107" t="str">
        <f t="shared" si="51"/>
        <v>NAO-*False Drawer Front 68 * 4</v>
      </c>
      <c r="O67" s="284">
        <v>153.76</v>
      </c>
      <c r="P67" s="93" t="str">
        <f t="shared" si="52"/>
        <v>WHO-*False Drawer Front 68 * 4</v>
      </c>
      <c r="Q67" s="149">
        <v>250.47</v>
      </c>
      <c r="R67" s="108" t="str">
        <f t="shared" si="53"/>
        <v>MAW-*False Drawer Front 68 * 4</v>
      </c>
      <c r="S67" s="149">
        <v>250.47</v>
      </c>
      <c r="T67" s="108" t="str">
        <f t="shared" si="54"/>
        <v>MAG-*False Drawer Front 68 * 4</v>
      </c>
      <c r="U67" s="149">
        <v>250.47</v>
      </c>
      <c r="V67" s="108" t="str">
        <f t="shared" si="55"/>
        <v>MAB-*False Drawer Front 68 * 4</v>
      </c>
      <c r="W67" s="149">
        <v>250.47</v>
      </c>
      <c r="X67" s="100" t="str">
        <f t="shared" si="56"/>
        <v>GLB-*False Drawer Front 68 * 4</v>
      </c>
    </row>
    <row r="68" spans="1:26" ht="14.25" customHeight="1">
      <c r="A68" s="93"/>
      <c r="B68" s="93" t="s">
        <v>1039</v>
      </c>
      <c r="C68" s="149">
        <v>250.47</v>
      </c>
      <c r="D68" s="108" t="str">
        <f t="shared" si="57"/>
        <v>GLW-*False Drawer Front 70 * 4</v>
      </c>
      <c r="E68" s="149"/>
      <c r="F68" s="279"/>
      <c r="G68" s="149"/>
      <c r="H68" s="93"/>
      <c r="I68" s="149"/>
      <c r="J68" s="93"/>
      <c r="K68" s="149">
        <v>250.47</v>
      </c>
      <c r="L68" s="282" t="str">
        <f t="shared" si="50"/>
        <v>GLG-*False Drawer Front 70 * 4</v>
      </c>
      <c r="M68" s="284">
        <v>153.76</v>
      </c>
      <c r="N68" s="107" t="str">
        <f t="shared" si="51"/>
        <v>NAO-*False Drawer Front 70 * 4</v>
      </c>
      <c r="O68" s="284">
        <v>153.76</v>
      </c>
      <c r="P68" s="93" t="str">
        <f t="shared" si="52"/>
        <v>WHO-*False Drawer Front 70 * 4</v>
      </c>
      <c r="Q68" s="149">
        <v>250.47</v>
      </c>
      <c r="R68" s="108" t="str">
        <f t="shared" si="53"/>
        <v>MAW-*False Drawer Front 70 * 4</v>
      </c>
      <c r="S68" s="149">
        <v>250.47</v>
      </c>
      <c r="T68" s="108" t="str">
        <f t="shared" si="54"/>
        <v>MAG-*False Drawer Front 70 * 4</v>
      </c>
      <c r="U68" s="149">
        <v>250.47</v>
      </c>
      <c r="V68" s="108" t="str">
        <f t="shared" si="55"/>
        <v>MAB-*False Drawer Front 70 * 4</v>
      </c>
      <c r="W68" s="149">
        <v>250.47</v>
      </c>
      <c r="X68" s="100" t="str">
        <f t="shared" si="56"/>
        <v>GLB-*False Drawer Front 70 * 4</v>
      </c>
    </row>
    <row r="69" spans="1:26" ht="14.25" customHeight="1">
      <c r="A69" s="93"/>
      <c r="B69" s="93" t="s">
        <v>1037</v>
      </c>
      <c r="C69" s="149">
        <v>109.6</v>
      </c>
      <c r="D69" s="108" t="str">
        <f t="shared" si="57"/>
        <v>GLW-*False Drawer Front 38 * 6</v>
      </c>
      <c r="E69" s="149"/>
      <c r="F69" s="279"/>
      <c r="G69" s="149"/>
      <c r="H69" s="93"/>
      <c r="I69" s="149"/>
      <c r="J69" s="93"/>
      <c r="K69" s="149">
        <v>109.6</v>
      </c>
      <c r="L69" s="282" t="str">
        <f t="shared" si="50"/>
        <v>GLG-*False Drawer Front 38 * 6</v>
      </c>
      <c r="M69" s="149"/>
      <c r="N69" s="107" t="str">
        <f t="shared" si="51"/>
        <v>NAO-*False Drawer Front 38 * 6</v>
      </c>
      <c r="O69" s="149"/>
      <c r="P69" s="93" t="str">
        <f t="shared" si="52"/>
        <v>WHO-*False Drawer Front 38 * 6</v>
      </c>
      <c r="Q69" s="149">
        <v>109.6</v>
      </c>
      <c r="R69" s="108" t="str">
        <f t="shared" si="53"/>
        <v>MAW-*False Drawer Front 38 * 6</v>
      </c>
      <c r="S69" s="149">
        <v>109.6</v>
      </c>
      <c r="T69" s="108" t="str">
        <f t="shared" si="54"/>
        <v>MAG-*False Drawer Front 38 * 6</v>
      </c>
      <c r="U69" s="149">
        <v>109.6</v>
      </c>
      <c r="V69" s="108" t="str">
        <f t="shared" si="55"/>
        <v>MAB-*False Drawer Front 38 * 6</v>
      </c>
      <c r="W69" s="149">
        <v>109.6</v>
      </c>
      <c r="X69" s="100" t="str">
        <f t="shared" si="56"/>
        <v>GLB-*False Drawer Front 38 * 6</v>
      </c>
    </row>
    <row r="70" spans="1:26" ht="14.25" customHeight="1">
      <c r="A70" s="93"/>
      <c r="B70" s="93" t="s">
        <v>1040</v>
      </c>
      <c r="C70" s="149">
        <v>476.19</v>
      </c>
      <c r="D70" s="108" t="str">
        <f t="shared" si="57"/>
        <v>GLW-*SHELVES 33 * 2</v>
      </c>
      <c r="E70" s="149"/>
      <c r="F70" s="279"/>
      <c r="G70" s="149"/>
      <c r="H70" s="93"/>
      <c r="I70" s="149"/>
      <c r="J70" s="93"/>
      <c r="K70" s="149">
        <v>476.19</v>
      </c>
      <c r="L70" s="282" t="str">
        <f t="shared" si="50"/>
        <v>GLG-*SHELVES 33 * 2</v>
      </c>
      <c r="M70" s="284">
        <v>476.19</v>
      </c>
      <c r="N70" s="107" t="str">
        <f t="shared" si="51"/>
        <v>NAO-*SHELVES 33 * 2</v>
      </c>
      <c r="O70" s="284">
        <v>476.19</v>
      </c>
      <c r="P70" s="93" t="str">
        <f t="shared" si="52"/>
        <v>WHO-*SHELVES 33 * 2</v>
      </c>
      <c r="Q70" s="149">
        <v>476.19</v>
      </c>
      <c r="R70" s="108" t="str">
        <f t="shared" si="53"/>
        <v>MAW-*SHELVES 33 * 2</v>
      </c>
      <c r="S70" s="149">
        <v>476.19</v>
      </c>
      <c r="T70" s="108" t="str">
        <f t="shared" si="54"/>
        <v>MAG-*SHELVES 33 * 2</v>
      </c>
      <c r="U70" s="149">
        <v>476.19</v>
      </c>
      <c r="V70" s="108" t="str">
        <f t="shared" si="55"/>
        <v>MAB-*SHELVES 33 * 2</v>
      </c>
      <c r="W70" s="149">
        <v>476.19</v>
      </c>
      <c r="X70" s="100" t="str">
        <f t="shared" si="56"/>
        <v>GLB-*SHELVES 33 * 2</v>
      </c>
    </row>
    <row r="71" spans="1:26" ht="14.25" customHeight="1">
      <c r="A71" s="93"/>
      <c r="B71" s="93" t="s">
        <v>1041</v>
      </c>
      <c r="C71" s="149">
        <v>420.63</v>
      </c>
      <c r="D71" s="108" t="str">
        <f t="shared" si="57"/>
        <v>GLW-*SHELVES 23 * 2</v>
      </c>
      <c r="E71" s="149"/>
      <c r="F71" s="279"/>
      <c r="G71" s="149"/>
      <c r="H71" s="93"/>
      <c r="I71" s="149"/>
      <c r="J71" s="93"/>
      <c r="K71" s="149">
        <v>420.63</v>
      </c>
      <c r="L71" s="282" t="str">
        <f t="shared" si="50"/>
        <v>GLG-*SHELVES 23 * 2</v>
      </c>
      <c r="M71" s="284">
        <v>396.83</v>
      </c>
      <c r="N71" s="107" t="str">
        <f t="shared" si="51"/>
        <v>NAO-*SHELVES 23 * 2</v>
      </c>
      <c r="O71" s="284">
        <v>396.83</v>
      </c>
      <c r="P71" s="93" t="str">
        <f t="shared" si="52"/>
        <v>WHO-*SHELVES 23 * 2</v>
      </c>
      <c r="Q71" s="149">
        <v>420.63</v>
      </c>
      <c r="R71" s="108" t="str">
        <f t="shared" si="53"/>
        <v>MAW-*SHELVES 23 * 2</v>
      </c>
      <c r="S71" s="149">
        <v>420.63</v>
      </c>
      <c r="T71" s="108" t="str">
        <f t="shared" si="54"/>
        <v>MAG-*SHELVES 23 * 2</v>
      </c>
      <c r="U71" s="149">
        <v>420.63</v>
      </c>
      <c r="V71" s="108" t="str">
        <f t="shared" si="55"/>
        <v>MAB-*SHELVES 23 * 2</v>
      </c>
      <c r="W71" s="149">
        <v>420.63</v>
      </c>
      <c r="X71" s="100" t="str">
        <f t="shared" si="56"/>
        <v>GLB-*SHELVES 23 * 2</v>
      </c>
    </row>
    <row r="72" spans="1:26" ht="14.25" customHeight="1">
      <c r="A72" s="116"/>
      <c r="B72" s="116"/>
      <c r="C72" s="116"/>
      <c r="D72" s="116"/>
      <c r="E72" s="242"/>
      <c r="F72" s="116"/>
      <c r="G72" s="242"/>
      <c r="H72" s="116"/>
      <c r="I72" s="242"/>
      <c r="J72" s="116"/>
      <c r="K72" s="242"/>
      <c r="L72" s="116"/>
      <c r="M72" s="242"/>
      <c r="N72" s="116"/>
      <c r="O72" s="242"/>
      <c r="P72" s="116"/>
      <c r="Q72" s="242"/>
      <c r="R72" s="116"/>
      <c r="S72" s="116"/>
      <c r="T72" s="116"/>
      <c r="U72" s="116"/>
      <c r="V72" s="116"/>
      <c r="W72" s="116"/>
      <c r="X72" s="116"/>
      <c r="Y72" s="116"/>
      <c r="Z72" s="116"/>
    </row>
    <row r="73" spans="1:26" ht="14.25" customHeight="1">
      <c r="A73" s="116"/>
      <c r="B73" s="116"/>
      <c r="C73" s="116"/>
      <c r="D73" s="116"/>
      <c r="E73" s="242"/>
      <c r="F73" s="116"/>
      <c r="G73" s="242"/>
      <c r="H73" s="116"/>
      <c r="I73" s="242"/>
      <c r="J73" s="116"/>
      <c r="K73" s="242"/>
      <c r="L73" s="116"/>
      <c r="M73" s="242"/>
      <c r="N73" s="116"/>
      <c r="O73" s="242"/>
      <c r="P73" s="116"/>
      <c r="Q73" s="242"/>
      <c r="R73" s="116"/>
      <c r="S73" s="116"/>
      <c r="T73" s="116"/>
      <c r="U73" s="116"/>
      <c r="V73" s="116"/>
      <c r="W73" s="116"/>
      <c r="X73" s="116"/>
      <c r="Y73" s="116"/>
      <c r="Z73" s="116"/>
    </row>
    <row r="74" spans="1:26" ht="14.25" customHeight="1">
      <c r="A74" s="116"/>
      <c r="B74" s="116"/>
      <c r="C74" s="116"/>
      <c r="D74" s="116"/>
      <c r="E74" s="242"/>
      <c r="F74" s="116"/>
      <c r="G74" s="242"/>
      <c r="H74" s="116"/>
      <c r="I74" s="242"/>
      <c r="J74" s="116"/>
      <c r="K74" s="242"/>
      <c r="L74" s="116"/>
      <c r="M74" s="242"/>
      <c r="N74" s="116"/>
      <c r="O74" s="242"/>
      <c r="P74" s="116"/>
      <c r="Q74" s="242"/>
      <c r="R74" s="116"/>
      <c r="S74" s="116"/>
      <c r="T74" s="116"/>
      <c r="U74" s="116"/>
      <c r="V74" s="116"/>
      <c r="W74" s="116"/>
      <c r="X74" s="116"/>
      <c r="Y74" s="116"/>
      <c r="Z74" s="116"/>
    </row>
    <row r="75" spans="1:26" ht="14.25" customHeight="1">
      <c r="A75" s="116"/>
      <c r="B75" s="116"/>
      <c r="C75" s="116"/>
      <c r="D75" s="116"/>
      <c r="E75" s="242"/>
      <c r="F75" s="116"/>
      <c r="G75" s="242"/>
      <c r="H75" s="116"/>
      <c r="I75" s="242"/>
      <c r="J75" s="116"/>
      <c r="K75" s="242"/>
      <c r="L75" s="116"/>
      <c r="M75" s="242"/>
      <c r="N75" s="116"/>
      <c r="O75" s="242"/>
      <c r="P75" s="116"/>
      <c r="Q75" s="242"/>
      <c r="R75" s="116"/>
      <c r="S75" s="116"/>
      <c r="T75" s="116"/>
      <c r="U75" s="116"/>
      <c r="V75" s="116"/>
      <c r="W75" s="116"/>
      <c r="X75" s="116"/>
      <c r="Y75" s="116"/>
      <c r="Z75" s="116"/>
    </row>
    <row r="76" spans="1:26" ht="14.25" customHeight="1">
      <c r="A76" s="116"/>
      <c r="B76" s="116"/>
      <c r="C76" s="116"/>
      <c r="D76" s="116"/>
      <c r="E76" s="242"/>
      <c r="F76" s="116"/>
      <c r="G76" s="242"/>
      <c r="H76" s="116"/>
      <c r="I76" s="242"/>
      <c r="J76" s="116"/>
      <c r="K76" s="242"/>
      <c r="L76" s="116"/>
      <c r="M76" s="242"/>
      <c r="N76" s="116"/>
      <c r="O76" s="242"/>
      <c r="P76" s="116"/>
      <c r="Q76" s="242"/>
      <c r="R76" s="116"/>
      <c r="S76" s="116"/>
      <c r="T76" s="116"/>
      <c r="U76" s="116"/>
      <c r="V76" s="116"/>
      <c r="W76" s="116"/>
      <c r="X76" s="116"/>
      <c r="Y76" s="116"/>
      <c r="Z76" s="116"/>
    </row>
    <row r="77" spans="1:26" ht="14.25" customHeight="1">
      <c r="A77" s="116"/>
      <c r="B77" s="116"/>
      <c r="C77" s="116"/>
      <c r="D77" s="116"/>
      <c r="E77" s="242"/>
      <c r="F77" s="116"/>
      <c r="G77" s="242"/>
      <c r="H77" s="116"/>
      <c r="I77" s="242"/>
      <c r="J77" s="116"/>
      <c r="K77" s="242"/>
      <c r="L77" s="116"/>
      <c r="M77" s="242"/>
      <c r="N77" s="116"/>
      <c r="O77" s="242"/>
      <c r="P77" s="116"/>
      <c r="Q77" s="242"/>
      <c r="R77" s="116"/>
      <c r="S77" s="116"/>
      <c r="T77" s="116"/>
      <c r="U77" s="116"/>
      <c r="V77" s="116"/>
      <c r="W77" s="116"/>
      <c r="X77" s="116"/>
      <c r="Y77" s="116"/>
      <c r="Z77" s="116"/>
    </row>
    <row r="78" spans="1:26" ht="14.25" customHeight="1">
      <c r="A78" s="116"/>
      <c r="B78" s="116"/>
      <c r="C78" s="116"/>
      <c r="D78" s="116"/>
      <c r="E78" s="242"/>
      <c r="F78" s="116"/>
      <c r="G78" s="242"/>
      <c r="H78" s="116"/>
      <c r="I78" s="242"/>
      <c r="J78" s="116"/>
      <c r="K78" s="242"/>
      <c r="L78" s="116"/>
      <c r="M78" s="242"/>
      <c r="N78" s="116"/>
      <c r="O78" s="242"/>
      <c r="P78" s="116"/>
      <c r="Q78" s="242"/>
      <c r="R78" s="116"/>
      <c r="S78" s="116"/>
      <c r="T78" s="116"/>
      <c r="U78" s="116"/>
      <c r="V78" s="116"/>
      <c r="W78" s="116"/>
      <c r="X78" s="116"/>
      <c r="Y78" s="116"/>
      <c r="Z78" s="116"/>
    </row>
    <row r="79" spans="1:26" ht="14.25" customHeight="1">
      <c r="A79" s="116"/>
      <c r="B79" s="116"/>
      <c r="C79" s="116"/>
      <c r="D79" s="116"/>
      <c r="E79" s="242"/>
      <c r="F79" s="116"/>
      <c r="G79" s="242"/>
      <c r="H79" s="116"/>
      <c r="I79" s="242"/>
      <c r="J79" s="116"/>
      <c r="K79" s="242"/>
      <c r="L79" s="116"/>
      <c r="M79" s="242"/>
      <c r="N79" s="116"/>
      <c r="O79" s="242"/>
      <c r="P79" s="116"/>
      <c r="Q79" s="242"/>
      <c r="R79" s="116"/>
      <c r="S79" s="116"/>
      <c r="T79" s="116"/>
      <c r="U79" s="116"/>
      <c r="V79" s="116"/>
      <c r="W79" s="116"/>
      <c r="X79" s="116"/>
      <c r="Y79" s="116"/>
      <c r="Z79" s="116"/>
    </row>
    <row r="80" spans="1:26" ht="14.25" customHeight="1">
      <c r="A80" s="116"/>
      <c r="B80" s="116"/>
      <c r="C80" s="116"/>
      <c r="D80" s="116"/>
      <c r="E80" s="242"/>
      <c r="F80" s="116"/>
      <c r="G80" s="242"/>
      <c r="H80" s="116"/>
      <c r="I80" s="242"/>
      <c r="J80" s="116"/>
      <c r="K80" s="242"/>
      <c r="L80" s="116"/>
      <c r="M80" s="242"/>
      <c r="N80" s="116"/>
      <c r="O80" s="242"/>
      <c r="P80" s="116"/>
      <c r="Q80" s="242"/>
      <c r="R80" s="116"/>
      <c r="S80" s="116"/>
      <c r="T80" s="116"/>
      <c r="U80" s="116"/>
      <c r="V80" s="116"/>
      <c r="W80" s="116"/>
      <c r="X80" s="116"/>
      <c r="Y80" s="116"/>
      <c r="Z80" s="116"/>
    </row>
    <row r="81" spans="1:26" ht="14.25" customHeight="1">
      <c r="A81" s="116"/>
      <c r="B81" s="116"/>
      <c r="C81" s="116"/>
      <c r="D81" s="116"/>
      <c r="E81" s="242"/>
      <c r="F81" s="116"/>
      <c r="G81" s="242"/>
      <c r="H81" s="116"/>
      <c r="I81" s="242"/>
      <c r="J81" s="116"/>
      <c r="K81" s="242"/>
      <c r="L81" s="116"/>
      <c r="M81" s="242"/>
      <c r="N81" s="116"/>
      <c r="O81" s="242"/>
      <c r="P81" s="116"/>
      <c r="Q81" s="242"/>
      <c r="R81" s="116"/>
      <c r="S81" s="116"/>
      <c r="T81" s="116"/>
      <c r="U81" s="116"/>
      <c r="V81" s="116"/>
      <c r="W81" s="116"/>
      <c r="X81" s="116"/>
      <c r="Y81" s="116"/>
      <c r="Z81" s="116"/>
    </row>
    <row r="82" spans="1:26" ht="14.25" customHeight="1">
      <c r="A82" s="116"/>
      <c r="B82" s="116"/>
      <c r="C82" s="116"/>
      <c r="D82" s="116"/>
      <c r="E82" s="242"/>
      <c r="F82" s="116"/>
      <c r="G82" s="242"/>
      <c r="H82" s="116"/>
      <c r="I82" s="242"/>
      <c r="J82" s="116"/>
      <c r="K82" s="242"/>
      <c r="L82" s="116"/>
      <c r="M82" s="242"/>
      <c r="N82" s="116"/>
      <c r="O82" s="242"/>
      <c r="P82" s="116"/>
      <c r="Q82" s="242"/>
      <c r="R82" s="116"/>
      <c r="S82" s="116"/>
      <c r="T82" s="116"/>
      <c r="U82" s="116"/>
      <c r="V82" s="116"/>
      <c r="W82" s="116"/>
      <c r="X82" s="116"/>
      <c r="Y82" s="116"/>
      <c r="Z82" s="116"/>
    </row>
    <row r="83" spans="1:26" ht="14.25" customHeight="1">
      <c r="A83" s="116"/>
      <c r="B83" s="116"/>
      <c r="C83" s="116"/>
      <c r="D83" s="116"/>
      <c r="E83" s="242"/>
      <c r="F83" s="116"/>
      <c r="G83" s="242"/>
      <c r="H83" s="116"/>
      <c r="I83" s="242"/>
      <c r="J83" s="116"/>
      <c r="K83" s="242"/>
      <c r="L83" s="116"/>
      <c r="M83" s="242"/>
      <c r="N83" s="116"/>
      <c r="O83" s="242"/>
      <c r="P83" s="116"/>
      <c r="Q83" s="242"/>
      <c r="R83" s="116"/>
      <c r="S83" s="116"/>
      <c r="T83" s="116"/>
      <c r="U83" s="116"/>
      <c r="V83" s="116"/>
      <c r="W83" s="116"/>
      <c r="X83" s="116"/>
      <c r="Y83" s="116"/>
      <c r="Z83" s="116"/>
    </row>
    <row r="84" spans="1:26" ht="14.25" customHeight="1">
      <c r="A84" s="116"/>
      <c r="B84" s="116"/>
      <c r="C84" s="116"/>
      <c r="D84" s="116"/>
      <c r="E84" s="242"/>
      <c r="F84" s="116"/>
      <c r="G84" s="242"/>
      <c r="H84" s="116"/>
      <c r="I84" s="242"/>
      <c r="J84" s="116"/>
      <c r="K84" s="242"/>
      <c r="L84" s="116"/>
      <c r="M84" s="242"/>
      <c r="N84" s="116"/>
      <c r="O84" s="242"/>
      <c r="P84" s="116"/>
      <c r="Q84" s="242"/>
      <c r="R84" s="116"/>
      <c r="S84" s="116"/>
      <c r="T84" s="116"/>
      <c r="U84" s="116"/>
      <c r="V84" s="116"/>
      <c r="W84" s="116"/>
      <c r="X84" s="116"/>
      <c r="Y84" s="116"/>
      <c r="Z84" s="116"/>
    </row>
    <row r="85" spans="1:26" ht="14.25" customHeight="1">
      <c r="A85" s="116"/>
      <c r="B85" s="116"/>
      <c r="C85" s="116"/>
      <c r="D85" s="116"/>
      <c r="E85" s="242"/>
      <c r="F85" s="116"/>
      <c r="G85" s="242"/>
      <c r="H85" s="116"/>
      <c r="I85" s="242"/>
      <c r="J85" s="116"/>
      <c r="K85" s="242"/>
      <c r="L85" s="116"/>
      <c r="M85" s="242"/>
      <c r="N85" s="116"/>
      <c r="O85" s="242"/>
      <c r="P85" s="116"/>
      <c r="Q85" s="242"/>
      <c r="R85" s="116"/>
      <c r="S85" s="116"/>
      <c r="T85" s="116"/>
      <c r="U85" s="116"/>
      <c r="V85" s="116"/>
      <c r="W85" s="116"/>
      <c r="X85" s="116"/>
      <c r="Y85" s="116"/>
      <c r="Z85" s="116"/>
    </row>
    <row r="86" spans="1:26" ht="14.25" customHeight="1">
      <c r="A86" s="116"/>
      <c r="B86" s="116"/>
      <c r="C86" s="116"/>
      <c r="D86" s="116"/>
      <c r="E86" s="242"/>
      <c r="F86" s="116"/>
      <c r="G86" s="242"/>
      <c r="H86" s="116"/>
      <c r="I86" s="242"/>
      <c r="J86" s="116"/>
      <c r="K86" s="242"/>
      <c r="L86" s="116"/>
      <c r="M86" s="242"/>
      <c r="N86" s="116"/>
      <c r="O86" s="242"/>
      <c r="P86" s="116"/>
      <c r="Q86" s="242"/>
      <c r="R86" s="116"/>
      <c r="S86" s="116"/>
      <c r="T86" s="116"/>
      <c r="U86" s="116"/>
      <c r="V86" s="116"/>
      <c r="W86" s="116"/>
      <c r="X86" s="116"/>
      <c r="Y86" s="116"/>
      <c r="Z86" s="116"/>
    </row>
    <row r="87" spans="1:26" ht="14.25" customHeight="1">
      <c r="A87" s="116"/>
      <c r="B87" s="116"/>
      <c r="C87" s="116"/>
      <c r="D87" s="116"/>
      <c r="E87" s="242"/>
      <c r="F87" s="116"/>
      <c r="G87" s="242"/>
      <c r="H87" s="116"/>
      <c r="I87" s="242"/>
      <c r="J87" s="116"/>
      <c r="K87" s="242"/>
      <c r="L87" s="116"/>
      <c r="M87" s="242"/>
      <c r="N87" s="116"/>
      <c r="O87" s="242"/>
      <c r="P87" s="116"/>
      <c r="Q87" s="242"/>
      <c r="R87" s="116"/>
      <c r="S87" s="116"/>
      <c r="T87" s="116"/>
      <c r="U87" s="116"/>
      <c r="V87" s="116"/>
      <c r="W87" s="116"/>
      <c r="X87" s="116"/>
      <c r="Y87" s="116"/>
      <c r="Z87" s="116"/>
    </row>
    <row r="88" spans="1:26" ht="14.25" customHeight="1">
      <c r="A88" s="116"/>
      <c r="B88" s="116"/>
      <c r="C88" s="116"/>
      <c r="D88" s="116"/>
      <c r="E88" s="242"/>
      <c r="F88" s="116"/>
      <c r="G88" s="242"/>
      <c r="H88" s="116"/>
      <c r="I88" s="242"/>
      <c r="J88" s="116"/>
      <c r="K88" s="242"/>
      <c r="L88" s="116"/>
      <c r="M88" s="242"/>
      <c r="N88" s="116"/>
      <c r="O88" s="242"/>
      <c r="P88" s="116"/>
      <c r="Q88" s="242"/>
      <c r="R88" s="116"/>
      <c r="S88" s="116"/>
      <c r="T88" s="116"/>
      <c r="U88" s="116"/>
      <c r="V88" s="116"/>
      <c r="W88" s="116"/>
      <c r="X88" s="116"/>
      <c r="Y88" s="116"/>
      <c r="Z88" s="116"/>
    </row>
    <row r="89" spans="1:26" ht="14.25" customHeight="1">
      <c r="A89" s="116"/>
      <c r="B89" s="116"/>
      <c r="C89" s="116"/>
      <c r="D89" s="116"/>
      <c r="E89" s="242"/>
      <c r="F89" s="116"/>
      <c r="G89" s="242"/>
      <c r="H89" s="116"/>
      <c r="I89" s="242"/>
      <c r="J89" s="116"/>
      <c r="K89" s="242"/>
      <c r="L89" s="116"/>
      <c r="M89" s="242"/>
      <c r="N89" s="116"/>
      <c r="O89" s="242"/>
      <c r="P89" s="116"/>
      <c r="Q89" s="242"/>
      <c r="R89" s="116"/>
      <c r="S89" s="116"/>
      <c r="T89" s="116"/>
      <c r="U89" s="116"/>
      <c r="V89" s="116"/>
      <c r="W89" s="116"/>
      <c r="X89" s="116"/>
      <c r="Y89" s="116"/>
      <c r="Z89" s="116"/>
    </row>
    <row r="90" spans="1:26" ht="14.25" customHeight="1">
      <c r="A90" s="116"/>
      <c r="B90" s="116"/>
      <c r="C90" s="116"/>
      <c r="D90" s="116"/>
      <c r="E90" s="242"/>
      <c r="F90" s="116"/>
      <c r="G90" s="242"/>
      <c r="H90" s="116"/>
      <c r="I90" s="242"/>
      <c r="J90" s="116"/>
      <c r="K90" s="242"/>
      <c r="L90" s="116"/>
      <c r="M90" s="242"/>
      <c r="N90" s="116"/>
      <c r="O90" s="242"/>
      <c r="P90" s="116"/>
      <c r="Q90" s="242"/>
      <c r="R90" s="116"/>
      <c r="S90" s="116"/>
      <c r="T90" s="116"/>
      <c r="U90" s="116"/>
      <c r="V90" s="116"/>
      <c r="W90" s="116"/>
      <c r="X90" s="116"/>
      <c r="Y90" s="116"/>
      <c r="Z90" s="116"/>
    </row>
    <row r="91" spans="1:26" ht="14.25" customHeight="1">
      <c r="A91" s="116"/>
      <c r="B91" s="116"/>
      <c r="C91" s="116"/>
      <c r="D91" s="116"/>
      <c r="E91" s="242"/>
      <c r="F91" s="116"/>
      <c r="G91" s="242"/>
      <c r="H91" s="116"/>
      <c r="I91" s="242"/>
      <c r="J91" s="116"/>
      <c r="K91" s="242"/>
      <c r="L91" s="116"/>
      <c r="M91" s="242"/>
      <c r="N91" s="116"/>
      <c r="O91" s="242"/>
      <c r="P91" s="116"/>
      <c r="Q91" s="242"/>
      <c r="R91" s="116"/>
      <c r="S91" s="116"/>
      <c r="T91" s="116"/>
      <c r="U91" s="116"/>
      <c r="V91" s="116"/>
      <c r="W91" s="116"/>
      <c r="X91" s="116"/>
      <c r="Y91" s="116"/>
      <c r="Z91" s="116"/>
    </row>
    <row r="92" spans="1:26" ht="14.25" customHeight="1">
      <c r="A92" s="116"/>
      <c r="B92" s="116"/>
      <c r="C92" s="116"/>
      <c r="D92" s="116"/>
      <c r="E92" s="242"/>
      <c r="F92" s="116"/>
      <c r="G92" s="242"/>
      <c r="H92" s="116"/>
      <c r="I92" s="242"/>
      <c r="J92" s="116"/>
      <c r="K92" s="242"/>
      <c r="L92" s="116"/>
      <c r="M92" s="242"/>
      <c r="N92" s="116"/>
      <c r="O92" s="242"/>
      <c r="P92" s="116"/>
      <c r="Q92" s="242"/>
      <c r="R92" s="116"/>
      <c r="S92" s="116"/>
      <c r="T92" s="116"/>
      <c r="U92" s="116"/>
      <c r="V92" s="116"/>
      <c r="W92" s="116"/>
      <c r="X92" s="116"/>
      <c r="Y92" s="116"/>
      <c r="Z92" s="116"/>
    </row>
    <row r="93" spans="1:26" ht="14.25" customHeight="1">
      <c r="A93" s="116"/>
      <c r="B93" s="116"/>
      <c r="C93" s="116"/>
      <c r="D93" s="116"/>
      <c r="E93" s="242"/>
      <c r="F93" s="116"/>
      <c r="G93" s="242"/>
      <c r="H93" s="116"/>
      <c r="I93" s="242"/>
      <c r="J93" s="116"/>
      <c r="K93" s="242"/>
      <c r="L93" s="116"/>
      <c r="M93" s="242"/>
      <c r="N93" s="116"/>
      <c r="O93" s="242"/>
      <c r="P93" s="116"/>
      <c r="Q93" s="242"/>
      <c r="R93" s="116"/>
      <c r="S93" s="116"/>
      <c r="T93" s="116"/>
      <c r="U93" s="116"/>
      <c r="V93" s="116"/>
      <c r="W93" s="116"/>
      <c r="X93" s="116"/>
      <c r="Y93" s="116"/>
      <c r="Z93" s="116"/>
    </row>
    <row r="94" spans="1:26" ht="14.25" customHeight="1">
      <c r="A94" s="116"/>
      <c r="B94" s="116"/>
      <c r="C94" s="116"/>
      <c r="D94" s="116"/>
      <c r="E94" s="242"/>
      <c r="F94" s="116"/>
      <c r="G94" s="242"/>
      <c r="H94" s="116"/>
      <c r="I94" s="242"/>
      <c r="J94" s="116"/>
      <c r="K94" s="242"/>
      <c r="L94" s="116"/>
      <c r="M94" s="242"/>
      <c r="N94" s="116"/>
      <c r="O94" s="242"/>
      <c r="P94" s="116"/>
      <c r="Q94" s="242"/>
      <c r="R94" s="116"/>
      <c r="S94" s="116"/>
      <c r="T94" s="116"/>
      <c r="U94" s="116"/>
      <c r="V94" s="116"/>
      <c r="W94" s="116"/>
      <c r="X94" s="116"/>
      <c r="Y94" s="116"/>
      <c r="Z94" s="116"/>
    </row>
    <row r="95" spans="1:26" ht="14.25" customHeight="1">
      <c r="A95" s="116"/>
      <c r="B95" s="116"/>
      <c r="C95" s="116"/>
      <c r="D95" s="116"/>
      <c r="E95" s="242"/>
      <c r="F95" s="116"/>
      <c r="G95" s="242"/>
      <c r="H95" s="116"/>
      <c r="I95" s="242"/>
      <c r="J95" s="116"/>
      <c r="K95" s="242"/>
      <c r="L95" s="116"/>
      <c r="M95" s="242"/>
      <c r="N95" s="116"/>
      <c r="O95" s="242"/>
      <c r="P95" s="116"/>
      <c r="Q95" s="242"/>
      <c r="R95" s="116"/>
      <c r="S95" s="116"/>
      <c r="T95" s="116"/>
      <c r="U95" s="116"/>
      <c r="V95" s="116"/>
      <c r="W95" s="116"/>
      <c r="X95" s="116"/>
      <c r="Y95" s="116"/>
      <c r="Z95" s="116"/>
    </row>
    <row r="96" spans="1:26" ht="14.25" customHeight="1">
      <c r="A96" s="116"/>
      <c r="B96" s="116"/>
      <c r="C96" s="116"/>
      <c r="D96" s="116"/>
      <c r="E96" s="242"/>
      <c r="F96" s="116"/>
      <c r="G96" s="242"/>
      <c r="H96" s="116"/>
      <c r="I96" s="242"/>
      <c r="J96" s="116"/>
      <c r="K96" s="242"/>
      <c r="L96" s="116"/>
      <c r="M96" s="242"/>
      <c r="N96" s="116"/>
      <c r="O96" s="242"/>
      <c r="P96" s="116"/>
      <c r="Q96" s="242"/>
      <c r="R96" s="116"/>
      <c r="S96" s="116"/>
      <c r="T96" s="116"/>
      <c r="U96" s="116"/>
      <c r="V96" s="116"/>
      <c r="W96" s="116"/>
      <c r="X96" s="116"/>
      <c r="Y96" s="116"/>
      <c r="Z96" s="116"/>
    </row>
    <row r="97" spans="1:26" ht="14.25" customHeight="1">
      <c r="A97" s="116"/>
      <c r="B97" s="116"/>
      <c r="C97" s="116"/>
      <c r="D97" s="116"/>
      <c r="E97" s="242"/>
      <c r="F97" s="116"/>
      <c r="G97" s="242"/>
      <c r="H97" s="116"/>
      <c r="I97" s="242"/>
      <c r="J97" s="116"/>
      <c r="K97" s="242"/>
      <c r="L97" s="116"/>
      <c r="M97" s="242"/>
      <c r="N97" s="116"/>
      <c r="O97" s="242"/>
      <c r="P97" s="116"/>
      <c r="Q97" s="242"/>
      <c r="R97" s="116"/>
      <c r="S97" s="116"/>
      <c r="T97" s="116"/>
      <c r="U97" s="116"/>
      <c r="V97" s="116"/>
      <c r="W97" s="116"/>
      <c r="X97" s="116"/>
      <c r="Y97" s="116"/>
      <c r="Z97" s="116"/>
    </row>
    <row r="98" spans="1:26" ht="14.25" customHeight="1">
      <c r="A98" s="116"/>
      <c r="B98" s="116"/>
      <c r="C98" s="116"/>
      <c r="D98" s="116"/>
      <c r="E98" s="242"/>
      <c r="F98" s="116"/>
      <c r="G98" s="242"/>
      <c r="H98" s="116"/>
      <c r="I98" s="242"/>
      <c r="J98" s="116"/>
      <c r="K98" s="242"/>
      <c r="L98" s="116"/>
      <c r="M98" s="242"/>
      <c r="N98" s="116"/>
      <c r="O98" s="242"/>
      <c r="P98" s="116"/>
      <c r="Q98" s="242"/>
      <c r="R98" s="116"/>
      <c r="S98" s="116"/>
      <c r="T98" s="116"/>
      <c r="U98" s="116"/>
      <c r="V98" s="116"/>
      <c r="W98" s="116"/>
      <c r="X98" s="116"/>
      <c r="Y98" s="116"/>
      <c r="Z98" s="116"/>
    </row>
    <row r="99" spans="1:26" ht="14.25" customHeight="1">
      <c r="A99" s="116"/>
      <c r="B99" s="116"/>
      <c r="C99" s="116"/>
      <c r="D99" s="116"/>
      <c r="E99" s="242"/>
      <c r="F99" s="116"/>
      <c r="G99" s="242"/>
      <c r="H99" s="116"/>
      <c r="I99" s="242"/>
      <c r="J99" s="116"/>
      <c r="K99" s="242"/>
      <c r="L99" s="116"/>
      <c r="M99" s="242"/>
      <c r="N99" s="116"/>
      <c r="O99" s="242"/>
      <c r="P99" s="116"/>
      <c r="Q99" s="242"/>
      <c r="R99" s="116"/>
      <c r="S99" s="116"/>
      <c r="T99" s="116"/>
      <c r="U99" s="116"/>
      <c r="V99" s="116"/>
      <c r="W99" s="116"/>
      <c r="X99" s="116"/>
      <c r="Y99" s="116"/>
      <c r="Z99" s="116"/>
    </row>
    <row r="100" spans="1:26" ht="14.25" customHeight="1">
      <c r="A100" s="116"/>
      <c r="B100" s="116"/>
      <c r="C100" s="116"/>
      <c r="D100" s="116"/>
      <c r="E100" s="242"/>
      <c r="F100" s="116"/>
      <c r="G100" s="242"/>
      <c r="H100" s="116"/>
      <c r="I100" s="242"/>
      <c r="J100" s="116"/>
      <c r="K100" s="242"/>
      <c r="L100" s="116"/>
      <c r="M100" s="242"/>
      <c r="N100" s="116"/>
      <c r="O100" s="242"/>
      <c r="P100" s="116"/>
      <c r="Q100" s="242"/>
      <c r="R100" s="116"/>
      <c r="S100" s="116"/>
      <c r="T100" s="116"/>
      <c r="U100" s="116"/>
      <c r="V100" s="116"/>
      <c r="W100" s="116"/>
      <c r="X100" s="116"/>
      <c r="Y100" s="116"/>
      <c r="Z100" s="116"/>
    </row>
    <row r="101" spans="1:26" ht="14.25" customHeight="1">
      <c r="A101" s="116"/>
      <c r="B101" s="116"/>
      <c r="C101" s="116"/>
      <c r="D101" s="116"/>
      <c r="E101" s="242"/>
      <c r="F101" s="116"/>
      <c r="G101" s="242"/>
      <c r="H101" s="116"/>
      <c r="I101" s="242"/>
      <c r="J101" s="116"/>
      <c r="K101" s="242"/>
      <c r="L101" s="116"/>
      <c r="M101" s="242"/>
      <c r="N101" s="116"/>
      <c r="O101" s="242"/>
      <c r="P101" s="116"/>
      <c r="Q101" s="242"/>
      <c r="R101" s="116"/>
      <c r="S101" s="116"/>
      <c r="T101" s="116"/>
      <c r="U101" s="116"/>
      <c r="V101" s="116"/>
      <c r="W101" s="116"/>
      <c r="X101" s="116"/>
      <c r="Y101" s="116"/>
      <c r="Z101" s="116"/>
    </row>
    <row r="102" spans="1:26" ht="14.25" customHeight="1">
      <c r="A102" s="116"/>
      <c r="B102" s="116"/>
      <c r="C102" s="116"/>
      <c r="D102" s="116"/>
      <c r="E102" s="242"/>
      <c r="F102" s="116"/>
      <c r="G102" s="242"/>
      <c r="H102" s="116"/>
      <c r="I102" s="242"/>
      <c r="J102" s="116"/>
      <c r="K102" s="242"/>
      <c r="L102" s="116"/>
      <c r="M102" s="242"/>
      <c r="N102" s="116"/>
      <c r="O102" s="242"/>
      <c r="P102" s="116"/>
      <c r="Q102" s="242"/>
      <c r="R102" s="116"/>
      <c r="S102" s="116"/>
      <c r="T102" s="116"/>
      <c r="U102" s="116"/>
      <c r="V102" s="116"/>
      <c r="W102" s="116"/>
      <c r="X102" s="116"/>
      <c r="Y102" s="116"/>
      <c r="Z102" s="116"/>
    </row>
    <row r="103" spans="1:26" ht="14.25" customHeight="1">
      <c r="A103" s="116"/>
      <c r="B103" s="116"/>
      <c r="C103" s="116"/>
      <c r="D103" s="116"/>
      <c r="E103" s="242"/>
      <c r="F103" s="116"/>
      <c r="G103" s="242"/>
      <c r="H103" s="116"/>
      <c r="I103" s="242"/>
      <c r="J103" s="116"/>
      <c r="K103" s="242"/>
      <c r="L103" s="116"/>
      <c r="M103" s="242"/>
      <c r="N103" s="116"/>
      <c r="O103" s="242"/>
      <c r="P103" s="116"/>
      <c r="Q103" s="242"/>
      <c r="R103" s="116"/>
      <c r="S103" s="116"/>
      <c r="T103" s="116"/>
      <c r="U103" s="116"/>
      <c r="V103" s="116"/>
      <c r="W103" s="116"/>
      <c r="X103" s="116"/>
      <c r="Y103" s="116"/>
      <c r="Z103" s="116"/>
    </row>
    <row r="104" spans="1:26" ht="14.25" customHeight="1">
      <c r="A104" s="116"/>
      <c r="B104" s="116"/>
      <c r="C104" s="116"/>
      <c r="D104" s="116"/>
      <c r="E104" s="242"/>
      <c r="F104" s="116"/>
      <c r="G104" s="242"/>
      <c r="H104" s="116"/>
      <c r="I104" s="242"/>
      <c r="J104" s="116"/>
      <c r="K104" s="242"/>
      <c r="L104" s="116"/>
      <c r="M104" s="242"/>
      <c r="N104" s="116"/>
      <c r="O104" s="242"/>
      <c r="P104" s="116"/>
      <c r="Q104" s="242"/>
      <c r="R104" s="116"/>
      <c r="S104" s="116"/>
      <c r="T104" s="116"/>
      <c r="U104" s="116"/>
      <c r="V104" s="116"/>
      <c r="W104" s="116"/>
      <c r="X104" s="116"/>
      <c r="Y104" s="116"/>
      <c r="Z104" s="116"/>
    </row>
    <row r="105" spans="1:26" ht="14.25" customHeight="1">
      <c r="A105" s="116"/>
      <c r="B105" s="116"/>
      <c r="C105" s="116"/>
      <c r="D105" s="116"/>
      <c r="E105" s="242"/>
      <c r="F105" s="116"/>
      <c r="G105" s="242"/>
      <c r="H105" s="116"/>
      <c r="I105" s="242"/>
      <c r="J105" s="116"/>
      <c r="K105" s="242"/>
      <c r="L105" s="116"/>
      <c r="M105" s="242"/>
      <c r="N105" s="116"/>
      <c r="O105" s="242"/>
      <c r="P105" s="116"/>
      <c r="Q105" s="242"/>
      <c r="R105" s="116"/>
      <c r="S105" s="116"/>
      <c r="T105" s="116"/>
      <c r="U105" s="116"/>
      <c r="V105" s="116"/>
      <c r="W105" s="116"/>
      <c r="X105" s="116"/>
      <c r="Y105" s="116"/>
      <c r="Z105" s="116"/>
    </row>
    <row r="106" spans="1:26" ht="14.25" customHeight="1">
      <c r="A106" s="116"/>
      <c r="B106" s="116"/>
      <c r="C106" s="116"/>
      <c r="D106" s="116"/>
      <c r="E106" s="242"/>
      <c r="F106" s="116"/>
      <c r="G106" s="242"/>
      <c r="H106" s="116"/>
      <c r="I106" s="242"/>
      <c r="J106" s="116"/>
      <c r="K106" s="242"/>
      <c r="L106" s="116"/>
      <c r="M106" s="242"/>
      <c r="N106" s="116"/>
      <c r="O106" s="242"/>
      <c r="P106" s="116"/>
      <c r="Q106" s="242"/>
      <c r="R106" s="116"/>
      <c r="S106" s="116"/>
      <c r="T106" s="116"/>
      <c r="U106" s="116"/>
      <c r="V106" s="116"/>
      <c r="W106" s="116"/>
      <c r="X106" s="116"/>
      <c r="Y106" s="116"/>
      <c r="Z106" s="116"/>
    </row>
    <row r="107" spans="1:26" ht="14.25" customHeight="1">
      <c r="A107" s="116"/>
      <c r="B107" s="116"/>
      <c r="C107" s="116"/>
      <c r="D107" s="116"/>
      <c r="E107" s="242"/>
      <c r="F107" s="116"/>
      <c r="G107" s="242"/>
      <c r="H107" s="116"/>
      <c r="I107" s="242"/>
      <c r="J107" s="116"/>
      <c r="K107" s="242"/>
      <c r="L107" s="116"/>
      <c r="M107" s="242"/>
      <c r="N107" s="116"/>
      <c r="O107" s="242"/>
      <c r="P107" s="116"/>
      <c r="Q107" s="242"/>
      <c r="R107" s="116"/>
      <c r="S107" s="116"/>
      <c r="T107" s="116"/>
      <c r="U107" s="116"/>
      <c r="V107" s="116"/>
      <c r="W107" s="116"/>
      <c r="X107" s="116"/>
      <c r="Y107" s="116"/>
      <c r="Z107" s="116"/>
    </row>
    <row r="108" spans="1:26" ht="14.25" customHeight="1">
      <c r="A108" s="116"/>
      <c r="B108" s="116"/>
      <c r="C108" s="116"/>
      <c r="D108" s="116"/>
      <c r="E108" s="242"/>
      <c r="F108" s="116"/>
      <c r="G108" s="242"/>
      <c r="H108" s="116"/>
      <c r="I108" s="242"/>
      <c r="J108" s="116"/>
      <c r="K108" s="242"/>
      <c r="L108" s="116"/>
      <c r="M108" s="242"/>
      <c r="N108" s="116"/>
      <c r="O108" s="242"/>
      <c r="P108" s="116"/>
      <c r="Q108" s="242"/>
      <c r="R108" s="116"/>
      <c r="S108" s="116"/>
      <c r="T108" s="116"/>
      <c r="U108" s="116"/>
      <c r="V108" s="116"/>
      <c r="W108" s="116"/>
      <c r="X108" s="116"/>
      <c r="Y108" s="116"/>
      <c r="Z108" s="116"/>
    </row>
    <row r="109" spans="1:26" ht="14.25" customHeight="1">
      <c r="A109" s="116"/>
      <c r="B109" s="116"/>
      <c r="C109" s="116"/>
      <c r="D109" s="116"/>
      <c r="E109" s="242"/>
      <c r="F109" s="116"/>
      <c r="G109" s="242"/>
      <c r="H109" s="116"/>
      <c r="I109" s="242"/>
      <c r="J109" s="116"/>
      <c r="K109" s="242"/>
      <c r="L109" s="116"/>
      <c r="M109" s="242"/>
      <c r="N109" s="116"/>
      <c r="O109" s="242"/>
      <c r="P109" s="116"/>
      <c r="Q109" s="242"/>
      <c r="R109" s="116"/>
      <c r="S109" s="116"/>
      <c r="T109" s="116"/>
      <c r="U109" s="116"/>
      <c r="V109" s="116"/>
      <c r="W109" s="116"/>
      <c r="X109" s="116"/>
      <c r="Y109" s="116"/>
      <c r="Z109" s="116"/>
    </row>
    <row r="110" spans="1:26" ht="14.25" customHeight="1">
      <c r="A110" s="116"/>
      <c r="B110" s="116"/>
      <c r="C110" s="116"/>
      <c r="D110" s="116"/>
      <c r="E110" s="242"/>
      <c r="F110" s="116"/>
      <c r="G110" s="242"/>
      <c r="H110" s="116"/>
      <c r="I110" s="242"/>
      <c r="J110" s="116"/>
      <c r="K110" s="242"/>
      <c r="L110" s="116"/>
      <c r="M110" s="242"/>
      <c r="N110" s="116"/>
      <c r="O110" s="242"/>
      <c r="P110" s="116"/>
      <c r="Q110" s="242"/>
      <c r="R110" s="116"/>
      <c r="S110" s="116"/>
      <c r="T110" s="116"/>
      <c r="U110" s="116"/>
      <c r="V110" s="116"/>
      <c r="W110" s="116"/>
      <c r="X110" s="116"/>
      <c r="Y110" s="116"/>
      <c r="Z110" s="116"/>
    </row>
    <row r="111" spans="1:26" ht="14.25" customHeight="1">
      <c r="A111" s="116"/>
      <c r="B111" s="116"/>
      <c r="C111" s="116"/>
      <c r="D111" s="116"/>
      <c r="E111" s="242"/>
      <c r="F111" s="116"/>
      <c r="G111" s="242"/>
      <c r="H111" s="116"/>
      <c r="I111" s="242"/>
      <c r="J111" s="116"/>
      <c r="K111" s="242"/>
      <c r="L111" s="116"/>
      <c r="M111" s="242"/>
      <c r="N111" s="116"/>
      <c r="O111" s="242"/>
      <c r="P111" s="116"/>
      <c r="Q111" s="242"/>
      <c r="R111" s="116"/>
      <c r="S111" s="116"/>
      <c r="T111" s="116"/>
      <c r="U111" s="116"/>
      <c r="V111" s="116"/>
      <c r="W111" s="116"/>
      <c r="X111" s="116"/>
      <c r="Y111" s="116"/>
      <c r="Z111" s="116"/>
    </row>
    <row r="112" spans="1:26" ht="14.25" customHeight="1">
      <c r="A112" s="116"/>
      <c r="B112" s="116"/>
      <c r="C112" s="116"/>
      <c r="D112" s="116"/>
      <c r="E112" s="242"/>
      <c r="F112" s="116"/>
      <c r="G112" s="242"/>
      <c r="H112" s="116"/>
      <c r="I112" s="242"/>
      <c r="J112" s="116"/>
      <c r="K112" s="242"/>
      <c r="L112" s="116"/>
      <c r="M112" s="242"/>
      <c r="N112" s="116"/>
      <c r="O112" s="242"/>
      <c r="P112" s="116"/>
      <c r="Q112" s="242"/>
      <c r="R112" s="116"/>
      <c r="S112" s="116"/>
      <c r="T112" s="116"/>
      <c r="U112" s="116"/>
      <c r="V112" s="116"/>
      <c r="W112" s="116"/>
      <c r="X112" s="116"/>
      <c r="Y112" s="116"/>
      <c r="Z112" s="116"/>
    </row>
    <row r="113" spans="1:26" ht="14.25" customHeight="1">
      <c r="A113" s="116"/>
      <c r="B113" s="116"/>
      <c r="C113" s="116"/>
      <c r="D113" s="116"/>
      <c r="E113" s="242"/>
      <c r="F113" s="116"/>
      <c r="G113" s="242"/>
      <c r="H113" s="116"/>
      <c r="I113" s="242"/>
      <c r="J113" s="116"/>
      <c r="K113" s="242"/>
      <c r="L113" s="116"/>
      <c r="M113" s="242"/>
      <c r="N113" s="116"/>
      <c r="O113" s="242"/>
      <c r="P113" s="116"/>
      <c r="Q113" s="242"/>
      <c r="R113" s="116"/>
      <c r="S113" s="116"/>
      <c r="T113" s="116"/>
      <c r="U113" s="116"/>
      <c r="V113" s="116"/>
      <c r="W113" s="116"/>
      <c r="X113" s="116"/>
      <c r="Y113" s="116"/>
      <c r="Z113" s="116"/>
    </row>
    <row r="114" spans="1:26" ht="14.25" customHeight="1">
      <c r="A114" s="116"/>
      <c r="B114" s="116"/>
      <c r="C114" s="116"/>
      <c r="D114" s="116"/>
      <c r="E114" s="242"/>
      <c r="F114" s="116"/>
      <c r="G114" s="242"/>
      <c r="H114" s="116"/>
      <c r="I114" s="242"/>
      <c r="J114" s="116"/>
      <c r="K114" s="242"/>
      <c r="L114" s="116"/>
      <c r="M114" s="242"/>
      <c r="N114" s="116"/>
      <c r="O114" s="242"/>
      <c r="P114" s="116"/>
      <c r="Q114" s="242"/>
      <c r="R114" s="116"/>
      <c r="S114" s="116"/>
      <c r="T114" s="116"/>
      <c r="U114" s="116"/>
      <c r="V114" s="116"/>
      <c r="W114" s="116"/>
      <c r="X114" s="116"/>
      <c r="Y114" s="116"/>
      <c r="Z114" s="116"/>
    </row>
    <row r="115" spans="1:26" ht="14.25" customHeight="1">
      <c r="A115" s="116"/>
      <c r="B115" s="116"/>
      <c r="C115" s="116"/>
      <c r="D115" s="116"/>
      <c r="E115" s="242"/>
      <c r="F115" s="116"/>
      <c r="G115" s="242"/>
      <c r="H115" s="116"/>
      <c r="I115" s="242"/>
      <c r="J115" s="116"/>
      <c r="K115" s="242"/>
      <c r="L115" s="116"/>
      <c r="M115" s="242"/>
      <c r="N115" s="116"/>
      <c r="O115" s="242"/>
      <c r="P115" s="116"/>
      <c r="Q115" s="242"/>
      <c r="R115" s="116"/>
      <c r="S115" s="116"/>
      <c r="T115" s="116"/>
      <c r="U115" s="116"/>
      <c r="V115" s="116"/>
      <c r="W115" s="116"/>
      <c r="X115" s="116"/>
      <c r="Y115" s="116"/>
      <c r="Z115" s="116"/>
    </row>
    <row r="116" spans="1:26" ht="14.25" customHeight="1">
      <c r="A116" s="116"/>
      <c r="B116" s="116"/>
      <c r="C116" s="116"/>
      <c r="D116" s="116"/>
      <c r="E116" s="242"/>
      <c r="F116" s="116"/>
      <c r="G116" s="242"/>
      <c r="H116" s="116"/>
      <c r="I116" s="242"/>
      <c r="J116" s="116"/>
      <c r="K116" s="242"/>
      <c r="L116" s="116"/>
      <c r="M116" s="242"/>
      <c r="N116" s="116"/>
      <c r="O116" s="242"/>
      <c r="P116" s="116"/>
      <c r="Q116" s="242"/>
      <c r="R116" s="116"/>
      <c r="S116" s="116"/>
      <c r="T116" s="116"/>
      <c r="U116" s="116"/>
      <c r="V116" s="116"/>
      <c r="W116" s="116"/>
      <c r="X116" s="116"/>
      <c r="Y116" s="116"/>
      <c r="Z116" s="116"/>
    </row>
    <row r="117" spans="1:26" ht="14.25" customHeight="1">
      <c r="A117" s="116"/>
      <c r="B117" s="116"/>
      <c r="C117" s="116"/>
      <c r="D117" s="116"/>
      <c r="E117" s="242"/>
      <c r="F117" s="116"/>
      <c r="G117" s="242"/>
      <c r="H117" s="116"/>
      <c r="I117" s="242"/>
      <c r="J117" s="116"/>
      <c r="K117" s="242"/>
      <c r="L117" s="116"/>
      <c r="M117" s="242"/>
      <c r="N117" s="116"/>
      <c r="O117" s="242"/>
      <c r="P117" s="116"/>
      <c r="Q117" s="242"/>
      <c r="R117" s="116"/>
      <c r="S117" s="116"/>
      <c r="T117" s="116"/>
      <c r="U117" s="116"/>
      <c r="V117" s="116"/>
      <c r="W117" s="116"/>
      <c r="X117" s="116"/>
      <c r="Y117" s="116"/>
      <c r="Z117" s="116"/>
    </row>
    <row r="118" spans="1:26" ht="14.25" customHeight="1">
      <c r="A118" s="116"/>
      <c r="B118" s="116"/>
      <c r="C118" s="116"/>
      <c r="D118" s="116"/>
      <c r="E118" s="242"/>
      <c r="F118" s="116"/>
      <c r="G118" s="242"/>
      <c r="H118" s="116"/>
      <c r="I118" s="242"/>
      <c r="J118" s="116"/>
      <c r="K118" s="242"/>
      <c r="L118" s="116"/>
      <c r="M118" s="242"/>
      <c r="N118" s="116"/>
      <c r="O118" s="242"/>
      <c r="P118" s="116"/>
      <c r="Q118" s="242"/>
      <c r="R118" s="116"/>
      <c r="S118" s="116"/>
      <c r="T118" s="116"/>
      <c r="U118" s="116"/>
      <c r="V118" s="116"/>
      <c r="W118" s="116"/>
      <c r="X118" s="116"/>
      <c r="Y118" s="116"/>
      <c r="Z118" s="116"/>
    </row>
    <row r="119" spans="1:26" ht="14.25" customHeight="1">
      <c r="A119" s="116"/>
      <c r="B119" s="116"/>
      <c r="C119" s="116"/>
      <c r="D119" s="116"/>
      <c r="E119" s="242"/>
      <c r="F119" s="116"/>
      <c r="G119" s="242"/>
      <c r="H119" s="116"/>
      <c r="I119" s="242"/>
      <c r="J119" s="116"/>
      <c r="K119" s="242"/>
      <c r="L119" s="116"/>
      <c r="M119" s="242"/>
      <c r="N119" s="116"/>
      <c r="O119" s="242"/>
      <c r="P119" s="116"/>
      <c r="Q119" s="242"/>
      <c r="R119" s="116"/>
      <c r="S119" s="116"/>
      <c r="T119" s="116"/>
      <c r="U119" s="116"/>
      <c r="V119" s="116"/>
      <c r="W119" s="116"/>
      <c r="X119" s="116"/>
      <c r="Y119" s="116"/>
      <c r="Z119" s="116"/>
    </row>
    <row r="120" spans="1:26" ht="14.25" customHeight="1">
      <c r="A120" s="116"/>
      <c r="B120" s="116"/>
      <c r="C120" s="116"/>
      <c r="D120" s="116"/>
      <c r="E120" s="242"/>
      <c r="F120" s="116"/>
      <c r="G120" s="242"/>
      <c r="H120" s="116"/>
      <c r="I120" s="242"/>
      <c r="J120" s="116"/>
      <c r="K120" s="242"/>
      <c r="L120" s="116"/>
      <c r="M120" s="242"/>
      <c r="N120" s="116"/>
      <c r="O120" s="242"/>
      <c r="P120" s="116"/>
      <c r="Q120" s="242"/>
      <c r="R120" s="116"/>
      <c r="S120" s="116"/>
      <c r="T120" s="116"/>
      <c r="U120" s="116"/>
      <c r="V120" s="116"/>
      <c r="W120" s="116"/>
      <c r="X120" s="116"/>
      <c r="Y120" s="116"/>
      <c r="Z120" s="116"/>
    </row>
    <row r="121" spans="1:26" ht="14.25" customHeight="1">
      <c r="A121" s="116"/>
      <c r="B121" s="116"/>
      <c r="C121" s="116"/>
      <c r="D121" s="116"/>
      <c r="E121" s="242"/>
      <c r="F121" s="116"/>
      <c r="G121" s="242"/>
      <c r="H121" s="116"/>
      <c r="I121" s="242"/>
      <c r="J121" s="116"/>
      <c r="K121" s="242"/>
      <c r="L121" s="116"/>
      <c r="M121" s="242"/>
      <c r="N121" s="116"/>
      <c r="O121" s="242"/>
      <c r="P121" s="116"/>
      <c r="Q121" s="242"/>
      <c r="R121" s="116"/>
      <c r="S121" s="116"/>
      <c r="T121" s="116"/>
      <c r="U121" s="116"/>
      <c r="V121" s="116"/>
      <c r="W121" s="116"/>
      <c r="X121" s="116"/>
      <c r="Y121" s="116"/>
      <c r="Z121" s="116"/>
    </row>
    <row r="122" spans="1:26" ht="14.25" customHeight="1">
      <c r="A122" s="116"/>
      <c r="B122" s="116"/>
      <c r="C122" s="116"/>
      <c r="D122" s="116"/>
      <c r="E122" s="242"/>
      <c r="F122" s="116"/>
      <c r="G122" s="242"/>
      <c r="H122" s="116"/>
      <c r="I122" s="242"/>
      <c r="J122" s="116"/>
      <c r="K122" s="242"/>
      <c r="L122" s="116"/>
      <c r="M122" s="242"/>
      <c r="N122" s="116"/>
      <c r="O122" s="242"/>
      <c r="P122" s="116"/>
      <c r="Q122" s="242"/>
      <c r="R122" s="116"/>
      <c r="S122" s="116"/>
      <c r="T122" s="116"/>
      <c r="U122" s="116"/>
      <c r="V122" s="116"/>
      <c r="W122" s="116"/>
      <c r="X122" s="116"/>
      <c r="Y122" s="116"/>
      <c r="Z122" s="116"/>
    </row>
    <row r="123" spans="1:26" ht="14.25" customHeight="1">
      <c r="A123" s="116"/>
      <c r="B123" s="116"/>
      <c r="C123" s="116"/>
      <c r="D123" s="116"/>
      <c r="E123" s="242"/>
      <c r="F123" s="116"/>
      <c r="G123" s="242"/>
      <c r="H123" s="116"/>
      <c r="I123" s="242"/>
      <c r="J123" s="116"/>
      <c r="K123" s="242"/>
      <c r="L123" s="116"/>
      <c r="M123" s="242"/>
      <c r="N123" s="116"/>
      <c r="O123" s="242"/>
      <c r="P123" s="116"/>
      <c r="Q123" s="242"/>
      <c r="R123" s="116"/>
      <c r="S123" s="116"/>
      <c r="T123" s="116"/>
      <c r="U123" s="116"/>
      <c r="V123" s="116"/>
      <c r="W123" s="116"/>
      <c r="X123" s="116"/>
      <c r="Y123" s="116"/>
      <c r="Z123" s="116"/>
    </row>
    <row r="124" spans="1:26" ht="14.25" customHeight="1">
      <c r="A124" s="116"/>
      <c r="B124" s="116"/>
      <c r="C124" s="116"/>
      <c r="D124" s="116"/>
      <c r="E124" s="242"/>
      <c r="F124" s="116"/>
      <c r="G124" s="242"/>
      <c r="H124" s="116"/>
      <c r="I124" s="242"/>
      <c r="J124" s="116"/>
      <c r="K124" s="242"/>
      <c r="L124" s="116"/>
      <c r="M124" s="242"/>
      <c r="N124" s="116"/>
      <c r="O124" s="242"/>
      <c r="P124" s="116"/>
      <c r="Q124" s="242"/>
      <c r="R124" s="116"/>
      <c r="S124" s="116"/>
      <c r="T124" s="116"/>
      <c r="U124" s="116"/>
      <c r="V124" s="116"/>
      <c r="W124" s="116"/>
      <c r="X124" s="116"/>
      <c r="Y124" s="116"/>
      <c r="Z124" s="116"/>
    </row>
    <row r="125" spans="1:26" ht="14.25" customHeight="1">
      <c r="A125" s="116"/>
      <c r="B125" s="116"/>
      <c r="C125" s="116"/>
      <c r="D125" s="116"/>
      <c r="E125" s="242"/>
      <c r="F125" s="116"/>
      <c r="G125" s="242"/>
      <c r="H125" s="116"/>
      <c r="I125" s="242"/>
      <c r="J125" s="116"/>
      <c r="K125" s="242"/>
      <c r="L125" s="116"/>
      <c r="M125" s="242"/>
      <c r="N125" s="116"/>
      <c r="O125" s="242"/>
      <c r="P125" s="116"/>
      <c r="Q125" s="242"/>
      <c r="R125" s="116"/>
      <c r="S125" s="116"/>
      <c r="T125" s="116"/>
      <c r="U125" s="116"/>
      <c r="V125" s="116"/>
      <c r="W125" s="116"/>
      <c r="X125" s="116"/>
      <c r="Y125" s="116"/>
      <c r="Z125" s="116"/>
    </row>
    <row r="126" spans="1:26" ht="14.25" customHeight="1">
      <c r="A126" s="116"/>
      <c r="B126" s="116"/>
      <c r="C126" s="116"/>
      <c r="D126" s="116"/>
      <c r="E126" s="242"/>
      <c r="F126" s="116"/>
      <c r="G126" s="242"/>
      <c r="H126" s="116"/>
      <c r="I126" s="242"/>
      <c r="J126" s="116"/>
      <c r="K126" s="242"/>
      <c r="L126" s="116"/>
      <c r="M126" s="242"/>
      <c r="N126" s="116"/>
      <c r="O126" s="242"/>
      <c r="P126" s="116"/>
      <c r="Q126" s="242"/>
      <c r="R126" s="116"/>
      <c r="S126" s="116"/>
      <c r="T126" s="116"/>
      <c r="U126" s="116"/>
      <c r="V126" s="116"/>
      <c r="W126" s="116"/>
      <c r="X126" s="116"/>
      <c r="Y126" s="116"/>
      <c r="Z126" s="116"/>
    </row>
    <row r="127" spans="1:26" ht="14.25" customHeight="1">
      <c r="A127" s="116"/>
      <c r="B127" s="116"/>
      <c r="C127" s="116"/>
      <c r="D127" s="116"/>
      <c r="E127" s="242"/>
      <c r="F127" s="116"/>
      <c r="G127" s="242"/>
      <c r="H127" s="116"/>
      <c r="I127" s="242"/>
      <c r="J127" s="116"/>
      <c r="K127" s="242"/>
      <c r="L127" s="116"/>
      <c r="M127" s="242"/>
      <c r="N127" s="116"/>
      <c r="O127" s="242"/>
      <c r="P127" s="116"/>
      <c r="Q127" s="242"/>
      <c r="R127" s="116"/>
      <c r="S127" s="116"/>
      <c r="T127" s="116"/>
      <c r="U127" s="116"/>
      <c r="V127" s="116"/>
      <c r="W127" s="116"/>
      <c r="X127" s="116"/>
      <c r="Y127" s="116"/>
      <c r="Z127" s="116"/>
    </row>
    <row r="128" spans="1:26" ht="14.25" customHeight="1">
      <c r="A128" s="116"/>
      <c r="B128" s="116"/>
      <c r="C128" s="116"/>
      <c r="D128" s="116"/>
      <c r="E128" s="242"/>
      <c r="F128" s="116"/>
      <c r="G128" s="242"/>
      <c r="H128" s="116"/>
      <c r="I128" s="242"/>
      <c r="J128" s="116"/>
      <c r="K128" s="242"/>
      <c r="L128" s="116"/>
      <c r="M128" s="242"/>
      <c r="N128" s="116"/>
      <c r="O128" s="242"/>
      <c r="P128" s="116"/>
      <c r="Q128" s="242"/>
      <c r="R128" s="116"/>
      <c r="S128" s="116"/>
      <c r="T128" s="116"/>
      <c r="U128" s="116"/>
      <c r="V128" s="116"/>
      <c r="W128" s="116"/>
      <c r="X128" s="116"/>
      <c r="Y128" s="116"/>
      <c r="Z128" s="116"/>
    </row>
    <row r="129" spans="1:26" ht="14.25" customHeight="1">
      <c r="A129" s="116"/>
      <c r="B129" s="116"/>
      <c r="C129" s="116"/>
      <c r="D129" s="116"/>
      <c r="E129" s="242"/>
      <c r="F129" s="116"/>
      <c r="G129" s="242"/>
      <c r="H129" s="116"/>
      <c r="I129" s="242"/>
      <c r="J129" s="116"/>
      <c r="K129" s="242"/>
      <c r="L129" s="116"/>
      <c r="M129" s="242"/>
      <c r="N129" s="116"/>
      <c r="O129" s="242"/>
      <c r="P129" s="116"/>
      <c r="Q129" s="242"/>
      <c r="R129" s="116"/>
      <c r="S129" s="116"/>
      <c r="T129" s="116"/>
      <c r="U129" s="116"/>
      <c r="V129" s="116"/>
      <c r="W129" s="116"/>
      <c r="X129" s="116"/>
      <c r="Y129" s="116"/>
      <c r="Z129" s="116"/>
    </row>
    <row r="130" spans="1:26" ht="14.25" customHeight="1">
      <c r="A130" s="116"/>
      <c r="B130" s="116"/>
      <c r="C130" s="116"/>
      <c r="D130" s="116"/>
      <c r="E130" s="242"/>
      <c r="F130" s="116"/>
      <c r="G130" s="242"/>
      <c r="H130" s="116"/>
      <c r="I130" s="242"/>
      <c r="J130" s="116"/>
      <c r="K130" s="242"/>
      <c r="L130" s="116"/>
      <c r="M130" s="242"/>
      <c r="N130" s="116"/>
      <c r="O130" s="242"/>
      <c r="P130" s="116"/>
      <c r="Q130" s="242"/>
      <c r="R130" s="116"/>
      <c r="S130" s="116"/>
      <c r="T130" s="116"/>
      <c r="U130" s="116"/>
      <c r="V130" s="116"/>
      <c r="W130" s="116"/>
      <c r="X130" s="116"/>
      <c r="Y130" s="116"/>
      <c r="Z130" s="116"/>
    </row>
    <row r="131" spans="1:26" ht="14.25" customHeight="1">
      <c r="A131" s="116"/>
      <c r="B131" s="116"/>
      <c r="C131" s="116"/>
      <c r="D131" s="116"/>
      <c r="E131" s="242"/>
      <c r="F131" s="116"/>
      <c r="G131" s="242"/>
      <c r="H131" s="116"/>
      <c r="I131" s="242"/>
      <c r="J131" s="116"/>
      <c r="K131" s="242"/>
      <c r="L131" s="116"/>
      <c r="M131" s="242"/>
      <c r="N131" s="116"/>
      <c r="O131" s="242"/>
      <c r="P131" s="116"/>
      <c r="Q131" s="242"/>
      <c r="R131" s="116"/>
      <c r="S131" s="116"/>
      <c r="T131" s="116"/>
      <c r="U131" s="116"/>
      <c r="V131" s="116"/>
      <c r="W131" s="116"/>
      <c r="X131" s="116"/>
      <c r="Y131" s="116"/>
      <c r="Z131" s="116"/>
    </row>
    <row r="132" spans="1:26" ht="14.25" customHeight="1">
      <c r="A132" s="116"/>
      <c r="B132" s="116"/>
      <c r="C132" s="116"/>
      <c r="D132" s="116"/>
      <c r="E132" s="242"/>
      <c r="F132" s="116"/>
      <c r="G132" s="242"/>
      <c r="H132" s="116"/>
      <c r="I132" s="242"/>
      <c r="J132" s="116"/>
      <c r="K132" s="242"/>
      <c r="L132" s="116"/>
      <c r="M132" s="242"/>
      <c r="N132" s="116"/>
      <c r="O132" s="242"/>
      <c r="P132" s="116"/>
      <c r="Q132" s="242"/>
      <c r="R132" s="116"/>
      <c r="S132" s="116"/>
      <c r="T132" s="116"/>
      <c r="U132" s="116"/>
      <c r="V132" s="116"/>
      <c r="W132" s="116"/>
      <c r="X132" s="116"/>
      <c r="Y132" s="116"/>
      <c r="Z132" s="116"/>
    </row>
    <row r="133" spans="1:26" ht="14.25" customHeight="1">
      <c r="A133" s="116"/>
      <c r="B133" s="116"/>
      <c r="C133" s="116"/>
      <c r="D133" s="116"/>
      <c r="E133" s="242"/>
      <c r="F133" s="116"/>
      <c r="G133" s="242"/>
      <c r="H133" s="116"/>
      <c r="I133" s="242"/>
      <c r="J133" s="116"/>
      <c r="K133" s="242"/>
      <c r="L133" s="116"/>
      <c r="M133" s="242"/>
      <c r="N133" s="116"/>
      <c r="O133" s="242"/>
      <c r="P133" s="116"/>
      <c r="Q133" s="242"/>
      <c r="R133" s="116"/>
      <c r="S133" s="116"/>
      <c r="T133" s="116"/>
      <c r="U133" s="116"/>
      <c r="V133" s="116"/>
      <c r="W133" s="116"/>
      <c r="X133" s="116"/>
      <c r="Y133" s="116"/>
      <c r="Z133" s="116"/>
    </row>
    <row r="134" spans="1:26" ht="14.25" customHeight="1">
      <c r="A134" s="116"/>
      <c r="B134" s="116"/>
      <c r="C134" s="116"/>
      <c r="D134" s="116"/>
      <c r="E134" s="242"/>
      <c r="F134" s="116"/>
      <c r="G134" s="242"/>
      <c r="H134" s="116"/>
      <c r="I134" s="242"/>
      <c r="J134" s="116"/>
      <c r="K134" s="242"/>
      <c r="L134" s="116"/>
      <c r="M134" s="242"/>
      <c r="N134" s="116"/>
      <c r="O134" s="242"/>
      <c r="P134" s="116"/>
      <c r="Q134" s="242"/>
      <c r="R134" s="116"/>
      <c r="S134" s="116"/>
      <c r="T134" s="116"/>
      <c r="U134" s="116"/>
      <c r="V134" s="116"/>
      <c r="W134" s="116"/>
      <c r="X134" s="116"/>
      <c r="Y134" s="116"/>
      <c r="Z134" s="116"/>
    </row>
    <row r="135" spans="1:26" ht="14.25" customHeight="1">
      <c r="A135" s="116"/>
      <c r="B135" s="116"/>
      <c r="C135" s="116"/>
      <c r="D135" s="116"/>
      <c r="E135" s="242"/>
      <c r="F135" s="116"/>
      <c r="G135" s="242"/>
      <c r="H135" s="116"/>
      <c r="I135" s="242"/>
      <c r="J135" s="116"/>
      <c r="K135" s="242"/>
      <c r="L135" s="116"/>
      <c r="M135" s="242"/>
      <c r="N135" s="116"/>
      <c r="O135" s="242"/>
      <c r="P135" s="116"/>
      <c r="Q135" s="242"/>
      <c r="R135" s="116"/>
      <c r="S135" s="116"/>
      <c r="T135" s="116"/>
      <c r="U135" s="116"/>
      <c r="V135" s="116"/>
      <c r="W135" s="116"/>
      <c r="X135" s="116"/>
      <c r="Y135" s="116"/>
      <c r="Z135" s="116"/>
    </row>
    <row r="136" spans="1:26" ht="14.25" customHeight="1">
      <c r="A136" s="116"/>
      <c r="B136" s="116"/>
      <c r="C136" s="116"/>
      <c r="D136" s="116"/>
      <c r="E136" s="242"/>
      <c r="F136" s="116"/>
      <c r="G136" s="242"/>
      <c r="H136" s="116"/>
      <c r="I136" s="242"/>
      <c r="J136" s="116"/>
      <c r="K136" s="242"/>
      <c r="L136" s="116"/>
      <c r="M136" s="242"/>
      <c r="N136" s="116"/>
      <c r="O136" s="242"/>
      <c r="P136" s="116"/>
      <c r="Q136" s="242"/>
      <c r="R136" s="116"/>
      <c r="S136" s="116"/>
      <c r="T136" s="116"/>
      <c r="U136" s="116"/>
      <c r="V136" s="116"/>
      <c r="W136" s="116"/>
      <c r="X136" s="116"/>
      <c r="Y136" s="116"/>
      <c r="Z136" s="116"/>
    </row>
    <row r="137" spans="1:26" ht="14.25" customHeight="1">
      <c r="A137" s="116"/>
      <c r="B137" s="116"/>
      <c r="C137" s="116"/>
      <c r="D137" s="116"/>
      <c r="E137" s="242"/>
      <c r="F137" s="116"/>
      <c r="G137" s="242"/>
      <c r="H137" s="116"/>
      <c r="I137" s="242"/>
      <c r="J137" s="116"/>
      <c r="K137" s="242"/>
      <c r="L137" s="116"/>
      <c r="M137" s="242"/>
      <c r="N137" s="116"/>
      <c r="O137" s="242"/>
      <c r="P137" s="116"/>
      <c r="Q137" s="242"/>
      <c r="R137" s="116"/>
      <c r="S137" s="116"/>
      <c r="T137" s="116"/>
      <c r="U137" s="116"/>
      <c r="V137" s="116"/>
      <c r="W137" s="116"/>
      <c r="X137" s="116"/>
      <c r="Y137" s="116"/>
      <c r="Z137" s="116"/>
    </row>
    <row r="138" spans="1:26" ht="14.25" customHeight="1">
      <c r="A138" s="116"/>
      <c r="B138" s="116"/>
      <c r="C138" s="116"/>
      <c r="D138" s="116"/>
      <c r="E138" s="242"/>
      <c r="F138" s="116"/>
      <c r="G138" s="242"/>
      <c r="H138" s="116"/>
      <c r="I138" s="242"/>
      <c r="J138" s="116"/>
      <c r="K138" s="242"/>
      <c r="L138" s="116"/>
      <c r="M138" s="242"/>
      <c r="N138" s="116"/>
      <c r="O138" s="242"/>
      <c r="P138" s="116"/>
      <c r="Q138" s="242"/>
      <c r="R138" s="116"/>
      <c r="S138" s="116"/>
      <c r="T138" s="116"/>
      <c r="U138" s="116"/>
      <c r="V138" s="116"/>
      <c r="W138" s="116"/>
      <c r="X138" s="116"/>
      <c r="Y138" s="116"/>
      <c r="Z138" s="116"/>
    </row>
    <row r="139" spans="1:26" ht="14.25" customHeight="1">
      <c r="A139" s="116"/>
      <c r="B139" s="116"/>
      <c r="C139" s="116"/>
      <c r="D139" s="116"/>
      <c r="E139" s="242"/>
      <c r="F139" s="116"/>
      <c r="G139" s="242"/>
      <c r="H139" s="116"/>
      <c r="I139" s="242"/>
      <c r="J139" s="116"/>
      <c r="K139" s="242"/>
      <c r="L139" s="116"/>
      <c r="M139" s="242"/>
      <c r="N139" s="116"/>
      <c r="O139" s="242"/>
      <c r="P139" s="116"/>
      <c r="Q139" s="242"/>
      <c r="R139" s="116"/>
      <c r="S139" s="116"/>
      <c r="T139" s="116"/>
      <c r="U139" s="116"/>
      <c r="V139" s="116"/>
      <c r="W139" s="116"/>
      <c r="X139" s="116"/>
      <c r="Y139" s="116"/>
      <c r="Z139" s="116"/>
    </row>
    <row r="140" spans="1:26" ht="14.25" customHeight="1">
      <c r="A140" s="116"/>
      <c r="B140" s="116"/>
      <c r="C140" s="116"/>
      <c r="D140" s="116"/>
      <c r="E140" s="242"/>
      <c r="F140" s="116"/>
      <c r="G140" s="242"/>
      <c r="H140" s="116"/>
      <c r="I140" s="242"/>
      <c r="J140" s="116"/>
      <c r="K140" s="242"/>
      <c r="L140" s="116"/>
      <c r="M140" s="242"/>
      <c r="N140" s="116"/>
      <c r="O140" s="242"/>
      <c r="P140" s="116"/>
      <c r="Q140" s="242"/>
      <c r="R140" s="116"/>
      <c r="S140" s="116"/>
      <c r="T140" s="116"/>
      <c r="U140" s="116"/>
      <c r="V140" s="116"/>
      <c r="W140" s="116"/>
      <c r="X140" s="116"/>
      <c r="Y140" s="116"/>
      <c r="Z140" s="116"/>
    </row>
    <row r="141" spans="1:26" ht="14.25" customHeight="1">
      <c r="A141" s="116"/>
      <c r="B141" s="116"/>
      <c r="C141" s="116"/>
      <c r="D141" s="116"/>
      <c r="E141" s="242"/>
      <c r="F141" s="116"/>
      <c r="G141" s="242"/>
      <c r="H141" s="116"/>
      <c r="I141" s="242"/>
      <c r="J141" s="116"/>
      <c r="K141" s="242"/>
      <c r="L141" s="116"/>
      <c r="M141" s="242"/>
      <c r="N141" s="116"/>
      <c r="O141" s="242"/>
      <c r="P141" s="116"/>
      <c r="Q141" s="242"/>
      <c r="R141" s="116"/>
      <c r="S141" s="116"/>
      <c r="T141" s="116"/>
      <c r="U141" s="116"/>
      <c r="V141" s="116"/>
      <c r="W141" s="116"/>
      <c r="X141" s="116"/>
      <c r="Y141" s="116"/>
      <c r="Z141" s="116"/>
    </row>
    <row r="142" spans="1:26" ht="14.25" customHeight="1">
      <c r="A142" s="116"/>
      <c r="B142" s="116"/>
      <c r="C142" s="116"/>
      <c r="D142" s="116"/>
      <c r="E142" s="242"/>
      <c r="F142" s="116"/>
      <c r="G142" s="242"/>
      <c r="H142" s="116"/>
      <c r="I142" s="242"/>
      <c r="J142" s="116"/>
      <c r="K142" s="242"/>
      <c r="L142" s="116"/>
      <c r="M142" s="242"/>
      <c r="N142" s="116"/>
      <c r="O142" s="242"/>
      <c r="P142" s="116"/>
      <c r="Q142" s="242"/>
      <c r="R142" s="116"/>
      <c r="S142" s="116"/>
      <c r="T142" s="116"/>
      <c r="U142" s="116"/>
      <c r="V142" s="116"/>
      <c r="W142" s="116"/>
      <c r="X142" s="116"/>
      <c r="Y142" s="116"/>
      <c r="Z142" s="116"/>
    </row>
    <row r="143" spans="1:26" ht="14.25" customHeight="1">
      <c r="A143" s="116"/>
      <c r="B143" s="116"/>
      <c r="C143" s="116"/>
      <c r="D143" s="116"/>
      <c r="E143" s="242"/>
      <c r="F143" s="116"/>
      <c r="G143" s="242"/>
      <c r="H143" s="116"/>
      <c r="I143" s="242"/>
      <c r="J143" s="116"/>
      <c r="K143" s="242"/>
      <c r="L143" s="116"/>
      <c r="M143" s="242"/>
      <c r="N143" s="116"/>
      <c r="O143" s="242"/>
      <c r="P143" s="116"/>
      <c r="Q143" s="242"/>
      <c r="R143" s="116"/>
      <c r="S143" s="116"/>
      <c r="T143" s="116"/>
      <c r="U143" s="116"/>
      <c r="V143" s="116"/>
      <c r="W143" s="116"/>
      <c r="X143" s="116"/>
      <c r="Y143" s="116"/>
      <c r="Z143" s="116"/>
    </row>
    <row r="144" spans="1:26" ht="14.25" customHeight="1">
      <c r="A144" s="116"/>
      <c r="B144" s="116"/>
      <c r="C144" s="116"/>
      <c r="D144" s="116"/>
      <c r="E144" s="242"/>
      <c r="F144" s="116"/>
      <c r="G144" s="242"/>
      <c r="H144" s="116"/>
      <c r="I144" s="242"/>
      <c r="J144" s="116"/>
      <c r="K144" s="242"/>
      <c r="L144" s="116"/>
      <c r="M144" s="242"/>
      <c r="N144" s="116"/>
      <c r="O144" s="242"/>
      <c r="P144" s="116"/>
      <c r="Q144" s="242"/>
      <c r="R144" s="116"/>
      <c r="S144" s="116"/>
      <c r="T144" s="116"/>
      <c r="U144" s="116"/>
      <c r="V144" s="116"/>
      <c r="W144" s="116"/>
      <c r="X144" s="116"/>
      <c r="Y144" s="116"/>
      <c r="Z144" s="116"/>
    </row>
    <row r="145" spans="1:26" ht="14.25" customHeight="1">
      <c r="A145" s="116"/>
      <c r="B145" s="116"/>
      <c r="C145" s="116"/>
      <c r="D145" s="116"/>
      <c r="E145" s="242"/>
      <c r="F145" s="116"/>
      <c r="G145" s="242"/>
      <c r="H145" s="116"/>
      <c r="I145" s="242"/>
      <c r="J145" s="116"/>
      <c r="K145" s="242"/>
      <c r="L145" s="116"/>
      <c r="M145" s="242"/>
      <c r="N145" s="116"/>
      <c r="O145" s="242"/>
      <c r="P145" s="116"/>
      <c r="Q145" s="242"/>
      <c r="R145" s="116"/>
      <c r="S145" s="116"/>
      <c r="T145" s="116"/>
      <c r="U145" s="116"/>
      <c r="V145" s="116"/>
      <c r="W145" s="116"/>
      <c r="X145" s="116"/>
      <c r="Y145" s="116"/>
      <c r="Z145" s="116"/>
    </row>
    <row r="146" spans="1:26" ht="14.25" customHeight="1">
      <c r="A146" s="116"/>
      <c r="B146" s="116"/>
      <c r="C146" s="116"/>
      <c r="D146" s="116"/>
      <c r="E146" s="242"/>
      <c r="F146" s="116"/>
      <c r="G146" s="242"/>
      <c r="H146" s="116"/>
      <c r="I146" s="242"/>
      <c r="J146" s="116"/>
      <c r="K146" s="242"/>
      <c r="L146" s="116"/>
      <c r="M146" s="242"/>
      <c r="N146" s="116"/>
      <c r="O146" s="242"/>
      <c r="P146" s="116"/>
      <c r="Q146" s="242"/>
      <c r="R146" s="116"/>
      <c r="S146" s="116"/>
      <c r="T146" s="116"/>
      <c r="U146" s="116"/>
      <c r="V146" s="116"/>
      <c r="W146" s="116"/>
      <c r="X146" s="116"/>
      <c r="Y146" s="116"/>
      <c r="Z146" s="116"/>
    </row>
    <row r="147" spans="1:26" ht="14.25" customHeight="1">
      <c r="A147" s="116"/>
      <c r="B147" s="116"/>
      <c r="C147" s="116"/>
      <c r="D147" s="116"/>
      <c r="E147" s="242"/>
      <c r="F147" s="116"/>
      <c r="G147" s="242"/>
      <c r="H147" s="116"/>
      <c r="I147" s="242"/>
      <c r="J147" s="116"/>
      <c r="K147" s="242"/>
      <c r="L147" s="116"/>
      <c r="M147" s="242"/>
      <c r="N147" s="116"/>
      <c r="O147" s="242"/>
      <c r="P147" s="116"/>
      <c r="Q147" s="242"/>
      <c r="R147" s="116"/>
      <c r="S147" s="116"/>
      <c r="T147" s="116"/>
      <c r="U147" s="116"/>
      <c r="V147" s="116"/>
      <c r="W147" s="116"/>
      <c r="X147" s="116"/>
      <c r="Y147" s="116"/>
      <c r="Z147" s="116"/>
    </row>
    <row r="148" spans="1:26" ht="14.25" customHeight="1">
      <c r="A148" s="116"/>
      <c r="B148" s="116"/>
      <c r="C148" s="116"/>
      <c r="D148" s="116"/>
      <c r="E148" s="242"/>
      <c r="F148" s="116"/>
      <c r="G148" s="242"/>
      <c r="H148" s="116"/>
      <c r="I148" s="242"/>
      <c r="J148" s="116"/>
      <c r="K148" s="242"/>
      <c r="L148" s="116"/>
      <c r="M148" s="242"/>
      <c r="N148" s="116"/>
      <c r="O148" s="242"/>
      <c r="P148" s="116"/>
      <c r="Q148" s="242"/>
      <c r="R148" s="116"/>
      <c r="S148" s="116"/>
      <c r="T148" s="116"/>
      <c r="U148" s="116"/>
      <c r="V148" s="116"/>
      <c r="W148" s="116"/>
      <c r="X148" s="116"/>
      <c r="Y148" s="116"/>
      <c r="Z148" s="116"/>
    </row>
    <row r="149" spans="1:26" ht="14.25" customHeight="1">
      <c r="A149" s="116"/>
      <c r="B149" s="116"/>
      <c r="C149" s="116"/>
      <c r="D149" s="116"/>
      <c r="E149" s="242"/>
      <c r="F149" s="116"/>
      <c r="G149" s="242"/>
      <c r="H149" s="116"/>
      <c r="I149" s="242"/>
      <c r="J149" s="116"/>
      <c r="K149" s="242"/>
      <c r="L149" s="116"/>
      <c r="M149" s="242"/>
      <c r="N149" s="116"/>
      <c r="O149" s="242"/>
      <c r="P149" s="116"/>
      <c r="Q149" s="242"/>
      <c r="R149" s="116"/>
      <c r="S149" s="116"/>
      <c r="T149" s="116"/>
      <c r="U149" s="116"/>
      <c r="V149" s="116"/>
      <c r="W149" s="116"/>
      <c r="X149" s="116"/>
      <c r="Y149" s="116"/>
      <c r="Z149" s="116"/>
    </row>
    <row r="150" spans="1:26" ht="14.25" customHeight="1">
      <c r="A150" s="116"/>
      <c r="B150" s="116"/>
      <c r="C150" s="116"/>
      <c r="D150" s="116"/>
      <c r="E150" s="242"/>
      <c r="F150" s="116"/>
      <c r="G150" s="242"/>
      <c r="H150" s="116"/>
      <c r="I150" s="242"/>
      <c r="J150" s="116"/>
      <c r="K150" s="242"/>
      <c r="L150" s="116"/>
      <c r="M150" s="242"/>
      <c r="N150" s="116"/>
      <c r="O150" s="242"/>
      <c r="P150" s="116"/>
      <c r="Q150" s="242"/>
      <c r="R150" s="116"/>
      <c r="S150" s="116"/>
      <c r="T150" s="116"/>
      <c r="U150" s="116"/>
      <c r="V150" s="116"/>
      <c r="W150" s="116"/>
      <c r="X150" s="116"/>
      <c r="Y150" s="116"/>
      <c r="Z150" s="116"/>
    </row>
    <row r="151" spans="1:26" ht="14.25" customHeight="1">
      <c r="A151" s="116"/>
      <c r="B151" s="116"/>
      <c r="C151" s="116"/>
      <c r="D151" s="116"/>
      <c r="E151" s="242"/>
      <c r="F151" s="116"/>
      <c r="G151" s="242"/>
      <c r="H151" s="116"/>
      <c r="I151" s="242"/>
      <c r="J151" s="116"/>
      <c r="K151" s="242"/>
      <c r="L151" s="116"/>
      <c r="M151" s="242"/>
      <c r="N151" s="116"/>
      <c r="O151" s="242"/>
      <c r="P151" s="116"/>
      <c r="Q151" s="242"/>
      <c r="R151" s="116"/>
      <c r="S151" s="116"/>
      <c r="T151" s="116"/>
      <c r="U151" s="116"/>
      <c r="V151" s="116"/>
      <c r="W151" s="116"/>
      <c r="X151" s="116"/>
      <c r="Y151" s="116"/>
      <c r="Z151" s="116"/>
    </row>
    <row r="152" spans="1:26" ht="14.25" customHeight="1">
      <c r="A152" s="116"/>
      <c r="B152" s="116"/>
      <c r="C152" s="116"/>
      <c r="D152" s="116"/>
      <c r="E152" s="242"/>
      <c r="F152" s="116"/>
      <c r="G152" s="242"/>
      <c r="H152" s="116"/>
      <c r="I152" s="242"/>
      <c r="J152" s="116"/>
      <c r="K152" s="242"/>
      <c r="L152" s="116"/>
      <c r="M152" s="242"/>
      <c r="N152" s="116"/>
      <c r="O152" s="242"/>
      <c r="P152" s="116"/>
      <c r="Q152" s="242"/>
      <c r="R152" s="116"/>
      <c r="S152" s="116"/>
      <c r="T152" s="116"/>
      <c r="U152" s="116"/>
      <c r="V152" s="116"/>
      <c r="W152" s="116"/>
      <c r="X152" s="116"/>
      <c r="Y152" s="116"/>
      <c r="Z152" s="116"/>
    </row>
    <row r="153" spans="1:26" ht="14.25" customHeight="1">
      <c r="A153" s="116"/>
      <c r="B153" s="116"/>
      <c r="C153" s="116"/>
      <c r="D153" s="116"/>
      <c r="E153" s="242"/>
      <c r="F153" s="116"/>
      <c r="G153" s="242"/>
      <c r="H153" s="116"/>
      <c r="I153" s="242"/>
      <c r="J153" s="116"/>
      <c r="K153" s="242"/>
      <c r="L153" s="116"/>
      <c r="M153" s="242"/>
      <c r="N153" s="116"/>
      <c r="O153" s="242"/>
      <c r="P153" s="116"/>
      <c r="Q153" s="242"/>
      <c r="R153" s="116"/>
      <c r="S153" s="116"/>
      <c r="T153" s="116"/>
      <c r="U153" s="116"/>
      <c r="V153" s="116"/>
      <c r="W153" s="116"/>
      <c r="X153" s="116"/>
      <c r="Y153" s="116"/>
      <c r="Z153" s="116"/>
    </row>
    <row r="154" spans="1:26" ht="14.25" customHeight="1">
      <c r="A154" s="116"/>
      <c r="B154" s="116"/>
      <c r="C154" s="116"/>
      <c r="D154" s="116"/>
      <c r="E154" s="242"/>
      <c r="F154" s="116"/>
      <c r="G154" s="242"/>
      <c r="H154" s="116"/>
      <c r="I154" s="242"/>
      <c r="J154" s="116"/>
      <c r="K154" s="242"/>
      <c r="L154" s="116"/>
      <c r="M154" s="242"/>
      <c r="N154" s="116"/>
      <c r="O154" s="242"/>
      <c r="P154" s="116"/>
      <c r="Q154" s="242"/>
      <c r="R154" s="116"/>
      <c r="S154" s="116"/>
      <c r="T154" s="116"/>
      <c r="U154" s="116"/>
      <c r="V154" s="116"/>
      <c r="W154" s="116"/>
      <c r="X154" s="116"/>
      <c r="Y154" s="116"/>
      <c r="Z154" s="116"/>
    </row>
    <row r="155" spans="1:26" ht="14.25" customHeight="1">
      <c r="A155" s="116"/>
      <c r="B155" s="116"/>
      <c r="C155" s="116"/>
      <c r="D155" s="116"/>
      <c r="E155" s="242"/>
      <c r="F155" s="116"/>
      <c r="G155" s="242"/>
      <c r="H155" s="116"/>
      <c r="I155" s="242"/>
      <c r="J155" s="116"/>
      <c r="K155" s="242"/>
      <c r="L155" s="116"/>
      <c r="M155" s="242"/>
      <c r="N155" s="116"/>
      <c r="O155" s="242"/>
      <c r="P155" s="116"/>
      <c r="Q155" s="242"/>
      <c r="R155" s="116"/>
      <c r="S155" s="116"/>
      <c r="T155" s="116"/>
      <c r="U155" s="116"/>
      <c r="V155" s="116"/>
      <c r="W155" s="116"/>
      <c r="X155" s="116"/>
      <c r="Y155" s="116"/>
      <c r="Z155" s="116"/>
    </row>
    <row r="156" spans="1:26" ht="14.25" customHeight="1">
      <c r="A156" s="116"/>
      <c r="B156" s="116"/>
      <c r="C156" s="116"/>
      <c r="D156" s="116"/>
      <c r="E156" s="242"/>
      <c r="F156" s="116"/>
      <c r="G156" s="242"/>
      <c r="H156" s="116"/>
      <c r="I156" s="242"/>
      <c r="J156" s="116"/>
      <c r="K156" s="242"/>
      <c r="L156" s="116"/>
      <c r="M156" s="242"/>
      <c r="N156" s="116"/>
      <c r="O156" s="242"/>
      <c r="P156" s="116"/>
      <c r="Q156" s="242"/>
      <c r="R156" s="116"/>
      <c r="S156" s="116"/>
      <c r="T156" s="116"/>
      <c r="U156" s="116"/>
      <c r="V156" s="116"/>
      <c r="W156" s="116"/>
      <c r="X156" s="116"/>
      <c r="Y156" s="116"/>
      <c r="Z156" s="116"/>
    </row>
    <row r="157" spans="1:26" ht="14.25" customHeight="1">
      <c r="A157" s="116"/>
      <c r="B157" s="116"/>
      <c r="C157" s="116"/>
      <c r="D157" s="116"/>
      <c r="E157" s="242"/>
      <c r="F157" s="116"/>
      <c r="G157" s="242"/>
      <c r="H157" s="116"/>
      <c r="I157" s="242"/>
      <c r="J157" s="116"/>
      <c r="K157" s="242"/>
      <c r="L157" s="116"/>
      <c r="M157" s="242"/>
      <c r="N157" s="116"/>
      <c r="O157" s="242"/>
      <c r="P157" s="116"/>
      <c r="Q157" s="242"/>
      <c r="R157" s="116"/>
      <c r="S157" s="116"/>
      <c r="T157" s="116"/>
      <c r="U157" s="116"/>
      <c r="V157" s="116"/>
      <c r="W157" s="116"/>
      <c r="X157" s="116"/>
      <c r="Y157" s="116"/>
      <c r="Z157" s="116"/>
    </row>
    <row r="158" spans="1:26" ht="14.25" customHeight="1">
      <c r="A158" s="116"/>
      <c r="B158" s="116"/>
      <c r="C158" s="116"/>
      <c r="D158" s="116"/>
      <c r="E158" s="242"/>
      <c r="F158" s="116"/>
      <c r="G158" s="242"/>
      <c r="H158" s="116"/>
      <c r="I158" s="242"/>
      <c r="J158" s="116"/>
      <c r="K158" s="242"/>
      <c r="L158" s="116"/>
      <c r="M158" s="242"/>
      <c r="N158" s="116"/>
      <c r="O158" s="242"/>
      <c r="P158" s="116"/>
      <c r="Q158" s="242"/>
      <c r="R158" s="116"/>
      <c r="S158" s="116"/>
      <c r="T158" s="116"/>
      <c r="U158" s="116"/>
      <c r="V158" s="116"/>
      <c r="W158" s="116"/>
      <c r="X158" s="116"/>
      <c r="Y158" s="116"/>
      <c r="Z158" s="116"/>
    </row>
    <row r="159" spans="1:26" ht="14.25" customHeight="1">
      <c r="A159" s="116"/>
      <c r="B159" s="116"/>
      <c r="C159" s="116"/>
      <c r="D159" s="116"/>
      <c r="E159" s="242"/>
      <c r="F159" s="116"/>
      <c r="G159" s="242"/>
      <c r="H159" s="116"/>
      <c r="I159" s="242"/>
      <c r="J159" s="116"/>
      <c r="K159" s="242"/>
      <c r="L159" s="116"/>
      <c r="M159" s="242"/>
      <c r="N159" s="116"/>
      <c r="O159" s="242"/>
      <c r="P159" s="116"/>
      <c r="Q159" s="242"/>
      <c r="R159" s="116"/>
      <c r="S159" s="116"/>
      <c r="T159" s="116"/>
      <c r="U159" s="116"/>
      <c r="V159" s="116"/>
      <c r="W159" s="116"/>
      <c r="X159" s="116"/>
      <c r="Y159" s="116"/>
      <c r="Z159" s="116"/>
    </row>
    <row r="160" spans="1:26" ht="14.25" customHeight="1">
      <c r="A160" s="116"/>
      <c r="B160" s="116"/>
      <c r="C160" s="116"/>
      <c r="D160" s="116"/>
      <c r="E160" s="242"/>
      <c r="F160" s="116"/>
      <c r="G160" s="242"/>
      <c r="H160" s="116"/>
      <c r="I160" s="242"/>
      <c r="J160" s="116"/>
      <c r="K160" s="242"/>
      <c r="L160" s="116"/>
      <c r="M160" s="242"/>
      <c r="N160" s="116"/>
      <c r="O160" s="242"/>
      <c r="P160" s="116"/>
      <c r="Q160" s="242"/>
      <c r="R160" s="116"/>
      <c r="S160" s="116"/>
      <c r="T160" s="116"/>
      <c r="U160" s="116"/>
      <c r="V160" s="116"/>
      <c r="W160" s="116"/>
      <c r="X160" s="116"/>
      <c r="Y160" s="116"/>
      <c r="Z160" s="116"/>
    </row>
    <row r="161" spans="1:26" ht="14.25" customHeight="1">
      <c r="A161" s="116"/>
      <c r="B161" s="116"/>
      <c r="C161" s="116"/>
      <c r="D161" s="116"/>
      <c r="E161" s="242"/>
      <c r="F161" s="116"/>
      <c r="G161" s="242"/>
      <c r="H161" s="116"/>
      <c r="I161" s="242"/>
      <c r="J161" s="116"/>
      <c r="K161" s="242"/>
      <c r="L161" s="116"/>
      <c r="M161" s="242"/>
      <c r="N161" s="116"/>
      <c r="O161" s="242"/>
      <c r="P161" s="116"/>
      <c r="Q161" s="242"/>
      <c r="R161" s="116"/>
      <c r="S161" s="116"/>
      <c r="T161" s="116"/>
      <c r="U161" s="116"/>
      <c r="V161" s="116"/>
      <c r="W161" s="116"/>
      <c r="X161" s="116"/>
      <c r="Y161" s="116"/>
      <c r="Z161" s="116"/>
    </row>
    <row r="162" spans="1:26" ht="14.25" customHeight="1">
      <c r="A162" s="116"/>
      <c r="B162" s="116"/>
      <c r="C162" s="116"/>
      <c r="D162" s="116"/>
      <c r="E162" s="242"/>
      <c r="F162" s="116"/>
      <c r="G162" s="242"/>
      <c r="H162" s="116"/>
      <c r="I162" s="242"/>
      <c r="J162" s="116"/>
      <c r="K162" s="242"/>
      <c r="L162" s="116"/>
      <c r="M162" s="242"/>
      <c r="N162" s="116"/>
      <c r="O162" s="242"/>
      <c r="P162" s="116"/>
      <c r="Q162" s="242"/>
      <c r="R162" s="116"/>
      <c r="S162" s="116"/>
      <c r="T162" s="116"/>
      <c r="U162" s="116"/>
      <c r="V162" s="116"/>
      <c r="W162" s="116"/>
      <c r="X162" s="116"/>
      <c r="Y162" s="116"/>
      <c r="Z162" s="116"/>
    </row>
    <row r="163" spans="1:26" ht="14.25" customHeight="1">
      <c r="A163" s="116"/>
      <c r="B163" s="116"/>
      <c r="C163" s="116"/>
      <c r="D163" s="116"/>
      <c r="E163" s="242"/>
      <c r="F163" s="116"/>
      <c r="G163" s="242"/>
      <c r="H163" s="116"/>
      <c r="I163" s="242"/>
      <c r="J163" s="116"/>
      <c r="K163" s="242"/>
      <c r="L163" s="116"/>
      <c r="M163" s="242"/>
      <c r="N163" s="116"/>
      <c r="O163" s="242"/>
      <c r="P163" s="116"/>
      <c r="Q163" s="242"/>
      <c r="R163" s="116"/>
      <c r="S163" s="116"/>
      <c r="T163" s="116"/>
      <c r="U163" s="116"/>
      <c r="V163" s="116"/>
      <c r="W163" s="116"/>
      <c r="X163" s="116"/>
      <c r="Y163" s="116"/>
      <c r="Z163" s="116"/>
    </row>
    <row r="164" spans="1:26" ht="14.25" customHeight="1">
      <c r="A164" s="116"/>
      <c r="B164" s="116"/>
      <c r="C164" s="116"/>
      <c r="D164" s="116"/>
      <c r="E164" s="242"/>
      <c r="F164" s="116"/>
      <c r="G164" s="242"/>
      <c r="H164" s="116"/>
      <c r="I164" s="242"/>
      <c r="J164" s="116"/>
      <c r="K164" s="242"/>
      <c r="L164" s="116"/>
      <c r="M164" s="242"/>
      <c r="N164" s="116"/>
      <c r="O164" s="242"/>
      <c r="P164" s="116"/>
      <c r="Q164" s="242"/>
      <c r="R164" s="116"/>
      <c r="S164" s="116"/>
      <c r="T164" s="116"/>
      <c r="U164" s="116"/>
      <c r="V164" s="116"/>
      <c r="W164" s="116"/>
      <c r="X164" s="116"/>
      <c r="Y164" s="116"/>
      <c r="Z164" s="116"/>
    </row>
    <row r="165" spans="1:26" ht="14.25" customHeight="1">
      <c r="A165" s="116"/>
      <c r="B165" s="116"/>
      <c r="C165" s="116"/>
      <c r="D165" s="116"/>
      <c r="E165" s="242"/>
      <c r="F165" s="116"/>
      <c r="G165" s="242"/>
      <c r="H165" s="116"/>
      <c r="I165" s="242"/>
      <c r="J165" s="116"/>
      <c r="K165" s="242"/>
      <c r="L165" s="116"/>
      <c r="M165" s="242"/>
      <c r="N165" s="116"/>
      <c r="O165" s="242"/>
      <c r="P165" s="116"/>
      <c r="Q165" s="242"/>
      <c r="R165" s="116"/>
      <c r="S165" s="116"/>
      <c r="T165" s="116"/>
      <c r="U165" s="116"/>
      <c r="V165" s="116"/>
      <c r="W165" s="116"/>
      <c r="X165" s="116"/>
      <c r="Y165" s="116"/>
      <c r="Z165" s="116"/>
    </row>
    <row r="166" spans="1:26" ht="14.25" customHeight="1">
      <c r="A166" s="116"/>
      <c r="B166" s="116"/>
      <c r="C166" s="116"/>
      <c r="D166" s="116"/>
      <c r="E166" s="242"/>
      <c r="F166" s="116"/>
      <c r="G166" s="242"/>
      <c r="H166" s="116"/>
      <c r="I166" s="242"/>
      <c r="J166" s="116"/>
      <c r="K166" s="242"/>
      <c r="L166" s="116"/>
      <c r="M166" s="242"/>
      <c r="N166" s="116"/>
      <c r="O166" s="242"/>
      <c r="P166" s="116"/>
      <c r="Q166" s="242"/>
      <c r="R166" s="116"/>
      <c r="S166" s="116"/>
      <c r="T166" s="116"/>
      <c r="U166" s="116"/>
      <c r="V166" s="116"/>
      <c r="W166" s="116"/>
      <c r="X166" s="116"/>
      <c r="Y166" s="116"/>
      <c r="Z166" s="116"/>
    </row>
    <row r="167" spans="1:26" ht="14.25" customHeight="1">
      <c r="A167" s="116"/>
      <c r="B167" s="116"/>
      <c r="C167" s="116"/>
      <c r="D167" s="116"/>
      <c r="E167" s="242"/>
      <c r="F167" s="116"/>
      <c r="G167" s="242"/>
      <c r="H167" s="116"/>
      <c r="I167" s="242"/>
      <c r="J167" s="116"/>
      <c r="K167" s="242"/>
      <c r="L167" s="116"/>
      <c r="M167" s="242"/>
      <c r="N167" s="116"/>
      <c r="O167" s="242"/>
      <c r="P167" s="116"/>
      <c r="Q167" s="242"/>
      <c r="R167" s="116"/>
      <c r="S167" s="116"/>
      <c r="T167" s="116"/>
      <c r="U167" s="116"/>
      <c r="V167" s="116"/>
      <c r="W167" s="116"/>
      <c r="X167" s="116"/>
      <c r="Y167" s="116"/>
      <c r="Z167" s="116"/>
    </row>
    <row r="168" spans="1:26" ht="14.25" customHeight="1">
      <c r="A168" s="116"/>
      <c r="B168" s="116"/>
      <c r="C168" s="116"/>
      <c r="D168" s="116"/>
      <c r="E168" s="242"/>
      <c r="F168" s="116"/>
      <c r="G168" s="242"/>
      <c r="H168" s="116"/>
      <c r="I168" s="242"/>
      <c r="J168" s="116"/>
      <c r="K168" s="242"/>
      <c r="L168" s="116"/>
      <c r="M168" s="242"/>
      <c r="N168" s="116"/>
      <c r="O168" s="242"/>
      <c r="P168" s="116"/>
      <c r="Q168" s="242"/>
      <c r="R168" s="116"/>
      <c r="S168" s="116"/>
      <c r="T168" s="116"/>
      <c r="U168" s="116"/>
      <c r="V168" s="116"/>
      <c r="W168" s="116"/>
      <c r="X168" s="116"/>
      <c r="Y168" s="116"/>
      <c r="Z168" s="116"/>
    </row>
    <row r="169" spans="1:26" ht="14.25" customHeight="1">
      <c r="A169" s="116"/>
      <c r="B169" s="116"/>
      <c r="C169" s="116"/>
      <c r="D169" s="116"/>
      <c r="E169" s="242"/>
      <c r="F169" s="116"/>
      <c r="G169" s="242"/>
      <c r="H169" s="116"/>
      <c r="I169" s="242"/>
      <c r="J169" s="116"/>
      <c r="K169" s="242"/>
      <c r="L169" s="116"/>
      <c r="M169" s="242"/>
      <c r="N169" s="116"/>
      <c r="O169" s="242"/>
      <c r="P169" s="116"/>
      <c r="Q169" s="242"/>
      <c r="R169" s="116"/>
      <c r="S169" s="116"/>
      <c r="T169" s="116"/>
      <c r="U169" s="116"/>
      <c r="V169" s="116"/>
      <c r="W169" s="116"/>
      <c r="X169" s="116"/>
      <c r="Y169" s="116"/>
      <c r="Z169" s="116"/>
    </row>
    <row r="170" spans="1:26" ht="14.25" customHeight="1">
      <c r="A170" s="116"/>
      <c r="B170" s="116"/>
      <c r="C170" s="116"/>
      <c r="D170" s="116"/>
      <c r="E170" s="242"/>
      <c r="F170" s="116"/>
      <c r="G170" s="242"/>
      <c r="H170" s="116"/>
      <c r="I170" s="242"/>
      <c r="J170" s="116"/>
      <c r="K170" s="242"/>
      <c r="L170" s="116"/>
      <c r="M170" s="242"/>
      <c r="N170" s="116"/>
      <c r="O170" s="242"/>
      <c r="P170" s="116"/>
      <c r="Q170" s="242"/>
      <c r="R170" s="116"/>
      <c r="S170" s="116"/>
      <c r="T170" s="116"/>
      <c r="U170" s="116"/>
      <c r="V170" s="116"/>
      <c r="W170" s="116"/>
      <c r="X170" s="116"/>
      <c r="Y170" s="116"/>
      <c r="Z170" s="116"/>
    </row>
    <row r="171" spans="1:26" ht="14.25" customHeight="1">
      <c r="A171" s="116"/>
      <c r="B171" s="116"/>
      <c r="C171" s="116"/>
      <c r="D171" s="116"/>
      <c r="E171" s="242"/>
      <c r="F171" s="116"/>
      <c r="G171" s="242"/>
      <c r="H171" s="116"/>
      <c r="I171" s="242"/>
      <c r="J171" s="116"/>
      <c r="K171" s="242"/>
      <c r="L171" s="116"/>
      <c r="M171" s="242"/>
      <c r="N171" s="116"/>
      <c r="O171" s="242"/>
      <c r="P171" s="116"/>
      <c r="Q171" s="242"/>
      <c r="R171" s="116"/>
      <c r="S171" s="116"/>
      <c r="T171" s="116"/>
      <c r="U171" s="116"/>
      <c r="V171" s="116"/>
      <c r="W171" s="116"/>
      <c r="X171" s="116"/>
      <c r="Y171" s="116"/>
      <c r="Z171" s="116"/>
    </row>
    <row r="172" spans="1:26" ht="14.25" customHeight="1">
      <c r="A172" s="116"/>
      <c r="B172" s="116"/>
      <c r="C172" s="116"/>
      <c r="D172" s="116"/>
      <c r="E172" s="242"/>
      <c r="F172" s="116"/>
      <c r="G172" s="242"/>
      <c r="H172" s="116"/>
      <c r="I172" s="242"/>
      <c r="J172" s="116"/>
      <c r="K172" s="242"/>
      <c r="L172" s="116"/>
      <c r="M172" s="242"/>
      <c r="N172" s="116"/>
      <c r="O172" s="242"/>
      <c r="P172" s="116"/>
      <c r="Q172" s="242"/>
      <c r="R172" s="116"/>
      <c r="S172" s="116"/>
      <c r="T172" s="116"/>
      <c r="U172" s="116"/>
      <c r="V172" s="116"/>
      <c r="W172" s="116"/>
      <c r="X172" s="116"/>
      <c r="Y172" s="116"/>
      <c r="Z172" s="116"/>
    </row>
    <row r="173" spans="1:26" ht="14.25" customHeight="1">
      <c r="A173" s="116"/>
      <c r="B173" s="116"/>
      <c r="C173" s="116"/>
      <c r="D173" s="116"/>
      <c r="E173" s="242"/>
      <c r="F173" s="116"/>
      <c r="G173" s="242"/>
      <c r="H173" s="116"/>
      <c r="I173" s="242"/>
      <c r="J173" s="116"/>
      <c r="K173" s="242"/>
      <c r="L173" s="116"/>
      <c r="M173" s="242"/>
      <c r="N173" s="116"/>
      <c r="O173" s="242"/>
      <c r="P173" s="116"/>
      <c r="Q173" s="242"/>
      <c r="R173" s="116"/>
      <c r="S173" s="116"/>
      <c r="T173" s="116"/>
      <c r="U173" s="116"/>
      <c r="V173" s="116"/>
      <c r="W173" s="116"/>
      <c r="X173" s="116"/>
      <c r="Y173" s="116"/>
      <c r="Z173" s="116"/>
    </row>
    <row r="174" spans="1:26" ht="14.25" customHeight="1">
      <c r="A174" s="116"/>
      <c r="B174" s="116"/>
      <c r="C174" s="116"/>
      <c r="D174" s="116"/>
      <c r="E174" s="242"/>
      <c r="F174" s="116"/>
      <c r="G174" s="242"/>
      <c r="H174" s="116"/>
      <c r="I174" s="242"/>
      <c r="J174" s="116"/>
      <c r="K174" s="242"/>
      <c r="L174" s="116"/>
      <c r="M174" s="242"/>
      <c r="N174" s="116"/>
      <c r="O174" s="242"/>
      <c r="P174" s="116"/>
      <c r="Q174" s="242"/>
      <c r="R174" s="116"/>
      <c r="S174" s="116"/>
      <c r="T174" s="116"/>
      <c r="U174" s="116"/>
      <c r="V174" s="116"/>
      <c r="W174" s="116"/>
      <c r="X174" s="116"/>
      <c r="Y174" s="116"/>
      <c r="Z174" s="116"/>
    </row>
    <row r="175" spans="1:26" ht="14.25" customHeight="1">
      <c r="A175" s="116"/>
      <c r="B175" s="116"/>
      <c r="C175" s="116"/>
      <c r="D175" s="116"/>
      <c r="E175" s="242"/>
      <c r="F175" s="116"/>
      <c r="G175" s="242"/>
      <c r="H175" s="116"/>
      <c r="I175" s="242"/>
      <c r="J175" s="116"/>
      <c r="K175" s="242"/>
      <c r="L175" s="116"/>
      <c r="M175" s="242"/>
      <c r="N175" s="116"/>
      <c r="O175" s="242"/>
      <c r="P175" s="116"/>
      <c r="Q175" s="242"/>
      <c r="R175" s="116"/>
      <c r="S175" s="116"/>
      <c r="T175" s="116"/>
      <c r="U175" s="116"/>
      <c r="V175" s="116"/>
      <c r="W175" s="116"/>
      <c r="X175" s="116"/>
      <c r="Y175" s="116"/>
      <c r="Z175" s="116"/>
    </row>
    <row r="176" spans="1:26" ht="14.25" customHeight="1">
      <c r="A176" s="116"/>
      <c r="B176" s="116"/>
      <c r="C176" s="116"/>
      <c r="D176" s="116"/>
      <c r="E176" s="242"/>
      <c r="F176" s="116"/>
      <c r="G176" s="242"/>
      <c r="H176" s="116"/>
      <c r="I176" s="242"/>
      <c r="J176" s="116"/>
      <c r="K176" s="242"/>
      <c r="L176" s="116"/>
      <c r="M176" s="242"/>
      <c r="N176" s="116"/>
      <c r="O176" s="242"/>
      <c r="P176" s="116"/>
      <c r="Q176" s="242"/>
      <c r="R176" s="116"/>
      <c r="S176" s="116"/>
      <c r="T176" s="116"/>
      <c r="U176" s="116"/>
      <c r="V176" s="116"/>
      <c r="W176" s="116"/>
      <c r="X176" s="116"/>
      <c r="Y176" s="116"/>
      <c r="Z176" s="116"/>
    </row>
    <row r="177" spans="1:26" ht="14.25" customHeight="1">
      <c r="A177" s="116"/>
      <c r="B177" s="116"/>
      <c r="C177" s="116"/>
      <c r="D177" s="116"/>
      <c r="E177" s="242"/>
      <c r="F177" s="116"/>
      <c r="G177" s="242"/>
      <c r="H177" s="116"/>
      <c r="I177" s="242"/>
      <c r="J177" s="116"/>
      <c r="K177" s="242"/>
      <c r="L177" s="116"/>
      <c r="M177" s="242"/>
      <c r="N177" s="116"/>
      <c r="O177" s="242"/>
      <c r="P177" s="116"/>
      <c r="Q177" s="242"/>
      <c r="R177" s="116"/>
      <c r="S177" s="116"/>
      <c r="T177" s="116"/>
      <c r="U177" s="116"/>
      <c r="V177" s="116"/>
      <c r="W177" s="116"/>
      <c r="X177" s="116"/>
      <c r="Y177" s="116"/>
      <c r="Z177" s="116"/>
    </row>
    <row r="178" spans="1:26" ht="14.25" customHeight="1">
      <c r="A178" s="116"/>
      <c r="B178" s="116"/>
      <c r="C178" s="116"/>
      <c r="D178" s="116"/>
      <c r="E178" s="242"/>
      <c r="F178" s="116"/>
      <c r="G178" s="242"/>
      <c r="H178" s="116"/>
      <c r="I178" s="242"/>
      <c r="J178" s="116"/>
      <c r="K178" s="242"/>
      <c r="L178" s="116"/>
      <c r="M178" s="242"/>
      <c r="N178" s="116"/>
      <c r="O178" s="242"/>
      <c r="P178" s="116"/>
      <c r="Q178" s="242"/>
      <c r="R178" s="116"/>
      <c r="S178" s="116"/>
      <c r="T178" s="116"/>
      <c r="U178" s="116"/>
      <c r="V178" s="116"/>
      <c r="W178" s="116"/>
      <c r="X178" s="116"/>
      <c r="Y178" s="116"/>
      <c r="Z178" s="116"/>
    </row>
    <row r="179" spans="1:26" ht="14.25" customHeight="1">
      <c r="A179" s="116"/>
      <c r="B179" s="116"/>
      <c r="C179" s="116"/>
      <c r="D179" s="116"/>
      <c r="E179" s="242"/>
      <c r="F179" s="116"/>
      <c r="G179" s="242"/>
      <c r="H179" s="116"/>
      <c r="I179" s="242"/>
      <c r="J179" s="116"/>
      <c r="K179" s="242"/>
      <c r="L179" s="116"/>
      <c r="M179" s="242"/>
      <c r="N179" s="116"/>
      <c r="O179" s="242"/>
      <c r="P179" s="116"/>
      <c r="Q179" s="242"/>
      <c r="R179" s="116"/>
      <c r="S179" s="116"/>
      <c r="T179" s="116"/>
      <c r="U179" s="116"/>
      <c r="V179" s="116"/>
      <c r="W179" s="116"/>
      <c r="X179" s="116"/>
      <c r="Y179" s="116"/>
      <c r="Z179" s="116"/>
    </row>
    <row r="180" spans="1:26" ht="14.25" customHeight="1">
      <c r="A180" s="116"/>
      <c r="B180" s="116"/>
      <c r="C180" s="116"/>
      <c r="D180" s="116"/>
      <c r="E180" s="242"/>
      <c r="F180" s="116"/>
      <c r="G180" s="242"/>
      <c r="H180" s="116"/>
      <c r="I180" s="242"/>
      <c r="J180" s="116"/>
      <c r="K180" s="242"/>
      <c r="L180" s="116"/>
      <c r="M180" s="242"/>
      <c r="N180" s="116"/>
      <c r="O180" s="242"/>
      <c r="P180" s="116"/>
      <c r="Q180" s="242"/>
      <c r="R180" s="116"/>
      <c r="S180" s="116"/>
      <c r="T180" s="116"/>
      <c r="U180" s="116"/>
      <c r="V180" s="116"/>
      <c r="W180" s="116"/>
      <c r="X180" s="116"/>
      <c r="Y180" s="116"/>
      <c r="Z180" s="116"/>
    </row>
    <row r="181" spans="1:26" ht="14.25" customHeight="1">
      <c r="A181" s="116"/>
      <c r="B181" s="116"/>
      <c r="C181" s="116"/>
      <c r="D181" s="116"/>
      <c r="E181" s="242"/>
      <c r="F181" s="116"/>
      <c r="G181" s="242"/>
      <c r="H181" s="116"/>
      <c r="I181" s="242"/>
      <c r="J181" s="116"/>
      <c r="K181" s="242"/>
      <c r="L181" s="116"/>
      <c r="M181" s="242"/>
      <c r="N181" s="116"/>
      <c r="O181" s="242"/>
      <c r="P181" s="116"/>
      <c r="Q181" s="242"/>
      <c r="R181" s="116"/>
      <c r="S181" s="116"/>
      <c r="T181" s="116"/>
      <c r="U181" s="116"/>
      <c r="V181" s="116"/>
      <c r="W181" s="116"/>
      <c r="X181" s="116"/>
      <c r="Y181" s="116"/>
      <c r="Z181" s="116"/>
    </row>
    <row r="182" spans="1:26" ht="14.25" customHeight="1">
      <c r="A182" s="116"/>
      <c r="B182" s="116"/>
      <c r="C182" s="116"/>
      <c r="D182" s="116"/>
      <c r="E182" s="242"/>
      <c r="F182" s="116"/>
      <c r="G182" s="242"/>
      <c r="H182" s="116"/>
      <c r="I182" s="242"/>
      <c r="J182" s="116"/>
      <c r="K182" s="242"/>
      <c r="L182" s="116"/>
      <c r="M182" s="242"/>
      <c r="N182" s="116"/>
      <c r="O182" s="242"/>
      <c r="P182" s="116"/>
      <c r="Q182" s="242"/>
      <c r="R182" s="116"/>
      <c r="S182" s="116"/>
      <c r="T182" s="116"/>
      <c r="U182" s="116"/>
      <c r="V182" s="116"/>
      <c r="W182" s="116"/>
      <c r="X182" s="116"/>
      <c r="Y182" s="116"/>
      <c r="Z182" s="116"/>
    </row>
    <row r="183" spans="1:26" ht="14.25" customHeight="1">
      <c r="A183" s="116"/>
      <c r="B183" s="116"/>
      <c r="C183" s="116"/>
      <c r="D183" s="116"/>
      <c r="E183" s="242"/>
      <c r="F183" s="116"/>
      <c r="G183" s="242"/>
      <c r="H183" s="116"/>
      <c r="I183" s="242"/>
      <c r="J183" s="116"/>
      <c r="K183" s="242"/>
      <c r="L183" s="116"/>
      <c r="M183" s="242"/>
      <c r="N183" s="116"/>
      <c r="O183" s="242"/>
      <c r="P183" s="116"/>
      <c r="Q183" s="242"/>
      <c r="R183" s="116"/>
      <c r="S183" s="116"/>
      <c r="T183" s="116"/>
      <c r="U183" s="116"/>
      <c r="V183" s="116"/>
      <c r="W183" s="116"/>
      <c r="X183" s="116"/>
      <c r="Y183" s="116"/>
      <c r="Z183" s="116"/>
    </row>
    <row r="184" spans="1:26" ht="14.25" customHeight="1">
      <c r="A184" s="116"/>
      <c r="B184" s="116"/>
      <c r="C184" s="116"/>
      <c r="D184" s="116"/>
      <c r="E184" s="242"/>
      <c r="F184" s="116"/>
      <c r="G184" s="242"/>
      <c r="H184" s="116"/>
      <c r="I184" s="242"/>
      <c r="J184" s="116"/>
      <c r="K184" s="242"/>
      <c r="L184" s="116"/>
      <c r="M184" s="242"/>
      <c r="N184" s="116"/>
      <c r="O184" s="242"/>
      <c r="P184" s="116"/>
      <c r="Q184" s="242"/>
      <c r="R184" s="116"/>
      <c r="S184" s="116"/>
      <c r="T184" s="116"/>
      <c r="U184" s="116"/>
      <c r="V184" s="116"/>
      <c r="W184" s="116"/>
      <c r="X184" s="116"/>
      <c r="Y184" s="116"/>
      <c r="Z184" s="116"/>
    </row>
    <row r="185" spans="1:26" ht="14.25" customHeight="1">
      <c r="A185" s="116"/>
      <c r="B185" s="116"/>
      <c r="C185" s="116"/>
      <c r="D185" s="116"/>
      <c r="E185" s="242"/>
      <c r="F185" s="116"/>
      <c r="G185" s="242"/>
      <c r="H185" s="116"/>
      <c r="I185" s="242"/>
      <c r="J185" s="116"/>
      <c r="K185" s="242"/>
      <c r="L185" s="116"/>
      <c r="M185" s="242"/>
      <c r="N185" s="116"/>
      <c r="O185" s="242"/>
      <c r="P185" s="116"/>
      <c r="Q185" s="242"/>
      <c r="R185" s="116"/>
      <c r="S185" s="116"/>
      <c r="T185" s="116"/>
      <c r="U185" s="116"/>
      <c r="V185" s="116"/>
      <c r="W185" s="116"/>
      <c r="X185" s="116"/>
      <c r="Y185" s="116"/>
      <c r="Z185" s="116"/>
    </row>
    <row r="186" spans="1:26" ht="14.25" customHeight="1">
      <c r="A186" s="116"/>
      <c r="B186" s="116"/>
      <c r="C186" s="116"/>
      <c r="D186" s="116"/>
      <c r="E186" s="242"/>
      <c r="F186" s="116"/>
      <c r="G186" s="242"/>
      <c r="H186" s="116"/>
      <c r="I186" s="242"/>
      <c r="J186" s="116"/>
      <c r="K186" s="242"/>
      <c r="L186" s="116"/>
      <c r="M186" s="242"/>
      <c r="N186" s="116"/>
      <c r="O186" s="242"/>
      <c r="P186" s="116"/>
      <c r="Q186" s="242"/>
      <c r="R186" s="116"/>
      <c r="S186" s="116"/>
      <c r="T186" s="116"/>
      <c r="U186" s="116"/>
      <c r="V186" s="116"/>
      <c r="W186" s="116"/>
      <c r="X186" s="116"/>
      <c r="Y186" s="116"/>
      <c r="Z186" s="116"/>
    </row>
    <row r="187" spans="1:26" ht="14.25" customHeight="1">
      <c r="A187" s="116"/>
      <c r="B187" s="116"/>
      <c r="C187" s="116"/>
      <c r="D187" s="116"/>
      <c r="E187" s="242"/>
      <c r="F187" s="116"/>
      <c r="G187" s="242"/>
      <c r="H187" s="116"/>
      <c r="I187" s="242"/>
      <c r="J187" s="116"/>
      <c r="K187" s="242"/>
      <c r="L187" s="116"/>
      <c r="M187" s="242"/>
      <c r="N187" s="116"/>
      <c r="O187" s="242"/>
      <c r="P187" s="116"/>
      <c r="Q187" s="242"/>
      <c r="R187" s="116"/>
      <c r="S187" s="116"/>
      <c r="T187" s="116"/>
      <c r="U187" s="116"/>
      <c r="V187" s="116"/>
      <c r="W187" s="116"/>
      <c r="X187" s="116"/>
      <c r="Y187" s="116"/>
      <c r="Z187" s="116"/>
    </row>
    <row r="188" spans="1:26" ht="14.25" customHeight="1">
      <c r="A188" s="116"/>
      <c r="B188" s="116"/>
      <c r="C188" s="116"/>
      <c r="D188" s="116"/>
      <c r="E188" s="242"/>
      <c r="F188" s="116"/>
      <c r="G188" s="242"/>
      <c r="H188" s="116"/>
      <c r="I188" s="242"/>
      <c r="J188" s="116"/>
      <c r="K188" s="242"/>
      <c r="L188" s="116"/>
      <c r="M188" s="242"/>
      <c r="N188" s="116"/>
      <c r="O188" s="242"/>
      <c r="P188" s="116"/>
      <c r="Q188" s="242"/>
      <c r="R188" s="116"/>
      <c r="S188" s="116"/>
      <c r="T188" s="116"/>
      <c r="U188" s="116"/>
      <c r="V188" s="116"/>
      <c r="W188" s="116"/>
      <c r="X188" s="116"/>
      <c r="Y188" s="116"/>
      <c r="Z188" s="116"/>
    </row>
    <row r="189" spans="1:26" ht="14.25" customHeight="1">
      <c r="A189" s="116"/>
      <c r="B189" s="116"/>
      <c r="C189" s="116"/>
      <c r="D189" s="116"/>
      <c r="E189" s="242"/>
      <c r="F189" s="116"/>
      <c r="G189" s="242"/>
      <c r="H189" s="116"/>
      <c r="I189" s="242"/>
      <c r="J189" s="116"/>
      <c r="K189" s="242"/>
      <c r="L189" s="116"/>
      <c r="M189" s="242"/>
      <c r="N189" s="116"/>
      <c r="O189" s="242"/>
      <c r="P189" s="116"/>
      <c r="Q189" s="242"/>
      <c r="R189" s="116"/>
      <c r="S189" s="116"/>
      <c r="T189" s="116"/>
      <c r="U189" s="116"/>
      <c r="V189" s="116"/>
      <c r="W189" s="116"/>
      <c r="X189" s="116"/>
      <c r="Y189" s="116"/>
      <c r="Z189" s="116"/>
    </row>
    <row r="190" spans="1:26" ht="14.25" customHeight="1">
      <c r="A190" s="116"/>
      <c r="B190" s="116"/>
      <c r="C190" s="116"/>
      <c r="D190" s="116"/>
      <c r="E190" s="242"/>
      <c r="F190" s="116"/>
      <c r="G190" s="242"/>
      <c r="H190" s="116"/>
      <c r="I190" s="242"/>
      <c r="J190" s="116"/>
      <c r="K190" s="242"/>
      <c r="L190" s="116"/>
      <c r="M190" s="242"/>
      <c r="N190" s="116"/>
      <c r="O190" s="242"/>
      <c r="P190" s="116"/>
      <c r="Q190" s="242"/>
      <c r="R190" s="116"/>
      <c r="S190" s="116"/>
      <c r="T190" s="116"/>
      <c r="U190" s="116"/>
      <c r="V190" s="116"/>
      <c r="W190" s="116"/>
      <c r="X190" s="116"/>
      <c r="Y190" s="116"/>
      <c r="Z190" s="116"/>
    </row>
    <row r="191" spans="1:26" ht="14.25" customHeight="1">
      <c r="A191" s="116"/>
      <c r="B191" s="116"/>
      <c r="C191" s="116"/>
      <c r="D191" s="116"/>
      <c r="E191" s="242"/>
      <c r="F191" s="116"/>
      <c r="G191" s="242"/>
      <c r="H191" s="116"/>
      <c r="I191" s="242"/>
      <c r="J191" s="116"/>
      <c r="K191" s="242"/>
      <c r="L191" s="116"/>
      <c r="M191" s="242"/>
      <c r="N191" s="116"/>
      <c r="O191" s="242"/>
      <c r="P191" s="116"/>
      <c r="Q191" s="242"/>
      <c r="R191" s="116"/>
      <c r="S191" s="116"/>
      <c r="T191" s="116"/>
      <c r="U191" s="116"/>
      <c r="V191" s="116"/>
      <c r="W191" s="116"/>
      <c r="X191" s="116"/>
      <c r="Y191" s="116"/>
      <c r="Z191" s="116"/>
    </row>
    <row r="192" spans="1:26" ht="14.25" customHeight="1">
      <c r="A192" s="116"/>
      <c r="B192" s="116"/>
      <c r="C192" s="116"/>
      <c r="D192" s="116"/>
      <c r="E192" s="242"/>
      <c r="F192" s="116"/>
      <c r="G192" s="242"/>
      <c r="H192" s="116"/>
      <c r="I192" s="242"/>
      <c r="J192" s="116"/>
      <c r="K192" s="242"/>
      <c r="L192" s="116"/>
      <c r="M192" s="242"/>
      <c r="N192" s="116"/>
      <c r="O192" s="242"/>
      <c r="P192" s="116"/>
      <c r="Q192" s="242"/>
      <c r="R192" s="116"/>
      <c r="S192" s="116"/>
      <c r="T192" s="116"/>
      <c r="U192" s="116"/>
      <c r="V192" s="116"/>
      <c r="W192" s="116"/>
      <c r="X192" s="116"/>
      <c r="Y192" s="116"/>
      <c r="Z192" s="116"/>
    </row>
    <row r="193" spans="1:26" ht="14.25" customHeight="1">
      <c r="A193" s="116"/>
      <c r="B193" s="116"/>
      <c r="C193" s="116"/>
      <c r="D193" s="116"/>
      <c r="E193" s="242"/>
      <c r="F193" s="116"/>
      <c r="G193" s="242"/>
      <c r="H193" s="116"/>
      <c r="I193" s="242"/>
      <c r="J193" s="116"/>
      <c r="K193" s="242"/>
      <c r="L193" s="116"/>
      <c r="M193" s="242"/>
      <c r="N193" s="116"/>
      <c r="O193" s="242"/>
      <c r="P193" s="116"/>
      <c r="Q193" s="242"/>
      <c r="R193" s="116"/>
      <c r="S193" s="116"/>
      <c r="T193" s="116"/>
      <c r="U193" s="116"/>
      <c r="V193" s="116"/>
      <c r="W193" s="116"/>
      <c r="X193" s="116"/>
      <c r="Y193" s="116"/>
      <c r="Z193" s="116"/>
    </row>
    <row r="194" spans="1:26" ht="14.25" customHeight="1">
      <c r="A194" s="116"/>
      <c r="B194" s="116"/>
      <c r="C194" s="116"/>
      <c r="D194" s="116"/>
      <c r="E194" s="242"/>
      <c r="F194" s="116"/>
      <c r="G194" s="242"/>
      <c r="H194" s="116"/>
      <c r="I194" s="242"/>
      <c r="J194" s="116"/>
      <c r="K194" s="242"/>
      <c r="L194" s="116"/>
      <c r="M194" s="242"/>
      <c r="N194" s="116"/>
      <c r="O194" s="242"/>
      <c r="P194" s="116"/>
      <c r="Q194" s="242"/>
      <c r="R194" s="116"/>
      <c r="S194" s="116"/>
      <c r="T194" s="116"/>
      <c r="U194" s="116"/>
      <c r="V194" s="116"/>
      <c r="W194" s="116"/>
      <c r="X194" s="116"/>
      <c r="Y194" s="116"/>
      <c r="Z194" s="116"/>
    </row>
    <row r="195" spans="1:26" ht="14.25" customHeight="1">
      <c r="A195" s="116"/>
      <c r="B195" s="116"/>
      <c r="C195" s="116"/>
      <c r="D195" s="116"/>
      <c r="E195" s="242"/>
      <c r="F195" s="116"/>
      <c r="G195" s="242"/>
      <c r="H195" s="116"/>
      <c r="I195" s="242"/>
      <c r="J195" s="116"/>
      <c r="K195" s="242"/>
      <c r="L195" s="116"/>
      <c r="M195" s="242"/>
      <c r="N195" s="116"/>
      <c r="O195" s="242"/>
      <c r="P195" s="116"/>
      <c r="Q195" s="242"/>
      <c r="R195" s="116"/>
      <c r="S195" s="116"/>
      <c r="T195" s="116"/>
      <c r="U195" s="116"/>
      <c r="V195" s="116"/>
      <c r="W195" s="116"/>
      <c r="X195" s="116"/>
      <c r="Y195" s="116"/>
      <c r="Z195" s="116"/>
    </row>
    <row r="196" spans="1:26" ht="14.25" customHeight="1">
      <c r="A196" s="116"/>
      <c r="B196" s="116"/>
      <c r="C196" s="116"/>
      <c r="D196" s="116"/>
      <c r="E196" s="242"/>
      <c r="F196" s="116"/>
      <c r="G196" s="242"/>
      <c r="H196" s="116"/>
      <c r="I196" s="242"/>
      <c r="J196" s="116"/>
      <c r="K196" s="242"/>
      <c r="L196" s="116"/>
      <c r="M196" s="242"/>
      <c r="N196" s="116"/>
      <c r="O196" s="242"/>
      <c r="P196" s="116"/>
      <c r="Q196" s="242"/>
      <c r="R196" s="116"/>
      <c r="S196" s="116"/>
      <c r="T196" s="116"/>
      <c r="U196" s="116"/>
      <c r="V196" s="116"/>
      <c r="W196" s="116"/>
      <c r="X196" s="116"/>
      <c r="Y196" s="116"/>
      <c r="Z196" s="116"/>
    </row>
    <row r="197" spans="1:26" ht="14.25" customHeight="1">
      <c r="A197" s="116"/>
      <c r="B197" s="116"/>
      <c r="C197" s="116"/>
      <c r="D197" s="116"/>
      <c r="E197" s="242"/>
      <c r="F197" s="116"/>
      <c r="G197" s="242"/>
      <c r="H197" s="116"/>
      <c r="I197" s="242"/>
      <c r="J197" s="116"/>
      <c r="K197" s="242"/>
      <c r="L197" s="116"/>
      <c r="M197" s="242"/>
      <c r="N197" s="116"/>
      <c r="O197" s="242"/>
      <c r="P197" s="116"/>
      <c r="Q197" s="242"/>
      <c r="R197" s="116"/>
      <c r="S197" s="116"/>
      <c r="T197" s="116"/>
      <c r="U197" s="116"/>
      <c r="V197" s="116"/>
      <c r="W197" s="116"/>
      <c r="X197" s="116"/>
      <c r="Y197" s="116"/>
      <c r="Z197" s="116"/>
    </row>
    <row r="198" spans="1:26" ht="14.25" customHeight="1">
      <c r="A198" s="116"/>
      <c r="B198" s="116"/>
      <c r="C198" s="116"/>
      <c r="D198" s="116"/>
      <c r="E198" s="242"/>
      <c r="F198" s="116"/>
      <c r="G198" s="242"/>
      <c r="H198" s="116"/>
      <c r="I198" s="242"/>
      <c r="J198" s="116"/>
      <c r="K198" s="242"/>
      <c r="L198" s="116"/>
      <c r="M198" s="242"/>
      <c r="N198" s="116"/>
      <c r="O198" s="242"/>
      <c r="P198" s="116"/>
      <c r="Q198" s="242"/>
      <c r="R198" s="116"/>
      <c r="S198" s="116"/>
      <c r="T198" s="116"/>
      <c r="U198" s="116"/>
      <c r="V198" s="116"/>
      <c r="W198" s="116"/>
      <c r="X198" s="116"/>
      <c r="Y198" s="116"/>
      <c r="Z198" s="116"/>
    </row>
    <row r="199" spans="1:26" ht="14.25" customHeight="1">
      <c r="A199" s="116"/>
      <c r="B199" s="116"/>
      <c r="C199" s="116"/>
      <c r="D199" s="116"/>
      <c r="E199" s="242"/>
      <c r="F199" s="116"/>
      <c r="G199" s="242"/>
      <c r="H199" s="116"/>
      <c r="I199" s="242"/>
      <c r="J199" s="116"/>
      <c r="K199" s="242"/>
      <c r="L199" s="116"/>
      <c r="M199" s="242"/>
      <c r="N199" s="116"/>
      <c r="O199" s="242"/>
      <c r="P199" s="116"/>
      <c r="Q199" s="242"/>
      <c r="R199" s="116"/>
      <c r="S199" s="116"/>
      <c r="T199" s="116"/>
      <c r="U199" s="116"/>
      <c r="V199" s="116"/>
      <c r="W199" s="116"/>
      <c r="X199" s="116"/>
      <c r="Y199" s="116"/>
      <c r="Z199" s="116"/>
    </row>
    <row r="200" spans="1:26" ht="14.25" customHeight="1">
      <c r="A200" s="116"/>
      <c r="B200" s="116"/>
      <c r="C200" s="116"/>
      <c r="D200" s="116"/>
      <c r="E200" s="242"/>
      <c r="F200" s="116"/>
      <c r="G200" s="242"/>
      <c r="H200" s="116"/>
      <c r="I200" s="242"/>
      <c r="J200" s="116"/>
      <c r="K200" s="242"/>
      <c r="L200" s="116"/>
      <c r="M200" s="242"/>
      <c r="N200" s="116"/>
      <c r="O200" s="242"/>
      <c r="P200" s="116"/>
      <c r="Q200" s="242"/>
      <c r="R200" s="116"/>
      <c r="S200" s="116"/>
      <c r="T200" s="116"/>
      <c r="U200" s="116"/>
      <c r="V200" s="116"/>
      <c r="W200" s="116"/>
      <c r="X200" s="116"/>
      <c r="Y200" s="116"/>
      <c r="Z200" s="116"/>
    </row>
    <row r="201" spans="1:26" ht="14.25" customHeight="1">
      <c r="A201" s="116"/>
      <c r="B201" s="116"/>
      <c r="C201" s="116"/>
      <c r="D201" s="116"/>
      <c r="E201" s="242"/>
      <c r="F201" s="116"/>
      <c r="G201" s="242"/>
      <c r="H201" s="116"/>
      <c r="I201" s="242"/>
      <c r="J201" s="116"/>
      <c r="K201" s="242"/>
      <c r="L201" s="116"/>
      <c r="M201" s="242"/>
      <c r="N201" s="116"/>
      <c r="O201" s="242"/>
      <c r="P201" s="116"/>
      <c r="Q201" s="242"/>
      <c r="R201" s="116"/>
      <c r="S201" s="116"/>
      <c r="T201" s="116"/>
      <c r="U201" s="116"/>
      <c r="V201" s="116"/>
      <c r="W201" s="116"/>
      <c r="X201" s="116"/>
      <c r="Y201" s="116"/>
      <c r="Z201" s="116"/>
    </row>
    <row r="202" spans="1:26" ht="14.25" customHeight="1">
      <c r="A202" s="116"/>
      <c r="B202" s="116"/>
      <c r="C202" s="116"/>
      <c r="D202" s="116"/>
      <c r="E202" s="242"/>
      <c r="F202" s="116"/>
      <c r="G202" s="242"/>
      <c r="H202" s="116"/>
      <c r="I202" s="242"/>
      <c r="J202" s="116"/>
      <c r="K202" s="242"/>
      <c r="L202" s="116"/>
      <c r="M202" s="242"/>
      <c r="N202" s="116"/>
      <c r="O202" s="242"/>
      <c r="P202" s="116"/>
      <c r="Q202" s="242"/>
      <c r="R202" s="116"/>
      <c r="S202" s="116"/>
      <c r="T202" s="116"/>
      <c r="U202" s="116"/>
      <c r="V202" s="116"/>
      <c r="W202" s="116"/>
      <c r="X202" s="116"/>
      <c r="Y202" s="116"/>
      <c r="Z202" s="116"/>
    </row>
    <row r="203" spans="1:26" ht="14.25" customHeight="1">
      <c r="A203" s="116"/>
      <c r="B203" s="116"/>
      <c r="C203" s="116"/>
      <c r="D203" s="116"/>
      <c r="E203" s="242"/>
      <c r="F203" s="116"/>
      <c r="G203" s="242"/>
      <c r="H203" s="116"/>
      <c r="I203" s="242"/>
      <c r="J203" s="116"/>
      <c r="K203" s="242"/>
      <c r="L203" s="116"/>
      <c r="M203" s="242"/>
      <c r="N203" s="116"/>
      <c r="O203" s="242"/>
      <c r="P203" s="116"/>
      <c r="Q203" s="242"/>
      <c r="R203" s="116"/>
      <c r="S203" s="116"/>
      <c r="T203" s="116"/>
      <c r="U203" s="116"/>
      <c r="V203" s="116"/>
      <c r="W203" s="116"/>
      <c r="X203" s="116"/>
      <c r="Y203" s="116"/>
      <c r="Z203" s="116"/>
    </row>
    <row r="204" spans="1:26" ht="14.25" customHeight="1">
      <c r="A204" s="116"/>
      <c r="B204" s="116"/>
      <c r="C204" s="116"/>
      <c r="D204" s="116"/>
      <c r="E204" s="242"/>
      <c r="F204" s="116"/>
      <c r="G204" s="242"/>
      <c r="H204" s="116"/>
      <c r="I204" s="242"/>
      <c r="J204" s="116"/>
      <c r="K204" s="242"/>
      <c r="L204" s="116"/>
      <c r="M204" s="242"/>
      <c r="N204" s="116"/>
      <c r="O204" s="242"/>
      <c r="P204" s="116"/>
      <c r="Q204" s="242"/>
      <c r="R204" s="116"/>
      <c r="S204" s="116"/>
      <c r="T204" s="116"/>
      <c r="U204" s="116"/>
      <c r="V204" s="116"/>
      <c r="W204" s="116"/>
      <c r="X204" s="116"/>
      <c r="Y204" s="116"/>
      <c r="Z204" s="116"/>
    </row>
    <row r="205" spans="1:26" ht="14.25" customHeight="1">
      <c r="A205" s="116"/>
      <c r="B205" s="116"/>
      <c r="C205" s="116"/>
      <c r="D205" s="116"/>
      <c r="E205" s="242"/>
      <c r="F205" s="116"/>
      <c r="G205" s="242"/>
      <c r="H205" s="116"/>
      <c r="I205" s="242"/>
      <c r="J205" s="116"/>
      <c r="K205" s="242"/>
      <c r="L205" s="116"/>
      <c r="M205" s="242"/>
      <c r="N205" s="116"/>
      <c r="O205" s="242"/>
      <c r="P205" s="116"/>
      <c r="Q205" s="242"/>
      <c r="R205" s="116"/>
      <c r="S205" s="116"/>
      <c r="T205" s="116"/>
      <c r="U205" s="116"/>
      <c r="V205" s="116"/>
      <c r="W205" s="116"/>
      <c r="X205" s="116"/>
      <c r="Y205" s="116"/>
      <c r="Z205" s="116"/>
    </row>
    <row r="206" spans="1:26" ht="14.25" customHeight="1">
      <c r="A206" s="116"/>
      <c r="B206" s="116"/>
      <c r="C206" s="116"/>
      <c r="D206" s="116"/>
      <c r="E206" s="242"/>
      <c r="F206" s="116"/>
      <c r="G206" s="242"/>
      <c r="H206" s="116"/>
      <c r="I206" s="242"/>
      <c r="J206" s="116"/>
      <c r="K206" s="242"/>
      <c r="L206" s="116"/>
      <c r="M206" s="242"/>
      <c r="N206" s="116"/>
      <c r="O206" s="242"/>
      <c r="P206" s="116"/>
      <c r="Q206" s="242"/>
      <c r="R206" s="116"/>
      <c r="S206" s="116"/>
      <c r="T206" s="116"/>
      <c r="U206" s="116"/>
      <c r="V206" s="116"/>
      <c r="W206" s="116"/>
      <c r="X206" s="116"/>
      <c r="Y206" s="116"/>
      <c r="Z206" s="116"/>
    </row>
    <row r="207" spans="1:26" ht="14.25" customHeight="1">
      <c r="A207" s="116"/>
      <c r="B207" s="116"/>
      <c r="C207" s="116"/>
      <c r="D207" s="116"/>
      <c r="E207" s="242"/>
      <c r="F207" s="116"/>
      <c r="G207" s="242"/>
      <c r="H207" s="116"/>
      <c r="I207" s="242"/>
      <c r="J207" s="116"/>
      <c r="K207" s="242"/>
      <c r="L207" s="116"/>
      <c r="M207" s="242"/>
      <c r="N207" s="116"/>
      <c r="O207" s="242"/>
      <c r="P207" s="116"/>
      <c r="Q207" s="242"/>
      <c r="R207" s="116"/>
      <c r="S207" s="116"/>
      <c r="T207" s="116"/>
      <c r="U207" s="116"/>
      <c r="V207" s="116"/>
      <c r="W207" s="116"/>
      <c r="X207" s="116"/>
      <c r="Y207" s="116"/>
      <c r="Z207" s="116"/>
    </row>
    <row r="208" spans="1:26" ht="14.25" customHeight="1">
      <c r="A208" s="116"/>
      <c r="B208" s="116"/>
      <c r="C208" s="116"/>
      <c r="D208" s="116"/>
      <c r="E208" s="242"/>
      <c r="F208" s="116"/>
      <c r="G208" s="242"/>
      <c r="H208" s="116"/>
      <c r="I208" s="242"/>
      <c r="J208" s="116"/>
      <c r="K208" s="242"/>
      <c r="L208" s="116"/>
      <c r="M208" s="242"/>
      <c r="N208" s="116"/>
      <c r="O208" s="242"/>
      <c r="P208" s="116"/>
      <c r="Q208" s="242"/>
      <c r="R208" s="116"/>
      <c r="S208" s="116"/>
      <c r="T208" s="116"/>
      <c r="U208" s="116"/>
      <c r="V208" s="116"/>
      <c r="W208" s="116"/>
      <c r="X208" s="116"/>
      <c r="Y208" s="116"/>
      <c r="Z208" s="116"/>
    </row>
    <row r="209" spans="1:26" ht="14.25" customHeight="1">
      <c r="A209" s="116"/>
      <c r="B209" s="116"/>
      <c r="C209" s="116"/>
      <c r="D209" s="116"/>
      <c r="E209" s="242"/>
      <c r="F209" s="116"/>
      <c r="G209" s="242"/>
      <c r="H209" s="116"/>
      <c r="I209" s="242"/>
      <c r="J209" s="116"/>
      <c r="K209" s="242"/>
      <c r="L209" s="116"/>
      <c r="M209" s="242"/>
      <c r="N209" s="116"/>
      <c r="O209" s="242"/>
      <c r="P209" s="116"/>
      <c r="Q209" s="242"/>
      <c r="R209" s="116"/>
      <c r="S209" s="116"/>
      <c r="T209" s="116"/>
      <c r="U209" s="116"/>
      <c r="V209" s="116"/>
      <c r="W209" s="116"/>
      <c r="X209" s="116"/>
      <c r="Y209" s="116"/>
      <c r="Z209" s="116"/>
    </row>
    <row r="210" spans="1:26" ht="14.25" customHeight="1">
      <c r="A210" s="116"/>
      <c r="B210" s="116"/>
      <c r="C210" s="116"/>
      <c r="D210" s="116"/>
      <c r="E210" s="242"/>
      <c r="F210" s="116"/>
      <c r="G210" s="242"/>
      <c r="H210" s="116"/>
      <c r="I210" s="242"/>
      <c r="J210" s="116"/>
      <c r="K210" s="242"/>
      <c r="L210" s="116"/>
      <c r="M210" s="242"/>
      <c r="N210" s="116"/>
      <c r="O210" s="242"/>
      <c r="P210" s="116"/>
      <c r="Q210" s="242"/>
      <c r="R210" s="116"/>
      <c r="S210" s="116"/>
      <c r="T210" s="116"/>
      <c r="U210" s="116"/>
      <c r="V210" s="116"/>
      <c r="W210" s="116"/>
      <c r="X210" s="116"/>
      <c r="Y210" s="116"/>
      <c r="Z210" s="116"/>
    </row>
    <row r="211" spans="1:26" ht="14.25" customHeight="1">
      <c r="A211" s="116"/>
      <c r="B211" s="116"/>
      <c r="C211" s="116"/>
      <c r="D211" s="116"/>
      <c r="E211" s="242"/>
      <c r="F211" s="116"/>
      <c r="G211" s="242"/>
      <c r="H211" s="116"/>
      <c r="I211" s="242"/>
      <c r="J211" s="116"/>
      <c r="K211" s="242"/>
      <c r="L211" s="116"/>
      <c r="M211" s="242"/>
      <c r="N211" s="116"/>
      <c r="O211" s="242"/>
      <c r="P211" s="116"/>
      <c r="Q211" s="242"/>
      <c r="R211" s="116"/>
      <c r="S211" s="116"/>
      <c r="T211" s="116"/>
      <c r="U211" s="116"/>
      <c r="V211" s="116"/>
      <c r="W211" s="116"/>
      <c r="X211" s="116"/>
      <c r="Y211" s="116"/>
      <c r="Z211" s="116"/>
    </row>
    <row r="212" spans="1:26" ht="14.25" customHeight="1">
      <c r="A212" s="116"/>
      <c r="B212" s="116"/>
      <c r="C212" s="116"/>
      <c r="D212" s="116"/>
      <c r="E212" s="242"/>
      <c r="F212" s="116"/>
      <c r="G212" s="242"/>
      <c r="H212" s="116"/>
      <c r="I212" s="242"/>
      <c r="J212" s="116"/>
      <c r="K212" s="242"/>
      <c r="L212" s="116"/>
      <c r="M212" s="242"/>
      <c r="N212" s="116"/>
      <c r="O212" s="242"/>
      <c r="P212" s="116"/>
      <c r="Q212" s="242"/>
      <c r="R212" s="116"/>
      <c r="S212" s="116"/>
      <c r="T212" s="116"/>
      <c r="U212" s="116"/>
      <c r="V212" s="116"/>
      <c r="W212" s="116"/>
      <c r="X212" s="116"/>
      <c r="Y212" s="116"/>
      <c r="Z212" s="116"/>
    </row>
    <row r="213" spans="1:26" ht="14.25" customHeight="1">
      <c r="A213" s="116"/>
      <c r="B213" s="116"/>
      <c r="C213" s="116"/>
      <c r="D213" s="116"/>
      <c r="E213" s="242"/>
      <c r="F213" s="116"/>
      <c r="G213" s="242"/>
      <c r="H213" s="116"/>
      <c r="I213" s="242"/>
      <c r="J213" s="116"/>
      <c r="K213" s="242"/>
      <c r="L213" s="116"/>
      <c r="M213" s="242"/>
      <c r="N213" s="116"/>
      <c r="O213" s="242"/>
      <c r="P213" s="116"/>
      <c r="Q213" s="242"/>
      <c r="R213" s="116"/>
      <c r="S213" s="116"/>
      <c r="T213" s="116"/>
      <c r="U213" s="116"/>
      <c r="V213" s="116"/>
      <c r="W213" s="116"/>
      <c r="X213" s="116"/>
      <c r="Y213" s="116"/>
      <c r="Z213" s="116"/>
    </row>
    <row r="214" spans="1:26" ht="14.25" customHeight="1">
      <c r="A214" s="116"/>
      <c r="B214" s="116"/>
      <c r="C214" s="116"/>
      <c r="D214" s="116"/>
      <c r="E214" s="242"/>
      <c r="F214" s="116"/>
      <c r="G214" s="242"/>
      <c r="H214" s="116"/>
      <c r="I214" s="242"/>
      <c r="J214" s="116"/>
      <c r="K214" s="242"/>
      <c r="L214" s="116"/>
      <c r="M214" s="242"/>
      <c r="N214" s="116"/>
      <c r="O214" s="242"/>
      <c r="P214" s="116"/>
      <c r="Q214" s="242"/>
      <c r="R214" s="116"/>
      <c r="S214" s="116"/>
      <c r="T214" s="116"/>
      <c r="U214" s="116"/>
      <c r="V214" s="116"/>
      <c r="W214" s="116"/>
      <c r="X214" s="116"/>
      <c r="Y214" s="116"/>
      <c r="Z214" s="116"/>
    </row>
    <row r="215" spans="1:26" ht="14.25" customHeight="1">
      <c r="A215" s="116"/>
      <c r="B215" s="116"/>
      <c r="C215" s="116"/>
      <c r="D215" s="116"/>
      <c r="E215" s="242"/>
      <c r="F215" s="116"/>
      <c r="G215" s="242"/>
      <c r="H215" s="116"/>
      <c r="I215" s="242"/>
      <c r="J215" s="116"/>
      <c r="K215" s="242"/>
      <c r="L215" s="116"/>
      <c r="M215" s="242"/>
      <c r="N215" s="116"/>
      <c r="O215" s="242"/>
      <c r="P215" s="116"/>
      <c r="Q215" s="242"/>
      <c r="R215" s="116"/>
      <c r="S215" s="116"/>
      <c r="T215" s="116"/>
      <c r="U215" s="116"/>
      <c r="V215" s="116"/>
      <c r="W215" s="116"/>
      <c r="X215" s="116"/>
      <c r="Y215" s="116"/>
      <c r="Z215" s="116"/>
    </row>
    <row r="216" spans="1:26" ht="14.25" customHeight="1">
      <c r="A216" s="116"/>
      <c r="B216" s="116"/>
      <c r="C216" s="116"/>
      <c r="D216" s="116"/>
      <c r="E216" s="242"/>
      <c r="F216" s="116"/>
      <c r="G216" s="242"/>
      <c r="H216" s="116"/>
      <c r="I216" s="242"/>
      <c r="J216" s="116"/>
      <c r="K216" s="242"/>
      <c r="L216" s="116"/>
      <c r="M216" s="242"/>
      <c r="N216" s="116"/>
      <c r="O216" s="242"/>
      <c r="P216" s="116"/>
      <c r="Q216" s="242"/>
      <c r="R216" s="116"/>
      <c r="S216" s="116"/>
      <c r="T216" s="116"/>
      <c r="U216" s="116"/>
      <c r="V216" s="116"/>
      <c r="W216" s="116"/>
      <c r="X216" s="116"/>
      <c r="Y216" s="116"/>
      <c r="Z216" s="116"/>
    </row>
    <row r="217" spans="1:26" ht="14.25" customHeight="1">
      <c r="A217" s="116"/>
      <c r="B217" s="116"/>
      <c r="C217" s="116"/>
      <c r="D217" s="116"/>
      <c r="E217" s="242"/>
      <c r="F217" s="116"/>
      <c r="G217" s="242"/>
      <c r="H217" s="116"/>
      <c r="I217" s="242"/>
      <c r="J217" s="116"/>
      <c r="K217" s="242"/>
      <c r="L217" s="116"/>
      <c r="M217" s="242"/>
      <c r="N217" s="116"/>
      <c r="O217" s="242"/>
      <c r="P217" s="116"/>
      <c r="Q217" s="242"/>
      <c r="R217" s="116"/>
      <c r="S217" s="116"/>
      <c r="T217" s="116"/>
      <c r="U217" s="116"/>
      <c r="V217" s="116"/>
      <c r="W217" s="116"/>
      <c r="X217" s="116"/>
      <c r="Y217" s="116"/>
      <c r="Z217" s="116"/>
    </row>
    <row r="218" spans="1:26" ht="14.25" customHeight="1">
      <c r="A218" s="116"/>
      <c r="B218" s="116"/>
      <c r="C218" s="116"/>
      <c r="D218" s="116"/>
      <c r="E218" s="242"/>
      <c r="F218" s="116"/>
      <c r="G218" s="242"/>
      <c r="H218" s="116"/>
      <c r="I218" s="242"/>
      <c r="J218" s="116"/>
      <c r="K218" s="242"/>
      <c r="L218" s="116"/>
      <c r="M218" s="242"/>
      <c r="N218" s="116"/>
      <c r="O218" s="242"/>
      <c r="P218" s="116"/>
      <c r="Q218" s="242"/>
      <c r="R218" s="116"/>
      <c r="S218" s="116"/>
      <c r="T218" s="116"/>
      <c r="U218" s="116"/>
      <c r="V218" s="116"/>
      <c r="W218" s="116"/>
      <c r="X218" s="116"/>
      <c r="Y218" s="116"/>
      <c r="Z218" s="116"/>
    </row>
    <row r="219" spans="1:26" ht="14.25" customHeight="1">
      <c r="A219" s="116"/>
      <c r="B219" s="116"/>
      <c r="C219" s="116"/>
      <c r="D219" s="116"/>
      <c r="E219" s="242"/>
      <c r="F219" s="116"/>
      <c r="G219" s="242"/>
      <c r="H219" s="116"/>
      <c r="I219" s="242"/>
      <c r="J219" s="116"/>
      <c r="K219" s="242"/>
      <c r="L219" s="116"/>
      <c r="M219" s="242"/>
      <c r="N219" s="116"/>
      <c r="O219" s="242"/>
      <c r="P219" s="116"/>
      <c r="Q219" s="242"/>
      <c r="R219" s="116"/>
      <c r="S219" s="116"/>
      <c r="T219" s="116"/>
      <c r="U219" s="116"/>
      <c r="V219" s="116"/>
      <c r="W219" s="116"/>
      <c r="X219" s="116"/>
      <c r="Y219" s="116"/>
      <c r="Z219" s="116"/>
    </row>
    <row r="220" spans="1:26" ht="14.25" customHeight="1">
      <c r="A220" s="116"/>
      <c r="B220" s="116"/>
      <c r="C220" s="116"/>
      <c r="D220" s="116"/>
      <c r="E220" s="242"/>
      <c r="F220" s="116"/>
      <c r="G220" s="242"/>
      <c r="H220" s="116"/>
      <c r="I220" s="242"/>
      <c r="J220" s="116"/>
      <c r="K220" s="242"/>
      <c r="L220" s="116"/>
      <c r="M220" s="242"/>
      <c r="N220" s="116"/>
      <c r="O220" s="242"/>
      <c r="P220" s="116"/>
      <c r="Q220" s="242"/>
      <c r="R220" s="116"/>
      <c r="S220" s="116"/>
      <c r="T220" s="116"/>
      <c r="U220" s="116"/>
      <c r="V220" s="116"/>
      <c r="W220" s="116"/>
      <c r="X220" s="116"/>
      <c r="Y220" s="116"/>
      <c r="Z220" s="116"/>
    </row>
    <row r="221" spans="1:26" ht="14.25" customHeight="1">
      <c r="A221" s="116"/>
      <c r="B221" s="116"/>
      <c r="C221" s="116"/>
      <c r="D221" s="116"/>
      <c r="E221" s="242"/>
      <c r="F221" s="116"/>
      <c r="G221" s="242"/>
      <c r="H221" s="116"/>
      <c r="I221" s="242"/>
      <c r="J221" s="116"/>
      <c r="K221" s="242"/>
      <c r="L221" s="116"/>
      <c r="M221" s="242"/>
      <c r="N221" s="116"/>
      <c r="O221" s="242"/>
      <c r="P221" s="116"/>
      <c r="Q221" s="242"/>
      <c r="R221" s="116"/>
      <c r="S221" s="116"/>
      <c r="T221" s="116"/>
      <c r="U221" s="116"/>
      <c r="V221" s="116"/>
      <c r="W221" s="116"/>
      <c r="X221" s="116"/>
      <c r="Y221" s="116"/>
      <c r="Z221" s="116"/>
    </row>
    <row r="222" spans="1:26" ht="14.25" customHeight="1">
      <c r="A222" s="116"/>
      <c r="B222" s="116"/>
      <c r="C222" s="116"/>
      <c r="D222" s="116"/>
      <c r="E222" s="242"/>
      <c r="F222" s="116"/>
      <c r="G222" s="242"/>
      <c r="H222" s="116"/>
      <c r="I222" s="242"/>
      <c r="J222" s="116"/>
      <c r="K222" s="242"/>
      <c r="L222" s="116"/>
      <c r="M222" s="242"/>
      <c r="N222" s="116"/>
      <c r="O222" s="242"/>
      <c r="P222" s="116"/>
      <c r="Q222" s="242"/>
      <c r="R222" s="116"/>
      <c r="S222" s="116"/>
      <c r="T222" s="116"/>
      <c r="U222" s="116"/>
      <c r="V222" s="116"/>
      <c r="W222" s="116"/>
      <c r="X222" s="116"/>
      <c r="Y222" s="116"/>
      <c r="Z222" s="116"/>
    </row>
    <row r="223" spans="1:26" ht="14.25" customHeight="1">
      <c r="A223" s="116"/>
      <c r="B223" s="116"/>
      <c r="C223" s="116"/>
      <c r="D223" s="116"/>
      <c r="E223" s="242"/>
      <c r="F223" s="116"/>
      <c r="G223" s="242"/>
      <c r="H223" s="116"/>
      <c r="I223" s="242"/>
      <c r="J223" s="116"/>
      <c r="K223" s="242"/>
      <c r="L223" s="116"/>
      <c r="M223" s="242"/>
      <c r="N223" s="116"/>
      <c r="O223" s="242"/>
      <c r="P223" s="116"/>
      <c r="Q223" s="242"/>
      <c r="R223" s="116"/>
      <c r="S223" s="116"/>
      <c r="T223" s="116"/>
      <c r="U223" s="116"/>
      <c r="V223" s="116"/>
      <c r="W223" s="116"/>
      <c r="X223" s="116"/>
      <c r="Y223" s="116"/>
      <c r="Z223" s="116"/>
    </row>
    <row r="224" spans="1:26" ht="14.25" customHeight="1">
      <c r="A224" s="116"/>
      <c r="B224" s="116"/>
      <c r="C224" s="116"/>
      <c r="D224" s="116"/>
      <c r="E224" s="242"/>
      <c r="F224" s="116"/>
      <c r="G224" s="242"/>
      <c r="H224" s="116"/>
      <c r="I224" s="242"/>
      <c r="J224" s="116"/>
      <c r="K224" s="242"/>
      <c r="L224" s="116"/>
      <c r="M224" s="242"/>
      <c r="N224" s="116"/>
      <c r="O224" s="242"/>
      <c r="P224" s="116"/>
      <c r="Q224" s="242"/>
      <c r="R224" s="116"/>
      <c r="S224" s="116"/>
      <c r="T224" s="116"/>
      <c r="U224" s="116"/>
      <c r="V224" s="116"/>
      <c r="W224" s="116"/>
      <c r="X224" s="116"/>
      <c r="Y224" s="116"/>
      <c r="Z224" s="116"/>
    </row>
    <row r="225" spans="1:26" ht="14.25" customHeight="1">
      <c r="A225" s="116"/>
      <c r="B225" s="116"/>
      <c r="C225" s="116"/>
      <c r="D225" s="116"/>
      <c r="E225" s="242"/>
      <c r="F225" s="116"/>
      <c r="G225" s="242"/>
      <c r="H225" s="116"/>
      <c r="I225" s="242"/>
      <c r="J225" s="116"/>
      <c r="K225" s="242"/>
      <c r="L225" s="116"/>
      <c r="M225" s="242"/>
      <c r="N225" s="116"/>
      <c r="O225" s="242"/>
      <c r="P225" s="116"/>
      <c r="Q225" s="242"/>
      <c r="R225" s="116"/>
      <c r="S225" s="116"/>
      <c r="T225" s="116"/>
      <c r="U225" s="116"/>
      <c r="V225" s="116"/>
      <c r="W225" s="116"/>
      <c r="X225" s="116"/>
      <c r="Y225" s="116"/>
      <c r="Z225" s="116"/>
    </row>
    <row r="226" spans="1:26" ht="14.25" customHeight="1">
      <c r="A226" s="116"/>
      <c r="B226" s="116"/>
      <c r="C226" s="116"/>
      <c r="D226" s="116"/>
      <c r="E226" s="242"/>
      <c r="F226" s="116"/>
      <c r="G226" s="242"/>
      <c r="H226" s="116"/>
      <c r="I226" s="242"/>
      <c r="J226" s="116"/>
      <c r="K226" s="242"/>
      <c r="L226" s="116"/>
      <c r="M226" s="242"/>
      <c r="N226" s="116"/>
      <c r="O226" s="242"/>
      <c r="P226" s="116"/>
      <c r="Q226" s="242"/>
      <c r="R226" s="116"/>
      <c r="S226" s="116"/>
      <c r="T226" s="116"/>
      <c r="U226" s="116"/>
      <c r="V226" s="116"/>
      <c r="W226" s="116"/>
      <c r="X226" s="116"/>
      <c r="Y226" s="116"/>
      <c r="Z226" s="116"/>
    </row>
    <row r="227" spans="1:26" ht="14.25" customHeight="1">
      <c r="A227" s="116"/>
      <c r="B227" s="116"/>
      <c r="C227" s="116"/>
      <c r="D227" s="116"/>
      <c r="E227" s="242"/>
      <c r="F227" s="116"/>
      <c r="G227" s="242"/>
      <c r="H227" s="116"/>
      <c r="I227" s="242"/>
      <c r="J227" s="116"/>
      <c r="K227" s="242"/>
      <c r="L227" s="116"/>
      <c r="M227" s="242"/>
      <c r="N227" s="116"/>
      <c r="O227" s="242"/>
      <c r="P227" s="116"/>
      <c r="Q227" s="242"/>
      <c r="R227" s="116"/>
      <c r="S227" s="116"/>
      <c r="T227" s="116"/>
      <c r="U227" s="116"/>
      <c r="V227" s="116"/>
      <c r="W227" s="116"/>
      <c r="X227" s="116"/>
      <c r="Y227" s="116"/>
      <c r="Z227" s="116"/>
    </row>
    <row r="228" spans="1:26" ht="14.25" customHeight="1">
      <c r="A228" s="116"/>
      <c r="B228" s="116"/>
      <c r="C228" s="116"/>
      <c r="D228" s="116"/>
      <c r="E228" s="242"/>
      <c r="F228" s="116"/>
      <c r="G228" s="242"/>
      <c r="H228" s="116"/>
      <c r="I228" s="242"/>
      <c r="J228" s="116"/>
      <c r="K228" s="242"/>
      <c r="L228" s="116"/>
      <c r="M228" s="242"/>
      <c r="N228" s="116"/>
      <c r="O228" s="242"/>
      <c r="P228" s="116"/>
      <c r="Q228" s="242"/>
      <c r="R228" s="116"/>
      <c r="S228" s="116"/>
      <c r="T228" s="116"/>
      <c r="U228" s="116"/>
      <c r="V228" s="116"/>
      <c r="W228" s="116"/>
      <c r="X228" s="116"/>
      <c r="Y228" s="116"/>
      <c r="Z228" s="116"/>
    </row>
    <row r="229" spans="1:26" ht="14.25" customHeight="1">
      <c r="A229" s="116"/>
      <c r="B229" s="116"/>
      <c r="C229" s="116"/>
      <c r="D229" s="116"/>
      <c r="E229" s="242"/>
      <c r="F229" s="116"/>
      <c r="G229" s="242"/>
      <c r="H229" s="116"/>
      <c r="I229" s="242"/>
      <c r="J229" s="116"/>
      <c r="K229" s="242"/>
      <c r="L229" s="116"/>
      <c r="M229" s="242"/>
      <c r="N229" s="116"/>
      <c r="O229" s="242"/>
      <c r="P229" s="116"/>
      <c r="Q229" s="242"/>
      <c r="R229" s="116"/>
      <c r="S229" s="116"/>
      <c r="T229" s="116"/>
      <c r="U229" s="116"/>
      <c r="V229" s="116"/>
      <c r="W229" s="116"/>
      <c r="X229" s="116"/>
      <c r="Y229" s="116"/>
      <c r="Z229" s="116"/>
    </row>
    <row r="230" spans="1:26" ht="14.25" customHeight="1">
      <c r="A230" s="116"/>
      <c r="B230" s="116"/>
      <c r="C230" s="116"/>
      <c r="D230" s="116"/>
      <c r="E230" s="242"/>
      <c r="F230" s="116"/>
      <c r="G230" s="242"/>
      <c r="H230" s="116"/>
      <c r="I230" s="242"/>
      <c r="J230" s="116"/>
      <c r="K230" s="242"/>
      <c r="L230" s="116"/>
      <c r="M230" s="242"/>
      <c r="N230" s="116"/>
      <c r="O230" s="242"/>
      <c r="P230" s="116"/>
      <c r="Q230" s="242"/>
      <c r="R230" s="116"/>
      <c r="S230" s="116"/>
      <c r="T230" s="116"/>
      <c r="U230" s="116"/>
      <c r="V230" s="116"/>
      <c r="W230" s="116"/>
      <c r="X230" s="116"/>
      <c r="Y230" s="116"/>
      <c r="Z230" s="116"/>
    </row>
    <row r="231" spans="1:26" ht="14.25" customHeight="1">
      <c r="A231" s="116"/>
      <c r="B231" s="116"/>
      <c r="C231" s="116"/>
      <c r="D231" s="116"/>
      <c r="E231" s="242"/>
      <c r="F231" s="116"/>
      <c r="G231" s="242"/>
      <c r="H231" s="116"/>
      <c r="I231" s="242"/>
      <c r="J231" s="116"/>
      <c r="K231" s="242"/>
      <c r="L231" s="116"/>
      <c r="M231" s="242"/>
      <c r="N231" s="116"/>
      <c r="O231" s="242"/>
      <c r="P231" s="116"/>
      <c r="Q231" s="242"/>
      <c r="R231" s="116"/>
      <c r="S231" s="116"/>
      <c r="T231" s="116"/>
      <c r="U231" s="116"/>
      <c r="V231" s="116"/>
      <c r="W231" s="116"/>
      <c r="X231" s="116"/>
      <c r="Y231" s="116"/>
      <c r="Z231" s="116"/>
    </row>
    <row r="232" spans="1:26" ht="14.25" customHeight="1">
      <c r="A232" s="116"/>
      <c r="B232" s="116"/>
      <c r="C232" s="116"/>
      <c r="D232" s="116"/>
      <c r="E232" s="242"/>
      <c r="F232" s="116"/>
      <c r="G232" s="242"/>
      <c r="H232" s="116"/>
      <c r="I232" s="242"/>
      <c r="J232" s="116"/>
      <c r="K232" s="242"/>
      <c r="L232" s="116"/>
      <c r="M232" s="242"/>
      <c r="N232" s="116"/>
      <c r="O232" s="242"/>
      <c r="P232" s="116"/>
      <c r="Q232" s="242"/>
      <c r="R232" s="116"/>
      <c r="S232" s="116"/>
      <c r="T232" s="116"/>
      <c r="U232" s="116"/>
      <c r="V232" s="116"/>
      <c r="W232" s="116"/>
      <c r="X232" s="116"/>
      <c r="Y232" s="116"/>
      <c r="Z232" s="116"/>
    </row>
    <row r="233" spans="1:26" ht="14.25" customHeight="1">
      <c r="A233" s="116"/>
      <c r="B233" s="116"/>
      <c r="C233" s="116"/>
      <c r="D233" s="116"/>
      <c r="E233" s="242"/>
      <c r="F233" s="116"/>
      <c r="G233" s="242"/>
      <c r="H233" s="116"/>
      <c r="I233" s="242"/>
      <c r="J233" s="116"/>
      <c r="K233" s="242"/>
      <c r="L233" s="116"/>
      <c r="M233" s="242"/>
      <c r="N233" s="116"/>
      <c r="O233" s="242"/>
      <c r="P233" s="116"/>
      <c r="Q233" s="242"/>
      <c r="R233" s="116"/>
      <c r="S233" s="116"/>
      <c r="T233" s="116"/>
      <c r="U233" s="116"/>
      <c r="V233" s="116"/>
      <c r="W233" s="116"/>
      <c r="X233" s="116"/>
      <c r="Y233" s="116"/>
      <c r="Z233" s="116"/>
    </row>
    <row r="234" spans="1:26" ht="14.25" customHeight="1">
      <c r="A234" s="116"/>
      <c r="B234" s="116"/>
      <c r="C234" s="116"/>
      <c r="D234" s="116"/>
      <c r="E234" s="242"/>
      <c r="F234" s="116"/>
      <c r="G234" s="242"/>
      <c r="H234" s="116"/>
      <c r="I234" s="242"/>
      <c r="J234" s="116"/>
      <c r="K234" s="242"/>
      <c r="L234" s="116"/>
      <c r="M234" s="242"/>
      <c r="N234" s="116"/>
      <c r="O234" s="242"/>
      <c r="P234" s="116"/>
      <c r="Q234" s="242"/>
      <c r="R234" s="116"/>
      <c r="S234" s="116"/>
      <c r="T234" s="116"/>
      <c r="U234" s="116"/>
      <c r="V234" s="116"/>
      <c r="W234" s="116"/>
      <c r="X234" s="116"/>
      <c r="Y234" s="116"/>
      <c r="Z234" s="116"/>
    </row>
    <row r="235" spans="1:26" ht="14.25" customHeight="1">
      <c r="A235" s="116"/>
      <c r="B235" s="116"/>
      <c r="C235" s="116"/>
      <c r="D235" s="116"/>
      <c r="E235" s="242"/>
      <c r="F235" s="116"/>
      <c r="G235" s="242"/>
      <c r="H235" s="116"/>
      <c r="I235" s="242"/>
      <c r="J235" s="116"/>
      <c r="K235" s="242"/>
      <c r="L235" s="116"/>
      <c r="M235" s="242"/>
      <c r="N235" s="116"/>
      <c r="O235" s="242"/>
      <c r="P235" s="116"/>
      <c r="Q235" s="242"/>
      <c r="R235" s="116"/>
      <c r="S235" s="116"/>
      <c r="T235" s="116"/>
      <c r="U235" s="116"/>
      <c r="V235" s="116"/>
      <c r="W235" s="116"/>
      <c r="X235" s="116"/>
      <c r="Y235" s="116"/>
      <c r="Z235" s="116"/>
    </row>
    <row r="236" spans="1:26" ht="14.25" customHeight="1">
      <c r="A236" s="116"/>
      <c r="B236" s="116"/>
      <c r="C236" s="116"/>
      <c r="D236" s="116"/>
      <c r="E236" s="242"/>
      <c r="F236" s="116"/>
      <c r="G236" s="242"/>
      <c r="H236" s="116"/>
      <c r="I236" s="242"/>
      <c r="J236" s="116"/>
      <c r="K236" s="242"/>
      <c r="L236" s="116"/>
      <c r="M236" s="242"/>
      <c r="N236" s="116"/>
      <c r="O236" s="242"/>
      <c r="P236" s="116"/>
      <c r="Q236" s="242"/>
      <c r="R236" s="116"/>
      <c r="S236" s="116"/>
      <c r="T236" s="116"/>
      <c r="U236" s="116"/>
      <c r="V236" s="116"/>
      <c r="W236" s="116"/>
      <c r="X236" s="116"/>
      <c r="Y236" s="116"/>
      <c r="Z236" s="116"/>
    </row>
    <row r="237" spans="1:26" ht="14.25" customHeight="1">
      <c r="A237" s="116"/>
      <c r="B237" s="116"/>
      <c r="C237" s="116"/>
      <c r="D237" s="116"/>
      <c r="E237" s="242"/>
      <c r="F237" s="116"/>
      <c r="G237" s="242"/>
      <c r="H237" s="116"/>
      <c r="I237" s="242"/>
      <c r="J237" s="116"/>
      <c r="K237" s="242"/>
      <c r="L237" s="116"/>
      <c r="M237" s="242"/>
      <c r="N237" s="116"/>
      <c r="O237" s="242"/>
      <c r="P237" s="116"/>
      <c r="Q237" s="242"/>
      <c r="R237" s="116"/>
      <c r="S237" s="116"/>
      <c r="T237" s="116"/>
      <c r="U237" s="116"/>
      <c r="V237" s="116"/>
      <c r="W237" s="116"/>
      <c r="X237" s="116"/>
      <c r="Y237" s="116"/>
      <c r="Z237" s="116"/>
    </row>
    <row r="238" spans="1:26" ht="14.25" customHeight="1">
      <c r="A238" s="116"/>
      <c r="B238" s="116"/>
      <c r="C238" s="116"/>
      <c r="D238" s="116"/>
      <c r="E238" s="242"/>
      <c r="F238" s="116"/>
      <c r="G238" s="242"/>
      <c r="H238" s="116"/>
      <c r="I238" s="242"/>
      <c r="J238" s="116"/>
      <c r="K238" s="242"/>
      <c r="L238" s="116"/>
      <c r="M238" s="242"/>
      <c r="N238" s="116"/>
      <c r="O238" s="242"/>
      <c r="P238" s="116"/>
      <c r="Q238" s="242"/>
      <c r="R238" s="116"/>
      <c r="S238" s="116"/>
      <c r="T238" s="116"/>
      <c r="U238" s="116"/>
      <c r="V238" s="116"/>
      <c r="W238" s="116"/>
      <c r="X238" s="116"/>
      <c r="Y238" s="116"/>
      <c r="Z238" s="116"/>
    </row>
    <row r="239" spans="1:26" ht="14.25" customHeight="1">
      <c r="A239" s="116"/>
      <c r="B239" s="116"/>
      <c r="C239" s="116"/>
      <c r="D239" s="116"/>
      <c r="E239" s="242"/>
      <c r="F239" s="116"/>
      <c r="G239" s="242"/>
      <c r="H239" s="116"/>
      <c r="I239" s="242"/>
      <c r="J239" s="116"/>
      <c r="K239" s="242"/>
      <c r="L239" s="116"/>
      <c r="M239" s="242"/>
      <c r="N239" s="116"/>
      <c r="O239" s="242"/>
      <c r="P239" s="116"/>
      <c r="Q239" s="242"/>
      <c r="R239" s="116"/>
      <c r="S239" s="116"/>
      <c r="T239" s="116"/>
      <c r="U239" s="116"/>
      <c r="V239" s="116"/>
      <c r="W239" s="116"/>
      <c r="X239" s="116"/>
      <c r="Y239" s="116"/>
      <c r="Z239" s="116"/>
    </row>
    <row r="240" spans="1:26" ht="14.25" customHeight="1">
      <c r="A240" s="116"/>
      <c r="B240" s="116"/>
      <c r="C240" s="116"/>
      <c r="D240" s="116"/>
      <c r="E240" s="242"/>
      <c r="F240" s="116"/>
      <c r="G240" s="242"/>
      <c r="H240" s="116"/>
      <c r="I240" s="242"/>
      <c r="J240" s="116"/>
      <c r="K240" s="242"/>
      <c r="L240" s="116"/>
      <c r="M240" s="242"/>
      <c r="N240" s="116"/>
      <c r="O240" s="242"/>
      <c r="P240" s="116"/>
      <c r="Q240" s="242"/>
      <c r="R240" s="116"/>
      <c r="S240" s="116"/>
      <c r="T240" s="116"/>
      <c r="U240" s="116"/>
      <c r="V240" s="116"/>
      <c r="W240" s="116"/>
      <c r="X240" s="116"/>
      <c r="Y240" s="116"/>
      <c r="Z240" s="116"/>
    </row>
    <row r="241" spans="1:26" ht="14.25" customHeight="1">
      <c r="A241" s="116"/>
      <c r="B241" s="116"/>
      <c r="C241" s="116"/>
      <c r="D241" s="116"/>
      <c r="E241" s="242"/>
      <c r="F241" s="116"/>
      <c r="G241" s="242"/>
      <c r="H241" s="116"/>
      <c r="I241" s="242"/>
      <c r="J241" s="116"/>
      <c r="K241" s="242"/>
      <c r="L241" s="116"/>
      <c r="M241" s="242"/>
      <c r="N241" s="116"/>
      <c r="O241" s="242"/>
      <c r="P241" s="116"/>
      <c r="Q241" s="242"/>
      <c r="R241" s="116"/>
      <c r="S241" s="116"/>
      <c r="T241" s="116"/>
      <c r="U241" s="116"/>
      <c r="V241" s="116"/>
      <c r="W241" s="116"/>
      <c r="X241" s="116"/>
      <c r="Y241" s="116"/>
      <c r="Z241" s="116"/>
    </row>
    <row r="242" spans="1:26" ht="14.25" customHeight="1">
      <c r="A242" s="116"/>
      <c r="B242" s="116"/>
      <c r="C242" s="116"/>
      <c r="D242" s="116"/>
      <c r="E242" s="242"/>
      <c r="F242" s="116"/>
      <c r="G242" s="242"/>
      <c r="H242" s="116"/>
      <c r="I242" s="242"/>
      <c r="J242" s="116"/>
      <c r="K242" s="242"/>
      <c r="L242" s="116"/>
      <c r="M242" s="242"/>
      <c r="N242" s="116"/>
      <c r="O242" s="242"/>
      <c r="P242" s="116"/>
      <c r="Q242" s="242"/>
      <c r="R242" s="116"/>
      <c r="S242" s="116"/>
      <c r="T242" s="116"/>
      <c r="U242" s="116"/>
      <c r="V242" s="116"/>
      <c r="W242" s="116"/>
      <c r="X242" s="116"/>
      <c r="Y242" s="116"/>
      <c r="Z242" s="116"/>
    </row>
    <row r="243" spans="1:26" ht="14.25" customHeight="1">
      <c r="A243" s="116"/>
      <c r="B243" s="116"/>
      <c r="C243" s="116"/>
      <c r="D243" s="116"/>
      <c r="E243" s="242"/>
      <c r="F243" s="116"/>
      <c r="G243" s="242"/>
      <c r="H243" s="116"/>
      <c r="I243" s="242"/>
      <c r="J243" s="116"/>
      <c r="K243" s="242"/>
      <c r="L243" s="116"/>
      <c r="M243" s="242"/>
      <c r="N243" s="116"/>
      <c r="O243" s="242"/>
      <c r="P243" s="116"/>
      <c r="Q243" s="242"/>
      <c r="R243" s="116"/>
      <c r="S243" s="116"/>
      <c r="T243" s="116"/>
      <c r="U243" s="116"/>
      <c r="V243" s="116"/>
      <c r="W243" s="116"/>
      <c r="X243" s="116"/>
      <c r="Y243" s="116"/>
      <c r="Z243" s="116"/>
    </row>
    <row r="244" spans="1:26" ht="14.25" customHeight="1">
      <c r="A244" s="116"/>
      <c r="B244" s="116"/>
      <c r="C244" s="116"/>
      <c r="D244" s="116"/>
      <c r="E244" s="242"/>
      <c r="F244" s="116"/>
      <c r="G244" s="242"/>
      <c r="H244" s="116"/>
      <c r="I244" s="242"/>
      <c r="J244" s="116"/>
      <c r="K244" s="242"/>
      <c r="L244" s="116"/>
      <c r="M244" s="242"/>
      <c r="N244" s="116"/>
      <c r="O244" s="242"/>
      <c r="P244" s="116"/>
      <c r="Q244" s="242"/>
      <c r="R244" s="116"/>
      <c r="S244" s="116"/>
      <c r="T244" s="116"/>
      <c r="U244" s="116"/>
      <c r="V244" s="116"/>
      <c r="W244" s="116"/>
      <c r="X244" s="116"/>
      <c r="Y244" s="116"/>
      <c r="Z244" s="116"/>
    </row>
    <row r="245" spans="1:26" ht="14.25" customHeight="1">
      <c r="A245" s="116"/>
      <c r="B245" s="116"/>
      <c r="C245" s="116"/>
      <c r="D245" s="116"/>
      <c r="E245" s="242"/>
      <c r="F245" s="116"/>
      <c r="G245" s="242"/>
      <c r="H245" s="116"/>
      <c r="I245" s="242"/>
      <c r="J245" s="116"/>
      <c r="K245" s="242"/>
      <c r="L245" s="116"/>
      <c r="M245" s="242"/>
      <c r="N245" s="116"/>
      <c r="O245" s="242"/>
      <c r="P245" s="116"/>
      <c r="Q245" s="242"/>
      <c r="R245" s="116"/>
      <c r="S245" s="116"/>
      <c r="T245" s="116"/>
      <c r="U245" s="116"/>
      <c r="V245" s="116"/>
      <c r="W245" s="116"/>
      <c r="X245" s="116"/>
      <c r="Y245" s="116"/>
      <c r="Z245" s="116"/>
    </row>
    <row r="246" spans="1:26" ht="14.25" customHeight="1">
      <c r="A246" s="116"/>
      <c r="B246" s="116"/>
      <c r="C246" s="116"/>
      <c r="D246" s="116"/>
      <c r="E246" s="242"/>
      <c r="F246" s="116"/>
      <c r="G246" s="242"/>
      <c r="H246" s="116"/>
      <c r="I246" s="242"/>
      <c r="J246" s="116"/>
      <c r="K246" s="242"/>
      <c r="L246" s="116"/>
      <c r="M246" s="242"/>
      <c r="N246" s="116"/>
      <c r="O246" s="242"/>
      <c r="P246" s="116"/>
      <c r="Q246" s="242"/>
      <c r="R246" s="116"/>
      <c r="S246" s="116"/>
      <c r="T246" s="116"/>
      <c r="U246" s="116"/>
      <c r="V246" s="116"/>
      <c r="W246" s="116"/>
      <c r="X246" s="116"/>
      <c r="Y246" s="116"/>
      <c r="Z246" s="116"/>
    </row>
    <row r="247" spans="1:26" ht="14.25" customHeight="1">
      <c r="A247" s="116"/>
      <c r="B247" s="116"/>
      <c r="C247" s="116"/>
      <c r="D247" s="116"/>
      <c r="E247" s="242"/>
      <c r="F247" s="116"/>
      <c r="G247" s="242"/>
      <c r="H247" s="116"/>
      <c r="I247" s="242"/>
      <c r="J247" s="116"/>
      <c r="K247" s="242"/>
      <c r="L247" s="116"/>
      <c r="M247" s="242"/>
      <c r="N247" s="116"/>
      <c r="O247" s="242"/>
      <c r="P247" s="116"/>
      <c r="Q247" s="242"/>
      <c r="R247" s="116"/>
      <c r="S247" s="116"/>
      <c r="T247" s="116"/>
      <c r="U247" s="116"/>
      <c r="V247" s="116"/>
      <c r="W247" s="116"/>
      <c r="X247" s="116"/>
      <c r="Y247" s="116"/>
      <c r="Z247" s="116"/>
    </row>
    <row r="248" spans="1:26" ht="14.25" customHeight="1">
      <c r="A248" s="116"/>
      <c r="B248" s="116"/>
      <c r="C248" s="116"/>
      <c r="D248" s="116"/>
      <c r="E248" s="242"/>
      <c r="F248" s="116"/>
      <c r="G248" s="242"/>
      <c r="H248" s="116"/>
      <c r="I248" s="242"/>
      <c r="J248" s="116"/>
      <c r="K248" s="242"/>
      <c r="L248" s="116"/>
      <c r="M248" s="242"/>
      <c r="N248" s="116"/>
      <c r="O248" s="242"/>
      <c r="P248" s="116"/>
      <c r="Q248" s="242"/>
      <c r="R248" s="116"/>
      <c r="S248" s="116"/>
      <c r="T248" s="116"/>
      <c r="U248" s="116"/>
      <c r="V248" s="116"/>
      <c r="W248" s="116"/>
      <c r="X248" s="116"/>
      <c r="Y248" s="116"/>
      <c r="Z248" s="116"/>
    </row>
    <row r="249" spans="1:26" ht="14.25" customHeight="1">
      <c r="A249" s="116"/>
      <c r="B249" s="116"/>
      <c r="C249" s="116"/>
      <c r="D249" s="116"/>
      <c r="E249" s="242"/>
      <c r="F249" s="116"/>
      <c r="G249" s="242"/>
      <c r="H249" s="116"/>
      <c r="I249" s="242"/>
      <c r="J249" s="116"/>
      <c r="K249" s="242"/>
      <c r="L249" s="116"/>
      <c r="M249" s="242"/>
      <c r="N249" s="116"/>
      <c r="O249" s="242"/>
      <c r="P249" s="116"/>
      <c r="Q249" s="242"/>
      <c r="R249" s="116"/>
      <c r="S249" s="116"/>
      <c r="T249" s="116"/>
      <c r="U249" s="116"/>
      <c r="V249" s="116"/>
      <c r="W249" s="116"/>
      <c r="X249" s="116"/>
      <c r="Y249" s="116"/>
      <c r="Z249" s="116"/>
    </row>
    <row r="250" spans="1:26" ht="14.25" customHeight="1">
      <c r="A250" s="116"/>
      <c r="B250" s="116"/>
      <c r="C250" s="116"/>
      <c r="D250" s="116"/>
      <c r="E250" s="242"/>
      <c r="F250" s="116"/>
      <c r="G250" s="242"/>
      <c r="H250" s="116"/>
      <c r="I250" s="242"/>
      <c r="J250" s="116"/>
      <c r="K250" s="242"/>
      <c r="L250" s="116"/>
      <c r="M250" s="242"/>
      <c r="N250" s="116"/>
      <c r="O250" s="242"/>
      <c r="P250" s="116"/>
      <c r="Q250" s="242"/>
      <c r="R250" s="116"/>
      <c r="S250" s="116"/>
      <c r="T250" s="116"/>
      <c r="U250" s="116"/>
      <c r="V250" s="116"/>
      <c r="W250" s="116"/>
      <c r="X250" s="116"/>
      <c r="Y250" s="116"/>
      <c r="Z250" s="116"/>
    </row>
    <row r="251" spans="1:26" ht="15.75" customHeight="1">
      <c r="A251" s="117"/>
      <c r="B251" s="117"/>
      <c r="C251" s="117"/>
      <c r="D251" s="117"/>
      <c r="E251" s="285"/>
      <c r="F251" s="117"/>
      <c r="G251" s="285"/>
      <c r="H251" s="117"/>
      <c r="I251" s="285"/>
      <c r="J251" s="117"/>
      <c r="K251" s="285"/>
      <c r="L251" s="117"/>
      <c r="M251" s="285"/>
      <c r="N251" s="117"/>
      <c r="O251" s="285"/>
      <c r="P251" s="117"/>
      <c r="Q251" s="285"/>
      <c r="R251" s="117"/>
      <c r="S251" s="117"/>
      <c r="T251" s="117"/>
      <c r="U251" s="117"/>
      <c r="V251" s="117"/>
      <c r="W251" s="117"/>
      <c r="X251" s="117"/>
      <c r="Y251" s="117"/>
      <c r="Z251" s="117"/>
    </row>
    <row r="252" spans="1:26" ht="15.75" customHeight="1">
      <c r="A252" s="117"/>
      <c r="B252" s="117"/>
      <c r="C252" s="117"/>
      <c r="D252" s="117"/>
      <c r="E252" s="285"/>
      <c r="F252" s="117"/>
      <c r="G252" s="285"/>
      <c r="H252" s="117"/>
      <c r="I252" s="285"/>
      <c r="J252" s="117"/>
      <c r="K252" s="285"/>
      <c r="L252" s="117"/>
      <c r="M252" s="285"/>
      <c r="N252" s="117"/>
      <c r="O252" s="285"/>
      <c r="P252" s="117"/>
      <c r="Q252" s="285"/>
      <c r="R252" s="117"/>
      <c r="S252" s="117"/>
      <c r="T252" s="117"/>
      <c r="U252" s="117"/>
      <c r="V252" s="117"/>
      <c r="W252" s="117"/>
      <c r="X252" s="117"/>
      <c r="Y252" s="117"/>
      <c r="Z252" s="117"/>
    </row>
    <row r="253" spans="1:26" ht="15.75" customHeight="1">
      <c r="A253" s="117"/>
      <c r="B253" s="117"/>
      <c r="C253" s="117"/>
      <c r="D253" s="117"/>
      <c r="E253" s="285"/>
      <c r="F253" s="117"/>
      <c r="G253" s="285"/>
      <c r="H253" s="117"/>
      <c r="I253" s="285"/>
      <c r="J253" s="117"/>
      <c r="K253" s="285"/>
      <c r="L253" s="117"/>
      <c r="M253" s="285"/>
      <c r="N253" s="117"/>
      <c r="O253" s="285"/>
      <c r="P253" s="117"/>
      <c r="Q253" s="285"/>
      <c r="R253" s="117"/>
      <c r="S253" s="117"/>
      <c r="T253" s="117"/>
      <c r="U253" s="117"/>
      <c r="V253" s="117"/>
      <c r="W253" s="117"/>
      <c r="X253" s="117"/>
      <c r="Y253" s="117"/>
      <c r="Z253" s="117"/>
    </row>
    <row r="254" spans="1:26" ht="15.75" customHeight="1">
      <c r="A254" s="117"/>
      <c r="B254" s="117"/>
      <c r="C254" s="117"/>
      <c r="D254" s="117"/>
      <c r="E254" s="285"/>
      <c r="F254" s="117"/>
      <c r="G254" s="285"/>
      <c r="H254" s="117"/>
      <c r="I254" s="285"/>
      <c r="J254" s="117"/>
      <c r="K254" s="285"/>
      <c r="L254" s="117"/>
      <c r="M254" s="285"/>
      <c r="N254" s="117"/>
      <c r="O254" s="285"/>
      <c r="P254" s="117"/>
      <c r="Q254" s="285"/>
      <c r="R254" s="117"/>
      <c r="S254" s="117"/>
      <c r="T254" s="117"/>
      <c r="U254" s="117"/>
      <c r="V254" s="117"/>
      <c r="W254" s="117"/>
      <c r="X254" s="117"/>
      <c r="Y254" s="117"/>
      <c r="Z254" s="117"/>
    </row>
    <row r="255" spans="1:26" ht="15.75" customHeight="1">
      <c r="A255" s="117"/>
      <c r="B255" s="117"/>
      <c r="C255" s="117"/>
      <c r="D255" s="117"/>
      <c r="E255" s="285"/>
      <c r="F255" s="117"/>
      <c r="G255" s="285"/>
      <c r="H255" s="117"/>
      <c r="I255" s="285"/>
      <c r="J255" s="117"/>
      <c r="K255" s="285"/>
      <c r="L255" s="117"/>
      <c r="M255" s="285"/>
      <c r="N255" s="117"/>
      <c r="O255" s="285"/>
      <c r="P255" s="117"/>
      <c r="Q255" s="285"/>
      <c r="R255" s="117"/>
      <c r="S255" s="117"/>
      <c r="T255" s="117"/>
      <c r="U255" s="117"/>
      <c r="V255" s="117"/>
      <c r="W255" s="117"/>
      <c r="X255" s="117"/>
      <c r="Y255" s="117"/>
      <c r="Z255" s="117"/>
    </row>
    <row r="256" spans="1:26" ht="15.75" customHeight="1">
      <c r="A256" s="117"/>
      <c r="B256" s="117"/>
      <c r="C256" s="117"/>
      <c r="D256" s="117"/>
      <c r="E256" s="285"/>
      <c r="F256" s="117"/>
      <c r="G256" s="285"/>
      <c r="H256" s="117"/>
      <c r="I256" s="285"/>
      <c r="J256" s="117"/>
      <c r="K256" s="285"/>
      <c r="L256" s="117"/>
      <c r="M256" s="285"/>
      <c r="N256" s="117"/>
      <c r="O256" s="285"/>
      <c r="P256" s="117"/>
      <c r="Q256" s="285"/>
      <c r="R256" s="117"/>
      <c r="S256" s="117"/>
      <c r="T256" s="117"/>
      <c r="U256" s="117"/>
      <c r="V256" s="117"/>
      <c r="W256" s="117"/>
      <c r="X256" s="117"/>
      <c r="Y256" s="117"/>
      <c r="Z256" s="117"/>
    </row>
    <row r="257" spans="1:26" ht="15.75" customHeight="1">
      <c r="A257" s="117"/>
      <c r="B257" s="117"/>
      <c r="C257" s="117"/>
      <c r="D257" s="117"/>
      <c r="E257" s="285"/>
      <c r="F257" s="117"/>
      <c r="G257" s="285"/>
      <c r="H257" s="117"/>
      <c r="I257" s="285"/>
      <c r="J257" s="117"/>
      <c r="K257" s="285"/>
      <c r="L257" s="117"/>
      <c r="M257" s="285"/>
      <c r="N257" s="117"/>
      <c r="O257" s="285"/>
      <c r="P257" s="117"/>
      <c r="Q257" s="285"/>
      <c r="R257" s="117"/>
      <c r="S257" s="117"/>
      <c r="T257" s="117"/>
      <c r="U257" s="117"/>
      <c r="V257" s="117"/>
      <c r="W257" s="117"/>
      <c r="X257" s="117"/>
      <c r="Y257" s="117"/>
      <c r="Z257" s="117"/>
    </row>
    <row r="258" spans="1:26" ht="15.75" customHeight="1">
      <c r="A258" s="117"/>
      <c r="B258" s="117"/>
      <c r="C258" s="117"/>
      <c r="D258" s="117"/>
      <c r="E258" s="285"/>
      <c r="F258" s="117"/>
      <c r="G258" s="285"/>
      <c r="H258" s="117"/>
      <c r="I258" s="285"/>
      <c r="J258" s="117"/>
      <c r="K258" s="285"/>
      <c r="L258" s="117"/>
      <c r="M258" s="285"/>
      <c r="N258" s="117"/>
      <c r="O258" s="285"/>
      <c r="P258" s="117"/>
      <c r="Q258" s="285"/>
      <c r="R258" s="117"/>
      <c r="S258" s="117"/>
      <c r="T258" s="117"/>
      <c r="U258" s="117"/>
      <c r="V258" s="117"/>
      <c r="W258" s="117"/>
      <c r="X258" s="117"/>
      <c r="Y258" s="117"/>
      <c r="Z258" s="117"/>
    </row>
    <row r="259" spans="1:26" ht="15.75" customHeight="1">
      <c r="A259" s="117"/>
      <c r="B259" s="117"/>
      <c r="C259" s="117"/>
      <c r="D259" s="117"/>
      <c r="E259" s="285"/>
      <c r="F259" s="117"/>
      <c r="G259" s="285"/>
      <c r="H259" s="117"/>
      <c r="I259" s="285"/>
      <c r="J259" s="117"/>
      <c r="K259" s="285"/>
      <c r="L259" s="117"/>
      <c r="M259" s="285"/>
      <c r="N259" s="117"/>
      <c r="O259" s="285"/>
      <c r="P259" s="117"/>
      <c r="Q259" s="285"/>
      <c r="R259" s="117"/>
      <c r="S259" s="117"/>
      <c r="T259" s="117"/>
      <c r="U259" s="117"/>
      <c r="V259" s="117"/>
      <c r="W259" s="117"/>
      <c r="X259" s="117"/>
      <c r="Y259" s="117"/>
      <c r="Z259" s="117"/>
    </row>
    <row r="260" spans="1:26" ht="15.75" customHeight="1">
      <c r="A260" s="117"/>
      <c r="B260" s="117"/>
      <c r="C260" s="117"/>
      <c r="D260" s="117"/>
      <c r="E260" s="285"/>
      <c r="F260" s="117"/>
      <c r="G260" s="285"/>
      <c r="H260" s="117"/>
      <c r="I260" s="285"/>
      <c r="J260" s="117"/>
      <c r="K260" s="285"/>
      <c r="L260" s="117"/>
      <c r="M260" s="285"/>
      <c r="N260" s="117"/>
      <c r="O260" s="285"/>
      <c r="P260" s="117"/>
      <c r="Q260" s="285"/>
      <c r="R260" s="117"/>
      <c r="S260" s="117"/>
      <c r="T260" s="117"/>
      <c r="U260" s="117"/>
      <c r="V260" s="117"/>
      <c r="W260" s="117"/>
      <c r="X260" s="117"/>
      <c r="Y260" s="117"/>
      <c r="Z260" s="117"/>
    </row>
    <row r="261" spans="1:26" ht="15.75" customHeight="1">
      <c r="A261" s="117"/>
      <c r="B261" s="117"/>
      <c r="C261" s="117"/>
      <c r="D261" s="117"/>
      <c r="E261" s="285"/>
      <c r="F261" s="117"/>
      <c r="G261" s="285"/>
      <c r="H261" s="117"/>
      <c r="I261" s="285"/>
      <c r="J261" s="117"/>
      <c r="K261" s="285"/>
      <c r="L261" s="117"/>
      <c r="M261" s="285"/>
      <c r="N261" s="117"/>
      <c r="O261" s="285"/>
      <c r="P261" s="117"/>
      <c r="Q261" s="285"/>
      <c r="R261" s="117"/>
      <c r="S261" s="117"/>
      <c r="T261" s="117"/>
      <c r="U261" s="117"/>
      <c r="V261" s="117"/>
      <c r="W261" s="117"/>
      <c r="X261" s="117"/>
      <c r="Y261" s="117"/>
      <c r="Z261" s="117"/>
    </row>
    <row r="262" spans="1:26" ht="15.75" customHeight="1">
      <c r="A262" s="117"/>
      <c r="B262" s="117"/>
      <c r="C262" s="117"/>
      <c r="D262" s="117"/>
      <c r="E262" s="285"/>
      <c r="F262" s="117"/>
      <c r="G262" s="285"/>
      <c r="H262" s="117"/>
      <c r="I262" s="285"/>
      <c r="J262" s="117"/>
      <c r="K262" s="285"/>
      <c r="L262" s="117"/>
      <c r="M262" s="285"/>
      <c r="N262" s="117"/>
      <c r="O262" s="285"/>
      <c r="P262" s="117"/>
      <c r="Q262" s="285"/>
      <c r="R262" s="117"/>
      <c r="S262" s="117"/>
      <c r="T262" s="117"/>
      <c r="U262" s="117"/>
      <c r="V262" s="117"/>
      <c r="W262" s="117"/>
      <c r="X262" s="117"/>
      <c r="Y262" s="117"/>
      <c r="Z262" s="117"/>
    </row>
    <row r="263" spans="1:26" ht="15.75" customHeight="1">
      <c r="A263" s="117"/>
      <c r="B263" s="117"/>
      <c r="C263" s="117"/>
      <c r="D263" s="117"/>
      <c r="E263" s="285"/>
      <c r="F263" s="117"/>
      <c r="G263" s="285"/>
      <c r="H263" s="117"/>
      <c r="I263" s="285"/>
      <c r="J263" s="117"/>
      <c r="K263" s="285"/>
      <c r="L263" s="117"/>
      <c r="M263" s="285"/>
      <c r="N263" s="117"/>
      <c r="O263" s="285"/>
      <c r="P263" s="117"/>
      <c r="Q263" s="285"/>
      <c r="R263" s="117"/>
      <c r="S263" s="117"/>
      <c r="T263" s="117"/>
      <c r="U263" s="117"/>
      <c r="V263" s="117"/>
      <c r="W263" s="117"/>
      <c r="X263" s="117"/>
      <c r="Y263" s="117"/>
      <c r="Z263" s="117"/>
    </row>
    <row r="264" spans="1:26" ht="15.75" customHeight="1">
      <c r="A264" s="117"/>
      <c r="B264" s="117"/>
      <c r="C264" s="117"/>
      <c r="D264" s="117"/>
      <c r="E264" s="285"/>
      <c r="F264" s="117"/>
      <c r="G264" s="285"/>
      <c r="H264" s="117"/>
      <c r="I264" s="285"/>
      <c r="J264" s="117"/>
      <c r="K264" s="285"/>
      <c r="L264" s="117"/>
      <c r="M264" s="285"/>
      <c r="N264" s="117"/>
      <c r="O264" s="285"/>
      <c r="P264" s="117"/>
      <c r="Q264" s="285"/>
      <c r="R264" s="117"/>
      <c r="S264" s="117"/>
      <c r="T264" s="117"/>
      <c r="U264" s="117"/>
      <c r="V264" s="117"/>
      <c r="W264" s="117"/>
      <c r="X264" s="117"/>
      <c r="Y264" s="117"/>
      <c r="Z264" s="117"/>
    </row>
    <row r="265" spans="1:26" ht="15.75" customHeight="1">
      <c r="A265" s="117"/>
      <c r="B265" s="117"/>
      <c r="C265" s="117"/>
      <c r="D265" s="117"/>
      <c r="E265" s="285"/>
      <c r="F265" s="117"/>
      <c r="G265" s="285"/>
      <c r="H265" s="117"/>
      <c r="I265" s="285"/>
      <c r="J265" s="117"/>
      <c r="K265" s="285"/>
      <c r="L265" s="117"/>
      <c r="M265" s="285"/>
      <c r="N265" s="117"/>
      <c r="O265" s="285"/>
      <c r="P265" s="117"/>
      <c r="Q265" s="285"/>
      <c r="R265" s="117"/>
      <c r="S265" s="117"/>
      <c r="T265" s="117"/>
      <c r="U265" s="117"/>
      <c r="V265" s="117"/>
      <c r="W265" s="117"/>
      <c r="X265" s="117"/>
      <c r="Y265" s="117"/>
      <c r="Z265" s="117"/>
    </row>
    <row r="266" spans="1:26" ht="15.75" customHeight="1">
      <c r="A266" s="117"/>
      <c r="B266" s="117"/>
      <c r="C266" s="117"/>
      <c r="D266" s="117"/>
      <c r="E266" s="285"/>
      <c r="F266" s="117"/>
      <c r="G266" s="285"/>
      <c r="H266" s="117"/>
      <c r="I266" s="285"/>
      <c r="J266" s="117"/>
      <c r="K266" s="285"/>
      <c r="L266" s="117"/>
      <c r="M266" s="285"/>
      <c r="N266" s="117"/>
      <c r="O266" s="285"/>
      <c r="P266" s="117"/>
      <c r="Q266" s="285"/>
      <c r="R266" s="117"/>
      <c r="S266" s="117"/>
      <c r="T266" s="117"/>
      <c r="U266" s="117"/>
      <c r="V266" s="117"/>
      <c r="W266" s="117"/>
      <c r="X266" s="117"/>
      <c r="Y266" s="117"/>
      <c r="Z266" s="117"/>
    </row>
    <row r="267" spans="1:26" ht="15.75" customHeight="1">
      <c r="A267" s="117"/>
      <c r="B267" s="117"/>
      <c r="C267" s="117"/>
      <c r="D267" s="117"/>
      <c r="E267" s="285"/>
      <c r="F267" s="117"/>
      <c r="G267" s="285"/>
      <c r="H267" s="117"/>
      <c r="I267" s="285"/>
      <c r="J267" s="117"/>
      <c r="K267" s="285"/>
      <c r="L267" s="117"/>
      <c r="M267" s="285"/>
      <c r="N267" s="117"/>
      <c r="O267" s="285"/>
      <c r="P267" s="117"/>
      <c r="Q267" s="285"/>
      <c r="R267" s="117"/>
      <c r="S267" s="117"/>
      <c r="T267" s="117"/>
      <c r="U267" s="117"/>
      <c r="V267" s="117"/>
      <c r="W267" s="117"/>
      <c r="X267" s="117"/>
      <c r="Y267" s="117"/>
      <c r="Z267" s="117"/>
    </row>
    <row r="268" spans="1:26" ht="15.75" customHeight="1">
      <c r="A268" s="117"/>
      <c r="B268" s="117"/>
      <c r="C268" s="117"/>
      <c r="D268" s="117"/>
      <c r="E268" s="285"/>
      <c r="F268" s="117"/>
      <c r="G268" s="285"/>
      <c r="H268" s="117"/>
      <c r="I268" s="285"/>
      <c r="J268" s="117"/>
      <c r="K268" s="285"/>
      <c r="L268" s="117"/>
      <c r="M268" s="285"/>
      <c r="N268" s="117"/>
      <c r="O268" s="285"/>
      <c r="P268" s="117"/>
      <c r="Q268" s="285"/>
      <c r="R268" s="117"/>
      <c r="S268" s="117"/>
      <c r="T268" s="117"/>
      <c r="U268" s="117"/>
      <c r="V268" s="117"/>
      <c r="W268" s="117"/>
      <c r="X268" s="117"/>
      <c r="Y268" s="117"/>
      <c r="Z268" s="117"/>
    </row>
    <row r="269" spans="1:26" ht="15.75" customHeight="1">
      <c r="A269" s="117"/>
      <c r="B269" s="117"/>
      <c r="C269" s="117"/>
      <c r="D269" s="117"/>
      <c r="E269" s="285"/>
      <c r="F269" s="117"/>
      <c r="G269" s="285"/>
      <c r="H269" s="117"/>
      <c r="I269" s="285"/>
      <c r="J269" s="117"/>
      <c r="K269" s="285"/>
      <c r="L269" s="117"/>
      <c r="M269" s="285"/>
      <c r="N269" s="117"/>
      <c r="O269" s="285"/>
      <c r="P269" s="117"/>
      <c r="Q269" s="285"/>
      <c r="R269" s="117"/>
      <c r="S269" s="117"/>
      <c r="T269" s="117"/>
      <c r="U269" s="117"/>
      <c r="V269" s="117"/>
      <c r="W269" s="117"/>
      <c r="X269" s="117"/>
      <c r="Y269" s="117"/>
      <c r="Z269" s="117"/>
    </row>
    <row r="270" spans="1:26" ht="15.75" customHeight="1">
      <c r="A270" s="117"/>
      <c r="B270" s="117"/>
      <c r="C270" s="117"/>
      <c r="D270" s="117"/>
      <c r="E270" s="285"/>
      <c r="F270" s="117"/>
      <c r="G270" s="285"/>
      <c r="H270" s="117"/>
      <c r="I270" s="285"/>
      <c r="J270" s="117"/>
      <c r="K270" s="285"/>
      <c r="L270" s="117"/>
      <c r="M270" s="285"/>
      <c r="N270" s="117"/>
      <c r="O270" s="285"/>
      <c r="P270" s="117"/>
      <c r="Q270" s="285"/>
      <c r="R270" s="117"/>
      <c r="S270" s="117"/>
      <c r="T270" s="117"/>
      <c r="U270" s="117"/>
      <c r="V270" s="117"/>
      <c r="W270" s="117"/>
      <c r="X270" s="117"/>
      <c r="Y270" s="117"/>
      <c r="Z270" s="117"/>
    </row>
    <row r="271" spans="1:26" ht="15.75" customHeight="1">
      <c r="A271" s="117"/>
      <c r="B271" s="117"/>
      <c r="C271" s="117"/>
      <c r="D271" s="117"/>
      <c r="E271" s="285"/>
      <c r="F271" s="117"/>
      <c r="G271" s="285"/>
      <c r="H271" s="117"/>
      <c r="I271" s="285"/>
      <c r="J271" s="117"/>
      <c r="K271" s="285"/>
      <c r="L271" s="117"/>
      <c r="M271" s="285"/>
      <c r="N271" s="117"/>
      <c r="O271" s="285"/>
      <c r="P271" s="117"/>
      <c r="Q271" s="285"/>
      <c r="R271" s="117"/>
      <c r="S271" s="117"/>
      <c r="T271" s="117"/>
      <c r="U271" s="117"/>
      <c r="V271" s="117"/>
      <c r="W271" s="117"/>
      <c r="X271" s="117"/>
      <c r="Y271" s="117"/>
      <c r="Z271" s="117"/>
    </row>
    <row r="272" spans="1:26" ht="15.75" customHeight="1">
      <c r="A272" s="117"/>
      <c r="B272" s="117"/>
      <c r="C272" s="117"/>
      <c r="D272" s="117"/>
      <c r="E272" s="285"/>
      <c r="F272" s="117"/>
      <c r="G272" s="285"/>
      <c r="H272" s="117"/>
      <c r="I272" s="285"/>
      <c r="J272" s="117"/>
      <c r="K272" s="285"/>
      <c r="L272" s="117"/>
      <c r="M272" s="285"/>
      <c r="N272" s="117"/>
      <c r="O272" s="285"/>
      <c r="P272" s="117"/>
      <c r="Q272" s="285"/>
      <c r="R272" s="117"/>
      <c r="S272" s="117"/>
      <c r="T272" s="117"/>
      <c r="U272" s="117"/>
      <c r="V272" s="117"/>
      <c r="W272" s="117"/>
      <c r="X272" s="117"/>
      <c r="Y272" s="117"/>
      <c r="Z272" s="117"/>
    </row>
    <row r="273" spans="1:26" ht="15.75" customHeight="1">
      <c r="A273" s="117"/>
      <c r="B273" s="117"/>
      <c r="C273" s="117"/>
      <c r="D273" s="117"/>
      <c r="E273" s="285"/>
      <c r="F273" s="117"/>
      <c r="G273" s="285"/>
      <c r="H273" s="117"/>
      <c r="I273" s="285"/>
      <c r="J273" s="117"/>
      <c r="K273" s="285"/>
      <c r="L273" s="117"/>
      <c r="M273" s="285"/>
      <c r="N273" s="117"/>
      <c r="O273" s="285"/>
      <c r="P273" s="117"/>
      <c r="Q273" s="285"/>
      <c r="R273" s="117"/>
      <c r="S273" s="117"/>
      <c r="T273" s="117"/>
      <c r="U273" s="117"/>
      <c r="V273" s="117"/>
      <c r="W273" s="117"/>
      <c r="X273" s="117"/>
      <c r="Y273" s="117"/>
      <c r="Z273" s="117"/>
    </row>
    <row r="274" spans="1:26" ht="15.75" customHeight="1">
      <c r="A274" s="117"/>
      <c r="B274" s="117"/>
      <c r="C274" s="117"/>
      <c r="D274" s="117"/>
      <c r="E274" s="285"/>
      <c r="F274" s="117"/>
      <c r="G274" s="285"/>
      <c r="H274" s="117"/>
      <c r="I274" s="285"/>
      <c r="J274" s="117"/>
      <c r="K274" s="285"/>
      <c r="L274" s="117"/>
      <c r="M274" s="285"/>
      <c r="N274" s="117"/>
      <c r="O274" s="285"/>
      <c r="P274" s="117"/>
      <c r="Q274" s="285"/>
      <c r="R274" s="117"/>
      <c r="S274" s="117"/>
      <c r="T274" s="117"/>
      <c r="U274" s="117"/>
      <c r="V274" s="117"/>
      <c r="W274" s="117"/>
      <c r="X274" s="117"/>
      <c r="Y274" s="117"/>
      <c r="Z274" s="117"/>
    </row>
    <row r="275" spans="1:26" ht="15.75" customHeight="1">
      <c r="A275" s="117"/>
      <c r="B275" s="117"/>
      <c r="C275" s="117"/>
      <c r="D275" s="117"/>
      <c r="E275" s="285"/>
      <c r="F275" s="117"/>
      <c r="G275" s="285"/>
      <c r="H275" s="117"/>
      <c r="I275" s="285"/>
      <c r="J275" s="117"/>
      <c r="K275" s="285"/>
      <c r="L275" s="117"/>
      <c r="M275" s="285"/>
      <c r="N275" s="117"/>
      <c r="O275" s="285"/>
      <c r="P275" s="117"/>
      <c r="Q275" s="285"/>
      <c r="R275" s="117"/>
      <c r="S275" s="117"/>
      <c r="T275" s="117"/>
      <c r="U275" s="117"/>
      <c r="V275" s="117"/>
      <c r="W275" s="117"/>
      <c r="X275" s="117"/>
      <c r="Y275" s="117"/>
      <c r="Z275" s="117"/>
    </row>
    <row r="276" spans="1:26" ht="15.75" customHeight="1">
      <c r="A276" s="117"/>
      <c r="B276" s="117"/>
      <c r="C276" s="117"/>
      <c r="D276" s="117"/>
      <c r="E276" s="285"/>
      <c r="F276" s="117"/>
      <c r="G276" s="285"/>
      <c r="H276" s="117"/>
      <c r="I276" s="285"/>
      <c r="J276" s="117"/>
      <c r="K276" s="285"/>
      <c r="L276" s="117"/>
      <c r="M276" s="285"/>
      <c r="N276" s="117"/>
      <c r="O276" s="285"/>
      <c r="P276" s="117"/>
      <c r="Q276" s="285"/>
      <c r="R276" s="117"/>
      <c r="S276" s="117"/>
      <c r="T276" s="117"/>
      <c r="U276" s="117"/>
      <c r="V276" s="117"/>
      <c r="W276" s="117"/>
      <c r="X276" s="117"/>
      <c r="Y276" s="117"/>
      <c r="Z276" s="117"/>
    </row>
    <row r="277" spans="1:26" ht="15.75" customHeight="1">
      <c r="A277" s="117"/>
      <c r="B277" s="117"/>
      <c r="C277" s="117"/>
      <c r="D277" s="117"/>
      <c r="E277" s="285"/>
      <c r="F277" s="117"/>
      <c r="G277" s="285"/>
      <c r="H277" s="117"/>
      <c r="I277" s="285"/>
      <c r="J277" s="117"/>
      <c r="K277" s="285"/>
      <c r="L277" s="117"/>
      <c r="M277" s="285"/>
      <c r="N277" s="117"/>
      <c r="O277" s="285"/>
      <c r="P277" s="117"/>
      <c r="Q277" s="285"/>
      <c r="R277" s="117"/>
      <c r="S277" s="117"/>
      <c r="T277" s="117"/>
      <c r="U277" s="117"/>
      <c r="V277" s="117"/>
      <c r="W277" s="117"/>
      <c r="X277" s="117"/>
      <c r="Y277" s="117"/>
      <c r="Z277" s="117"/>
    </row>
    <row r="278" spans="1:26" ht="15.75" customHeight="1">
      <c r="A278" s="117"/>
      <c r="B278" s="117"/>
      <c r="C278" s="117"/>
      <c r="D278" s="117"/>
      <c r="E278" s="285"/>
      <c r="F278" s="117"/>
      <c r="G278" s="285"/>
      <c r="H278" s="117"/>
      <c r="I278" s="285"/>
      <c r="J278" s="117"/>
      <c r="K278" s="285"/>
      <c r="L278" s="117"/>
      <c r="M278" s="285"/>
      <c r="N278" s="117"/>
      <c r="O278" s="285"/>
      <c r="P278" s="117"/>
      <c r="Q278" s="285"/>
      <c r="R278" s="117"/>
      <c r="S278" s="117"/>
      <c r="T278" s="117"/>
      <c r="U278" s="117"/>
      <c r="V278" s="117"/>
      <c r="W278" s="117"/>
      <c r="X278" s="117"/>
      <c r="Y278" s="117"/>
      <c r="Z278" s="117"/>
    </row>
    <row r="279" spans="1:26" ht="15.75" customHeight="1">
      <c r="A279" s="117"/>
      <c r="B279" s="117"/>
      <c r="C279" s="117"/>
      <c r="D279" s="117"/>
      <c r="E279" s="285"/>
      <c r="F279" s="117"/>
      <c r="G279" s="285"/>
      <c r="H279" s="117"/>
      <c r="I279" s="285"/>
      <c r="J279" s="117"/>
      <c r="K279" s="285"/>
      <c r="L279" s="117"/>
      <c r="M279" s="285"/>
      <c r="N279" s="117"/>
      <c r="O279" s="285"/>
      <c r="P279" s="117"/>
      <c r="Q279" s="285"/>
      <c r="R279" s="117"/>
      <c r="S279" s="117"/>
      <c r="T279" s="117"/>
      <c r="U279" s="117"/>
      <c r="V279" s="117"/>
      <c r="W279" s="117"/>
      <c r="X279" s="117"/>
      <c r="Y279" s="117"/>
      <c r="Z279" s="117"/>
    </row>
    <row r="280" spans="1:26" ht="15.75" customHeight="1">
      <c r="A280" s="117"/>
      <c r="B280" s="117"/>
      <c r="C280" s="117"/>
      <c r="D280" s="117"/>
      <c r="E280" s="285"/>
      <c r="F280" s="117"/>
      <c r="G280" s="285"/>
      <c r="H280" s="117"/>
      <c r="I280" s="285"/>
      <c r="J280" s="117"/>
      <c r="K280" s="285"/>
      <c r="L280" s="117"/>
      <c r="M280" s="285"/>
      <c r="N280" s="117"/>
      <c r="O280" s="285"/>
      <c r="P280" s="117"/>
      <c r="Q280" s="285"/>
      <c r="R280" s="117"/>
      <c r="S280" s="117"/>
      <c r="T280" s="117"/>
      <c r="U280" s="117"/>
      <c r="V280" s="117"/>
      <c r="W280" s="117"/>
      <c r="X280" s="117"/>
      <c r="Y280" s="117"/>
      <c r="Z280" s="117"/>
    </row>
    <row r="281" spans="1:26" ht="15.75" customHeight="1">
      <c r="A281" s="117"/>
      <c r="B281" s="117"/>
      <c r="C281" s="117"/>
      <c r="D281" s="117"/>
      <c r="E281" s="285"/>
      <c r="F281" s="117"/>
      <c r="G281" s="285"/>
      <c r="H281" s="117"/>
      <c r="I281" s="285"/>
      <c r="J281" s="117"/>
      <c r="K281" s="285"/>
      <c r="L281" s="117"/>
      <c r="M281" s="285"/>
      <c r="N281" s="117"/>
      <c r="O281" s="285"/>
      <c r="P281" s="117"/>
      <c r="Q281" s="285"/>
      <c r="R281" s="117"/>
      <c r="S281" s="117"/>
      <c r="T281" s="117"/>
      <c r="U281" s="117"/>
      <c r="V281" s="117"/>
      <c r="W281" s="117"/>
      <c r="X281" s="117"/>
      <c r="Y281" s="117"/>
      <c r="Z281" s="117"/>
    </row>
    <row r="282" spans="1:26" ht="15.75" customHeight="1">
      <c r="A282" s="117"/>
      <c r="B282" s="117"/>
      <c r="C282" s="117"/>
      <c r="D282" s="117"/>
      <c r="E282" s="285"/>
      <c r="F282" s="117"/>
      <c r="G282" s="285"/>
      <c r="H282" s="117"/>
      <c r="I282" s="285"/>
      <c r="J282" s="117"/>
      <c r="K282" s="285"/>
      <c r="L282" s="117"/>
      <c r="M282" s="285"/>
      <c r="N282" s="117"/>
      <c r="O282" s="285"/>
      <c r="P282" s="117"/>
      <c r="Q282" s="285"/>
      <c r="R282" s="117"/>
      <c r="S282" s="117"/>
      <c r="T282" s="117"/>
      <c r="U282" s="117"/>
      <c r="V282" s="117"/>
      <c r="W282" s="117"/>
      <c r="X282" s="117"/>
      <c r="Y282" s="117"/>
      <c r="Z282" s="117"/>
    </row>
    <row r="283" spans="1:26" ht="15.75" customHeight="1">
      <c r="A283" s="117"/>
      <c r="B283" s="117"/>
      <c r="C283" s="117"/>
      <c r="D283" s="117"/>
      <c r="E283" s="285"/>
      <c r="F283" s="117"/>
      <c r="G283" s="285"/>
      <c r="H283" s="117"/>
      <c r="I283" s="285"/>
      <c r="J283" s="117"/>
      <c r="K283" s="285"/>
      <c r="L283" s="117"/>
      <c r="M283" s="285"/>
      <c r="N283" s="117"/>
      <c r="O283" s="285"/>
      <c r="P283" s="117"/>
      <c r="Q283" s="285"/>
      <c r="R283" s="117"/>
      <c r="S283" s="117"/>
      <c r="T283" s="117"/>
      <c r="U283" s="117"/>
      <c r="V283" s="117"/>
      <c r="W283" s="117"/>
      <c r="X283" s="117"/>
      <c r="Y283" s="117"/>
      <c r="Z283" s="117"/>
    </row>
    <row r="284" spans="1:26" ht="15.75" customHeight="1">
      <c r="A284" s="117"/>
      <c r="B284" s="117"/>
      <c r="C284" s="117"/>
      <c r="D284" s="117"/>
      <c r="E284" s="285"/>
      <c r="F284" s="117"/>
      <c r="G284" s="285"/>
      <c r="H284" s="117"/>
      <c r="I284" s="285"/>
      <c r="J284" s="117"/>
      <c r="K284" s="285"/>
      <c r="L284" s="117"/>
      <c r="M284" s="285"/>
      <c r="N284" s="117"/>
      <c r="O284" s="285"/>
      <c r="P284" s="117"/>
      <c r="Q284" s="285"/>
      <c r="R284" s="117"/>
      <c r="S284" s="117"/>
      <c r="T284" s="117"/>
      <c r="U284" s="117"/>
      <c r="V284" s="117"/>
      <c r="W284" s="117"/>
      <c r="X284" s="117"/>
      <c r="Y284" s="117"/>
      <c r="Z284" s="117"/>
    </row>
    <row r="285" spans="1:26" ht="15.75" customHeight="1">
      <c r="A285" s="117"/>
      <c r="B285" s="117"/>
      <c r="C285" s="117"/>
      <c r="D285" s="117"/>
      <c r="E285" s="285"/>
      <c r="F285" s="117"/>
      <c r="G285" s="285"/>
      <c r="H285" s="117"/>
      <c r="I285" s="285"/>
      <c r="J285" s="117"/>
      <c r="K285" s="285"/>
      <c r="L285" s="117"/>
      <c r="M285" s="285"/>
      <c r="N285" s="117"/>
      <c r="O285" s="285"/>
      <c r="P285" s="117"/>
      <c r="Q285" s="285"/>
      <c r="R285" s="117"/>
      <c r="S285" s="117"/>
      <c r="T285" s="117"/>
      <c r="U285" s="117"/>
      <c r="V285" s="117"/>
      <c r="W285" s="117"/>
      <c r="X285" s="117"/>
      <c r="Y285" s="117"/>
      <c r="Z285" s="117"/>
    </row>
    <row r="286" spans="1:26" ht="15.75" customHeight="1">
      <c r="A286" s="117"/>
      <c r="B286" s="117"/>
      <c r="C286" s="117"/>
      <c r="D286" s="117"/>
      <c r="E286" s="285"/>
      <c r="F286" s="117"/>
      <c r="G286" s="285"/>
      <c r="H286" s="117"/>
      <c r="I286" s="285"/>
      <c r="J286" s="117"/>
      <c r="K286" s="285"/>
      <c r="L286" s="117"/>
      <c r="M286" s="285"/>
      <c r="N286" s="117"/>
      <c r="O286" s="285"/>
      <c r="P286" s="117"/>
      <c r="Q286" s="285"/>
      <c r="R286" s="117"/>
      <c r="S286" s="117"/>
      <c r="T286" s="117"/>
      <c r="U286" s="117"/>
      <c r="V286" s="117"/>
      <c r="W286" s="117"/>
      <c r="X286" s="117"/>
      <c r="Y286" s="117"/>
      <c r="Z286" s="117"/>
    </row>
    <row r="287" spans="1:26" ht="15.75" customHeight="1">
      <c r="A287" s="117"/>
      <c r="B287" s="117"/>
      <c r="C287" s="117"/>
      <c r="D287" s="117"/>
      <c r="E287" s="285"/>
      <c r="F287" s="117"/>
      <c r="G287" s="285"/>
      <c r="H287" s="117"/>
      <c r="I287" s="285"/>
      <c r="J287" s="117"/>
      <c r="K287" s="285"/>
      <c r="L287" s="117"/>
      <c r="M287" s="285"/>
      <c r="N287" s="117"/>
      <c r="O287" s="285"/>
      <c r="P287" s="117"/>
      <c r="Q287" s="285"/>
      <c r="R287" s="117"/>
      <c r="S287" s="117"/>
      <c r="T287" s="117"/>
      <c r="U287" s="117"/>
      <c r="V287" s="117"/>
      <c r="W287" s="117"/>
      <c r="X287" s="117"/>
      <c r="Y287" s="117"/>
      <c r="Z287" s="117"/>
    </row>
    <row r="288" spans="1:26" ht="15.75" customHeight="1">
      <c r="A288" s="117"/>
      <c r="B288" s="117"/>
      <c r="C288" s="117"/>
      <c r="D288" s="117"/>
      <c r="E288" s="285"/>
      <c r="F288" s="117"/>
      <c r="G288" s="285"/>
      <c r="H288" s="117"/>
      <c r="I288" s="285"/>
      <c r="J288" s="117"/>
      <c r="K288" s="285"/>
      <c r="L288" s="117"/>
      <c r="M288" s="285"/>
      <c r="N288" s="117"/>
      <c r="O288" s="285"/>
      <c r="P288" s="117"/>
      <c r="Q288" s="285"/>
      <c r="R288" s="117"/>
      <c r="S288" s="117"/>
      <c r="T288" s="117"/>
      <c r="U288" s="117"/>
      <c r="V288" s="117"/>
      <c r="W288" s="117"/>
      <c r="X288" s="117"/>
      <c r="Y288" s="117"/>
      <c r="Z288" s="117"/>
    </row>
    <row r="289" spans="1:26" ht="15.75" customHeight="1">
      <c r="A289" s="117"/>
      <c r="B289" s="117"/>
      <c r="C289" s="117"/>
      <c r="D289" s="117"/>
      <c r="E289" s="285"/>
      <c r="F289" s="117"/>
      <c r="G289" s="285"/>
      <c r="H289" s="117"/>
      <c r="I289" s="285"/>
      <c r="J289" s="117"/>
      <c r="K289" s="285"/>
      <c r="L289" s="117"/>
      <c r="M289" s="285"/>
      <c r="N289" s="117"/>
      <c r="O289" s="285"/>
      <c r="P289" s="117"/>
      <c r="Q289" s="285"/>
      <c r="R289" s="117"/>
      <c r="S289" s="117"/>
      <c r="T289" s="117"/>
      <c r="U289" s="117"/>
      <c r="V289" s="117"/>
      <c r="W289" s="117"/>
      <c r="X289" s="117"/>
      <c r="Y289" s="117"/>
      <c r="Z289" s="117"/>
    </row>
    <row r="290" spans="1:26" ht="15.75" customHeight="1">
      <c r="A290" s="117"/>
      <c r="B290" s="117"/>
      <c r="C290" s="117"/>
      <c r="D290" s="117"/>
      <c r="E290" s="285"/>
      <c r="F290" s="117"/>
      <c r="G290" s="285"/>
      <c r="H290" s="117"/>
      <c r="I290" s="285"/>
      <c r="J290" s="117"/>
      <c r="K290" s="285"/>
      <c r="L290" s="117"/>
      <c r="M290" s="285"/>
      <c r="N290" s="117"/>
      <c r="O290" s="285"/>
      <c r="P290" s="117"/>
      <c r="Q290" s="285"/>
      <c r="R290" s="117"/>
      <c r="S290" s="117"/>
      <c r="T290" s="117"/>
      <c r="U290" s="117"/>
      <c r="V290" s="117"/>
      <c r="W290" s="117"/>
      <c r="X290" s="117"/>
      <c r="Y290" s="117"/>
      <c r="Z290" s="117"/>
    </row>
    <row r="291" spans="1:26" ht="15.75" customHeight="1">
      <c r="A291" s="117"/>
      <c r="B291" s="117"/>
      <c r="C291" s="117"/>
      <c r="D291" s="117"/>
      <c r="E291" s="285"/>
      <c r="F291" s="117"/>
      <c r="G291" s="285"/>
      <c r="H291" s="117"/>
      <c r="I291" s="285"/>
      <c r="J291" s="117"/>
      <c r="K291" s="285"/>
      <c r="L291" s="117"/>
      <c r="M291" s="285"/>
      <c r="N291" s="117"/>
      <c r="O291" s="285"/>
      <c r="P291" s="117"/>
      <c r="Q291" s="285"/>
      <c r="R291" s="117"/>
      <c r="S291" s="117"/>
      <c r="T291" s="117"/>
      <c r="U291" s="117"/>
      <c r="V291" s="117"/>
      <c r="W291" s="117"/>
      <c r="X291" s="117"/>
      <c r="Y291" s="117"/>
      <c r="Z291" s="117"/>
    </row>
    <row r="292" spans="1:26" ht="15.75" customHeight="1">
      <c r="A292" s="117"/>
      <c r="B292" s="117"/>
      <c r="C292" s="117"/>
      <c r="D292" s="117"/>
      <c r="E292" s="285"/>
      <c r="F292" s="117"/>
      <c r="G292" s="285"/>
      <c r="H292" s="117"/>
      <c r="I292" s="285"/>
      <c r="J292" s="117"/>
      <c r="K292" s="285"/>
      <c r="L292" s="117"/>
      <c r="M292" s="285"/>
      <c r="N292" s="117"/>
      <c r="O292" s="285"/>
      <c r="P292" s="117"/>
      <c r="Q292" s="285"/>
      <c r="R292" s="117"/>
      <c r="S292" s="117"/>
      <c r="T292" s="117"/>
      <c r="U292" s="117"/>
      <c r="V292" s="117"/>
      <c r="W292" s="117"/>
      <c r="X292" s="117"/>
      <c r="Y292" s="117"/>
      <c r="Z292" s="117"/>
    </row>
    <row r="293" spans="1:26" ht="15.75" customHeight="1">
      <c r="A293" s="117"/>
      <c r="B293" s="117"/>
      <c r="C293" s="117"/>
      <c r="D293" s="117"/>
      <c r="E293" s="285"/>
      <c r="F293" s="117"/>
      <c r="G293" s="285"/>
      <c r="H293" s="117"/>
      <c r="I293" s="285"/>
      <c r="J293" s="117"/>
      <c r="K293" s="285"/>
      <c r="L293" s="117"/>
      <c r="M293" s="285"/>
      <c r="N293" s="117"/>
      <c r="O293" s="285"/>
      <c r="P293" s="117"/>
      <c r="Q293" s="285"/>
      <c r="R293" s="117"/>
      <c r="S293" s="117"/>
      <c r="T293" s="117"/>
      <c r="U293" s="117"/>
      <c r="V293" s="117"/>
      <c r="W293" s="117"/>
      <c r="X293" s="117"/>
      <c r="Y293" s="117"/>
      <c r="Z293" s="117"/>
    </row>
    <row r="294" spans="1:26" ht="15.75" customHeight="1">
      <c r="A294" s="117"/>
      <c r="B294" s="117"/>
      <c r="C294" s="117"/>
      <c r="D294" s="117"/>
      <c r="E294" s="285"/>
      <c r="F294" s="117"/>
      <c r="G294" s="285"/>
      <c r="H294" s="117"/>
      <c r="I294" s="285"/>
      <c r="J294" s="117"/>
      <c r="K294" s="285"/>
      <c r="L294" s="117"/>
      <c r="M294" s="285"/>
      <c r="N294" s="117"/>
      <c r="O294" s="285"/>
      <c r="P294" s="117"/>
      <c r="Q294" s="285"/>
      <c r="R294" s="117"/>
      <c r="S294" s="117"/>
      <c r="T294" s="117"/>
      <c r="U294" s="117"/>
      <c r="V294" s="117"/>
      <c r="W294" s="117"/>
      <c r="X294" s="117"/>
      <c r="Y294" s="117"/>
      <c r="Z294" s="117"/>
    </row>
    <row r="295" spans="1:26" ht="15.75" customHeight="1">
      <c r="A295" s="117"/>
      <c r="B295" s="117"/>
      <c r="C295" s="117"/>
      <c r="D295" s="117"/>
      <c r="E295" s="285"/>
      <c r="F295" s="117"/>
      <c r="G295" s="285"/>
      <c r="H295" s="117"/>
      <c r="I295" s="285"/>
      <c r="J295" s="117"/>
      <c r="K295" s="285"/>
      <c r="L295" s="117"/>
      <c r="M295" s="285"/>
      <c r="N295" s="117"/>
      <c r="O295" s="285"/>
      <c r="P295" s="117"/>
      <c r="Q295" s="285"/>
      <c r="R295" s="117"/>
      <c r="S295" s="117"/>
      <c r="T295" s="117"/>
      <c r="U295" s="117"/>
      <c r="V295" s="117"/>
      <c r="W295" s="117"/>
      <c r="X295" s="117"/>
      <c r="Y295" s="117"/>
      <c r="Z295" s="117"/>
    </row>
    <row r="296" spans="1:26" ht="15.75" customHeight="1">
      <c r="A296" s="117"/>
      <c r="B296" s="117"/>
      <c r="C296" s="117"/>
      <c r="D296" s="117"/>
      <c r="E296" s="285"/>
      <c r="F296" s="117"/>
      <c r="G296" s="285"/>
      <c r="H296" s="117"/>
      <c r="I296" s="285"/>
      <c r="J296" s="117"/>
      <c r="K296" s="285"/>
      <c r="L296" s="117"/>
      <c r="M296" s="285"/>
      <c r="N296" s="117"/>
      <c r="O296" s="285"/>
      <c r="P296" s="117"/>
      <c r="Q296" s="285"/>
      <c r="R296" s="117"/>
      <c r="S296" s="117"/>
      <c r="T296" s="117"/>
      <c r="U296" s="117"/>
      <c r="V296" s="117"/>
      <c r="W296" s="117"/>
      <c r="X296" s="117"/>
      <c r="Y296" s="117"/>
      <c r="Z296" s="117"/>
    </row>
    <row r="297" spans="1:26" ht="15.75" customHeight="1">
      <c r="A297" s="117"/>
      <c r="B297" s="117"/>
      <c r="C297" s="117"/>
      <c r="D297" s="117"/>
      <c r="E297" s="285"/>
      <c r="F297" s="117"/>
      <c r="G297" s="285"/>
      <c r="H297" s="117"/>
      <c r="I297" s="285"/>
      <c r="J297" s="117"/>
      <c r="K297" s="285"/>
      <c r="L297" s="117"/>
      <c r="M297" s="285"/>
      <c r="N297" s="117"/>
      <c r="O297" s="285"/>
      <c r="P297" s="117"/>
      <c r="Q297" s="285"/>
      <c r="R297" s="117"/>
      <c r="S297" s="117"/>
      <c r="T297" s="117"/>
      <c r="U297" s="117"/>
      <c r="V297" s="117"/>
      <c r="W297" s="117"/>
      <c r="X297" s="117"/>
      <c r="Y297" s="117"/>
      <c r="Z297" s="117"/>
    </row>
    <row r="298" spans="1:26" ht="15.75" customHeight="1">
      <c r="A298" s="117"/>
      <c r="B298" s="117"/>
      <c r="C298" s="117"/>
      <c r="D298" s="117"/>
      <c r="E298" s="285"/>
      <c r="F298" s="117"/>
      <c r="G298" s="285"/>
      <c r="H298" s="117"/>
      <c r="I298" s="285"/>
      <c r="J298" s="117"/>
      <c r="K298" s="285"/>
      <c r="L298" s="117"/>
      <c r="M298" s="285"/>
      <c r="N298" s="117"/>
      <c r="O298" s="285"/>
      <c r="P298" s="117"/>
      <c r="Q298" s="285"/>
      <c r="R298" s="117"/>
      <c r="S298" s="117"/>
      <c r="T298" s="117"/>
      <c r="U298" s="117"/>
      <c r="V298" s="117"/>
      <c r="W298" s="117"/>
      <c r="X298" s="117"/>
      <c r="Y298" s="117"/>
      <c r="Z298" s="117"/>
    </row>
    <row r="299" spans="1:26" ht="15.75" customHeight="1">
      <c r="A299" s="117"/>
      <c r="B299" s="117"/>
      <c r="C299" s="117"/>
      <c r="D299" s="117"/>
      <c r="E299" s="285"/>
      <c r="F299" s="117"/>
      <c r="G299" s="285"/>
      <c r="H299" s="117"/>
      <c r="I299" s="285"/>
      <c r="J299" s="117"/>
      <c r="K299" s="285"/>
      <c r="L299" s="117"/>
      <c r="M299" s="285"/>
      <c r="N299" s="117"/>
      <c r="O299" s="285"/>
      <c r="P299" s="117"/>
      <c r="Q299" s="285"/>
      <c r="R299" s="117"/>
      <c r="S299" s="117"/>
      <c r="T299" s="117"/>
      <c r="U299" s="117"/>
      <c r="V299" s="117"/>
      <c r="W299" s="117"/>
      <c r="X299" s="117"/>
      <c r="Y299" s="117"/>
      <c r="Z299" s="117"/>
    </row>
    <row r="300" spans="1:26" ht="15.75" customHeight="1">
      <c r="A300" s="117"/>
      <c r="B300" s="117"/>
      <c r="C300" s="117"/>
      <c r="D300" s="117"/>
      <c r="E300" s="285"/>
      <c r="F300" s="117"/>
      <c r="G300" s="285"/>
      <c r="H300" s="117"/>
      <c r="I300" s="285"/>
      <c r="J300" s="117"/>
      <c r="K300" s="285"/>
      <c r="L300" s="117"/>
      <c r="M300" s="285"/>
      <c r="N300" s="117"/>
      <c r="O300" s="285"/>
      <c r="P300" s="117"/>
      <c r="Q300" s="285"/>
      <c r="R300" s="117"/>
      <c r="S300" s="117"/>
      <c r="T300" s="117"/>
      <c r="U300" s="117"/>
      <c r="V300" s="117"/>
      <c r="W300" s="117"/>
      <c r="X300" s="117"/>
      <c r="Y300" s="117"/>
      <c r="Z300" s="117"/>
    </row>
    <row r="301" spans="1:26" ht="15.75" customHeight="1">
      <c r="A301" s="117"/>
      <c r="B301" s="117"/>
      <c r="C301" s="117"/>
      <c r="D301" s="117"/>
      <c r="E301" s="285"/>
      <c r="F301" s="117"/>
      <c r="G301" s="285"/>
      <c r="H301" s="117"/>
      <c r="I301" s="285"/>
      <c r="J301" s="117"/>
      <c r="K301" s="285"/>
      <c r="L301" s="117"/>
      <c r="M301" s="285"/>
      <c r="N301" s="117"/>
      <c r="O301" s="285"/>
      <c r="P301" s="117"/>
      <c r="Q301" s="285"/>
      <c r="R301" s="117"/>
      <c r="S301" s="117"/>
      <c r="T301" s="117"/>
      <c r="U301" s="117"/>
      <c r="V301" s="117"/>
      <c r="W301" s="117"/>
      <c r="X301" s="117"/>
      <c r="Y301" s="117"/>
      <c r="Z301" s="117"/>
    </row>
    <row r="302" spans="1:26" ht="15.75" customHeight="1">
      <c r="A302" s="117"/>
      <c r="B302" s="117"/>
      <c r="C302" s="117"/>
      <c r="D302" s="117"/>
      <c r="E302" s="285"/>
      <c r="F302" s="117"/>
      <c r="G302" s="285"/>
      <c r="H302" s="117"/>
      <c r="I302" s="285"/>
      <c r="J302" s="117"/>
      <c r="K302" s="285"/>
      <c r="L302" s="117"/>
      <c r="M302" s="285"/>
      <c r="N302" s="117"/>
      <c r="O302" s="285"/>
      <c r="P302" s="117"/>
      <c r="Q302" s="285"/>
      <c r="R302" s="117"/>
      <c r="S302" s="117"/>
      <c r="T302" s="117"/>
      <c r="U302" s="117"/>
      <c r="V302" s="117"/>
      <c r="W302" s="117"/>
      <c r="X302" s="117"/>
      <c r="Y302" s="117"/>
      <c r="Z302" s="117"/>
    </row>
    <row r="303" spans="1:26" ht="15.75" customHeight="1">
      <c r="A303" s="117"/>
      <c r="B303" s="117"/>
      <c r="C303" s="117"/>
      <c r="D303" s="117"/>
      <c r="E303" s="285"/>
      <c r="F303" s="117"/>
      <c r="G303" s="285"/>
      <c r="H303" s="117"/>
      <c r="I303" s="285"/>
      <c r="J303" s="117"/>
      <c r="K303" s="285"/>
      <c r="L303" s="117"/>
      <c r="M303" s="285"/>
      <c r="N303" s="117"/>
      <c r="O303" s="285"/>
      <c r="P303" s="117"/>
      <c r="Q303" s="285"/>
      <c r="R303" s="117"/>
      <c r="S303" s="117"/>
      <c r="T303" s="117"/>
      <c r="U303" s="117"/>
      <c r="V303" s="117"/>
      <c r="W303" s="117"/>
      <c r="X303" s="117"/>
      <c r="Y303" s="117"/>
      <c r="Z303" s="117"/>
    </row>
    <row r="304" spans="1:26" ht="15.75" customHeight="1">
      <c r="A304" s="117"/>
      <c r="B304" s="117"/>
      <c r="C304" s="117"/>
      <c r="D304" s="117"/>
      <c r="E304" s="285"/>
      <c r="F304" s="117"/>
      <c r="G304" s="285"/>
      <c r="H304" s="117"/>
      <c r="I304" s="285"/>
      <c r="J304" s="117"/>
      <c r="K304" s="285"/>
      <c r="L304" s="117"/>
      <c r="M304" s="285"/>
      <c r="N304" s="117"/>
      <c r="O304" s="285"/>
      <c r="P304" s="117"/>
      <c r="Q304" s="285"/>
      <c r="R304" s="117"/>
      <c r="S304" s="117"/>
      <c r="T304" s="117"/>
      <c r="U304" s="117"/>
      <c r="V304" s="117"/>
      <c r="W304" s="117"/>
      <c r="X304" s="117"/>
      <c r="Y304" s="117"/>
      <c r="Z304" s="117"/>
    </row>
    <row r="305" spans="1:26" ht="15.75" customHeight="1">
      <c r="A305" s="117"/>
      <c r="B305" s="117"/>
      <c r="C305" s="117"/>
      <c r="D305" s="117"/>
      <c r="E305" s="285"/>
      <c r="F305" s="117"/>
      <c r="G305" s="285"/>
      <c r="H305" s="117"/>
      <c r="I305" s="285"/>
      <c r="J305" s="117"/>
      <c r="K305" s="285"/>
      <c r="L305" s="117"/>
      <c r="M305" s="285"/>
      <c r="N305" s="117"/>
      <c r="O305" s="285"/>
      <c r="P305" s="117"/>
      <c r="Q305" s="285"/>
      <c r="R305" s="117"/>
      <c r="S305" s="117"/>
      <c r="T305" s="117"/>
      <c r="U305" s="117"/>
      <c r="V305" s="117"/>
      <c r="W305" s="117"/>
      <c r="X305" s="117"/>
      <c r="Y305" s="117"/>
      <c r="Z305" s="117"/>
    </row>
    <row r="306" spans="1:26" ht="15.75" customHeight="1">
      <c r="A306" s="117"/>
      <c r="B306" s="117"/>
      <c r="C306" s="117"/>
      <c r="D306" s="117"/>
      <c r="E306" s="285"/>
      <c r="F306" s="117"/>
      <c r="G306" s="285"/>
      <c r="H306" s="117"/>
      <c r="I306" s="285"/>
      <c r="J306" s="117"/>
      <c r="K306" s="285"/>
      <c r="L306" s="117"/>
      <c r="M306" s="285"/>
      <c r="N306" s="117"/>
      <c r="O306" s="285"/>
      <c r="P306" s="117"/>
      <c r="Q306" s="285"/>
      <c r="R306" s="117"/>
      <c r="S306" s="117"/>
      <c r="T306" s="117"/>
      <c r="U306" s="117"/>
      <c r="V306" s="117"/>
      <c r="W306" s="117"/>
      <c r="X306" s="117"/>
      <c r="Y306" s="117"/>
      <c r="Z306" s="117"/>
    </row>
    <row r="307" spans="1:26" ht="15.75" customHeight="1">
      <c r="A307" s="117"/>
      <c r="B307" s="117"/>
      <c r="C307" s="117"/>
      <c r="D307" s="117"/>
      <c r="E307" s="285"/>
      <c r="F307" s="117"/>
      <c r="G307" s="285"/>
      <c r="H307" s="117"/>
      <c r="I307" s="285"/>
      <c r="J307" s="117"/>
      <c r="K307" s="285"/>
      <c r="L307" s="117"/>
      <c r="M307" s="285"/>
      <c r="N307" s="117"/>
      <c r="O307" s="285"/>
      <c r="P307" s="117"/>
      <c r="Q307" s="285"/>
      <c r="R307" s="117"/>
      <c r="S307" s="117"/>
      <c r="T307" s="117"/>
      <c r="U307" s="117"/>
      <c r="V307" s="117"/>
      <c r="W307" s="117"/>
      <c r="X307" s="117"/>
      <c r="Y307" s="117"/>
      <c r="Z307" s="117"/>
    </row>
    <row r="308" spans="1:26" ht="15.75" customHeight="1">
      <c r="A308" s="117"/>
      <c r="B308" s="117"/>
      <c r="C308" s="117"/>
      <c r="D308" s="117"/>
      <c r="E308" s="285"/>
      <c r="F308" s="117"/>
      <c r="G308" s="285"/>
      <c r="H308" s="117"/>
      <c r="I308" s="285"/>
      <c r="J308" s="117"/>
      <c r="K308" s="285"/>
      <c r="L308" s="117"/>
      <c r="M308" s="285"/>
      <c r="N308" s="117"/>
      <c r="O308" s="285"/>
      <c r="P308" s="117"/>
      <c r="Q308" s="285"/>
      <c r="R308" s="117"/>
      <c r="S308" s="117"/>
      <c r="T308" s="117"/>
      <c r="U308" s="117"/>
      <c r="V308" s="117"/>
      <c r="W308" s="117"/>
      <c r="X308" s="117"/>
      <c r="Y308" s="117"/>
      <c r="Z308" s="117"/>
    </row>
    <row r="309" spans="1:26" ht="15.75" customHeight="1">
      <c r="A309" s="117"/>
      <c r="B309" s="117"/>
      <c r="C309" s="117"/>
      <c r="D309" s="117"/>
      <c r="E309" s="285"/>
      <c r="F309" s="117"/>
      <c r="G309" s="285"/>
      <c r="H309" s="117"/>
      <c r="I309" s="285"/>
      <c r="J309" s="117"/>
      <c r="K309" s="285"/>
      <c r="L309" s="117"/>
      <c r="M309" s="285"/>
      <c r="N309" s="117"/>
      <c r="O309" s="285"/>
      <c r="P309" s="117"/>
      <c r="Q309" s="285"/>
      <c r="R309" s="117"/>
      <c r="S309" s="117"/>
      <c r="T309" s="117"/>
      <c r="U309" s="117"/>
      <c r="V309" s="117"/>
      <c r="W309" s="117"/>
      <c r="X309" s="117"/>
      <c r="Y309" s="117"/>
      <c r="Z309" s="117"/>
    </row>
    <row r="310" spans="1:26" ht="15.75" customHeight="1">
      <c r="A310" s="117"/>
      <c r="B310" s="117"/>
      <c r="C310" s="117"/>
      <c r="D310" s="117"/>
      <c r="E310" s="285"/>
      <c r="F310" s="117"/>
      <c r="G310" s="285"/>
      <c r="H310" s="117"/>
      <c r="I310" s="285"/>
      <c r="J310" s="117"/>
      <c r="K310" s="285"/>
      <c r="L310" s="117"/>
      <c r="M310" s="285"/>
      <c r="N310" s="117"/>
      <c r="O310" s="285"/>
      <c r="P310" s="117"/>
      <c r="Q310" s="285"/>
      <c r="R310" s="117"/>
      <c r="S310" s="117"/>
      <c r="T310" s="117"/>
      <c r="U310" s="117"/>
      <c r="V310" s="117"/>
      <c r="W310" s="117"/>
      <c r="X310" s="117"/>
      <c r="Y310" s="117"/>
      <c r="Z310" s="117"/>
    </row>
    <row r="311" spans="1:26" ht="15.75" customHeight="1">
      <c r="A311" s="117"/>
      <c r="B311" s="117"/>
      <c r="C311" s="117"/>
      <c r="D311" s="117"/>
      <c r="E311" s="285"/>
      <c r="F311" s="117"/>
      <c r="G311" s="285"/>
      <c r="H311" s="117"/>
      <c r="I311" s="285"/>
      <c r="J311" s="117"/>
      <c r="K311" s="285"/>
      <c r="L311" s="117"/>
      <c r="M311" s="285"/>
      <c r="N311" s="117"/>
      <c r="O311" s="285"/>
      <c r="P311" s="117"/>
      <c r="Q311" s="285"/>
      <c r="R311" s="117"/>
      <c r="S311" s="117"/>
      <c r="T311" s="117"/>
      <c r="U311" s="117"/>
      <c r="V311" s="117"/>
      <c r="W311" s="117"/>
      <c r="X311" s="117"/>
      <c r="Y311" s="117"/>
      <c r="Z311" s="117"/>
    </row>
    <row r="312" spans="1:26" ht="15.75" customHeight="1">
      <c r="A312" s="117"/>
      <c r="B312" s="117"/>
      <c r="C312" s="117"/>
      <c r="D312" s="117"/>
      <c r="E312" s="285"/>
      <c r="F312" s="117"/>
      <c r="G312" s="285"/>
      <c r="H312" s="117"/>
      <c r="I312" s="285"/>
      <c r="J312" s="117"/>
      <c r="K312" s="285"/>
      <c r="L312" s="117"/>
      <c r="M312" s="285"/>
      <c r="N312" s="117"/>
      <c r="O312" s="285"/>
      <c r="P312" s="117"/>
      <c r="Q312" s="285"/>
      <c r="R312" s="117"/>
      <c r="S312" s="117"/>
      <c r="T312" s="117"/>
      <c r="U312" s="117"/>
      <c r="V312" s="117"/>
      <c r="W312" s="117"/>
      <c r="X312" s="117"/>
      <c r="Y312" s="117"/>
      <c r="Z312" s="117"/>
    </row>
    <row r="313" spans="1:26" ht="15.75" customHeight="1">
      <c r="A313" s="117"/>
      <c r="B313" s="117"/>
      <c r="C313" s="117"/>
      <c r="D313" s="117"/>
      <c r="E313" s="285"/>
      <c r="F313" s="117"/>
      <c r="G313" s="285"/>
      <c r="H313" s="117"/>
      <c r="I313" s="285"/>
      <c r="J313" s="117"/>
      <c r="K313" s="285"/>
      <c r="L313" s="117"/>
      <c r="M313" s="285"/>
      <c r="N313" s="117"/>
      <c r="O313" s="285"/>
      <c r="P313" s="117"/>
      <c r="Q313" s="285"/>
      <c r="R313" s="117"/>
      <c r="S313" s="117"/>
      <c r="T313" s="117"/>
      <c r="U313" s="117"/>
      <c r="V313" s="117"/>
      <c r="W313" s="117"/>
      <c r="X313" s="117"/>
      <c r="Y313" s="117"/>
      <c r="Z313" s="117"/>
    </row>
    <row r="314" spans="1:26" ht="15.75" customHeight="1">
      <c r="A314" s="117"/>
      <c r="B314" s="117"/>
      <c r="C314" s="117"/>
      <c r="D314" s="117"/>
      <c r="E314" s="285"/>
      <c r="F314" s="117"/>
      <c r="G314" s="285"/>
      <c r="H314" s="117"/>
      <c r="I314" s="285"/>
      <c r="J314" s="117"/>
      <c r="K314" s="285"/>
      <c r="L314" s="117"/>
      <c r="M314" s="285"/>
      <c r="N314" s="117"/>
      <c r="O314" s="285"/>
      <c r="P314" s="117"/>
      <c r="Q314" s="285"/>
      <c r="R314" s="117"/>
      <c r="S314" s="117"/>
      <c r="T314" s="117"/>
      <c r="U314" s="117"/>
      <c r="V314" s="117"/>
      <c r="W314" s="117"/>
      <c r="X314" s="117"/>
      <c r="Y314" s="117"/>
      <c r="Z314" s="117"/>
    </row>
    <row r="315" spans="1:26" ht="15.75" customHeight="1">
      <c r="A315" s="117"/>
      <c r="B315" s="117"/>
      <c r="C315" s="117"/>
      <c r="D315" s="117"/>
      <c r="E315" s="285"/>
      <c r="F315" s="117"/>
      <c r="G315" s="285"/>
      <c r="H315" s="117"/>
      <c r="I315" s="285"/>
      <c r="J315" s="117"/>
      <c r="K315" s="285"/>
      <c r="L315" s="117"/>
      <c r="M315" s="285"/>
      <c r="N315" s="117"/>
      <c r="O315" s="285"/>
      <c r="P315" s="117"/>
      <c r="Q315" s="285"/>
      <c r="R315" s="117"/>
      <c r="S315" s="117"/>
      <c r="T315" s="117"/>
      <c r="U315" s="117"/>
      <c r="V315" s="117"/>
      <c r="W315" s="117"/>
      <c r="X315" s="117"/>
      <c r="Y315" s="117"/>
      <c r="Z315" s="117"/>
    </row>
    <row r="316" spans="1:26" ht="15.75" customHeight="1">
      <c r="A316" s="117"/>
      <c r="B316" s="117"/>
      <c r="C316" s="117"/>
      <c r="D316" s="117"/>
      <c r="E316" s="285"/>
      <c r="F316" s="117"/>
      <c r="G316" s="285"/>
      <c r="H316" s="117"/>
      <c r="I316" s="285"/>
      <c r="J316" s="117"/>
      <c r="K316" s="285"/>
      <c r="L316" s="117"/>
      <c r="M316" s="285"/>
      <c r="N316" s="117"/>
      <c r="O316" s="285"/>
      <c r="P316" s="117"/>
      <c r="Q316" s="285"/>
      <c r="R316" s="117"/>
      <c r="S316" s="117"/>
      <c r="T316" s="117"/>
      <c r="U316" s="117"/>
      <c r="V316" s="117"/>
      <c r="W316" s="117"/>
      <c r="X316" s="117"/>
      <c r="Y316" s="117"/>
      <c r="Z316" s="117"/>
    </row>
    <row r="317" spans="1:26" ht="15.75" customHeight="1">
      <c r="A317" s="117"/>
      <c r="B317" s="117"/>
      <c r="C317" s="117"/>
      <c r="D317" s="117"/>
      <c r="E317" s="285"/>
      <c r="F317" s="117"/>
      <c r="G317" s="285"/>
      <c r="H317" s="117"/>
      <c r="I317" s="285"/>
      <c r="J317" s="117"/>
      <c r="K317" s="285"/>
      <c r="L317" s="117"/>
      <c r="M317" s="285"/>
      <c r="N317" s="117"/>
      <c r="O317" s="285"/>
      <c r="P317" s="117"/>
      <c r="Q317" s="285"/>
      <c r="R317" s="117"/>
      <c r="S317" s="117"/>
      <c r="T317" s="117"/>
      <c r="U317" s="117"/>
      <c r="V317" s="117"/>
      <c r="W317" s="117"/>
      <c r="X317" s="117"/>
      <c r="Y317" s="117"/>
      <c r="Z317" s="117"/>
    </row>
    <row r="318" spans="1:26" ht="15.75" customHeight="1">
      <c r="A318" s="117"/>
      <c r="B318" s="117"/>
      <c r="C318" s="117"/>
      <c r="D318" s="117"/>
      <c r="E318" s="285"/>
      <c r="F318" s="117"/>
      <c r="G318" s="285"/>
      <c r="H318" s="117"/>
      <c r="I318" s="285"/>
      <c r="J318" s="117"/>
      <c r="K318" s="285"/>
      <c r="L318" s="117"/>
      <c r="M318" s="285"/>
      <c r="N318" s="117"/>
      <c r="O318" s="285"/>
      <c r="P318" s="117"/>
      <c r="Q318" s="285"/>
      <c r="R318" s="117"/>
      <c r="S318" s="117"/>
      <c r="T318" s="117"/>
      <c r="U318" s="117"/>
      <c r="V318" s="117"/>
      <c r="W318" s="117"/>
      <c r="X318" s="117"/>
      <c r="Y318" s="117"/>
      <c r="Z318" s="117"/>
    </row>
    <row r="319" spans="1:26" ht="15.75" customHeight="1">
      <c r="A319" s="117"/>
      <c r="B319" s="117"/>
      <c r="C319" s="117"/>
      <c r="D319" s="117"/>
      <c r="E319" s="285"/>
      <c r="F319" s="117"/>
      <c r="G319" s="285"/>
      <c r="H319" s="117"/>
      <c r="I319" s="285"/>
      <c r="J319" s="117"/>
      <c r="K319" s="285"/>
      <c r="L319" s="117"/>
      <c r="M319" s="285"/>
      <c r="N319" s="117"/>
      <c r="O319" s="285"/>
      <c r="P319" s="117"/>
      <c r="Q319" s="285"/>
      <c r="R319" s="117"/>
      <c r="S319" s="117"/>
      <c r="T319" s="117"/>
      <c r="U319" s="117"/>
      <c r="V319" s="117"/>
      <c r="W319" s="117"/>
      <c r="X319" s="117"/>
      <c r="Y319" s="117"/>
      <c r="Z319" s="117"/>
    </row>
    <row r="320" spans="1:26" ht="15.75" customHeight="1">
      <c r="A320" s="117"/>
      <c r="B320" s="117"/>
      <c r="C320" s="117"/>
      <c r="D320" s="117"/>
      <c r="E320" s="285"/>
      <c r="F320" s="117"/>
      <c r="G320" s="285"/>
      <c r="H320" s="117"/>
      <c r="I320" s="285"/>
      <c r="J320" s="117"/>
      <c r="K320" s="285"/>
      <c r="L320" s="117"/>
      <c r="M320" s="285"/>
      <c r="N320" s="117"/>
      <c r="O320" s="285"/>
      <c r="P320" s="117"/>
      <c r="Q320" s="285"/>
      <c r="R320" s="117"/>
      <c r="S320" s="117"/>
      <c r="T320" s="117"/>
      <c r="U320" s="117"/>
      <c r="V320" s="117"/>
      <c r="W320" s="117"/>
      <c r="X320" s="117"/>
      <c r="Y320" s="117"/>
      <c r="Z320" s="117"/>
    </row>
    <row r="321" spans="1:26" ht="15.75" customHeight="1">
      <c r="A321" s="117"/>
      <c r="B321" s="117"/>
      <c r="C321" s="117"/>
      <c r="D321" s="117"/>
      <c r="E321" s="285"/>
      <c r="F321" s="117"/>
      <c r="G321" s="285"/>
      <c r="H321" s="117"/>
      <c r="I321" s="285"/>
      <c r="J321" s="117"/>
      <c r="K321" s="285"/>
      <c r="L321" s="117"/>
      <c r="M321" s="285"/>
      <c r="N321" s="117"/>
      <c r="O321" s="285"/>
      <c r="P321" s="117"/>
      <c r="Q321" s="285"/>
      <c r="R321" s="117"/>
      <c r="S321" s="117"/>
      <c r="T321" s="117"/>
      <c r="U321" s="117"/>
      <c r="V321" s="117"/>
      <c r="W321" s="117"/>
      <c r="X321" s="117"/>
      <c r="Y321" s="117"/>
      <c r="Z321" s="117"/>
    </row>
    <row r="322" spans="1:26" ht="15.75" customHeight="1">
      <c r="A322" s="117"/>
      <c r="B322" s="117"/>
      <c r="C322" s="117"/>
      <c r="D322" s="117"/>
      <c r="E322" s="285"/>
      <c r="F322" s="117"/>
      <c r="G322" s="285"/>
      <c r="H322" s="117"/>
      <c r="I322" s="285"/>
      <c r="J322" s="117"/>
      <c r="K322" s="285"/>
      <c r="L322" s="117"/>
      <c r="M322" s="285"/>
      <c r="N322" s="117"/>
      <c r="O322" s="285"/>
      <c r="P322" s="117"/>
      <c r="Q322" s="285"/>
      <c r="R322" s="117"/>
      <c r="S322" s="117"/>
      <c r="T322" s="117"/>
      <c r="U322" s="117"/>
      <c r="V322" s="117"/>
      <c r="W322" s="117"/>
      <c r="X322" s="117"/>
      <c r="Y322" s="117"/>
      <c r="Z322" s="117"/>
    </row>
    <row r="323" spans="1:26" ht="15.75" customHeight="1">
      <c r="A323" s="117"/>
      <c r="B323" s="117"/>
      <c r="C323" s="117"/>
      <c r="D323" s="117"/>
      <c r="E323" s="285"/>
      <c r="F323" s="117"/>
      <c r="G323" s="285"/>
      <c r="H323" s="117"/>
      <c r="I323" s="285"/>
      <c r="J323" s="117"/>
      <c r="K323" s="285"/>
      <c r="L323" s="117"/>
      <c r="M323" s="285"/>
      <c r="N323" s="117"/>
      <c r="O323" s="285"/>
      <c r="P323" s="117"/>
      <c r="Q323" s="285"/>
      <c r="R323" s="117"/>
      <c r="S323" s="117"/>
      <c r="T323" s="117"/>
      <c r="U323" s="117"/>
      <c r="V323" s="117"/>
      <c r="W323" s="117"/>
      <c r="X323" s="117"/>
      <c r="Y323" s="117"/>
      <c r="Z323" s="117"/>
    </row>
    <row r="324" spans="1:26" ht="15.75" customHeight="1">
      <c r="A324" s="117"/>
      <c r="B324" s="117"/>
      <c r="C324" s="117"/>
      <c r="D324" s="117"/>
      <c r="E324" s="285"/>
      <c r="F324" s="117"/>
      <c r="G324" s="285"/>
      <c r="H324" s="117"/>
      <c r="I324" s="285"/>
      <c r="J324" s="117"/>
      <c r="K324" s="285"/>
      <c r="L324" s="117"/>
      <c r="M324" s="285"/>
      <c r="N324" s="117"/>
      <c r="O324" s="285"/>
      <c r="P324" s="117"/>
      <c r="Q324" s="285"/>
      <c r="R324" s="117"/>
      <c r="S324" s="117"/>
      <c r="T324" s="117"/>
      <c r="U324" s="117"/>
      <c r="V324" s="117"/>
      <c r="W324" s="117"/>
      <c r="X324" s="117"/>
      <c r="Y324" s="117"/>
      <c r="Z324" s="117"/>
    </row>
    <row r="325" spans="1:26" ht="15.75" customHeight="1">
      <c r="A325" s="117"/>
      <c r="B325" s="117"/>
      <c r="C325" s="117"/>
      <c r="D325" s="117"/>
      <c r="E325" s="285"/>
      <c r="F325" s="117"/>
      <c r="G325" s="285"/>
      <c r="H325" s="117"/>
      <c r="I325" s="285"/>
      <c r="J325" s="117"/>
      <c r="K325" s="285"/>
      <c r="L325" s="117"/>
      <c r="M325" s="285"/>
      <c r="N325" s="117"/>
      <c r="O325" s="285"/>
      <c r="P325" s="117"/>
      <c r="Q325" s="285"/>
      <c r="R325" s="117"/>
      <c r="S325" s="117"/>
      <c r="T325" s="117"/>
      <c r="U325" s="117"/>
      <c r="V325" s="117"/>
      <c r="W325" s="117"/>
      <c r="X325" s="117"/>
      <c r="Y325" s="117"/>
      <c r="Z325" s="117"/>
    </row>
    <row r="326" spans="1:26" ht="15.75" customHeight="1">
      <c r="A326" s="117"/>
      <c r="B326" s="117"/>
      <c r="C326" s="117"/>
      <c r="D326" s="117"/>
      <c r="E326" s="285"/>
      <c r="F326" s="117"/>
      <c r="G326" s="285"/>
      <c r="H326" s="117"/>
      <c r="I326" s="285"/>
      <c r="J326" s="117"/>
      <c r="K326" s="285"/>
      <c r="L326" s="117"/>
      <c r="M326" s="285"/>
      <c r="N326" s="117"/>
      <c r="O326" s="285"/>
      <c r="P326" s="117"/>
      <c r="Q326" s="285"/>
      <c r="R326" s="117"/>
      <c r="S326" s="117"/>
      <c r="T326" s="117"/>
      <c r="U326" s="117"/>
      <c r="V326" s="117"/>
      <c r="W326" s="117"/>
      <c r="X326" s="117"/>
      <c r="Y326" s="117"/>
      <c r="Z326" s="117"/>
    </row>
    <row r="327" spans="1:26" ht="15.75" customHeight="1">
      <c r="A327" s="117"/>
      <c r="B327" s="117"/>
      <c r="C327" s="117"/>
      <c r="D327" s="117"/>
      <c r="E327" s="285"/>
      <c r="F327" s="117"/>
      <c r="G327" s="285"/>
      <c r="H327" s="117"/>
      <c r="I327" s="285"/>
      <c r="J327" s="117"/>
      <c r="K327" s="285"/>
      <c r="L327" s="117"/>
      <c r="M327" s="285"/>
      <c r="N327" s="117"/>
      <c r="O327" s="285"/>
      <c r="P327" s="117"/>
      <c r="Q327" s="285"/>
      <c r="R327" s="117"/>
      <c r="S327" s="117"/>
      <c r="T327" s="117"/>
      <c r="U327" s="117"/>
      <c r="V327" s="117"/>
      <c r="W327" s="117"/>
      <c r="X327" s="117"/>
      <c r="Y327" s="117"/>
      <c r="Z327" s="117"/>
    </row>
    <row r="328" spans="1:26" ht="15.75" customHeight="1">
      <c r="A328" s="117"/>
      <c r="B328" s="117"/>
      <c r="C328" s="117"/>
      <c r="D328" s="117"/>
      <c r="E328" s="285"/>
      <c r="F328" s="117"/>
      <c r="G328" s="285"/>
      <c r="H328" s="117"/>
      <c r="I328" s="285"/>
      <c r="J328" s="117"/>
      <c r="K328" s="285"/>
      <c r="L328" s="117"/>
      <c r="M328" s="285"/>
      <c r="N328" s="117"/>
      <c r="O328" s="285"/>
      <c r="P328" s="117"/>
      <c r="Q328" s="285"/>
      <c r="R328" s="117"/>
      <c r="S328" s="117"/>
      <c r="T328" s="117"/>
      <c r="U328" s="117"/>
      <c r="V328" s="117"/>
      <c r="W328" s="117"/>
      <c r="X328" s="117"/>
      <c r="Y328" s="117"/>
      <c r="Z328" s="117"/>
    </row>
    <row r="329" spans="1:26" ht="15.75" customHeight="1">
      <c r="A329" s="117"/>
      <c r="B329" s="117"/>
      <c r="C329" s="117"/>
      <c r="D329" s="117"/>
      <c r="E329" s="285"/>
      <c r="F329" s="117"/>
      <c r="G329" s="285"/>
      <c r="H329" s="117"/>
      <c r="I329" s="285"/>
      <c r="J329" s="117"/>
      <c r="K329" s="285"/>
      <c r="L329" s="117"/>
      <c r="M329" s="285"/>
      <c r="N329" s="117"/>
      <c r="O329" s="285"/>
      <c r="P329" s="117"/>
      <c r="Q329" s="285"/>
      <c r="R329" s="117"/>
      <c r="S329" s="117"/>
      <c r="T329" s="117"/>
      <c r="U329" s="117"/>
      <c r="V329" s="117"/>
      <c r="W329" s="117"/>
      <c r="X329" s="117"/>
      <c r="Y329" s="117"/>
      <c r="Z329" s="117"/>
    </row>
    <row r="330" spans="1:26" ht="15.75" customHeight="1">
      <c r="A330" s="117"/>
      <c r="B330" s="117"/>
      <c r="C330" s="117"/>
      <c r="D330" s="117"/>
      <c r="E330" s="285"/>
      <c r="F330" s="117"/>
      <c r="G330" s="285"/>
      <c r="H330" s="117"/>
      <c r="I330" s="285"/>
      <c r="J330" s="117"/>
      <c r="K330" s="285"/>
      <c r="L330" s="117"/>
      <c r="M330" s="285"/>
      <c r="N330" s="117"/>
      <c r="O330" s="285"/>
      <c r="P330" s="117"/>
      <c r="Q330" s="285"/>
      <c r="R330" s="117"/>
      <c r="S330" s="117"/>
      <c r="T330" s="117"/>
      <c r="U330" s="117"/>
      <c r="V330" s="117"/>
      <c r="W330" s="117"/>
      <c r="X330" s="117"/>
      <c r="Y330" s="117"/>
      <c r="Z330" s="117"/>
    </row>
    <row r="331" spans="1:26" ht="15.75" customHeight="1">
      <c r="A331" s="117"/>
      <c r="B331" s="117"/>
      <c r="C331" s="117"/>
      <c r="D331" s="117"/>
      <c r="E331" s="285"/>
      <c r="F331" s="117"/>
      <c r="G331" s="285"/>
      <c r="H331" s="117"/>
      <c r="I331" s="285"/>
      <c r="J331" s="117"/>
      <c r="K331" s="285"/>
      <c r="L331" s="117"/>
      <c r="M331" s="285"/>
      <c r="N331" s="117"/>
      <c r="O331" s="285"/>
      <c r="P331" s="117"/>
      <c r="Q331" s="285"/>
      <c r="R331" s="117"/>
      <c r="S331" s="117"/>
      <c r="T331" s="117"/>
      <c r="U331" s="117"/>
      <c r="V331" s="117"/>
      <c r="W331" s="117"/>
      <c r="X331" s="117"/>
      <c r="Y331" s="117"/>
      <c r="Z331" s="117"/>
    </row>
    <row r="332" spans="1:26" ht="15.75" customHeight="1">
      <c r="A332" s="117"/>
      <c r="B332" s="117"/>
      <c r="C332" s="117"/>
      <c r="D332" s="117"/>
      <c r="E332" s="285"/>
      <c r="F332" s="117"/>
      <c r="G332" s="285"/>
      <c r="H332" s="117"/>
      <c r="I332" s="285"/>
      <c r="J332" s="117"/>
      <c r="K332" s="285"/>
      <c r="L332" s="117"/>
      <c r="M332" s="285"/>
      <c r="N332" s="117"/>
      <c r="O332" s="285"/>
      <c r="P332" s="117"/>
      <c r="Q332" s="285"/>
      <c r="R332" s="117"/>
      <c r="S332" s="117"/>
      <c r="T332" s="117"/>
      <c r="U332" s="117"/>
      <c r="V332" s="117"/>
      <c r="W332" s="117"/>
      <c r="X332" s="117"/>
      <c r="Y332" s="117"/>
      <c r="Z332" s="117"/>
    </row>
    <row r="333" spans="1:26" ht="15.75" customHeight="1">
      <c r="A333" s="117"/>
      <c r="B333" s="117"/>
      <c r="C333" s="117"/>
      <c r="D333" s="117"/>
      <c r="E333" s="285"/>
      <c r="F333" s="117"/>
      <c r="G333" s="285"/>
      <c r="H333" s="117"/>
      <c r="I333" s="285"/>
      <c r="J333" s="117"/>
      <c r="K333" s="285"/>
      <c r="L333" s="117"/>
      <c r="M333" s="285"/>
      <c r="N333" s="117"/>
      <c r="O333" s="285"/>
      <c r="P333" s="117"/>
      <c r="Q333" s="285"/>
      <c r="R333" s="117"/>
      <c r="S333" s="117"/>
      <c r="T333" s="117"/>
      <c r="U333" s="117"/>
      <c r="V333" s="117"/>
      <c r="W333" s="117"/>
      <c r="X333" s="117"/>
      <c r="Y333" s="117"/>
      <c r="Z333" s="117"/>
    </row>
    <row r="334" spans="1:26" ht="15.75" customHeight="1">
      <c r="A334" s="117"/>
      <c r="B334" s="117"/>
      <c r="C334" s="117"/>
      <c r="D334" s="117"/>
      <c r="E334" s="285"/>
      <c r="F334" s="117"/>
      <c r="G334" s="285"/>
      <c r="H334" s="117"/>
      <c r="I334" s="285"/>
      <c r="J334" s="117"/>
      <c r="K334" s="285"/>
      <c r="L334" s="117"/>
      <c r="M334" s="285"/>
      <c r="N334" s="117"/>
      <c r="O334" s="285"/>
      <c r="P334" s="117"/>
      <c r="Q334" s="285"/>
      <c r="R334" s="117"/>
      <c r="S334" s="117"/>
      <c r="T334" s="117"/>
      <c r="U334" s="117"/>
      <c r="V334" s="117"/>
      <c r="W334" s="117"/>
      <c r="X334" s="117"/>
      <c r="Y334" s="117"/>
      <c r="Z334" s="117"/>
    </row>
    <row r="335" spans="1:26" ht="15.75" customHeight="1">
      <c r="A335" s="117"/>
      <c r="B335" s="117"/>
      <c r="C335" s="117"/>
      <c r="D335" s="117"/>
      <c r="E335" s="285"/>
      <c r="F335" s="117"/>
      <c r="G335" s="285"/>
      <c r="H335" s="117"/>
      <c r="I335" s="285"/>
      <c r="J335" s="117"/>
      <c r="K335" s="285"/>
      <c r="L335" s="117"/>
      <c r="M335" s="285"/>
      <c r="N335" s="117"/>
      <c r="O335" s="285"/>
      <c r="P335" s="117"/>
      <c r="Q335" s="285"/>
      <c r="R335" s="117"/>
      <c r="S335" s="117"/>
      <c r="T335" s="117"/>
      <c r="U335" s="117"/>
      <c r="V335" s="117"/>
      <c r="W335" s="117"/>
      <c r="X335" s="117"/>
      <c r="Y335" s="117"/>
      <c r="Z335" s="117"/>
    </row>
    <row r="336" spans="1:26" ht="15.75" customHeight="1">
      <c r="A336" s="117"/>
      <c r="B336" s="117"/>
      <c r="C336" s="117"/>
      <c r="D336" s="117"/>
      <c r="E336" s="285"/>
      <c r="F336" s="117"/>
      <c r="G336" s="285"/>
      <c r="H336" s="117"/>
      <c r="I336" s="285"/>
      <c r="J336" s="117"/>
      <c r="K336" s="285"/>
      <c r="L336" s="117"/>
      <c r="M336" s="285"/>
      <c r="N336" s="117"/>
      <c r="O336" s="285"/>
      <c r="P336" s="117"/>
      <c r="Q336" s="285"/>
      <c r="R336" s="117"/>
      <c r="S336" s="117"/>
      <c r="T336" s="117"/>
      <c r="U336" s="117"/>
      <c r="V336" s="117"/>
      <c r="W336" s="117"/>
      <c r="X336" s="117"/>
      <c r="Y336" s="117"/>
      <c r="Z336" s="117"/>
    </row>
    <row r="337" spans="1:26" ht="15.75" customHeight="1">
      <c r="A337" s="117"/>
      <c r="B337" s="117"/>
      <c r="C337" s="117"/>
      <c r="D337" s="117"/>
      <c r="E337" s="285"/>
      <c r="F337" s="117"/>
      <c r="G337" s="285"/>
      <c r="H337" s="117"/>
      <c r="I337" s="285"/>
      <c r="J337" s="117"/>
      <c r="K337" s="285"/>
      <c r="L337" s="117"/>
      <c r="M337" s="285"/>
      <c r="N337" s="117"/>
      <c r="O337" s="285"/>
      <c r="P337" s="117"/>
      <c r="Q337" s="285"/>
      <c r="R337" s="117"/>
      <c r="S337" s="117"/>
      <c r="T337" s="117"/>
      <c r="U337" s="117"/>
      <c r="V337" s="117"/>
      <c r="W337" s="117"/>
      <c r="X337" s="117"/>
      <c r="Y337" s="117"/>
      <c r="Z337" s="117"/>
    </row>
    <row r="338" spans="1:26" ht="15.75" customHeight="1">
      <c r="A338" s="117"/>
      <c r="B338" s="117"/>
      <c r="C338" s="117"/>
      <c r="D338" s="117"/>
      <c r="E338" s="285"/>
      <c r="F338" s="117"/>
      <c r="G338" s="285"/>
      <c r="H338" s="117"/>
      <c r="I338" s="285"/>
      <c r="J338" s="117"/>
      <c r="K338" s="285"/>
      <c r="L338" s="117"/>
      <c r="M338" s="285"/>
      <c r="N338" s="117"/>
      <c r="O338" s="285"/>
      <c r="P338" s="117"/>
      <c r="Q338" s="285"/>
      <c r="R338" s="117"/>
      <c r="S338" s="117"/>
      <c r="T338" s="117"/>
      <c r="U338" s="117"/>
      <c r="V338" s="117"/>
      <c r="W338" s="117"/>
      <c r="X338" s="117"/>
      <c r="Y338" s="117"/>
      <c r="Z338" s="117"/>
    </row>
    <row r="339" spans="1:26" ht="15.75" customHeight="1">
      <c r="A339" s="117"/>
      <c r="B339" s="117"/>
      <c r="C339" s="117"/>
      <c r="D339" s="117"/>
      <c r="E339" s="285"/>
      <c r="F339" s="117"/>
      <c r="G339" s="285"/>
      <c r="H339" s="117"/>
      <c r="I339" s="285"/>
      <c r="J339" s="117"/>
      <c r="K339" s="285"/>
      <c r="L339" s="117"/>
      <c r="M339" s="285"/>
      <c r="N339" s="117"/>
      <c r="O339" s="285"/>
      <c r="P339" s="117"/>
      <c r="Q339" s="285"/>
      <c r="R339" s="117"/>
      <c r="S339" s="117"/>
      <c r="T339" s="117"/>
      <c r="U339" s="117"/>
      <c r="V339" s="117"/>
      <c r="W339" s="117"/>
      <c r="X339" s="117"/>
      <c r="Y339" s="117"/>
      <c r="Z339" s="117"/>
    </row>
    <row r="340" spans="1:26" ht="15.75" customHeight="1">
      <c r="A340" s="117"/>
      <c r="B340" s="117"/>
      <c r="C340" s="117"/>
      <c r="D340" s="117"/>
      <c r="E340" s="285"/>
      <c r="F340" s="117"/>
      <c r="G340" s="285"/>
      <c r="H340" s="117"/>
      <c r="I340" s="285"/>
      <c r="J340" s="117"/>
      <c r="K340" s="285"/>
      <c r="L340" s="117"/>
      <c r="M340" s="285"/>
      <c r="N340" s="117"/>
      <c r="O340" s="285"/>
      <c r="P340" s="117"/>
      <c r="Q340" s="285"/>
      <c r="R340" s="117"/>
      <c r="S340" s="117"/>
      <c r="T340" s="117"/>
      <c r="U340" s="117"/>
      <c r="V340" s="117"/>
      <c r="W340" s="117"/>
      <c r="X340" s="117"/>
      <c r="Y340" s="117"/>
      <c r="Z340" s="117"/>
    </row>
    <row r="341" spans="1:26" ht="15.75" customHeight="1">
      <c r="A341" s="117"/>
      <c r="B341" s="117"/>
      <c r="C341" s="117"/>
      <c r="D341" s="117"/>
      <c r="E341" s="285"/>
      <c r="F341" s="117"/>
      <c r="G341" s="285"/>
      <c r="H341" s="117"/>
      <c r="I341" s="285"/>
      <c r="J341" s="117"/>
      <c r="K341" s="285"/>
      <c r="L341" s="117"/>
      <c r="M341" s="285"/>
      <c r="N341" s="117"/>
      <c r="O341" s="285"/>
      <c r="P341" s="117"/>
      <c r="Q341" s="285"/>
      <c r="R341" s="117"/>
      <c r="S341" s="117"/>
      <c r="T341" s="117"/>
      <c r="U341" s="117"/>
      <c r="V341" s="117"/>
      <c r="W341" s="117"/>
      <c r="X341" s="117"/>
      <c r="Y341" s="117"/>
      <c r="Z341" s="117"/>
    </row>
    <row r="342" spans="1:26" ht="15.75" customHeight="1">
      <c r="A342" s="117"/>
      <c r="B342" s="117"/>
      <c r="C342" s="117"/>
      <c r="D342" s="117"/>
      <c r="E342" s="285"/>
      <c r="F342" s="117"/>
      <c r="G342" s="285"/>
      <c r="H342" s="117"/>
      <c r="I342" s="285"/>
      <c r="J342" s="117"/>
      <c r="K342" s="285"/>
      <c r="L342" s="117"/>
      <c r="M342" s="285"/>
      <c r="N342" s="117"/>
      <c r="O342" s="285"/>
      <c r="P342" s="117"/>
      <c r="Q342" s="285"/>
      <c r="R342" s="117"/>
      <c r="S342" s="117"/>
      <c r="T342" s="117"/>
      <c r="U342" s="117"/>
      <c r="V342" s="117"/>
      <c r="W342" s="117"/>
      <c r="X342" s="117"/>
      <c r="Y342" s="117"/>
      <c r="Z342" s="117"/>
    </row>
    <row r="343" spans="1:26" ht="15.75" customHeight="1">
      <c r="A343" s="117"/>
      <c r="B343" s="117"/>
      <c r="C343" s="117"/>
      <c r="D343" s="117"/>
      <c r="E343" s="285"/>
      <c r="F343" s="117"/>
      <c r="G343" s="285"/>
      <c r="H343" s="117"/>
      <c r="I343" s="285"/>
      <c r="J343" s="117"/>
      <c r="K343" s="285"/>
      <c r="L343" s="117"/>
      <c r="M343" s="285"/>
      <c r="N343" s="117"/>
      <c r="O343" s="285"/>
      <c r="P343" s="117"/>
      <c r="Q343" s="285"/>
      <c r="R343" s="117"/>
      <c r="S343" s="117"/>
      <c r="T343" s="117"/>
      <c r="U343" s="117"/>
      <c r="V343" s="117"/>
      <c r="W343" s="117"/>
      <c r="X343" s="117"/>
      <c r="Y343" s="117"/>
      <c r="Z343" s="117"/>
    </row>
    <row r="344" spans="1:26" ht="15.75" customHeight="1">
      <c r="A344" s="117"/>
      <c r="B344" s="117"/>
      <c r="C344" s="117"/>
      <c r="D344" s="117"/>
      <c r="E344" s="285"/>
      <c r="F344" s="117"/>
      <c r="G344" s="285"/>
      <c r="H344" s="117"/>
      <c r="I344" s="285"/>
      <c r="J344" s="117"/>
      <c r="K344" s="285"/>
      <c r="L344" s="117"/>
      <c r="M344" s="285"/>
      <c r="N344" s="117"/>
      <c r="O344" s="285"/>
      <c r="P344" s="117"/>
      <c r="Q344" s="285"/>
      <c r="R344" s="117"/>
      <c r="S344" s="117"/>
      <c r="T344" s="117"/>
      <c r="U344" s="117"/>
      <c r="V344" s="117"/>
      <c r="W344" s="117"/>
      <c r="X344" s="117"/>
      <c r="Y344" s="117"/>
      <c r="Z344" s="117"/>
    </row>
    <row r="345" spans="1:26" ht="15.75" customHeight="1">
      <c r="A345" s="117"/>
      <c r="B345" s="117"/>
      <c r="C345" s="117"/>
      <c r="D345" s="117"/>
      <c r="E345" s="285"/>
      <c r="F345" s="117"/>
      <c r="G345" s="285"/>
      <c r="H345" s="117"/>
      <c r="I345" s="285"/>
      <c r="J345" s="117"/>
      <c r="K345" s="285"/>
      <c r="L345" s="117"/>
      <c r="M345" s="285"/>
      <c r="N345" s="117"/>
      <c r="O345" s="285"/>
      <c r="P345" s="117"/>
      <c r="Q345" s="285"/>
      <c r="R345" s="117"/>
      <c r="S345" s="117"/>
      <c r="T345" s="117"/>
      <c r="U345" s="117"/>
      <c r="V345" s="117"/>
      <c r="W345" s="117"/>
      <c r="X345" s="117"/>
      <c r="Y345" s="117"/>
      <c r="Z345" s="117"/>
    </row>
    <row r="346" spans="1:26" ht="15.75" customHeight="1">
      <c r="A346" s="117"/>
      <c r="B346" s="117"/>
      <c r="C346" s="117"/>
      <c r="D346" s="117"/>
      <c r="E346" s="285"/>
      <c r="F346" s="117"/>
      <c r="G346" s="285"/>
      <c r="H346" s="117"/>
      <c r="I346" s="285"/>
      <c r="J346" s="117"/>
      <c r="K346" s="285"/>
      <c r="L346" s="117"/>
      <c r="M346" s="285"/>
      <c r="N346" s="117"/>
      <c r="O346" s="285"/>
      <c r="P346" s="117"/>
      <c r="Q346" s="285"/>
      <c r="R346" s="117"/>
      <c r="S346" s="117"/>
      <c r="T346" s="117"/>
      <c r="U346" s="117"/>
      <c r="V346" s="117"/>
      <c r="W346" s="117"/>
      <c r="X346" s="117"/>
      <c r="Y346" s="117"/>
      <c r="Z346" s="117"/>
    </row>
    <row r="347" spans="1:26" ht="15.75" customHeight="1">
      <c r="A347" s="117"/>
      <c r="B347" s="117"/>
      <c r="C347" s="117"/>
      <c r="D347" s="117"/>
      <c r="E347" s="285"/>
      <c r="F347" s="117"/>
      <c r="G347" s="285"/>
      <c r="H347" s="117"/>
      <c r="I347" s="285"/>
      <c r="J347" s="117"/>
      <c r="K347" s="285"/>
      <c r="L347" s="117"/>
      <c r="M347" s="285"/>
      <c r="N347" s="117"/>
      <c r="O347" s="285"/>
      <c r="P347" s="117"/>
      <c r="Q347" s="285"/>
      <c r="R347" s="117"/>
      <c r="S347" s="117"/>
      <c r="T347" s="117"/>
      <c r="U347" s="117"/>
      <c r="V347" s="117"/>
      <c r="W347" s="117"/>
      <c r="X347" s="117"/>
      <c r="Y347" s="117"/>
      <c r="Z347" s="117"/>
    </row>
    <row r="348" spans="1:26" ht="15.75" customHeight="1">
      <c r="A348" s="117"/>
      <c r="B348" s="117"/>
      <c r="C348" s="117"/>
      <c r="D348" s="117"/>
      <c r="E348" s="285"/>
      <c r="F348" s="117"/>
      <c r="G348" s="285"/>
      <c r="H348" s="117"/>
      <c r="I348" s="285"/>
      <c r="J348" s="117"/>
      <c r="K348" s="285"/>
      <c r="L348" s="117"/>
      <c r="M348" s="285"/>
      <c r="N348" s="117"/>
      <c r="O348" s="285"/>
      <c r="P348" s="117"/>
      <c r="Q348" s="285"/>
      <c r="R348" s="117"/>
      <c r="S348" s="117"/>
      <c r="T348" s="117"/>
      <c r="U348" s="117"/>
      <c r="V348" s="117"/>
      <c r="W348" s="117"/>
      <c r="X348" s="117"/>
      <c r="Y348" s="117"/>
      <c r="Z348" s="117"/>
    </row>
    <row r="349" spans="1:26" ht="15.75" customHeight="1">
      <c r="A349" s="117"/>
      <c r="B349" s="117"/>
      <c r="C349" s="117"/>
      <c r="D349" s="117"/>
      <c r="E349" s="285"/>
      <c r="F349" s="117"/>
      <c r="G349" s="285"/>
      <c r="H349" s="117"/>
      <c r="I349" s="285"/>
      <c r="J349" s="117"/>
      <c r="K349" s="285"/>
      <c r="L349" s="117"/>
      <c r="M349" s="285"/>
      <c r="N349" s="117"/>
      <c r="O349" s="285"/>
      <c r="P349" s="117"/>
      <c r="Q349" s="285"/>
      <c r="R349" s="117"/>
      <c r="S349" s="117"/>
      <c r="T349" s="117"/>
      <c r="U349" s="117"/>
      <c r="V349" s="117"/>
      <c r="W349" s="117"/>
      <c r="X349" s="117"/>
      <c r="Y349" s="117"/>
      <c r="Z349" s="117"/>
    </row>
    <row r="350" spans="1:26" ht="15.75" customHeight="1">
      <c r="A350" s="117"/>
      <c r="B350" s="117"/>
      <c r="C350" s="117"/>
      <c r="D350" s="117"/>
      <c r="E350" s="285"/>
      <c r="F350" s="117"/>
      <c r="G350" s="285"/>
      <c r="H350" s="117"/>
      <c r="I350" s="285"/>
      <c r="J350" s="117"/>
      <c r="K350" s="285"/>
      <c r="L350" s="117"/>
      <c r="M350" s="285"/>
      <c r="N350" s="117"/>
      <c r="O350" s="285"/>
      <c r="P350" s="117"/>
      <c r="Q350" s="285"/>
      <c r="R350" s="117"/>
      <c r="S350" s="117"/>
      <c r="T350" s="117"/>
      <c r="U350" s="117"/>
      <c r="V350" s="117"/>
      <c r="W350" s="117"/>
      <c r="X350" s="117"/>
      <c r="Y350" s="117"/>
      <c r="Z350" s="117"/>
    </row>
    <row r="351" spans="1:26" ht="15.75" customHeight="1">
      <c r="A351" s="117"/>
      <c r="B351" s="117"/>
      <c r="C351" s="117"/>
      <c r="D351" s="117"/>
      <c r="E351" s="285"/>
      <c r="F351" s="117"/>
      <c r="G351" s="285"/>
      <c r="H351" s="117"/>
      <c r="I351" s="285"/>
      <c r="J351" s="117"/>
      <c r="K351" s="285"/>
      <c r="L351" s="117"/>
      <c r="M351" s="285"/>
      <c r="N351" s="117"/>
      <c r="O351" s="285"/>
      <c r="P351" s="117"/>
      <c r="Q351" s="285"/>
      <c r="R351" s="117"/>
      <c r="S351" s="117"/>
      <c r="T351" s="117"/>
      <c r="U351" s="117"/>
      <c r="V351" s="117"/>
      <c r="W351" s="117"/>
      <c r="X351" s="117"/>
      <c r="Y351" s="117"/>
      <c r="Z351" s="117"/>
    </row>
    <row r="352" spans="1:26" ht="15.75" customHeight="1">
      <c r="A352" s="117"/>
      <c r="B352" s="117"/>
      <c r="C352" s="117"/>
      <c r="D352" s="117"/>
      <c r="E352" s="285"/>
      <c r="F352" s="117"/>
      <c r="G352" s="285"/>
      <c r="H352" s="117"/>
      <c r="I352" s="285"/>
      <c r="J352" s="117"/>
      <c r="K352" s="285"/>
      <c r="L352" s="117"/>
      <c r="M352" s="285"/>
      <c r="N352" s="117"/>
      <c r="O352" s="285"/>
      <c r="P352" s="117"/>
      <c r="Q352" s="285"/>
      <c r="R352" s="117"/>
      <c r="S352" s="117"/>
      <c r="T352" s="117"/>
      <c r="U352" s="117"/>
      <c r="V352" s="117"/>
      <c r="W352" s="117"/>
      <c r="X352" s="117"/>
      <c r="Y352" s="117"/>
      <c r="Z352" s="117"/>
    </row>
    <row r="353" spans="1:26" ht="15.75" customHeight="1">
      <c r="A353" s="117"/>
      <c r="B353" s="117"/>
      <c r="C353" s="117"/>
      <c r="D353" s="117"/>
      <c r="E353" s="285"/>
      <c r="F353" s="117"/>
      <c r="G353" s="285"/>
      <c r="H353" s="117"/>
      <c r="I353" s="285"/>
      <c r="J353" s="117"/>
      <c r="K353" s="285"/>
      <c r="L353" s="117"/>
      <c r="M353" s="285"/>
      <c r="N353" s="117"/>
      <c r="O353" s="285"/>
      <c r="P353" s="117"/>
      <c r="Q353" s="285"/>
      <c r="R353" s="117"/>
      <c r="S353" s="117"/>
      <c r="T353" s="117"/>
      <c r="U353" s="117"/>
      <c r="V353" s="117"/>
      <c r="W353" s="117"/>
      <c r="X353" s="117"/>
      <c r="Y353" s="117"/>
      <c r="Z353" s="117"/>
    </row>
    <row r="354" spans="1:26" ht="15.75" customHeight="1">
      <c r="A354" s="117"/>
      <c r="B354" s="117"/>
      <c r="C354" s="117"/>
      <c r="D354" s="117"/>
      <c r="E354" s="285"/>
      <c r="F354" s="117"/>
      <c r="G354" s="285"/>
      <c r="H354" s="117"/>
      <c r="I354" s="285"/>
      <c r="J354" s="117"/>
      <c r="K354" s="285"/>
      <c r="L354" s="117"/>
      <c r="M354" s="285"/>
      <c r="N354" s="117"/>
      <c r="O354" s="285"/>
      <c r="P354" s="117"/>
      <c r="Q354" s="285"/>
      <c r="R354" s="117"/>
      <c r="S354" s="117"/>
      <c r="T354" s="117"/>
      <c r="U354" s="117"/>
      <c r="V354" s="117"/>
      <c r="W354" s="117"/>
      <c r="X354" s="117"/>
      <c r="Y354" s="117"/>
      <c r="Z354" s="117"/>
    </row>
    <row r="355" spans="1:26" ht="15.75" customHeight="1">
      <c r="A355" s="117"/>
      <c r="B355" s="117"/>
      <c r="C355" s="117"/>
      <c r="D355" s="117"/>
      <c r="E355" s="285"/>
      <c r="F355" s="117"/>
      <c r="G355" s="285"/>
      <c r="H355" s="117"/>
      <c r="I355" s="285"/>
      <c r="J355" s="117"/>
      <c r="K355" s="285"/>
      <c r="L355" s="117"/>
      <c r="M355" s="285"/>
      <c r="N355" s="117"/>
      <c r="O355" s="285"/>
      <c r="P355" s="117"/>
      <c r="Q355" s="285"/>
      <c r="R355" s="117"/>
      <c r="S355" s="117"/>
      <c r="T355" s="117"/>
      <c r="U355" s="117"/>
      <c r="V355" s="117"/>
      <c r="W355" s="117"/>
      <c r="X355" s="117"/>
      <c r="Y355" s="117"/>
      <c r="Z355" s="117"/>
    </row>
    <row r="356" spans="1:26" ht="15.75" customHeight="1">
      <c r="A356" s="117"/>
      <c r="B356" s="117"/>
      <c r="C356" s="117"/>
      <c r="D356" s="117"/>
      <c r="E356" s="285"/>
      <c r="F356" s="117"/>
      <c r="G356" s="285"/>
      <c r="H356" s="117"/>
      <c r="I356" s="285"/>
      <c r="J356" s="117"/>
      <c r="K356" s="285"/>
      <c r="L356" s="117"/>
      <c r="M356" s="285"/>
      <c r="N356" s="117"/>
      <c r="O356" s="285"/>
      <c r="P356" s="117"/>
      <c r="Q356" s="285"/>
      <c r="R356" s="117"/>
      <c r="S356" s="117"/>
      <c r="T356" s="117"/>
      <c r="U356" s="117"/>
      <c r="V356" s="117"/>
      <c r="W356" s="117"/>
      <c r="X356" s="117"/>
      <c r="Y356" s="117"/>
      <c r="Z356" s="117"/>
    </row>
    <row r="357" spans="1:26" ht="15.75" customHeight="1">
      <c r="A357" s="117"/>
      <c r="B357" s="117"/>
      <c r="C357" s="117"/>
      <c r="D357" s="117"/>
      <c r="E357" s="285"/>
      <c r="F357" s="117"/>
      <c r="G357" s="285"/>
      <c r="H357" s="117"/>
      <c r="I357" s="285"/>
      <c r="J357" s="117"/>
      <c r="K357" s="285"/>
      <c r="L357" s="117"/>
      <c r="M357" s="285"/>
      <c r="N357" s="117"/>
      <c r="O357" s="285"/>
      <c r="P357" s="117"/>
      <c r="Q357" s="285"/>
      <c r="R357" s="117"/>
      <c r="S357" s="117"/>
      <c r="T357" s="117"/>
      <c r="U357" s="117"/>
      <c r="V357" s="117"/>
      <c r="W357" s="117"/>
      <c r="X357" s="117"/>
      <c r="Y357" s="117"/>
      <c r="Z357" s="117"/>
    </row>
    <row r="358" spans="1:26" ht="15.75" customHeight="1">
      <c r="A358" s="117"/>
      <c r="B358" s="117"/>
      <c r="C358" s="117"/>
      <c r="D358" s="117"/>
      <c r="E358" s="285"/>
      <c r="F358" s="117"/>
      <c r="G358" s="285"/>
      <c r="H358" s="117"/>
      <c r="I358" s="285"/>
      <c r="J358" s="117"/>
      <c r="K358" s="285"/>
      <c r="L358" s="117"/>
      <c r="M358" s="285"/>
      <c r="N358" s="117"/>
      <c r="O358" s="285"/>
      <c r="P358" s="117"/>
      <c r="Q358" s="285"/>
      <c r="R358" s="117"/>
      <c r="S358" s="117"/>
      <c r="T358" s="117"/>
      <c r="U358" s="117"/>
      <c r="V358" s="117"/>
      <c r="W358" s="117"/>
      <c r="X358" s="117"/>
      <c r="Y358" s="117"/>
      <c r="Z358" s="117"/>
    </row>
    <row r="359" spans="1:26" ht="15.75" customHeight="1">
      <c r="A359" s="117"/>
      <c r="B359" s="117"/>
      <c r="C359" s="117"/>
      <c r="D359" s="117"/>
      <c r="E359" s="285"/>
      <c r="F359" s="117"/>
      <c r="G359" s="285"/>
      <c r="H359" s="117"/>
      <c r="I359" s="285"/>
      <c r="J359" s="117"/>
      <c r="K359" s="285"/>
      <c r="L359" s="117"/>
      <c r="M359" s="285"/>
      <c r="N359" s="117"/>
      <c r="O359" s="285"/>
      <c r="P359" s="117"/>
      <c r="Q359" s="285"/>
      <c r="R359" s="117"/>
      <c r="S359" s="117"/>
      <c r="T359" s="117"/>
      <c r="U359" s="117"/>
      <c r="V359" s="117"/>
      <c r="W359" s="117"/>
      <c r="X359" s="117"/>
      <c r="Y359" s="117"/>
      <c r="Z359" s="117"/>
    </row>
    <row r="360" spans="1:26" ht="15.75" customHeight="1">
      <c r="A360" s="117"/>
      <c r="B360" s="117"/>
      <c r="C360" s="117"/>
      <c r="D360" s="117"/>
      <c r="E360" s="285"/>
      <c r="F360" s="117"/>
      <c r="G360" s="285"/>
      <c r="H360" s="117"/>
      <c r="I360" s="285"/>
      <c r="J360" s="117"/>
      <c r="K360" s="285"/>
      <c r="L360" s="117"/>
      <c r="M360" s="285"/>
      <c r="N360" s="117"/>
      <c r="O360" s="285"/>
      <c r="P360" s="117"/>
      <c r="Q360" s="285"/>
      <c r="R360" s="117"/>
      <c r="S360" s="117"/>
      <c r="T360" s="117"/>
      <c r="U360" s="117"/>
      <c r="V360" s="117"/>
      <c r="W360" s="117"/>
      <c r="X360" s="117"/>
      <c r="Y360" s="117"/>
      <c r="Z360" s="117"/>
    </row>
    <row r="361" spans="1:26" ht="15.75" customHeight="1">
      <c r="A361" s="117"/>
      <c r="B361" s="117"/>
      <c r="C361" s="117"/>
      <c r="D361" s="117"/>
      <c r="E361" s="285"/>
      <c r="F361" s="117"/>
      <c r="G361" s="285"/>
      <c r="H361" s="117"/>
      <c r="I361" s="285"/>
      <c r="J361" s="117"/>
      <c r="K361" s="285"/>
      <c r="L361" s="117"/>
      <c r="M361" s="285"/>
      <c r="N361" s="117"/>
      <c r="O361" s="285"/>
      <c r="P361" s="117"/>
      <c r="Q361" s="285"/>
      <c r="R361" s="117"/>
      <c r="S361" s="117"/>
      <c r="T361" s="117"/>
      <c r="U361" s="117"/>
      <c r="V361" s="117"/>
      <c r="W361" s="117"/>
      <c r="X361" s="117"/>
      <c r="Y361" s="117"/>
      <c r="Z361" s="117"/>
    </row>
    <row r="362" spans="1:26" ht="15.75" customHeight="1">
      <c r="A362" s="117"/>
      <c r="B362" s="117"/>
      <c r="C362" s="117"/>
      <c r="D362" s="117"/>
      <c r="E362" s="285"/>
      <c r="F362" s="117"/>
      <c r="G362" s="285"/>
      <c r="H362" s="117"/>
      <c r="I362" s="285"/>
      <c r="J362" s="117"/>
      <c r="K362" s="285"/>
      <c r="L362" s="117"/>
      <c r="M362" s="285"/>
      <c r="N362" s="117"/>
      <c r="O362" s="285"/>
      <c r="P362" s="117"/>
      <c r="Q362" s="285"/>
      <c r="R362" s="117"/>
      <c r="S362" s="117"/>
      <c r="T362" s="117"/>
      <c r="U362" s="117"/>
      <c r="V362" s="117"/>
      <c r="W362" s="117"/>
      <c r="X362" s="117"/>
      <c r="Y362" s="117"/>
      <c r="Z362" s="117"/>
    </row>
    <row r="363" spans="1:26" ht="15.75" customHeight="1">
      <c r="A363" s="117"/>
      <c r="B363" s="117"/>
      <c r="C363" s="117"/>
      <c r="D363" s="117"/>
      <c r="E363" s="285"/>
      <c r="F363" s="117"/>
      <c r="G363" s="285"/>
      <c r="H363" s="117"/>
      <c r="I363" s="285"/>
      <c r="J363" s="117"/>
      <c r="K363" s="285"/>
      <c r="L363" s="117"/>
      <c r="M363" s="285"/>
      <c r="N363" s="117"/>
      <c r="O363" s="285"/>
      <c r="P363" s="117"/>
      <c r="Q363" s="285"/>
      <c r="R363" s="117"/>
      <c r="S363" s="117"/>
      <c r="T363" s="117"/>
      <c r="U363" s="117"/>
      <c r="V363" s="117"/>
      <c r="W363" s="117"/>
      <c r="X363" s="117"/>
      <c r="Y363" s="117"/>
      <c r="Z363" s="117"/>
    </row>
    <row r="364" spans="1:26" ht="15.75" customHeight="1">
      <c r="A364" s="117"/>
      <c r="B364" s="117"/>
      <c r="C364" s="117"/>
      <c r="D364" s="117"/>
      <c r="E364" s="285"/>
      <c r="F364" s="117"/>
      <c r="G364" s="285"/>
      <c r="H364" s="117"/>
      <c r="I364" s="285"/>
      <c r="J364" s="117"/>
      <c r="K364" s="285"/>
      <c r="L364" s="117"/>
      <c r="M364" s="285"/>
      <c r="N364" s="117"/>
      <c r="O364" s="285"/>
      <c r="P364" s="117"/>
      <c r="Q364" s="285"/>
      <c r="R364" s="117"/>
      <c r="S364" s="117"/>
      <c r="T364" s="117"/>
      <c r="U364" s="117"/>
      <c r="V364" s="117"/>
      <c r="W364" s="117"/>
      <c r="X364" s="117"/>
      <c r="Y364" s="117"/>
      <c r="Z364" s="117"/>
    </row>
    <row r="365" spans="1:26" ht="15.75" customHeight="1">
      <c r="A365" s="117"/>
      <c r="B365" s="117"/>
      <c r="C365" s="117"/>
      <c r="D365" s="117"/>
      <c r="E365" s="285"/>
      <c r="F365" s="117"/>
      <c r="G365" s="285"/>
      <c r="H365" s="117"/>
      <c r="I365" s="285"/>
      <c r="J365" s="117"/>
      <c r="K365" s="285"/>
      <c r="L365" s="117"/>
      <c r="M365" s="285"/>
      <c r="N365" s="117"/>
      <c r="O365" s="285"/>
      <c r="P365" s="117"/>
      <c r="Q365" s="285"/>
      <c r="R365" s="117"/>
      <c r="S365" s="117"/>
      <c r="T365" s="117"/>
      <c r="U365" s="117"/>
      <c r="V365" s="117"/>
      <c r="W365" s="117"/>
      <c r="X365" s="117"/>
      <c r="Y365" s="117"/>
      <c r="Z365" s="117"/>
    </row>
    <row r="366" spans="1:26" ht="15.75" customHeight="1">
      <c r="A366" s="117"/>
      <c r="B366" s="117"/>
      <c r="C366" s="117"/>
      <c r="D366" s="117"/>
      <c r="E366" s="285"/>
      <c r="F366" s="117"/>
      <c r="G366" s="285"/>
      <c r="H366" s="117"/>
      <c r="I366" s="285"/>
      <c r="J366" s="117"/>
      <c r="K366" s="285"/>
      <c r="L366" s="117"/>
      <c r="M366" s="285"/>
      <c r="N366" s="117"/>
      <c r="O366" s="285"/>
      <c r="P366" s="117"/>
      <c r="Q366" s="285"/>
      <c r="R366" s="117"/>
      <c r="S366" s="117"/>
      <c r="T366" s="117"/>
      <c r="U366" s="117"/>
      <c r="V366" s="117"/>
      <c r="W366" s="117"/>
      <c r="X366" s="117"/>
      <c r="Y366" s="117"/>
      <c r="Z366" s="117"/>
    </row>
    <row r="367" spans="1:26" ht="15.75" customHeight="1">
      <c r="A367" s="117"/>
      <c r="B367" s="117"/>
      <c r="C367" s="117"/>
      <c r="D367" s="117"/>
      <c r="E367" s="285"/>
      <c r="F367" s="117"/>
      <c r="G367" s="285"/>
      <c r="H367" s="117"/>
      <c r="I367" s="285"/>
      <c r="J367" s="117"/>
      <c r="K367" s="285"/>
      <c r="L367" s="117"/>
      <c r="M367" s="285"/>
      <c r="N367" s="117"/>
      <c r="O367" s="285"/>
      <c r="P367" s="117"/>
      <c r="Q367" s="285"/>
      <c r="R367" s="117"/>
      <c r="S367" s="117"/>
      <c r="T367" s="117"/>
      <c r="U367" s="117"/>
      <c r="V367" s="117"/>
      <c r="W367" s="117"/>
      <c r="X367" s="117"/>
      <c r="Y367" s="117"/>
      <c r="Z367" s="117"/>
    </row>
    <row r="368" spans="1:26" ht="15.75" customHeight="1">
      <c r="A368" s="117"/>
      <c r="B368" s="117"/>
      <c r="C368" s="117"/>
      <c r="D368" s="117"/>
      <c r="E368" s="285"/>
      <c r="F368" s="117"/>
      <c r="G368" s="285"/>
      <c r="H368" s="117"/>
      <c r="I368" s="285"/>
      <c r="J368" s="117"/>
      <c r="K368" s="285"/>
      <c r="L368" s="117"/>
      <c r="M368" s="285"/>
      <c r="N368" s="117"/>
      <c r="O368" s="285"/>
      <c r="P368" s="117"/>
      <c r="Q368" s="285"/>
      <c r="R368" s="117"/>
      <c r="S368" s="117"/>
      <c r="T368" s="117"/>
      <c r="U368" s="117"/>
      <c r="V368" s="117"/>
      <c r="W368" s="117"/>
      <c r="X368" s="117"/>
      <c r="Y368" s="117"/>
      <c r="Z368" s="117"/>
    </row>
    <row r="369" spans="1:26" ht="15.75" customHeight="1">
      <c r="A369" s="117"/>
      <c r="B369" s="117"/>
      <c r="C369" s="117"/>
      <c r="D369" s="117"/>
      <c r="E369" s="285"/>
      <c r="F369" s="117"/>
      <c r="G369" s="285"/>
      <c r="H369" s="117"/>
      <c r="I369" s="285"/>
      <c r="J369" s="117"/>
      <c r="K369" s="285"/>
      <c r="L369" s="117"/>
      <c r="M369" s="285"/>
      <c r="N369" s="117"/>
      <c r="O369" s="285"/>
      <c r="P369" s="117"/>
      <c r="Q369" s="285"/>
      <c r="R369" s="117"/>
      <c r="S369" s="117"/>
      <c r="T369" s="117"/>
      <c r="U369" s="117"/>
      <c r="V369" s="117"/>
      <c r="W369" s="117"/>
      <c r="X369" s="117"/>
      <c r="Y369" s="117"/>
      <c r="Z369" s="117"/>
    </row>
    <row r="370" spans="1:26" ht="15.75" customHeight="1">
      <c r="A370" s="117"/>
      <c r="B370" s="117"/>
      <c r="C370" s="117"/>
      <c r="D370" s="117"/>
      <c r="E370" s="285"/>
      <c r="F370" s="117"/>
      <c r="G370" s="285"/>
      <c r="H370" s="117"/>
      <c r="I370" s="285"/>
      <c r="J370" s="117"/>
      <c r="K370" s="285"/>
      <c r="L370" s="117"/>
      <c r="M370" s="285"/>
      <c r="N370" s="117"/>
      <c r="O370" s="285"/>
      <c r="P370" s="117"/>
      <c r="Q370" s="285"/>
      <c r="R370" s="117"/>
      <c r="S370" s="117"/>
      <c r="T370" s="117"/>
      <c r="U370" s="117"/>
      <c r="V370" s="117"/>
      <c r="W370" s="117"/>
      <c r="X370" s="117"/>
      <c r="Y370" s="117"/>
      <c r="Z370" s="117"/>
    </row>
    <row r="371" spans="1:26" ht="15.75" customHeight="1">
      <c r="A371" s="117"/>
      <c r="B371" s="117"/>
      <c r="C371" s="117"/>
      <c r="D371" s="117"/>
      <c r="E371" s="285"/>
      <c r="F371" s="117"/>
      <c r="G371" s="285"/>
      <c r="H371" s="117"/>
      <c r="I371" s="285"/>
      <c r="J371" s="117"/>
      <c r="K371" s="285"/>
      <c r="L371" s="117"/>
      <c r="M371" s="285"/>
      <c r="N371" s="117"/>
      <c r="O371" s="285"/>
      <c r="P371" s="117"/>
      <c r="Q371" s="285"/>
      <c r="R371" s="117"/>
      <c r="S371" s="117"/>
      <c r="T371" s="117"/>
      <c r="U371" s="117"/>
      <c r="V371" s="117"/>
      <c r="W371" s="117"/>
      <c r="X371" s="117"/>
      <c r="Y371" s="117"/>
      <c r="Z371" s="117"/>
    </row>
    <row r="372" spans="1:26" ht="15.75" customHeight="1">
      <c r="A372" s="117"/>
      <c r="B372" s="117"/>
      <c r="C372" s="117"/>
      <c r="D372" s="117"/>
      <c r="E372" s="285"/>
      <c r="F372" s="117"/>
      <c r="G372" s="285"/>
      <c r="H372" s="117"/>
      <c r="I372" s="285"/>
      <c r="J372" s="117"/>
      <c r="K372" s="285"/>
      <c r="L372" s="117"/>
      <c r="M372" s="285"/>
      <c r="N372" s="117"/>
      <c r="O372" s="285"/>
      <c r="P372" s="117"/>
      <c r="Q372" s="285"/>
      <c r="R372" s="117"/>
      <c r="S372" s="117"/>
      <c r="T372" s="117"/>
      <c r="U372" s="117"/>
      <c r="V372" s="117"/>
      <c r="W372" s="117"/>
      <c r="X372" s="117"/>
      <c r="Y372" s="117"/>
      <c r="Z372" s="117"/>
    </row>
    <row r="373" spans="1:26" ht="15.75" customHeight="1">
      <c r="A373" s="117"/>
      <c r="B373" s="117"/>
      <c r="C373" s="117"/>
      <c r="D373" s="117"/>
      <c r="E373" s="285"/>
      <c r="F373" s="117"/>
      <c r="G373" s="285"/>
      <c r="H373" s="117"/>
      <c r="I373" s="285"/>
      <c r="J373" s="117"/>
      <c r="K373" s="285"/>
      <c r="L373" s="117"/>
      <c r="M373" s="285"/>
      <c r="N373" s="117"/>
      <c r="O373" s="285"/>
      <c r="P373" s="117"/>
      <c r="Q373" s="285"/>
      <c r="R373" s="117"/>
      <c r="S373" s="117"/>
      <c r="T373" s="117"/>
      <c r="U373" s="117"/>
      <c r="V373" s="117"/>
      <c r="W373" s="117"/>
      <c r="X373" s="117"/>
      <c r="Y373" s="117"/>
      <c r="Z373" s="117"/>
    </row>
    <row r="374" spans="1:26" ht="15.75" customHeight="1">
      <c r="A374" s="117"/>
      <c r="B374" s="117"/>
      <c r="C374" s="117"/>
      <c r="D374" s="117"/>
      <c r="E374" s="285"/>
      <c r="F374" s="117"/>
      <c r="G374" s="285"/>
      <c r="H374" s="117"/>
      <c r="I374" s="285"/>
      <c r="J374" s="117"/>
      <c r="K374" s="285"/>
      <c r="L374" s="117"/>
      <c r="M374" s="285"/>
      <c r="N374" s="117"/>
      <c r="O374" s="285"/>
      <c r="P374" s="117"/>
      <c r="Q374" s="285"/>
      <c r="R374" s="117"/>
      <c r="S374" s="117"/>
      <c r="T374" s="117"/>
      <c r="U374" s="117"/>
      <c r="V374" s="117"/>
      <c r="W374" s="117"/>
      <c r="X374" s="117"/>
      <c r="Y374" s="117"/>
      <c r="Z374" s="117"/>
    </row>
    <row r="375" spans="1:26" ht="15.75" customHeight="1">
      <c r="A375" s="117"/>
      <c r="B375" s="117"/>
      <c r="C375" s="117"/>
      <c r="D375" s="117"/>
      <c r="E375" s="285"/>
      <c r="F375" s="117"/>
      <c r="G375" s="285"/>
      <c r="H375" s="117"/>
      <c r="I375" s="285"/>
      <c r="J375" s="117"/>
      <c r="K375" s="285"/>
      <c r="L375" s="117"/>
      <c r="M375" s="285"/>
      <c r="N375" s="117"/>
      <c r="O375" s="285"/>
      <c r="P375" s="117"/>
      <c r="Q375" s="285"/>
      <c r="R375" s="117"/>
      <c r="S375" s="117"/>
      <c r="T375" s="117"/>
      <c r="U375" s="117"/>
      <c r="V375" s="117"/>
      <c r="W375" s="117"/>
      <c r="X375" s="117"/>
      <c r="Y375" s="117"/>
      <c r="Z375" s="117"/>
    </row>
    <row r="376" spans="1:26" ht="15.75" customHeight="1">
      <c r="A376" s="117"/>
      <c r="B376" s="117"/>
      <c r="C376" s="117"/>
      <c r="D376" s="117"/>
      <c r="E376" s="285"/>
      <c r="F376" s="117"/>
      <c r="G376" s="285"/>
      <c r="H376" s="117"/>
      <c r="I376" s="285"/>
      <c r="J376" s="117"/>
      <c r="K376" s="285"/>
      <c r="L376" s="117"/>
      <c r="M376" s="285"/>
      <c r="N376" s="117"/>
      <c r="O376" s="285"/>
      <c r="P376" s="117"/>
      <c r="Q376" s="285"/>
      <c r="R376" s="117"/>
      <c r="S376" s="117"/>
      <c r="T376" s="117"/>
      <c r="U376" s="117"/>
      <c r="V376" s="117"/>
      <c r="W376" s="117"/>
      <c r="X376" s="117"/>
      <c r="Y376" s="117"/>
      <c r="Z376" s="117"/>
    </row>
    <row r="377" spans="1:26" ht="15.75" customHeight="1">
      <c r="A377" s="117"/>
      <c r="B377" s="117"/>
      <c r="C377" s="117"/>
      <c r="D377" s="117"/>
      <c r="E377" s="285"/>
      <c r="F377" s="117"/>
      <c r="G377" s="285"/>
      <c r="H377" s="117"/>
      <c r="I377" s="285"/>
      <c r="J377" s="117"/>
      <c r="K377" s="285"/>
      <c r="L377" s="117"/>
      <c r="M377" s="285"/>
      <c r="N377" s="117"/>
      <c r="O377" s="285"/>
      <c r="P377" s="117"/>
      <c r="Q377" s="285"/>
      <c r="R377" s="117"/>
      <c r="S377" s="117"/>
      <c r="T377" s="117"/>
      <c r="U377" s="117"/>
      <c r="V377" s="117"/>
      <c r="W377" s="117"/>
      <c r="X377" s="117"/>
      <c r="Y377" s="117"/>
      <c r="Z377" s="117"/>
    </row>
    <row r="378" spans="1:26" ht="15.75" customHeight="1">
      <c r="A378" s="117"/>
      <c r="B378" s="117"/>
      <c r="C378" s="117"/>
      <c r="D378" s="117"/>
      <c r="E378" s="285"/>
      <c r="F378" s="117"/>
      <c r="G378" s="285"/>
      <c r="H378" s="117"/>
      <c r="I378" s="285"/>
      <c r="J378" s="117"/>
      <c r="K378" s="285"/>
      <c r="L378" s="117"/>
      <c r="M378" s="285"/>
      <c r="N378" s="117"/>
      <c r="O378" s="285"/>
      <c r="P378" s="117"/>
      <c r="Q378" s="285"/>
      <c r="R378" s="117"/>
      <c r="S378" s="117"/>
      <c r="T378" s="117"/>
      <c r="U378" s="117"/>
      <c r="V378" s="117"/>
      <c r="W378" s="117"/>
      <c r="X378" s="117"/>
      <c r="Y378" s="117"/>
      <c r="Z378" s="117"/>
    </row>
    <row r="379" spans="1:26" ht="15.75" customHeight="1">
      <c r="A379" s="117"/>
      <c r="B379" s="117"/>
      <c r="C379" s="117"/>
      <c r="D379" s="117"/>
      <c r="E379" s="285"/>
      <c r="F379" s="117"/>
      <c r="G379" s="285"/>
      <c r="H379" s="117"/>
      <c r="I379" s="285"/>
      <c r="J379" s="117"/>
      <c r="K379" s="285"/>
      <c r="L379" s="117"/>
      <c r="M379" s="285"/>
      <c r="N379" s="117"/>
      <c r="O379" s="285"/>
      <c r="P379" s="117"/>
      <c r="Q379" s="285"/>
      <c r="R379" s="117"/>
      <c r="S379" s="117"/>
      <c r="T379" s="117"/>
      <c r="U379" s="117"/>
      <c r="V379" s="117"/>
      <c r="W379" s="117"/>
      <c r="X379" s="117"/>
      <c r="Y379" s="117"/>
      <c r="Z379" s="117"/>
    </row>
    <row r="380" spans="1:26" ht="15.75" customHeight="1">
      <c r="A380" s="117"/>
      <c r="B380" s="117"/>
      <c r="C380" s="117"/>
      <c r="D380" s="117"/>
      <c r="E380" s="285"/>
      <c r="F380" s="117"/>
      <c r="G380" s="285"/>
      <c r="H380" s="117"/>
      <c r="I380" s="285"/>
      <c r="J380" s="117"/>
      <c r="K380" s="285"/>
      <c r="L380" s="117"/>
      <c r="M380" s="285"/>
      <c r="N380" s="117"/>
      <c r="O380" s="285"/>
      <c r="P380" s="117"/>
      <c r="Q380" s="285"/>
      <c r="R380" s="117"/>
      <c r="S380" s="117"/>
      <c r="T380" s="117"/>
      <c r="U380" s="117"/>
      <c r="V380" s="117"/>
      <c r="W380" s="117"/>
      <c r="X380" s="117"/>
      <c r="Y380" s="117"/>
      <c r="Z380" s="117"/>
    </row>
    <row r="381" spans="1:26" ht="15.75" customHeight="1">
      <c r="A381" s="117"/>
      <c r="B381" s="117"/>
      <c r="C381" s="117"/>
      <c r="D381" s="117"/>
      <c r="E381" s="285"/>
      <c r="F381" s="117"/>
      <c r="G381" s="285"/>
      <c r="H381" s="117"/>
      <c r="I381" s="285"/>
      <c r="J381" s="117"/>
      <c r="K381" s="285"/>
      <c r="L381" s="117"/>
      <c r="M381" s="285"/>
      <c r="N381" s="117"/>
      <c r="O381" s="285"/>
      <c r="P381" s="117"/>
      <c r="Q381" s="285"/>
      <c r="R381" s="117"/>
      <c r="S381" s="117"/>
      <c r="T381" s="117"/>
      <c r="U381" s="117"/>
      <c r="V381" s="117"/>
      <c r="W381" s="117"/>
      <c r="X381" s="117"/>
      <c r="Y381" s="117"/>
      <c r="Z381" s="117"/>
    </row>
    <row r="382" spans="1:26" ht="15.75" customHeight="1">
      <c r="A382" s="117"/>
      <c r="B382" s="117"/>
      <c r="C382" s="117"/>
      <c r="D382" s="117"/>
      <c r="E382" s="285"/>
      <c r="F382" s="117"/>
      <c r="G382" s="285"/>
      <c r="H382" s="117"/>
      <c r="I382" s="285"/>
      <c r="J382" s="117"/>
      <c r="K382" s="285"/>
      <c r="L382" s="117"/>
      <c r="M382" s="285"/>
      <c r="N382" s="117"/>
      <c r="O382" s="285"/>
      <c r="P382" s="117"/>
      <c r="Q382" s="285"/>
      <c r="R382" s="117"/>
      <c r="S382" s="117"/>
      <c r="T382" s="117"/>
      <c r="U382" s="117"/>
      <c r="V382" s="117"/>
      <c r="W382" s="117"/>
      <c r="X382" s="117"/>
      <c r="Y382" s="117"/>
      <c r="Z382" s="117"/>
    </row>
    <row r="383" spans="1:26" ht="15.75" customHeight="1">
      <c r="A383" s="117"/>
      <c r="B383" s="117"/>
      <c r="C383" s="117"/>
      <c r="D383" s="117"/>
      <c r="E383" s="285"/>
      <c r="F383" s="117"/>
      <c r="G383" s="285"/>
      <c r="H383" s="117"/>
      <c r="I383" s="285"/>
      <c r="J383" s="117"/>
      <c r="K383" s="285"/>
      <c r="L383" s="117"/>
      <c r="M383" s="285"/>
      <c r="N383" s="117"/>
      <c r="O383" s="285"/>
      <c r="P383" s="117"/>
      <c r="Q383" s="285"/>
      <c r="R383" s="117"/>
      <c r="S383" s="117"/>
      <c r="T383" s="117"/>
      <c r="U383" s="117"/>
      <c r="V383" s="117"/>
      <c r="W383" s="117"/>
      <c r="X383" s="117"/>
      <c r="Y383" s="117"/>
      <c r="Z383" s="117"/>
    </row>
    <row r="384" spans="1:26" ht="15.75" customHeight="1">
      <c r="A384" s="117"/>
      <c r="B384" s="117"/>
      <c r="C384" s="117"/>
      <c r="D384" s="117"/>
      <c r="E384" s="285"/>
      <c r="F384" s="117"/>
      <c r="G384" s="285"/>
      <c r="H384" s="117"/>
      <c r="I384" s="285"/>
      <c r="J384" s="117"/>
      <c r="K384" s="285"/>
      <c r="L384" s="117"/>
      <c r="M384" s="285"/>
      <c r="N384" s="117"/>
      <c r="O384" s="285"/>
      <c r="P384" s="117"/>
      <c r="Q384" s="285"/>
      <c r="R384" s="117"/>
      <c r="S384" s="117"/>
      <c r="T384" s="117"/>
      <c r="U384" s="117"/>
      <c r="V384" s="117"/>
      <c r="W384" s="117"/>
      <c r="X384" s="117"/>
      <c r="Y384" s="117"/>
      <c r="Z384" s="117"/>
    </row>
    <row r="385" spans="1:26" ht="15.75" customHeight="1">
      <c r="A385" s="117"/>
      <c r="B385" s="117"/>
      <c r="C385" s="117"/>
      <c r="D385" s="117"/>
      <c r="E385" s="285"/>
      <c r="F385" s="117"/>
      <c r="G385" s="285"/>
      <c r="H385" s="117"/>
      <c r="I385" s="285"/>
      <c r="J385" s="117"/>
      <c r="K385" s="285"/>
      <c r="L385" s="117"/>
      <c r="M385" s="285"/>
      <c r="N385" s="117"/>
      <c r="O385" s="285"/>
      <c r="P385" s="117"/>
      <c r="Q385" s="285"/>
      <c r="R385" s="117"/>
      <c r="S385" s="117"/>
      <c r="T385" s="117"/>
      <c r="U385" s="117"/>
      <c r="V385" s="117"/>
      <c r="W385" s="117"/>
      <c r="X385" s="117"/>
      <c r="Y385" s="117"/>
      <c r="Z385" s="117"/>
    </row>
    <row r="386" spans="1:26" ht="15.75" customHeight="1">
      <c r="A386" s="117"/>
      <c r="B386" s="117"/>
      <c r="C386" s="117"/>
      <c r="D386" s="117"/>
      <c r="E386" s="285"/>
      <c r="F386" s="117"/>
      <c r="G386" s="285"/>
      <c r="H386" s="117"/>
      <c r="I386" s="285"/>
      <c r="J386" s="117"/>
      <c r="K386" s="285"/>
      <c r="L386" s="117"/>
      <c r="M386" s="285"/>
      <c r="N386" s="117"/>
      <c r="O386" s="285"/>
      <c r="P386" s="117"/>
      <c r="Q386" s="285"/>
      <c r="R386" s="117"/>
      <c r="S386" s="117"/>
      <c r="T386" s="117"/>
      <c r="U386" s="117"/>
      <c r="V386" s="117"/>
      <c r="W386" s="117"/>
      <c r="X386" s="117"/>
      <c r="Y386" s="117"/>
      <c r="Z386" s="117"/>
    </row>
    <row r="387" spans="1:26" ht="15.75" customHeight="1">
      <c r="A387" s="117"/>
      <c r="B387" s="117"/>
      <c r="C387" s="117"/>
      <c r="D387" s="117"/>
      <c r="E387" s="285"/>
      <c r="F387" s="117"/>
      <c r="G387" s="285"/>
      <c r="H387" s="117"/>
      <c r="I387" s="285"/>
      <c r="J387" s="117"/>
      <c r="K387" s="285"/>
      <c r="L387" s="117"/>
      <c r="M387" s="285"/>
      <c r="N387" s="117"/>
      <c r="O387" s="285"/>
      <c r="P387" s="117"/>
      <c r="Q387" s="285"/>
      <c r="R387" s="117"/>
      <c r="S387" s="117"/>
      <c r="T387" s="117"/>
      <c r="U387" s="117"/>
      <c r="V387" s="117"/>
      <c r="W387" s="117"/>
      <c r="X387" s="117"/>
      <c r="Y387" s="117"/>
      <c r="Z387" s="117"/>
    </row>
    <row r="388" spans="1:26" ht="15.75" customHeight="1">
      <c r="A388" s="117"/>
      <c r="B388" s="117"/>
      <c r="C388" s="117"/>
      <c r="D388" s="117"/>
      <c r="E388" s="285"/>
      <c r="F388" s="117"/>
      <c r="G388" s="285"/>
      <c r="H388" s="117"/>
      <c r="I388" s="285"/>
      <c r="J388" s="117"/>
      <c r="K388" s="285"/>
      <c r="L388" s="117"/>
      <c r="M388" s="285"/>
      <c r="N388" s="117"/>
      <c r="O388" s="285"/>
      <c r="P388" s="117"/>
      <c r="Q388" s="285"/>
      <c r="R388" s="117"/>
      <c r="S388" s="117"/>
      <c r="T388" s="117"/>
      <c r="U388" s="117"/>
      <c r="V388" s="117"/>
      <c r="W388" s="117"/>
      <c r="X388" s="117"/>
      <c r="Y388" s="117"/>
      <c r="Z388" s="117"/>
    </row>
    <row r="389" spans="1:26" ht="15.75" customHeight="1">
      <c r="A389" s="117"/>
      <c r="B389" s="117"/>
      <c r="C389" s="117"/>
      <c r="D389" s="117"/>
      <c r="E389" s="285"/>
      <c r="F389" s="117"/>
      <c r="G389" s="285"/>
      <c r="H389" s="117"/>
      <c r="I389" s="285"/>
      <c r="J389" s="117"/>
      <c r="K389" s="285"/>
      <c r="L389" s="117"/>
      <c r="M389" s="285"/>
      <c r="N389" s="117"/>
      <c r="O389" s="285"/>
      <c r="P389" s="117"/>
      <c r="Q389" s="285"/>
      <c r="R389" s="117"/>
      <c r="S389" s="117"/>
      <c r="T389" s="117"/>
      <c r="U389" s="117"/>
      <c r="V389" s="117"/>
      <c r="W389" s="117"/>
      <c r="X389" s="117"/>
      <c r="Y389" s="117"/>
      <c r="Z389" s="117"/>
    </row>
    <row r="390" spans="1:26" ht="15.75" customHeight="1">
      <c r="A390" s="117"/>
      <c r="B390" s="117"/>
      <c r="C390" s="117"/>
      <c r="D390" s="117"/>
      <c r="E390" s="285"/>
      <c r="F390" s="117"/>
      <c r="G390" s="285"/>
      <c r="H390" s="117"/>
      <c r="I390" s="285"/>
      <c r="J390" s="117"/>
      <c r="K390" s="285"/>
      <c r="L390" s="117"/>
      <c r="M390" s="285"/>
      <c r="N390" s="117"/>
      <c r="O390" s="285"/>
      <c r="P390" s="117"/>
      <c r="Q390" s="285"/>
      <c r="R390" s="117"/>
      <c r="S390" s="117"/>
      <c r="T390" s="117"/>
      <c r="U390" s="117"/>
      <c r="V390" s="117"/>
      <c r="W390" s="117"/>
      <c r="X390" s="117"/>
      <c r="Y390" s="117"/>
      <c r="Z390" s="117"/>
    </row>
    <row r="391" spans="1:26" ht="15.75" customHeight="1">
      <c r="A391" s="117"/>
      <c r="B391" s="117"/>
      <c r="C391" s="117"/>
      <c r="D391" s="117"/>
      <c r="E391" s="285"/>
      <c r="F391" s="117"/>
      <c r="G391" s="285"/>
      <c r="H391" s="117"/>
      <c r="I391" s="285"/>
      <c r="J391" s="117"/>
      <c r="K391" s="285"/>
      <c r="L391" s="117"/>
      <c r="M391" s="285"/>
      <c r="N391" s="117"/>
      <c r="O391" s="285"/>
      <c r="P391" s="117"/>
      <c r="Q391" s="285"/>
      <c r="R391" s="117"/>
      <c r="S391" s="117"/>
      <c r="T391" s="117"/>
      <c r="U391" s="117"/>
      <c r="V391" s="117"/>
      <c r="W391" s="117"/>
      <c r="X391" s="117"/>
      <c r="Y391" s="117"/>
      <c r="Z391" s="117"/>
    </row>
    <row r="392" spans="1:26" ht="15.75" customHeight="1">
      <c r="A392" s="117"/>
      <c r="B392" s="117"/>
      <c r="C392" s="117"/>
      <c r="D392" s="117"/>
      <c r="E392" s="285"/>
      <c r="F392" s="117"/>
      <c r="G392" s="285"/>
      <c r="H392" s="117"/>
      <c r="I392" s="285"/>
      <c r="J392" s="117"/>
      <c r="K392" s="285"/>
      <c r="L392" s="117"/>
      <c r="M392" s="285"/>
      <c r="N392" s="117"/>
      <c r="O392" s="285"/>
      <c r="P392" s="117"/>
      <c r="Q392" s="285"/>
      <c r="R392" s="117"/>
      <c r="S392" s="117"/>
      <c r="T392" s="117"/>
      <c r="U392" s="117"/>
      <c r="V392" s="117"/>
      <c r="W392" s="117"/>
      <c r="X392" s="117"/>
      <c r="Y392" s="117"/>
      <c r="Z392" s="117"/>
    </row>
    <row r="393" spans="1:26" ht="15.75" customHeight="1">
      <c r="A393" s="117"/>
      <c r="B393" s="117"/>
      <c r="C393" s="117"/>
      <c r="D393" s="117"/>
      <c r="E393" s="285"/>
      <c r="F393" s="117"/>
      <c r="G393" s="285"/>
      <c r="H393" s="117"/>
      <c r="I393" s="285"/>
      <c r="J393" s="117"/>
      <c r="K393" s="285"/>
      <c r="L393" s="117"/>
      <c r="M393" s="285"/>
      <c r="N393" s="117"/>
      <c r="O393" s="285"/>
      <c r="P393" s="117"/>
      <c r="Q393" s="285"/>
      <c r="R393" s="117"/>
      <c r="S393" s="117"/>
      <c r="T393" s="117"/>
      <c r="U393" s="117"/>
      <c r="V393" s="117"/>
      <c r="W393" s="117"/>
      <c r="X393" s="117"/>
      <c r="Y393" s="117"/>
      <c r="Z393" s="117"/>
    </row>
    <row r="394" spans="1:26" ht="15.75" customHeight="1">
      <c r="A394" s="117"/>
      <c r="B394" s="117"/>
      <c r="C394" s="117"/>
      <c r="D394" s="117"/>
      <c r="E394" s="285"/>
      <c r="F394" s="117"/>
      <c r="G394" s="285"/>
      <c r="H394" s="117"/>
      <c r="I394" s="285"/>
      <c r="J394" s="117"/>
      <c r="K394" s="285"/>
      <c r="L394" s="117"/>
      <c r="M394" s="285"/>
      <c r="N394" s="117"/>
      <c r="O394" s="285"/>
      <c r="P394" s="117"/>
      <c r="Q394" s="285"/>
      <c r="R394" s="117"/>
      <c r="S394" s="117"/>
      <c r="T394" s="117"/>
      <c r="U394" s="117"/>
      <c r="V394" s="117"/>
      <c r="W394" s="117"/>
      <c r="X394" s="117"/>
      <c r="Y394" s="117"/>
      <c r="Z394" s="117"/>
    </row>
    <row r="395" spans="1:26" ht="15.75" customHeight="1">
      <c r="A395" s="117"/>
      <c r="B395" s="117"/>
      <c r="C395" s="117"/>
      <c r="D395" s="117"/>
      <c r="E395" s="285"/>
      <c r="F395" s="117"/>
      <c r="G395" s="285"/>
      <c r="H395" s="117"/>
      <c r="I395" s="285"/>
      <c r="J395" s="117"/>
      <c r="K395" s="285"/>
      <c r="L395" s="117"/>
      <c r="M395" s="285"/>
      <c r="N395" s="117"/>
      <c r="O395" s="285"/>
      <c r="P395" s="117"/>
      <c r="Q395" s="285"/>
      <c r="R395" s="117"/>
      <c r="S395" s="117"/>
      <c r="T395" s="117"/>
      <c r="U395" s="117"/>
      <c r="V395" s="117"/>
      <c r="W395" s="117"/>
      <c r="X395" s="117"/>
      <c r="Y395" s="117"/>
      <c r="Z395" s="117"/>
    </row>
    <row r="396" spans="1:26" ht="15.75" customHeight="1">
      <c r="A396" s="117"/>
      <c r="B396" s="117"/>
      <c r="C396" s="117"/>
      <c r="D396" s="117"/>
      <c r="E396" s="285"/>
      <c r="F396" s="117"/>
      <c r="G396" s="285"/>
      <c r="H396" s="117"/>
      <c r="I396" s="285"/>
      <c r="J396" s="117"/>
      <c r="K396" s="285"/>
      <c r="L396" s="117"/>
      <c r="M396" s="285"/>
      <c r="N396" s="117"/>
      <c r="O396" s="285"/>
      <c r="P396" s="117"/>
      <c r="Q396" s="285"/>
      <c r="R396" s="117"/>
      <c r="S396" s="117"/>
      <c r="T396" s="117"/>
      <c r="U396" s="117"/>
      <c r="V396" s="117"/>
      <c r="W396" s="117"/>
      <c r="X396" s="117"/>
      <c r="Y396" s="117"/>
      <c r="Z396" s="117"/>
    </row>
    <row r="397" spans="1:26" ht="15.75" customHeight="1">
      <c r="A397" s="117"/>
      <c r="B397" s="117"/>
      <c r="C397" s="117"/>
      <c r="D397" s="117"/>
      <c r="E397" s="285"/>
      <c r="F397" s="117"/>
      <c r="G397" s="285"/>
      <c r="H397" s="117"/>
      <c r="I397" s="285"/>
      <c r="J397" s="117"/>
      <c r="K397" s="285"/>
      <c r="L397" s="117"/>
      <c r="M397" s="285"/>
      <c r="N397" s="117"/>
      <c r="O397" s="285"/>
      <c r="P397" s="117"/>
      <c r="Q397" s="285"/>
      <c r="R397" s="117"/>
      <c r="S397" s="117"/>
      <c r="T397" s="117"/>
      <c r="U397" s="117"/>
      <c r="V397" s="117"/>
      <c r="W397" s="117"/>
      <c r="X397" s="117"/>
      <c r="Y397" s="117"/>
      <c r="Z397" s="117"/>
    </row>
    <row r="398" spans="1:26" ht="15.75" customHeight="1">
      <c r="A398" s="117"/>
      <c r="B398" s="117"/>
      <c r="C398" s="117"/>
      <c r="D398" s="117"/>
      <c r="E398" s="285"/>
      <c r="F398" s="117"/>
      <c r="G398" s="285"/>
      <c r="H398" s="117"/>
      <c r="I398" s="285"/>
      <c r="J398" s="117"/>
      <c r="K398" s="285"/>
      <c r="L398" s="117"/>
      <c r="M398" s="285"/>
      <c r="N398" s="117"/>
      <c r="O398" s="285"/>
      <c r="P398" s="117"/>
      <c r="Q398" s="285"/>
      <c r="R398" s="117"/>
      <c r="S398" s="117"/>
      <c r="T398" s="117"/>
      <c r="U398" s="117"/>
      <c r="V398" s="117"/>
      <c r="W398" s="117"/>
      <c r="X398" s="117"/>
      <c r="Y398" s="117"/>
      <c r="Z398" s="117"/>
    </row>
    <row r="399" spans="1:26" ht="15.75" customHeight="1">
      <c r="A399" s="117"/>
      <c r="B399" s="117"/>
      <c r="C399" s="117"/>
      <c r="D399" s="117"/>
      <c r="E399" s="285"/>
      <c r="F399" s="117"/>
      <c r="G399" s="285"/>
      <c r="H399" s="117"/>
      <c r="I399" s="285"/>
      <c r="J399" s="117"/>
      <c r="K399" s="285"/>
      <c r="L399" s="117"/>
      <c r="M399" s="285"/>
      <c r="N399" s="117"/>
      <c r="O399" s="285"/>
      <c r="P399" s="117"/>
      <c r="Q399" s="285"/>
      <c r="R399" s="117"/>
      <c r="S399" s="117"/>
      <c r="T399" s="117"/>
      <c r="U399" s="117"/>
      <c r="V399" s="117"/>
      <c r="W399" s="117"/>
      <c r="X399" s="117"/>
      <c r="Y399" s="117"/>
      <c r="Z399" s="117"/>
    </row>
    <row r="400" spans="1:26" ht="15.75" customHeight="1">
      <c r="A400" s="117"/>
      <c r="B400" s="117"/>
      <c r="C400" s="117"/>
      <c r="D400" s="117"/>
      <c r="E400" s="285"/>
      <c r="F400" s="117"/>
      <c r="G400" s="285"/>
      <c r="H400" s="117"/>
      <c r="I400" s="285"/>
      <c r="J400" s="117"/>
      <c r="K400" s="285"/>
      <c r="L400" s="117"/>
      <c r="M400" s="285"/>
      <c r="N400" s="117"/>
      <c r="O400" s="285"/>
      <c r="P400" s="117"/>
      <c r="Q400" s="285"/>
      <c r="R400" s="117"/>
      <c r="S400" s="117"/>
      <c r="T400" s="117"/>
      <c r="U400" s="117"/>
      <c r="V400" s="117"/>
      <c r="W400" s="117"/>
      <c r="X400" s="117"/>
      <c r="Y400" s="117"/>
      <c r="Z400" s="117"/>
    </row>
    <row r="401" spans="1:26" ht="15.75" customHeight="1">
      <c r="A401" s="117"/>
      <c r="B401" s="117"/>
      <c r="C401" s="117"/>
      <c r="D401" s="117"/>
      <c r="E401" s="285"/>
      <c r="F401" s="117"/>
      <c r="G401" s="285"/>
      <c r="H401" s="117"/>
      <c r="I401" s="285"/>
      <c r="J401" s="117"/>
      <c r="K401" s="285"/>
      <c r="L401" s="117"/>
      <c r="M401" s="285"/>
      <c r="N401" s="117"/>
      <c r="O401" s="285"/>
      <c r="P401" s="117"/>
      <c r="Q401" s="285"/>
      <c r="R401" s="117"/>
      <c r="S401" s="117"/>
      <c r="T401" s="117"/>
      <c r="U401" s="117"/>
      <c r="V401" s="117"/>
      <c r="W401" s="117"/>
      <c r="X401" s="117"/>
      <c r="Y401" s="117"/>
      <c r="Z401" s="117"/>
    </row>
    <row r="402" spans="1:26" ht="15.75" customHeight="1">
      <c r="A402" s="117"/>
      <c r="B402" s="117"/>
      <c r="C402" s="117"/>
      <c r="D402" s="117"/>
      <c r="E402" s="285"/>
      <c r="F402" s="117"/>
      <c r="G402" s="285"/>
      <c r="H402" s="117"/>
      <c r="I402" s="285"/>
      <c r="J402" s="117"/>
      <c r="K402" s="285"/>
      <c r="L402" s="117"/>
      <c r="M402" s="285"/>
      <c r="N402" s="117"/>
      <c r="O402" s="285"/>
      <c r="P402" s="117"/>
      <c r="Q402" s="285"/>
      <c r="R402" s="117"/>
      <c r="S402" s="117"/>
      <c r="T402" s="117"/>
      <c r="U402" s="117"/>
      <c r="V402" s="117"/>
      <c r="W402" s="117"/>
      <c r="X402" s="117"/>
      <c r="Y402" s="117"/>
      <c r="Z402" s="117"/>
    </row>
    <row r="403" spans="1:26" ht="15.75" customHeight="1">
      <c r="A403" s="117"/>
      <c r="B403" s="117"/>
      <c r="C403" s="117"/>
      <c r="D403" s="117"/>
      <c r="E403" s="285"/>
      <c r="F403" s="117"/>
      <c r="G403" s="285"/>
      <c r="H403" s="117"/>
      <c r="I403" s="285"/>
      <c r="J403" s="117"/>
      <c r="K403" s="285"/>
      <c r="L403" s="117"/>
      <c r="M403" s="285"/>
      <c r="N403" s="117"/>
      <c r="O403" s="285"/>
      <c r="P403" s="117"/>
      <c r="Q403" s="285"/>
      <c r="R403" s="117"/>
      <c r="S403" s="117"/>
      <c r="T403" s="117"/>
      <c r="U403" s="117"/>
      <c r="V403" s="117"/>
      <c r="W403" s="117"/>
      <c r="X403" s="117"/>
      <c r="Y403" s="117"/>
      <c r="Z403" s="117"/>
    </row>
    <row r="404" spans="1:26" ht="15.75" customHeight="1">
      <c r="A404" s="117"/>
      <c r="B404" s="117"/>
      <c r="C404" s="117"/>
      <c r="D404" s="117"/>
      <c r="E404" s="285"/>
      <c r="F404" s="117"/>
      <c r="G404" s="285"/>
      <c r="H404" s="117"/>
      <c r="I404" s="285"/>
      <c r="J404" s="117"/>
      <c r="K404" s="285"/>
      <c r="L404" s="117"/>
      <c r="M404" s="285"/>
      <c r="N404" s="117"/>
      <c r="O404" s="285"/>
      <c r="P404" s="117"/>
      <c r="Q404" s="285"/>
      <c r="R404" s="117"/>
      <c r="S404" s="117"/>
      <c r="T404" s="117"/>
      <c r="U404" s="117"/>
      <c r="V404" s="117"/>
      <c r="W404" s="117"/>
      <c r="X404" s="117"/>
      <c r="Y404" s="117"/>
      <c r="Z404" s="117"/>
    </row>
    <row r="405" spans="1:26" ht="15.75" customHeight="1">
      <c r="A405" s="117"/>
      <c r="B405" s="117"/>
      <c r="C405" s="117"/>
      <c r="D405" s="117"/>
      <c r="E405" s="285"/>
      <c r="F405" s="117"/>
      <c r="G405" s="285"/>
      <c r="H405" s="117"/>
      <c r="I405" s="285"/>
      <c r="J405" s="117"/>
      <c r="K405" s="285"/>
      <c r="L405" s="117"/>
      <c r="M405" s="285"/>
      <c r="N405" s="117"/>
      <c r="O405" s="285"/>
      <c r="P405" s="117"/>
      <c r="Q405" s="285"/>
      <c r="R405" s="117"/>
      <c r="S405" s="117"/>
      <c r="T405" s="117"/>
      <c r="U405" s="117"/>
      <c r="V405" s="117"/>
      <c r="W405" s="117"/>
      <c r="X405" s="117"/>
      <c r="Y405" s="117"/>
      <c r="Z405" s="117"/>
    </row>
    <row r="406" spans="1:26" ht="15.75" customHeight="1">
      <c r="A406" s="117"/>
      <c r="B406" s="117"/>
      <c r="C406" s="117"/>
      <c r="D406" s="117"/>
      <c r="E406" s="285"/>
      <c r="F406" s="117"/>
      <c r="G406" s="285"/>
      <c r="H406" s="117"/>
      <c r="I406" s="285"/>
      <c r="J406" s="117"/>
      <c r="K406" s="285"/>
      <c r="L406" s="117"/>
      <c r="M406" s="285"/>
      <c r="N406" s="117"/>
      <c r="O406" s="285"/>
      <c r="P406" s="117"/>
      <c r="Q406" s="285"/>
      <c r="R406" s="117"/>
      <c r="S406" s="117"/>
      <c r="T406" s="117"/>
      <c r="U406" s="117"/>
      <c r="V406" s="117"/>
      <c r="W406" s="117"/>
      <c r="X406" s="117"/>
      <c r="Y406" s="117"/>
      <c r="Z406" s="117"/>
    </row>
    <row r="407" spans="1:26" ht="15.75" customHeight="1">
      <c r="A407" s="117"/>
      <c r="B407" s="117"/>
      <c r="C407" s="117"/>
      <c r="D407" s="117"/>
      <c r="E407" s="285"/>
      <c r="F407" s="117"/>
      <c r="G407" s="285"/>
      <c r="H407" s="117"/>
      <c r="I407" s="285"/>
      <c r="J407" s="117"/>
      <c r="K407" s="285"/>
      <c r="L407" s="117"/>
      <c r="M407" s="285"/>
      <c r="N407" s="117"/>
      <c r="O407" s="285"/>
      <c r="P407" s="117"/>
      <c r="Q407" s="285"/>
      <c r="R407" s="117"/>
      <c r="S407" s="117"/>
      <c r="T407" s="117"/>
      <c r="U407" s="117"/>
      <c r="V407" s="117"/>
      <c r="W407" s="117"/>
      <c r="X407" s="117"/>
      <c r="Y407" s="117"/>
      <c r="Z407" s="117"/>
    </row>
    <row r="408" spans="1:26" ht="15.75" customHeight="1">
      <c r="A408" s="117"/>
      <c r="B408" s="117"/>
      <c r="C408" s="117"/>
      <c r="D408" s="117"/>
      <c r="E408" s="285"/>
      <c r="F408" s="117"/>
      <c r="G408" s="285"/>
      <c r="H408" s="117"/>
      <c r="I408" s="285"/>
      <c r="J408" s="117"/>
      <c r="K408" s="285"/>
      <c r="L408" s="117"/>
      <c r="M408" s="285"/>
      <c r="N408" s="117"/>
      <c r="O408" s="285"/>
      <c r="P408" s="117"/>
      <c r="Q408" s="285"/>
      <c r="R408" s="117"/>
      <c r="S408" s="117"/>
      <c r="T408" s="117"/>
      <c r="U408" s="117"/>
      <c r="V408" s="117"/>
      <c r="W408" s="117"/>
      <c r="X408" s="117"/>
      <c r="Y408" s="117"/>
      <c r="Z408" s="117"/>
    </row>
    <row r="409" spans="1:26" ht="15.75" customHeight="1">
      <c r="A409" s="117"/>
      <c r="B409" s="117"/>
      <c r="C409" s="117"/>
      <c r="D409" s="117"/>
      <c r="E409" s="285"/>
      <c r="F409" s="117"/>
      <c r="G409" s="285"/>
      <c r="H409" s="117"/>
      <c r="I409" s="285"/>
      <c r="J409" s="117"/>
      <c r="K409" s="285"/>
      <c r="L409" s="117"/>
      <c r="M409" s="285"/>
      <c r="N409" s="117"/>
      <c r="O409" s="285"/>
      <c r="P409" s="117"/>
      <c r="Q409" s="285"/>
      <c r="R409" s="117"/>
      <c r="S409" s="117"/>
      <c r="T409" s="117"/>
      <c r="U409" s="117"/>
      <c r="V409" s="117"/>
      <c r="W409" s="117"/>
      <c r="X409" s="117"/>
      <c r="Y409" s="117"/>
      <c r="Z409" s="117"/>
    </row>
    <row r="410" spans="1:26" ht="15.75" customHeight="1">
      <c r="A410" s="117"/>
      <c r="B410" s="117"/>
      <c r="C410" s="117"/>
      <c r="D410" s="117"/>
      <c r="E410" s="285"/>
      <c r="F410" s="117"/>
      <c r="G410" s="285"/>
      <c r="H410" s="117"/>
      <c r="I410" s="285"/>
      <c r="J410" s="117"/>
      <c r="K410" s="285"/>
      <c r="L410" s="117"/>
      <c r="M410" s="285"/>
      <c r="N410" s="117"/>
      <c r="O410" s="285"/>
      <c r="P410" s="117"/>
      <c r="Q410" s="285"/>
      <c r="R410" s="117"/>
      <c r="S410" s="117"/>
      <c r="T410" s="117"/>
      <c r="U410" s="117"/>
      <c r="V410" s="117"/>
      <c r="W410" s="117"/>
      <c r="X410" s="117"/>
      <c r="Y410" s="117"/>
      <c r="Z410" s="117"/>
    </row>
    <row r="411" spans="1:26" ht="15.75" customHeight="1">
      <c r="A411" s="117"/>
      <c r="B411" s="117"/>
      <c r="C411" s="117"/>
      <c r="D411" s="117"/>
      <c r="E411" s="285"/>
      <c r="F411" s="117"/>
      <c r="G411" s="285"/>
      <c r="H411" s="117"/>
      <c r="I411" s="285"/>
      <c r="J411" s="117"/>
      <c r="K411" s="285"/>
      <c r="L411" s="117"/>
      <c r="M411" s="285"/>
      <c r="N411" s="117"/>
      <c r="O411" s="285"/>
      <c r="P411" s="117"/>
      <c r="Q411" s="285"/>
      <c r="R411" s="117"/>
      <c r="S411" s="117"/>
      <c r="T411" s="117"/>
      <c r="U411" s="117"/>
      <c r="V411" s="117"/>
      <c r="W411" s="117"/>
      <c r="X411" s="117"/>
      <c r="Y411" s="117"/>
      <c r="Z411" s="117"/>
    </row>
    <row r="412" spans="1:26" ht="15.75" customHeight="1">
      <c r="A412" s="117"/>
      <c r="B412" s="117"/>
      <c r="C412" s="117"/>
      <c r="D412" s="117"/>
      <c r="E412" s="285"/>
      <c r="F412" s="117"/>
      <c r="G412" s="285"/>
      <c r="H412" s="117"/>
      <c r="I412" s="285"/>
      <c r="J412" s="117"/>
      <c r="K412" s="285"/>
      <c r="L412" s="117"/>
      <c r="M412" s="285"/>
      <c r="N412" s="117"/>
      <c r="O412" s="285"/>
      <c r="P412" s="117"/>
      <c r="Q412" s="285"/>
      <c r="R412" s="117"/>
      <c r="S412" s="117"/>
      <c r="T412" s="117"/>
      <c r="U412" s="117"/>
      <c r="V412" s="117"/>
      <c r="W412" s="117"/>
      <c r="X412" s="117"/>
      <c r="Y412" s="117"/>
      <c r="Z412" s="117"/>
    </row>
    <row r="413" spans="1:26" ht="15.75" customHeight="1">
      <c r="A413" s="117"/>
      <c r="B413" s="117"/>
      <c r="C413" s="117"/>
      <c r="D413" s="117"/>
      <c r="E413" s="285"/>
      <c r="F413" s="117"/>
      <c r="G413" s="285"/>
      <c r="H413" s="117"/>
      <c r="I413" s="285"/>
      <c r="J413" s="117"/>
      <c r="K413" s="285"/>
      <c r="L413" s="117"/>
      <c r="M413" s="285"/>
      <c r="N413" s="117"/>
      <c r="O413" s="285"/>
      <c r="P413" s="117"/>
      <c r="Q413" s="285"/>
      <c r="R413" s="117"/>
      <c r="S413" s="117"/>
      <c r="T413" s="117"/>
      <c r="U413" s="117"/>
      <c r="V413" s="117"/>
      <c r="W413" s="117"/>
      <c r="X413" s="117"/>
      <c r="Y413" s="117"/>
      <c r="Z413" s="117"/>
    </row>
    <row r="414" spans="1:26" ht="15.75" customHeight="1">
      <c r="A414" s="117"/>
      <c r="B414" s="117"/>
      <c r="C414" s="117"/>
      <c r="D414" s="117"/>
      <c r="E414" s="285"/>
      <c r="F414" s="117"/>
      <c r="G414" s="285"/>
      <c r="H414" s="117"/>
      <c r="I414" s="285"/>
      <c r="J414" s="117"/>
      <c r="K414" s="285"/>
      <c r="L414" s="117"/>
      <c r="M414" s="285"/>
      <c r="N414" s="117"/>
      <c r="O414" s="285"/>
      <c r="P414" s="117"/>
      <c r="Q414" s="285"/>
      <c r="R414" s="117"/>
      <c r="S414" s="117"/>
      <c r="T414" s="117"/>
      <c r="U414" s="117"/>
      <c r="V414" s="117"/>
      <c r="W414" s="117"/>
      <c r="X414" s="117"/>
      <c r="Y414" s="117"/>
      <c r="Z414" s="117"/>
    </row>
    <row r="415" spans="1:26" ht="15.75" customHeight="1">
      <c r="A415" s="117"/>
      <c r="B415" s="117"/>
      <c r="C415" s="117"/>
      <c r="D415" s="117"/>
      <c r="E415" s="285"/>
      <c r="F415" s="117"/>
      <c r="G415" s="285"/>
      <c r="H415" s="117"/>
      <c r="I415" s="285"/>
      <c r="J415" s="117"/>
      <c r="K415" s="285"/>
      <c r="L415" s="117"/>
      <c r="M415" s="285"/>
      <c r="N415" s="117"/>
      <c r="O415" s="285"/>
      <c r="P415" s="117"/>
      <c r="Q415" s="285"/>
      <c r="R415" s="117"/>
      <c r="S415" s="117"/>
      <c r="T415" s="117"/>
      <c r="U415" s="117"/>
      <c r="V415" s="117"/>
      <c r="W415" s="117"/>
      <c r="X415" s="117"/>
      <c r="Y415" s="117"/>
      <c r="Z415" s="117"/>
    </row>
    <row r="416" spans="1:26" ht="15.75" customHeight="1">
      <c r="A416" s="117"/>
      <c r="B416" s="117"/>
      <c r="C416" s="117"/>
      <c r="D416" s="117"/>
      <c r="E416" s="285"/>
      <c r="F416" s="117"/>
      <c r="G416" s="285"/>
      <c r="H416" s="117"/>
      <c r="I416" s="285"/>
      <c r="J416" s="117"/>
      <c r="K416" s="285"/>
      <c r="L416" s="117"/>
      <c r="M416" s="285"/>
      <c r="N416" s="117"/>
      <c r="O416" s="285"/>
      <c r="P416" s="117"/>
      <c r="Q416" s="285"/>
      <c r="R416" s="117"/>
      <c r="S416" s="117"/>
      <c r="T416" s="117"/>
      <c r="U416" s="117"/>
      <c r="V416" s="117"/>
      <c r="W416" s="117"/>
      <c r="X416" s="117"/>
      <c r="Y416" s="117"/>
      <c r="Z416" s="117"/>
    </row>
    <row r="417" spans="1:26" ht="15.75" customHeight="1">
      <c r="A417" s="117"/>
      <c r="B417" s="117"/>
      <c r="C417" s="117"/>
      <c r="D417" s="117"/>
      <c r="E417" s="285"/>
      <c r="F417" s="117"/>
      <c r="G417" s="285"/>
      <c r="H417" s="117"/>
      <c r="I417" s="285"/>
      <c r="J417" s="117"/>
      <c r="K417" s="285"/>
      <c r="L417" s="117"/>
      <c r="M417" s="285"/>
      <c r="N417" s="117"/>
      <c r="O417" s="285"/>
      <c r="P417" s="117"/>
      <c r="Q417" s="285"/>
      <c r="R417" s="117"/>
      <c r="S417" s="117"/>
      <c r="T417" s="117"/>
      <c r="U417" s="117"/>
      <c r="V417" s="117"/>
      <c r="W417" s="117"/>
      <c r="X417" s="117"/>
      <c r="Y417" s="117"/>
      <c r="Z417" s="117"/>
    </row>
    <row r="418" spans="1:26" ht="15.75" customHeight="1">
      <c r="A418" s="117"/>
      <c r="B418" s="117"/>
      <c r="C418" s="117"/>
      <c r="D418" s="117"/>
      <c r="E418" s="285"/>
      <c r="F418" s="117"/>
      <c r="G418" s="285"/>
      <c r="H418" s="117"/>
      <c r="I418" s="285"/>
      <c r="J418" s="117"/>
      <c r="K418" s="285"/>
      <c r="L418" s="117"/>
      <c r="M418" s="285"/>
      <c r="N418" s="117"/>
      <c r="O418" s="285"/>
      <c r="P418" s="117"/>
      <c r="Q418" s="285"/>
      <c r="R418" s="117"/>
      <c r="S418" s="117"/>
      <c r="T418" s="117"/>
      <c r="U418" s="117"/>
      <c r="V418" s="117"/>
      <c r="W418" s="117"/>
      <c r="X418" s="117"/>
      <c r="Y418" s="117"/>
      <c r="Z418" s="117"/>
    </row>
    <row r="419" spans="1:26" ht="15.75" customHeight="1">
      <c r="A419" s="117"/>
      <c r="B419" s="117"/>
      <c r="C419" s="117"/>
      <c r="D419" s="117"/>
      <c r="E419" s="285"/>
      <c r="F419" s="117"/>
      <c r="G419" s="285"/>
      <c r="H419" s="117"/>
      <c r="I419" s="285"/>
      <c r="J419" s="117"/>
      <c r="K419" s="285"/>
      <c r="L419" s="117"/>
      <c r="M419" s="285"/>
      <c r="N419" s="117"/>
      <c r="O419" s="285"/>
      <c r="P419" s="117"/>
      <c r="Q419" s="285"/>
      <c r="R419" s="117"/>
      <c r="S419" s="117"/>
      <c r="T419" s="117"/>
      <c r="U419" s="117"/>
      <c r="V419" s="117"/>
      <c r="W419" s="117"/>
      <c r="X419" s="117"/>
      <c r="Y419" s="117"/>
      <c r="Z419" s="117"/>
    </row>
    <row r="420" spans="1:26" ht="15.75" customHeight="1">
      <c r="A420" s="117"/>
      <c r="B420" s="117"/>
      <c r="C420" s="117"/>
      <c r="D420" s="117"/>
      <c r="E420" s="285"/>
      <c r="F420" s="117"/>
      <c r="G420" s="285"/>
      <c r="H420" s="117"/>
      <c r="I420" s="285"/>
      <c r="J420" s="117"/>
      <c r="K420" s="285"/>
      <c r="L420" s="117"/>
      <c r="M420" s="285"/>
      <c r="N420" s="117"/>
      <c r="O420" s="285"/>
      <c r="P420" s="117"/>
      <c r="Q420" s="285"/>
      <c r="R420" s="117"/>
      <c r="S420" s="117"/>
      <c r="T420" s="117"/>
      <c r="U420" s="117"/>
      <c r="V420" s="117"/>
      <c r="W420" s="117"/>
      <c r="X420" s="117"/>
      <c r="Y420" s="117"/>
      <c r="Z420" s="117"/>
    </row>
    <row r="421" spans="1:26" ht="15.75" customHeight="1">
      <c r="A421" s="117"/>
      <c r="B421" s="117"/>
      <c r="C421" s="117"/>
      <c r="D421" s="117"/>
      <c r="E421" s="285"/>
      <c r="F421" s="117"/>
      <c r="G421" s="285"/>
      <c r="H421" s="117"/>
      <c r="I421" s="285"/>
      <c r="J421" s="117"/>
      <c r="K421" s="285"/>
      <c r="L421" s="117"/>
      <c r="M421" s="285"/>
      <c r="N421" s="117"/>
      <c r="O421" s="285"/>
      <c r="P421" s="117"/>
      <c r="Q421" s="285"/>
      <c r="R421" s="117"/>
      <c r="S421" s="117"/>
      <c r="T421" s="117"/>
      <c r="U421" s="117"/>
      <c r="V421" s="117"/>
      <c r="W421" s="117"/>
      <c r="X421" s="117"/>
      <c r="Y421" s="117"/>
      <c r="Z421" s="117"/>
    </row>
    <row r="422" spans="1:26" ht="15.75" customHeight="1">
      <c r="A422" s="117"/>
      <c r="B422" s="117"/>
      <c r="C422" s="117"/>
      <c r="D422" s="117"/>
      <c r="E422" s="285"/>
      <c r="F422" s="117"/>
      <c r="G422" s="285"/>
      <c r="H422" s="117"/>
      <c r="I422" s="285"/>
      <c r="J422" s="117"/>
      <c r="K422" s="285"/>
      <c r="L422" s="117"/>
      <c r="M422" s="285"/>
      <c r="N422" s="117"/>
      <c r="O422" s="285"/>
      <c r="P422" s="117"/>
      <c r="Q422" s="285"/>
      <c r="R422" s="117"/>
      <c r="S422" s="117"/>
      <c r="T422" s="117"/>
      <c r="U422" s="117"/>
      <c r="V422" s="117"/>
      <c r="W422" s="117"/>
      <c r="X422" s="117"/>
      <c r="Y422" s="117"/>
      <c r="Z422" s="117"/>
    </row>
    <row r="423" spans="1:26" ht="15.75" customHeight="1">
      <c r="A423" s="117"/>
      <c r="B423" s="117"/>
      <c r="C423" s="117"/>
      <c r="D423" s="117"/>
      <c r="E423" s="285"/>
      <c r="F423" s="117"/>
      <c r="G423" s="285"/>
      <c r="H423" s="117"/>
      <c r="I423" s="285"/>
      <c r="J423" s="117"/>
      <c r="K423" s="285"/>
      <c r="L423" s="117"/>
      <c r="M423" s="285"/>
      <c r="N423" s="117"/>
      <c r="O423" s="285"/>
      <c r="P423" s="117"/>
      <c r="Q423" s="285"/>
      <c r="R423" s="117"/>
      <c r="S423" s="117"/>
      <c r="T423" s="117"/>
      <c r="U423" s="117"/>
      <c r="V423" s="117"/>
      <c r="W423" s="117"/>
      <c r="X423" s="117"/>
      <c r="Y423" s="117"/>
      <c r="Z423" s="117"/>
    </row>
    <row r="424" spans="1:26" ht="15.75" customHeight="1">
      <c r="A424" s="117"/>
      <c r="B424" s="117"/>
      <c r="C424" s="117"/>
      <c r="D424" s="117"/>
      <c r="E424" s="285"/>
      <c r="F424" s="117"/>
      <c r="G424" s="285"/>
      <c r="H424" s="117"/>
      <c r="I424" s="285"/>
      <c r="J424" s="117"/>
      <c r="K424" s="285"/>
      <c r="L424" s="117"/>
      <c r="M424" s="285"/>
      <c r="N424" s="117"/>
      <c r="O424" s="285"/>
      <c r="P424" s="117"/>
      <c r="Q424" s="285"/>
      <c r="R424" s="117"/>
      <c r="S424" s="117"/>
      <c r="T424" s="117"/>
      <c r="U424" s="117"/>
      <c r="V424" s="117"/>
      <c r="W424" s="117"/>
      <c r="X424" s="117"/>
      <c r="Y424" s="117"/>
      <c r="Z424" s="117"/>
    </row>
    <row r="425" spans="1:26" ht="15.75" customHeight="1">
      <c r="A425" s="117"/>
      <c r="B425" s="117"/>
      <c r="C425" s="117"/>
      <c r="D425" s="117"/>
      <c r="E425" s="285"/>
      <c r="F425" s="117"/>
      <c r="G425" s="285"/>
      <c r="H425" s="117"/>
      <c r="I425" s="285"/>
      <c r="J425" s="117"/>
      <c r="K425" s="285"/>
      <c r="L425" s="117"/>
      <c r="M425" s="285"/>
      <c r="N425" s="117"/>
      <c r="O425" s="285"/>
      <c r="P425" s="117"/>
      <c r="Q425" s="285"/>
      <c r="R425" s="117"/>
      <c r="S425" s="117"/>
      <c r="T425" s="117"/>
      <c r="U425" s="117"/>
      <c r="V425" s="117"/>
      <c r="W425" s="117"/>
      <c r="X425" s="117"/>
      <c r="Y425" s="117"/>
      <c r="Z425" s="117"/>
    </row>
    <row r="426" spans="1:26" ht="15.75" customHeight="1">
      <c r="A426" s="117"/>
      <c r="B426" s="117"/>
      <c r="C426" s="117"/>
      <c r="D426" s="117"/>
      <c r="E426" s="285"/>
      <c r="F426" s="117"/>
      <c r="G426" s="285"/>
      <c r="H426" s="117"/>
      <c r="I426" s="285"/>
      <c r="J426" s="117"/>
      <c r="K426" s="285"/>
      <c r="L426" s="117"/>
      <c r="M426" s="285"/>
      <c r="N426" s="117"/>
      <c r="O426" s="285"/>
      <c r="P426" s="117"/>
      <c r="Q426" s="285"/>
      <c r="R426" s="117"/>
      <c r="S426" s="117"/>
      <c r="T426" s="117"/>
      <c r="U426" s="117"/>
      <c r="V426" s="117"/>
      <c r="W426" s="117"/>
      <c r="X426" s="117"/>
      <c r="Y426" s="117"/>
      <c r="Z426" s="117"/>
    </row>
    <row r="427" spans="1:26" ht="15.75" customHeight="1">
      <c r="A427" s="117"/>
      <c r="B427" s="117"/>
      <c r="C427" s="117"/>
      <c r="D427" s="117"/>
      <c r="E427" s="285"/>
      <c r="F427" s="117"/>
      <c r="G427" s="285"/>
      <c r="H427" s="117"/>
      <c r="I427" s="285"/>
      <c r="J427" s="117"/>
      <c r="K427" s="285"/>
      <c r="L427" s="117"/>
      <c r="M427" s="285"/>
      <c r="N427" s="117"/>
      <c r="O427" s="285"/>
      <c r="P427" s="117"/>
      <c r="Q427" s="285"/>
      <c r="R427" s="117"/>
      <c r="S427" s="117"/>
      <c r="T427" s="117"/>
      <c r="U427" s="117"/>
      <c r="V427" s="117"/>
      <c r="W427" s="117"/>
      <c r="X427" s="117"/>
      <c r="Y427" s="117"/>
      <c r="Z427" s="117"/>
    </row>
    <row r="428" spans="1:26" ht="15.75" customHeight="1">
      <c r="A428" s="117"/>
      <c r="B428" s="117"/>
      <c r="C428" s="117"/>
      <c r="D428" s="117"/>
      <c r="E428" s="285"/>
      <c r="F428" s="117"/>
      <c r="G428" s="285"/>
      <c r="H428" s="117"/>
      <c r="I428" s="285"/>
      <c r="J428" s="117"/>
      <c r="K428" s="285"/>
      <c r="L428" s="117"/>
      <c r="M428" s="285"/>
      <c r="N428" s="117"/>
      <c r="O428" s="285"/>
      <c r="P428" s="117"/>
      <c r="Q428" s="285"/>
      <c r="R428" s="117"/>
      <c r="S428" s="117"/>
      <c r="T428" s="117"/>
      <c r="U428" s="117"/>
      <c r="V428" s="117"/>
      <c r="W428" s="117"/>
      <c r="X428" s="117"/>
      <c r="Y428" s="117"/>
      <c r="Z428" s="117"/>
    </row>
    <row r="429" spans="1:26" ht="15.75" customHeight="1">
      <c r="A429" s="117"/>
      <c r="B429" s="117"/>
      <c r="C429" s="117"/>
      <c r="D429" s="117"/>
      <c r="E429" s="285"/>
      <c r="F429" s="117"/>
      <c r="G429" s="285"/>
      <c r="H429" s="117"/>
      <c r="I429" s="285"/>
      <c r="J429" s="117"/>
      <c r="K429" s="285"/>
      <c r="L429" s="117"/>
      <c r="M429" s="285"/>
      <c r="N429" s="117"/>
      <c r="O429" s="285"/>
      <c r="P429" s="117"/>
      <c r="Q429" s="285"/>
      <c r="R429" s="117"/>
      <c r="S429" s="117"/>
      <c r="T429" s="117"/>
      <c r="U429" s="117"/>
      <c r="V429" s="117"/>
      <c r="W429" s="117"/>
      <c r="X429" s="117"/>
      <c r="Y429" s="117"/>
      <c r="Z429" s="117"/>
    </row>
    <row r="430" spans="1:26" ht="15.75" customHeight="1">
      <c r="A430" s="117"/>
      <c r="B430" s="117"/>
      <c r="C430" s="117"/>
      <c r="D430" s="117"/>
      <c r="E430" s="285"/>
      <c r="F430" s="117"/>
      <c r="G430" s="285"/>
      <c r="H430" s="117"/>
      <c r="I430" s="285"/>
      <c r="J430" s="117"/>
      <c r="K430" s="285"/>
      <c r="L430" s="117"/>
      <c r="M430" s="285"/>
      <c r="N430" s="117"/>
      <c r="O430" s="285"/>
      <c r="P430" s="117"/>
      <c r="Q430" s="285"/>
      <c r="R430" s="117"/>
      <c r="S430" s="117"/>
      <c r="T430" s="117"/>
      <c r="U430" s="117"/>
      <c r="V430" s="117"/>
      <c r="W430" s="117"/>
      <c r="X430" s="117"/>
      <c r="Y430" s="117"/>
      <c r="Z430" s="117"/>
    </row>
    <row r="431" spans="1:26" ht="15.75" customHeight="1">
      <c r="A431" s="117"/>
      <c r="B431" s="117"/>
      <c r="C431" s="117"/>
      <c r="D431" s="117"/>
      <c r="E431" s="285"/>
      <c r="F431" s="117"/>
      <c r="G431" s="285"/>
      <c r="H431" s="117"/>
      <c r="I431" s="285"/>
      <c r="J431" s="117"/>
      <c r="K431" s="285"/>
      <c r="L431" s="117"/>
      <c r="M431" s="285"/>
      <c r="N431" s="117"/>
      <c r="O431" s="285"/>
      <c r="P431" s="117"/>
      <c r="Q431" s="285"/>
      <c r="R431" s="117"/>
      <c r="S431" s="117"/>
      <c r="T431" s="117"/>
      <c r="U431" s="117"/>
      <c r="V431" s="117"/>
      <c r="W431" s="117"/>
      <c r="X431" s="117"/>
      <c r="Y431" s="117"/>
      <c r="Z431" s="117"/>
    </row>
    <row r="432" spans="1:26" ht="15.75" customHeight="1">
      <c r="A432" s="117"/>
      <c r="B432" s="117"/>
      <c r="C432" s="117"/>
      <c r="D432" s="117"/>
      <c r="E432" s="285"/>
      <c r="F432" s="117"/>
      <c r="G432" s="285"/>
      <c r="H432" s="117"/>
      <c r="I432" s="285"/>
      <c r="J432" s="117"/>
      <c r="K432" s="285"/>
      <c r="L432" s="117"/>
      <c r="M432" s="285"/>
      <c r="N432" s="117"/>
      <c r="O432" s="285"/>
      <c r="P432" s="117"/>
      <c r="Q432" s="285"/>
      <c r="R432" s="117"/>
      <c r="S432" s="117"/>
      <c r="T432" s="117"/>
      <c r="U432" s="117"/>
      <c r="V432" s="117"/>
      <c r="W432" s="117"/>
      <c r="X432" s="117"/>
      <c r="Y432" s="117"/>
      <c r="Z432" s="117"/>
    </row>
    <row r="433" spans="1:26" ht="15.75" customHeight="1">
      <c r="A433" s="117"/>
      <c r="B433" s="117"/>
      <c r="C433" s="117"/>
      <c r="D433" s="117"/>
      <c r="E433" s="285"/>
      <c r="F433" s="117"/>
      <c r="G433" s="285"/>
      <c r="H433" s="117"/>
      <c r="I433" s="285"/>
      <c r="J433" s="117"/>
      <c r="K433" s="285"/>
      <c r="L433" s="117"/>
      <c r="M433" s="285"/>
      <c r="N433" s="117"/>
      <c r="O433" s="285"/>
      <c r="P433" s="117"/>
      <c r="Q433" s="285"/>
      <c r="R433" s="117"/>
      <c r="S433" s="117"/>
      <c r="T433" s="117"/>
      <c r="U433" s="117"/>
      <c r="V433" s="117"/>
      <c r="W433" s="117"/>
      <c r="X433" s="117"/>
      <c r="Y433" s="117"/>
      <c r="Z433" s="117"/>
    </row>
    <row r="434" spans="1:26" ht="15.75" customHeight="1">
      <c r="A434" s="117"/>
      <c r="B434" s="117"/>
      <c r="C434" s="117"/>
      <c r="D434" s="117"/>
      <c r="E434" s="285"/>
      <c r="F434" s="117"/>
      <c r="G434" s="285"/>
      <c r="H434" s="117"/>
      <c r="I434" s="285"/>
      <c r="J434" s="117"/>
      <c r="K434" s="285"/>
      <c r="L434" s="117"/>
      <c r="M434" s="285"/>
      <c r="N434" s="117"/>
      <c r="O434" s="285"/>
      <c r="P434" s="117"/>
      <c r="Q434" s="285"/>
      <c r="R434" s="117"/>
      <c r="S434" s="117"/>
      <c r="T434" s="117"/>
      <c r="U434" s="117"/>
      <c r="V434" s="117"/>
      <c r="W434" s="117"/>
      <c r="X434" s="117"/>
      <c r="Y434" s="117"/>
      <c r="Z434" s="117"/>
    </row>
    <row r="435" spans="1:26" ht="15.75" customHeight="1">
      <c r="A435" s="117"/>
      <c r="B435" s="117"/>
      <c r="C435" s="117"/>
      <c r="D435" s="117"/>
      <c r="E435" s="285"/>
      <c r="F435" s="117"/>
      <c r="G435" s="285"/>
      <c r="H435" s="117"/>
      <c r="I435" s="285"/>
      <c r="J435" s="117"/>
      <c r="K435" s="285"/>
      <c r="L435" s="117"/>
      <c r="M435" s="285"/>
      <c r="N435" s="117"/>
      <c r="O435" s="285"/>
      <c r="P435" s="117"/>
      <c r="Q435" s="285"/>
      <c r="R435" s="117"/>
      <c r="S435" s="117"/>
      <c r="T435" s="117"/>
      <c r="U435" s="117"/>
      <c r="V435" s="117"/>
      <c r="W435" s="117"/>
      <c r="X435" s="117"/>
      <c r="Y435" s="117"/>
      <c r="Z435" s="117"/>
    </row>
    <row r="436" spans="1:26" ht="15.75" customHeight="1">
      <c r="A436" s="117"/>
      <c r="B436" s="117"/>
      <c r="C436" s="117"/>
      <c r="D436" s="117"/>
      <c r="E436" s="285"/>
      <c r="F436" s="117"/>
      <c r="G436" s="285"/>
      <c r="H436" s="117"/>
      <c r="I436" s="285"/>
      <c r="J436" s="117"/>
      <c r="K436" s="285"/>
      <c r="L436" s="117"/>
      <c r="M436" s="285"/>
      <c r="N436" s="117"/>
      <c r="O436" s="285"/>
      <c r="P436" s="117"/>
      <c r="Q436" s="285"/>
      <c r="R436" s="117"/>
      <c r="S436" s="117"/>
      <c r="T436" s="117"/>
      <c r="U436" s="117"/>
      <c r="V436" s="117"/>
      <c r="W436" s="117"/>
      <c r="X436" s="117"/>
      <c r="Y436" s="117"/>
      <c r="Z436" s="117"/>
    </row>
    <row r="437" spans="1:26" ht="15.75" customHeight="1">
      <c r="A437" s="117"/>
      <c r="B437" s="117"/>
      <c r="C437" s="117"/>
      <c r="D437" s="117"/>
      <c r="E437" s="285"/>
      <c r="F437" s="117"/>
      <c r="G437" s="285"/>
      <c r="H437" s="117"/>
      <c r="I437" s="285"/>
      <c r="J437" s="117"/>
      <c r="K437" s="285"/>
      <c r="L437" s="117"/>
      <c r="M437" s="285"/>
      <c r="N437" s="117"/>
      <c r="O437" s="285"/>
      <c r="P437" s="117"/>
      <c r="Q437" s="285"/>
      <c r="R437" s="117"/>
      <c r="S437" s="117"/>
      <c r="T437" s="117"/>
      <c r="U437" s="117"/>
      <c r="V437" s="117"/>
      <c r="W437" s="117"/>
      <c r="X437" s="117"/>
      <c r="Y437" s="117"/>
      <c r="Z437" s="117"/>
    </row>
    <row r="438" spans="1:26" ht="15.75" customHeight="1">
      <c r="A438" s="117"/>
      <c r="B438" s="117"/>
      <c r="C438" s="117"/>
      <c r="D438" s="117"/>
      <c r="E438" s="285"/>
      <c r="F438" s="117"/>
      <c r="G438" s="285"/>
      <c r="H438" s="117"/>
      <c r="I438" s="285"/>
      <c r="J438" s="117"/>
      <c r="K438" s="285"/>
      <c r="L438" s="117"/>
      <c r="M438" s="285"/>
      <c r="N438" s="117"/>
      <c r="O438" s="285"/>
      <c r="P438" s="117"/>
      <c r="Q438" s="285"/>
      <c r="R438" s="117"/>
      <c r="S438" s="117"/>
      <c r="T438" s="117"/>
      <c r="U438" s="117"/>
      <c r="V438" s="117"/>
      <c r="W438" s="117"/>
      <c r="X438" s="117"/>
      <c r="Y438" s="117"/>
      <c r="Z438" s="117"/>
    </row>
    <row r="439" spans="1:26" ht="15.75" customHeight="1">
      <c r="A439" s="117"/>
      <c r="B439" s="117"/>
      <c r="C439" s="117"/>
      <c r="D439" s="117"/>
      <c r="E439" s="285"/>
      <c r="F439" s="117"/>
      <c r="G439" s="285"/>
      <c r="H439" s="117"/>
      <c r="I439" s="285"/>
      <c r="J439" s="117"/>
      <c r="K439" s="285"/>
      <c r="L439" s="117"/>
      <c r="M439" s="285"/>
      <c r="N439" s="117"/>
      <c r="O439" s="285"/>
      <c r="P439" s="117"/>
      <c r="Q439" s="285"/>
      <c r="R439" s="117"/>
      <c r="S439" s="117"/>
      <c r="T439" s="117"/>
      <c r="U439" s="117"/>
      <c r="V439" s="117"/>
      <c r="W439" s="117"/>
      <c r="X439" s="117"/>
      <c r="Y439" s="117"/>
      <c r="Z439" s="117"/>
    </row>
    <row r="440" spans="1:26" ht="15.75" customHeight="1">
      <c r="A440" s="117"/>
      <c r="B440" s="117"/>
      <c r="C440" s="117"/>
      <c r="D440" s="117"/>
      <c r="E440" s="285"/>
      <c r="F440" s="117"/>
      <c r="G440" s="285"/>
      <c r="H440" s="117"/>
      <c r="I440" s="285"/>
      <c r="J440" s="117"/>
      <c r="K440" s="285"/>
      <c r="L440" s="117"/>
      <c r="M440" s="285"/>
      <c r="N440" s="117"/>
      <c r="O440" s="285"/>
      <c r="P440" s="117"/>
      <c r="Q440" s="285"/>
      <c r="R440" s="117"/>
      <c r="S440" s="117"/>
      <c r="T440" s="117"/>
      <c r="U440" s="117"/>
      <c r="V440" s="117"/>
      <c r="W440" s="117"/>
      <c r="X440" s="117"/>
      <c r="Y440" s="117"/>
      <c r="Z440" s="117"/>
    </row>
    <row r="441" spans="1:26" ht="15.75" customHeight="1">
      <c r="A441" s="117"/>
      <c r="B441" s="117"/>
      <c r="C441" s="117"/>
      <c r="D441" s="117"/>
      <c r="E441" s="285"/>
      <c r="F441" s="117"/>
      <c r="G441" s="285"/>
      <c r="H441" s="117"/>
      <c r="I441" s="285"/>
      <c r="J441" s="117"/>
      <c r="K441" s="285"/>
      <c r="L441" s="117"/>
      <c r="M441" s="285"/>
      <c r="N441" s="117"/>
      <c r="O441" s="285"/>
      <c r="P441" s="117"/>
      <c r="Q441" s="285"/>
      <c r="R441" s="117"/>
      <c r="S441" s="117"/>
      <c r="T441" s="117"/>
      <c r="U441" s="117"/>
      <c r="V441" s="117"/>
      <c r="W441" s="117"/>
      <c r="X441" s="117"/>
      <c r="Y441" s="117"/>
      <c r="Z441" s="117"/>
    </row>
    <row r="442" spans="1:26" ht="15.75" customHeight="1">
      <c r="A442" s="117"/>
      <c r="B442" s="117"/>
      <c r="C442" s="117"/>
      <c r="D442" s="117"/>
      <c r="E442" s="285"/>
      <c r="F442" s="117"/>
      <c r="G442" s="285"/>
      <c r="H442" s="117"/>
      <c r="I442" s="285"/>
      <c r="J442" s="117"/>
      <c r="K442" s="285"/>
      <c r="L442" s="117"/>
      <c r="M442" s="285"/>
      <c r="N442" s="117"/>
      <c r="O442" s="285"/>
      <c r="P442" s="117"/>
      <c r="Q442" s="285"/>
      <c r="R442" s="117"/>
      <c r="S442" s="117"/>
      <c r="T442" s="117"/>
      <c r="U442" s="117"/>
      <c r="V442" s="117"/>
      <c r="W442" s="117"/>
      <c r="X442" s="117"/>
      <c r="Y442" s="117"/>
      <c r="Z442" s="117"/>
    </row>
    <row r="443" spans="1:26" ht="15.75" customHeight="1">
      <c r="A443" s="117"/>
      <c r="B443" s="117"/>
      <c r="C443" s="117"/>
      <c r="D443" s="117"/>
      <c r="E443" s="285"/>
      <c r="F443" s="117"/>
      <c r="G443" s="285"/>
      <c r="H443" s="117"/>
      <c r="I443" s="285"/>
      <c r="J443" s="117"/>
      <c r="K443" s="285"/>
      <c r="L443" s="117"/>
      <c r="M443" s="285"/>
      <c r="N443" s="117"/>
      <c r="O443" s="285"/>
      <c r="P443" s="117"/>
      <c r="Q443" s="285"/>
      <c r="R443" s="117"/>
      <c r="S443" s="117"/>
      <c r="T443" s="117"/>
      <c r="U443" s="117"/>
      <c r="V443" s="117"/>
      <c r="W443" s="117"/>
      <c r="X443" s="117"/>
      <c r="Y443" s="117"/>
      <c r="Z443" s="117"/>
    </row>
    <row r="444" spans="1:26" ht="15.75" customHeight="1">
      <c r="A444" s="117"/>
      <c r="B444" s="117"/>
      <c r="C444" s="117"/>
      <c r="D444" s="117"/>
      <c r="E444" s="285"/>
      <c r="F444" s="117"/>
      <c r="G444" s="285"/>
      <c r="H444" s="117"/>
      <c r="I444" s="285"/>
      <c r="J444" s="117"/>
      <c r="K444" s="285"/>
      <c r="L444" s="117"/>
      <c r="M444" s="285"/>
      <c r="N444" s="117"/>
      <c r="O444" s="285"/>
      <c r="P444" s="117"/>
      <c r="Q444" s="285"/>
      <c r="R444" s="117"/>
      <c r="S444" s="117"/>
      <c r="T444" s="117"/>
      <c r="U444" s="117"/>
      <c r="V444" s="117"/>
      <c r="W444" s="117"/>
      <c r="X444" s="117"/>
      <c r="Y444" s="117"/>
      <c r="Z444" s="117"/>
    </row>
    <row r="445" spans="1:26" ht="15.75" customHeight="1">
      <c r="A445" s="117"/>
      <c r="B445" s="117"/>
      <c r="C445" s="117"/>
      <c r="D445" s="117"/>
      <c r="E445" s="285"/>
      <c r="F445" s="117"/>
      <c r="G445" s="285"/>
      <c r="H445" s="117"/>
      <c r="I445" s="285"/>
      <c r="J445" s="117"/>
      <c r="K445" s="285"/>
      <c r="L445" s="117"/>
      <c r="M445" s="285"/>
      <c r="N445" s="117"/>
      <c r="O445" s="285"/>
      <c r="P445" s="117"/>
      <c r="Q445" s="285"/>
      <c r="R445" s="117"/>
      <c r="S445" s="117"/>
      <c r="T445" s="117"/>
      <c r="U445" s="117"/>
      <c r="V445" s="117"/>
      <c r="W445" s="117"/>
      <c r="X445" s="117"/>
      <c r="Y445" s="117"/>
      <c r="Z445" s="117"/>
    </row>
    <row r="446" spans="1:26" ht="15.75" customHeight="1">
      <c r="A446" s="117"/>
      <c r="B446" s="117"/>
      <c r="C446" s="117"/>
      <c r="D446" s="117"/>
      <c r="E446" s="285"/>
      <c r="F446" s="117"/>
      <c r="G446" s="285"/>
      <c r="H446" s="117"/>
      <c r="I446" s="285"/>
      <c r="J446" s="117"/>
      <c r="K446" s="285"/>
      <c r="L446" s="117"/>
      <c r="M446" s="285"/>
      <c r="N446" s="117"/>
      <c r="O446" s="285"/>
      <c r="P446" s="117"/>
      <c r="Q446" s="285"/>
      <c r="R446" s="117"/>
      <c r="S446" s="117"/>
      <c r="T446" s="117"/>
      <c r="U446" s="117"/>
      <c r="V446" s="117"/>
      <c r="W446" s="117"/>
      <c r="X446" s="117"/>
      <c r="Y446" s="117"/>
      <c r="Z446" s="117"/>
    </row>
    <row r="447" spans="1:26" ht="15.75" customHeight="1">
      <c r="A447" s="117"/>
      <c r="B447" s="117"/>
      <c r="C447" s="117"/>
      <c r="D447" s="117"/>
      <c r="E447" s="285"/>
      <c r="F447" s="117"/>
      <c r="G447" s="285"/>
      <c r="H447" s="117"/>
      <c r="I447" s="285"/>
      <c r="J447" s="117"/>
      <c r="K447" s="285"/>
      <c r="L447" s="117"/>
      <c r="M447" s="285"/>
      <c r="N447" s="117"/>
      <c r="O447" s="285"/>
      <c r="P447" s="117"/>
      <c r="Q447" s="285"/>
      <c r="R447" s="117"/>
      <c r="S447" s="117"/>
      <c r="T447" s="117"/>
      <c r="U447" s="117"/>
      <c r="V447" s="117"/>
      <c r="W447" s="117"/>
      <c r="X447" s="117"/>
      <c r="Y447" s="117"/>
      <c r="Z447" s="117"/>
    </row>
    <row r="448" spans="1:26" ht="15.75" customHeight="1">
      <c r="A448" s="117"/>
      <c r="B448" s="117"/>
      <c r="C448" s="117"/>
      <c r="D448" s="117"/>
      <c r="E448" s="285"/>
      <c r="F448" s="117"/>
      <c r="G448" s="285"/>
      <c r="H448" s="117"/>
      <c r="I448" s="285"/>
      <c r="J448" s="117"/>
      <c r="K448" s="285"/>
      <c r="L448" s="117"/>
      <c r="M448" s="285"/>
      <c r="N448" s="117"/>
      <c r="O448" s="285"/>
      <c r="P448" s="117"/>
      <c r="Q448" s="285"/>
      <c r="R448" s="117"/>
      <c r="S448" s="117"/>
      <c r="T448" s="117"/>
      <c r="U448" s="117"/>
      <c r="V448" s="117"/>
      <c r="W448" s="117"/>
      <c r="X448" s="117"/>
      <c r="Y448" s="117"/>
      <c r="Z448" s="117"/>
    </row>
    <row r="449" spans="1:26" ht="15.75" customHeight="1">
      <c r="A449" s="117"/>
      <c r="B449" s="117"/>
      <c r="C449" s="117"/>
      <c r="D449" s="117"/>
      <c r="E449" s="285"/>
      <c r="F449" s="117"/>
      <c r="G449" s="285"/>
      <c r="H449" s="117"/>
      <c r="I449" s="285"/>
      <c r="J449" s="117"/>
      <c r="K449" s="285"/>
      <c r="L449" s="117"/>
      <c r="M449" s="285"/>
      <c r="N449" s="117"/>
      <c r="O449" s="285"/>
      <c r="P449" s="117"/>
      <c r="Q449" s="285"/>
      <c r="R449" s="117"/>
      <c r="S449" s="117"/>
      <c r="T449" s="117"/>
      <c r="U449" s="117"/>
      <c r="V449" s="117"/>
      <c r="W449" s="117"/>
      <c r="X449" s="117"/>
      <c r="Y449" s="117"/>
      <c r="Z449" s="117"/>
    </row>
    <row r="450" spans="1:26" ht="15.75" customHeight="1">
      <c r="A450" s="117"/>
      <c r="B450" s="117"/>
      <c r="C450" s="117"/>
      <c r="D450" s="117"/>
      <c r="E450" s="285"/>
      <c r="F450" s="117"/>
      <c r="G450" s="285"/>
      <c r="H450" s="117"/>
      <c r="I450" s="285"/>
      <c r="J450" s="117"/>
      <c r="K450" s="285"/>
      <c r="L450" s="117"/>
      <c r="M450" s="285"/>
      <c r="N450" s="117"/>
      <c r="O450" s="285"/>
      <c r="P450" s="117"/>
      <c r="Q450" s="285"/>
      <c r="R450" s="117"/>
      <c r="S450" s="117"/>
      <c r="T450" s="117"/>
      <c r="U450" s="117"/>
      <c r="V450" s="117"/>
      <c r="W450" s="117"/>
      <c r="X450" s="117"/>
      <c r="Y450" s="117"/>
      <c r="Z450" s="117"/>
    </row>
    <row r="451" spans="1:26" ht="15.75" customHeight="1">
      <c r="A451" s="117"/>
      <c r="B451" s="117"/>
      <c r="C451" s="117"/>
      <c r="D451" s="117"/>
      <c r="E451" s="285"/>
      <c r="F451" s="117"/>
      <c r="G451" s="285"/>
      <c r="H451" s="117"/>
      <c r="I451" s="285"/>
      <c r="J451" s="117"/>
      <c r="K451" s="285"/>
      <c r="L451" s="117"/>
      <c r="M451" s="285"/>
      <c r="N451" s="117"/>
      <c r="O451" s="285"/>
      <c r="P451" s="117"/>
      <c r="Q451" s="285"/>
      <c r="R451" s="117"/>
      <c r="S451" s="117"/>
      <c r="T451" s="117"/>
      <c r="U451" s="117"/>
      <c r="V451" s="117"/>
      <c r="W451" s="117"/>
      <c r="X451" s="117"/>
      <c r="Y451" s="117"/>
      <c r="Z451" s="117"/>
    </row>
    <row r="452" spans="1:26" ht="15.75" customHeight="1">
      <c r="A452" s="117"/>
      <c r="B452" s="117"/>
      <c r="C452" s="117"/>
      <c r="D452" s="117"/>
      <c r="E452" s="285"/>
      <c r="F452" s="117"/>
      <c r="G452" s="285"/>
      <c r="H452" s="117"/>
      <c r="I452" s="285"/>
      <c r="J452" s="117"/>
      <c r="K452" s="285"/>
      <c r="L452" s="117"/>
      <c r="M452" s="285"/>
      <c r="N452" s="117"/>
      <c r="O452" s="285"/>
      <c r="P452" s="117"/>
      <c r="Q452" s="285"/>
      <c r="R452" s="117"/>
      <c r="S452" s="117"/>
      <c r="T452" s="117"/>
      <c r="U452" s="117"/>
      <c r="V452" s="117"/>
      <c r="W452" s="117"/>
      <c r="X452" s="117"/>
      <c r="Y452" s="117"/>
      <c r="Z452" s="117"/>
    </row>
    <row r="453" spans="1:26" ht="15.75" customHeight="1">
      <c r="A453" s="117"/>
      <c r="B453" s="117"/>
      <c r="C453" s="117"/>
      <c r="D453" s="117"/>
      <c r="E453" s="285"/>
      <c r="F453" s="117"/>
      <c r="G453" s="285"/>
      <c r="H453" s="117"/>
      <c r="I453" s="285"/>
      <c r="J453" s="117"/>
      <c r="K453" s="285"/>
      <c r="L453" s="117"/>
      <c r="M453" s="285"/>
      <c r="N453" s="117"/>
      <c r="O453" s="285"/>
      <c r="P453" s="117"/>
      <c r="Q453" s="285"/>
      <c r="R453" s="117"/>
      <c r="S453" s="117"/>
      <c r="T453" s="117"/>
      <c r="U453" s="117"/>
      <c r="V453" s="117"/>
      <c r="W453" s="117"/>
      <c r="X453" s="117"/>
      <c r="Y453" s="117"/>
      <c r="Z453" s="117"/>
    </row>
    <row r="454" spans="1:26" ht="15.75" customHeight="1">
      <c r="A454" s="117"/>
      <c r="B454" s="117"/>
      <c r="C454" s="117"/>
      <c r="D454" s="117"/>
      <c r="E454" s="285"/>
      <c r="F454" s="117"/>
      <c r="G454" s="285"/>
      <c r="H454" s="117"/>
      <c r="I454" s="285"/>
      <c r="J454" s="117"/>
      <c r="K454" s="285"/>
      <c r="L454" s="117"/>
      <c r="M454" s="285"/>
      <c r="N454" s="117"/>
      <c r="O454" s="285"/>
      <c r="P454" s="117"/>
      <c r="Q454" s="285"/>
      <c r="R454" s="117"/>
      <c r="S454" s="117"/>
      <c r="T454" s="117"/>
      <c r="U454" s="117"/>
      <c r="V454" s="117"/>
      <c r="W454" s="117"/>
      <c r="X454" s="117"/>
      <c r="Y454" s="117"/>
      <c r="Z454" s="117"/>
    </row>
    <row r="455" spans="1:26" ht="15.75" customHeight="1">
      <c r="A455" s="117"/>
      <c r="B455" s="117"/>
      <c r="C455" s="117"/>
      <c r="D455" s="117"/>
      <c r="E455" s="285"/>
      <c r="F455" s="117"/>
      <c r="G455" s="285"/>
      <c r="H455" s="117"/>
      <c r="I455" s="285"/>
      <c r="J455" s="117"/>
      <c r="K455" s="285"/>
      <c r="L455" s="117"/>
      <c r="M455" s="285"/>
      <c r="N455" s="117"/>
      <c r="O455" s="285"/>
      <c r="P455" s="117"/>
      <c r="Q455" s="285"/>
      <c r="R455" s="117"/>
      <c r="S455" s="117"/>
      <c r="T455" s="117"/>
      <c r="U455" s="117"/>
      <c r="V455" s="117"/>
      <c r="W455" s="117"/>
      <c r="X455" s="117"/>
      <c r="Y455" s="117"/>
      <c r="Z455" s="117"/>
    </row>
    <row r="456" spans="1:26" ht="15.75" customHeight="1">
      <c r="A456" s="117"/>
      <c r="B456" s="117"/>
      <c r="C456" s="117"/>
      <c r="D456" s="117"/>
      <c r="E456" s="285"/>
      <c r="F456" s="117"/>
      <c r="G456" s="285"/>
      <c r="H456" s="117"/>
      <c r="I456" s="285"/>
      <c r="J456" s="117"/>
      <c r="K456" s="285"/>
      <c r="L456" s="117"/>
      <c r="M456" s="285"/>
      <c r="N456" s="117"/>
      <c r="O456" s="285"/>
      <c r="P456" s="117"/>
      <c r="Q456" s="285"/>
      <c r="R456" s="117"/>
      <c r="S456" s="117"/>
      <c r="T456" s="117"/>
      <c r="U456" s="117"/>
      <c r="V456" s="117"/>
      <c r="W456" s="117"/>
      <c r="X456" s="117"/>
      <c r="Y456" s="117"/>
      <c r="Z456" s="117"/>
    </row>
    <row r="457" spans="1:26" ht="15.75" customHeight="1">
      <c r="A457" s="117"/>
      <c r="B457" s="117"/>
      <c r="C457" s="117"/>
      <c r="D457" s="117"/>
      <c r="E457" s="285"/>
      <c r="F457" s="117"/>
      <c r="G457" s="285"/>
      <c r="H457" s="117"/>
      <c r="I457" s="285"/>
      <c r="J457" s="117"/>
      <c r="K457" s="285"/>
      <c r="L457" s="117"/>
      <c r="M457" s="285"/>
      <c r="N457" s="117"/>
      <c r="O457" s="285"/>
      <c r="P457" s="117"/>
      <c r="Q457" s="285"/>
      <c r="R457" s="117"/>
      <c r="S457" s="117"/>
      <c r="T457" s="117"/>
      <c r="U457" s="117"/>
      <c r="V457" s="117"/>
      <c r="W457" s="117"/>
      <c r="X457" s="117"/>
      <c r="Y457" s="117"/>
      <c r="Z457" s="117"/>
    </row>
    <row r="458" spans="1:26" ht="15.75" customHeight="1">
      <c r="A458" s="117"/>
      <c r="B458" s="117"/>
      <c r="C458" s="117"/>
      <c r="D458" s="117"/>
      <c r="E458" s="285"/>
      <c r="F458" s="117"/>
      <c r="G458" s="285"/>
      <c r="H458" s="117"/>
      <c r="I458" s="285"/>
      <c r="J458" s="117"/>
      <c r="K458" s="285"/>
      <c r="L458" s="117"/>
      <c r="M458" s="285"/>
      <c r="N458" s="117"/>
      <c r="O458" s="285"/>
      <c r="P458" s="117"/>
      <c r="Q458" s="285"/>
      <c r="R458" s="117"/>
      <c r="S458" s="117"/>
      <c r="T458" s="117"/>
      <c r="U458" s="117"/>
      <c r="V458" s="117"/>
      <c r="W458" s="117"/>
      <c r="X458" s="117"/>
      <c r="Y458" s="117"/>
      <c r="Z458" s="117"/>
    </row>
    <row r="459" spans="1:26" ht="15.75" customHeight="1">
      <c r="A459" s="117"/>
      <c r="B459" s="117"/>
      <c r="C459" s="117"/>
      <c r="D459" s="117"/>
      <c r="E459" s="285"/>
      <c r="F459" s="117"/>
      <c r="G459" s="285"/>
      <c r="H459" s="117"/>
      <c r="I459" s="285"/>
      <c r="J459" s="117"/>
      <c r="K459" s="285"/>
      <c r="L459" s="117"/>
      <c r="M459" s="285"/>
      <c r="N459" s="117"/>
      <c r="O459" s="285"/>
      <c r="P459" s="117"/>
      <c r="Q459" s="285"/>
      <c r="R459" s="117"/>
      <c r="S459" s="117"/>
      <c r="T459" s="117"/>
      <c r="U459" s="117"/>
      <c r="V459" s="117"/>
      <c r="W459" s="117"/>
      <c r="X459" s="117"/>
      <c r="Y459" s="117"/>
      <c r="Z459" s="117"/>
    </row>
    <row r="460" spans="1:26" ht="15.75" customHeight="1">
      <c r="A460" s="117"/>
      <c r="B460" s="117"/>
      <c r="C460" s="117"/>
      <c r="D460" s="117"/>
      <c r="E460" s="285"/>
      <c r="F460" s="117"/>
      <c r="G460" s="285"/>
      <c r="H460" s="117"/>
      <c r="I460" s="285"/>
      <c r="J460" s="117"/>
      <c r="K460" s="285"/>
      <c r="L460" s="117"/>
      <c r="M460" s="285"/>
      <c r="N460" s="117"/>
      <c r="O460" s="285"/>
      <c r="P460" s="117"/>
      <c r="Q460" s="285"/>
      <c r="R460" s="117"/>
      <c r="S460" s="117"/>
      <c r="T460" s="117"/>
      <c r="U460" s="117"/>
      <c r="V460" s="117"/>
      <c r="W460" s="117"/>
      <c r="X460" s="117"/>
      <c r="Y460" s="117"/>
      <c r="Z460" s="117"/>
    </row>
    <row r="461" spans="1:26" ht="15.75" customHeight="1">
      <c r="A461" s="117"/>
      <c r="B461" s="117"/>
      <c r="C461" s="117"/>
      <c r="D461" s="117"/>
      <c r="E461" s="285"/>
      <c r="F461" s="117"/>
      <c r="G461" s="285"/>
      <c r="H461" s="117"/>
      <c r="I461" s="285"/>
      <c r="J461" s="117"/>
      <c r="K461" s="285"/>
      <c r="L461" s="117"/>
      <c r="M461" s="285"/>
      <c r="N461" s="117"/>
      <c r="O461" s="285"/>
      <c r="P461" s="117"/>
      <c r="Q461" s="285"/>
      <c r="R461" s="117"/>
      <c r="S461" s="117"/>
      <c r="T461" s="117"/>
      <c r="U461" s="117"/>
      <c r="V461" s="117"/>
      <c r="W461" s="117"/>
      <c r="X461" s="117"/>
      <c r="Y461" s="117"/>
      <c r="Z461" s="117"/>
    </row>
    <row r="462" spans="1:26" ht="15.75" customHeight="1">
      <c r="A462" s="117"/>
      <c r="B462" s="117"/>
      <c r="C462" s="117"/>
      <c r="D462" s="117"/>
      <c r="E462" s="285"/>
      <c r="F462" s="117"/>
      <c r="G462" s="285"/>
      <c r="H462" s="117"/>
      <c r="I462" s="285"/>
      <c r="J462" s="117"/>
      <c r="K462" s="285"/>
      <c r="L462" s="117"/>
      <c r="M462" s="285"/>
      <c r="N462" s="117"/>
      <c r="O462" s="285"/>
      <c r="P462" s="117"/>
      <c r="Q462" s="285"/>
      <c r="R462" s="117"/>
      <c r="S462" s="117"/>
      <c r="T462" s="117"/>
      <c r="U462" s="117"/>
      <c r="V462" s="117"/>
      <c r="W462" s="117"/>
      <c r="X462" s="117"/>
      <c r="Y462" s="117"/>
      <c r="Z462" s="117"/>
    </row>
    <row r="463" spans="1:26" ht="15.75" customHeight="1">
      <c r="A463" s="117"/>
      <c r="B463" s="117"/>
      <c r="C463" s="117"/>
      <c r="D463" s="117"/>
      <c r="E463" s="285"/>
      <c r="F463" s="117"/>
      <c r="G463" s="285"/>
      <c r="H463" s="117"/>
      <c r="I463" s="285"/>
      <c r="J463" s="117"/>
      <c r="K463" s="285"/>
      <c r="L463" s="117"/>
      <c r="M463" s="285"/>
      <c r="N463" s="117"/>
      <c r="O463" s="285"/>
      <c r="P463" s="117"/>
      <c r="Q463" s="285"/>
      <c r="R463" s="117"/>
      <c r="S463" s="117"/>
      <c r="T463" s="117"/>
      <c r="U463" s="117"/>
      <c r="V463" s="117"/>
      <c r="W463" s="117"/>
      <c r="X463" s="117"/>
      <c r="Y463" s="117"/>
      <c r="Z463" s="117"/>
    </row>
    <row r="464" spans="1:26" ht="15.75" customHeight="1">
      <c r="A464" s="117"/>
      <c r="B464" s="117"/>
      <c r="C464" s="117"/>
      <c r="D464" s="117"/>
      <c r="E464" s="285"/>
      <c r="F464" s="117"/>
      <c r="G464" s="285"/>
      <c r="H464" s="117"/>
      <c r="I464" s="285"/>
      <c r="J464" s="117"/>
      <c r="K464" s="285"/>
      <c r="L464" s="117"/>
      <c r="M464" s="285"/>
      <c r="N464" s="117"/>
      <c r="O464" s="285"/>
      <c r="P464" s="117"/>
      <c r="Q464" s="285"/>
      <c r="R464" s="117"/>
      <c r="S464" s="117"/>
      <c r="T464" s="117"/>
      <c r="U464" s="117"/>
      <c r="V464" s="117"/>
      <c r="W464" s="117"/>
      <c r="X464" s="117"/>
      <c r="Y464" s="117"/>
      <c r="Z464" s="117"/>
    </row>
    <row r="465" spans="1:26" ht="15.75" customHeight="1">
      <c r="A465" s="117"/>
      <c r="B465" s="117"/>
      <c r="C465" s="117"/>
      <c r="D465" s="117"/>
      <c r="E465" s="285"/>
      <c r="F465" s="117"/>
      <c r="G465" s="285"/>
      <c r="H465" s="117"/>
      <c r="I465" s="285"/>
      <c r="J465" s="117"/>
      <c r="K465" s="285"/>
      <c r="L465" s="117"/>
      <c r="M465" s="285"/>
      <c r="N465" s="117"/>
      <c r="O465" s="285"/>
      <c r="P465" s="117"/>
      <c r="Q465" s="285"/>
      <c r="R465" s="117"/>
      <c r="S465" s="117"/>
      <c r="T465" s="117"/>
      <c r="U465" s="117"/>
      <c r="V465" s="117"/>
      <c r="W465" s="117"/>
      <c r="X465" s="117"/>
      <c r="Y465" s="117"/>
      <c r="Z465" s="117"/>
    </row>
    <row r="466" spans="1:26" ht="15.75" customHeight="1">
      <c r="A466" s="117"/>
      <c r="B466" s="117"/>
      <c r="C466" s="117"/>
      <c r="D466" s="117"/>
      <c r="E466" s="285"/>
      <c r="F466" s="117"/>
      <c r="G466" s="285"/>
      <c r="H466" s="117"/>
      <c r="I466" s="285"/>
      <c r="J466" s="117"/>
      <c r="K466" s="285"/>
      <c r="L466" s="117"/>
      <c r="M466" s="285"/>
      <c r="N466" s="117"/>
      <c r="O466" s="285"/>
      <c r="P466" s="117"/>
      <c r="Q466" s="285"/>
      <c r="R466" s="117"/>
      <c r="S466" s="117"/>
      <c r="T466" s="117"/>
      <c r="U466" s="117"/>
      <c r="V466" s="117"/>
      <c r="W466" s="117"/>
      <c r="X466" s="117"/>
      <c r="Y466" s="117"/>
      <c r="Z466" s="117"/>
    </row>
    <row r="467" spans="1:26" ht="15.75" customHeight="1">
      <c r="A467" s="117"/>
      <c r="B467" s="117"/>
      <c r="C467" s="117"/>
      <c r="D467" s="117"/>
      <c r="E467" s="285"/>
      <c r="F467" s="117"/>
      <c r="G467" s="285"/>
      <c r="H467" s="117"/>
      <c r="I467" s="285"/>
      <c r="J467" s="117"/>
      <c r="K467" s="285"/>
      <c r="L467" s="117"/>
      <c r="M467" s="285"/>
      <c r="N467" s="117"/>
      <c r="O467" s="285"/>
      <c r="P467" s="117"/>
      <c r="Q467" s="285"/>
      <c r="R467" s="117"/>
      <c r="S467" s="117"/>
      <c r="T467" s="117"/>
      <c r="U467" s="117"/>
      <c r="V467" s="117"/>
      <c r="W467" s="117"/>
      <c r="X467" s="117"/>
      <c r="Y467" s="117"/>
      <c r="Z467" s="117"/>
    </row>
    <row r="468" spans="1:26" ht="15.75" customHeight="1">
      <c r="A468" s="117"/>
      <c r="B468" s="117"/>
      <c r="C468" s="117"/>
      <c r="D468" s="117"/>
      <c r="E468" s="285"/>
      <c r="F468" s="117"/>
      <c r="G468" s="285"/>
      <c r="H468" s="117"/>
      <c r="I468" s="285"/>
      <c r="J468" s="117"/>
      <c r="K468" s="285"/>
      <c r="L468" s="117"/>
      <c r="M468" s="285"/>
      <c r="N468" s="117"/>
      <c r="O468" s="285"/>
      <c r="P468" s="117"/>
      <c r="Q468" s="285"/>
      <c r="R468" s="117"/>
      <c r="S468" s="117"/>
      <c r="T468" s="117"/>
      <c r="U468" s="117"/>
      <c r="V468" s="117"/>
      <c r="W468" s="117"/>
      <c r="X468" s="117"/>
      <c r="Y468" s="117"/>
      <c r="Z468" s="117"/>
    </row>
    <row r="469" spans="1:26" ht="15.75" customHeight="1">
      <c r="A469" s="117"/>
      <c r="B469" s="117"/>
      <c r="C469" s="117"/>
      <c r="D469" s="117"/>
      <c r="E469" s="285"/>
      <c r="F469" s="117"/>
      <c r="G469" s="285"/>
      <c r="H469" s="117"/>
      <c r="I469" s="285"/>
      <c r="J469" s="117"/>
      <c r="K469" s="285"/>
      <c r="L469" s="117"/>
      <c r="M469" s="285"/>
      <c r="N469" s="117"/>
      <c r="O469" s="285"/>
      <c r="P469" s="117"/>
      <c r="Q469" s="285"/>
      <c r="R469" s="117"/>
      <c r="S469" s="117"/>
      <c r="T469" s="117"/>
      <c r="U469" s="117"/>
      <c r="V469" s="117"/>
      <c r="W469" s="117"/>
      <c r="X469" s="117"/>
      <c r="Y469" s="117"/>
      <c r="Z469" s="117"/>
    </row>
    <row r="470" spans="1:26" ht="15.75" customHeight="1">
      <c r="A470" s="117"/>
      <c r="B470" s="117"/>
      <c r="C470" s="117"/>
      <c r="D470" s="117"/>
      <c r="E470" s="285"/>
      <c r="F470" s="117"/>
      <c r="G470" s="285"/>
      <c r="H470" s="117"/>
      <c r="I470" s="285"/>
      <c r="J470" s="117"/>
      <c r="K470" s="285"/>
      <c r="L470" s="117"/>
      <c r="M470" s="285"/>
      <c r="N470" s="117"/>
      <c r="O470" s="285"/>
      <c r="P470" s="117"/>
      <c r="Q470" s="285"/>
      <c r="R470" s="117"/>
      <c r="S470" s="117"/>
      <c r="T470" s="117"/>
      <c r="U470" s="117"/>
      <c r="V470" s="117"/>
      <c r="W470" s="117"/>
      <c r="X470" s="117"/>
      <c r="Y470" s="117"/>
      <c r="Z470" s="117"/>
    </row>
    <row r="471" spans="1:26" ht="15.75" customHeight="1">
      <c r="A471" s="117"/>
      <c r="B471" s="117"/>
      <c r="C471" s="117"/>
      <c r="D471" s="117"/>
      <c r="E471" s="285"/>
      <c r="F471" s="117"/>
      <c r="G471" s="285"/>
      <c r="H471" s="117"/>
      <c r="I471" s="285"/>
      <c r="J471" s="117"/>
      <c r="K471" s="285"/>
      <c r="L471" s="117"/>
      <c r="M471" s="285"/>
      <c r="N471" s="117"/>
      <c r="O471" s="285"/>
      <c r="P471" s="117"/>
      <c r="Q471" s="285"/>
      <c r="R471" s="117"/>
      <c r="S471" s="117"/>
      <c r="T471" s="117"/>
      <c r="U471" s="117"/>
      <c r="V471" s="117"/>
      <c r="W471" s="117"/>
      <c r="X471" s="117"/>
      <c r="Y471" s="117"/>
      <c r="Z471" s="117"/>
    </row>
    <row r="472" spans="1:26" ht="15.75" customHeight="1">
      <c r="A472" s="117"/>
      <c r="B472" s="117"/>
      <c r="C472" s="117"/>
      <c r="D472" s="117"/>
      <c r="E472" s="285"/>
      <c r="F472" s="117"/>
      <c r="G472" s="285"/>
      <c r="H472" s="117"/>
      <c r="I472" s="285"/>
      <c r="J472" s="117"/>
      <c r="K472" s="285"/>
      <c r="L472" s="117"/>
      <c r="M472" s="285"/>
      <c r="N472" s="117"/>
      <c r="O472" s="285"/>
      <c r="P472" s="117"/>
      <c r="Q472" s="285"/>
      <c r="R472" s="117"/>
      <c r="S472" s="117"/>
      <c r="T472" s="117"/>
      <c r="U472" s="117"/>
      <c r="V472" s="117"/>
      <c r="W472" s="117"/>
      <c r="X472" s="117"/>
      <c r="Y472" s="117"/>
      <c r="Z472" s="117"/>
    </row>
    <row r="473" spans="1:26" ht="15.75" customHeight="1">
      <c r="A473" s="117"/>
      <c r="B473" s="117"/>
      <c r="C473" s="117"/>
      <c r="D473" s="117"/>
      <c r="E473" s="285"/>
      <c r="F473" s="117"/>
      <c r="G473" s="285"/>
      <c r="H473" s="117"/>
      <c r="I473" s="285"/>
      <c r="J473" s="117"/>
      <c r="K473" s="285"/>
      <c r="L473" s="117"/>
      <c r="M473" s="285"/>
      <c r="N473" s="117"/>
      <c r="O473" s="285"/>
      <c r="P473" s="117"/>
      <c r="Q473" s="285"/>
      <c r="R473" s="117"/>
      <c r="S473" s="117"/>
      <c r="T473" s="117"/>
      <c r="U473" s="117"/>
      <c r="V473" s="117"/>
      <c r="W473" s="117"/>
      <c r="X473" s="117"/>
      <c r="Y473" s="117"/>
      <c r="Z473" s="117"/>
    </row>
    <row r="474" spans="1:26" ht="15.75" customHeight="1">
      <c r="A474" s="117"/>
      <c r="B474" s="117"/>
      <c r="C474" s="117"/>
      <c r="D474" s="117"/>
      <c r="E474" s="285"/>
      <c r="F474" s="117"/>
      <c r="G474" s="285"/>
      <c r="H474" s="117"/>
      <c r="I474" s="285"/>
      <c r="J474" s="117"/>
      <c r="K474" s="285"/>
      <c r="L474" s="117"/>
      <c r="M474" s="285"/>
      <c r="N474" s="117"/>
      <c r="O474" s="285"/>
      <c r="P474" s="117"/>
      <c r="Q474" s="285"/>
      <c r="R474" s="117"/>
      <c r="S474" s="117"/>
      <c r="T474" s="117"/>
      <c r="U474" s="117"/>
      <c r="V474" s="117"/>
      <c r="W474" s="117"/>
      <c r="X474" s="117"/>
      <c r="Y474" s="117"/>
      <c r="Z474" s="117"/>
    </row>
    <row r="475" spans="1:26" ht="15.75" customHeight="1">
      <c r="A475" s="117"/>
      <c r="B475" s="117"/>
      <c r="C475" s="117"/>
      <c r="D475" s="117"/>
      <c r="E475" s="285"/>
      <c r="F475" s="117"/>
      <c r="G475" s="285"/>
      <c r="H475" s="117"/>
      <c r="I475" s="285"/>
      <c r="J475" s="117"/>
      <c r="K475" s="285"/>
      <c r="L475" s="117"/>
      <c r="M475" s="285"/>
      <c r="N475" s="117"/>
      <c r="O475" s="285"/>
      <c r="P475" s="117"/>
      <c r="Q475" s="285"/>
      <c r="R475" s="117"/>
      <c r="S475" s="117"/>
      <c r="T475" s="117"/>
      <c r="U475" s="117"/>
      <c r="V475" s="117"/>
      <c r="W475" s="117"/>
      <c r="X475" s="117"/>
      <c r="Y475" s="117"/>
      <c r="Z475" s="117"/>
    </row>
    <row r="476" spans="1:26" ht="15.75" customHeight="1">
      <c r="A476" s="117"/>
      <c r="B476" s="117"/>
      <c r="C476" s="117"/>
      <c r="D476" s="117"/>
      <c r="E476" s="285"/>
      <c r="F476" s="117"/>
      <c r="G476" s="285"/>
      <c r="H476" s="117"/>
      <c r="I476" s="285"/>
      <c r="J476" s="117"/>
      <c r="K476" s="285"/>
      <c r="L476" s="117"/>
      <c r="M476" s="285"/>
      <c r="N476" s="117"/>
      <c r="O476" s="285"/>
      <c r="P476" s="117"/>
      <c r="Q476" s="285"/>
      <c r="R476" s="117"/>
      <c r="S476" s="117"/>
      <c r="T476" s="117"/>
      <c r="U476" s="117"/>
      <c r="V476" s="117"/>
      <c r="W476" s="117"/>
      <c r="X476" s="117"/>
      <c r="Y476" s="117"/>
      <c r="Z476" s="117"/>
    </row>
    <row r="477" spans="1:26" ht="15.75" customHeight="1">
      <c r="A477" s="117"/>
      <c r="B477" s="117"/>
      <c r="C477" s="117"/>
      <c r="D477" s="117"/>
      <c r="E477" s="285"/>
      <c r="F477" s="117"/>
      <c r="G477" s="285"/>
      <c r="H477" s="117"/>
      <c r="I477" s="285"/>
      <c r="J477" s="117"/>
      <c r="K477" s="285"/>
      <c r="L477" s="117"/>
      <c r="M477" s="285"/>
      <c r="N477" s="117"/>
      <c r="O477" s="285"/>
      <c r="P477" s="117"/>
      <c r="Q477" s="285"/>
      <c r="R477" s="117"/>
      <c r="S477" s="117"/>
      <c r="T477" s="117"/>
      <c r="U477" s="117"/>
      <c r="V477" s="117"/>
      <c r="W477" s="117"/>
      <c r="X477" s="117"/>
      <c r="Y477" s="117"/>
      <c r="Z477" s="117"/>
    </row>
    <row r="478" spans="1:26" ht="15.75" customHeight="1">
      <c r="A478" s="117"/>
      <c r="B478" s="117"/>
      <c r="C478" s="117"/>
      <c r="D478" s="117"/>
      <c r="E478" s="285"/>
      <c r="F478" s="117"/>
      <c r="G478" s="285"/>
      <c r="H478" s="117"/>
      <c r="I478" s="285"/>
      <c r="J478" s="117"/>
      <c r="K478" s="285"/>
      <c r="L478" s="117"/>
      <c r="M478" s="285"/>
      <c r="N478" s="117"/>
      <c r="O478" s="285"/>
      <c r="P478" s="117"/>
      <c r="Q478" s="285"/>
      <c r="R478" s="117"/>
      <c r="S478" s="117"/>
      <c r="T478" s="117"/>
      <c r="U478" s="117"/>
      <c r="V478" s="117"/>
      <c r="W478" s="117"/>
      <c r="X478" s="117"/>
      <c r="Y478" s="117"/>
      <c r="Z478" s="117"/>
    </row>
    <row r="479" spans="1:26" ht="15.75" customHeight="1">
      <c r="A479" s="117"/>
      <c r="B479" s="117"/>
      <c r="C479" s="117"/>
      <c r="D479" s="117"/>
      <c r="E479" s="285"/>
      <c r="F479" s="117"/>
      <c r="G479" s="285"/>
      <c r="H479" s="117"/>
      <c r="I479" s="285"/>
      <c r="J479" s="117"/>
      <c r="K479" s="285"/>
      <c r="L479" s="117"/>
      <c r="M479" s="285"/>
      <c r="N479" s="117"/>
      <c r="O479" s="285"/>
      <c r="P479" s="117"/>
      <c r="Q479" s="285"/>
      <c r="R479" s="117"/>
      <c r="S479" s="117"/>
      <c r="T479" s="117"/>
      <c r="U479" s="117"/>
      <c r="V479" s="117"/>
      <c r="W479" s="117"/>
      <c r="X479" s="117"/>
      <c r="Y479" s="117"/>
      <c r="Z479" s="117"/>
    </row>
    <row r="480" spans="1:26" ht="15.75" customHeight="1">
      <c r="A480" s="117"/>
      <c r="B480" s="117"/>
      <c r="C480" s="117"/>
      <c r="D480" s="117"/>
      <c r="E480" s="285"/>
      <c r="F480" s="117"/>
      <c r="G480" s="285"/>
      <c r="H480" s="117"/>
      <c r="I480" s="285"/>
      <c r="J480" s="117"/>
      <c r="K480" s="285"/>
      <c r="L480" s="117"/>
      <c r="M480" s="285"/>
      <c r="N480" s="117"/>
      <c r="O480" s="285"/>
      <c r="P480" s="117"/>
      <c r="Q480" s="285"/>
      <c r="R480" s="117"/>
      <c r="S480" s="117"/>
      <c r="T480" s="117"/>
      <c r="U480" s="117"/>
      <c r="V480" s="117"/>
      <c r="W480" s="117"/>
      <c r="X480" s="117"/>
      <c r="Y480" s="117"/>
      <c r="Z480" s="117"/>
    </row>
    <row r="481" spans="1:26" ht="15.75" customHeight="1">
      <c r="A481" s="117"/>
      <c r="B481" s="117"/>
      <c r="C481" s="117"/>
      <c r="D481" s="117"/>
      <c r="E481" s="285"/>
      <c r="F481" s="117"/>
      <c r="G481" s="285"/>
      <c r="H481" s="117"/>
      <c r="I481" s="285"/>
      <c r="J481" s="117"/>
      <c r="K481" s="285"/>
      <c r="L481" s="117"/>
      <c r="M481" s="285"/>
      <c r="N481" s="117"/>
      <c r="O481" s="285"/>
      <c r="P481" s="117"/>
      <c r="Q481" s="285"/>
      <c r="R481" s="117"/>
      <c r="S481" s="117"/>
      <c r="T481" s="117"/>
      <c r="U481" s="117"/>
      <c r="V481" s="117"/>
      <c r="W481" s="117"/>
      <c r="X481" s="117"/>
      <c r="Y481" s="117"/>
      <c r="Z481" s="117"/>
    </row>
    <row r="482" spans="1:26" ht="15.75" customHeight="1">
      <c r="A482" s="117"/>
      <c r="B482" s="117"/>
      <c r="C482" s="117"/>
      <c r="D482" s="117"/>
      <c r="E482" s="285"/>
      <c r="F482" s="117"/>
      <c r="G482" s="285"/>
      <c r="H482" s="117"/>
      <c r="I482" s="285"/>
      <c r="J482" s="117"/>
      <c r="K482" s="285"/>
      <c r="L482" s="117"/>
      <c r="M482" s="285"/>
      <c r="N482" s="117"/>
      <c r="O482" s="285"/>
      <c r="P482" s="117"/>
      <c r="Q482" s="285"/>
      <c r="R482" s="117"/>
      <c r="S482" s="117"/>
      <c r="T482" s="117"/>
      <c r="U482" s="117"/>
      <c r="V482" s="117"/>
      <c r="W482" s="117"/>
      <c r="X482" s="117"/>
      <c r="Y482" s="117"/>
      <c r="Z482" s="117"/>
    </row>
    <row r="483" spans="1:26" ht="15.75" customHeight="1">
      <c r="A483" s="117"/>
      <c r="B483" s="117"/>
      <c r="C483" s="117"/>
      <c r="D483" s="117"/>
      <c r="E483" s="285"/>
      <c r="F483" s="117"/>
      <c r="G483" s="285"/>
      <c r="H483" s="117"/>
      <c r="I483" s="285"/>
      <c r="J483" s="117"/>
      <c r="K483" s="285"/>
      <c r="L483" s="117"/>
      <c r="M483" s="285"/>
      <c r="N483" s="117"/>
      <c r="O483" s="285"/>
      <c r="P483" s="117"/>
      <c r="Q483" s="285"/>
      <c r="R483" s="117"/>
      <c r="S483" s="117"/>
      <c r="T483" s="117"/>
      <c r="U483" s="117"/>
      <c r="V483" s="117"/>
      <c r="W483" s="117"/>
      <c r="X483" s="117"/>
      <c r="Y483" s="117"/>
      <c r="Z483" s="117"/>
    </row>
    <row r="484" spans="1:26" ht="15.75" customHeight="1">
      <c r="A484" s="117"/>
      <c r="B484" s="117"/>
      <c r="C484" s="117"/>
      <c r="D484" s="117"/>
      <c r="E484" s="285"/>
      <c r="F484" s="117"/>
      <c r="G484" s="285"/>
      <c r="H484" s="117"/>
      <c r="I484" s="285"/>
      <c r="J484" s="117"/>
      <c r="K484" s="285"/>
      <c r="L484" s="117"/>
      <c r="M484" s="285"/>
      <c r="N484" s="117"/>
      <c r="O484" s="285"/>
      <c r="P484" s="117"/>
      <c r="Q484" s="285"/>
      <c r="R484" s="117"/>
      <c r="S484" s="117"/>
      <c r="T484" s="117"/>
      <c r="U484" s="117"/>
      <c r="V484" s="117"/>
      <c r="W484" s="117"/>
      <c r="X484" s="117"/>
      <c r="Y484" s="117"/>
      <c r="Z484" s="117"/>
    </row>
    <row r="485" spans="1:26" ht="15.75" customHeight="1">
      <c r="A485" s="117"/>
      <c r="B485" s="117"/>
      <c r="C485" s="117"/>
      <c r="D485" s="117"/>
      <c r="E485" s="285"/>
      <c r="F485" s="117"/>
      <c r="G485" s="285"/>
      <c r="H485" s="117"/>
      <c r="I485" s="285"/>
      <c r="J485" s="117"/>
      <c r="K485" s="285"/>
      <c r="L485" s="117"/>
      <c r="M485" s="285"/>
      <c r="N485" s="117"/>
      <c r="O485" s="285"/>
      <c r="P485" s="117"/>
      <c r="Q485" s="285"/>
      <c r="R485" s="117"/>
      <c r="S485" s="117"/>
      <c r="T485" s="117"/>
      <c r="U485" s="117"/>
      <c r="V485" s="117"/>
      <c r="W485" s="117"/>
      <c r="X485" s="117"/>
      <c r="Y485" s="117"/>
      <c r="Z485" s="117"/>
    </row>
    <row r="486" spans="1:26" ht="15.75" customHeight="1">
      <c r="A486" s="117"/>
      <c r="B486" s="117"/>
      <c r="C486" s="117"/>
      <c r="D486" s="117"/>
      <c r="E486" s="285"/>
      <c r="F486" s="117"/>
      <c r="G486" s="285"/>
      <c r="H486" s="117"/>
      <c r="I486" s="285"/>
      <c r="J486" s="117"/>
      <c r="K486" s="285"/>
      <c r="L486" s="117"/>
      <c r="M486" s="285"/>
      <c r="N486" s="117"/>
      <c r="O486" s="285"/>
      <c r="P486" s="117"/>
      <c r="Q486" s="285"/>
      <c r="R486" s="117"/>
      <c r="S486" s="117"/>
      <c r="T486" s="117"/>
      <c r="U486" s="117"/>
      <c r="V486" s="117"/>
      <c r="W486" s="117"/>
      <c r="X486" s="117"/>
      <c r="Y486" s="117"/>
      <c r="Z486" s="117"/>
    </row>
    <row r="487" spans="1:26" ht="15.75" customHeight="1">
      <c r="A487" s="117"/>
      <c r="B487" s="117"/>
      <c r="C487" s="117"/>
      <c r="D487" s="117"/>
      <c r="E487" s="285"/>
      <c r="F487" s="117"/>
      <c r="G487" s="285"/>
      <c r="H487" s="117"/>
      <c r="I487" s="285"/>
      <c r="J487" s="117"/>
      <c r="K487" s="285"/>
      <c r="L487" s="117"/>
      <c r="M487" s="285"/>
      <c r="N487" s="117"/>
      <c r="O487" s="285"/>
      <c r="P487" s="117"/>
      <c r="Q487" s="285"/>
      <c r="R487" s="117"/>
      <c r="S487" s="117"/>
      <c r="T487" s="117"/>
      <c r="U487" s="117"/>
      <c r="V487" s="117"/>
      <c r="W487" s="117"/>
      <c r="X487" s="117"/>
      <c r="Y487" s="117"/>
      <c r="Z487" s="117"/>
    </row>
    <row r="488" spans="1:26" ht="15.75" customHeight="1">
      <c r="A488" s="117"/>
      <c r="B488" s="117"/>
      <c r="C488" s="117"/>
      <c r="D488" s="117"/>
      <c r="E488" s="285"/>
      <c r="F488" s="117"/>
      <c r="G488" s="285"/>
      <c r="H488" s="117"/>
      <c r="I488" s="285"/>
      <c r="J488" s="117"/>
      <c r="K488" s="285"/>
      <c r="L488" s="117"/>
      <c r="M488" s="285"/>
      <c r="N488" s="117"/>
      <c r="O488" s="285"/>
      <c r="P488" s="117"/>
      <c r="Q488" s="285"/>
      <c r="R488" s="117"/>
      <c r="S488" s="117"/>
      <c r="T488" s="117"/>
      <c r="U488" s="117"/>
      <c r="V488" s="117"/>
      <c r="W488" s="117"/>
      <c r="X488" s="117"/>
      <c r="Y488" s="117"/>
      <c r="Z488" s="117"/>
    </row>
    <row r="489" spans="1:26" ht="15.75" customHeight="1">
      <c r="A489" s="117"/>
      <c r="B489" s="117"/>
      <c r="C489" s="117"/>
      <c r="D489" s="117"/>
      <c r="E489" s="285"/>
      <c r="F489" s="117"/>
      <c r="G489" s="285"/>
      <c r="H489" s="117"/>
      <c r="I489" s="285"/>
      <c r="J489" s="117"/>
      <c r="K489" s="285"/>
      <c r="L489" s="117"/>
      <c r="M489" s="285"/>
      <c r="N489" s="117"/>
      <c r="O489" s="285"/>
      <c r="P489" s="117"/>
      <c r="Q489" s="285"/>
      <c r="R489" s="117"/>
      <c r="S489" s="117"/>
      <c r="T489" s="117"/>
      <c r="U489" s="117"/>
      <c r="V489" s="117"/>
      <c r="W489" s="117"/>
      <c r="X489" s="117"/>
      <c r="Y489" s="117"/>
      <c r="Z489" s="117"/>
    </row>
    <row r="490" spans="1:26" ht="15.75" customHeight="1">
      <c r="A490" s="117"/>
      <c r="B490" s="117"/>
      <c r="C490" s="117"/>
      <c r="D490" s="117"/>
      <c r="E490" s="285"/>
      <c r="F490" s="117"/>
      <c r="G490" s="285"/>
      <c r="H490" s="117"/>
      <c r="I490" s="285"/>
      <c r="J490" s="117"/>
      <c r="K490" s="285"/>
      <c r="L490" s="117"/>
      <c r="M490" s="285"/>
      <c r="N490" s="117"/>
      <c r="O490" s="285"/>
      <c r="P490" s="117"/>
      <c r="Q490" s="285"/>
      <c r="R490" s="117"/>
      <c r="S490" s="117"/>
      <c r="T490" s="117"/>
      <c r="U490" s="117"/>
      <c r="V490" s="117"/>
      <c r="W490" s="117"/>
      <c r="X490" s="117"/>
      <c r="Y490" s="117"/>
      <c r="Z490" s="117"/>
    </row>
    <row r="491" spans="1:26" ht="15.75" customHeight="1">
      <c r="A491" s="117"/>
      <c r="B491" s="117"/>
      <c r="C491" s="117"/>
      <c r="D491" s="117"/>
      <c r="E491" s="285"/>
      <c r="F491" s="117"/>
      <c r="G491" s="285"/>
      <c r="H491" s="117"/>
      <c r="I491" s="285"/>
      <c r="J491" s="117"/>
      <c r="K491" s="285"/>
      <c r="L491" s="117"/>
      <c r="M491" s="285"/>
      <c r="N491" s="117"/>
      <c r="O491" s="285"/>
      <c r="P491" s="117"/>
      <c r="Q491" s="285"/>
      <c r="R491" s="117"/>
      <c r="S491" s="117"/>
      <c r="T491" s="117"/>
      <c r="U491" s="117"/>
      <c r="V491" s="117"/>
      <c r="W491" s="117"/>
      <c r="X491" s="117"/>
      <c r="Y491" s="117"/>
      <c r="Z491" s="117"/>
    </row>
    <row r="492" spans="1:26" ht="15.75" customHeight="1">
      <c r="A492" s="117"/>
      <c r="B492" s="117"/>
      <c r="C492" s="117"/>
      <c r="D492" s="117"/>
      <c r="E492" s="285"/>
      <c r="F492" s="117"/>
      <c r="G492" s="285"/>
      <c r="H492" s="117"/>
      <c r="I492" s="285"/>
      <c r="J492" s="117"/>
      <c r="K492" s="285"/>
      <c r="L492" s="117"/>
      <c r="M492" s="285"/>
      <c r="N492" s="117"/>
      <c r="O492" s="285"/>
      <c r="P492" s="117"/>
      <c r="Q492" s="285"/>
      <c r="R492" s="117"/>
      <c r="S492" s="117"/>
      <c r="T492" s="117"/>
      <c r="U492" s="117"/>
      <c r="V492" s="117"/>
      <c r="W492" s="117"/>
      <c r="X492" s="117"/>
      <c r="Y492" s="117"/>
      <c r="Z492" s="117"/>
    </row>
    <row r="493" spans="1:26" ht="15.75" customHeight="1">
      <c r="A493" s="117"/>
      <c r="B493" s="117"/>
      <c r="C493" s="117"/>
      <c r="D493" s="117"/>
      <c r="E493" s="285"/>
      <c r="F493" s="117"/>
      <c r="G493" s="285"/>
      <c r="H493" s="117"/>
      <c r="I493" s="285"/>
      <c r="J493" s="117"/>
      <c r="K493" s="285"/>
      <c r="L493" s="117"/>
      <c r="M493" s="285"/>
      <c r="N493" s="117"/>
      <c r="O493" s="285"/>
      <c r="P493" s="117"/>
      <c r="Q493" s="285"/>
      <c r="R493" s="117"/>
      <c r="S493" s="117"/>
      <c r="T493" s="117"/>
      <c r="U493" s="117"/>
      <c r="V493" s="117"/>
      <c r="W493" s="117"/>
      <c r="X493" s="117"/>
      <c r="Y493" s="117"/>
      <c r="Z493" s="117"/>
    </row>
    <row r="494" spans="1:26" ht="15.75" customHeight="1">
      <c r="A494" s="117"/>
      <c r="B494" s="117"/>
      <c r="C494" s="117"/>
      <c r="D494" s="117"/>
      <c r="E494" s="285"/>
      <c r="F494" s="117"/>
      <c r="G494" s="285"/>
      <c r="H494" s="117"/>
      <c r="I494" s="285"/>
      <c r="J494" s="117"/>
      <c r="K494" s="285"/>
      <c r="L494" s="117"/>
      <c r="M494" s="285"/>
      <c r="N494" s="117"/>
      <c r="O494" s="285"/>
      <c r="P494" s="117"/>
      <c r="Q494" s="285"/>
      <c r="R494" s="117"/>
      <c r="S494" s="117"/>
      <c r="T494" s="117"/>
      <c r="U494" s="117"/>
      <c r="V494" s="117"/>
      <c r="W494" s="117"/>
      <c r="X494" s="117"/>
      <c r="Y494" s="117"/>
      <c r="Z494" s="117"/>
    </row>
    <row r="495" spans="1:26" ht="15.75" customHeight="1">
      <c r="A495" s="117"/>
      <c r="B495" s="117"/>
      <c r="C495" s="117"/>
      <c r="D495" s="117"/>
      <c r="E495" s="285"/>
      <c r="F495" s="117"/>
      <c r="G495" s="285"/>
      <c r="H495" s="117"/>
      <c r="I495" s="285"/>
      <c r="J495" s="117"/>
      <c r="K495" s="285"/>
      <c r="L495" s="117"/>
      <c r="M495" s="285"/>
      <c r="N495" s="117"/>
      <c r="O495" s="285"/>
      <c r="P495" s="117"/>
      <c r="Q495" s="285"/>
      <c r="R495" s="117"/>
      <c r="S495" s="117"/>
      <c r="T495" s="117"/>
      <c r="U495" s="117"/>
      <c r="V495" s="117"/>
      <c r="W495" s="117"/>
      <c r="X495" s="117"/>
      <c r="Y495" s="117"/>
      <c r="Z495" s="117"/>
    </row>
    <row r="496" spans="1:26" ht="15.75" customHeight="1">
      <c r="A496" s="117"/>
      <c r="B496" s="117"/>
      <c r="C496" s="117"/>
      <c r="D496" s="117"/>
      <c r="E496" s="285"/>
      <c r="F496" s="117"/>
      <c r="G496" s="285"/>
      <c r="H496" s="117"/>
      <c r="I496" s="285"/>
      <c r="J496" s="117"/>
      <c r="K496" s="285"/>
      <c r="L496" s="117"/>
      <c r="M496" s="285"/>
      <c r="N496" s="117"/>
      <c r="O496" s="285"/>
      <c r="P496" s="117"/>
      <c r="Q496" s="285"/>
      <c r="R496" s="117"/>
      <c r="S496" s="117"/>
      <c r="T496" s="117"/>
      <c r="U496" s="117"/>
      <c r="V496" s="117"/>
      <c r="W496" s="117"/>
      <c r="X496" s="117"/>
      <c r="Y496" s="117"/>
      <c r="Z496" s="117"/>
    </row>
    <row r="497" spans="1:26" ht="15.75" customHeight="1">
      <c r="A497" s="117"/>
      <c r="B497" s="117"/>
      <c r="C497" s="117"/>
      <c r="D497" s="117"/>
      <c r="E497" s="285"/>
      <c r="F497" s="117"/>
      <c r="G497" s="285"/>
      <c r="H497" s="117"/>
      <c r="I497" s="285"/>
      <c r="J497" s="117"/>
      <c r="K497" s="285"/>
      <c r="L497" s="117"/>
      <c r="M497" s="285"/>
      <c r="N497" s="117"/>
      <c r="O497" s="285"/>
      <c r="P497" s="117"/>
      <c r="Q497" s="285"/>
      <c r="R497" s="117"/>
      <c r="S497" s="117"/>
      <c r="T497" s="117"/>
      <c r="U497" s="117"/>
      <c r="V497" s="117"/>
      <c r="W497" s="117"/>
      <c r="X497" s="117"/>
      <c r="Y497" s="117"/>
      <c r="Z497" s="117"/>
    </row>
    <row r="498" spans="1:26" ht="15.75" customHeight="1">
      <c r="A498" s="117"/>
      <c r="B498" s="117"/>
      <c r="C498" s="117"/>
      <c r="D498" s="117"/>
      <c r="E498" s="285"/>
      <c r="F498" s="117"/>
      <c r="G498" s="285"/>
      <c r="H498" s="117"/>
      <c r="I498" s="285"/>
      <c r="J498" s="117"/>
      <c r="K498" s="285"/>
      <c r="L498" s="117"/>
      <c r="M498" s="285"/>
      <c r="N498" s="117"/>
      <c r="O498" s="285"/>
      <c r="P498" s="117"/>
      <c r="Q498" s="285"/>
      <c r="R498" s="117"/>
      <c r="S498" s="117"/>
      <c r="T498" s="117"/>
      <c r="U498" s="117"/>
      <c r="V498" s="117"/>
      <c r="W498" s="117"/>
      <c r="X498" s="117"/>
      <c r="Y498" s="117"/>
      <c r="Z498" s="117"/>
    </row>
    <row r="499" spans="1:26" ht="15.75" customHeight="1">
      <c r="A499" s="117"/>
      <c r="B499" s="117"/>
      <c r="C499" s="117"/>
      <c r="D499" s="117"/>
      <c r="E499" s="285"/>
      <c r="F499" s="117"/>
      <c r="G499" s="285"/>
      <c r="H499" s="117"/>
      <c r="I499" s="285"/>
      <c r="J499" s="117"/>
      <c r="K499" s="285"/>
      <c r="L499" s="117"/>
      <c r="M499" s="285"/>
      <c r="N499" s="117"/>
      <c r="O499" s="285"/>
      <c r="P499" s="117"/>
      <c r="Q499" s="285"/>
      <c r="R499" s="117"/>
      <c r="S499" s="117"/>
      <c r="T499" s="117"/>
      <c r="U499" s="117"/>
      <c r="V499" s="117"/>
      <c r="W499" s="117"/>
      <c r="X499" s="117"/>
      <c r="Y499" s="117"/>
      <c r="Z499" s="117"/>
    </row>
    <row r="500" spans="1:26" ht="15.75" customHeight="1">
      <c r="A500" s="117"/>
      <c r="B500" s="117"/>
      <c r="C500" s="117"/>
      <c r="D500" s="117"/>
      <c r="E500" s="285"/>
      <c r="F500" s="117"/>
      <c r="G500" s="285"/>
      <c r="H500" s="117"/>
      <c r="I500" s="285"/>
      <c r="J500" s="117"/>
      <c r="K500" s="285"/>
      <c r="L500" s="117"/>
      <c r="M500" s="285"/>
      <c r="N500" s="117"/>
      <c r="O500" s="285"/>
      <c r="P500" s="117"/>
      <c r="Q500" s="285"/>
      <c r="R500" s="117"/>
      <c r="S500" s="117"/>
      <c r="T500" s="117"/>
      <c r="U500" s="117"/>
      <c r="V500" s="117"/>
      <c r="W500" s="117"/>
      <c r="X500" s="117"/>
      <c r="Y500" s="117"/>
      <c r="Z500" s="117"/>
    </row>
    <row r="501" spans="1:26" ht="15.75" customHeight="1">
      <c r="A501" s="117"/>
      <c r="B501" s="117"/>
      <c r="C501" s="117"/>
      <c r="D501" s="117"/>
      <c r="E501" s="285"/>
      <c r="F501" s="117"/>
      <c r="G501" s="285"/>
      <c r="H501" s="117"/>
      <c r="I501" s="285"/>
      <c r="J501" s="117"/>
      <c r="K501" s="285"/>
      <c r="L501" s="117"/>
      <c r="M501" s="285"/>
      <c r="N501" s="117"/>
      <c r="O501" s="285"/>
      <c r="P501" s="117"/>
      <c r="Q501" s="285"/>
      <c r="R501" s="117"/>
      <c r="S501" s="117"/>
      <c r="T501" s="117"/>
      <c r="U501" s="117"/>
      <c r="V501" s="117"/>
      <c r="W501" s="117"/>
      <c r="X501" s="117"/>
      <c r="Y501" s="117"/>
      <c r="Z501" s="117"/>
    </row>
    <row r="502" spans="1:26" ht="15.75" customHeight="1">
      <c r="A502" s="117"/>
      <c r="B502" s="117"/>
      <c r="C502" s="117"/>
      <c r="D502" s="117"/>
      <c r="E502" s="285"/>
      <c r="F502" s="117"/>
      <c r="G502" s="285"/>
      <c r="H502" s="117"/>
      <c r="I502" s="285"/>
      <c r="J502" s="117"/>
      <c r="K502" s="285"/>
      <c r="L502" s="117"/>
      <c r="M502" s="285"/>
      <c r="N502" s="117"/>
      <c r="O502" s="285"/>
      <c r="P502" s="117"/>
      <c r="Q502" s="285"/>
      <c r="R502" s="117"/>
      <c r="S502" s="117"/>
      <c r="T502" s="117"/>
      <c r="U502" s="117"/>
      <c r="V502" s="117"/>
      <c r="W502" s="117"/>
      <c r="X502" s="117"/>
      <c r="Y502" s="117"/>
      <c r="Z502" s="117"/>
    </row>
    <row r="503" spans="1:26" ht="15.75" customHeight="1">
      <c r="A503" s="117"/>
      <c r="B503" s="117"/>
      <c r="C503" s="117"/>
      <c r="D503" s="117"/>
      <c r="E503" s="285"/>
      <c r="F503" s="117"/>
      <c r="G503" s="285"/>
      <c r="H503" s="117"/>
      <c r="I503" s="285"/>
      <c r="J503" s="117"/>
      <c r="K503" s="285"/>
      <c r="L503" s="117"/>
      <c r="M503" s="285"/>
      <c r="N503" s="117"/>
      <c r="O503" s="285"/>
      <c r="P503" s="117"/>
      <c r="Q503" s="285"/>
      <c r="R503" s="117"/>
      <c r="S503" s="117"/>
      <c r="T503" s="117"/>
      <c r="U503" s="117"/>
      <c r="V503" s="117"/>
      <c r="W503" s="117"/>
      <c r="X503" s="117"/>
      <c r="Y503" s="117"/>
      <c r="Z503" s="117"/>
    </row>
    <row r="504" spans="1:26" ht="15.75" customHeight="1">
      <c r="A504" s="117"/>
      <c r="B504" s="117"/>
      <c r="C504" s="117"/>
      <c r="D504" s="117"/>
      <c r="E504" s="285"/>
      <c r="F504" s="117"/>
      <c r="G504" s="285"/>
      <c r="H504" s="117"/>
      <c r="I504" s="285"/>
      <c r="J504" s="117"/>
      <c r="K504" s="285"/>
      <c r="L504" s="117"/>
      <c r="M504" s="285"/>
      <c r="N504" s="117"/>
      <c r="O504" s="285"/>
      <c r="P504" s="117"/>
      <c r="Q504" s="285"/>
      <c r="R504" s="117"/>
      <c r="S504" s="117"/>
      <c r="T504" s="117"/>
      <c r="U504" s="117"/>
      <c r="V504" s="117"/>
      <c r="W504" s="117"/>
      <c r="X504" s="117"/>
      <c r="Y504" s="117"/>
      <c r="Z504" s="117"/>
    </row>
    <row r="505" spans="1:26" ht="15.75" customHeight="1">
      <c r="A505" s="117"/>
      <c r="B505" s="117"/>
      <c r="C505" s="117"/>
      <c r="D505" s="117"/>
      <c r="E505" s="285"/>
      <c r="F505" s="117"/>
      <c r="G505" s="285"/>
      <c r="H505" s="117"/>
      <c r="I505" s="285"/>
      <c r="J505" s="117"/>
      <c r="K505" s="285"/>
      <c r="L505" s="117"/>
      <c r="M505" s="285"/>
      <c r="N505" s="117"/>
      <c r="O505" s="285"/>
      <c r="P505" s="117"/>
      <c r="Q505" s="285"/>
      <c r="R505" s="117"/>
      <c r="S505" s="117"/>
      <c r="T505" s="117"/>
      <c r="U505" s="117"/>
      <c r="V505" s="117"/>
      <c r="W505" s="117"/>
      <c r="X505" s="117"/>
      <c r="Y505" s="117"/>
      <c r="Z505" s="117"/>
    </row>
    <row r="506" spans="1:26" ht="15.75" customHeight="1">
      <c r="A506" s="117"/>
      <c r="B506" s="117"/>
      <c r="C506" s="117"/>
      <c r="D506" s="117"/>
      <c r="E506" s="285"/>
      <c r="F506" s="117"/>
      <c r="G506" s="285"/>
      <c r="H506" s="117"/>
      <c r="I506" s="285"/>
      <c r="J506" s="117"/>
      <c r="K506" s="285"/>
      <c r="L506" s="117"/>
      <c r="M506" s="285"/>
      <c r="N506" s="117"/>
      <c r="O506" s="285"/>
      <c r="P506" s="117"/>
      <c r="Q506" s="285"/>
      <c r="R506" s="117"/>
      <c r="S506" s="117"/>
      <c r="T506" s="117"/>
      <c r="U506" s="117"/>
      <c r="V506" s="117"/>
      <c r="W506" s="117"/>
      <c r="X506" s="117"/>
      <c r="Y506" s="117"/>
      <c r="Z506" s="117"/>
    </row>
    <row r="507" spans="1:26" ht="15.75" customHeight="1">
      <c r="A507" s="117"/>
      <c r="B507" s="117"/>
      <c r="C507" s="117"/>
      <c r="D507" s="117"/>
      <c r="E507" s="285"/>
      <c r="F507" s="117"/>
      <c r="G507" s="285"/>
      <c r="H507" s="117"/>
      <c r="I507" s="285"/>
      <c r="J507" s="117"/>
      <c r="K507" s="285"/>
      <c r="L507" s="117"/>
      <c r="M507" s="285"/>
      <c r="N507" s="117"/>
      <c r="O507" s="285"/>
      <c r="P507" s="117"/>
      <c r="Q507" s="285"/>
      <c r="R507" s="117"/>
      <c r="S507" s="117"/>
      <c r="T507" s="117"/>
      <c r="U507" s="117"/>
      <c r="V507" s="117"/>
      <c r="W507" s="117"/>
      <c r="X507" s="117"/>
      <c r="Y507" s="117"/>
      <c r="Z507" s="117"/>
    </row>
    <row r="508" spans="1:26" ht="15.75" customHeight="1">
      <c r="A508" s="117"/>
      <c r="B508" s="117"/>
      <c r="C508" s="117"/>
      <c r="D508" s="117"/>
      <c r="E508" s="285"/>
      <c r="F508" s="117"/>
      <c r="G508" s="285"/>
      <c r="H508" s="117"/>
      <c r="I508" s="285"/>
      <c r="J508" s="117"/>
      <c r="K508" s="285"/>
      <c r="L508" s="117"/>
      <c r="M508" s="285"/>
      <c r="N508" s="117"/>
      <c r="O508" s="285"/>
      <c r="P508" s="117"/>
      <c r="Q508" s="285"/>
      <c r="R508" s="117"/>
      <c r="S508" s="117"/>
      <c r="T508" s="117"/>
      <c r="U508" s="117"/>
      <c r="V508" s="117"/>
      <c r="W508" s="117"/>
      <c r="X508" s="117"/>
      <c r="Y508" s="117"/>
      <c r="Z508" s="117"/>
    </row>
    <row r="509" spans="1:26" ht="15.75" customHeight="1">
      <c r="A509" s="117"/>
      <c r="B509" s="117"/>
      <c r="C509" s="117"/>
      <c r="D509" s="117"/>
      <c r="E509" s="285"/>
      <c r="F509" s="117"/>
      <c r="G509" s="285"/>
      <c r="H509" s="117"/>
      <c r="I509" s="285"/>
      <c r="J509" s="117"/>
      <c r="K509" s="285"/>
      <c r="L509" s="117"/>
      <c r="M509" s="285"/>
      <c r="N509" s="117"/>
      <c r="O509" s="285"/>
      <c r="P509" s="117"/>
      <c r="Q509" s="285"/>
      <c r="R509" s="117"/>
      <c r="S509" s="117"/>
      <c r="T509" s="117"/>
      <c r="U509" s="117"/>
      <c r="V509" s="117"/>
      <c r="W509" s="117"/>
      <c r="X509" s="117"/>
      <c r="Y509" s="117"/>
      <c r="Z509" s="117"/>
    </row>
    <row r="510" spans="1:26" ht="15.75" customHeight="1">
      <c r="A510" s="117"/>
      <c r="B510" s="117"/>
      <c r="C510" s="117"/>
      <c r="D510" s="117"/>
      <c r="E510" s="285"/>
      <c r="F510" s="117"/>
      <c r="G510" s="285"/>
      <c r="H510" s="117"/>
      <c r="I510" s="285"/>
      <c r="J510" s="117"/>
      <c r="K510" s="285"/>
      <c r="L510" s="117"/>
      <c r="M510" s="285"/>
      <c r="N510" s="117"/>
      <c r="O510" s="285"/>
      <c r="P510" s="117"/>
      <c r="Q510" s="285"/>
      <c r="R510" s="117"/>
      <c r="S510" s="117"/>
      <c r="T510" s="117"/>
      <c r="U510" s="117"/>
      <c r="V510" s="117"/>
      <c r="W510" s="117"/>
      <c r="X510" s="117"/>
      <c r="Y510" s="117"/>
      <c r="Z510" s="117"/>
    </row>
    <row r="511" spans="1:26" ht="15.75" customHeight="1">
      <c r="A511" s="117"/>
      <c r="B511" s="117"/>
      <c r="C511" s="117"/>
      <c r="D511" s="117"/>
      <c r="E511" s="285"/>
      <c r="F511" s="117"/>
      <c r="G511" s="285"/>
      <c r="H511" s="117"/>
      <c r="I511" s="285"/>
      <c r="J511" s="117"/>
      <c r="K511" s="285"/>
      <c r="L511" s="117"/>
      <c r="M511" s="285"/>
      <c r="N511" s="117"/>
      <c r="O511" s="285"/>
      <c r="P511" s="117"/>
      <c r="Q511" s="285"/>
      <c r="R511" s="117"/>
      <c r="S511" s="117"/>
      <c r="T511" s="117"/>
      <c r="U511" s="117"/>
      <c r="V511" s="117"/>
      <c r="W511" s="117"/>
      <c r="X511" s="117"/>
      <c r="Y511" s="117"/>
      <c r="Z511" s="117"/>
    </row>
    <row r="512" spans="1:26" ht="15.75" customHeight="1">
      <c r="A512" s="117"/>
      <c r="B512" s="117"/>
      <c r="C512" s="117"/>
      <c r="D512" s="117"/>
      <c r="E512" s="285"/>
      <c r="F512" s="117"/>
      <c r="G512" s="285"/>
      <c r="H512" s="117"/>
      <c r="I512" s="285"/>
      <c r="J512" s="117"/>
      <c r="K512" s="285"/>
      <c r="L512" s="117"/>
      <c r="M512" s="285"/>
      <c r="N512" s="117"/>
      <c r="O512" s="285"/>
      <c r="P512" s="117"/>
      <c r="Q512" s="285"/>
      <c r="R512" s="117"/>
      <c r="S512" s="117"/>
      <c r="T512" s="117"/>
      <c r="U512" s="117"/>
      <c r="V512" s="117"/>
      <c r="W512" s="117"/>
      <c r="X512" s="117"/>
      <c r="Y512" s="117"/>
      <c r="Z512" s="117"/>
    </row>
    <row r="513" spans="1:26" ht="15.75" customHeight="1">
      <c r="A513" s="117"/>
      <c r="B513" s="117"/>
      <c r="C513" s="117"/>
      <c r="D513" s="117"/>
      <c r="E513" s="285"/>
      <c r="F513" s="117"/>
      <c r="G513" s="285"/>
      <c r="H513" s="117"/>
      <c r="I513" s="285"/>
      <c r="J513" s="117"/>
      <c r="K513" s="285"/>
      <c r="L513" s="117"/>
      <c r="M513" s="285"/>
      <c r="N513" s="117"/>
      <c r="O513" s="285"/>
      <c r="P513" s="117"/>
      <c r="Q513" s="285"/>
      <c r="R513" s="117"/>
      <c r="S513" s="117"/>
      <c r="T513" s="117"/>
      <c r="U513" s="117"/>
      <c r="V513" s="117"/>
      <c r="W513" s="117"/>
      <c r="X513" s="117"/>
      <c r="Y513" s="117"/>
      <c r="Z513" s="117"/>
    </row>
    <row r="514" spans="1:26" ht="15.75" customHeight="1">
      <c r="A514" s="117"/>
      <c r="B514" s="117"/>
      <c r="C514" s="117"/>
      <c r="D514" s="117"/>
      <c r="E514" s="285"/>
      <c r="F514" s="117"/>
      <c r="G514" s="285"/>
      <c r="H514" s="117"/>
      <c r="I514" s="285"/>
      <c r="J514" s="117"/>
      <c r="K514" s="285"/>
      <c r="L514" s="117"/>
      <c r="M514" s="285"/>
      <c r="N514" s="117"/>
      <c r="O514" s="285"/>
      <c r="P514" s="117"/>
      <c r="Q514" s="285"/>
      <c r="R514" s="117"/>
      <c r="S514" s="117"/>
      <c r="T514" s="117"/>
      <c r="U514" s="117"/>
      <c r="V514" s="117"/>
      <c r="W514" s="117"/>
      <c r="X514" s="117"/>
      <c r="Y514" s="117"/>
      <c r="Z514" s="117"/>
    </row>
    <row r="515" spans="1:26" ht="15.75" customHeight="1">
      <c r="A515" s="117"/>
      <c r="B515" s="117"/>
      <c r="C515" s="117"/>
      <c r="D515" s="117"/>
      <c r="E515" s="285"/>
      <c r="F515" s="117"/>
      <c r="G515" s="285"/>
      <c r="H515" s="117"/>
      <c r="I515" s="285"/>
      <c r="J515" s="117"/>
      <c r="K515" s="285"/>
      <c r="L515" s="117"/>
      <c r="M515" s="285"/>
      <c r="N515" s="117"/>
      <c r="O515" s="285"/>
      <c r="P515" s="117"/>
      <c r="Q515" s="285"/>
      <c r="R515" s="117"/>
      <c r="S515" s="117"/>
      <c r="T515" s="117"/>
      <c r="U515" s="117"/>
      <c r="V515" s="117"/>
      <c r="W515" s="117"/>
      <c r="X515" s="117"/>
      <c r="Y515" s="117"/>
      <c r="Z515" s="117"/>
    </row>
    <row r="516" spans="1:26" ht="15.75" customHeight="1">
      <c r="A516" s="117"/>
      <c r="B516" s="117"/>
      <c r="C516" s="117"/>
      <c r="D516" s="117"/>
      <c r="E516" s="285"/>
      <c r="F516" s="117"/>
      <c r="G516" s="285"/>
      <c r="H516" s="117"/>
      <c r="I516" s="285"/>
      <c r="J516" s="117"/>
      <c r="K516" s="285"/>
      <c r="L516" s="117"/>
      <c r="M516" s="285"/>
      <c r="N516" s="117"/>
      <c r="O516" s="285"/>
      <c r="P516" s="117"/>
      <c r="Q516" s="285"/>
      <c r="R516" s="117"/>
      <c r="S516" s="117"/>
      <c r="T516" s="117"/>
      <c r="U516" s="117"/>
      <c r="V516" s="117"/>
      <c r="W516" s="117"/>
      <c r="X516" s="117"/>
      <c r="Y516" s="117"/>
      <c r="Z516" s="117"/>
    </row>
    <row r="517" spans="1:26" ht="15.75" customHeight="1">
      <c r="A517" s="117"/>
      <c r="B517" s="117"/>
      <c r="C517" s="117"/>
      <c r="D517" s="117"/>
      <c r="E517" s="285"/>
      <c r="F517" s="117"/>
      <c r="G517" s="285"/>
      <c r="H517" s="117"/>
      <c r="I517" s="285"/>
      <c r="J517" s="117"/>
      <c r="K517" s="285"/>
      <c r="L517" s="117"/>
      <c r="M517" s="285"/>
      <c r="N517" s="117"/>
      <c r="O517" s="285"/>
      <c r="P517" s="117"/>
      <c r="Q517" s="285"/>
      <c r="R517" s="117"/>
      <c r="S517" s="117"/>
      <c r="T517" s="117"/>
      <c r="U517" s="117"/>
      <c r="V517" s="117"/>
      <c r="W517" s="117"/>
      <c r="X517" s="117"/>
      <c r="Y517" s="117"/>
      <c r="Z517" s="117"/>
    </row>
    <row r="518" spans="1:26" ht="15.75" customHeight="1">
      <c r="A518" s="117"/>
      <c r="B518" s="117"/>
      <c r="C518" s="117"/>
      <c r="D518" s="117"/>
      <c r="E518" s="285"/>
      <c r="F518" s="117"/>
      <c r="G518" s="285"/>
      <c r="H518" s="117"/>
      <c r="I518" s="285"/>
      <c r="J518" s="117"/>
      <c r="K518" s="285"/>
      <c r="L518" s="117"/>
      <c r="M518" s="285"/>
      <c r="N518" s="117"/>
      <c r="O518" s="285"/>
      <c r="P518" s="117"/>
      <c r="Q518" s="285"/>
      <c r="R518" s="117"/>
      <c r="S518" s="117"/>
      <c r="T518" s="117"/>
      <c r="U518" s="117"/>
      <c r="V518" s="117"/>
      <c r="W518" s="117"/>
      <c r="X518" s="117"/>
      <c r="Y518" s="117"/>
      <c r="Z518" s="117"/>
    </row>
    <row r="519" spans="1:26" ht="15.75" customHeight="1">
      <c r="A519" s="117"/>
      <c r="B519" s="117"/>
      <c r="C519" s="117"/>
      <c r="D519" s="117"/>
      <c r="E519" s="285"/>
      <c r="F519" s="117"/>
      <c r="G519" s="285"/>
      <c r="H519" s="117"/>
      <c r="I519" s="285"/>
      <c r="J519" s="117"/>
      <c r="K519" s="285"/>
      <c r="L519" s="117"/>
      <c r="M519" s="285"/>
      <c r="N519" s="117"/>
      <c r="O519" s="285"/>
      <c r="P519" s="117"/>
      <c r="Q519" s="285"/>
      <c r="R519" s="117"/>
      <c r="S519" s="117"/>
      <c r="T519" s="117"/>
      <c r="U519" s="117"/>
      <c r="V519" s="117"/>
      <c r="W519" s="117"/>
      <c r="X519" s="117"/>
      <c r="Y519" s="117"/>
      <c r="Z519" s="117"/>
    </row>
    <row r="520" spans="1:26" ht="15.75" customHeight="1">
      <c r="A520" s="117"/>
      <c r="B520" s="117"/>
      <c r="C520" s="117"/>
      <c r="D520" s="117"/>
      <c r="E520" s="285"/>
      <c r="F520" s="117"/>
      <c r="G520" s="285"/>
      <c r="H520" s="117"/>
      <c r="I520" s="285"/>
      <c r="J520" s="117"/>
      <c r="K520" s="285"/>
      <c r="L520" s="117"/>
      <c r="M520" s="285"/>
      <c r="N520" s="117"/>
      <c r="O520" s="285"/>
      <c r="P520" s="117"/>
      <c r="Q520" s="285"/>
      <c r="R520" s="117"/>
      <c r="S520" s="117"/>
      <c r="T520" s="117"/>
      <c r="U520" s="117"/>
      <c r="V520" s="117"/>
      <c r="W520" s="117"/>
      <c r="X520" s="117"/>
      <c r="Y520" s="117"/>
      <c r="Z520" s="117"/>
    </row>
    <row r="521" spans="1:26" ht="15.75" customHeight="1">
      <c r="A521" s="117"/>
      <c r="B521" s="117"/>
      <c r="C521" s="117"/>
      <c r="D521" s="117"/>
      <c r="E521" s="285"/>
      <c r="F521" s="117"/>
      <c r="G521" s="285"/>
      <c r="H521" s="117"/>
      <c r="I521" s="285"/>
      <c r="J521" s="117"/>
      <c r="K521" s="285"/>
      <c r="L521" s="117"/>
      <c r="M521" s="285"/>
      <c r="N521" s="117"/>
      <c r="O521" s="285"/>
      <c r="P521" s="117"/>
      <c r="Q521" s="285"/>
      <c r="R521" s="117"/>
      <c r="S521" s="117"/>
      <c r="T521" s="117"/>
      <c r="U521" s="117"/>
      <c r="V521" s="117"/>
      <c r="W521" s="117"/>
      <c r="X521" s="117"/>
      <c r="Y521" s="117"/>
      <c r="Z521" s="117"/>
    </row>
    <row r="522" spans="1:26" ht="15.75" customHeight="1">
      <c r="A522" s="117"/>
      <c r="B522" s="117"/>
      <c r="C522" s="117"/>
      <c r="D522" s="117"/>
      <c r="E522" s="285"/>
      <c r="F522" s="117"/>
      <c r="G522" s="285"/>
      <c r="H522" s="117"/>
      <c r="I522" s="285"/>
      <c r="J522" s="117"/>
      <c r="K522" s="285"/>
      <c r="L522" s="117"/>
      <c r="M522" s="285"/>
      <c r="N522" s="117"/>
      <c r="O522" s="285"/>
      <c r="P522" s="117"/>
      <c r="Q522" s="285"/>
      <c r="R522" s="117"/>
      <c r="S522" s="117"/>
      <c r="T522" s="117"/>
      <c r="U522" s="117"/>
      <c r="V522" s="117"/>
      <c r="W522" s="117"/>
      <c r="X522" s="117"/>
      <c r="Y522" s="117"/>
      <c r="Z522" s="117"/>
    </row>
    <row r="523" spans="1:26" ht="15.75" customHeight="1">
      <c r="A523" s="117"/>
      <c r="B523" s="117"/>
      <c r="C523" s="117"/>
      <c r="D523" s="117"/>
      <c r="E523" s="285"/>
      <c r="F523" s="117"/>
      <c r="G523" s="285"/>
      <c r="H523" s="117"/>
      <c r="I523" s="285"/>
      <c r="J523" s="117"/>
      <c r="K523" s="285"/>
      <c r="L523" s="117"/>
      <c r="M523" s="285"/>
      <c r="N523" s="117"/>
      <c r="O523" s="285"/>
      <c r="P523" s="117"/>
      <c r="Q523" s="285"/>
      <c r="R523" s="117"/>
      <c r="S523" s="117"/>
      <c r="T523" s="117"/>
      <c r="U523" s="117"/>
      <c r="V523" s="117"/>
      <c r="W523" s="117"/>
      <c r="X523" s="117"/>
      <c r="Y523" s="117"/>
      <c r="Z523" s="117"/>
    </row>
    <row r="524" spans="1:26" ht="15.75" customHeight="1">
      <c r="A524" s="117"/>
      <c r="B524" s="117"/>
      <c r="C524" s="117"/>
      <c r="D524" s="117"/>
      <c r="E524" s="285"/>
      <c r="F524" s="117"/>
      <c r="G524" s="285"/>
      <c r="H524" s="117"/>
      <c r="I524" s="285"/>
      <c r="J524" s="117"/>
      <c r="K524" s="285"/>
      <c r="L524" s="117"/>
      <c r="M524" s="285"/>
      <c r="N524" s="117"/>
      <c r="O524" s="285"/>
      <c r="P524" s="117"/>
      <c r="Q524" s="285"/>
      <c r="R524" s="117"/>
      <c r="S524" s="117"/>
      <c r="T524" s="117"/>
      <c r="U524" s="117"/>
      <c r="V524" s="117"/>
      <c r="W524" s="117"/>
      <c r="X524" s="117"/>
      <c r="Y524" s="117"/>
      <c r="Z524" s="117"/>
    </row>
    <row r="525" spans="1:26" ht="15.75" customHeight="1">
      <c r="A525" s="117"/>
      <c r="B525" s="117"/>
      <c r="C525" s="117"/>
      <c r="D525" s="117"/>
      <c r="E525" s="285"/>
      <c r="F525" s="117"/>
      <c r="G525" s="285"/>
      <c r="H525" s="117"/>
      <c r="I525" s="285"/>
      <c r="J525" s="117"/>
      <c r="K525" s="285"/>
      <c r="L525" s="117"/>
      <c r="M525" s="285"/>
      <c r="N525" s="117"/>
      <c r="O525" s="285"/>
      <c r="P525" s="117"/>
      <c r="Q525" s="285"/>
      <c r="R525" s="117"/>
      <c r="S525" s="117"/>
      <c r="T525" s="117"/>
      <c r="U525" s="117"/>
      <c r="V525" s="117"/>
      <c r="W525" s="117"/>
      <c r="X525" s="117"/>
      <c r="Y525" s="117"/>
      <c r="Z525" s="117"/>
    </row>
    <row r="526" spans="1:26" ht="15.75" customHeight="1">
      <c r="A526" s="117"/>
      <c r="B526" s="117"/>
      <c r="C526" s="117"/>
      <c r="D526" s="117"/>
      <c r="E526" s="285"/>
      <c r="F526" s="117"/>
      <c r="G526" s="285"/>
      <c r="H526" s="117"/>
      <c r="I526" s="285"/>
      <c r="J526" s="117"/>
      <c r="K526" s="285"/>
      <c r="L526" s="117"/>
      <c r="M526" s="285"/>
      <c r="N526" s="117"/>
      <c r="O526" s="285"/>
      <c r="P526" s="117"/>
      <c r="Q526" s="285"/>
      <c r="R526" s="117"/>
      <c r="S526" s="117"/>
      <c r="T526" s="117"/>
      <c r="U526" s="117"/>
      <c r="V526" s="117"/>
      <c r="W526" s="117"/>
      <c r="X526" s="117"/>
      <c r="Y526" s="117"/>
      <c r="Z526" s="117"/>
    </row>
    <row r="527" spans="1:26" ht="15.75" customHeight="1">
      <c r="A527" s="117"/>
      <c r="B527" s="117"/>
      <c r="C527" s="117"/>
      <c r="D527" s="117"/>
      <c r="E527" s="285"/>
      <c r="F527" s="117"/>
      <c r="G527" s="285"/>
      <c r="H527" s="117"/>
      <c r="I527" s="285"/>
      <c r="J527" s="117"/>
      <c r="K527" s="285"/>
      <c r="L527" s="117"/>
      <c r="M527" s="285"/>
      <c r="N527" s="117"/>
      <c r="O527" s="285"/>
      <c r="P527" s="117"/>
      <c r="Q527" s="285"/>
      <c r="R527" s="117"/>
      <c r="S527" s="117"/>
      <c r="T527" s="117"/>
      <c r="U527" s="117"/>
      <c r="V527" s="117"/>
      <c r="W527" s="117"/>
      <c r="X527" s="117"/>
      <c r="Y527" s="117"/>
      <c r="Z527" s="117"/>
    </row>
    <row r="528" spans="1:26" ht="15.75" customHeight="1">
      <c r="A528" s="117"/>
      <c r="B528" s="117"/>
      <c r="C528" s="117"/>
      <c r="D528" s="117"/>
      <c r="E528" s="285"/>
      <c r="F528" s="117"/>
      <c r="G528" s="285"/>
      <c r="H528" s="117"/>
      <c r="I528" s="285"/>
      <c r="J528" s="117"/>
      <c r="K528" s="285"/>
      <c r="L528" s="117"/>
      <c r="M528" s="285"/>
      <c r="N528" s="117"/>
      <c r="O528" s="285"/>
      <c r="P528" s="117"/>
      <c r="Q528" s="285"/>
      <c r="R528" s="117"/>
      <c r="S528" s="117"/>
      <c r="T528" s="117"/>
      <c r="U528" s="117"/>
      <c r="V528" s="117"/>
      <c r="W528" s="117"/>
      <c r="X528" s="117"/>
      <c r="Y528" s="117"/>
      <c r="Z528" s="117"/>
    </row>
    <row r="529" spans="1:26" ht="15.75" customHeight="1">
      <c r="A529" s="117"/>
      <c r="B529" s="117"/>
      <c r="C529" s="117"/>
      <c r="D529" s="117"/>
      <c r="E529" s="285"/>
      <c r="F529" s="117"/>
      <c r="G529" s="285"/>
      <c r="H529" s="117"/>
      <c r="I529" s="285"/>
      <c r="J529" s="117"/>
      <c r="K529" s="285"/>
      <c r="L529" s="117"/>
      <c r="M529" s="285"/>
      <c r="N529" s="117"/>
      <c r="O529" s="285"/>
      <c r="P529" s="117"/>
      <c r="Q529" s="285"/>
      <c r="R529" s="117"/>
      <c r="S529" s="117"/>
      <c r="T529" s="117"/>
      <c r="U529" s="117"/>
      <c r="V529" s="117"/>
      <c r="W529" s="117"/>
      <c r="X529" s="117"/>
      <c r="Y529" s="117"/>
      <c r="Z529" s="117"/>
    </row>
    <row r="530" spans="1:26" ht="15.75" customHeight="1">
      <c r="A530" s="117"/>
      <c r="B530" s="117"/>
      <c r="C530" s="117"/>
      <c r="D530" s="117"/>
      <c r="E530" s="285"/>
      <c r="F530" s="117"/>
      <c r="G530" s="285"/>
      <c r="H530" s="117"/>
      <c r="I530" s="285"/>
      <c r="J530" s="117"/>
      <c r="K530" s="285"/>
      <c r="L530" s="117"/>
      <c r="M530" s="285"/>
      <c r="N530" s="117"/>
      <c r="O530" s="285"/>
      <c r="P530" s="117"/>
      <c r="Q530" s="285"/>
      <c r="R530" s="117"/>
      <c r="S530" s="117"/>
      <c r="T530" s="117"/>
      <c r="U530" s="117"/>
      <c r="V530" s="117"/>
      <c r="W530" s="117"/>
      <c r="X530" s="117"/>
      <c r="Y530" s="117"/>
      <c r="Z530" s="117"/>
    </row>
    <row r="531" spans="1:26" ht="15.75" customHeight="1">
      <c r="A531" s="117"/>
      <c r="B531" s="117"/>
      <c r="C531" s="117"/>
      <c r="D531" s="117"/>
      <c r="E531" s="285"/>
      <c r="F531" s="117"/>
      <c r="G531" s="285"/>
      <c r="H531" s="117"/>
      <c r="I531" s="285"/>
      <c r="J531" s="117"/>
      <c r="K531" s="285"/>
      <c r="L531" s="117"/>
      <c r="M531" s="285"/>
      <c r="N531" s="117"/>
      <c r="O531" s="285"/>
      <c r="P531" s="117"/>
      <c r="Q531" s="285"/>
      <c r="R531" s="117"/>
      <c r="S531" s="117"/>
      <c r="T531" s="117"/>
      <c r="U531" s="117"/>
      <c r="V531" s="117"/>
      <c r="W531" s="117"/>
      <c r="X531" s="117"/>
      <c r="Y531" s="117"/>
      <c r="Z531" s="117"/>
    </row>
    <row r="532" spans="1:26" ht="15.75" customHeight="1">
      <c r="A532" s="117"/>
      <c r="B532" s="117"/>
      <c r="C532" s="117"/>
      <c r="D532" s="117"/>
      <c r="E532" s="285"/>
      <c r="F532" s="117"/>
      <c r="G532" s="285"/>
      <c r="H532" s="117"/>
      <c r="I532" s="285"/>
      <c r="J532" s="117"/>
      <c r="K532" s="285"/>
      <c r="L532" s="117"/>
      <c r="M532" s="285"/>
      <c r="N532" s="117"/>
      <c r="O532" s="285"/>
      <c r="P532" s="117"/>
      <c r="Q532" s="285"/>
      <c r="R532" s="117"/>
      <c r="S532" s="117"/>
      <c r="T532" s="117"/>
      <c r="U532" s="117"/>
      <c r="V532" s="117"/>
      <c r="W532" s="117"/>
      <c r="X532" s="117"/>
      <c r="Y532" s="117"/>
      <c r="Z532" s="117"/>
    </row>
    <row r="533" spans="1:26" ht="15.75" customHeight="1">
      <c r="A533" s="117"/>
      <c r="B533" s="117"/>
      <c r="C533" s="117"/>
      <c r="D533" s="117"/>
      <c r="E533" s="285"/>
      <c r="F533" s="117"/>
      <c r="G533" s="285"/>
      <c r="H533" s="117"/>
      <c r="I533" s="285"/>
      <c r="J533" s="117"/>
      <c r="K533" s="285"/>
      <c r="L533" s="117"/>
      <c r="M533" s="285"/>
      <c r="N533" s="117"/>
      <c r="O533" s="285"/>
      <c r="P533" s="117"/>
      <c r="Q533" s="285"/>
      <c r="R533" s="117"/>
      <c r="S533" s="117"/>
      <c r="T533" s="117"/>
      <c r="U533" s="117"/>
      <c r="V533" s="117"/>
      <c r="W533" s="117"/>
      <c r="X533" s="117"/>
      <c r="Y533" s="117"/>
      <c r="Z533" s="117"/>
    </row>
    <row r="534" spans="1:26" ht="15.75" customHeight="1">
      <c r="A534" s="117"/>
      <c r="B534" s="117"/>
      <c r="C534" s="117"/>
      <c r="D534" s="117"/>
      <c r="E534" s="285"/>
      <c r="F534" s="117"/>
      <c r="G534" s="285"/>
      <c r="H534" s="117"/>
      <c r="I534" s="285"/>
      <c r="J534" s="117"/>
      <c r="K534" s="285"/>
      <c r="L534" s="117"/>
      <c r="M534" s="285"/>
      <c r="N534" s="117"/>
      <c r="O534" s="285"/>
      <c r="P534" s="117"/>
      <c r="Q534" s="285"/>
      <c r="R534" s="117"/>
      <c r="S534" s="117"/>
      <c r="T534" s="117"/>
      <c r="U534" s="117"/>
      <c r="V534" s="117"/>
      <c r="W534" s="117"/>
      <c r="X534" s="117"/>
      <c r="Y534" s="117"/>
      <c r="Z534" s="117"/>
    </row>
    <row r="535" spans="1:26" ht="15.75" customHeight="1">
      <c r="A535" s="117"/>
      <c r="B535" s="117"/>
      <c r="C535" s="117"/>
      <c r="D535" s="117"/>
      <c r="E535" s="285"/>
      <c r="F535" s="117"/>
      <c r="G535" s="285"/>
      <c r="H535" s="117"/>
      <c r="I535" s="285"/>
      <c r="J535" s="117"/>
      <c r="K535" s="285"/>
      <c r="L535" s="117"/>
      <c r="M535" s="285"/>
      <c r="N535" s="117"/>
      <c r="O535" s="285"/>
      <c r="P535" s="117"/>
      <c r="Q535" s="285"/>
      <c r="R535" s="117"/>
      <c r="S535" s="117"/>
      <c r="T535" s="117"/>
      <c r="U535" s="117"/>
      <c r="V535" s="117"/>
      <c r="W535" s="117"/>
      <c r="X535" s="117"/>
      <c r="Y535" s="117"/>
      <c r="Z535" s="117"/>
    </row>
    <row r="536" spans="1:26" ht="15.75" customHeight="1">
      <c r="A536" s="117"/>
      <c r="B536" s="117"/>
      <c r="C536" s="117"/>
      <c r="D536" s="117"/>
      <c r="E536" s="285"/>
      <c r="F536" s="117"/>
      <c r="G536" s="285"/>
      <c r="H536" s="117"/>
      <c r="I536" s="285"/>
      <c r="J536" s="117"/>
      <c r="K536" s="285"/>
      <c r="L536" s="117"/>
      <c r="M536" s="285"/>
      <c r="N536" s="117"/>
      <c r="O536" s="285"/>
      <c r="P536" s="117"/>
      <c r="Q536" s="285"/>
      <c r="R536" s="117"/>
      <c r="S536" s="117"/>
      <c r="T536" s="117"/>
      <c r="U536" s="117"/>
      <c r="V536" s="117"/>
      <c r="W536" s="117"/>
      <c r="X536" s="117"/>
      <c r="Y536" s="117"/>
      <c r="Z536" s="117"/>
    </row>
    <row r="537" spans="1:26" ht="15.75" customHeight="1">
      <c r="A537" s="117"/>
      <c r="B537" s="117"/>
      <c r="C537" s="117"/>
      <c r="D537" s="117"/>
      <c r="E537" s="285"/>
      <c r="F537" s="117"/>
      <c r="G537" s="285"/>
      <c r="H537" s="117"/>
      <c r="I537" s="285"/>
      <c r="J537" s="117"/>
      <c r="K537" s="285"/>
      <c r="L537" s="117"/>
      <c r="M537" s="285"/>
      <c r="N537" s="117"/>
      <c r="O537" s="285"/>
      <c r="P537" s="117"/>
      <c r="Q537" s="285"/>
      <c r="R537" s="117"/>
      <c r="S537" s="117"/>
      <c r="T537" s="117"/>
      <c r="U537" s="117"/>
      <c r="V537" s="117"/>
      <c r="W537" s="117"/>
      <c r="X537" s="117"/>
      <c r="Y537" s="117"/>
      <c r="Z537" s="117"/>
    </row>
    <row r="538" spans="1:26" ht="15.75" customHeight="1">
      <c r="A538" s="117"/>
      <c r="B538" s="117"/>
      <c r="C538" s="117"/>
      <c r="D538" s="117"/>
      <c r="E538" s="285"/>
      <c r="F538" s="117"/>
      <c r="G538" s="285"/>
      <c r="H538" s="117"/>
      <c r="I538" s="285"/>
      <c r="J538" s="117"/>
      <c r="K538" s="285"/>
      <c r="L538" s="117"/>
      <c r="M538" s="285"/>
      <c r="N538" s="117"/>
      <c r="O538" s="285"/>
      <c r="P538" s="117"/>
      <c r="Q538" s="285"/>
      <c r="R538" s="117"/>
      <c r="S538" s="117"/>
      <c r="T538" s="117"/>
      <c r="U538" s="117"/>
      <c r="V538" s="117"/>
      <c r="W538" s="117"/>
      <c r="X538" s="117"/>
      <c r="Y538" s="117"/>
      <c r="Z538" s="117"/>
    </row>
    <row r="539" spans="1:26" ht="15.75" customHeight="1">
      <c r="A539" s="117"/>
      <c r="B539" s="117"/>
      <c r="C539" s="117"/>
      <c r="D539" s="117"/>
      <c r="E539" s="285"/>
      <c r="F539" s="117"/>
      <c r="G539" s="285"/>
      <c r="H539" s="117"/>
      <c r="I539" s="285"/>
      <c r="J539" s="117"/>
      <c r="K539" s="285"/>
      <c r="L539" s="117"/>
      <c r="M539" s="285"/>
      <c r="N539" s="117"/>
      <c r="O539" s="285"/>
      <c r="P539" s="117"/>
      <c r="Q539" s="285"/>
      <c r="R539" s="117"/>
      <c r="S539" s="117"/>
      <c r="T539" s="117"/>
      <c r="U539" s="117"/>
      <c r="V539" s="117"/>
      <c r="W539" s="117"/>
      <c r="X539" s="117"/>
      <c r="Y539" s="117"/>
      <c r="Z539" s="117"/>
    </row>
    <row r="540" spans="1:26" ht="15.75" customHeight="1">
      <c r="A540" s="117"/>
      <c r="B540" s="117"/>
      <c r="C540" s="117"/>
      <c r="D540" s="117"/>
      <c r="E540" s="285"/>
      <c r="F540" s="117"/>
      <c r="G540" s="285"/>
      <c r="H540" s="117"/>
      <c r="I540" s="285"/>
      <c r="J540" s="117"/>
      <c r="K540" s="285"/>
      <c r="L540" s="117"/>
      <c r="M540" s="285"/>
      <c r="N540" s="117"/>
      <c r="O540" s="285"/>
      <c r="P540" s="117"/>
      <c r="Q540" s="285"/>
      <c r="R540" s="117"/>
      <c r="S540" s="117"/>
      <c r="T540" s="117"/>
      <c r="U540" s="117"/>
      <c r="V540" s="117"/>
      <c r="W540" s="117"/>
      <c r="X540" s="117"/>
      <c r="Y540" s="117"/>
      <c r="Z540" s="117"/>
    </row>
    <row r="541" spans="1:26" ht="15.75" customHeight="1">
      <c r="A541" s="117"/>
      <c r="B541" s="117"/>
      <c r="C541" s="117"/>
      <c r="D541" s="117"/>
      <c r="E541" s="285"/>
      <c r="F541" s="117"/>
      <c r="G541" s="285"/>
      <c r="H541" s="117"/>
      <c r="I541" s="285"/>
      <c r="J541" s="117"/>
      <c r="K541" s="285"/>
      <c r="L541" s="117"/>
      <c r="M541" s="285"/>
      <c r="N541" s="117"/>
      <c r="O541" s="285"/>
      <c r="P541" s="117"/>
      <c r="Q541" s="285"/>
      <c r="R541" s="117"/>
      <c r="S541" s="117"/>
      <c r="T541" s="117"/>
      <c r="U541" s="117"/>
      <c r="V541" s="117"/>
      <c r="W541" s="117"/>
      <c r="X541" s="117"/>
      <c r="Y541" s="117"/>
      <c r="Z541" s="117"/>
    </row>
    <row r="542" spans="1:26" ht="15.75" customHeight="1">
      <c r="A542" s="117"/>
      <c r="B542" s="117"/>
      <c r="C542" s="117"/>
      <c r="D542" s="117"/>
      <c r="E542" s="285"/>
      <c r="F542" s="117"/>
      <c r="G542" s="285"/>
      <c r="H542" s="117"/>
      <c r="I542" s="285"/>
      <c r="J542" s="117"/>
      <c r="K542" s="285"/>
      <c r="L542" s="117"/>
      <c r="M542" s="285"/>
      <c r="N542" s="117"/>
      <c r="O542" s="285"/>
      <c r="P542" s="117"/>
      <c r="Q542" s="285"/>
      <c r="R542" s="117"/>
      <c r="S542" s="117"/>
      <c r="T542" s="117"/>
      <c r="U542" s="117"/>
      <c r="V542" s="117"/>
      <c r="W542" s="117"/>
      <c r="X542" s="117"/>
      <c r="Y542" s="117"/>
      <c r="Z542" s="117"/>
    </row>
    <row r="543" spans="1:26" ht="15.75" customHeight="1">
      <c r="A543" s="117"/>
      <c r="B543" s="117"/>
      <c r="C543" s="117"/>
      <c r="D543" s="117"/>
      <c r="E543" s="285"/>
      <c r="F543" s="117"/>
      <c r="G543" s="285"/>
      <c r="H543" s="117"/>
      <c r="I543" s="285"/>
      <c r="J543" s="117"/>
      <c r="K543" s="285"/>
      <c r="L543" s="117"/>
      <c r="M543" s="285"/>
      <c r="N543" s="117"/>
      <c r="O543" s="285"/>
      <c r="P543" s="117"/>
      <c r="Q543" s="285"/>
      <c r="R543" s="117"/>
      <c r="S543" s="117"/>
      <c r="T543" s="117"/>
      <c r="U543" s="117"/>
      <c r="V543" s="117"/>
      <c r="W543" s="117"/>
      <c r="X543" s="117"/>
      <c r="Y543" s="117"/>
      <c r="Z543" s="117"/>
    </row>
    <row r="544" spans="1:26" ht="15.75" customHeight="1">
      <c r="A544" s="117"/>
      <c r="B544" s="117"/>
      <c r="C544" s="117"/>
      <c r="D544" s="117"/>
      <c r="E544" s="285"/>
      <c r="F544" s="117"/>
      <c r="G544" s="285"/>
      <c r="H544" s="117"/>
      <c r="I544" s="285"/>
      <c r="J544" s="117"/>
      <c r="K544" s="285"/>
      <c r="L544" s="117"/>
      <c r="M544" s="285"/>
      <c r="N544" s="117"/>
      <c r="O544" s="285"/>
      <c r="P544" s="117"/>
      <c r="Q544" s="285"/>
      <c r="R544" s="117"/>
      <c r="S544" s="117"/>
      <c r="T544" s="117"/>
      <c r="U544" s="117"/>
      <c r="V544" s="117"/>
      <c r="W544" s="117"/>
      <c r="X544" s="117"/>
      <c r="Y544" s="117"/>
      <c r="Z544" s="117"/>
    </row>
    <row r="545" spans="1:26" ht="15.75" customHeight="1">
      <c r="A545" s="117"/>
      <c r="B545" s="117"/>
      <c r="C545" s="117"/>
      <c r="D545" s="117"/>
      <c r="E545" s="285"/>
      <c r="F545" s="117"/>
      <c r="G545" s="285"/>
      <c r="H545" s="117"/>
      <c r="I545" s="285"/>
      <c r="J545" s="117"/>
      <c r="K545" s="285"/>
      <c r="L545" s="117"/>
      <c r="M545" s="285"/>
      <c r="N545" s="117"/>
      <c r="O545" s="285"/>
      <c r="P545" s="117"/>
      <c r="Q545" s="285"/>
      <c r="R545" s="117"/>
      <c r="S545" s="117"/>
      <c r="T545" s="117"/>
      <c r="U545" s="117"/>
      <c r="V545" s="117"/>
      <c r="W545" s="117"/>
      <c r="X545" s="117"/>
      <c r="Y545" s="117"/>
      <c r="Z545" s="117"/>
    </row>
    <row r="546" spans="1:26" ht="15.75" customHeight="1">
      <c r="A546" s="117"/>
      <c r="B546" s="117"/>
      <c r="C546" s="117"/>
      <c r="D546" s="117"/>
      <c r="E546" s="285"/>
      <c r="F546" s="117"/>
      <c r="G546" s="285"/>
      <c r="H546" s="117"/>
      <c r="I546" s="285"/>
      <c r="J546" s="117"/>
      <c r="K546" s="285"/>
      <c r="L546" s="117"/>
      <c r="M546" s="285"/>
      <c r="N546" s="117"/>
      <c r="O546" s="285"/>
      <c r="P546" s="117"/>
      <c r="Q546" s="285"/>
      <c r="R546" s="117"/>
      <c r="S546" s="117"/>
      <c r="T546" s="117"/>
      <c r="U546" s="117"/>
      <c r="V546" s="117"/>
      <c r="W546" s="117"/>
      <c r="X546" s="117"/>
      <c r="Y546" s="117"/>
      <c r="Z546" s="117"/>
    </row>
    <row r="547" spans="1:26" ht="15.75" customHeight="1">
      <c r="A547" s="117"/>
      <c r="B547" s="117"/>
      <c r="C547" s="117"/>
      <c r="D547" s="117"/>
      <c r="E547" s="285"/>
      <c r="F547" s="117"/>
      <c r="G547" s="285"/>
      <c r="H547" s="117"/>
      <c r="I547" s="285"/>
      <c r="J547" s="117"/>
      <c r="K547" s="285"/>
      <c r="L547" s="117"/>
      <c r="M547" s="285"/>
      <c r="N547" s="117"/>
      <c r="O547" s="285"/>
      <c r="P547" s="117"/>
      <c r="Q547" s="285"/>
      <c r="R547" s="117"/>
      <c r="S547" s="117"/>
      <c r="T547" s="117"/>
      <c r="U547" s="117"/>
      <c r="V547" s="117"/>
      <c r="W547" s="117"/>
      <c r="X547" s="117"/>
      <c r="Y547" s="117"/>
      <c r="Z547" s="117"/>
    </row>
    <row r="548" spans="1:26" ht="15.75" customHeight="1">
      <c r="A548" s="117"/>
      <c r="B548" s="117"/>
      <c r="C548" s="117"/>
      <c r="D548" s="117"/>
      <c r="E548" s="285"/>
      <c r="F548" s="117"/>
      <c r="G548" s="285"/>
      <c r="H548" s="117"/>
      <c r="I548" s="285"/>
      <c r="J548" s="117"/>
      <c r="K548" s="285"/>
      <c r="L548" s="117"/>
      <c r="M548" s="285"/>
      <c r="N548" s="117"/>
      <c r="O548" s="285"/>
      <c r="P548" s="117"/>
      <c r="Q548" s="285"/>
      <c r="R548" s="117"/>
      <c r="S548" s="117"/>
      <c r="T548" s="117"/>
      <c r="U548" s="117"/>
      <c r="V548" s="117"/>
      <c r="W548" s="117"/>
      <c r="X548" s="117"/>
      <c r="Y548" s="117"/>
      <c r="Z548" s="117"/>
    </row>
    <row r="549" spans="1:26" ht="15.75" customHeight="1">
      <c r="A549" s="117"/>
      <c r="B549" s="117"/>
      <c r="C549" s="117"/>
      <c r="D549" s="117"/>
      <c r="E549" s="285"/>
      <c r="F549" s="117"/>
      <c r="G549" s="285"/>
      <c r="H549" s="117"/>
      <c r="I549" s="285"/>
      <c r="J549" s="117"/>
      <c r="K549" s="285"/>
      <c r="L549" s="117"/>
      <c r="M549" s="285"/>
      <c r="N549" s="117"/>
      <c r="O549" s="285"/>
      <c r="P549" s="117"/>
      <c r="Q549" s="285"/>
      <c r="R549" s="117"/>
      <c r="S549" s="117"/>
      <c r="T549" s="117"/>
      <c r="U549" s="117"/>
      <c r="V549" s="117"/>
      <c r="W549" s="117"/>
      <c r="X549" s="117"/>
      <c r="Y549" s="117"/>
      <c r="Z549" s="117"/>
    </row>
    <row r="550" spans="1:26" ht="15.75" customHeight="1">
      <c r="A550" s="117"/>
      <c r="B550" s="117"/>
      <c r="C550" s="117"/>
      <c r="D550" s="117"/>
      <c r="E550" s="285"/>
      <c r="F550" s="117"/>
      <c r="G550" s="285"/>
      <c r="H550" s="117"/>
      <c r="I550" s="285"/>
      <c r="J550" s="117"/>
      <c r="K550" s="285"/>
      <c r="L550" s="117"/>
      <c r="M550" s="285"/>
      <c r="N550" s="117"/>
      <c r="O550" s="285"/>
      <c r="P550" s="117"/>
      <c r="Q550" s="285"/>
      <c r="R550" s="117"/>
      <c r="S550" s="117"/>
      <c r="T550" s="117"/>
      <c r="U550" s="117"/>
      <c r="V550" s="117"/>
      <c r="W550" s="117"/>
      <c r="X550" s="117"/>
      <c r="Y550" s="117"/>
      <c r="Z550" s="117"/>
    </row>
    <row r="551" spans="1:26" ht="15.75" customHeight="1">
      <c r="A551" s="117"/>
      <c r="B551" s="117"/>
      <c r="C551" s="117"/>
      <c r="D551" s="117"/>
      <c r="E551" s="285"/>
      <c r="F551" s="117"/>
      <c r="G551" s="285"/>
      <c r="H551" s="117"/>
      <c r="I551" s="285"/>
      <c r="J551" s="117"/>
      <c r="K551" s="285"/>
      <c r="L551" s="117"/>
      <c r="M551" s="285"/>
      <c r="N551" s="117"/>
      <c r="O551" s="285"/>
      <c r="P551" s="117"/>
      <c r="Q551" s="285"/>
      <c r="R551" s="117"/>
      <c r="S551" s="117"/>
      <c r="T551" s="117"/>
      <c r="U551" s="117"/>
      <c r="V551" s="117"/>
      <c r="W551" s="117"/>
      <c r="X551" s="117"/>
      <c r="Y551" s="117"/>
      <c r="Z551" s="117"/>
    </row>
    <row r="552" spans="1:26" ht="15.75" customHeight="1">
      <c r="A552" s="117"/>
      <c r="B552" s="117"/>
      <c r="C552" s="117"/>
      <c r="D552" s="117"/>
      <c r="E552" s="285"/>
      <c r="F552" s="117"/>
      <c r="G552" s="285"/>
      <c r="H552" s="117"/>
      <c r="I552" s="285"/>
      <c r="J552" s="117"/>
      <c r="K552" s="285"/>
      <c r="L552" s="117"/>
      <c r="M552" s="285"/>
      <c r="N552" s="117"/>
      <c r="O552" s="285"/>
      <c r="P552" s="117"/>
      <c r="Q552" s="285"/>
      <c r="R552" s="117"/>
      <c r="S552" s="117"/>
      <c r="T552" s="117"/>
      <c r="U552" s="117"/>
      <c r="V552" s="117"/>
      <c r="W552" s="117"/>
      <c r="X552" s="117"/>
      <c r="Y552" s="117"/>
      <c r="Z552" s="117"/>
    </row>
    <row r="553" spans="1:26" ht="15.75" customHeight="1">
      <c r="A553" s="117"/>
      <c r="B553" s="117"/>
      <c r="C553" s="117"/>
      <c r="D553" s="117"/>
      <c r="E553" s="285"/>
      <c r="F553" s="117"/>
      <c r="G553" s="285"/>
      <c r="H553" s="117"/>
      <c r="I553" s="285"/>
      <c r="J553" s="117"/>
      <c r="K553" s="285"/>
      <c r="L553" s="117"/>
      <c r="M553" s="285"/>
      <c r="N553" s="117"/>
      <c r="O553" s="285"/>
      <c r="P553" s="117"/>
      <c r="Q553" s="285"/>
      <c r="R553" s="117"/>
      <c r="S553" s="117"/>
      <c r="T553" s="117"/>
      <c r="U553" s="117"/>
      <c r="V553" s="117"/>
      <c r="W553" s="117"/>
      <c r="X553" s="117"/>
      <c r="Y553" s="117"/>
      <c r="Z553" s="117"/>
    </row>
    <row r="554" spans="1:26" ht="15.75" customHeight="1">
      <c r="A554" s="117"/>
      <c r="B554" s="117"/>
      <c r="C554" s="117"/>
      <c r="D554" s="117"/>
      <c r="E554" s="285"/>
      <c r="F554" s="117"/>
      <c r="G554" s="285"/>
      <c r="H554" s="117"/>
      <c r="I554" s="285"/>
      <c r="J554" s="117"/>
      <c r="K554" s="285"/>
      <c r="L554" s="117"/>
      <c r="M554" s="285"/>
      <c r="N554" s="117"/>
      <c r="O554" s="285"/>
      <c r="P554" s="117"/>
      <c r="Q554" s="285"/>
      <c r="R554" s="117"/>
      <c r="S554" s="117"/>
      <c r="T554" s="117"/>
      <c r="U554" s="117"/>
      <c r="V554" s="117"/>
      <c r="W554" s="117"/>
      <c r="X554" s="117"/>
      <c r="Y554" s="117"/>
      <c r="Z554" s="117"/>
    </row>
    <row r="555" spans="1:26" ht="15.75" customHeight="1">
      <c r="A555" s="117"/>
      <c r="B555" s="117"/>
      <c r="C555" s="117"/>
      <c r="D555" s="117"/>
      <c r="E555" s="285"/>
      <c r="F555" s="117"/>
      <c r="G555" s="285"/>
      <c r="H555" s="117"/>
      <c r="I555" s="285"/>
      <c r="J555" s="117"/>
      <c r="K555" s="285"/>
      <c r="L555" s="117"/>
      <c r="M555" s="285"/>
      <c r="N555" s="117"/>
      <c r="O555" s="285"/>
      <c r="P555" s="117"/>
      <c r="Q555" s="285"/>
      <c r="R555" s="117"/>
      <c r="S555" s="117"/>
      <c r="T555" s="117"/>
      <c r="U555" s="117"/>
      <c r="V555" s="117"/>
      <c r="W555" s="117"/>
      <c r="X555" s="117"/>
      <c r="Y555" s="117"/>
      <c r="Z555" s="117"/>
    </row>
    <row r="556" spans="1:26" ht="15.75" customHeight="1">
      <c r="A556" s="117"/>
      <c r="B556" s="117"/>
      <c r="C556" s="117"/>
      <c r="D556" s="117"/>
      <c r="E556" s="285"/>
      <c r="F556" s="117"/>
      <c r="G556" s="285"/>
      <c r="H556" s="117"/>
      <c r="I556" s="285"/>
      <c r="J556" s="117"/>
      <c r="K556" s="285"/>
      <c r="L556" s="117"/>
      <c r="M556" s="285"/>
      <c r="N556" s="117"/>
      <c r="O556" s="285"/>
      <c r="P556" s="117"/>
      <c r="Q556" s="285"/>
      <c r="R556" s="117"/>
      <c r="S556" s="117"/>
      <c r="T556" s="117"/>
      <c r="U556" s="117"/>
      <c r="V556" s="117"/>
      <c r="W556" s="117"/>
      <c r="X556" s="117"/>
      <c r="Y556" s="117"/>
      <c r="Z556" s="117"/>
    </row>
    <row r="557" spans="1:26" ht="15.75" customHeight="1">
      <c r="A557" s="117"/>
      <c r="B557" s="117"/>
      <c r="C557" s="117"/>
      <c r="D557" s="117"/>
      <c r="E557" s="285"/>
      <c r="F557" s="117"/>
      <c r="G557" s="285"/>
      <c r="H557" s="117"/>
      <c r="I557" s="285"/>
      <c r="J557" s="117"/>
      <c r="K557" s="285"/>
      <c r="L557" s="117"/>
      <c r="M557" s="285"/>
      <c r="N557" s="117"/>
      <c r="O557" s="285"/>
      <c r="P557" s="117"/>
      <c r="Q557" s="285"/>
      <c r="R557" s="117"/>
      <c r="S557" s="117"/>
      <c r="T557" s="117"/>
      <c r="U557" s="117"/>
      <c r="V557" s="117"/>
      <c r="W557" s="117"/>
      <c r="X557" s="117"/>
      <c r="Y557" s="117"/>
      <c r="Z557" s="117"/>
    </row>
    <row r="558" spans="1:26" ht="15.75" customHeight="1">
      <c r="A558" s="117"/>
      <c r="B558" s="117"/>
      <c r="C558" s="117"/>
      <c r="D558" s="117"/>
      <c r="E558" s="285"/>
      <c r="F558" s="117"/>
      <c r="G558" s="285"/>
      <c r="H558" s="117"/>
      <c r="I558" s="285"/>
      <c r="J558" s="117"/>
      <c r="K558" s="285"/>
      <c r="L558" s="117"/>
      <c r="M558" s="285"/>
      <c r="N558" s="117"/>
      <c r="O558" s="285"/>
      <c r="P558" s="117"/>
      <c r="Q558" s="285"/>
      <c r="R558" s="117"/>
      <c r="S558" s="117"/>
      <c r="T558" s="117"/>
      <c r="U558" s="117"/>
      <c r="V558" s="117"/>
      <c r="W558" s="117"/>
      <c r="X558" s="117"/>
      <c r="Y558" s="117"/>
      <c r="Z558" s="117"/>
    </row>
    <row r="559" spans="1:26" ht="15.75" customHeight="1">
      <c r="A559" s="117"/>
      <c r="B559" s="117"/>
      <c r="C559" s="117"/>
      <c r="D559" s="117"/>
      <c r="E559" s="285"/>
      <c r="F559" s="117"/>
      <c r="G559" s="285"/>
      <c r="H559" s="117"/>
      <c r="I559" s="285"/>
      <c r="J559" s="117"/>
      <c r="K559" s="285"/>
      <c r="L559" s="117"/>
      <c r="M559" s="285"/>
      <c r="N559" s="117"/>
      <c r="O559" s="285"/>
      <c r="P559" s="117"/>
      <c r="Q559" s="285"/>
      <c r="R559" s="117"/>
      <c r="S559" s="117"/>
      <c r="T559" s="117"/>
      <c r="U559" s="117"/>
      <c r="V559" s="117"/>
      <c r="W559" s="117"/>
      <c r="X559" s="117"/>
      <c r="Y559" s="117"/>
      <c r="Z559" s="117"/>
    </row>
    <row r="560" spans="1:26" ht="15.75" customHeight="1">
      <c r="A560" s="117"/>
      <c r="B560" s="117"/>
      <c r="C560" s="117"/>
      <c r="D560" s="117"/>
      <c r="E560" s="285"/>
      <c r="F560" s="117"/>
      <c r="G560" s="285"/>
      <c r="H560" s="117"/>
      <c r="I560" s="285"/>
      <c r="J560" s="117"/>
      <c r="K560" s="285"/>
      <c r="L560" s="117"/>
      <c r="M560" s="285"/>
      <c r="N560" s="117"/>
      <c r="O560" s="285"/>
      <c r="P560" s="117"/>
      <c r="Q560" s="285"/>
      <c r="R560" s="117"/>
      <c r="S560" s="117"/>
      <c r="T560" s="117"/>
      <c r="U560" s="117"/>
      <c r="V560" s="117"/>
      <c r="W560" s="117"/>
      <c r="X560" s="117"/>
      <c r="Y560" s="117"/>
      <c r="Z560" s="117"/>
    </row>
    <row r="561" spans="1:26" ht="15.75" customHeight="1">
      <c r="A561" s="117"/>
      <c r="B561" s="117"/>
      <c r="C561" s="117"/>
      <c r="D561" s="117"/>
      <c r="E561" s="285"/>
      <c r="F561" s="117"/>
      <c r="G561" s="285"/>
      <c r="H561" s="117"/>
      <c r="I561" s="285"/>
      <c r="J561" s="117"/>
      <c r="K561" s="285"/>
      <c r="L561" s="117"/>
      <c r="M561" s="285"/>
      <c r="N561" s="117"/>
      <c r="O561" s="285"/>
      <c r="P561" s="117"/>
      <c r="Q561" s="285"/>
      <c r="R561" s="117"/>
      <c r="S561" s="117"/>
      <c r="T561" s="117"/>
      <c r="U561" s="117"/>
      <c r="V561" s="117"/>
      <c r="W561" s="117"/>
      <c r="X561" s="117"/>
      <c r="Y561" s="117"/>
      <c r="Z561" s="117"/>
    </row>
    <row r="562" spans="1:26" ht="15.75" customHeight="1">
      <c r="A562" s="117"/>
      <c r="B562" s="117"/>
      <c r="C562" s="117"/>
      <c r="D562" s="117"/>
      <c r="E562" s="285"/>
      <c r="F562" s="117"/>
      <c r="G562" s="285"/>
      <c r="H562" s="117"/>
      <c r="I562" s="285"/>
      <c r="J562" s="117"/>
      <c r="K562" s="285"/>
      <c r="L562" s="117"/>
      <c r="M562" s="285"/>
      <c r="N562" s="117"/>
      <c r="O562" s="285"/>
      <c r="P562" s="117"/>
      <c r="Q562" s="285"/>
      <c r="R562" s="117"/>
      <c r="S562" s="117"/>
      <c r="T562" s="117"/>
      <c r="U562" s="117"/>
      <c r="V562" s="117"/>
      <c r="W562" s="117"/>
      <c r="X562" s="117"/>
      <c r="Y562" s="117"/>
      <c r="Z562" s="117"/>
    </row>
    <row r="563" spans="1:26" ht="15.75" customHeight="1">
      <c r="A563" s="117"/>
      <c r="B563" s="117"/>
      <c r="C563" s="117"/>
      <c r="D563" s="117"/>
      <c r="E563" s="285"/>
      <c r="F563" s="117"/>
      <c r="G563" s="285"/>
      <c r="H563" s="117"/>
      <c r="I563" s="285"/>
      <c r="J563" s="117"/>
      <c r="K563" s="285"/>
      <c r="L563" s="117"/>
      <c r="M563" s="285"/>
      <c r="N563" s="117"/>
      <c r="O563" s="285"/>
      <c r="P563" s="117"/>
      <c r="Q563" s="285"/>
      <c r="R563" s="117"/>
      <c r="S563" s="117"/>
      <c r="T563" s="117"/>
      <c r="U563" s="117"/>
      <c r="V563" s="117"/>
      <c r="W563" s="117"/>
      <c r="X563" s="117"/>
      <c r="Y563" s="117"/>
      <c r="Z563" s="117"/>
    </row>
    <row r="564" spans="1:26" ht="15.75" customHeight="1">
      <c r="A564" s="117"/>
      <c r="B564" s="117"/>
      <c r="C564" s="117"/>
      <c r="D564" s="117"/>
      <c r="E564" s="285"/>
      <c r="F564" s="117"/>
      <c r="G564" s="285"/>
      <c r="H564" s="117"/>
      <c r="I564" s="285"/>
      <c r="J564" s="117"/>
      <c r="K564" s="285"/>
      <c r="L564" s="117"/>
      <c r="M564" s="285"/>
      <c r="N564" s="117"/>
      <c r="O564" s="285"/>
      <c r="P564" s="117"/>
      <c r="Q564" s="285"/>
      <c r="R564" s="117"/>
      <c r="S564" s="117"/>
      <c r="T564" s="117"/>
      <c r="U564" s="117"/>
      <c r="V564" s="117"/>
      <c r="W564" s="117"/>
      <c r="X564" s="117"/>
      <c r="Y564" s="117"/>
      <c r="Z564" s="117"/>
    </row>
    <row r="565" spans="1:26" ht="15.75" customHeight="1">
      <c r="A565" s="117"/>
      <c r="B565" s="117"/>
      <c r="C565" s="117"/>
      <c r="D565" s="117"/>
      <c r="E565" s="285"/>
      <c r="F565" s="117"/>
      <c r="G565" s="285"/>
      <c r="H565" s="117"/>
      <c r="I565" s="285"/>
      <c r="J565" s="117"/>
      <c r="K565" s="285"/>
      <c r="L565" s="117"/>
      <c r="M565" s="285"/>
      <c r="N565" s="117"/>
      <c r="O565" s="285"/>
      <c r="P565" s="117"/>
      <c r="Q565" s="285"/>
      <c r="R565" s="117"/>
      <c r="S565" s="117"/>
      <c r="T565" s="117"/>
      <c r="U565" s="117"/>
      <c r="V565" s="117"/>
      <c r="W565" s="117"/>
      <c r="X565" s="117"/>
      <c r="Y565" s="117"/>
      <c r="Z565" s="117"/>
    </row>
    <row r="566" spans="1:26" ht="15.75" customHeight="1">
      <c r="A566" s="117"/>
      <c r="B566" s="117"/>
      <c r="C566" s="117"/>
      <c r="D566" s="117"/>
      <c r="E566" s="285"/>
      <c r="F566" s="117"/>
      <c r="G566" s="285"/>
      <c r="H566" s="117"/>
      <c r="I566" s="285"/>
      <c r="J566" s="117"/>
      <c r="K566" s="285"/>
      <c r="L566" s="117"/>
      <c r="M566" s="285"/>
      <c r="N566" s="117"/>
      <c r="O566" s="285"/>
      <c r="P566" s="117"/>
      <c r="Q566" s="285"/>
      <c r="R566" s="117"/>
      <c r="S566" s="117"/>
      <c r="T566" s="117"/>
      <c r="U566" s="117"/>
      <c r="V566" s="117"/>
      <c r="W566" s="117"/>
      <c r="X566" s="117"/>
      <c r="Y566" s="117"/>
      <c r="Z566" s="117"/>
    </row>
    <row r="567" spans="1:26" ht="15.75" customHeight="1">
      <c r="A567" s="117"/>
      <c r="B567" s="117"/>
      <c r="C567" s="117"/>
      <c r="D567" s="117"/>
      <c r="E567" s="285"/>
      <c r="F567" s="117"/>
      <c r="G567" s="285"/>
      <c r="H567" s="117"/>
      <c r="I567" s="285"/>
      <c r="J567" s="117"/>
      <c r="K567" s="285"/>
      <c r="L567" s="117"/>
      <c r="M567" s="285"/>
      <c r="N567" s="117"/>
      <c r="O567" s="285"/>
      <c r="P567" s="117"/>
      <c r="Q567" s="285"/>
      <c r="R567" s="117"/>
      <c r="S567" s="117"/>
      <c r="T567" s="117"/>
      <c r="U567" s="117"/>
      <c r="V567" s="117"/>
      <c r="W567" s="117"/>
      <c r="X567" s="117"/>
      <c r="Y567" s="117"/>
      <c r="Z567" s="117"/>
    </row>
    <row r="568" spans="1:26" ht="15.75" customHeight="1">
      <c r="A568" s="117"/>
      <c r="B568" s="117"/>
      <c r="C568" s="117"/>
      <c r="D568" s="117"/>
      <c r="E568" s="285"/>
      <c r="F568" s="117"/>
      <c r="G568" s="285"/>
      <c r="H568" s="117"/>
      <c r="I568" s="285"/>
      <c r="J568" s="117"/>
      <c r="K568" s="285"/>
      <c r="L568" s="117"/>
      <c r="M568" s="285"/>
      <c r="N568" s="117"/>
      <c r="O568" s="285"/>
      <c r="P568" s="117"/>
      <c r="Q568" s="285"/>
      <c r="R568" s="117"/>
      <c r="S568" s="117"/>
      <c r="T568" s="117"/>
      <c r="U568" s="117"/>
      <c r="V568" s="117"/>
      <c r="W568" s="117"/>
      <c r="X568" s="117"/>
      <c r="Y568" s="117"/>
      <c r="Z568" s="117"/>
    </row>
    <row r="569" spans="1:26" ht="15.75" customHeight="1">
      <c r="A569" s="117"/>
      <c r="B569" s="117"/>
      <c r="C569" s="117"/>
      <c r="D569" s="117"/>
      <c r="E569" s="285"/>
      <c r="F569" s="117"/>
      <c r="G569" s="285"/>
      <c r="H569" s="117"/>
      <c r="I569" s="285"/>
      <c r="J569" s="117"/>
      <c r="K569" s="285"/>
      <c r="L569" s="117"/>
      <c r="M569" s="285"/>
      <c r="N569" s="117"/>
      <c r="O569" s="285"/>
      <c r="P569" s="117"/>
      <c r="Q569" s="285"/>
      <c r="R569" s="117"/>
      <c r="S569" s="117"/>
      <c r="T569" s="117"/>
      <c r="U569" s="117"/>
      <c r="V569" s="117"/>
      <c r="W569" s="117"/>
      <c r="X569" s="117"/>
      <c r="Y569" s="117"/>
      <c r="Z569" s="117"/>
    </row>
    <row r="570" spans="1:26" ht="15.75" customHeight="1">
      <c r="A570" s="117"/>
      <c r="B570" s="117"/>
      <c r="C570" s="117"/>
      <c r="D570" s="117"/>
      <c r="E570" s="285"/>
      <c r="F570" s="117"/>
      <c r="G570" s="285"/>
      <c r="H570" s="117"/>
      <c r="I570" s="285"/>
      <c r="J570" s="117"/>
      <c r="K570" s="285"/>
      <c r="L570" s="117"/>
      <c r="M570" s="285"/>
      <c r="N570" s="117"/>
      <c r="O570" s="285"/>
      <c r="P570" s="117"/>
      <c r="Q570" s="285"/>
      <c r="R570" s="117"/>
      <c r="S570" s="117"/>
      <c r="T570" s="117"/>
      <c r="U570" s="117"/>
      <c r="V570" s="117"/>
      <c r="W570" s="117"/>
      <c r="X570" s="117"/>
      <c r="Y570" s="117"/>
      <c r="Z570" s="117"/>
    </row>
    <row r="571" spans="1:26" ht="15.75" customHeight="1">
      <c r="A571" s="117"/>
      <c r="B571" s="117"/>
      <c r="C571" s="117"/>
      <c r="D571" s="117"/>
      <c r="E571" s="285"/>
      <c r="F571" s="117"/>
      <c r="G571" s="285"/>
      <c r="H571" s="117"/>
      <c r="I571" s="285"/>
      <c r="J571" s="117"/>
      <c r="K571" s="285"/>
      <c r="L571" s="117"/>
      <c r="M571" s="285"/>
      <c r="N571" s="117"/>
      <c r="O571" s="285"/>
      <c r="P571" s="117"/>
      <c r="Q571" s="285"/>
      <c r="R571" s="117"/>
      <c r="S571" s="117"/>
      <c r="T571" s="117"/>
      <c r="U571" s="117"/>
      <c r="V571" s="117"/>
      <c r="W571" s="117"/>
      <c r="X571" s="117"/>
      <c r="Y571" s="117"/>
      <c r="Z571" s="117"/>
    </row>
    <row r="572" spans="1:26" ht="15.75" customHeight="1">
      <c r="A572" s="117"/>
      <c r="B572" s="117"/>
      <c r="C572" s="117"/>
      <c r="D572" s="117"/>
      <c r="E572" s="285"/>
      <c r="F572" s="117"/>
      <c r="G572" s="285"/>
      <c r="H572" s="117"/>
      <c r="I572" s="285"/>
      <c r="J572" s="117"/>
      <c r="K572" s="285"/>
      <c r="L572" s="117"/>
      <c r="M572" s="285"/>
      <c r="N572" s="117"/>
      <c r="O572" s="285"/>
      <c r="P572" s="117"/>
      <c r="Q572" s="285"/>
      <c r="R572" s="117"/>
      <c r="S572" s="117"/>
      <c r="T572" s="117"/>
      <c r="U572" s="117"/>
      <c r="V572" s="117"/>
      <c r="W572" s="117"/>
      <c r="X572" s="117"/>
      <c r="Y572" s="117"/>
      <c r="Z572" s="117"/>
    </row>
    <row r="573" spans="1:26" ht="15.75" customHeight="1">
      <c r="A573" s="117"/>
      <c r="B573" s="117"/>
      <c r="C573" s="117"/>
      <c r="D573" s="117"/>
      <c r="E573" s="285"/>
      <c r="F573" s="117"/>
      <c r="G573" s="285"/>
      <c r="H573" s="117"/>
      <c r="I573" s="285"/>
      <c r="J573" s="117"/>
      <c r="K573" s="285"/>
      <c r="L573" s="117"/>
      <c r="M573" s="285"/>
      <c r="N573" s="117"/>
      <c r="O573" s="285"/>
      <c r="P573" s="117"/>
      <c r="Q573" s="285"/>
      <c r="R573" s="117"/>
      <c r="S573" s="117"/>
      <c r="T573" s="117"/>
      <c r="U573" s="117"/>
      <c r="V573" s="117"/>
      <c r="W573" s="117"/>
      <c r="X573" s="117"/>
      <c r="Y573" s="117"/>
      <c r="Z573" s="117"/>
    </row>
    <row r="574" spans="1:26" ht="15.75" customHeight="1">
      <c r="A574" s="117"/>
      <c r="B574" s="117"/>
      <c r="C574" s="117"/>
      <c r="D574" s="117"/>
      <c r="E574" s="285"/>
      <c r="F574" s="117"/>
      <c r="G574" s="285"/>
      <c r="H574" s="117"/>
      <c r="I574" s="285"/>
      <c r="J574" s="117"/>
      <c r="K574" s="285"/>
      <c r="L574" s="117"/>
      <c r="M574" s="285"/>
      <c r="N574" s="117"/>
      <c r="O574" s="285"/>
      <c r="P574" s="117"/>
      <c r="Q574" s="285"/>
      <c r="R574" s="117"/>
      <c r="S574" s="117"/>
      <c r="T574" s="117"/>
      <c r="U574" s="117"/>
      <c r="V574" s="117"/>
      <c r="W574" s="117"/>
      <c r="X574" s="117"/>
      <c r="Y574" s="117"/>
      <c r="Z574" s="117"/>
    </row>
    <row r="575" spans="1:26" ht="15.75" customHeight="1">
      <c r="A575" s="117"/>
      <c r="B575" s="117"/>
      <c r="C575" s="117"/>
      <c r="D575" s="117"/>
      <c r="E575" s="285"/>
      <c r="F575" s="117"/>
      <c r="G575" s="285"/>
      <c r="H575" s="117"/>
      <c r="I575" s="285"/>
      <c r="J575" s="117"/>
      <c r="K575" s="285"/>
      <c r="L575" s="117"/>
      <c r="M575" s="285"/>
      <c r="N575" s="117"/>
      <c r="O575" s="285"/>
      <c r="P575" s="117"/>
      <c r="Q575" s="285"/>
      <c r="R575" s="117"/>
      <c r="S575" s="117"/>
      <c r="T575" s="117"/>
      <c r="U575" s="117"/>
      <c r="V575" s="117"/>
      <c r="W575" s="117"/>
      <c r="X575" s="117"/>
      <c r="Y575" s="117"/>
      <c r="Z575" s="117"/>
    </row>
    <row r="576" spans="1:26" ht="15.75" customHeight="1">
      <c r="A576" s="117"/>
      <c r="B576" s="117"/>
      <c r="C576" s="117"/>
      <c r="D576" s="117"/>
      <c r="E576" s="285"/>
      <c r="F576" s="117"/>
      <c r="G576" s="285"/>
      <c r="H576" s="117"/>
      <c r="I576" s="285"/>
      <c r="J576" s="117"/>
      <c r="K576" s="285"/>
      <c r="L576" s="117"/>
      <c r="M576" s="285"/>
      <c r="N576" s="117"/>
      <c r="O576" s="285"/>
      <c r="P576" s="117"/>
      <c r="Q576" s="285"/>
      <c r="R576" s="117"/>
      <c r="S576" s="117"/>
      <c r="T576" s="117"/>
      <c r="U576" s="117"/>
      <c r="V576" s="117"/>
      <c r="W576" s="117"/>
      <c r="X576" s="117"/>
      <c r="Y576" s="117"/>
      <c r="Z576" s="117"/>
    </row>
    <row r="577" spans="1:26" ht="15.75" customHeight="1">
      <c r="A577" s="117"/>
      <c r="B577" s="117"/>
      <c r="C577" s="117"/>
      <c r="D577" s="117"/>
      <c r="E577" s="285"/>
      <c r="F577" s="117"/>
      <c r="G577" s="285"/>
      <c r="H577" s="117"/>
      <c r="I577" s="285"/>
      <c r="J577" s="117"/>
      <c r="K577" s="285"/>
      <c r="L577" s="117"/>
      <c r="M577" s="285"/>
      <c r="N577" s="117"/>
      <c r="O577" s="285"/>
      <c r="P577" s="117"/>
      <c r="Q577" s="285"/>
      <c r="R577" s="117"/>
      <c r="S577" s="117"/>
      <c r="T577" s="117"/>
      <c r="U577" s="117"/>
      <c r="V577" s="117"/>
      <c r="W577" s="117"/>
      <c r="X577" s="117"/>
      <c r="Y577" s="117"/>
      <c r="Z577" s="117"/>
    </row>
    <row r="578" spans="1:26" ht="15.75" customHeight="1">
      <c r="A578" s="117"/>
      <c r="B578" s="117"/>
      <c r="C578" s="117"/>
      <c r="D578" s="117"/>
      <c r="E578" s="285"/>
      <c r="F578" s="117"/>
      <c r="G578" s="285"/>
      <c r="H578" s="117"/>
      <c r="I578" s="285"/>
      <c r="J578" s="117"/>
      <c r="K578" s="285"/>
      <c r="L578" s="117"/>
      <c r="M578" s="285"/>
      <c r="N578" s="117"/>
      <c r="O578" s="285"/>
      <c r="P578" s="117"/>
      <c r="Q578" s="285"/>
      <c r="R578" s="117"/>
      <c r="S578" s="117"/>
      <c r="T578" s="117"/>
      <c r="U578" s="117"/>
      <c r="V578" s="117"/>
      <c r="W578" s="117"/>
      <c r="X578" s="117"/>
      <c r="Y578" s="117"/>
      <c r="Z578" s="117"/>
    </row>
    <row r="579" spans="1:26" ht="15.75" customHeight="1">
      <c r="A579" s="117"/>
      <c r="B579" s="117"/>
      <c r="C579" s="117"/>
      <c r="D579" s="117"/>
      <c r="E579" s="285"/>
      <c r="F579" s="117"/>
      <c r="G579" s="285"/>
      <c r="H579" s="117"/>
      <c r="I579" s="285"/>
      <c r="J579" s="117"/>
      <c r="K579" s="285"/>
      <c r="L579" s="117"/>
      <c r="M579" s="285"/>
      <c r="N579" s="117"/>
      <c r="O579" s="285"/>
      <c r="P579" s="117"/>
      <c r="Q579" s="285"/>
      <c r="R579" s="117"/>
      <c r="S579" s="117"/>
      <c r="T579" s="117"/>
      <c r="U579" s="117"/>
      <c r="V579" s="117"/>
      <c r="W579" s="117"/>
      <c r="X579" s="117"/>
      <c r="Y579" s="117"/>
      <c r="Z579" s="117"/>
    </row>
    <row r="580" spans="1:26" ht="15.75" customHeight="1">
      <c r="A580" s="117"/>
      <c r="B580" s="117"/>
      <c r="C580" s="117"/>
      <c r="D580" s="117"/>
      <c r="E580" s="285"/>
      <c r="F580" s="117"/>
      <c r="G580" s="285"/>
      <c r="H580" s="117"/>
      <c r="I580" s="285"/>
      <c r="J580" s="117"/>
      <c r="K580" s="285"/>
      <c r="L580" s="117"/>
      <c r="M580" s="285"/>
      <c r="N580" s="117"/>
      <c r="O580" s="285"/>
      <c r="P580" s="117"/>
      <c r="Q580" s="285"/>
      <c r="R580" s="117"/>
      <c r="S580" s="117"/>
      <c r="T580" s="117"/>
      <c r="U580" s="117"/>
      <c r="V580" s="117"/>
      <c r="W580" s="117"/>
      <c r="X580" s="117"/>
      <c r="Y580" s="117"/>
      <c r="Z580" s="117"/>
    </row>
    <row r="581" spans="1:26" ht="15.75" customHeight="1">
      <c r="A581" s="117"/>
      <c r="B581" s="117"/>
      <c r="C581" s="117"/>
      <c r="D581" s="117"/>
      <c r="E581" s="285"/>
      <c r="F581" s="117"/>
      <c r="G581" s="285"/>
      <c r="H581" s="117"/>
      <c r="I581" s="285"/>
      <c r="J581" s="117"/>
      <c r="K581" s="285"/>
      <c r="L581" s="117"/>
      <c r="M581" s="285"/>
      <c r="N581" s="117"/>
      <c r="O581" s="285"/>
      <c r="P581" s="117"/>
      <c r="Q581" s="285"/>
      <c r="R581" s="117"/>
      <c r="S581" s="117"/>
      <c r="T581" s="117"/>
      <c r="U581" s="117"/>
      <c r="V581" s="117"/>
      <c r="W581" s="117"/>
      <c r="X581" s="117"/>
      <c r="Y581" s="117"/>
      <c r="Z581" s="117"/>
    </row>
    <row r="582" spans="1:26" ht="15.75" customHeight="1">
      <c r="A582" s="117"/>
      <c r="B582" s="117"/>
      <c r="C582" s="117"/>
      <c r="D582" s="117"/>
      <c r="E582" s="285"/>
      <c r="F582" s="117"/>
      <c r="G582" s="285"/>
      <c r="H582" s="117"/>
      <c r="I582" s="285"/>
      <c r="J582" s="117"/>
      <c r="K582" s="285"/>
      <c r="L582" s="117"/>
      <c r="M582" s="285"/>
      <c r="N582" s="117"/>
      <c r="O582" s="285"/>
      <c r="P582" s="117"/>
      <c r="Q582" s="285"/>
      <c r="R582" s="117"/>
      <c r="S582" s="117"/>
      <c r="T582" s="117"/>
      <c r="U582" s="117"/>
      <c r="V582" s="117"/>
      <c r="W582" s="117"/>
      <c r="X582" s="117"/>
      <c r="Y582" s="117"/>
      <c r="Z582" s="117"/>
    </row>
    <row r="583" spans="1:26" ht="15.75" customHeight="1">
      <c r="A583" s="117"/>
      <c r="B583" s="117"/>
      <c r="C583" s="117"/>
      <c r="D583" s="117"/>
      <c r="E583" s="285"/>
      <c r="F583" s="117"/>
      <c r="G583" s="285"/>
      <c r="H583" s="117"/>
      <c r="I583" s="285"/>
      <c r="J583" s="117"/>
      <c r="K583" s="285"/>
      <c r="L583" s="117"/>
      <c r="M583" s="285"/>
      <c r="N583" s="117"/>
      <c r="O583" s="285"/>
      <c r="P583" s="117"/>
      <c r="Q583" s="285"/>
      <c r="R583" s="117"/>
      <c r="S583" s="117"/>
      <c r="T583" s="117"/>
      <c r="U583" s="117"/>
      <c r="V583" s="117"/>
      <c r="W583" s="117"/>
      <c r="X583" s="117"/>
      <c r="Y583" s="117"/>
      <c r="Z583" s="117"/>
    </row>
    <row r="584" spans="1:26" ht="15.75" customHeight="1">
      <c r="A584" s="117"/>
      <c r="B584" s="117"/>
      <c r="C584" s="117"/>
      <c r="D584" s="117"/>
      <c r="E584" s="285"/>
      <c r="F584" s="117"/>
      <c r="G584" s="285"/>
      <c r="H584" s="117"/>
      <c r="I584" s="285"/>
      <c r="J584" s="117"/>
      <c r="K584" s="285"/>
      <c r="L584" s="117"/>
      <c r="M584" s="285"/>
      <c r="N584" s="117"/>
      <c r="O584" s="285"/>
      <c r="P584" s="117"/>
      <c r="Q584" s="285"/>
      <c r="R584" s="117"/>
      <c r="S584" s="117"/>
      <c r="T584" s="117"/>
      <c r="U584" s="117"/>
      <c r="V584" s="117"/>
      <c r="W584" s="117"/>
      <c r="X584" s="117"/>
      <c r="Y584" s="117"/>
      <c r="Z584" s="117"/>
    </row>
    <row r="585" spans="1:26" ht="15.75" customHeight="1">
      <c r="A585" s="117"/>
      <c r="B585" s="117"/>
      <c r="C585" s="117"/>
      <c r="D585" s="117"/>
      <c r="E585" s="285"/>
      <c r="F585" s="117"/>
      <c r="G585" s="285"/>
      <c r="H585" s="117"/>
      <c r="I585" s="285"/>
      <c r="J585" s="117"/>
      <c r="K585" s="285"/>
      <c r="L585" s="117"/>
      <c r="M585" s="285"/>
      <c r="N585" s="117"/>
      <c r="O585" s="285"/>
      <c r="P585" s="117"/>
      <c r="Q585" s="285"/>
      <c r="R585" s="117"/>
      <c r="S585" s="117"/>
      <c r="T585" s="117"/>
      <c r="U585" s="117"/>
      <c r="V585" s="117"/>
      <c r="W585" s="117"/>
      <c r="X585" s="117"/>
      <c r="Y585" s="117"/>
      <c r="Z585" s="117"/>
    </row>
    <row r="586" spans="1:26" ht="15.75" customHeight="1">
      <c r="A586" s="117"/>
      <c r="B586" s="117"/>
      <c r="C586" s="117"/>
      <c r="D586" s="117"/>
      <c r="E586" s="285"/>
      <c r="F586" s="117"/>
      <c r="G586" s="285"/>
      <c r="H586" s="117"/>
      <c r="I586" s="285"/>
      <c r="J586" s="117"/>
      <c r="K586" s="285"/>
      <c r="L586" s="117"/>
      <c r="M586" s="285"/>
      <c r="N586" s="117"/>
      <c r="O586" s="285"/>
      <c r="P586" s="117"/>
      <c r="Q586" s="285"/>
      <c r="R586" s="117"/>
      <c r="S586" s="117"/>
      <c r="T586" s="117"/>
      <c r="U586" s="117"/>
      <c r="V586" s="117"/>
      <c r="W586" s="117"/>
      <c r="X586" s="117"/>
      <c r="Y586" s="117"/>
      <c r="Z586" s="117"/>
    </row>
    <row r="587" spans="1:26" ht="15.75" customHeight="1">
      <c r="A587" s="117"/>
      <c r="B587" s="117"/>
      <c r="C587" s="117"/>
      <c r="D587" s="117"/>
      <c r="E587" s="285"/>
      <c r="F587" s="117"/>
      <c r="G587" s="285"/>
      <c r="H587" s="117"/>
      <c r="I587" s="285"/>
      <c r="J587" s="117"/>
      <c r="K587" s="285"/>
      <c r="L587" s="117"/>
      <c r="M587" s="285"/>
      <c r="N587" s="117"/>
      <c r="O587" s="285"/>
      <c r="P587" s="117"/>
      <c r="Q587" s="285"/>
      <c r="R587" s="117"/>
      <c r="S587" s="117"/>
      <c r="T587" s="117"/>
      <c r="U587" s="117"/>
      <c r="V587" s="117"/>
      <c r="W587" s="117"/>
      <c r="X587" s="117"/>
      <c r="Y587" s="117"/>
      <c r="Z587" s="117"/>
    </row>
    <row r="588" spans="1:26" ht="15.75" customHeight="1">
      <c r="A588" s="117"/>
      <c r="B588" s="117"/>
      <c r="C588" s="117"/>
      <c r="D588" s="117"/>
      <c r="E588" s="285"/>
      <c r="F588" s="117"/>
      <c r="G588" s="285"/>
      <c r="H588" s="117"/>
      <c r="I588" s="285"/>
      <c r="J588" s="117"/>
      <c r="K588" s="285"/>
      <c r="L588" s="117"/>
      <c r="M588" s="285"/>
      <c r="N588" s="117"/>
      <c r="O588" s="285"/>
      <c r="P588" s="117"/>
      <c r="Q588" s="285"/>
      <c r="R588" s="117"/>
      <c r="S588" s="117"/>
      <c r="T588" s="117"/>
      <c r="U588" s="117"/>
      <c r="V588" s="117"/>
      <c r="W588" s="117"/>
      <c r="X588" s="117"/>
      <c r="Y588" s="117"/>
      <c r="Z588" s="117"/>
    </row>
    <row r="589" spans="1:26" ht="15.75" customHeight="1">
      <c r="A589" s="117"/>
      <c r="B589" s="117"/>
      <c r="C589" s="117"/>
      <c r="D589" s="117"/>
      <c r="E589" s="285"/>
      <c r="F589" s="117"/>
      <c r="G589" s="285"/>
      <c r="H589" s="117"/>
      <c r="I589" s="285"/>
      <c r="J589" s="117"/>
      <c r="K589" s="285"/>
      <c r="L589" s="117"/>
      <c r="M589" s="285"/>
      <c r="N589" s="117"/>
      <c r="O589" s="285"/>
      <c r="P589" s="117"/>
      <c r="Q589" s="285"/>
      <c r="R589" s="117"/>
      <c r="S589" s="117"/>
      <c r="T589" s="117"/>
      <c r="U589" s="117"/>
      <c r="V589" s="117"/>
      <c r="W589" s="117"/>
      <c r="X589" s="117"/>
      <c r="Y589" s="117"/>
      <c r="Z589" s="117"/>
    </row>
    <row r="590" spans="1:26" ht="15.75" customHeight="1">
      <c r="A590" s="117"/>
      <c r="B590" s="117"/>
      <c r="C590" s="117"/>
      <c r="D590" s="117"/>
      <c r="E590" s="285"/>
      <c r="F590" s="117"/>
      <c r="G590" s="285"/>
      <c r="H590" s="117"/>
      <c r="I590" s="285"/>
      <c r="J590" s="117"/>
      <c r="K590" s="285"/>
      <c r="L590" s="117"/>
      <c r="M590" s="285"/>
      <c r="N590" s="117"/>
      <c r="O590" s="285"/>
      <c r="P590" s="117"/>
      <c r="Q590" s="285"/>
      <c r="R590" s="117"/>
      <c r="S590" s="117"/>
      <c r="T590" s="117"/>
      <c r="U590" s="117"/>
      <c r="V590" s="117"/>
      <c r="W590" s="117"/>
      <c r="X590" s="117"/>
      <c r="Y590" s="117"/>
      <c r="Z590" s="117"/>
    </row>
    <row r="591" spans="1:26" ht="15.75" customHeight="1">
      <c r="A591" s="117"/>
      <c r="B591" s="117"/>
      <c r="C591" s="117"/>
      <c r="D591" s="117"/>
      <c r="E591" s="285"/>
      <c r="F591" s="117"/>
      <c r="G591" s="285"/>
      <c r="H591" s="117"/>
      <c r="I591" s="285"/>
      <c r="J591" s="117"/>
      <c r="K591" s="285"/>
      <c r="L591" s="117"/>
      <c r="M591" s="285"/>
      <c r="N591" s="117"/>
      <c r="O591" s="285"/>
      <c r="P591" s="117"/>
      <c r="Q591" s="285"/>
      <c r="R591" s="117"/>
      <c r="S591" s="117"/>
      <c r="T591" s="117"/>
      <c r="U591" s="117"/>
      <c r="V591" s="117"/>
      <c r="W591" s="117"/>
      <c r="X591" s="117"/>
      <c r="Y591" s="117"/>
      <c r="Z591" s="117"/>
    </row>
    <row r="592" spans="1:26" ht="15.75" customHeight="1">
      <c r="A592" s="117"/>
      <c r="B592" s="117"/>
      <c r="C592" s="117"/>
      <c r="D592" s="117"/>
      <c r="E592" s="285"/>
      <c r="F592" s="117"/>
      <c r="G592" s="285"/>
      <c r="H592" s="117"/>
      <c r="I592" s="285"/>
      <c r="J592" s="117"/>
      <c r="K592" s="285"/>
      <c r="L592" s="117"/>
      <c r="M592" s="285"/>
      <c r="N592" s="117"/>
      <c r="O592" s="285"/>
      <c r="P592" s="117"/>
      <c r="Q592" s="285"/>
      <c r="R592" s="117"/>
      <c r="S592" s="117"/>
      <c r="T592" s="117"/>
      <c r="U592" s="117"/>
      <c r="V592" s="117"/>
      <c r="W592" s="117"/>
      <c r="X592" s="117"/>
      <c r="Y592" s="117"/>
      <c r="Z592" s="117"/>
    </row>
    <row r="593" spans="1:26" ht="15.75" customHeight="1">
      <c r="A593" s="117"/>
      <c r="B593" s="117"/>
      <c r="C593" s="117"/>
      <c r="D593" s="117"/>
      <c r="E593" s="285"/>
      <c r="F593" s="117"/>
      <c r="G593" s="285"/>
      <c r="H593" s="117"/>
      <c r="I593" s="285"/>
      <c r="J593" s="117"/>
      <c r="K593" s="285"/>
      <c r="L593" s="117"/>
      <c r="M593" s="285"/>
      <c r="N593" s="117"/>
      <c r="O593" s="285"/>
      <c r="P593" s="117"/>
      <c r="Q593" s="285"/>
      <c r="R593" s="117"/>
      <c r="S593" s="117"/>
      <c r="T593" s="117"/>
      <c r="U593" s="117"/>
      <c r="V593" s="117"/>
      <c r="W593" s="117"/>
      <c r="X593" s="117"/>
      <c r="Y593" s="117"/>
      <c r="Z593" s="117"/>
    </row>
    <row r="594" spans="1:26" ht="15.75" customHeight="1">
      <c r="A594" s="117"/>
      <c r="B594" s="117"/>
      <c r="C594" s="117"/>
      <c r="D594" s="117"/>
      <c r="E594" s="285"/>
      <c r="F594" s="117"/>
      <c r="G594" s="285"/>
      <c r="H594" s="117"/>
      <c r="I594" s="285"/>
      <c r="J594" s="117"/>
      <c r="K594" s="285"/>
      <c r="L594" s="117"/>
      <c r="M594" s="285"/>
      <c r="N594" s="117"/>
      <c r="O594" s="285"/>
      <c r="P594" s="117"/>
      <c r="Q594" s="285"/>
      <c r="R594" s="117"/>
      <c r="S594" s="117"/>
      <c r="T594" s="117"/>
      <c r="U594" s="117"/>
      <c r="V594" s="117"/>
      <c r="W594" s="117"/>
      <c r="X594" s="117"/>
      <c r="Y594" s="117"/>
      <c r="Z594" s="117"/>
    </row>
    <row r="595" spans="1:26" ht="15.75" customHeight="1">
      <c r="A595" s="117"/>
      <c r="B595" s="117"/>
      <c r="C595" s="117"/>
      <c r="D595" s="117"/>
      <c r="E595" s="285"/>
      <c r="F595" s="117"/>
      <c r="G595" s="285"/>
      <c r="H595" s="117"/>
      <c r="I595" s="285"/>
      <c r="J595" s="117"/>
      <c r="K595" s="285"/>
      <c r="L595" s="117"/>
      <c r="M595" s="285"/>
      <c r="N595" s="117"/>
      <c r="O595" s="285"/>
      <c r="P595" s="117"/>
      <c r="Q595" s="285"/>
      <c r="R595" s="117"/>
      <c r="S595" s="117"/>
      <c r="T595" s="117"/>
      <c r="U595" s="117"/>
      <c r="V595" s="117"/>
      <c r="W595" s="117"/>
      <c r="X595" s="117"/>
      <c r="Y595" s="117"/>
      <c r="Z595" s="117"/>
    </row>
    <row r="596" spans="1:26" ht="15.75" customHeight="1">
      <c r="A596" s="117"/>
      <c r="B596" s="117"/>
      <c r="C596" s="117"/>
      <c r="D596" s="117"/>
      <c r="E596" s="285"/>
      <c r="F596" s="117"/>
      <c r="G596" s="285"/>
      <c r="H596" s="117"/>
      <c r="I596" s="285"/>
      <c r="J596" s="117"/>
      <c r="K596" s="285"/>
      <c r="L596" s="117"/>
      <c r="M596" s="285"/>
      <c r="N596" s="117"/>
      <c r="O596" s="285"/>
      <c r="P596" s="117"/>
      <c r="Q596" s="285"/>
      <c r="R596" s="117"/>
      <c r="S596" s="117"/>
      <c r="T596" s="117"/>
      <c r="U596" s="117"/>
      <c r="V596" s="117"/>
      <c r="W596" s="117"/>
      <c r="X596" s="117"/>
      <c r="Y596" s="117"/>
      <c r="Z596" s="117"/>
    </row>
    <row r="597" spans="1:26" ht="15.75" customHeight="1">
      <c r="A597" s="117"/>
      <c r="B597" s="117"/>
      <c r="C597" s="117"/>
      <c r="D597" s="117"/>
      <c r="E597" s="285"/>
      <c r="F597" s="117"/>
      <c r="G597" s="285"/>
      <c r="H597" s="117"/>
      <c r="I597" s="285"/>
      <c r="J597" s="117"/>
      <c r="K597" s="285"/>
      <c r="L597" s="117"/>
      <c r="M597" s="285"/>
      <c r="N597" s="117"/>
      <c r="O597" s="285"/>
      <c r="P597" s="117"/>
      <c r="Q597" s="285"/>
      <c r="R597" s="117"/>
      <c r="S597" s="117"/>
      <c r="T597" s="117"/>
      <c r="U597" s="117"/>
      <c r="V597" s="117"/>
      <c r="W597" s="117"/>
      <c r="X597" s="117"/>
      <c r="Y597" s="117"/>
      <c r="Z597" s="117"/>
    </row>
    <row r="598" spans="1:26" ht="15.75" customHeight="1">
      <c r="A598" s="117"/>
      <c r="B598" s="117"/>
      <c r="C598" s="117"/>
      <c r="D598" s="117"/>
      <c r="E598" s="285"/>
      <c r="F598" s="117"/>
      <c r="G598" s="285"/>
      <c r="H598" s="117"/>
      <c r="I598" s="285"/>
      <c r="J598" s="117"/>
      <c r="K598" s="285"/>
      <c r="L598" s="117"/>
      <c r="M598" s="285"/>
      <c r="N598" s="117"/>
      <c r="O598" s="285"/>
      <c r="P598" s="117"/>
      <c r="Q598" s="285"/>
      <c r="R598" s="117"/>
      <c r="S598" s="117"/>
      <c r="T598" s="117"/>
      <c r="U598" s="117"/>
      <c r="V598" s="117"/>
      <c r="W598" s="117"/>
      <c r="X598" s="117"/>
      <c r="Y598" s="117"/>
      <c r="Z598" s="117"/>
    </row>
    <row r="599" spans="1:26" ht="15.75" customHeight="1">
      <c r="A599" s="117"/>
      <c r="B599" s="117"/>
      <c r="C599" s="117"/>
      <c r="D599" s="117"/>
      <c r="E599" s="285"/>
      <c r="F599" s="117"/>
      <c r="G599" s="285"/>
      <c r="H599" s="117"/>
      <c r="I599" s="285"/>
      <c r="J599" s="117"/>
      <c r="K599" s="285"/>
      <c r="L599" s="117"/>
      <c r="M599" s="285"/>
      <c r="N599" s="117"/>
      <c r="O599" s="285"/>
      <c r="P599" s="117"/>
      <c r="Q599" s="285"/>
      <c r="R599" s="117"/>
      <c r="S599" s="117"/>
      <c r="T599" s="117"/>
      <c r="U599" s="117"/>
      <c r="V599" s="117"/>
      <c r="W599" s="117"/>
      <c r="X599" s="117"/>
      <c r="Y599" s="117"/>
      <c r="Z599" s="117"/>
    </row>
    <row r="600" spans="1:26" ht="15.75" customHeight="1">
      <c r="A600" s="117"/>
      <c r="B600" s="117"/>
      <c r="C600" s="117"/>
      <c r="D600" s="117"/>
      <c r="E600" s="285"/>
      <c r="F600" s="117"/>
      <c r="G600" s="285"/>
      <c r="H600" s="117"/>
      <c r="I600" s="285"/>
      <c r="J600" s="117"/>
      <c r="K600" s="285"/>
      <c r="L600" s="117"/>
      <c r="M600" s="285"/>
      <c r="N600" s="117"/>
      <c r="O600" s="285"/>
      <c r="P600" s="117"/>
      <c r="Q600" s="285"/>
      <c r="R600" s="117"/>
      <c r="S600" s="117"/>
      <c r="T600" s="117"/>
      <c r="U600" s="117"/>
      <c r="V600" s="117"/>
      <c r="W600" s="117"/>
      <c r="X600" s="117"/>
      <c r="Y600" s="117"/>
      <c r="Z600" s="117"/>
    </row>
    <row r="601" spans="1:26" ht="15.75" customHeight="1">
      <c r="A601" s="117"/>
      <c r="B601" s="117"/>
      <c r="C601" s="117"/>
      <c r="D601" s="117"/>
      <c r="E601" s="285"/>
      <c r="F601" s="117"/>
      <c r="G601" s="285"/>
      <c r="H601" s="117"/>
      <c r="I601" s="285"/>
      <c r="J601" s="117"/>
      <c r="K601" s="285"/>
      <c r="L601" s="117"/>
      <c r="M601" s="285"/>
      <c r="N601" s="117"/>
      <c r="O601" s="285"/>
      <c r="P601" s="117"/>
      <c r="Q601" s="285"/>
      <c r="R601" s="117"/>
      <c r="S601" s="117"/>
      <c r="T601" s="117"/>
      <c r="U601" s="117"/>
      <c r="V601" s="117"/>
      <c r="W601" s="117"/>
      <c r="X601" s="117"/>
      <c r="Y601" s="117"/>
      <c r="Z601" s="117"/>
    </row>
    <row r="602" spans="1:26" ht="15.75" customHeight="1">
      <c r="A602" s="117"/>
      <c r="B602" s="117"/>
      <c r="C602" s="117"/>
      <c r="D602" s="117"/>
      <c r="E602" s="285"/>
      <c r="F602" s="117"/>
      <c r="G602" s="285"/>
      <c r="H602" s="117"/>
      <c r="I602" s="285"/>
      <c r="J602" s="117"/>
      <c r="K602" s="285"/>
      <c r="L602" s="117"/>
      <c r="M602" s="285"/>
      <c r="N602" s="117"/>
      <c r="O602" s="285"/>
      <c r="P602" s="117"/>
      <c r="Q602" s="285"/>
      <c r="R602" s="117"/>
      <c r="S602" s="117"/>
      <c r="T602" s="117"/>
      <c r="U602" s="117"/>
      <c r="V602" s="117"/>
      <c r="W602" s="117"/>
      <c r="X602" s="117"/>
      <c r="Y602" s="117"/>
      <c r="Z602" s="117"/>
    </row>
    <row r="603" spans="1:26" ht="15.75" customHeight="1">
      <c r="A603" s="117"/>
      <c r="B603" s="117"/>
      <c r="C603" s="117"/>
      <c r="D603" s="117"/>
      <c r="E603" s="285"/>
      <c r="F603" s="117"/>
      <c r="G603" s="285"/>
      <c r="H603" s="117"/>
      <c r="I603" s="285"/>
      <c r="J603" s="117"/>
      <c r="K603" s="285"/>
      <c r="L603" s="117"/>
      <c r="M603" s="285"/>
      <c r="N603" s="117"/>
      <c r="O603" s="285"/>
      <c r="P603" s="117"/>
      <c r="Q603" s="285"/>
      <c r="R603" s="117"/>
      <c r="S603" s="117"/>
      <c r="T603" s="117"/>
      <c r="U603" s="117"/>
      <c r="V603" s="117"/>
      <c r="W603" s="117"/>
      <c r="X603" s="117"/>
      <c r="Y603" s="117"/>
      <c r="Z603" s="117"/>
    </row>
    <row r="604" spans="1:26" ht="15.75" customHeight="1">
      <c r="A604" s="117"/>
      <c r="B604" s="117"/>
      <c r="C604" s="117"/>
      <c r="D604" s="117"/>
      <c r="E604" s="285"/>
      <c r="F604" s="117"/>
      <c r="G604" s="285"/>
      <c r="H604" s="117"/>
      <c r="I604" s="285"/>
      <c r="J604" s="117"/>
      <c r="K604" s="285"/>
      <c r="L604" s="117"/>
      <c r="M604" s="285"/>
      <c r="N604" s="117"/>
      <c r="O604" s="285"/>
      <c r="P604" s="117"/>
      <c r="Q604" s="285"/>
      <c r="R604" s="117"/>
      <c r="S604" s="117"/>
      <c r="T604" s="117"/>
      <c r="U604" s="117"/>
      <c r="V604" s="117"/>
      <c r="W604" s="117"/>
      <c r="X604" s="117"/>
      <c r="Y604" s="117"/>
      <c r="Z604" s="117"/>
    </row>
    <row r="605" spans="1:26" ht="15.75" customHeight="1">
      <c r="A605" s="117"/>
      <c r="B605" s="117"/>
      <c r="C605" s="117"/>
      <c r="D605" s="117"/>
      <c r="E605" s="285"/>
      <c r="F605" s="117"/>
      <c r="G605" s="285"/>
      <c r="H605" s="117"/>
      <c r="I605" s="285"/>
      <c r="J605" s="117"/>
      <c r="K605" s="285"/>
      <c r="L605" s="117"/>
      <c r="M605" s="285"/>
      <c r="N605" s="117"/>
      <c r="O605" s="285"/>
      <c r="P605" s="117"/>
      <c r="Q605" s="285"/>
      <c r="R605" s="117"/>
      <c r="S605" s="117"/>
      <c r="T605" s="117"/>
      <c r="U605" s="117"/>
      <c r="V605" s="117"/>
      <c r="W605" s="117"/>
      <c r="X605" s="117"/>
      <c r="Y605" s="117"/>
      <c r="Z605" s="117"/>
    </row>
    <row r="606" spans="1:26" ht="15.75" customHeight="1">
      <c r="A606" s="117"/>
      <c r="B606" s="117"/>
      <c r="C606" s="117"/>
      <c r="D606" s="117"/>
      <c r="E606" s="285"/>
      <c r="F606" s="117"/>
      <c r="G606" s="285"/>
      <c r="H606" s="117"/>
      <c r="I606" s="285"/>
      <c r="J606" s="117"/>
      <c r="K606" s="285"/>
      <c r="L606" s="117"/>
      <c r="M606" s="285"/>
      <c r="N606" s="117"/>
      <c r="O606" s="285"/>
      <c r="P606" s="117"/>
      <c r="Q606" s="285"/>
      <c r="R606" s="117"/>
      <c r="S606" s="117"/>
      <c r="T606" s="117"/>
      <c r="U606" s="117"/>
      <c r="V606" s="117"/>
      <c r="W606" s="117"/>
      <c r="X606" s="117"/>
      <c r="Y606" s="117"/>
      <c r="Z606" s="117"/>
    </row>
    <row r="607" spans="1:26" ht="15.75" customHeight="1">
      <c r="A607" s="117"/>
      <c r="B607" s="117"/>
      <c r="C607" s="117"/>
      <c r="D607" s="117"/>
      <c r="E607" s="285"/>
      <c r="F607" s="117"/>
      <c r="G607" s="285"/>
      <c r="H607" s="117"/>
      <c r="I607" s="285"/>
      <c r="J607" s="117"/>
      <c r="K607" s="285"/>
      <c r="L607" s="117"/>
      <c r="M607" s="285"/>
      <c r="N607" s="117"/>
      <c r="O607" s="285"/>
      <c r="P607" s="117"/>
      <c r="Q607" s="285"/>
      <c r="R607" s="117"/>
      <c r="S607" s="117"/>
      <c r="T607" s="117"/>
      <c r="U607" s="117"/>
      <c r="V607" s="117"/>
      <c r="W607" s="117"/>
      <c r="X607" s="117"/>
      <c r="Y607" s="117"/>
      <c r="Z607" s="117"/>
    </row>
    <row r="608" spans="1:26" ht="15.75" customHeight="1">
      <c r="A608" s="117"/>
      <c r="B608" s="117"/>
      <c r="C608" s="117"/>
      <c r="D608" s="117"/>
      <c r="E608" s="285"/>
      <c r="F608" s="117"/>
      <c r="G608" s="285"/>
      <c r="H608" s="117"/>
      <c r="I608" s="285"/>
      <c r="J608" s="117"/>
      <c r="K608" s="285"/>
      <c r="L608" s="117"/>
      <c r="M608" s="285"/>
      <c r="N608" s="117"/>
      <c r="O608" s="285"/>
      <c r="P608" s="117"/>
      <c r="Q608" s="285"/>
      <c r="R608" s="117"/>
      <c r="S608" s="117"/>
      <c r="T608" s="117"/>
      <c r="U608" s="117"/>
      <c r="V608" s="117"/>
      <c r="W608" s="117"/>
      <c r="X608" s="117"/>
      <c r="Y608" s="117"/>
      <c r="Z608" s="117"/>
    </row>
    <row r="609" spans="1:26" ht="15.75" customHeight="1">
      <c r="A609" s="117"/>
      <c r="B609" s="117"/>
      <c r="C609" s="117"/>
      <c r="D609" s="117"/>
      <c r="E609" s="285"/>
      <c r="F609" s="117"/>
      <c r="G609" s="285"/>
      <c r="H609" s="117"/>
      <c r="I609" s="285"/>
      <c r="J609" s="117"/>
      <c r="K609" s="285"/>
      <c r="L609" s="117"/>
      <c r="M609" s="285"/>
      <c r="N609" s="117"/>
      <c r="O609" s="285"/>
      <c r="P609" s="117"/>
      <c r="Q609" s="285"/>
      <c r="R609" s="117"/>
      <c r="S609" s="117"/>
      <c r="T609" s="117"/>
      <c r="U609" s="117"/>
      <c r="V609" s="117"/>
      <c r="W609" s="117"/>
      <c r="X609" s="117"/>
      <c r="Y609" s="117"/>
      <c r="Z609" s="117"/>
    </row>
    <row r="610" spans="1:26" ht="15.75" customHeight="1">
      <c r="A610" s="117"/>
      <c r="B610" s="117"/>
      <c r="C610" s="117"/>
      <c r="D610" s="117"/>
      <c r="E610" s="285"/>
      <c r="F610" s="117"/>
      <c r="G610" s="285"/>
      <c r="H610" s="117"/>
      <c r="I610" s="285"/>
      <c r="J610" s="117"/>
      <c r="K610" s="285"/>
      <c r="L610" s="117"/>
      <c r="M610" s="285"/>
      <c r="N610" s="117"/>
      <c r="O610" s="285"/>
      <c r="P610" s="117"/>
      <c r="Q610" s="285"/>
      <c r="R610" s="117"/>
      <c r="S610" s="117"/>
      <c r="T610" s="117"/>
      <c r="U610" s="117"/>
      <c r="V610" s="117"/>
      <c r="W610" s="117"/>
      <c r="X610" s="117"/>
      <c r="Y610" s="117"/>
      <c r="Z610" s="117"/>
    </row>
    <row r="611" spans="1:26" ht="15.75" customHeight="1">
      <c r="A611" s="117"/>
      <c r="B611" s="117"/>
      <c r="C611" s="117"/>
      <c r="D611" s="117"/>
      <c r="E611" s="285"/>
      <c r="F611" s="117"/>
      <c r="G611" s="285"/>
      <c r="H611" s="117"/>
      <c r="I611" s="285"/>
      <c r="J611" s="117"/>
      <c r="K611" s="285"/>
      <c r="L611" s="117"/>
      <c r="M611" s="285"/>
      <c r="N611" s="117"/>
      <c r="O611" s="285"/>
      <c r="P611" s="117"/>
      <c r="Q611" s="285"/>
      <c r="R611" s="117"/>
      <c r="S611" s="117"/>
      <c r="T611" s="117"/>
      <c r="U611" s="117"/>
      <c r="V611" s="117"/>
      <c r="W611" s="117"/>
      <c r="X611" s="117"/>
      <c r="Y611" s="117"/>
      <c r="Z611" s="117"/>
    </row>
    <row r="612" spans="1:26" ht="15.75" customHeight="1">
      <c r="A612" s="117"/>
      <c r="B612" s="117"/>
      <c r="C612" s="117"/>
      <c r="D612" s="117"/>
      <c r="E612" s="285"/>
      <c r="F612" s="117"/>
      <c r="G612" s="285"/>
      <c r="H612" s="117"/>
      <c r="I612" s="285"/>
      <c r="J612" s="117"/>
      <c r="K612" s="285"/>
      <c r="L612" s="117"/>
      <c r="M612" s="285"/>
      <c r="N612" s="117"/>
      <c r="O612" s="285"/>
      <c r="P612" s="117"/>
      <c r="Q612" s="285"/>
      <c r="R612" s="117"/>
      <c r="S612" s="117"/>
      <c r="T612" s="117"/>
      <c r="U612" s="117"/>
      <c r="V612" s="117"/>
      <c r="W612" s="117"/>
      <c r="X612" s="117"/>
      <c r="Y612" s="117"/>
      <c r="Z612" s="117"/>
    </row>
    <row r="613" spans="1:26" ht="15.75" customHeight="1">
      <c r="A613" s="117"/>
      <c r="B613" s="117"/>
      <c r="C613" s="117"/>
      <c r="D613" s="117"/>
      <c r="E613" s="285"/>
      <c r="F613" s="117"/>
      <c r="G613" s="285"/>
      <c r="H613" s="117"/>
      <c r="I613" s="285"/>
      <c r="J613" s="117"/>
      <c r="K613" s="285"/>
      <c r="L613" s="117"/>
      <c r="M613" s="285"/>
      <c r="N613" s="117"/>
      <c r="O613" s="285"/>
      <c r="P613" s="117"/>
      <c r="Q613" s="285"/>
      <c r="R613" s="117"/>
      <c r="S613" s="117"/>
      <c r="T613" s="117"/>
      <c r="U613" s="117"/>
      <c r="V613" s="117"/>
      <c r="W613" s="117"/>
      <c r="X613" s="117"/>
      <c r="Y613" s="117"/>
      <c r="Z613" s="117"/>
    </row>
    <row r="614" spans="1:26" ht="15.75" customHeight="1">
      <c r="A614" s="117"/>
      <c r="B614" s="117"/>
      <c r="C614" s="117"/>
      <c r="D614" s="117"/>
      <c r="E614" s="285"/>
      <c r="F614" s="117"/>
      <c r="G614" s="285"/>
      <c r="H614" s="117"/>
      <c r="I614" s="285"/>
      <c r="J614" s="117"/>
      <c r="K614" s="285"/>
      <c r="L614" s="117"/>
      <c r="M614" s="285"/>
      <c r="N614" s="117"/>
      <c r="O614" s="285"/>
      <c r="P614" s="117"/>
      <c r="Q614" s="285"/>
      <c r="R614" s="117"/>
      <c r="S614" s="117"/>
      <c r="T614" s="117"/>
      <c r="U614" s="117"/>
      <c r="V614" s="117"/>
      <c r="W614" s="117"/>
      <c r="X614" s="117"/>
      <c r="Y614" s="117"/>
      <c r="Z614" s="117"/>
    </row>
    <row r="615" spans="1:26" ht="15.75" customHeight="1">
      <c r="A615" s="117"/>
      <c r="B615" s="117"/>
      <c r="C615" s="117"/>
      <c r="D615" s="117"/>
      <c r="E615" s="285"/>
      <c r="F615" s="117"/>
      <c r="G615" s="285"/>
      <c r="H615" s="117"/>
      <c r="I615" s="285"/>
      <c r="J615" s="117"/>
      <c r="K615" s="285"/>
      <c r="L615" s="117"/>
      <c r="M615" s="285"/>
      <c r="N615" s="117"/>
      <c r="O615" s="285"/>
      <c r="P615" s="117"/>
      <c r="Q615" s="285"/>
      <c r="R615" s="117"/>
      <c r="S615" s="117"/>
      <c r="T615" s="117"/>
      <c r="U615" s="117"/>
      <c r="V615" s="117"/>
      <c r="W615" s="117"/>
      <c r="X615" s="117"/>
      <c r="Y615" s="117"/>
      <c r="Z615" s="117"/>
    </row>
    <row r="616" spans="1:26" ht="15.75" customHeight="1">
      <c r="A616" s="117"/>
      <c r="B616" s="117"/>
      <c r="C616" s="117"/>
      <c r="D616" s="117"/>
      <c r="E616" s="285"/>
      <c r="F616" s="117"/>
      <c r="G616" s="285"/>
      <c r="H616" s="117"/>
      <c r="I616" s="285"/>
      <c r="J616" s="117"/>
      <c r="K616" s="285"/>
      <c r="L616" s="117"/>
      <c r="M616" s="285"/>
      <c r="N616" s="117"/>
      <c r="O616" s="285"/>
      <c r="P616" s="117"/>
      <c r="Q616" s="285"/>
      <c r="R616" s="117"/>
      <c r="S616" s="117"/>
      <c r="T616" s="117"/>
      <c r="U616" s="117"/>
      <c r="V616" s="117"/>
      <c r="W616" s="117"/>
      <c r="X616" s="117"/>
      <c r="Y616" s="117"/>
      <c r="Z616" s="117"/>
    </row>
    <row r="617" spans="1:26" ht="15.75" customHeight="1">
      <c r="A617" s="117"/>
      <c r="B617" s="117"/>
      <c r="C617" s="117"/>
      <c r="D617" s="117"/>
      <c r="E617" s="285"/>
      <c r="F617" s="117"/>
      <c r="G617" s="285"/>
      <c r="H617" s="117"/>
      <c r="I617" s="285"/>
      <c r="J617" s="117"/>
      <c r="K617" s="285"/>
      <c r="L617" s="117"/>
      <c r="M617" s="285"/>
      <c r="N617" s="117"/>
      <c r="O617" s="285"/>
      <c r="P617" s="117"/>
      <c r="Q617" s="285"/>
      <c r="R617" s="117"/>
      <c r="S617" s="117"/>
      <c r="T617" s="117"/>
      <c r="U617" s="117"/>
      <c r="V617" s="117"/>
      <c r="W617" s="117"/>
      <c r="X617" s="117"/>
      <c r="Y617" s="117"/>
      <c r="Z617" s="117"/>
    </row>
    <row r="618" spans="1:26" ht="15.75" customHeight="1">
      <c r="A618" s="117"/>
      <c r="B618" s="117"/>
      <c r="C618" s="117"/>
      <c r="D618" s="117"/>
      <c r="E618" s="285"/>
      <c r="F618" s="117"/>
      <c r="G618" s="285"/>
      <c r="H618" s="117"/>
      <c r="I618" s="285"/>
      <c r="J618" s="117"/>
      <c r="K618" s="285"/>
      <c r="L618" s="117"/>
      <c r="M618" s="285"/>
      <c r="N618" s="117"/>
      <c r="O618" s="285"/>
      <c r="P618" s="117"/>
      <c r="Q618" s="285"/>
      <c r="R618" s="117"/>
      <c r="S618" s="117"/>
      <c r="T618" s="117"/>
      <c r="U618" s="117"/>
      <c r="V618" s="117"/>
      <c r="W618" s="117"/>
      <c r="X618" s="117"/>
      <c r="Y618" s="117"/>
      <c r="Z618" s="117"/>
    </row>
    <row r="619" spans="1:26" ht="15.75" customHeight="1">
      <c r="A619" s="117"/>
      <c r="B619" s="117"/>
      <c r="C619" s="117"/>
      <c r="D619" s="117"/>
      <c r="E619" s="285"/>
      <c r="F619" s="117"/>
      <c r="G619" s="285"/>
      <c r="H619" s="117"/>
      <c r="I619" s="285"/>
      <c r="J619" s="117"/>
      <c r="K619" s="285"/>
      <c r="L619" s="117"/>
      <c r="M619" s="285"/>
      <c r="N619" s="117"/>
      <c r="O619" s="285"/>
      <c r="P619" s="117"/>
      <c r="Q619" s="285"/>
      <c r="R619" s="117"/>
      <c r="S619" s="117"/>
      <c r="T619" s="117"/>
      <c r="U619" s="117"/>
      <c r="V619" s="117"/>
      <c r="W619" s="117"/>
      <c r="X619" s="117"/>
      <c r="Y619" s="117"/>
      <c r="Z619" s="117"/>
    </row>
    <row r="620" spans="1:26" ht="15.75" customHeight="1">
      <c r="A620" s="117"/>
      <c r="B620" s="117"/>
      <c r="C620" s="117"/>
      <c r="D620" s="117"/>
      <c r="E620" s="285"/>
      <c r="F620" s="117"/>
      <c r="G620" s="285"/>
      <c r="H620" s="117"/>
      <c r="I620" s="285"/>
      <c r="J620" s="117"/>
      <c r="K620" s="285"/>
      <c r="L620" s="117"/>
      <c r="M620" s="285"/>
      <c r="N620" s="117"/>
      <c r="O620" s="285"/>
      <c r="P620" s="117"/>
      <c r="Q620" s="285"/>
      <c r="R620" s="117"/>
      <c r="S620" s="117"/>
      <c r="T620" s="117"/>
      <c r="U620" s="117"/>
      <c r="V620" s="117"/>
      <c r="W620" s="117"/>
      <c r="X620" s="117"/>
      <c r="Y620" s="117"/>
      <c r="Z620" s="117"/>
    </row>
    <row r="621" spans="1:26" ht="15.75" customHeight="1">
      <c r="A621" s="117"/>
      <c r="B621" s="117"/>
      <c r="C621" s="117"/>
      <c r="D621" s="117"/>
      <c r="E621" s="285"/>
      <c r="F621" s="117"/>
      <c r="G621" s="285"/>
      <c r="H621" s="117"/>
      <c r="I621" s="285"/>
      <c r="J621" s="117"/>
      <c r="K621" s="285"/>
      <c r="L621" s="117"/>
      <c r="M621" s="285"/>
      <c r="N621" s="117"/>
      <c r="O621" s="285"/>
      <c r="P621" s="117"/>
      <c r="Q621" s="285"/>
      <c r="R621" s="117"/>
      <c r="S621" s="117"/>
      <c r="T621" s="117"/>
      <c r="U621" s="117"/>
      <c r="V621" s="117"/>
      <c r="W621" s="117"/>
      <c r="X621" s="117"/>
      <c r="Y621" s="117"/>
      <c r="Z621" s="117"/>
    </row>
    <row r="622" spans="1:26" ht="15.75" customHeight="1">
      <c r="A622" s="117"/>
      <c r="B622" s="117"/>
      <c r="C622" s="117"/>
      <c r="D622" s="117"/>
      <c r="E622" s="285"/>
      <c r="F622" s="117"/>
      <c r="G622" s="285"/>
      <c r="H622" s="117"/>
      <c r="I622" s="285"/>
      <c r="J622" s="117"/>
      <c r="K622" s="285"/>
      <c r="L622" s="117"/>
      <c r="M622" s="285"/>
      <c r="N622" s="117"/>
      <c r="O622" s="285"/>
      <c r="P622" s="117"/>
      <c r="Q622" s="285"/>
      <c r="R622" s="117"/>
      <c r="S622" s="117"/>
      <c r="T622" s="117"/>
      <c r="U622" s="117"/>
      <c r="V622" s="117"/>
      <c r="W622" s="117"/>
      <c r="X622" s="117"/>
      <c r="Y622" s="117"/>
      <c r="Z622" s="117"/>
    </row>
    <row r="623" spans="1:26" ht="15.75" customHeight="1">
      <c r="A623" s="117"/>
      <c r="B623" s="117"/>
      <c r="C623" s="117"/>
      <c r="D623" s="117"/>
      <c r="E623" s="285"/>
      <c r="F623" s="117"/>
      <c r="G623" s="285"/>
      <c r="H623" s="117"/>
      <c r="I623" s="285"/>
      <c r="J623" s="117"/>
      <c r="K623" s="285"/>
      <c r="L623" s="117"/>
      <c r="M623" s="285"/>
      <c r="N623" s="117"/>
      <c r="O623" s="285"/>
      <c r="P623" s="117"/>
      <c r="Q623" s="285"/>
      <c r="R623" s="117"/>
      <c r="S623" s="117"/>
      <c r="T623" s="117"/>
      <c r="U623" s="117"/>
      <c r="V623" s="117"/>
      <c r="W623" s="117"/>
      <c r="X623" s="117"/>
      <c r="Y623" s="117"/>
      <c r="Z623" s="117"/>
    </row>
    <row r="624" spans="1:26" ht="15.75" customHeight="1">
      <c r="A624" s="117"/>
      <c r="B624" s="117"/>
      <c r="C624" s="117"/>
      <c r="D624" s="117"/>
      <c r="E624" s="285"/>
      <c r="F624" s="117"/>
      <c r="G624" s="285"/>
      <c r="H624" s="117"/>
      <c r="I624" s="285"/>
      <c r="J624" s="117"/>
      <c r="K624" s="285"/>
      <c r="L624" s="117"/>
      <c r="M624" s="285"/>
      <c r="N624" s="117"/>
      <c r="O624" s="285"/>
      <c r="P624" s="117"/>
      <c r="Q624" s="285"/>
      <c r="R624" s="117"/>
      <c r="S624" s="117"/>
      <c r="T624" s="117"/>
      <c r="U624" s="117"/>
      <c r="V624" s="117"/>
      <c r="W624" s="117"/>
      <c r="X624" s="117"/>
      <c r="Y624" s="117"/>
      <c r="Z624" s="117"/>
    </row>
    <row r="625" spans="1:26" ht="15.75" customHeight="1">
      <c r="A625" s="117"/>
      <c r="B625" s="117"/>
      <c r="C625" s="117"/>
      <c r="D625" s="117"/>
      <c r="E625" s="285"/>
      <c r="F625" s="117"/>
      <c r="G625" s="285"/>
      <c r="H625" s="117"/>
      <c r="I625" s="285"/>
      <c r="J625" s="117"/>
      <c r="K625" s="285"/>
      <c r="L625" s="117"/>
      <c r="M625" s="285"/>
      <c r="N625" s="117"/>
      <c r="O625" s="285"/>
      <c r="P625" s="117"/>
      <c r="Q625" s="285"/>
      <c r="R625" s="117"/>
      <c r="S625" s="117"/>
      <c r="T625" s="117"/>
      <c r="U625" s="117"/>
      <c r="V625" s="117"/>
      <c r="W625" s="117"/>
      <c r="X625" s="117"/>
      <c r="Y625" s="117"/>
      <c r="Z625" s="117"/>
    </row>
    <row r="626" spans="1:26" ht="15.75" customHeight="1">
      <c r="A626" s="117"/>
      <c r="B626" s="117"/>
      <c r="C626" s="117"/>
      <c r="D626" s="117"/>
      <c r="E626" s="285"/>
      <c r="F626" s="117"/>
      <c r="G626" s="285"/>
      <c r="H626" s="117"/>
      <c r="I626" s="285"/>
      <c r="J626" s="117"/>
      <c r="K626" s="285"/>
      <c r="L626" s="117"/>
      <c r="M626" s="285"/>
      <c r="N626" s="117"/>
      <c r="O626" s="285"/>
      <c r="P626" s="117"/>
      <c r="Q626" s="285"/>
      <c r="R626" s="117"/>
      <c r="S626" s="117"/>
      <c r="T626" s="117"/>
      <c r="U626" s="117"/>
      <c r="V626" s="117"/>
      <c r="W626" s="117"/>
      <c r="X626" s="117"/>
      <c r="Y626" s="117"/>
      <c r="Z626" s="117"/>
    </row>
    <row r="627" spans="1:26" ht="15.75" customHeight="1">
      <c r="A627" s="117"/>
      <c r="B627" s="117"/>
      <c r="C627" s="117"/>
      <c r="D627" s="117"/>
      <c r="E627" s="285"/>
      <c r="F627" s="117"/>
      <c r="G627" s="285"/>
      <c r="H627" s="117"/>
      <c r="I627" s="285"/>
      <c r="J627" s="117"/>
      <c r="K627" s="285"/>
      <c r="L627" s="117"/>
      <c r="M627" s="285"/>
      <c r="N627" s="117"/>
      <c r="O627" s="285"/>
      <c r="P627" s="117"/>
      <c r="Q627" s="285"/>
      <c r="R627" s="117"/>
      <c r="S627" s="117"/>
      <c r="T627" s="117"/>
      <c r="U627" s="117"/>
      <c r="V627" s="117"/>
      <c r="W627" s="117"/>
      <c r="X627" s="117"/>
      <c r="Y627" s="117"/>
      <c r="Z627" s="117"/>
    </row>
    <row r="628" spans="1:26" ht="15.75" customHeight="1">
      <c r="A628" s="117"/>
      <c r="B628" s="117"/>
      <c r="C628" s="117"/>
      <c r="D628" s="117"/>
      <c r="E628" s="285"/>
      <c r="F628" s="117"/>
      <c r="G628" s="285"/>
      <c r="H628" s="117"/>
      <c r="I628" s="285"/>
      <c r="J628" s="117"/>
      <c r="K628" s="285"/>
      <c r="L628" s="117"/>
      <c r="M628" s="285"/>
      <c r="N628" s="117"/>
      <c r="O628" s="285"/>
      <c r="P628" s="117"/>
      <c r="Q628" s="285"/>
      <c r="R628" s="117"/>
      <c r="S628" s="117"/>
      <c r="T628" s="117"/>
      <c r="U628" s="117"/>
      <c r="V628" s="117"/>
      <c r="W628" s="117"/>
      <c r="X628" s="117"/>
      <c r="Y628" s="117"/>
      <c r="Z628" s="117"/>
    </row>
    <row r="629" spans="1:26" ht="15.75" customHeight="1">
      <c r="A629" s="117"/>
      <c r="B629" s="117"/>
      <c r="C629" s="117"/>
      <c r="D629" s="117"/>
      <c r="E629" s="285"/>
      <c r="F629" s="117"/>
      <c r="G629" s="285"/>
      <c r="H629" s="117"/>
      <c r="I629" s="285"/>
      <c r="J629" s="117"/>
      <c r="K629" s="285"/>
      <c r="L629" s="117"/>
      <c r="M629" s="285"/>
      <c r="N629" s="117"/>
      <c r="O629" s="285"/>
      <c r="P629" s="117"/>
      <c r="Q629" s="285"/>
      <c r="R629" s="117"/>
      <c r="S629" s="117"/>
      <c r="T629" s="117"/>
      <c r="U629" s="117"/>
      <c r="V629" s="117"/>
      <c r="W629" s="117"/>
      <c r="X629" s="117"/>
      <c r="Y629" s="117"/>
      <c r="Z629" s="117"/>
    </row>
    <row r="630" spans="1:26" ht="15.75" customHeight="1">
      <c r="A630" s="117"/>
      <c r="B630" s="117"/>
      <c r="C630" s="117"/>
      <c r="D630" s="117"/>
      <c r="E630" s="285"/>
      <c r="F630" s="117"/>
      <c r="G630" s="285"/>
      <c r="H630" s="117"/>
      <c r="I630" s="285"/>
      <c r="J630" s="117"/>
      <c r="K630" s="285"/>
      <c r="L630" s="117"/>
      <c r="M630" s="285"/>
      <c r="N630" s="117"/>
      <c r="O630" s="285"/>
      <c r="P630" s="117"/>
      <c r="Q630" s="285"/>
      <c r="R630" s="117"/>
      <c r="S630" s="117"/>
      <c r="T630" s="117"/>
      <c r="U630" s="117"/>
      <c r="V630" s="117"/>
      <c r="W630" s="117"/>
      <c r="X630" s="117"/>
      <c r="Y630" s="117"/>
      <c r="Z630" s="117"/>
    </row>
    <row r="631" spans="1:26" ht="15.75" customHeight="1">
      <c r="A631" s="117"/>
      <c r="B631" s="117"/>
      <c r="C631" s="117"/>
      <c r="D631" s="117"/>
      <c r="E631" s="285"/>
      <c r="F631" s="117"/>
      <c r="G631" s="285"/>
      <c r="H631" s="117"/>
      <c r="I631" s="285"/>
      <c r="J631" s="117"/>
      <c r="K631" s="285"/>
      <c r="L631" s="117"/>
      <c r="M631" s="285"/>
      <c r="N631" s="117"/>
      <c r="O631" s="285"/>
      <c r="P631" s="117"/>
      <c r="Q631" s="285"/>
      <c r="R631" s="117"/>
      <c r="S631" s="117"/>
      <c r="T631" s="117"/>
      <c r="U631" s="117"/>
      <c r="V631" s="117"/>
      <c r="W631" s="117"/>
      <c r="X631" s="117"/>
      <c r="Y631" s="117"/>
      <c r="Z631" s="117"/>
    </row>
    <row r="632" spans="1:26" ht="15.75" customHeight="1">
      <c r="A632" s="117"/>
      <c r="B632" s="117"/>
      <c r="C632" s="117"/>
      <c r="D632" s="117"/>
      <c r="E632" s="285"/>
      <c r="F632" s="117"/>
      <c r="G632" s="285"/>
      <c r="H632" s="117"/>
      <c r="I632" s="285"/>
      <c r="J632" s="117"/>
      <c r="K632" s="285"/>
      <c r="L632" s="117"/>
      <c r="M632" s="285"/>
      <c r="N632" s="117"/>
      <c r="O632" s="285"/>
      <c r="P632" s="117"/>
      <c r="Q632" s="285"/>
      <c r="R632" s="117"/>
      <c r="S632" s="117"/>
      <c r="T632" s="117"/>
      <c r="U632" s="117"/>
      <c r="V632" s="117"/>
      <c r="W632" s="117"/>
      <c r="X632" s="117"/>
      <c r="Y632" s="117"/>
      <c r="Z632" s="117"/>
    </row>
    <row r="633" spans="1:26" ht="15.75" customHeight="1">
      <c r="A633" s="117"/>
      <c r="B633" s="117"/>
      <c r="C633" s="117"/>
      <c r="D633" s="117"/>
      <c r="E633" s="285"/>
      <c r="F633" s="117"/>
      <c r="G633" s="285"/>
      <c r="H633" s="117"/>
      <c r="I633" s="285"/>
      <c r="J633" s="117"/>
      <c r="K633" s="285"/>
      <c r="L633" s="117"/>
      <c r="M633" s="285"/>
      <c r="N633" s="117"/>
      <c r="O633" s="285"/>
      <c r="P633" s="117"/>
      <c r="Q633" s="285"/>
      <c r="R633" s="117"/>
      <c r="S633" s="117"/>
      <c r="T633" s="117"/>
      <c r="U633" s="117"/>
      <c r="V633" s="117"/>
      <c r="W633" s="117"/>
      <c r="X633" s="117"/>
      <c r="Y633" s="117"/>
      <c r="Z633" s="117"/>
    </row>
    <row r="634" spans="1:26" ht="15.75" customHeight="1">
      <c r="A634" s="117"/>
      <c r="B634" s="117"/>
      <c r="C634" s="117"/>
      <c r="D634" s="117"/>
      <c r="E634" s="285"/>
      <c r="F634" s="117"/>
      <c r="G634" s="285"/>
      <c r="H634" s="117"/>
      <c r="I634" s="285"/>
      <c r="J634" s="117"/>
      <c r="K634" s="285"/>
      <c r="L634" s="117"/>
      <c r="M634" s="285"/>
      <c r="N634" s="117"/>
      <c r="O634" s="285"/>
      <c r="P634" s="117"/>
      <c r="Q634" s="285"/>
      <c r="R634" s="117"/>
      <c r="S634" s="117"/>
      <c r="T634" s="117"/>
      <c r="U634" s="117"/>
      <c r="V634" s="117"/>
      <c r="W634" s="117"/>
      <c r="X634" s="117"/>
      <c r="Y634" s="117"/>
      <c r="Z634" s="117"/>
    </row>
    <row r="635" spans="1:26" ht="15.75" customHeight="1">
      <c r="A635" s="117"/>
      <c r="B635" s="117"/>
      <c r="C635" s="117"/>
      <c r="D635" s="117"/>
      <c r="E635" s="285"/>
      <c r="F635" s="117"/>
      <c r="G635" s="285"/>
      <c r="H635" s="117"/>
      <c r="I635" s="285"/>
      <c r="J635" s="117"/>
      <c r="K635" s="285"/>
      <c r="L635" s="117"/>
      <c r="M635" s="285"/>
      <c r="N635" s="117"/>
      <c r="O635" s="285"/>
      <c r="P635" s="117"/>
      <c r="Q635" s="285"/>
      <c r="R635" s="117"/>
      <c r="S635" s="117"/>
      <c r="T635" s="117"/>
      <c r="U635" s="117"/>
      <c r="V635" s="117"/>
      <c r="W635" s="117"/>
      <c r="X635" s="117"/>
      <c r="Y635" s="117"/>
      <c r="Z635" s="117"/>
    </row>
    <row r="636" spans="1:26" ht="15.75" customHeight="1">
      <c r="A636" s="117"/>
      <c r="B636" s="117"/>
      <c r="C636" s="117"/>
      <c r="D636" s="117"/>
      <c r="E636" s="285"/>
      <c r="F636" s="117"/>
      <c r="G636" s="285"/>
      <c r="H636" s="117"/>
      <c r="I636" s="285"/>
      <c r="J636" s="117"/>
      <c r="K636" s="285"/>
      <c r="L636" s="117"/>
      <c r="M636" s="285"/>
      <c r="N636" s="117"/>
      <c r="O636" s="285"/>
      <c r="P636" s="117"/>
      <c r="Q636" s="285"/>
      <c r="R636" s="117"/>
      <c r="S636" s="117"/>
      <c r="T636" s="117"/>
      <c r="U636" s="117"/>
      <c r="V636" s="117"/>
      <c r="W636" s="117"/>
      <c r="X636" s="117"/>
      <c r="Y636" s="117"/>
      <c r="Z636" s="117"/>
    </row>
    <row r="637" spans="1:26" ht="15.75" customHeight="1">
      <c r="A637" s="117"/>
      <c r="B637" s="117"/>
      <c r="C637" s="117"/>
      <c r="D637" s="117"/>
      <c r="E637" s="285"/>
      <c r="F637" s="117"/>
      <c r="G637" s="285"/>
      <c r="H637" s="117"/>
      <c r="I637" s="285"/>
      <c r="J637" s="117"/>
      <c r="K637" s="285"/>
      <c r="L637" s="117"/>
      <c r="M637" s="285"/>
      <c r="N637" s="117"/>
      <c r="O637" s="285"/>
      <c r="P637" s="117"/>
      <c r="Q637" s="285"/>
      <c r="R637" s="117"/>
      <c r="S637" s="117"/>
      <c r="T637" s="117"/>
      <c r="U637" s="117"/>
      <c r="V637" s="117"/>
      <c r="W637" s="117"/>
      <c r="X637" s="117"/>
      <c r="Y637" s="117"/>
      <c r="Z637" s="117"/>
    </row>
    <row r="638" spans="1:26" ht="15.75" customHeight="1">
      <c r="A638" s="117"/>
      <c r="B638" s="117"/>
      <c r="C638" s="117"/>
      <c r="D638" s="117"/>
      <c r="E638" s="285"/>
      <c r="F638" s="117"/>
      <c r="G638" s="285"/>
      <c r="H638" s="117"/>
      <c r="I638" s="285"/>
      <c r="J638" s="117"/>
      <c r="K638" s="285"/>
      <c r="L638" s="117"/>
      <c r="M638" s="285"/>
      <c r="N638" s="117"/>
      <c r="O638" s="285"/>
      <c r="P638" s="117"/>
      <c r="Q638" s="285"/>
      <c r="R638" s="117"/>
      <c r="S638" s="117"/>
      <c r="T638" s="117"/>
      <c r="U638" s="117"/>
      <c r="V638" s="117"/>
      <c r="W638" s="117"/>
      <c r="X638" s="117"/>
      <c r="Y638" s="117"/>
      <c r="Z638" s="117"/>
    </row>
    <row r="639" spans="1:26" ht="15.75" customHeight="1">
      <c r="A639" s="117"/>
      <c r="B639" s="117"/>
      <c r="C639" s="117"/>
      <c r="D639" s="117"/>
      <c r="E639" s="285"/>
      <c r="F639" s="117"/>
      <c r="G639" s="285"/>
      <c r="H639" s="117"/>
      <c r="I639" s="285"/>
      <c r="J639" s="117"/>
      <c r="K639" s="285"/>
      <c r="L639" s="117"/>
      <c r="M639" s="285"/>
      <c r="N639" s="117"/>
      <c r="O639" s="285"/>
      <c r="P639" s="117"/>
      <c r="Q639" s="285"/>
      <c r="R639" s="117"/>
      <c r="S639" s="117"/>
      <c r="T639" s="117"/>
      <c r="U639" s="117"/>
      <c r="V639" s="117"/>
      <c r="W639" s="117"/>
      <c r="X639" s="117"/>
      <c r="Y639" s="117"/>
      <c r="Z639" s="117"/>
    </row>
    <row r="640" spans="1:26" ht="15.75" customHeight="1">
      <c r="A640" s="117"/>
      <c r="B640" s="117"/>
      <c r="C640" s="117"/>
      <c r="D640" s="117"/>
      <c r="E640" s="285"/>
      <c r="F640" s="117"/>
      <c r="G640" s="285"/>
      <c r="H640" s="117"/>
      <c r="I640" s="285"/>
      <c r="J640" s="117"/>
      <c r="K640" s="285"/>
      <c r="L640" s="117"/>
      <c r="M640" s="285"/>
      <c r="N640" s="117"/>
      <c r="O640" s="285"/>
      <c r="P640" s="117"/>
      <c r="Q640" s="285"/>
      <c r="R640" s="117"/>
      <c r="S640" s="117"/>
      <c r="T640" s="117"/>
      <c r="U640" s="117"/>
      <c r="V640" s="117"/>
      <c r="W640" s="117"/>
      <c r="X640" s="117"/>
      <c r="Y640" s="117"/>
      <c r="Z640" s="117"/>
    </row>
    <row r="641" spans="1:26" ht="15.75" customHeight="1">
      <c r="A641" s="117"/>
      <c r="B641" s="117"/>
      <c r="C641" s="117"/>
      <c r="D641" s="117"/>
      <c r="E641" s="285"/>
      <c r="F641" s="117"/>
      <c r="G641" s="285"/>
      <c r="H641" s="117"/>
      <c r="I641" s="285"/>
      <c r="J641" s="117"/>
      <c r="K641" s="285"/>
      <c r="L641" s="117"/>
      <c r="M641" s="285"/>
      <c r="N641" s="117"/>
      <c r="O641" s="285"/>
      <c r="P641" s="117"/>
      <c r="Q641" s="285"/>
      <c r="R641" s="117"/>
      <c r="S641" s="117"/>
      <c r="T641" s="117"/>
      <c r="U641" s="117"/>
      <c r="V641" s="117"/>
      <c r="W641" s="117"/>
      <c r="X641" s="117"/>
      <c r="Y641" s="117"/>
      <c r="Z641" s="117"/>
    </row>
    <row r="642" spans="1:26" ht="15.75" customHeight="1">
      <c r="A642" s="117"/>
      <c r="B642" s="117"/>
      <c r="C642" s="117"/>
      <c r="D642" s="117"/>
      <c r="E642" s="285"/>
      <c r="F642" s="117"/>
      <c r="G642" s="285"/>
      <c r="H642" s="117"/>
      <c r="I642" s="285"/>
      <c r="J642" s="117"/>
      <c r="K642" s="285"/>
      <c r="L642" s="117"/>
      <c r="M642" s="285"/>
      <c r="N642" s="117"/>
      <c r="O642" s="285"/>
      <c r="P642" s="117"/>
      <c r="Q642" s="285"/>
      <c r="R642" s="117"/>
      <c r="S642" s="117"/>
      <c r="T642" s="117"/>
      <c r="U642" s="117"/>
      <c r="V642" s="117"/>
      <c r="W642" s="117"/>
      <c r="X642" s="117"/>
      <c r="Y642" s="117"/>
      <c r="Z642" s="117"/>
    </row>
    <row r="643" spans="1:26" ht="15.75" customHeight="1">
      <c r="A643" s="117"/>
      <c r="B643" s="117"/>
      <c r="C643" s="117"/>
      <c r="D643" s="117"/>
      <c r="E643" s="285"/>
      <c r="F643" s="117"/>
      <c r="G643" s="285"/>
      <c r="H643" s="117"/>
      <c r="I643" s="285"/>
      <c r="J643" s="117"/>
      <c r="K643" s="285"/>
      <c r="L643" s="117"/>
      <c r="M643" s="285"/>
      <c r="N643" s="117"/>
      <c r="O643" s="285"/>
      <c r="P643" s="117"/>
      <c r="Q643" s="285"/>
      <c r="R643" s="117"/>
      <c r="S643" s="117"/>
      <c r="T643" s="117"/>
      <c r="U643" s="117"/>
      <c r="V643" s="117"/>
      <c r="W643" s="117"/>
      <c r="X643" s="117"/>
      <c r="Y643" s="117"/>
      <c r="Z643" s="117"/>
    </row>
    <row r="644" spans="1:26" ht="15.75" customHeight="1">
      <c r="A644" s="117"/>
      <c r="B644" s="117"/>
      <c r="C644" s="117"/>
      <c r="D644" s="117"/>
      <c r="E644" s="285"/>
      <c r="F644" s="117"/>
      <c r="G644" s="285"/>
      <c r="H644" s="117"/>
      <c r="I644" s="285"/>
      <c r="J644" s="117"/>
      <c r="K644" s="285"/>
      <c r="L644" s="117"/>
      <c r="M644" s="285"/>
      <c r="N644" s="117"/>
      <c r="O644" s="285"/>
      <c r="P644" s="117"/>
      <c r="Q644" s="285"/>
      <c r="R644" s="117"/>
      <c r="S644" s="117"/>
      <c r="T644" s="117"/>
      <c r="U644" s="117"/>
      <c r="V644" s="117"/>
      <c r="W644" s="117"/>
      <c r="X644" s="117"/>
      <c r="Y644" s="117"/>
      <c r="Z644" s="117"/>
    </row>
    <row r="645" spans="1:26" ht="15.75" customHeight="1">
      <c r="A645" s="117"/>
      <c r="B645" s="117"/>
      <c r="C645" s="117"/>
      <c r="D645" s="117"/>
      <c r="E645" s="285"/>
      <c r="F645" s="117"/>
      <c r="G645" s="285"/>
      <c r="H645" s="117"/>
      <c r="I645" s="285"/>
      <c r="J645" s="117"/>
      <c r="K645" s="285"/>
      <c r="L645" s="117"/>
      <c r="M645" s="285"/>
      <c r="N645" s="117"/>
      <c r="O645" s="285"/>
      <c r="P645" s="117"/>
      <c r="Q645" s="285"/>
      <c r="R645" s="117"/>
      <c r="S645" s="117"/>
      <c r="T645" s="117"/>
      <c r="U645" s="117"/>
      <c r="V645" s="117"/>
      <c r="W645" s="117"/>
      <c r="X645" s="117"/>
      <c r="Y645" s="117"/>
      <c r="Z645" s="117"/>
    </row>
    <row r="646" spans="1:26" ht="15.75" customHeight="1">
      <c r="A646" s="117"/>
      <c r="B646" s="117"/>
      <c r="C646" s="117"/>
      <c r="D646" s="117"/>
      <c r="E646" s="285"/>
      <c r="F646" s="117"/>
      <c r="G646" s="285"/>
      <c r="H646" s="117"/>
      <c r="I646" s="285"/>
      <c r="J646" s="117"/>
      <c r="K646" s="285"/>
      <c r="L646" s="117"/>
      <c r="M646" s="285"/>
      <c r="N646" s="117"/>
      <c r="O646" s="285"/>
      <c r="P646" s="117"/>
      <c r="Q646" s="285"/>
      <c r="R646" s="117"/>
      <c r="S646" s="117"/>
      <c r="T646" s="117"/>
      <c r="U646" s="117"/>
      <c r="V646" s="117"/>
      <c r="W646" s="117"/>
      <c r="X646" s="117"/>
      <c r="Y646" s="117"/>
      <c r="Z646" s="117"/>
    </row>
    <row r="647" spans="1:26" ht="15.75" customHeight="1">
      <c r="A647" s="117"/>
      <c r="B647" s="117"/>
      <c r="C647" s="117"/>
      <c r="D647" s="117"/>
      <c r="E647" s="285"/>
      <c r="F647" s="117"/>
      <c r="G647" s="285"/>
      <c r="H647" s="117"/>
      <c r="I647" s="285"/>
      <c r="J647" s="117"/>
      <c r="K647" s="285"/>
      <c r="L647" s="117"/>
      <c r="M647" s="285"/>
      <c r="N647" s="117"/>
      <c r="O647" s="285"/>
      <c r="P647" s="117"/>
      <c r="Q647" s="285"/>
      <c r="R647" s="117"/>
      <c r="S647" s="117"/>
      <c r="T647" s="117"/>
      <c r="U647" s="117"/>
      <c r="V647" s="117"/>
      <c r="W647" s="117"/>
      <c r="X647" s="117"/>
      <c r="Y647" s="117"/>
      <c r="Z647" s="117"/>
    </row>
    <row r="648" spans="1:26" ht="15.75" customHeight="1">
      <c r="A648" s="117"/>
      <c r="B648" s="117"/>
      <c r="C648" s="117"/>
      <c r="D648" s="117"/>
      <c r="E648" s="285"/>
      <c r="F648" s="117"/>
      <c r="G648" s="285"/>
      <c r="H648" s="117"/>
      <c r="I648" s="285"/>
      <c r="J648" s="117"/>
      <c r="K648" s="285"/>
      <c r="L648" s="117"/>
      <c r="M648" s="285"/>
      <c r="N648" s="117"/>
      <c r="O648" s="285"/>
      <c r="P648" s="117"/>
      <c r="Q648" s="285"/>
      <c r="R648" s="117"/>
      <c r="S648" s="117"/>
      <c r="T648" s="117"/>
      <c r="U648" s="117"/>
      <c r="V648" s="117"/>
      <c r="W648" s="117"/>
      <c r="X648" s="117"/>
      <c r="Y648" s="117"/>
      <c r="Z648" s="117"/>
    </row>
    <row r="649" spans="1:26" ht="15.75" customHeight="1">
      <c r="A649" s="117"/>
      <c r="B649" s="117"/>
      <c r="C649" s="117"/>
      <c r="D649" s="117"/>
      <c r="E649" s="285"/>
      <c r="F649" s="117"/>
      <c r="G649" s="285"/>
      <c r="H649" s="117"/>
      <c r="I649" s="285"/>
      <c r="J649" s="117"/>
      <c r="K649" s="285"/>
      <c r="L649" s="117"/>
      <c r="M649" s="285"/>
      <c r="N649" s="117"/>
      <c r="O649" s="285"/>
      <c r="P649" s="117"/>
      <c r="Q649" s="285"/>
      <c r="R649" s="117"/>
      <c r="S649" s="117"/>
      <c r="T649" s="117"/>
      <c r="U649" s="117"/>
      <c r="V649" s="117"/>
      <c r="W649" s="117"/>
      <c r="X649" s="117"/>
      <c r="Y649" s="117"/>
      <c r="Z649" s="117"/>
    </row>
    <row r="650" spans="1:26" ht="15.75" customHeight="1">
      <c r="A650" s="117"/>
      <c r="B650" s="117"/>
      <c r="C650" s="117"/>
      <c r="D650" s="117"/>
      <c r="E650" s="285"/>
      <c r="F650" s="117"/>
      <c r="G650" s="285"/>
      <c r="H650" s="117"/>
      <c r="I650" s="285"/>
      <c r="J650" s="117"/>
      <c r="K650" s="285"/>
      <c r="L650" s="117"/>
      <c r="M650" s="285"/>
      <c r="N650" s="117"/>
      <c r="O650" s="285"/>
      <c r="P650" s="117"/>
      <c r="Q650" s="285"/>
      <c r="R650" s="117"/>
      <c r="S650" s="117"/>
      <c r="T650" s="117"/>
      <c r="U650" s="117"/>
      <c r="V650" s="117"/>
      <c r="W650" s="117"/>
      <c r="X650" s="117"/>
      <c r="Y650" s="117"/>
      <c r="Z650" s="117"/>
    </row>
    <row r="651" spans="1:26" ht="15.75" customHeight="1">
      <c r="A651" s="117"/>
      <c r="B651" s="117"/>
      <c r="C651" s="117"/>
      <c r="D651" s="117"/>
      <c r="E651" s="285"/>
      <c r="F651" s="117"/>
      <c r="G651" s="285"/>
      <c r="H651" s="117"/>
      <c r="I651" s="285"/>
      <c r="J651" s="117"/>
      <c r="K651" s="285"/>
      <c r="L651" s="117"/>
      <c r="M651" s="285"/>
      <c r="N651" s="117"/>
      <c r="O651" s="285"/>
      <c r="P651" s="117"/>
      <c r="Q651" s="285"/>
      <c r="R651" s="117"/>
      <c r="S651" s="117"/>
      <c r="T651" s="117"/>
      <c r="U651" s="117"/>
      <c r="V651" s="117"/>
      <c r="W651" s="117"/>
      <c r="X651" s="117"/>
      <c r="Y651" s="117"/>
      <c r="Z651" s="117"/>
    </row>
    <row r="652" spans="1:26" ht="15.75" customHeight="1">
      <c r="A652" s="117"/>
      <c r="B652" s="117"/>
      <c r="C652" s="117"/>
      <c r="D652" s="117"/>
      <c r="E652" s="285"/>
      <c r="F652" s="117"/>
      <c r="G652" s="285"/>
      <c r="H652" s="117"/>
      <c r="I652" s="285"/>
      <c r="J652" s="117"/>
      <c r="K652" s="285"/>
      <c r="L652" s="117"/>
      <c r="M652" s="285"/>
      <c r="N652" s="117"/>
      <c r="O652" s="285"/>
      <c r="P652" s="117"/>
      <c r="Q652" s="285"/>
      <c r="R652" s="117"/>
      <c r="S652" s="117"/>
      <c r="T652" s="117"/>
      <c r="U652" s="117"/>
      <c r="V652" s="117"/>
      <c r="W652" s="117"/>
      <c r="X652" s="117"/>
      <c r="Y652" s="117"/>
      <c r="Z652" s="117"/>
    </row>
    <row r="653" spans="1:26" ht="15.75" customHeight="1">
      <c r="A653" s="117"/>
      <c r="B653" s="117"/>
      <c r="C653" s="117"/>
      <c r="D653" s="117"/>
      <c r="E653" s="285"/>
      <c r="F653" s="117"/>
      <c r="G653" s="285"/>
      <c r="H653" s="117"/>
      <c r="I653" s="285"/>
      <c r="J653" s="117"/>
      <c r="K653" s="285"/>
      <c r="L653" s="117"/>
      <c r="M653" s="285"/>
      <c r="N653" s="117"/>
      <c r="O653" s="285"/>
      <c r="P653" s="117"/>
      <c r="Q653" s="285"/>
      <c r="R653" s="117"/>
      <c r="S653" s="117"/>
      <c r="T653" s="117"/>
      <c r="U653" s="117"/>
      <c r="V653" s="117"/>
      <c r="W653" s="117"/>
      <c r="X653" s="117"/>
      <c r="Y653" s="117"/>
      <c r="Z653" s="117"/>
    </row>
    <row r="654" spans="1:26" ht="15.75" customHeight="1">
      <c r="A654" s="117"/>
      <c r="B654" s="117"/>
      <c r="C654" s="117"/>
      <c r="D654" s="117"/>
      <c r="E654" s="285"/>
      <c r="F654" s="117"/>
      <c r="G654" s="285"/>
      <c r="H654" s="117"/>
      <c r="I654" s="285"/>
      <c r="J654" s="117"/>
      <c r="K654" s="285"/>
      <c r="L654" s="117"/>
      <c r="M654" s="285"/>
      <c r="N654" s="117"/>
      <c r="O654" s="285"/>
      <c r="P654" s="117"/>
      <c r="Q654" s="285"/>
      <c r="R654" s="117"/>
      <c r="S654" s="117"/>
      <c r="T654" s="117"/>
      <c r="U654" s="117"/>
      <c r="V654" s="117"/>
      <c r="W654" s="117"/>
      <c r="X654" s="117"/>
      <c r="Y654" s="117"/>
      <c r="Z654" s="117"/>
    </row>
    <row r="655" spans="1:26" ht="15.75" customHeight="1">
      <c r="A655" s="117"/>
      <c r="B655" s="117"/>
      <c r="C655" s="117"/>
      <c r="D655" s="117"/>
      <c r="E655" s="285"/>
      <c r="F655" s="117"/>
      <c r="G655" s="285"/>
      <c r="H655" s="117"/>
      <c r="I655" s="285"/>
      <c r="J655" s="117"/>
      <c r="K655" s="285"/>
      <c r="L655" s="117"/>
      <c r="M655" s="285"/>
      <c r="N655" s="117"/>
      <c r="O655" s="285"/>
      <c r="P655" s="117"/>
      <c r="Q655" s="285"/>
      <c r="R655" s="117"/>
      <c r="S655" s="117"/>
      <c r="T655" s="117"/>
      <c r="U655" s="117"/>
      <c r="V655" s="117"/>
      <c r="W655" s="117"/>
      <c r="X655" s="117"/>
      <c r="Y655" s="117"/>
      <c r="Z655" s="117"/>
    </row>
    <row r="656" spans="1:26" ht="15.75" customHeight="1">
      <c r="A656" s="117"/>
      <c r="B656" s="117"/>
      <c r="C656" s="117"/>
      <c r="D656" s="117"/>
      <c r="E656" s="285"/>
      <c r="F656" s="117"/>
      <c r="G656" s="285"/>
      <c r="H656" s="117"/>
      <c r="I656" s="285"/>
      <c r="J656" s="117"/>
      <c r="K656" s="285"/>
      <c r="L656" s="117"/>
      <c r="M656" s="285"/>
      <c r="N656" s="117"/>
      <c r="O656" s="285"/>
      <c r="P656" s="117"/>
      <c r="Q656" s="285"/>
      <c r="R656" s="117"/>
      <c r="S656" s="117"/>
      <c r="T656" s="117"/>
      <c r="U656" s="117"/>
      <c r="V656" s="117"/>
      <c r="W656" s="117"/>
      <c r="X656" s="117"/>
      <c r="Y656" s="117"/>
      <c r="Z656" s="117"/>
    </row>
    <row r="657" spans="1:26" ht="15.75" customHeight="1">
      <c r="A657" s="117"/>
      <c r="B657" s="117"/>
      <c r="C657" s="117"/>
      <c r="D657" s="117"/>
      <c r="E657" s="285"/>
      <c r="F657" s="117"/>
      <c r="G657" s="285"/>
      <c r="H657" s="117"/>
      <c r="I657" s="285"/>
      <c r="J657" s="117"/>
      <c r="K657" s="285"/>
      <c r="L657" s="117"/>
      <c r="M657" s="285"/>
      <c r="N657" s="117"/>
      <c r="O657" s="285"/>
      <c r="P657" s="117"/>
      <c r="Q657" s="285"/>
      <c r="R657" s="117"/>
      <c r="S657" s="117"/>
      <c r="T657" s="117"/>
      <c r="U657" s="117"/>
      <c r="V657" s="117"/>
      <c r="W657" s="117"/>
      <c r="X657" s="117"/>
      <c r="Y657" s="117"/>
      <c r="Z657" s="117"/>
    </row>
    <row r="658" spans="1:26" ht="15.75" customHeight="1">
      <c r="A658" s="117"/>
      <c r="B658" s="117"/>
      <c r="C658" s="117"/>
      <c r="D658" s="117"/>
      <c r="E658" s="285"/>
      <c r="F658" s="117"/>
      <c r="G658" s="285"/>
      <c r="H658" s="117"/>
      <c r="I658" s="285"/>
      <c r="J658" s="117"/>
      <c r="K658" s="285"/>
      <c r="L658" s="117"/>
      <c r="M658" s="285"/>
      <c r="N658" s="117"/>
      <c r="O658" s="285"/>
      <c r="P658" s="117"/>
      <c r="Q658" s="285"/>
      <c r="R658" s="117"/>
      <c r="S658" s="117"/>
      <c r="T658" s="117"/>
      <c r="U658" s="117"/>
      <c r="V658" s="117"/>
      <c r="W658" s="117"/>
      <c r="X658" s="117"/>
      <c r="Y658" s="117"/>
      <c r="Z658" s="117"/>
    </row>
    <row r="659" spans="1:26" ht="15.75" customHeight="1">
      <c r="A659" s="117"/>
      <c r="B659" s="117"/>
      <c r="C659" s="117"/>
      <c r="D659" s="117"/>
      <c r="E659" s="285"/>
      <c r="F659" s="117"/>
      <c r="G659" s="285"/>
      <c r="H659" s="117"/>
      <c r="I659" s="285"/>
      <c r="J659" s="117"/>
      <c r="K659" s="285"/>
      <c r="L659" s="117"/>
      <c r="M659" s="285"/>
      <c r="N659" s="117"/>
      <c r="O659" s="285"/>
      <c r="P659" s="117"/>
      <c r="Q659" s="285"/>
      <c r="R659" s="117"/>
      <c r="S659" s="117"/>
      <c r="T659" s="117"/>
      <c r="U659" s="117"/>
      <c r="V659" s="117"/>
      <c r="W659" s="117"/>
      <c r="X659" s="117"/>
      <c r="Y659" s="117"/>
      <c r="Z659" s="117"/>
    </row>
    <row r="660" spans="1:26" ht="15.75" customHeight="1">
      <c r="A660" s="117"/>
      <c r="B660" s="117"/>
      <c r="C660" s="117"/>
      <c r="D660" s="117"/>
      <c r="E660" s="285"/>
      <c r="F660" s="117"/>
      <c r="G660" s="285"/>
      <c r="H660" s="117"/>
      <c r="I660" s="285"/>
      <c r="J660" s="117"/>
      <c r="K660" s="285"/>
      <c r="L660" s="117"/>
      <c r="M660" s="285"/>
      <c r="N660" s="117"/>
      <c r="O660" s="285"/>
      <c r="P660" s="117"/>
      <c r="Q660" s="285"/>
      <c r="R660" s="117"/>
      <c r="S660" s="117"/>
      <c r="T660" s="117"/>
      <c r="U660" s="117"/>
      <c r="V660" s="117"/>
      <c r="W660" s="117"/>
      <c r="X660" s="117"/>
      <c r="Y660" s="117"/>
      <c r="Z660" s="117"/>
    </row>
    <row r="661" spans="1:26" ht="15.75" customHeight="1">
      <c r="A661" s="117"/>
      <c r="B661" s="117"/>
      <c r="C661" s="117"/>
      <c r="D661" s="117"/>
      <c r="E661" s="285"/>
      <c r="F661" s="117"/>
      <c r="G661" s="285"/>
      <c r="H661" s="117"/>
      <c r="I661" s="285"/>
      <c r="J661" s="117"/>
      <c r="K661" s="285"/>
      <c r="L661" s="117"/>
      <c r="M661" s="285"/>
      <c r="N661" s="117"/>
      <c r="O661" s="285"/>
      <c r="P661" s="117"/>
      <c r="Q661" s="285"/>
      <c r="R661" s="117"/>
      <c r="S661" s="117"/>
      <c r="T661" s="117"/>
      <c r="U661" s="117"/>
      <c r="V661" s="117"/>
      <c r="W661" s="117"/>
      <c r="X661" s="117"/>
      <c r="Y661" s="117"/>
      <c r="Z661" s="117"/>
    </row>
    <row r="662" spans="1:26" ht="15.75" customHeight="1">
      <c r="A662" s="117"/>
      <c r="B662" s="117"/>
      <c r="C662" s="117"/>
      <c r="D662" s="117"/>
      <c r="E662" s="285"/>
      <c r="F662" s="117"/>
      <c r="G662" s="285"/>
      <c r="H662" s="117"/>
      <c r="I662" s="285"/>
      <c r="J662" s="117"/>
      <c r="K662" s="285"/>
      <c r="L662" s="117"/>
      <c r="M662" s="285"/>
      <c r="N662" s="117"/>
      <c r="O662" s="285"/>
      <c r="P662" s="117"/>
      <c r="Q662" s="285"/>
      <c r="R662" s="117"/>
      <c r="S662" s="117"/>
      <c r="T662" s="117"/>
      <c r="U662" s="117"/>
      <c r="V662" s="117"/>
      <c r="W662" s="117"/>
      <c r="X662" s="117"/>
      <c r="Y662" s="117"/>
      <c r="Z662" s="117"/>
    </row>
    <row r="663" spans="1:26" ht="15.75" customHeight="1">
      <c r="A663" s="117"/>
      <c r="B663" s="117"/>
      <c r="C663" s="117"/>
      <c r="D663" s="117"/>
      <c r="E663" s="285"/>
      <c r="F663" s="117"/>
      <c r="G663" s="285"/>
      <c r="H663" s="117"/>
      <c r="I663" s="285"/>
      <c r="J663" s="117"/>
      <c r="K663" s="285"/>
      <c r="L663" s="117"/>
      <c r="M663" s="285"/>
      <c r="N663" s="117"/>
      <c r="O663" s="285"/>
      <c r="P663" s="117"/>
      <c r="Q663" s="285"/>
      <c r="R663" s="117"/>
      <c r="S663" s="117"/>
      <c r="T663" s="117"/>
      <c r="U663" s="117"/>
      <c r="V663" s="117"/>
      <c r="W663" s="117"/>
      <c r="X663" s="117"/>
      <c r="Y663" s="117"/>
      <c r="Z663" s="117"/>
    </row>
    <row r="664" spans="1:26" ht="15.75" customHeight="1">
      <c r="A664" s="117"/>
      <c r="B664" s="117"/>
      <c r="C664" s="117"/>
      <c r="D664" s="117"/>
      <c r="E664" s="285"/>
      <c r="F664" s="117"/>
      <c r="G664" s="285"/>
      <c r="H664" s="117"/>
      <c r="I664" s="285"/>
      <c r="J664" s="117"/>
      <c r="K664" s="285"/>
      <c r="L664" s="117"/>
      <c r="M664" s="285"/>
      <c r="N664" s="117"/>
      <c r="O664" s="285"/>
      <c r="P664" s="117"/>
      <c r="Q664" s="285"/>
      <c r="R664" s="117"/>
      <c r="S664" s="117"/>
      <c r="T664" s="117"/>
      <c r="U664" s="117"/>
      <c r="V664" s="117"/>
      <c r="W664" s="117"/>
      <c r="X664" s="117"/>
      <c r="Y664" s="117"/>
      <c r="Z664" s="117"/>
    </row>
    <row r="665" spans="1:26" ht="15.75" customHeight="1">
      <c r="A665" s="117"/>
      <c r="B665" s="117"/>
      <c r="C665" s="117"/>
      <c r="D665" s="117"/>
      <c r="E665" s="285"/>
      <c r="F665" s="117"/>
      <c r="G665" s="285"/>
      <c r="H665" s="117"/>
      <c r="I665" s="285"/>
      <c r="J665" s="117"/>
      <c r="K665" s="285"/>
      <c r="L665" s="117"/>
      <c r="M665" s="285"/>
      <c r="N665" s="117"/>
      <c r="O665" s="285"/>
      <c r="P665" s="117"/>
      <c r="Q665" s="285"/>
      <c r="R665" s="117"/>
      <c r="S665" s="117"/>
      <c r="T665" s="117"/>
      <c r="U665" s="117"/>
      <c r="V665" s="117"/>
      <c r="W665" s="117"/>
      <c r="X665" s="117"/>
      <c r="Y665" s="117"/>
      <c r="Z665" s="117"/>
    </row>
    <row r="666" spans="1:26" ht="15.75" customHeight="1">
      <c r="A666" s="117"/>
      <c r="B666" s="117"/>
      <c r="C666" s="117"/>
      <c r="D666" s="117"/>
      <c r="E666" s="285"/>
      <c r="F666" s="117"/>
      <c r="G666" s="285"/>
      <c r="H666" s="117"/>
      <c r="I666" s="285"/>
      <c r="J666" s="117"/>
      <c r="K666" s="285"/>
      <c r="L666" s="117"/>
      <c r="M666" s="285"/>
      <c r="N666" s="117"/>
      <c r="O666" s="285"/>
      <c r="P666" s="117"/>
      <c r="Q666" s="285"/>
      <c r="R666" s="117"/>
      <c r="S666" s="117"/>
      <c r="T666" s="117"/>
      <c r="U666" s="117"/>
      <c r="V666" s="117"/>
      <c r="W666" s="117"/>
      <c r="X666" s="117"/>
      <c r="Y666" s="117"/>
      <c r="Z666" s="117"/>
    </row>
    <row r="667" spans="1:26" ht="15.75" customHeight="1">
      <c r="A667" s="117"/>
      <c r="B667" s="117"/>
      <c r="C667" s="117"/>
      <c r="D667" s="117"/>
      <c r="E667" s="285"/>
      <c r="F667" s="117"/>
      <c r="G667" s="285"/>
      <c r="H667" s="117"/>
      <c r="I667" s="285"/>
      <c r="J667" s="117"/>
      <c r="K667" s="285"/>
      <c r="L667" s="117"/>
      <c r="M667" s="285"/>
      <c r="N667" s="117"/>
      <c r="O667" s="285"/>
      <c r="P667" s="117"/>
      <c r="Q667" s="285"/>
      <c r="R667" s="117"/>
      <c r="S667" s="117"/>
      <c r="T667" s="117"/>
      <c r="U667" s="117"/>
      <c r="V667" s="117"/>
      <c r="W667" s="117"/>
      <c r="X667" s="117"/>
      <c r="Y667" s="117"/>
      <c r="Z667" s="117"/>
    </row>
    <row r="668" spans="1:26" ht="15.75" customHeight="1">
      <c r="A668" s="117"/>
      <c r="B668" s="117"/>
      <c r="C668" s="117"/>
      <c r="D668" s="117"/>
      <c r="E668" s="285"/>
      <c r="F668" s="117"/>
      <c r="G668" s="285"/>
      <c r="H668" s="117"/>
      <c r="I668" s="285"/>
      <c r="J668" s="117"/>
      <c r="K668" s="285"/>
      <c r="L668" s="117"/>
      <c r="M668" s="285"/>
      <c r="N668" s="117"/>
      <c r="O668" s="285"/>
      <c r="P668" s="117"/>
      <c r="Q668" s="285"/>
      <c r="R668" s="117"/>
      <c r="S668" s="117"/>
      <c r="T668" s="117"/>
      <c r="U668" s="117"/>
      <c r="V668" s="117"/>
      <c r="W668" s="117"/>
      <c r="X668" s="117"/>
      <c r="Y668" s="117"/>
      <c r="Z668" s="117"/>
    </row>
    <row r="669" spans="1:26" ht="15.75" customHeight="1">
      <c r="A669" s="117"/>
      <c r="B669" s="117"/>
      <c r="C669" s="117"/>
      <c r="D669" s="117"/>
      <c r="E669" s="285"/>
      <c r="F669" s="117"/>
      <c r="G669" s="285"/>
      <c r="H669" s="117"/>
      <c r="I669" s="285"/>
      <c r="J669" s="117"/>
      <c r="K669" s="285"/>
      <c r="L669" s="117"/>
      <c r="M669" s="285"/>
      <c r="N669" s="117"/>
      <c r="O669" s="285"/>
      <c r="P669" s="117"/>
      <c r="Q669" s="285"/>
      <c r="R669" s="117"/>
      <c r="S669" s="117"/>
      <c r="T669" s="117"/>
      <c r="U669" s="117"/>
      <c r="V669" s="117"/>
      <c r="W669" s="117"/>
      <c r="X669" s="117"/>
      <c r="Y669" s="117"/>
      <c r="Z669" s="117"/>
    </row>
    <row r="670" spans="1:26" ht="15.75" customHeight="1">
      <c r="A670" s="117"/>
      <c r="B670" s="117"/>
      <c r="C670" s="117"/>
      <c r="D670" s="117"/>
      <c r="E670" s="285"/>
      <c r="F670" s="117"/>
      <c r="G670" s="285"/>
      <c r="H670" s="117"/>
      <c r="I670" s="285"/>
      <c r="J670" s="117"/>
      <c r="K670" s="285"/>
      <c r="L670" s="117"/>
      <c r="M670" s="285"/>
      <c r="N670" s="117"/>
      <c r="O670" s="285"/>
      <c r="P670" s="117"/>
      <c r="Q670" s="285"/>
      <c r="R670" s="117"/>
      <c r="S670" s="117"/>
      <c r="T670" s="117"/>
      <c r="U670" s="117"/>
      <c r="V670" s="117"/>
      <c r="W670" s="117"/>
      <c r="X670" s="117"/>
      <c r="Y670" s="117"/>
      <c r="Z670" s="117"/>
    </row>
    <row r="671" spans="1:26" ht="15.75" customHeight="1">
      <c r="A671" s="117"/>
      <c r="B671" s="117"/>
      <c r="C671" s="117"/>
      <c r="D671" s="117"/>
      <c r="E671" s="285"/>
      <c r="F671" s="117"/>
      <c r="G671" s="285"/>
      <c r="H671" s="117"/>
      <c r="I671" s="285"/>
      <c r="J671" s="117"/>
      <c r="K671" s="285"/>
      <c r="L671" s="117"/>
      <c r="M671" s="285"/>
      <c r="N671" s="117"/>
      <c r="O671" s="285"/>
      <c r="P671" s="117"/>
      <c r="Q671" s="285"/>
      <c r="R671" s="117"/>
      <c r="S671" s="117"/>
      <c r="T671" s="117"/>
      <c r="U671" s="117"/>
      <c r="V671" s="117"/>
      <c r="W671" s="117"/>
      <c r="X671" s="117"/>
      <c r="Y671" s="117"/>
      <c r="Z671" s="117"/>
    </row>
    <row r="672" spans="1:26" ht="15.75" customHeight="1">
      <c r="A672" s="117"/>
      <c r="B672" s="117"/>
      <c r="C672" s="117"/>
      <c r="D672" s="117"/>
      <c r="E672" s="285"/>
      <c r="F672" s="117"/>
      <c r="G672" s="285"/>
      <c r="H672" s="117"/>
      <c r="I672" s="285"/>
      <c r="J672" s="117"/>
      <c r="K672" s="285"/>
      <c r="L672" s="117"/>
      <c r="M672" s="285"/>
      <c r="N672" s="117"/>
      <c r="O672" s="285"/>
      <c r="P672" s="117"/>
      <c r="Q672" s="285"/>
      <c r="R672" s="117"/>
      <c r="S672" s="117"/>
      <c r="T672" s="117"/>
      <c r="U672" s="117"/>
      <c r="V672" s="117"/>
      <c r="W672" s="117"/>
      <c r="X672" s="117"/>
      <c r="Y672" s="117"/>
      <c r="Z672" s="117"/>
    </row>
    <row r="673" spans="1:26" ht="15.75" customHeight="1">
      <c r="A673" s="117"/>
      <c r="B673" s="117"/>
      <c r="C673" s="117"/>
      <c r="D673" s="117"/>
      <c r="E673" s="285"/>
      <c r="F673" s="117"/>
      <c r="G673" s="285"/>
      <c r="H673" s="117"/>
      <c r="I673" s="285"/>
      <c r="J673" s="117"/>
      <c r="K673" s="285"/>
      <c r="L673" s="117"/>
      <c r="M673" s="285"/>
      <c r="N673" s="117"/>
      <c r="O673" s="285"/>
      <c r="P673" s="117"/>
      <c r="Q673" s="285"/>
      <c r="R673" s="117"/>
      <c r="S673" s="117"/>
      <c r="T673" s="117"/>
      <c r="U673" s="117"/>
      <c r="V673" s="117"/>
      <c r="W673" s="117"/>
      <c r="X673" s="117"/>
      <c r="Y673" s="117"/>
      <c r="Z673" s="117"/>
    </row>
    <row r="674" spans="1:26" ht="15.75" customHeight="1">
      <c r="A674" s="117"/>
      <c r="B674" s="117"/>
      <c r="C674" s="117"/>
      <c r="D674" s="117"/>
      <c r="E674" s="285"/>
      <c r="F674" s="117"/>
      <c r="G674" s="285"/>
      <c r="H674" s="117"/>
      <c r="I674" s="285"/>
      <c r="J674" s="117"/>
      <c r="K674" s="285"/>
      <c r="L674" s="117"/>
      <c r="M674" s="285"/>
      <c r="N674" s="117"/>
      <c r="O674" s="285"/>
      <c r="P674" s="117"/>
      <c r="Q674" s="285"/>
      <c r="R674" s="117"/>
      <c r="S674" s="117"/>
      <c r="T674" s="117"/>
      <c r="U674" s="117"/>
      <c r="V674" s="117"/>
      <c r="W674" s="117"/>
      <c r="X674" s="117"/>
      <c r="Y674" s="117"/>
      <c r="Z674" s="117"/>
    </row>
    <row r="675" spans="1:26" ht="15.75" customHeight="1">
      <c r="A675" s="117"/>
      <c r="B675" s="117"/>
      <c r="C675" s="117"/>
      <c r="D675" s="117"/>
      <c r="E675" s="285"/>
      <c r="F675" s="117"/>
      <c r="G675" s="285"/>
      <c r="H675" s="117"/>
      <c r="I675" s="285"/>
      <c r="J675" s="117"/>
      <c r="K675" s="285"/>
      <c r="L675" s="117"/>
      <c r="M675" s="285"/>
      <c r="N675" s="117"/>
      <c r="O675" s="285"/>
      <c r="P675" s="117"/>
      <c r="Q675" s="285"/>
      <c r="R675" s="117"/>
      <c r="S675" s="117"/>
      <c r="T675" s="117"/>
      <c r="U675" s="117"/>
      <c r="V675" s="117"/>
      <c r="W675" s="117"/>
      <c r="X675" s="117"/>
      <c r="Y675" s="117"/>
      <c r="Z675" s="117"/>
    </row>
    <row r="676" spans="1:26" ht="15.75" customHeight="1">
      <c r="A676" s="117"/>
      <c r="B676" s="117"/>
      <c r="C676" s="117"/>
      <c r="D676" s="117"/>
      <c r="E676" s="285"/>
      <c r="F676" s="117"/>
      <c r="G676" s="285"/>
      <c r="H676" s="117"/>
      <c r="I676" s="285"/>
      <c r="J676" s="117"/>
      <c r="K676" s="285"/>
      <c r="L676" s="117"/>
      <c r="M676" s="285"/>
      <c r="N676" s="117"/>
      <c r="O676" s="285"/>
      <c r="P676" s="117"/>
      <c r="Q676" s="285"/>
      <c r="R676" s="117"/>
      <c r="S676" s="117"/>
      <c r="T676" s="117"/>
      <c r="U676" s="117"/>
      <c r="V676" s="117"/>
      <c r="W676" s="117"/>
      <c r="X676" s="117"/>
      <c r="Y676" s="117"/>
      <c r="Z676" s="117"/>
    </row>
    <row r="677" spans="1:26" ht="15.75" customHeight="1">
      <c r="A677" s="117"/>
      <c r="B677" s="117"/>
      <c r="C677" s="117"/>
      <c r="D677" s="117"/>
      <c r="E677" s="285"/>
      <c r="F677" s="117"/>
      <c r="G677" s="285"/>
      <c r="H677" s="117"/>
      <c r="I677" s="285"/>
      <c r="J677" s="117"/>
      <c r="K677" s="285"/>
      <c r="L677" s="117"/>
      <c r="M677" s="285"/>
      <c r="N677" s="117"/>
      <c r="O677" s="285"/>
      <c r="P677" s="117"/>
      <c r="Q677" s="285"/>
      <c r="R677" s="117"/>
      <c r="S677" s="117"/>
      <c r="T677" s="117"/>
      <c r="U677" s="117"/>
      <c r="V677" s="117"/>
      <c r="W677" s="117"/>
      <c r="X677" s="117"/>
      <c r="Y677" s="117"/>
      <c r="Z677" s="117"/>
    </row>
    <row r="678" spans="1:26" ht="15.75" customHeight="1">
      <c r="A678" s="117"/>
      <c r="B678" s="117"/>
      <c r="C678" s="117"/>
      <c r="D678" s="117"/>
      <c r="E678" s="285"/>
      <c r="F678" s="117"/>
      <c r="G678" s="285"/>
      <c r="H678" s="117"/>
      <c r="I678" s="285"/>
      <c r="J678" s="117"/>
      <c r="K678" s="285"/>
      <c r="L678" s="117"/>
      <c r="M678" s="285"/>
      <c r="N678" s="117"/>
      <c r="O678" s="285"/>
      <c r="P678" s="117"/>
      <c r="Q678" s="285"/>
      <c r="R678" s="117"/>
      <c r="S678" s="117"/>
      <c r="T678" s="117"/>
      <c r="U678" s="117"/>
      <c r="V678" s="117"/>
      <c r="W678" s="117"/>
      <c r="X678" s="117"/>
      <c r="Y678" s="117"/>
      <c r="Z678" s="117"/>
    </row>
    <row r="679" spans="1:26" ht="15.75" customHeight="1">
      <c r="A679" s="117"/>
      <c r="B679" s="117"/>
      <c r="C679" s="117"/>
      <c r="D679" s="117"/>
      <c r="E679" s="285"/>
      <c r="F679" s="117"/>
      <c r="G679" s="285"/>
      <c r="H679" s="117"/>
      <c r="I679" s="285"/>
      <c r="J679" s="117"/>
      <c r="K679" s="285"/>
      <c r="L679" s="117"/>
      <c r="M679" s="285"/>
      <c r="N679" s="117"/>
      <c r="O679" s="285"/>
      <c r="P679" s="117"/>
      <c r="Q679" s="285"/>
      <c r="R679" s="117"/>
      <c r="S679" s="117"/>
      <c r="T679" s="117"/>
      <c r="U679" s="117"/>
      <c r="V679" s="117"/>
      <c r="W679" s="117"/>
      <c r="X679" s="117"/>
      <c r="Y679" s="117"/>
      <c r="Z679" s="117"/>
    </row>
    <row r="680" spans="1:26" ht="15.75" customHeight="1">
      <c r="A680" s="117"/>
      <c r="B680" s="117"/>
      <c r="C680" s="117"/>
      <c r="D680" s="117"/>
      <c r="E680" s="285"/>
      <c r="F680" s="117"/>
      <c r="G680" s="285"/>
      <c r="H680" s="117"/>
      <c r="I680" s="285"/>
      <c r="J680" s="117"/>
      <c r="K680" s="285"/>
      <c r="L680" s="117"/>
      <c r="M680" s="285"/>
      <c r="N680" s="117"/>
      <c r="O680" s="285"/>
      <c r="P680" s="117"/>
      <c r="Q680" s="285"/>
      <c r="R680" s="117"/>
      <c r="S680" s="117"/>
      <c r="T680" s="117"/>
      <c r="U680" s="117"/>
      <c r="V680" s="117"/>
      <c r="W680" s="117"/>
      <c r="X680" s="117"/>
      <c r="Y680" s="117"/>
      <c r="Z680" s="117"/>
    </row>
    <row r="681" spans="1:26" ht="15.75" customHeight="1">
      <c r="A681" s="117"/>
      <c r="B681" s="117"/>
      <c r="C681" s="117"/>
      <c r="D681" s="117"/>
      <c r="E681" s="285"/>
      <c r="F681" s="117"/>
      <c r="G681" s="285"/>
      <c r="H681" s="117"/>
      <c r="I681" s="285"/>
      <c r="J681" s="117"/>
      <c r="K681" s="285"/>
      <c r="L681" s="117"/>
      <c r="M681" s="285"/>
      <c r="N681" s="117"/>
      <c r="O681" s="285"/>
      <c r="P681" s="117"/>
      <c r="Q681" s="285"/>
      <c r="R681" s="117"/>
      <c r="S681" s="117"/>
      <c r="T681" s="117"/>
      <c r="U681" s="117"/>
      <c r="V681" s="117"/>
      <c r="W681" s="117"/>
      <c r="X681" s="117"/>
      <c r="Y681" s="117"/>
      <c r="Z681" s="117"/>
    </row>
    <row r="682" spans="1:26" ht="15.75" customHeight="1">
      <c r="A682" s="117"/>
      <c r="B682" s="117"/>
      <c r="C682" s="117"/>
      <c r="D682" s="117"/>
      <c r="E682" s="285"/>
      <c r="F682" s="117"/>
      <c r="G682" s="285"/>
      <c r="H682" s="117"/>
      <c r="I682" s="285"/>
      <c r="J682" s="117"/>
      <c r="K682" s="285"/>
      <c r="L682" s="117"/>
      <c r="M682" s="285"/>
      <c r="N682" s="117"/>
      <c r="O682" s="285"/>
      <c r="P682" s="117"/>
      <c r="Q682" s="285"/>
      <c r="R682" s="117"/>
      <c r="S682" s="117"/>
      <c r="T682" s="117"/>
      <c r="U682" s="117"/>
      <c r="V682" s="117"/>
      <c r="W682" s="117"/>
      <c r="X682" s="117"/>
      <c r="Y682" s="117"/>
      <c r="Z682" s="117"/>
    </row>
    <row r="683" spans="1:26" ht="15.75" customHeight="1">
      <c r="A683" s="117"/>
      <c r="B683" s="117"/>
      <c r="C683" s="117"/>
      <c r="D683" s="117"/>
      <c r="E683" s="285"/>
      <c r="F683" s="117"/>
      <c r="G683" s="285"/>
      <c r="H683" s="117"/>
      <c r="I683" s="285"/>
      <c r="J683" s="117"/>
      <c r="K683" s="285"/>
      <c r="L683" s="117"/>
      <c r="M683" s="285"/>
      <c r="N683" s="117"/>
      <c r="O683" s="285"/>
      <c r="P683" s="117"/>
      <c r="Q683" s="285"/>
      <c r="R683" s="117"/>
      <c r="S683" s="117"/>
      <c r="T683" s="117"/>
      <c r="U683" s="117"/>
      <c r="V683" s="117"/>
      <c r="W683" s="117"/>
      <c r="X683" s="117"/>
      <c r="Y683" s="117"/>
      <c r="Z683" s="117"/>
    </row>
    <row r="684" spans="1:26" ht="15.75" customHeight="1">
      <c r="A684" s="117"/>
      <c r="B684" s="117"/>
      <c r="C684" s="117"/>
      <c r="D684" s="117"/>
      <c r="E684" s="285"/>
      <c r="F684" s="117"/>
      <c r="G684" s="285"/>
      <c r="H684" s="117"/>
      <c r="I684" s="285"/>
      <c r="J684" s="117"/>
      <c r="K684" s="285"/>
      <c r="L684" s="117"/>
      <c r="M684" s="285"/>
      <c r="N684" s="117"/>
      <c r="O684" s="285"/>
      <c r="P684" s="117"/>
      <c r="Q684" s="285"/>
      <c r="R684" s="117"/>
      <c r="S684" s="117"/>
      <c r="T684" s="117"/>
      <c r="U684" s="117"/>
      <c r="V684" s="117"/>
      <c r="W684" s="117"/>
      <c r="X684" s="117"/>
      <c r="Y684" s="117"/>
      <c r="Z684" s="117"/>
    </row>
    <row r="685" spans="1:26" ht="15.75" customHeight="1">
      <c r="A685" s="117"/>
      <c r="B685" s="117"/>
      <c r="C685" s="117"/>
      <c r="D685" s="117"/>
      <c r="E685" s="285"/>
      <c r="F685" s="117"/>
      <c r="G685" s="285"/>
      <c r="H685" s="117"/>
      <c r="I685" s="285"/>
      <c r="J685" s="117"/>
      <c r="K685" s="285"/>
      <c r="L685" s="117"/>
      <c r="M685" s="285"/>
      <c r="N685" s="117"/>
      <c r="O685" s="285"/>
      <c r="P685" s="117"/>
      <c r="Q685" s="285"/>
      <c r="R685" s="117"/>
      <c r="S685" s="117"/>
      <c r="T685" s="117"/>
      <c r="U685" s="117"/>
      <c r="V685" s="117"/>
      <c r="W685" s="117"/>
      <c r="X685" s="117"/>
      <c r="Y685" s="117"/>
      <c r="Z685" s="117"/>
    </row>
    <row r="686" spans="1:26" ht="15.75" customHeight="1">
      <c r="A686" s="117"/>
      <c r="B686" s="117"/>
      <c r="C686" s="117"/>
      <c r="D686" s="117"/>
      <c r="E686" s="285"/>
      <c r="F686" s="117"/>
      <c r="G686" s="285"/>
      <c r="H686" s="117"/>
      <c r="I686" s="285"/>
      <c r="J686" s="117"/>
      <c r="K686" s="285"/>
      <c r="L686" s="117"/>
      <c r="M686" s="285"/>
      <c r="N686" s="117"/>
      <c r="O686" s="285"/>
      <c r="P686" s="117"/>
      <c r="Q686" s="285"/>
      <c r="R686" s="117"/>
      <c r="S686" s="117"/>
      <c r="T686" s="117"/>
      <c r="U686" s="117"/>
      <c r="V686" s="117"/>
      <c r="W686" s="117"/>
      <c r="X686" s="117"/>
      <c r="Y686" s="117"/>
      <c r="Z686" s="117"/>
    </row>
    <row r="687" spans="1:26" ht="15.75" customHeight="1">
      <c r="A687" s="117"/>
      <c r="B687" s="117"/>
      <c r="C687" s="117"/>
      <c r="D687" s="117"/>
      <c r="E687" s="285"/>
      <c r="F687" s="117"/>
      <c r="G687" s="285"/>
      <c r="H687" s="117"/>
      <c r="I687" s="285"/>
      <c r="J687" s="117"/>
      <c r="K687" s="285"/>
      <c r="L687" s="117"/>
      <c r="M687" s="285"/>
      <c r="N687" s="117"/>
      <c r="O687" s="285"/>
      <c r="P687" s="117"/>
      <c r="Q687" s="285"/>
      <c r="R687" s="117"/>
      <c r="S687" s="117"/>
      <c r="T687" s="117"/>
      <c r="U687" s="117"/>
      <c r="V687" s="117"/>
      <c r="W687" s="117"/>
      <c r="X687" s="117"/>
      <c r="Y687" s="117"/>
      <c r="Z687" s="117"/>
    </row>
    <row r="688" spans="1:26" ht="15.75" customHeight="1">
      <c r="A688" s="117"/>
      <c r="B688" s="117"/>
      <c r="C688" s="117"/>
      <c r="D688" s="117"/>
      <c r="E688" s="285"/>
      <c r="F688" s="117"/>
      <c r="G688" s="285"/>
      <c r="H688" s="117"/>
      <c r="I688" s="285"/>
      <c r="J688" s="117"/>
      <c r="K688" s="285"/>
      <c r="L688" s="117"/>
      <c r="M688" s="285"/>
      <c r="N688" s="117"/>
      <c r="O688" s="285"/>
      <c r="P688" s="117"/>
      <c r="Q688" s="285"/>
      <c r="R688" s="117"/>
      <c r="S688" s="117"/>
      <c r="T688" s="117"/>
      <c r="U688" s="117"/>
      <c r="V688" s="117"/>
      <c r="W688" s="117"/>
      <c r="X688" s="117"/>
      <c r="Y688" s="117"/>
      <c r="Z688" s="117"/>
    </row>
    <row r="689" spans="1:26" ht="15.75" customHeight="1">
      <c r="A689" s="117"/>
      <c r="B689" s="117"/>
      <c r="C689" s="117"/>
      <c r="D689" s="117"/>
      <c r="E689" s="285"/>
      <c r="F689" s="117"/>
      <c r="G689" s="285"/>
      <c r="H689" s="117"/>
      <c r="I689" s="285"/>
      <c r="J689" s="117"/>
      <c r="K689" s="285"/>
      <c r="L689" s="117"/>
      <c r="M689" s="285"/>
      <c r="N689" s="117"/>
      <c r="O689" s="285"/>
      <c r="P689" s="117"/>
      <c r="Q689" s="285"/>
      <c r="R689" s="117"/>
      <c r="S689" s="117"/>
      <c r="T689" s="117"/>
      <c r="U689" s="117"/>
      <c r="V689" s="117"/>
      <c r="W689" s="117"/>
      <c r="X689" s="117"/>
      <c r="Y689" s="117"/>
      <c r="Z689" s="117"/>
    </row>
    <row r="690" spans="1:26" ht="15.75" customHeight="1">
      <c r="A690" s="117"/>
      <c r="B690" s="117"/>
      <c r="C690" s="117"/>
      <c r="D690" s="117"/>
      <c r="E690" s="285"/>
      <c r="F690" s="117"/>
      <c r="G690" s="285"/>
      <c r="H690" s="117"/>
      <c r="I690" s="285"/>
      <c r="J690" s="117"/>
      <c r="K690" s="285"/>
      <c r="L690" s="117"/>
      <c r="M690" s="285"/>
      <c r="N690" s="117"/>
      <c r="O690" s="285"/>
      <c r="P690" s="117"/>
      <c r="Q690" s="285"/>
      <c r="R690" s="117"/>
      <c r="S690" s="117"/>
      <c r="T690" s="117"/>
      <c r="U690" s="117"/>
      <c r="V690" s="117"/>
      <c r="W690" s="117"/>
      <c r="X690" s="117"/>
      <c r="Y690" s="117"/>
      <c r="Z690" s="117"/>
    </row>
    <row r="691" spans="1:26" ht="15.75" customHeight="1">
      <c r="A691" s="117"/>
      <c r="B691" s="117"/>
      <c r="C691" s="117"/>
      <c r="D691" s="117"/>
      <c r="E691" s="285"/>
      <c r="F691" s="117"/>
      <c r="G691" s="285"/>
      <c r="H691" s="117"/>
      <c r="I691" s="285"/>
      <c r="J691" s="117"/>
      <c r="K691" s="285"/>
      <c r="L691" s="117"/>
      <c r="M691" s="285"/>
      <c r="N691" s="117"/>
      <c r="O691" s="285"/>
      <c r="P691" s="117"/>
      <c r="Q691" s="285"/>
      <c r="R691" s="117"/>
      <c r="S691" s="117"/>
      <c r="T691" s="117"/>
      <c r="U691" s="117"/>
      <c r="V691" s="117"/>
      <c r="W691" s="117"/>
      <c r="X691" s="117"/>
      <c r="Y691" s="117"/>
      <c r="Z691" s="117"/>
    </row>
    <row r="692" spans="1:26" ht="15.75" customHeight="1">
      <c r="A692" s="117"/>
      <c r="B692" s="117"/>
      <c r="C692" s="117"/>
      <c r="D692" s="117"/>
      <c r="E692" s="285"/>
      <c r="F692" s="117"/>
      <c r="G692" s="285"/>
      <c r="H692" s="117"/>
      <c r="I692" s="285"/>
      <c r="J692" s="117"/>
      <c r="K692" s="285"/>
      <c r="L692" s="117"/>
      <c r="M692" s="285"/>
      <c r="N692" s="117"/>
      <c r="O692" s="285"/>
      <c r="P692" s="117"/>
      <c r="Q692" s="285"/>
      <c r="R692" s="117"/>
      <c r="S692" s="117"/>
      <c r="T692" s="117"/>
      <c r="U692" s="117"/>
      <c r="V692" s="117"/>
      <c r="W692" s="117"/>
      <c r="X692" s="117"/>
      <c r="Y692" s="117"/>
      <c r="Z692" s="117"/>
    </row>
    <row r="693" spans="1:26" ht="15.75" customHeight="1">
      <c r="A693" s="117"/>
      <c r="B693" s="117"/>
      <c r="C693" s="117"/>
      <c r="D693" s="117"/>
      <c r="E693" s="285"/>
      <c r="F693" s="117"/>
      <c r="G693" s="285"/>
      <c r="H693" s="117"/>
      <c r="I693" s="285"/>
      <c r="J693" s="117"/>
      <c r="K693" s="285"/>
      <c r="L693" s="117"/>
      <c r="M693" s="285"/>
      <c r="N693" s="117"/>
      <c r="O693" s="285"/>
      <c r="P693" s="117"/>
      <c r="Q693" s="285"/>
      <c r="R693" s="117"/>
      <c r="S693" s="117"/>
      <c r="T693" s="117"/>
      <c r="U693" s="117"/>
      <c r="V693" s="117"/>
      <c r="W693" s="117"/>
      <c r="X693" s="117"/>
      <c r="Y693" s="117"/>
      <c r="Z693" s="117"/>
    </row>
    <row r="694" spans="1:26" ht="15.75" customHeight="1">
      <c r="A694" s="117"/>
      <c r="B694" s="117"/>
      <c r="C694" s="117"/>
      <c r="D694" s="117"/>
      <c r="E694" s="285"/>
      <c r="F694" s="117"/>
      <c r="G694" s="285"/>
      <c r="H694" s="117"/>
      <c r="I694" s="285"/>
      <c r="J694" s="117"/>
      <c r="K694" s="285"/>
      <c r="L694" s="117"/>
      <c r="M694" s="285"/>
      <c r="N694" s="117"/>
      <c r="O694" s="285"/>
      <c r="P694" s="117"/>
      <c r="Q694" s="285"/>
      <c r="R694" s="117"/>
      <c r="S694" s="117"/>
      <c r="T694" s="117"/>
      <c r="U694" s="117"/>
      <c r="V694" s="117"/>
      <c r="W694" s="117"/>
      <c r="X694" s="117"/>
      <c r="Y694" s="117"/>
      <c r="Z694" s="117"/>
    </row>
    <row r="695" spans="1:26" ht="15.75" customHeight="1">
      <c r="A695" s="117"/>
      <c r="B695" s="117"/>
      <c r="C695" s="117"/>
      <c r="D695" s="117"/>
      <c r="E695" s="285"/>
      <c r="F695" s="117"/>
      <c r="G695" s="285"/>
      <c r="H695" s="117"/>
      <c r="I695" s="285"/>
      <c r="J695" s="117"/>
      <c r="K695" s="285"/>
      <c r="L695" s="117"/>
      <c r="M695" s="285"/>
      <c r="N695" s="117"/>
      <c r="O695" s="285"/>
      <c r="P695" s="117"/>
      <c r="Q695" s="285"/>
      <c r="R695" s="117"/>
      <c r="S695" s="117"/>
      <c r="T695" s="117"/>
      <c r="U695" s="117"/>
      <c r="V695" s="117"/>
      <c r="W695" s="117"/>
      <c r="X695" s="117"/>
      <c r="Y695" s="117"/>
      <c r="Z695" s="117"/>
    </row>
    <row r="696" spans="1:26" ht="15.75" customHeight="1">
      <c r="A696" s="117"/>
      <c r="B696" s="117"/>
      <c r="C696" s="117"/>
      <c r="D696" s="117"/>
      <c r="E696" s="285"/>
      <c r="F696" s="117"/>
      <c r="G696" s="285"/>
      <c r="H696" s="117"/>
      <c r="I696" s="285"/>
      <c r="J696" s="117"/>
      <c r="K696" s="285"/>
      <c r="L696" s="117"/>
      <c r="M696" s="285"/>
      <c r="N696" s="117"/>
      <c r="O696" s="285"/>
      <c r="P696" s="117"/>
      <c r="Q696" s="285"/>
      <c r="R696" s="117"/>
      <c r="S696" s="117"/>
      <c r="T696" s="117"/>
      <c r="U696" s="117"/>
      <c r="V696" s="117"/>
      <c r="W696" s="117"/>
      <c r="X696" s="117"/>
      <c r="Y696" s="117"/>
      <c r="Z696" s="117"/>
    </row>
    <row r="697" spans="1:26" ht="15.75" customHeight="1">
      <c r="A697" s="117"/>
      <c r="B697" s="117"/>
      <c r="C697" s="117"/>
      <c r="D697" s="117"/>
      <c r="E697" s="285"/>
      <c r="F697" s="117"/>
      <c r="G697" s="285"/>
      <c r="H697" s="117"/>
      <c r="I697" s="285"/>
      <c r="J697" s="117"/>
      <c r="K697" s="285"/>
      <c r="L697" s="117"/>
      <c r="M697" s="285"/>
      <c r="N697" s="117"/>
      <c r="O697" s="285"/>
      <c r="P697" s="117"/>
      <c r="Q697" s="285"/>
      <c r="R697" s="117"/>
      <c r="S697" s="117"/>
      <c r="T697" s="117"/>
      <c r="U697" s="117"/>
      <c r="V697" s="117"/>
      <c r="W697" s="117"/>
      <c r="X697" s="117"/>
      <c r="Y697" s="117"/>
      <c r="Z697" s="117"/>
    </row>
    <row r="698" spans="1:26" ht="15.75" customHeight="1">
      <c r="A698" s="117"/>
      <c r="B698" s="117"/>
      <c r="C698" s="117"/>
      <c r="D698" s="117"/>
      <c r="E698" s="285"/>
      <c r="F698" s="117"/>
      <c r="G698" s="285"/>
      <c r="H698" s="117"/>
      <c r="I698" s="285"/>
      <c r="J698" s="117"/>
      <c r="K698" s="285"/>
      <c r="L698" s="117"/>
      <c r="M698" s="285"/>
      <c r="N698" s="117"/>
      <c r="O698" s="285"/>
      <c r="P698" s="117"/>
      <c r="Q698" s="285"/>
      <c r="R698" s="117"/>
      <c r="S698" s="117"/>
      <c r="T698" s="117"/>
      <c r="U698" s="117"/>
      <c r="V698" s="117"/>
      <c r="W698" s="117"/>
      <c r="X698" s="117"/>
      <c r="Y698" s="117"/>
      <c r="Z698" s="117"/>
    </row>
    <row r="699" spans="1:26" ht="15.75" customHeight="1">
      <c r="A699" s="117"/>
      <c r="B699" s="117"/>
      <c r="C699" s="117"/>
      <c r="D699" s="117"/>
      <c r="E699" s="285"/>
      <c r="F699" s="117"/>
      <c r="G699" s="285"/>
      <c r="H699" s="117"/>
      <c r="I699" s="285"/>
      <c r="J699" s="117"/>
      <c r="K699" s="285"/>
      <c r="L699" s="117"/>
      <c r="M699" s="285"/>
      <c r="N699" s="117"/>
      <c r="O699" s="285"/>
      <c r="P699" s="117"/>
      <c r="Q699" s="285"/>
      <c r="R699" s="117"/>
      <c r="S699" s="117"/>
      <c r="T699" s="117"/>
      <c r="U699" s="117"/>
      <c r="V699" s="117"/>
      <c r="W699" s="117"/>
      <c r="X699" s="117"/>
      <c r="Y699" s="117"/>
      <c r="Z699" s="117"/>
    </row>
    <row r="700" spans="1:26" ht="15.75" customHeight="1">
      <c r="A700" s="117"/>
      <c r="B700" s="117"/>
      <c r="C700" s="117"/>
      <c r="D700" s="117"/>
      <c r="E700" s="285"/>
      <c r="F700" s="117"/>
      <c r="G700" s="285"/>
      <c r="H700" s="117"/>
      <c r="I700" s="285"/>
      <c r="J700" s="117"/>
      <c r="K700" s="285"/>
      <c r="L700" s="117"/>
      <c r="M700" s="285"/>
      <c r="N700" s="117"/>
      <c r="O700" s="285"/>
      <c r="P700" s="117"/>
      <c r="Q700" s="285"/>
      <c r="R700" s="117"/>
      <c r="S700" s="117"/>
      <c r="T700" s="117"/>
      <c r="U700" s="117"/>
      <c r="V700" s="117"/>
      <c r="W700" s="117"/>
      <c r="X700" s="117"/>
      <c r="Y700" s="117"/>
      <c r="Z700" s="117"/>
    </row>
    <row r="701" spans="1:26" ht="15.75" customHeight="1">
      <c r="A701" s="117"/>
      <c r="B701" s="117"/>
      <c r="C701" s="117"/>
      <c r="D701" s="117"/>
      <c r="E701" s="285"/>
      <c r="F701" s="117"/>
      <c r="G701" s="285"/>
      <c r="H701" s="117"/>
      <c r="I701" s="285"/>
      <c r="J701" s="117"/>
      <c r="K701" s="285"/>
      <c r="L701" s="117"/>
      <c r="M701" s="285"/>
      <c r="N701" s="117"/>
      <c r="O701" s="285"/>
      <c r="P701" s="117"/>
      <c r="Q701" s="285"/>
      <c r="R701" s="117"/>
      <c r="S701" s="117"/>
      <c r="T701" s="117"/>
      <c r="U701" s="117"/>
      <c r="V701" s="117"/>
      <c r="W701" s="117"/>
      <c r="X701" s="117"/>
      <c r="Y701" s="117"/>
      <c r="Z701" s="117"/>
    </row>
    <row r="702" spans="1:26" ht="15.75" customHeight="1">
      <c r="A702" s="117"/>
      <c r="B702" s="117"/>
      <c r="C702" s="117"/>
      <c r="D702" s="117"/>
      <c r="E702" s="285"/>
      <c r="F702" s="117"/>
      <c r="G702" s="285"/>
      <c r="H702" s="117"/>
      <c r="I702" s="285"/>
      <c r="J702" s="117"/>
      <c r="K702" s="285"/>
      <c r="L702" s="117"/>
      <c r="M702" s="285"/>
      <c r="N702" s="117"/>
      <c r="O702" s="285"/>
      <c r="P702" s="117"/>
      <c r="Q702" s="285"/>
      <c r="R702" s="117"/>
      <c r="S702" s="117"/>
      <c r="T702" s="117"/>
      <c r="U702" s="117"/>
      <c r="V702" s="117"/>
      <c r="W702" s="117"/>
      <c r="X702" s="117"/>
      <c r="Y702" s="117"/>
      <c r="Z702" s="117"/>
    </row>
    <row r="703" spans="1:26" ht="15.75" customHeight="1">
      <c r="A703" s="117"/>
      <c r="B703" s="117"/>
      <c r="C703" s="117"/>
      <c r="D703" s="117"/>
      <c r="E703" s="285"/>
      <c r="F703" s="117"/>
      <c r="G703" s="285"/>
      <c r="H703" s="117"/>
      <c r="I703" s="285"/>
      <c r="J703" s="117"/>
      <c r="K703" s="285"/>
      <c r="L703" s="117"/>
      <c r="M703" s="285"/>
      <c r="N703" s="117"/>
      <c r="O703" s="285"/>
      <c r="P703" s="117"/>
      <c r="Q703" s="285"/>
      <c r="R703" s="117"/>
      <c r="S703" s="117"/>
      <c r="T703" s="117"/>
      <c r="U703" s="117"/>
      <c r="V703" s="117"/>
      <c r="W703" s="117"/>
      <c r="X703" s="117"/>
      <c r="Y703" s="117"/>
      <c r="Z703" s="117"/>
    </row>
    <row r="704" spans="1:26" ht="15.75" customHeight="1">
      <c r="A704" s="117"/>
      <c r="B704" s="117"/>
      <c r="C704" s="117"/>
      <c r="D704" s="117"/>
      <c r="E704" s="285"/>
      <c r="F704" s="117"/>
      <c r="G704" s="285"/>
      <c r="H704" s="117"/>
      <c r="I704" s="285"/>
      <c r="J704" s="117"/>
      <c r="K704" s="285"/>
      <c r="L704" s="117"/>
      <c r="M704" s="285"/>
      <c r="N704" s="117"/>
      <c r="O704" s="285"/>
      <c r="P704" s="117"/>
      <c r="Q704" s="285"/>
      <c r="R704" s="117"/>
      <c r="S704" s="117"/>
      <c r="T704" s="117"/>
      <c r="U704" s="117"/>
      <c r="V704" s="117"/>
      <c r="W704" s="117"/>
      <c r="X704" s="117"/>
      <c r="Y704" s="117"/>
      <c r="Z704" s="117"/>
    </row>
    <row r="705" spans="1:26" ht="15.75" customHeight="1">
      <c r="A705" s="117"/>
      <c r="B705" s="117"/>
      <c r="C705" s="117"/>
      <c r="D705" s="117"/>
      <c r="E705" s="285"/>
      <c r="F705" s="117"/>
      <c r="G705" s="285"/>
      <c r="H705" s="117"/>
      <c r="I705" s="285"/>
      <c r="J705" s="117"/>
      <c r="K705" s="285"/>
      <c r="L705" s="117"/>
      <c r="M705" s="285"/>
      <c r="N705" s="117"/>
      <c r="O705" s="285"/>
      <c r="P705" s="117"/>
      <c r="Q705" s="285"/>
      <c r="R705" s="117"/>
      <c r="S705" s="117"/>
      <c r="T705" s="117"/>
      <c r="U705" s="117"/>
      <c r="V705" s="117"/>
      <c r="W705" s="117"/>
      <c r="X705" s="117"/>
      <c r="Y705" s="117"/>
      <c r="Z705" s="117"/>
    </row>
    <row r="706" spans="1:26" ht="15.75" customHeight="1">
      <c r="A706" s="117"/>
      <c r="B706" s="117"/>
      <c r="C706" s="117"/>
      <c r="D706" s="117"/>
      <c r="E706" s="285"/>
      <c r="F706" s="117"/>
      <c r="G706" s="285"/>
      <c r="H706" s="117"/>
      <c r="I706" s="285"/>
      <c r="J706" s="117"/>
      <c r="K706" s="285"/>
      <c r="L706" s="117"/>
      <c r="M706" s="285"/>
      <c r="N706" s="117"/>
      <c r="O706" s="285"/>
      <c r="P706" s="117"/>
      <c r="Q706" s="285"/>
      <c r="R706" s="117"/>
      <c r="S706" s="117"/>
      <c r="T706" s="117"/>
      <c r="U706" s="117"/>
      <c r="V706" s="117"/>
      <c r="W706" s="117"/>
      <c r="X706" s="117"/>
      <c r="Y706" s="117"/>
      <c r="Z706" s="117"/>
    </row>
    <row r="707" spans="1:26" ht="15.75" customHeight="1">
      <c r="A707" s="117"/>
      <c r="B707" s="117"/>
      <c r="C707" s="117"/>
      <c r="D707" s="117"/>
      <c r="E707" s="285"/>
      <c r="F707" s="117"/>
      <c r="G707" s="285"/>
      <c r="H707" s="117"/>
      <c r="I707" s="285"/>
      <c r="J707" s="117"/>
      <c r="K707" s="285"/>
      <c r="L707" s="117"/>
      <c r="M707" s="285"/>
      <c r="N707" s="117"/>
      <c r="O707" s="285"/>
      <c r="P707" s="117"/>
      <c r="Q707" s="285"/>
      <c r="R707" s="117"/>
      <c r="S707" s="117"/>
      <c r="T707" s="117"/>
      <c r="U707" s="117"/>
      <c r="V707" s="117"/>
      <c r="W707" s="117"/>
      <c r="X707" s="117"/>
      <c r="Y707" s="117"/>
      <c r="Z707" s="117"/>
    </row>
    <row r="708" spans="1:26" ht="15.75" customHeight="1">
      <c r="A708" s="117"/>
      <c r="B708" s="117"/>
      <c r="C708" s="117"/>
      <c r="D708" s="117"/>
      <c r="E708" s="285"/>
      <c r="F708" s="117"/>
      <c r="G708" s="285"/>
      <c r="H708" s="117"/>
      <c r="I708" s="285"/>
      <c r="J708" s="117"/>
      <c r="K708" s="285"/>
      <c r="L708" s="117"/>
      <c r="M708" s="285"/>
      <c r="N708" s="117"/>
      <c r="O708" s="285"/>
      <c r="P708" s="117"/>
      <c r="Q708" s="285"/>
      <c r="R708" s="117"/>
      <c r="S708" s="117"/>
      <c r="T708" s="117"/>
      <c r="U708" s="117"/>
      <c r="V708" s="117"/>
      <c r="W708" s="117"/>
      <c r="X708" s="117"/>
      <c r="Y708" s="117"/>
      <c r="Z708" s="117"/>
    </row>
    <row r="709" spans="1:26" ht="15.75" customHeight="1">
      <c r="A709" s="117"/>
      <c r="B709" s="117"/>
      <c r="C709" s="117"/>
      <c r="D709" s="117"/>
      <c r="E709" s="285"/>
      <c r="F709" s="117"/>
      <c r="G709" s="285"/>
      <c r="H709" s="117"/>
      <c r="I709" s="285"/>
      <c r="J709" s="117"/>
      <c r="K709" s="285"/>
      <c r="L709" s="117"/>
      <c r="M709" s="285"/>
      <c r="N709" s="117"/>
      <c r="O709" s="285"/>
      <c r="P709" s="117"/>
      <c r="Q709" s="285"/>
      <c r="R709" s="117"/>
      <c r="S709" s="117"/>
      <c r="T709" s="117"/>
      <c r="U709" s="117"/>
      <c r="V709" s="117"/>
      <c r="W709" s="117"/>
      <c r="X709" s="117"/>
      <c r="Y709" s="117"/>
      <c r="Z709" s="117"/>
    </row>
    <row r="710" spans="1:26" ht="15.75" customHeight="1">
      <c r="A710" s="117"/>
      <c r="B710" s="117"/>
      <c r="C710" s="117"/>
      <c r="D710" s="117"/>
      <c r="E710" s="285"/>
      <c r="F710" s="117"/>
      <c r="G710" s="285"/>
      <c r="H710" s="117"/>
      <c r="I710" s="285"/>
      <c r="J710" s="117"/>
      <c r="K710" s="285"/>
      <c r="L710" s="117"/>
      <c r="M710" s="285"/>
      <c r="N710" s="117"/>
      <c r="O710" s="285"/>
      <c r="P710" s="117"/>
      <c r="Q710" s="285"/>
      <c r="R710" s="117"/>
      <c r="S710" s="117"/>
      <c r="T710" s="117"/>
      <c r="U710" s="117"/>
      <c r="V710" s="117"/>
      <c r="W710" s="117"/>
      <c r="X710" s="117"/>
      <c r="Y710" s="117"/>
      <c r="Z710" s="117"/>
    </row>
    <row r="711" spans="1:26" ht="15.75" customHeight="1">
      <c r="A711" s="117"/>
      <c r="B711" s="117"/>
      <c r="C711" s="117"/>
      <c r="D711" s="117"/>
      <c r="E711" s="285"/>
      <c r="F711" s="117"/>
      <c r="G711" s="285"/>
      <c r="H711" s="117"/>
      <c r="I711" s="285"/>
      <c r="J711" s="117"/>
      <c r="K711" s="285"/>
      <c r="L711" s="117"/>
      <c r="M711" s="285"/>
      <c r="N711" s="117"/>
      <c r="O711" s="285"/>
      <c r="P711" s="117"/>
      <c r="Q711" s="285"/>
      <c r="R711" s="117"/>
      <c r="S711" s="117"/>
      <c r="T711" s="117"/>
      <c r="U711" s="117"/>
      <c r="V711" s="117"/>
      <c r="W711" s="117"/>
      <c r="X711" s="117"/>
      <c r="Y711" s="117"/>
      <c r="Z711" s="117"/>
    </row>
    <row r="712" spans="1:26" ht="15.75" customHeight="1">
      <c r="A712" s="117"/>
      <c r="B712" s="117"/>
      <c r="C712" s="117"/>
      <c r="D712" s="117"/>
      <c r="E712" s="285"/>
      <c r="F712" s="117"/>
      <c r="G712" s="285"/>
      <c r="H712" s="117"/>
      <c r="I712" s="285"/>
      <c r="J712" s="117"/>
      <c r="K712" s="285"/>
      <c r="L712" s="117"/>
      <c r="M712" s="285"/>
      <c r="N712" s="117"/>
      <c r="O712" s="285"/>
      <c r="P712" s="117"/>
      <c r="Q712" s="285"/>
      <c r="R712" s="117"/>
      <c r="S712" s="117"/>
      <c r="T712" s="117"/>
      <c r="U712" s="117"/>
      <c r="V712" s="117"/>
      <c r="W712" s="117"/>
      <c r="X712" s="117"/>
      <c r="Y712" s="117"/>
      <c r="Z712" s="117"/>
    </row>
    <row r="713" spans="1:26" ht="15.75" customHeight="1">
      <c r="A713" s="117"/>
      <c r="B713" s="117"/>
      <c r="C713" s="117"/>
      <c r="D713" s="117"/>
      <c r="E713" s="285"/>
      <c r="F713" s="117"/>
      <c r="G713" s="285"/>
      <c r="H713" s="117"/>
      <c r="I713" s="285"/>
      <c r="J713" s="117"/>
      <c r="K713" s="285"/>
      <c r="L713" s="117"/>
      <c r="M713" s="285"/>
      <c r="N713" s="117"/>
      <c r="O713" s="285"/>
      <c r="P713" s="117"/>
      <c r="Q713" s="285"/>
      <c r="R713" s="117"/>
      <c r="S713" s="117"/>
      <c r="T713" s="117"/>
      <c r="U713" s="117"/>
      <c r="V713" s="117"/>
      <c r="W713" s="117"/>
      <c r="X713" s="117"/>
      <c r="Y713" s="117"/>
      <c r="Z713" s="117"/>
    </row>
    <row r="714" spans="1:26" ht="15.75" customHeight="1">
      <c r="A714" s="117"/>
      <c r="B714" s="117"/>
      <c r="C714" s="117"/>
      <c r="D714" s="117"/>
      <c r="E714" s="285"/>
      <c r="F714" s="117"/>
      <c r="G714" s="285"/>
      <c r="H714" s="117"/>
      <c r="I714" s="285"/>
      <c r="J714" s="117"/>
      <c r="K714" s="285"/>
      <c r="L714" s="117"/>
      <c r="M714" s="285"/>
      <c r="N714" s="117"/>
      <c r="O714" s="285"/>
      <c r="P714" s="117"/>
      <c r="Q714" s="285"/>
      <c r="R714" s="117"/>
      <c r="S714" s="117"/>
      <c r="T714" s="117"/>
      <c r="U714" s="117"/>
      <c r="V714" s="117"/>
      <c r="W714" s="117"/>
      <c r="X714" s="117"/>
      <c r="Y714" s="117"/>
      <c r="Z714" s="117"/>
    </row>
    <row r="715" spans="1:26" ht="15.75" customHeight="1">
      <c r="A715" s="117"/>
      <c r="B715" s="117"/>
      <c r="C715" s="117"/>
      <c r="D715" s="117"/>
      <c r="E715" s="285"/>
      <c r="F715" s="117"/>
      <c r="G715" s="285"/>
      <c r="H715" s="117"/>
      <c r="I715" s="285"/>
      <c r="J715" s="117"/>
      <c r="K715" s="285"/>
      <c r="L715" s="117"/>
      <c r="M715" s="285"/>
      <c r="N715" s="117"/>
      <c r="O715" s="285"/>
      <c r="P715" s="117"/>
      <c r="Q715" s="285"/>
      <c r="R715" s="117"/>
      <c r="S715" s="117"/>
      <c r="T715" s="117"/>
      <c r="U715" s="117"/>
      <c r="V715" s="117"/>
      <c r="W715" s="117"/>
      <c r="X715" s="117"/>
      <c r="Y715" s="117"/>
      <c r="Z715" s="117"/>
    </row>
    <row r="716" spans="1:26" ht="15.75" customHeight="1">
      <c r="A716" s="117"/>
      <c r="B716" s="117"/>
      <c r="C716" s="117"/>
      <c r="D716" s="117"/>
      <c r="E716" s="285"/>
      <c r="F716" s="117"/>
      <c r="G716" s="285"/>
      <c r="H716" s="117"/>
      <c r="I716" s="285"/>
      <c r="J716" s="117"/>
      <c r="K716" s="285"/>
      <c r="L716" s="117"/>
      <c r="M716" s="285"/>
      <c r="N716" s="117"/>
      <c r="O716" s="285"/>
      <c r="P716" s="117"/>
      <c r="Q716" s="285"/>
      <c r="R716" s="117"/>
      <c r="S716" s="117"/>
      <c r="T716" s="117"/>
      <c r="U716" s="117"/>
      <c r="V716" s="117"/>
      <c r="W716" s="117"/>
      <c r="X716" s="117"/>
      <c r="Y716" s="117"/>
      <c r="Z716" s="117"/>
    </row>
    <row r="717" spans="1:26" ht="15.75" customHeight="1">
      <c r="A717" s="117"/>
      <c r="B717" s="117"/>
      <c r="C717" s="117"/>
      <c r="D717" s="117"/>
      <c r="E717" s="285"/>
      <c r="F717" s="117"/>
      <c r="G717" s="285"/>
      <c r="H717" s="117"/>
      <c r="I717" s="285"/>
      <c r="J717" s="117"/>
      <c r="K717" s="285"/>
      <c r="L717" s="117"/>
      <c r="M717" s="285"/>
      <c r="N717" s="117"/>
      <c r="O717" s="285"/>
      <c r="P717" s="117"/>
      <c r="Q717" s="285"/>
      <c r="R717" s="117"/>
      <c r="S717" s="117"/>
      <c r="T717" s="117"/>
      <c r="U717" s="117"/>
      <c r="V717" s="117"/>
      <c r="W717" s="117"/>
      <c r="X717" s="117"/>
      <c r="Y717" s="117"/>
      <c r="Z717" s="117"/>
    </row>
    <row r="718" spans="1:26" ht="15.75" customHeight="1">
      <c r="A718" s="117"/>
      <c r="B718" s="117"/>
      <c r="C718" s="117"/>
      <c r="D718" s="117"/>
      <c r="E718" s="285"/>
      <c r="F718" s="117"/>
      <c r="G718" s="285"/>
      <c r="H718" s="117"/>
      <c r="I718" s="285"/>
      <c r="J718" s="117"/>
      <c r="K718" s="285"/>
      <c r="L718" s="117"/>
      <c r="M718" s="285"/>
      <c r="N718" s="117"/>
      <c r="O718" s="285"/>
      <c r="P718" s="117"/>
      <c r="Q718" s="285"/>
      <c r="R718" s="117"/>
      <c r="S718" s="117"/>
      <c r="T718" s="117"/>
      <c r="U718" s="117"/>
      <c r="V718" s="117"/>
      <c r="W718" s="117"/>
      <c r="X718" s="117"/>
      <c r="Y718" s="117"/>
      <c r="Z718" s="117"/>
    </row>
    <row r="719" spans="1:26" ht="15.75" customHeight="1">
      <c r="A719" s="117"/>
      <c r="B719" s="117"/>
      <c r="C719" s="117"/>
      <c r="D719" s="117"/>
      <c r="E719" s="285"/>
      <c r="F719" s="117"/>
      <c r="G719" s="285"/>
      <c r="H719" s="117"/>
      <c r="I719" s="285"/>
      <c r="J719" s="117"/>
      <c r="K719" s="285"/>
      <c r="L719" s="117"/>
      <c r="M719" s="285"/>
      <c r="N719" s="117"/>
      <c r="O719" s="285"/>
      <c r="P719" s="117"/>
      <c r="Q719" s="285"/>
      <c r="R719" s="117"/>
      <c r="S719" s="117"/>
      <c r="T719" s="117"/>
      <c r="U719" s="117"/>
      <c r="V719" s="117"/>
      <c r="W719" s="117"/>
      <c r="X719" s="117"/>
      <c r="Y719" s="117"/>
      <c r="Z719" s="117"/>
    </row>
    <row r="720" spans="1:26" ht="15.75" customHeight="1">
      <c r="A720" s="117"/>
      <c r="B720" s="117"/>
      <c r="C720" s="117"/>
      <c r="D720" s="117"/>
      <c r="E720" s="285"/>
      <c r="F720" s="117"/>
      <c r="G720" s="285"/>
      <c r="H720" s="117"/>
      <c r="I720" s="285"/>
      <c r="J720" s="117"/>
      <c r="K720" s="285"/>
      <c r="L720" s="117"/>
      <c r="M720" s="285"/>
      <c r="N720" s="117"/>
      <c r="O720" s="285"/>
      <c r="P720" s="117"/>
      <c r="Q720" s="285"/>
      <c r="R720" s="117"/>
      <c r="S720" s="117"/>
      <c r="T720" s="117"/>
      <c r="U720" s="117"/>
      <c r="V720" s="117"/>
      <c r="W720" s="117"/>
      <c r="X720" s="117"/>
      <c r="Y720" s="117"/>
      <c r="Z720" s="117"/>
    </row>
    <row r="721" spans="1:26" ht="15.75" customHeight="1">
      <c r="A721" s="117"/>
      <c r="B721" s="117"/>
      <c r="C721" s="117"/>
      <c r="D721" s="117"/>
      <c r="E721" s="285"/>
      <c r="F721" s="117"/>
      <c r="G721" s="285"/>
      <c r="H721" s="117"/>
      <c r="I721" s="285"/>
      <c r="J721" s="117"/>
      <c r="K721" s="285"/>
      <c r="L721" s="117"/>
      <c r="M721" s="285"/>
      <c r="N721" s="117"/>
      <c r="O721" s="285"/>
      <c r="P721" s="117"/>
      <c r="Q721" s="285"/>
      <c r="R721" s="117"/>
      <c r="S721" s="117"/>
      <c r="T721" s="117"/>
      <c r="U721" s="117"/>
      <c r="V721" s="117"/>
      <c r="W721" s="117"/>
      <c r="X721" s="117"/>
      <c r="Y721" s="117"/>
      <c r="Z721" s="117"/>
    </row>
    <row r="722" spans="1:26" ht="15.75" customHeight="1">
      <c r="A722" s="117"/>
      <c r="B722" s="117"/>
      <c r="C722" s="117"/>
      <c r="D722" s="117"/>
      <c r="E722" s="285"/>
      <c r="F722" s="117"/>
      <c r="G722" s="285"/>
      <c r="H722" s="117"/>
      <c r="I722" s="285"/>
      <c r="J722" s="117"/>
      <c r="K722" s="285"/>
      <c r="L722" s="117"/>
      <c r="M722" s="285"/>
      <c r="N722" s="117"/>
      <c r="O722" s="285"/>
      <c r="P722" s="117"/>
      <c r="Q722" s="285"/>
      <c r="R722" s="117"/>
      <c r="S722" s="117"/>
      <c r="T722" s="117"/>
      <c r="U722" s="117"/>
      <c r="V722" s="117"/>
      <c r="W722" s="117"/>
      <c r="X722" s="117"/>
      <c r="Y722" s="117"/>
      <c r="Z722" s="117"/>
    </row>
    <row r="723" spans="1:26" ht="15.75" customHeight="1">
      <c r="A723" s="117"/>
      <c r="B723" s="117"/>
      <c r="C723" s="117"/>
      <c r="D723" s="117"/>
      <c r="E723" s="285"/>
      <c r="F723" s="117"/>
      <c r="G723" s="285"/>
      <c r="H723" s="117"/>
      <c r="I723" s="285"/>
      <c r="J723" s="117"/>
      <c r="K723" s="285"/>
      <c r="L723" s="117"/>
      <c r="M723" s="285"/>
      <c r="N723" s="117"/>
      <c r="O723" s="285"/>
      <c r="P723" s="117"/>
      <c r="Q723" s="285"/>
      <c r="R723" s="117"/>
      <c r="S723" s="117"/>
      <c r="T723" s="117"/>
      <c r="U723" s="117"/>
      <c r="V723" s="117"/>
      <c r="W723" s="117"/>
      <c r="X723" s="117"/>
      <c r="Y723" s="117"/>
      <c r="Z723" s="117"/>
    </row>
    <row r="724" spans="1:26" ht="15.75" customHeight="1">
      <c r="A724" s="117"/>
      <c r="B724" s="117"/>
      <c r="C724" s="117"/>
      <c r="D724" s="117"/>
      <c r="E724" s="285"/>
      <c r="F724" s="117"/>
      <c r="G724" s="285"/>
      <c r="H724" s="117"/>
      <c r="I724" s="285"/>
      <c r="J724" s="117"/>
      <c r="K724" s="285"/>
      <c r="L724" s="117"/>
      <c r="M724" s="285"/>
      <c r="N724" s="117"/>
      <c r="O724" s="285"/>
      <c r="P724" s="117"/>
      <c r="Q724" s="285"/>
      <c r="R724" s="117"/>
      <c r="S724" s="117"/>
      <c r="T724" s="117"/>
      <c r="U724" s="117"/>
      <c r="V724" s="117"/>
      <c r="W724" s="117"/>
      <c r="X724" s="117"/>
      <c r="Y724" s="117"/>
      <c r="Z724" s="117"/>
    </row>
    <row r="725" spans="1:26" ht="15.75" customHeight="1">
      <c r="A725" s="117"/>
      <c r="B725" s="117"/>
      <c r="C725" s="117"/>
      <c r="D725" s="117"/>
      <c r="E725" s="285"/>
      <c r="F725" s="117"/>
      <c r="G725" s="285"/>
      <c r="H725" s="117"/>
      <c r="I725" s="285"/>
      <c r="J725" s="117"/>
      <c r="K725" s="285"/>
      <c r="L725" s="117"/>
      <c r="M725" s="285"/>
      <c r="N725" s="117"/>
      <c r="O725" s="285"/>
      <c r="P725" s="117"/>
      <c r="Q725" s="285"/>
      <c r="R725" s="117"/>
      <c r="S725" s="117"/>
      <c r="T725" s="117"/>
      <c r="U725" s="117"/>
      <c r="V725" s="117"/>
      <c r="W725" s="117"/>
      <c r="X725" s="117"/>
      <c r="Y725" s="117"/>
      <c r="Z725" s="117"/>
    </row>
    <row r="726" spans="1:26" ht="15.75" customHeight="1">
      <c r="A726" s="117"/>
      <c r="B726" s="117"/>
      <c r="C726" s="117"/>
      <c r="D726" s="117"/>
      <c r="E726" s="285"/>
      <c r="F726" s="117"/>
      <c r="G726" s="285"/>
      <c r="H726" s="117"/>
      <c r="I726" s="285"/>
      <c r="J726" s="117"/>
      <c r="K726" s="285"/>
      <c r="L726" s="117"/>
      <c r="M726" s="285"/>
      <c r="N726" s="117"/>
      <c r="O726" s="285"/>
      <c r="P726" s="117"/>
      <c r="Q726" s="285"/>
      <c r="R726" s="117"/>
      <c r="S726" s="117"/>
      <c r="T726" s="117"/>
      <c r="U726" s="117"/>
      <c r="V726" s="117"/>
      <c r="W726" s="117"/>
      <c r="X726" s="117"/>
      <c r="Y726" s="117"/>
      <c r="Z726" s="117"/>
    </row>
    <row r="727" spans="1:26" ht="15.75" customHeight="1">
      <c r="A727" s="117"/>
      <c r="B727" s="117"/>
      <c r="C727" s="117"/>
      <c r="D727" s="117"/>
      <c r="E727" s="285"/>
      <c r="F727" s="117"/>
      <c r="G727" s="285"/>
      <c r="H727" s="117"/>
      <c r="I727" s="285"/>
      <c r="J727" s="117"/>
      <c r="K727" s="285"/>
      <c r="L727" s="117"/>
      <c r="M727" s="285"/>
      <c r="N727" s="117"/>
      <c r="O727" s="285"/>
      <c r="P727" s="117"/>
      <c r="Q727" s="285"/>
      <c r="R727" s="117"/>
      <c r="S727" s="117"/>
      <c r="T727" s="117"/>
      <c r="U727" s="117"/>
      <c r="V727" s="117"/>
      <c r="W727" s="117"/>
      <c r="X727" s="117"/>
      <c r="Y727" s="117"/>
      <c r="Z727" s="117"/>
    </row>
    <row r="728" spans="1:26" ht="15.75" customHeight="1">
      <c r="A728" s="117"/>
      <c r="B728" s="117"/>
      <c r="C728" s="117"/>
      <c r="D728" s="117"/>
      <c r="E728" s="285"/>
      <c r="F728" s="117"/>
      <c r="G728" s="285"/>
      <c r="H728" s="117"/>
      <c r="I728" s="285"/>
      <c r="J728" s="117"/>
      <c r="K728" s="285"/>
      <c r="L728" s="117"/>
      <c r="M728" s="285"/>
      <c r="N728" s="117"/>
      <c r="O728" s="285"/>
      <c r="P728" s="117"/>
      <c r="Q728" s="285"/>
      <c r="R728" s="117"/>
      <c r="S728" s="117"/>
      <c r="T728" s="117"/>
      <c r="U728" s="117"/>
      <c r="V728" s="117"/>
      <c r="W728" s="117"/>
      <c r="X728" s="117"/>
      <c r="Y728" s="117"/>
      <c r="Z728" s="117"/>
    </row>
    <row r="729" spans="1:26" ht="15.75" customHeight="1">
      <c r="A729" s="117"/>
      <c r="B729" s="117"/>
      <c r="C729" s="117"/>
      <c r="D729" s="117"/>
      <c r="E729" s="285"/>
      <c r="F729" s="117"/>
      <c r="G729" s="285"/>
      <c r="H729" s="117"/>
      <c r="I729" s="285"/>
      <c r="J729" s="117"/>
      <c r="K729" s="285"/>
      <c r="L729" s="117"/>
      <c r="M729" s="285"/>
      <c r="N729" s="117"/>
      <c r="O729" s="285"/>
      <c r="P729" s="117"/>
      <c r="Q729" s="285"/>
      <c r="R729" s="117"/>
      <c r="S729" s="117"/>
      <c r="T729" s="117"/>
      <c r="U729" s="117"/>
      <c r="V729" s="117"/>
      <c r="W729" s="117"/>
      <c r="X729" s="117"/>
      <c r="Y729" s="117"/>
      <c r="Z729" s="117"/>
    </row>
    <row r="730" spans="1:26" ht="15.75" customHeight="1">
      <c r="A730" s="117"/>
      <c r="B730" s="117"/>
      <c r="C730" s="117"/>
      <c r="D730" s="117"/>
      <c r="E730" s="285"/>
      <c r="F730" s="117"/>
      <c r="G730" s="285"/>
      <c r="H730" s="117"/>
      <c r="I730" s="285"/>
      <c r="J730" s="117"/>
      <c r="K730" s="285"/>
      <c r="L730" s="117"/>
      <c r="M730" s="285"/>
      <c r="N730" s="117"/>
      <c r="O730" s="285"/>
      <c r="P730" s="117"/>
      <c r="Q730" s="285"/>
      <c r="R730" s="117"/>
      <c r="S730" s="117"/>
      <c r="T730" s="117"/>
      <c r="U730" s="117"/>
      <c r="V730" s="117"/>
      <c r="W730" s="117"/>
      <c r="X730" s="117"/>
      <c r="Y730" s="117"/>
      <c r="Z730" s="117"/>
    </row>
    <row r="731" spans="1:26" ht="15.75" customHeight="1">
      <c r="A731" s="117"/>
      <c r="B731" s="117"/>
      <c r="C731" s="117"/>
      <c r="D731" s="117"/>
      <c r="E731" s="285"/>
      <c r="F731" s="117"/>
      <c r="G731" s="285"/>
      <c r="H731" s="117"/>
      <c r="I731" s="285"/>
      <c r="J731" s="117"/>
      <c r="K731" s="285"/>
      <c r="L731" s="117"/>
      <c r="M731" s="285"/>
      <c r="N731" s="117"/>
      <c r="O731" s="285"/>
      <c r="P731" s="117"/>
      <c r="Q731" s="285"/>
      <c r="R731" s="117"/>
      <c r="S731" s="117"/>
      <c r="T731" s="117"/>
      <c r="U731" s="117"/>
      <c r="V731" s="117"/>
      <c r="W731" s="117"/>
      <c r="X731" s="117"/>
      <c r="Y731" s="117"/>
      <c r="Z731" s="117"/>
    </row>
    <row r="732" spans="1:26" ht="15.75" customHeight="1">
      <c r="A732" s="117"/>
      <c r="B732" s="117"/>
      <c r="C732" s="117"/>
      <c r="D732" s="117"/>
      <c r="E732" s="285"/>
      <c r="F732" s="117"/>
      <c r="G732" s="285"/>
      <c r="H732" s="117"/>
      <c r="I732" s="285"/>
      <c r="J732" s="117"/>
      <c r="K732" s="285"/>
      <c r="L732" s="117"/>
      <c r="M732" s="285"/>
      <c r="N732" s="117"/>
      <c r="O732" s="285"/>
      <c r="P732" s="117"/>
      <c r="Q732" s="285"/>
      <c r="R732" s="117"/>
      <c r="S732" s="117"/>
      <c r="T732" s="117"/>
      <c r="U732" s="117"/>
      <c r="V732" s="117"/>
      <c r="W732" s="117"/>
      <c r="X732" s="117"/>
      <c r="Y732" s="117"/>
      <c r="Z732" s="117"/>
    </row>
    <row r="733" spans="1:26" ht="15.75" customHeight="1">
      <c r="A733" s="117"/>
      <c r="B733" s="117"/>
      <c r="C733" s="117"/>
      <c r="D733" s="117"/>
      <c r="E733" s="285"/>
      <c r="F733" s="117"/>
      <c r="G733" s="285"/>
      <c r="H733" s="117"/>
      <c r="I733" s="285"/>
      <c r="J733" s="117"/>
      <c r="K733" s="285"/>
      <c r="L733" s="117"/>
      <c r="M733" s="285"/>
      <c r="N733" s="117"/>
      <c r="O733" s="285"/>
      <c r="P733" s="117"/>
      <c r="Q733" s="285"/>
      <c r="R733" s="117"/>
      <c r="S733" s="117"/>
      <c r="T733" s="117"/>
      <c r="U733" s="117"/>
      <c r="V733" s="117"/>
      <c r="W733" s="117"/>
      <c r="X733" s="117"/>
      <c r="Y733" s="117"/>
      <c r="Z733" s="117"/>
    </row>
    <row r="734" spans="1:26" ht="15.75" customHeight="1">
      <c r="A734" s="117"/>
      <c r="B734" s="117"/>
      <c r="C734" s="117"/>
      <c r="D734" s="117"/>
      <c r="E734" s="285"/>
      <c r="F734" s="117"/>
      <c r="G734" s="285"/>
      <c r="H734" s="117"/>
      <c r="I734" s="285"/>
      <c r="J734" s="117"/>
      <c r="K734" s="285"/>
      <c r="L734" s="117"/>
      <c r="M734" s="285"/>
      <c r="N734" s="117"/>
      <c r="O734" s="285"/>
      <c r="P734" s="117"/>
      <c r="Q734" s="285"/>
      <c r="R734" s="117"/>
      <c r="S734" s="117"/>
      <c r="T734" s="117"/>
      <c r="U734" s="117"/>
      <c r="V734" s="117"/>
      <c r="W734" s="117"/>
      <c r="X734" s="117"/>
      <c r="Y734" s="117"/>
      <c r="Z734" s="117"/>
    </row>
    <row r="735" spans="1:26" ht="15.75" customHeight="1">
      <c r="A735" s="117"/>
      <c r="B735" s="117"/>
      <c r="C735" s="117"/>
      <c r="D735" s="117"/>
      <c r="E735" s="285"/>
      <c r="F735" s="117"/>
      <c r="G735" s="285"/>
      <c r="H735" s="117"/>
      <c r="I735" s="285"/>
      <c r="J735" s="117"/>
      <c r="K735" s="285"/>
      <c r="L735" s="117"/>
      <c r="M735" s="285"/>
      <c r="N735" s="117"/>
      <c r="O735" s="285"/>
      <c r="P735" s="117"/>
      <c r="Q735" s="285"/>
      <c r="R735" s="117"/>
      <c r="S735" s="117"/>
      <c r="T735" s="117"/>
      <c r="U735" s="117"/>
      <c r="V735" s="117"/>
      <c r="W735" s="117"/>
      <c r="X735" s="117"/>
      <c r="Y735" s="117"/>
      <c r="Z735" s="117"/>
    </row>
    <row r="736" spans="1:26" ht="15.75" customHeight="1">
      <c r="A736" s="117"/>
      <c r="B736" s="117"/>
      <c r="C736" s="117"/>
      <c r="D736" s="117"/>
      <c r="E736" s="285"/>
      <c r="F736" s="117"/>
      <c r="G736" s="285"/>
      <c r="H736" s="117"/>
      <c r="I736" s="285"/>
      <c r="J736" s="117"/>
      <c r="K736" s="285"/>
      <c r="L736" s="117"/>
      <c r="M736" s="285"/>
      <c r="N736" s="117"/>
      <c r="O736" s="285"/>
      <c r="P736" s="117"/>
      <c r="Q736" s="285"/>
      <c r="R736" s="117"/>
      <c r="S736" s="117"/>
      <c r="T736" s="117"/>
      <c r="U736" s="117"/>
      <c r="V736" s="117"/>
      <c r="W736" s="117"/>
      <c r="X736" s="117"/>
      <c r="Y736" s="117"/>
      <c r="Z736" s="117"/>
    </row>
    <row r="737" spans="1:26" ht="15.75" customHeight="1">
      <c r="A737" s="117"/>
      <c r="B737" s="117"/>
      <c r="C737" s="117"/>
      <c r="D737" s="117"/>
      <c r="E737" s="285"/>
      <c r="F737" s="117"/>
      <c r="G737" s="285"/>
      <c r="H737" s="117"/>
      <c r="I737" s="285"/>
      <c r="J737" s="117"/>
      <c r="K737" s="285"/>
      <c r="L737" s="117"/>
      <c r="M737" s="285"/>
      <c r="N737" s="117"/>
      <c r="O737" s="285"/>
      <c r="P737" s="117"/>
      <c r="Q737" s="285"/>
      <c r="R737" s="117"/>
      <c r="S737" s="117"/>
      <c r="T737" s="117"/>
      <c r="U737" s="117"/>
      <c r="V737" s="117"/>
      <c r="W737" s="117"/>
      <c r="X737" s="117"/>
      <c r="Y737" s="117"/>
      <c r="Z737" s="117"/>
    </row>
    <row r="738" spans="1:26" ht="15.75" customHeight="1">
      <c r="A738" s="117"/>
      <c r="B738" s="117"/>
      <c r="C738" s="117"/>
      <c r="D738" s="117"/>
      <c r="E738" s="285"/>
      <c r="F738" s="117"/>
      <c r="G738" s="285"/>
      <c r="H738" s="117"/>
      <c r="I738" s="285"/>
      <c r="J738" s="117"/>
      <c r="K738" s="285"/>
      <c r="L738" s="117"/>
      <c r="M738" s="285"/>
      <c r="N738" s="117"/>
      <c r="O738" s="285"/>
      <c r="P738" s="117"/>
      <c r="Q738" s="285"/>
      <c r="R738" s="117"/>
      <c r="S738" s="117"/>
      <c r="T738" s="117"/>
      <c r="U738" s="117"/>
      <c r="V738" s="117"/>
      <c r="W738" s="117"/>
      <c r="X738" s="117"/>
      <c r="Y738" s="117"/>
      <c r="Z738" s="117"/>
    </row>
    <row r="739" spans="1:26" ht="15.75" customHeight="1">
      <c r="A739" s="117"/>
      <c r="B739" s="117"/>
      <c r="C739" s="117"/>
      <c r="D739" s="117"/>
      <c r="E739" s="285"/>
      <c r="F739" s="117"/>
      <c r="G739" s="285"/>
      <c r="H739" s="117"/>
      <c r="I739" s="285"/>
      <c r="J739" s="117"/>
      <c r="K739" s="285"/>
      <c r="L739" s="117"/>
      <c r="M739" s="285"/>
      <c r="N739" s="117"/>
      <c r="O739" s="285"/>
      <c r="P739" s="117"/>
      <c r="Q739" s="285"/>
      <c r="R739" s="117"/>
      <c r="S739" s="117"/>
      <c r="T739" s="117"/>
      <c r="U739" s="117"/>
      <c r="V739" s="117"/>
      <c r="W739" s="117"/>
      <c r="X739" s="117"/>
      <c r="Y739" s="117"/>
      <c r="Z739" s="117"/>
    </row>
    <row r="740" spans="1:26" ht="15.75" customHeight="1">
      <c r="A740" s="117"/>
      <c r="B740" s="117"/>
      <c r="C740" s="117"/>
      <c r="D740" s="117"/>
      <c r="E740" s="285"/>
      <c r="F740" s="117"/>
      <c r="G740" s="285"/>
      <c r="H740" s="117"/>
      <c r="I740" s="285"/>
      <c r="J740" s="117"/>
      <c r="K740" s="285"/>
      <c r="L740" s="117"/>
      <c r="M740" s="285"/>
      <c r="N740" s="117"/>
      <c r="O740" s="285"/>
      <c r="P740" s="117"/>
      <c r="Q740" s="285"/>
      <c r="R740" s="117"/>
      <c r="S740" s="117"/>
      <c r="T740" s="117"/>
      <c r="U740" s="117"/>
      <c r="V740" s="117"/>
      <c r="W740" s="117"/>
      <c r="X740" s="117"/>
      <c r="Y740" s="117"/>
      <c r="Z740" s="117"/>
    </row>
    <row r="741" spans="1:26" ht="15.75" customHeight="1">
      <c r="A741" s="117"/>
      <c r="B741" s="117"/>
      <c r="C741" s="117"/>
      <c r="D741" s="117"/>
      <c r="E741" s="285"/>
      <c r="F741" s="117"/>
      <c r="G741" s="285"/>
      <c r="H741" s="117"/>
      <c r="I741" s="285"/>
      <c r="J741" s="117"/>
      <c r="K741" s="285"/>
      <c r="L741" s="117"/>
      <c r="M741" s="285"/>
      <c r="N741" s="117"/>
      <c r="O741" s="285"/>
      <c r="P741" s="117"/>
      <c r="Q741" s="285"/>
      <c r="R741" s="117"/>
      <c r="S741" s="117"/>
      <c r="T741" s="117"/>
      <c r="U741" s="117"/>
      <c r="V741" s="117"/>
      <c r="W741" s="117"/>
      <c r="X741" s="117"/>
      <c r="Y741" s="117"/>
      <c r="Z741" s="117"/>
    </row>
    <row r="742" spans="1:26" ht="15.75" customHeight="1">
      <c r="A742" s="117"/>
      <c r="B742" s="117"/>
      <c r="C742" s="117"/>
      <c r="D742" s="117"/>
      <c r="E742" s="285"/>
      <c r="F742" s="117"/>
      <c r="G742" s="285"/>
      <c r="H742" s="117"/>
      <c r="I742" s="285"/>
      <c r="J742" s="117"/>
      <c r="K742" s="285"/>
      <c r="L742" s="117"/>
      <c r="M742" s="285"/>
      <c r="N742" s="117"/>
      <c r="O742" s="285"/>
      <c r="P742" s="117"/>
      <c r="Q742" s="285"/>
      <c r="R742" s="117"/>
      <c r="S742" s="117"/>
      <c r="T742" s="117"/>
      <c r="U742" s="117"/>
      <c r="V742" s="117"/>
      <c r="W742" s="117"/>
      <c r="X742" s="117"/>
      <c r="Y742" s="117"/>
      <c r="Z742" s="117"/>
    </row>
    <row r="743" spans="1:26" ht="15.75" customHeight="1">
      <c r="A743" s="117"/>
      <c r="B743" s="117"/>
      <c r="C743" s="117"/>
      <c r="D743" s="117"/>
      <c r="E743" s="285"/>
      <c r="F743" s="117"/>
      <c r="G743" s="285"/>
      <c r="H743" s="117"/>
      <c r="I743" s="285"/>
      <c r="J743" s="117"/>
      <c r="K743" s="285"/>
      <c r="L743" s="117"/>
      <c r="M743" s="285"/>
      <c r="N743" s="117"/>
      <c r="O743" s="285"/>
      <c r="P743" s="117"/>
      <c r="Q743" s="285"/>
      <c r="R743" s="117"/>
      <c r="S743" s="117"/>
      <c r="T743" s="117"/>
      <c r="U743" s="117"/>
      <c r="V743" s="117"/>
      <c r="W743" s="117"/>
      <c r="X743" s="117"/>
      <c r="Y743" s="117"/>
      <c r="Z743" s="117"/>
    </row>
    <row r="744" spans="1:26" ht="15.75" customHeight="1">
      <c r="A744" s="117"/>
      <c r="B744" s="117"/>
      <c r="C744" s="117"/>
      <c r="D744" s="117"/>
      <c r="E744" s="285"/>
      <c r="F744" s="117"/>
      <c r="G744" s="285"/>
      <c r="H744" s="117"/>
      <c r="I744" s="285"/>
      <c r="J744" s="117"/>
      <c r="K744" s="285"/>
      <c r="L744" s="117"/>
      <c r="M744" s="285"/>
      <c r="N744" s="117"/>
      <c r="O744" s="285"/>
      <c r="P744" s="117"/>
      <c r="Q744" s="285"/>
      <c r="R744" s="117"/>
      <c r="S744" s="117"/>
      <c r="T744" s="117"/>
      <c r="U744" s="117"/>
      <c r="V744" s="117"/>
      <c r="W744" s="117"/>
      <c r="X744" s="117"/>
      <c r="Y744" s="117"/>
      <c r="Z744" s="117"/>
    </row>
    <row r="745" spans="1:26" ht="15.75" customHeight="1">
      <c r="A745" s="117"/>
      <c r="B745" s="117"/>
      <c r="C745" s="117"/>
      <c r="D745" s="117"/>
      <c r="E745" s="285"/>
      <c r="F745" s="117"/>
      <c r="G745" s="285"/>
      <c r="H745" s="117"/>
      <c r="I745" s="285"/>
      <c r="J745" s="117"/>
      <c r="K745" s="285"/>
      <c r="L745" s="117"/>
      <c r="M745" s="285"/>
      <c r="N745" s="117"/>
      <c r="O745" s="285"/>
      <c r="P745" s="117"/>
      <c r="Q745" s="285"/>
      <c r="R745" s="117"/>
      <c r="S745" s="117"/>
      <c r="T745" s="117"/>
      <c r="U745" s="117"/>
      <c r="V745" s="117"/>
      <c r="W745" s="117"/>
      <c r="X745" s="117"/>
      <c r="Y745" s="117"/>
      <c r="Z745" s="117"/>
    </row>
    <row r="746" spans="1:26" ht="15.75" customHeight="1">
      <c r="A746" s="117"/>
      <c r="B746" s="117"/>
      <c r="C746" s="117"/>
      <c r="D746" s="117"/>
      <c r="E746" s="285"/>
      <c r="F746" s="117"/>
      <c r="G746" s="285"/>
      <c r="H746" s="117"/>
      <c r="I746" s="285"/>
      <c r="J746" s="117"/>
      <c r="K746" s="285"/>
      <c r="L746" s="117"/>
      <c r="M746" s="285"/>
      <c r="N746" s="117"/>
      <c r="O746" s="285"/>
      <c r="P746" s="117"/>
      <c r="Q746" s="285"/>
      <c r="R746" s="117"/>
      <c r="S746" s="117"/>
      <c r="T746" s="117"/>
      <c r="U746" s="117"/>
      <c r="V746" s="117"/>
      <c r="W746" s="117"/>
      <c r="X746" s="117"/>
      <c r="Y746" s="117"/>
      <c r="Z746" s="117"/>
    </row>
    <row r="747" spans="1:26" ht="15.75" customHeight="1">
      <c r="A747" s="117"/>
      <c r="B747" s="117"/>
      <c r="C747" s="117"/>
      <c r="D747" s="117"/>
      <c r="E747" s="285"/>
      <c r="F747" s="117"/>
      <c r="G747" s="285"/>
      <c r="H747" s="117"/>
      <c r="I747" s="285"/>
      <c r="J747" s="117"/>
      <c r="K747" s="285"/>
      <c r="L747" s="117"/>
      <c r="M747" s="285"/>
      <c r="N747" s="117"/>
      <c r="O747" s="285"/>
      <c r="P747" s="117"/>
      <c r="Q747" s="285"/>
      <c r="R747" s="117"/>
      <c r="S747" s="117"/>
      <c r="T747" s="117"/>
      <c r="U747" s="117"/>
      <c r="V747" s="117"/>
      <c r="W747" s="117"/>
      <c r="X747" s="117"/>
      <c r="Y747" s="117"/>
      <c r="Z747" s="117"/>
    </row>
    <row r="748" spans="1:26" ht="15.75" customHeight="1">
      <c r="A748" s="117"/>
      <c r="B748" s="117"/>
      <c r="C748" s="117"/>
      <c r="D748" s="117"/>
      <c r="E748" s="285"/>
      <c r="F748" s="117"/>
      <c r="G748" s="285"/>
      <c r="H748" s="117"/>
      <c r="I748" s="285"/>
      <c r="J748" s="117"/>
      <c r="K748" s="285"/>
      <c r="L748" s="117"/>
      <c r="M748" s="285"/>
      <c r="N748" s="117"/>
      <c r="O748" s="285"/>
      <c r="P748" s="117"/>
      <c r="Q748" s="285"/>
      <c r="R748" s="117"/>
      <c r="S748" s="117"/>
      <c r="T748" s="117"/>
      <c r="U748" s="117"/>
      <c r="V748" s="117"/>
      <c r="W748" s="117"/>
      <c r="X748" s="117"/>
      <c r="Y748" s="117"/>
      <c r="Z748" s="117"/>
    </row>
    <row r="749" spans="1:26" ht="15.75" customHeight="1">
      <c r="A749" s="117"/>
      <c r="B749" s="117"/>
      <c r="C749" s="117"/>
      <c r="D749" s="117"/>
      <c r="E749" s="285"/>
      <c r="F749" s="117"/>
      <c r="G749" s="285"/>
      <c r="H749" s="117"/>
      <c r="I749" s="285"/>
      <c r="J749" s="117"/>
      <c r="K749" s="285"/>
      <c r="L749" s="117"/>
      <c r="M749" s="285"/>
      <c r="N749" s="117"/>
      <c r="O749" s="285"/>
      <c r="P749" s="117"/>
      <c r="Q749" s="285"/>
      <c r="R749" s="117"/>
      <c r="S749" s="117"/>
      <c r="T749" s="117"/>
      <c r="U749" s="117"/>
      <c r="V749" s="117"/>
      <c r="W749" s="117"/>
      <c r="X749" s="117"/>
      <c r="Y749" s="117"/>
      <c r="Z749" s="117"/>
    </row>
    <row r="750" spans="1:26" ht="15.75" customHeight="1">
      <c r="A750" s="117"/>
      <c r="B750" s="117"/>
      <c r="C750" s="117"/>
      <c r="D750" s="117"/>
      <c r="E750" s="285"/>
      <c r="F750" s="117"/>
      <c r="G750" s="285"/>
      <c r="H750" s="117"/>
      <c r="I750" s="285"/>
      <c r="J750" s="117"/>
      <c r="K750" s="285"/>
      <c r="L750" s="117"/>
      <c r="M750" s="285"/>
      <c r="N750" s="117"/>
      <c r="O750" s="285"/>
      <c r="P750" s="117"/>
      <c r="Q750" s="285"/>
      <c r="R750" s="117"/>
      <c r="S750" s="117"/>
      <c r="T750" s="117"/>
      <c r="U750" s="117"/>
      <c r="V750" s="117"/>
      <c r="W750" s="117"/>
      <c r="X750" s="117"/>
      <c r="Y750" s="117"/>
      <c r="Z750" s="117"/>
    </row>
    <row r="751" spans="1:26" ht="15.75" customHeight="1">
      <c r="A751" s="117"/>
      <c r="B751" s="117"/>
      <c r="C751" s="117"/>
      <c r="D751" s="117"/>
      <c r="E751" s="285"/>
      <c r="F751" s="117"/>
      <c r="G751" s="285"/>
      <c r="H751" s="117"/>
      <c r="I751" s="285"/>
      <c r="J751" s="117"/>
      <c r="K751" s="285"/>
      <c r="L751" s="117"/>
      <c r="M751" s="285"/>
      <c r="N751" s="117"/>
      <c r="O751" s="285"/>
      <c r="P751" s="117"/>
      <c r="Q751" s="285"/>
      <c r="R751" s="117"/>
      <c r="S751" s="117"/>
      <c r="T751" s="117"/>
      <c r="U751" s="117"/>
      <c r="V751" s="117"/>
      <c r="W751" s="117"/>
      <c r="X751" s="117"/>
      <c r="Y751" s="117"/>
      <c r="Z751" s="117"/>
    </row>
    <row r="752" spans="1:26" ht="15.75" customHeight="1">
      <c r="A752" s="117"/>
      <c r="B752" s="117"/>
      <c r="C752" s="117"/>
      <c r="D752" s="117"/>
      <c r="E752" s="285"/>
      <c r="F752" s="117"/>
      <c r="G752" s="285"/>
      <c r="H752" s="117"/>
      <c r="I752" s="285"/>
      <c r="J752" s="117"/>
      <c r="K752" s="285"/>
      <c r="L752" s="117"/>
      <c r="M752" s="285"/>
      <c r="N752" s="117"/>
      <c r="O752" s="285"/>
      <c r="P752" s="117"/>
      <c r="Q752" s="285"/>
      <c r="R752" s="117"/>
      <c r="S752" s="117"/>
      <c r="T752" s="117"/>
      <c r="U752" s="117"/>
      <c r="V752" s="117"/>
      <c r="W752" s="117"/>
      <c r="X752" s="117"/>
      <c r="Y752" s="117"/>
      <c r="Z752" s="117"/>
    </row>
    <row r="753" spans="1:26" ht="15.75" customHeight="1">
      <c r="A753" s="117"/>
      <c r="B753" s="117"/>
      <c r="C753" s="117"/>
      <c r="D753" s="117"/>
      <c r="E753" s="285"/>
      <c r="F753" s="117"/>
      <c r="G753" s="285"/>
      <c r="H753" s="117"/>
      <c r="I753" s="285"/>
      <c r="J753" s="117"/>
      <c r="K753" s="285"/>
      <c r="L753" s="117"/>
      <c r="M753" s="285"/>
      <c r="N753" s="117"/>
      <c r="O753" s="285"/>
      <c r="P753" s="117"/>
      <c r="Q753" s="285"/>
      <c r="R753" s="117"/>
      <c r="S753" s="117"/>
      <c r="T753" s="117"/>
      <c r="U753" s="117"/>
      <c r="V753" s="117"/>
      <c r="W753" s="117"/>
      <c r="X753" s="117"/>
      <c r="Y753" s="117"/>
      <c r="Z753" s="117"/>
    </row>
    <row r="754" spans="1:26" ht="15.75" customHeight="1">
      <c r="A754" s="117"/>
      <c r="B754" s="117"/>
      <c r="C754" s="117"/>
      <c r="D754" s="117"/>
      <c r="E754" s="285"/>
      <c r="F754" s="117"/>
      <c r="G754" s="285"/>
      <c r="H754" s="117"/>
      <c r="I754" s="285"/>
      <c r="J754" s="117"/>
      <c r="K754" s="285"/>
      <c r="L754" s="117"/>
      <c r="M754" s="285"/>
      <c r="N754" s="117"/>
      <c r="O754" s="285"/>
      <c r="P754" s="117"/>
      <c r="Q754" s="285"/>
      <c r="R754" s="117"/>
      <c r="S754" s="117"/>
      <c r="T754" s="117"/>
      <c r="U754" s="117"/>
      <c r="V754" s="117"/>
      <c r="W754" s="117"/>
      <c r="X754" s="117"/>
      <c r="Y754" s="117"/>
      <c r="Z754" s="117"/>
    </row>
    <row r="755" spans="1:26" ht="15.75" customHeight="1">
      <c r="A755" s="117"/>
      <c r="B755" s="117"/>
      <c r="C755" s="117"/>
      <c r="D755" s="117"/>
      <c r="E755" s="285"/>
      <c r="F755" s="117"/>
      <c r="G755" s="285"/>
      <c r="H755" s="117"/>
      <c r="I755" s="285"/>
      <c r="J755" s="117"/>
      <c r="K755" s="285"/>
      <c r="L755" s="117"/>
      <c r="M755" s="285"/>
      <c r="N755" s="117"/>
      <c r="O755" s="285"/>
      <c r="P755" s="117"/>
      <c r="Q755" s="285"/>
      <c r="R755" s="117"/>
      <c r="S755" s="117"/>
      <c r="T755" s="117"/>
      <c r="U755" s="117"/>
      <c r="V755" s="117"/>
      <c r="W755" s="117"/>
      <c r="X755" s="117"/>
      <c r="Y755" s="117"/>
      <c r="Z755" s="117"/>
    </row>
    <row r="756" spans="1:26" ht="15.75" customHeight="1">
      <c r="A756" s="117"/>
      <c r="B756" s="117"/>
      <c r="C756" s="117"/>
      <c r="D756" s="117"/>
      <c r="E756" s="285"/>
      <c r="F756" s="117"/>
      <c r="G756" s="285"/>
      <c r="H756" s="117"/>
      <c r="I756" s="285"/>
      <c r="J756" s="117"/>
      <c r="K756" s="285"/>
      <c r="L756" s="117"/>
      <c r="M756" s="285"/>
      <c r="N756" s="117"/>
      <c r="O756" s="285"/>
      <c r="P756" s="117"/>
      <c r="Q756" s="285"/>
      <c r="R756" s="117"/>
      <c r="S756" s="117"/>
      <c r="T756" s="117"/>
      <c r="U756" s="117"/>
      <c r="V756" s="117"/>
      <c r="W756" s="117"/>
      <c r="X756" s="117"/>
      <c r="Y756" s="117"/>
      <c r="Z756" s="117"/>
    </row>
    <row r="757" spans="1:26" ht="15.75" customHeight="1">
      <c r="A757" s="117"/>
      <c r="B757" s="117"/>
      <c r="C757" s="117"/>
      <c r="D757" s="117"/>
      <c r="E757" s="285"/>
      <c r="F757" s="117"/>
      <c r="G757" s="285"/>
      <c r="H757" s="117"/>
      <c r="I757" s="285"/>
      <c r="J757" s="117"/>
      <c r="K757" s="285"/>
      <c r="L757" s="117"/>
      <c r="M757" s="285"/>
      <c r="N757" s="117"/>
      <c r="O757" s="285"/>
      <c r="P757" s="117"/>
      <c r="Q757" s="285"/>
      <c r="R757" s="117"/>
      <c r="S757" s="117"/>
      <c r="T757" s="117"/>
      <c r="U757" s="117"/>
      <c r="V757" s="117"/>
      <c r="W757" s="117"/>
      <c r="X757" s="117"/>
      <c r="Y757" s="117"/>
      <c r="Z757" s="117"/>
    </row>
    <row r="758" spans="1:26" ht="15.75" customHeight="1">
      <c r="A758" s="117"/>
      <c r="B758" s="117"/>
      <c r="C758" s="117"/>
      <c r="D758" s="117"/>
      <c r="E758" s="285"/>
      <c r="F758" s="117"/>
      <c r="G758" s="285"/>
      <c r="H758" s="117"/>
      <c r="I758" s="285"/>
      <c r="J758" s="117"/>
      <c r="K758" s="285"/>
      <c r="L758" s="117"/>
      <c r="M758" s="285"/>
      <c r="N758" s="117"/>
      <c r="O758" s="285"/>
      <c r="P758" s="117"/>
      <c r="Q758" s="285"/>
      <c r="R758" s="117"/>
      <c r="S758" s="117"/>
      <c r="T758" s="117"/>
      <c r="U758" s="117"/>
      <c r="V758" s="117"/>
      <c r="W758" s="117"/>
      <c r="X758" s="117"/>
      <c r="Y758" s="117"/>
      <c r="Z758" s="117"/>
    </row>
    <row r="759" spans="1:26" ht="15.75" customHeight="1">
      <c r="A759" s="117"/>
      <c r="B759" s="117"/>
      <c r="C759" s="117"/>
      <c r="D759" s="117"/>
      <c r="E759" s="285"/>
      <c r="F759" s="117"/>
      <c r="G759" s="285"/>
      <c r="H759" s="117"/>
      <c r="I759" s="285"/>
      <c r="J759" s="117"/>
      <c r="K759" s="285"/>
      <c r="L759" s="117"/>
      <c r="M759" s="285"/>
      <c r="N759" s="117"/>
      <c r="O759" s="285"/>
      <c r="P759" s="117"/>
      <c r="Q759" s="285"/>
      <c r="R759" s="117"/>
      <c r="S759" s="117"/>
      <c r="T759" s="117"/>
      <c r="U759" s="117"/>
      <c r="V759" s="117"/>
      <c r="W759" s="117"/>
      <c r="X759" s="117"/>
      <c r="Y759" s="117"/>
      <c r="Z759" s="117"/>
    </row>
    <row r="760" spans="1:26" ht="15.75" customHeight="1">
      <c r="A760" s="117"/>
      <c r="B760" s="117"/>
      <c r="C760" s="117"/>
      <c r="D760" s="117"/>
      <c r="E760" s="285"/>
      <c r="F760" s="117"/>
      <c r="G760" s="285"/>
      <c r="H760" s="117"/>
      <c r="I760" s="285"/>
      <c r="J760" s="117"/>
      <c r="K760" s="285"/>
      <c r="L760" s="117"/>
      <c r="M760" s="285"/>
      <c r="N760" s="117"/>
      <c r="O760" s="285"/>
      <c r="P760" s="117"/>
      <c r="Q760" s="285"/>
      <c r="R760" s="117"/>
      <c r="S760" s="117"/>
      <c r="T760" s="117"/>
      <c r="U760" s="117"/>
      <c r="V760" s="117"/>
      <c r="W760" s="117"/>
      <c r="X760" s="117"/>
      <c r="Y760" s="117"/>
      <c r="Z760" s="117"/>
    </row>
    <row r="761" spans="1:26" ht="15.75" customHeight="1">
      <c r="A761" s="117"/>
      <c r="B761" s="117"/>
      <c r="C761" s="117"/>
      <c r="D761" s="117"/>
      <c r="E761" s="285"/>
      <c r="F761" s="117"/>
      <c r="G761" s="285"/>
      <c r="H761" s="117"/>
      <c r="I761" s="285"/>
      <c r="J761" s="117"/>
      <c r="K761" s="285"/>
      <c r="L761" s="117"/>
      <c r="M761" s="285"/>
      <c r="N761" s="117"/>
      <c r="O761" s="285"/>
      <c r="P761" s="117"/>
      <c r="Q761" s="285"/>
      <c r="R761" s="117"/>
      <c r="S761" s="117"/>
      <c r="T761" s="117"/>
      <c r="U761" s="117"/>
      <c r="V761" s="117"/>
      <c r="W761" s="117"/>
      <c r="X761" s="117"/>
      <c r="Y761" s="117"/>
      <c r="Z761" s="117"/>
    </row>
    <row r="762" spans="1:26" ht="15.75" customHeight="1">
      <c r="A762" s="117"/>
      <c r="B762" s="117"/>
      <c r="C762" s="117"/>
      <c r="D762" s="117"/>
      <c r="E762" s="285"/>
      <c r="F762" s="117"/>
      <c r="G762" s="285"/>
      <c r="H762" s="117"/>
      <c r="I762" s="285"/>
      <c r="J762" s="117"/>
      <c r="K762" s="285"/>
      <c r="L762" s="117"/>
      <c r="M762" s="285"/>
      <c r="N762" s="117"/>
      <c r="O762" s="285"/>
      <c r="P762" s="117"/>
      <c r="Q762" s="285"/>
      <c r="R762" s="117"/>
      <c r="S762" s="117"/>
      <c r="T762" s="117"/>
      <c r="U762" s="117"/>
      <c r="V762" s="117"/>
      <c r="W762" s="117"/>
      <c r="X762" s="117"/>
      <c r="Y762" s="117"/>
      <c r="Z762" s="117"/>
    </row>
    <row r="763" spans="1:26" ht="15.75" customHeight="1">
      <c r="A763" s="117"/>
      <c r="B763" s="117"/>
      <c r="C763" s="117"/>
      <c r="D763" s="117"/>
      <c r="E763" s="285"/>
      <c r="F763" s="117"/>
      <c r="G763" s="285"/>
      <c r="H763" s="117"/>
      <c r="I763" s="285"/>
      <c r="J763" s="117"/>
      <c r="K763" s="285"/>
      <c r="L763" s="117"/>
      <c r="M763" s="285"/>
      <c r="N763" s="117"/>
      <c r="O763" s="285"/>
      <c r="P763" s="117"/>
      <c r="Q763" s="285"/>
      <c r="R763" s="117"/>
      <c r="S763" s="117"/>
      <c r="T763" s="117"/>
      <c r="U763" s="117"/>
      <c r="V763" s="117"/>
      <c r="W763" s="117"/>
      <c r="X763" s="117"/>
      <c r="Y763" s="117"/>
      <c r="Z763" s="117"/>
    </row>
    <row r="764" spans="1:26" ht="15.75" customHeight="1">
      <c r="A764" s="117"/>
      <c r="B764" s="117"/>
      <c r="C764" s="117"/>
      <c r="D764" s="117"/>
      <c r="E764" s="285"/>
      <c r="F764" s="117"/>
      <c r="G764" s="285"/>
      <c r="H764" s="117"/>
      <c r="I764" s="285"/>
      <c r="J764" s="117"/>
      <c r="K764" s="285"/>
      <c r="L764" s="117"/>
      <c r="M764" s="285"/>
      <c r="N764" s="117"/>
      <c r="O764" s="285"/>
      <c r="P764" s="117"/>
      <c r="Q764" s="285"/>
      <c r="R764" s="117"/>
      <c r="S764" s="117"/>
      <c r="T764" s="117"/>
      <c r="U764" s="117"/>
      <c r="V764" s="117"/>
      <c r="W764" s="117"/>
      <c r="X764" s="117"/>
      <c r="Y764" s="117"/>
      <c r="Z764" s="117"/>
    </row>
    <row r="765" spans="1:26" ht="15.75" customHeight="1">
      <c r="A765" s="117"/>
      <c r="B765" s="117"/>
      <c r="C765" s="117"/>
      <c r="D765" s="117"/>
      <c r="E765" s="285"/>
      <c r="F765" s="117"/>
      <c r="G765" s="285"/>
      <c r="H765" s="117"/>
      <c r="I765" s="285"/>
      <c r="J765" s="117"/>
      <c r="K765" s="285"/>
      <c r="L765" s="117"/>
      <c r="M765" s="285"/>
      <c r="N765" s="117"/>
      <c r="O765" s="285"/>
      <c r="P765" s="117"/>
      <c r="Q765" s="285"/>
      <c r="R765" s="117"/>
      <c r="S765" s="117"/>
      <c r="T765" s="117"/>
      <c r="U765" s="117"/>
      <c r="V765" s="117"/>
      <c r="W765" s="117"/>
      <c r="X765" s="117"/>
      <c r="Y765" s="117"/>
      <c r="Z765" s="117"/>
    </row>
    <row r="766" spans="1:26" ht="15.75" customHeight="1">
      <c r="A766" s="117"/>
      <c r="B766" s="117"/>
      <c r="C766" s="117"/>
      <c r="D766" s="117"/>
      <c r="E766" s="285"/>
      <c r="F766" s="117"/>
      <c r="G766" s="285"/>
      <c r="H766" s="117"/>
      <c r="I766" s="285"/>
      <c r="J766" s="117"/>
      <c r="K766" s="285"/>
      <c r="L766" s="117"/>
      <c r="M766" s="285"/>
      <c r="N766" s="117"/>
      <c r="O766" s="285"/>
      <c r="P766" s="117"/>
      <c r="Q766" s="285"/>
      <c r="R766" s="117"/>
      <c r="S766" s="117"/>
      <c r="T766" s="117"/>
      <c r="U766" s="117"/>
      <c r="V766" s="117"/>
      <c r="W766" s="117"/>
      <c r="X766" s="117"/>
      <c r="Y766" s="117"/>
      <c r="Z766" s="117"/>
    </row>
    <row r="767" spans="1:26" ht="15.75" customHeight="1">
      <c r="A767" s="117"/>
      <c r="B767" s="117"/>
      <c r="C767" s="117"/>
      <c r="D767" s="117"/>
      <c r="E767" s="285"/>
      <c r="F767" s="117"/>
      <c r="G767" s="285"/>
      <c r="H767" s="117"/>
      <c r="I767" s="285"/>
      <c r="J767" s="117"/>
      <c r="K767" s="285"/>
      <c r="L767" s="117"/>
      <c r="M767" s="285"/>
      <c r="N767" s="117"/>
      <c r="O767" s="285"/>
      <c r="P767" s="117"/>
      <c r="Q767" s="285"/>
      <c r="R767" s="117"/>
      <c r="S767" s="117"/>
      <c r="T767" s="117"/>
      <c r="U767" s="117"/>
      <c r="V767" s="117"/>
      <c r="W767" s="117"/>
      <c r="X767" s="117"/>
      <c r="Y767" s="117"/>
      <c r="Z767" s="117"/>
    </row>
    <row r="768" spans="1:26" ht="15.75" customHeight="1">
      <c r="A768" s="117"/>
      <c r="B768" s="117"/>
      <c r="C768" s="117"/>
      <c r="D768" s="117"/>
      <c r="E768" s="285"/>
      <c r="F768" s="117"/>
      <c r="G768" s="285"/>
      <c r="H768" s="117"/>
      <c r="I768" s="285"/>
      <c r="J768" s="117"/>
      <c r="K768" s="285"/>
      <c r="L768" s="117"/>
      <c r="M768" s="285"/>
      <c r="N768" s="117"/>
      <c r="O768" s="285"/>
      <c r="P768" s="117"/>
      <c r="Q768" s="285"/>
      <c r="R768" s="117"/>
      <c r="S768" s="117"/>
      <c r="T768" s="117"/>
      <c r="U768" s="117"/>
      <c r="V768" s="117"/>
      <c r="W768" s="117"/>
      <c r="X768" s="117"/>
      <c r="Y768" s="117"/>
      <c r="Z768" s="117"/>
    </row>
    <row r="769" spans="1:26" ht="15.75" customHeight="1">
      <c r="A769" s="117"/>
      <c r="B769" s="117"/>
      <c r="C769" s="117"/>
      <c r="D769" s="117"/>
      <c r="E769" s="285"/>
      <c r="F769" s="117"/>
      <c r="G769" s="285"/>
      <c r="H769" s="117"/>
      <c r="I769" s="285"/>
      <c r="J769" s="117"/>
      <c r="K769" s="285"/>
      <c r="L769" s="117"/>
      <c r="M769" s="285"/>
      <c r="N769" s="117"/>
      <c r="O769" s="285"/>
      <c r="P769" s="117"/>
      <c r="Q769" s="285"/>
      <c r="R769" s="117"/>
      <c r="S769" s="117"/>
      <c r="T769" s="117"/>
      <c r="U769" s="117"/>
      <c r="V769" s="117"/>
      <c r="W769" s="117"/>
      <c r="X769" s="117"/>
      <c r="Y769" s="117"/>
      <c r="Z769" s="117"/>
    </row>
    <row r="770" spans="1:26" ht="15.75" customHeight="1">
      <c r="A770" s="117"/>
      <c r="B770" s="117"/>
      <c r="C770" s="117"/>
      <c r="D770" s="117"/>
      <c r="E770" s="285"/>
      <c r="F770" s="117"/>
      <c r="G770" s="285"/>
      <c r="H770" s="117"/>
      <c r="I770" s="285"/>
      <c r="J770" s="117"/>
      <c r="K770" s="285"/>
      <c r="L770" s="117"/>
      <c r="M770" s="285"/>
      <c r="N770" s="117"/>
      <c r="O770" s="285"/>
      <c r="P770" s="117"/>
      <c r="Q770" s="285"/>
      <c r="R770" s="117"/>
      <c r="S770" s="117"/>
      <c r="T770" s="117"/>
      <c r="U770" s="117"/>
      <c r="V770" s="117"/>
      <c r="W770" s="117"/>
      <c r="X770" s="117"/>
      <c r="Y770" s="117"/>
      <c r="Z770" s="117"/>
    </row>
    <row r="771" spans="1:26" ht="15.75" customHeight="1">
      <c r="A771" s="117"/>
      <c r="B771" s="117"/>
      <c r="C771" s="117"/>
      <c r="D771" s="117"/>
      <c r="E771" s="285"/>
      <c r="F771" s="117"/>
      <c r="G771" s="285"/>
      <c r="H771" s="117"/>
      <c r="I771" s="285"/>
      <c r="J771" s="117"/>
      <c r="K771" s="285"/>
      <c r="L771" s="117"/>
      <c r="M771" s="285"/>
      <c r="N771" s="117"/>
      <c r="O771" s="285"/>
      <c r="P771" s="117"/>
      <c r="Q771" s="285"/>
      <c r="R771" s="117"/>
      <c r="S771" s="117"/>
      <c r="T771" s="117"/>
      <c r="U771" s="117"/>
      <c r="V771" s="117"/>
      <c r="W771" s="117"/>
      <c r="X771" s="117"/>
      <c r="Y771" s="117"/>
      <c r="Z771" s="117"/>
    </row>
    <row r="772" spans="1:26" ht="15.75" customHeight="1">
      <c r="A772" s="117"/>
      <c r="B772" s="117"/>
      <c r="C772" s="117"/>
      <c r="D772" s="117"/>
      <c r="E772" s="285"/>
      <c r="F772" s="117"/>
      <c r="G772" s="285"/>
      <c r="H772" s="117"/>
      <c r="I772" s="285"/>
      <c r="J772" s="117"/>
      <c r="K772" s="285"/>
      <c r="L772" s="117"/>
      <c r="M772" s="285"/>
      <c r="N772" s="117"/>
      <c r="O772" s="285"/>
      <c r="P772" s="117"/>
      <c r="Q772" s="285"/>
      <c r="R772" s="117"/>
      <c r="S772" s="117"/>
      <c r="T772" s="117"/>
      <c r="U772" s="117"/>
      <c r="V772" s="117"/>
      <c r="W772" s="117"/>
      <c r="X772" s="117"/>
      <c r="Y772" s="117"/>
      <c r="Z772" s="117"/>
    </row>
    <row r="773" spans="1:26" ht="15.75" customHeight="1">
      <c r="A773" s="117"/>
      <c r="B773" s="117"/>
      <c r="C773" s="117"/>
      <c r="D773" s="117"/>
      <c r="E773" s="285"/>
      <c r="F773" s="117"/>
      <c r="G773" s="285"/>
      <c r="H773" s="117"/>
      <c r="I773" s="285"/>
      <c r="J773" s="117"/>
      <c r="K773" s="285"/>
      <c r="L773" s="117"/>
      <c r="M773" s="285"/>
      <c r="N773" s="117"/>
      <c r="O773" s="285"/>
      <c r="P773" s="117"/>
      <c r="Q773" s="285"/>
      <c r="R773" s="117"/>
      <c r="S773" s="117"/>
      <c r="T773" s="117"/>
      <c r="U773" s="117"/>
      <c r="V773" s="117"/>
      <c r="W773" s="117"/>
      <c r="X773" s="117"/>
      <c r="Y773" s="117"/>
      <c r="Z773" s="117"/>
    </row>
    <row r="774" spans="1:26" ht="15.75" customHeight="1">
      <c r="A774" s="117"/>
      <c r="B774" s="117"/>
      <c r="C774" s="117"/>
      <c r="D774" s="117"/>
      <c r="E774" s="285"/>
      <c r="F774" s="117"/>
      <c r="G774" s="285"/>
      <c r="H774" s="117"/>
      <c r="I774" s="285"/>
      <c r="J774" s="117"/>
      <c r="K774" s="285"/>
      <c r="L774" s="117"/>
      <c r="M774" s="285"/>
      <c r="N774" s="117"/>
      <c r="O774" s="285"/>
      <c r="P774" s="117"/>
      <c r="Q774" s="285"/>
      <c r="R774" s="117"/>
      <c r="S774" s="117"/>
      <c r="T774" s="117"/>
      <c r="U774" s="117"/>
      <c r="V774" s="117"/>
      <c r="W774" s="117"/>
      <c r="X774" s="117"/>
      <c r="Y774" s="117"/>
      <c r="Z774" s="117"/>
    </row>
    <row r="775" spans="1:26" ht="15.75" customHeight="1">
      <c r="A775" s="117"/>
      <c r="B775" s="117"/>
      <c r="C775" s="117"/>
      <c r="D775" s="117"/>
      <c r="E775" s="285"/>
      <c r="F775" s="117"/>
      <c r="G775" s="285"/>
      <c r="H775" s="117"/>
      <c r="I775" s="285"/>
      <c r="J775" s="117"/>
      <c r="K775" s="285"/>
      <c r="L775" s="117"/>
      <c r="M775" s="285"/>
      <c r="N775" s="117"/>
      <c r="O775" s="285"/>
      <c r="P775" s="117"/>
      <c r="Q775" s="285"/>
      <c r="R775" s="117"/>
      <c r="S775" s="117"/>
      <c r="T775" s="117"/>
      <c r="U775" s="117"/>
      <c r="V775" s="117"/>
      <c r="W775" s="117"/>
      <c r="X775" s="117"/>
      <c r="Y775" s="117"/>
      <c r="Z775" s="117"/>
    </row>
    <row r="776" spans="1:26" ht="15.75" customHeight="1">
      <c r="A776" s="117"/>
      <c r="B776" s="117"/>
      <c r="C776" s="117"/>
      <c r="D776" s="117"/>
      <c r="E776" s="285"/>
      <c r="F776" s="117"/>
      <c r="G776" s="285"/>
      <c r="H776" s="117"/>
      <c r="I776" s="285"/>
      <c r="J776" s="117"/>
      <c r="K776" s="285"/>
      <c r="L776" s="117"/>
      <c r="M776" s="285"/>
      <c r="N776" s="117"/>
      <c r="O776" s="285"/>
      <c r="P776" s="117"/>
      <c r="Q776" s="285"/>
      <c r="R776" s="117"/>
      <c r="S776" s="117"/>
      <c r="T776" s="117"/>
      <c r="U776" s="117"/>
      <c r="V776" s="117"/>
      <c r="W776" s="117"/>
      <c r="X776" s="117"/>
      <c r="Y776" s="117"/>
      <c r="Z776" s="117"/>
    </row>
    <row r="777" spans="1:26" ht="15.75" customHeight="1">
      <c r="A777" s="117"/>
      <c r="B777" s="117"/>
      <c r="C777" s="117"/>
      <c r="D777" s="117"/>
      <c r="E777" s="285"/>
      <c r="F777" s="117"/>
      <c r="G777" s="285"/>
      <c r="H777" s="117"/>
      <c r="I777" s="285"/>
      <c r="J777" s="117"/>
      <c r="K777" s="285"/>
      <c r="L777" s="117"/>
      <c r="M777" s="285"/>
      <c r="N777" s="117"/>
      <c r="O777" s="285"/>
      <c r="P777" s="117"/>
      <c r="Q777" s="285"/>
      <c r="R777" s="117"/>
      <c r="S777" s="117"/>
      <c r="T777" s="117"/>
      <c r="U777" s="117"/>
      <c r="V777" s="117"/>
      <c r="W777" s="117"/>
      <c r="X777" s="117"/>
      <c r="Y777" s="117"/>
      <c r="Z777" s="117"/>
    </row>
    <row r="778" spans="1:26" ht="15.75" customHeight="1">
      <c r="A778" s="117"/>
      <c r="B778" s="117"/>
      <c r="C778" s="117"/>
      <c r="D778" s="117"/>
      <c r="E778" s="285"/>
      <c r="F778" s="117"/>
      <c r="G778" s="285"/>
      <c r="H778" s="117"/>
      <c r="I778" s="285"/>
      <c r="J778" s="117"/>
      <c r="K778" s="285"/>
      <c r="L778" s="117"/>
      <c r="M778" s="285"/>
      <c r="N778" s="117"/>
      <c r="O778" s="285"/>
      <c r="P778" s="117"/>
      <c r="Q778" s="285"/>
      <c r="R778" s="117"/>
      <c r="S778" s="117"/>
      <c r="T778" s="117"/>
      <c r="U778" s="117"/>
      <c r="V778" s="117"/>
      <c r="W778" s="117"/>
      <c r="X778" s="117"/>
      <c r="Y778" s="117"/>
      <c r="Z778" s="117"/>
    </row>
    <row r="779" spans="1:26" ht="15.75" customHeight="1">
      <c r="A779" s="117"/>
      <c r="B779" s="117"/>
      <c r="C779" s="117"/>
      <c r="D779" s="117"/>
      <c r="E779" s="285"/>
      <c r="F779" s="117"/>
      <c r="G779" s="285"/>
      <c r="H779" s="117"/>
      <c r="I779" s="285"/>
      <c r="J779" s="117"/>
      <c r="K779" s="285"/>
      <c r="L779" s="117"/>
      <c r="M779" s="285"/>
      <c r="N779" s="117"/>
      <c r="O779" s="285"/>
      <c r="P779" s="117"/>
      <c r="Q779" s="285"/>
      <c r="R779" s="117"/>
      <c r="S779" s="117"/>
      <c r="T779" s="117"/>
      <c r="U779" s="117"/>
      <c r="V779" s="117"/>
      <c r="W779" s="117"/>
      <c r="X779" s="117"/>
      <c r="Y779" s="117"/>
      <c r="Z779" s="117"/>
    </row>
    <row r="780" spans="1:26" ht="15.75" customHeight="1">
      <c r="A780" s="117"/>
      <c r="B780" s="117"/>
      <c r="C780" s="117"/>
      <c r="D780" s="117"/>
      <c r="E780" s="285"/>
      <c r="F780" s="117"/>
      <c r="G780" s="285"/>
      <c r="H780" s="117"/>
      <c r="I780" s="285"/>
      <c r="J780" s="117"/>
      <c r="K780" s="285"/>
      <c r="L780" s="117"/>
      <c r="M780" s="285"/>
      <c r="N780" s="117"/>
      <c r="O780" s="285"/>
      <c r="P780" s="117"/>
      <c r="Q780" s="285"/>
      <c r="R780" s="117"/>
      <c r="S780" s="117"/>
      <c r="T780" s="117"/>
      <c r="U780" s="117"/>
      <c r="V780" s="117"/>
      <c r="W780" s="117"/>
      <c r="X780" s="117"/>
      <c r="Y780" s="117"/>
      <c r="Z780" s="117"/>
    </row>
    <row r="781" spans="1:26" ht="15.75" customHeight="1">
      <c r="A781" s="117"/>
      <c r="B781" s="117"/>
      <c r="C781" s="117"/>
      <c r="D781" s="117"/>
      <c r="E781" s="285"/>
      <c r="F781" s="117"/>
      <c r="G781" s="285"/>
      <c r="H781" s="117"/>
      <c r="I781" s="285"/>
      <c r="J781" s="117"/>
      <c r="K781" s="285"/>
      <c r="L781" s="117"/>
      <c r="M781" s="285"/>
      <c r="N781" s="117"/>
      <c r="O781" s="285"/>
      <c r="P781" s="117"/>
      <c r="Q781" s="285"/>
      <c r="R781" s="117"/>
      <c r="S781" s="117"/>
      <c r="T781" s="117"/>
      <c r="U781" s="117"/>
      <c r="V781" s="117"/>
      <c r="W781" s="117"/>
      <c r="X781" s="117"/>
      <c r="Y781" s="117"/>
      <c r="Z781" s="117"/>
    </row>
    <row r="782" spans="1:26" ht="15.75" customHeight="1">
      <c r="A782" s="117"/>
      <c r="B782" s="117"/>
      <c r="C782" s="117"/>
      <c r="D782" s="117"/>
      <c r="E782" s="285"/>
      <c r="F782" s="117"/>
      <c r="G782" s="285"/>
      <c r="H782" s="117"/>
      <c r="I782" s="285"/>
      <c r="J782" s="117"/>
      <c r="K782" s="285"/>
      <c r="L782" s="117"/>
      <c r="M782" s="285"/>
      <c r="N782" s="117"/>
      <c r="O782" s="285"/>
      <c r="P782" s="117"/>
      <c r="Q782" s="285"/>
      <c r="R782" s="117"/>
      <c r="S782" s="117"/>
      <c r="T782" s="117"/>
      <c r="U782" s="117"/>
      <c r="V782" s="117"/>
      <c r="W782" s="117"/>
      <c r="X782" s="117"/>
      <c r="Y782" s="117"/>
      <c r="Z782" s="117"/>
    </row>
    <row r="783" spans="1:26" ht="15.75" customHeight="1">
      <c r="A783" s="117"/>
      <c r="B783" s="117"/>
      <c r="C783" s="117"/>
      <c r="D783" s="117"/>
      <c r="E783" s="285"/>
      <c r="F783" s="117"/>
      <c r="G783" s="285"/>
      <c r="H783" s="117"/>
      <c r="I783" s="285"/>
      <c r="J783" s="117"/>
      <c r="K783" s="285"/>
      <c r="L783" s="117"/>
      <c r="M783" s="285"/>
      <c r="N783" s="117"/>
      <c r="O783" s="285"/>
      <c r="P783" s="117"/>
      <c r="Q783" s="285"/>
      <c r="R783" s="117"/>
      <c r="S783" s="117"/>
      <c r="T783" s="117"/>
      <c r="U783" s="117"/>
      <c r="V783" s="117"/>
      <c r="W783" s="117"/>
      <c r="X783" s="117"/>
      <c r="Y783" s="117"/>
      <c r="Z783" s="117"/>
    </row>
    <row r="784" spans="1:26" ht="15.75" customHeight="1">
      <c r="A784" s="117"/>
      <c r="B784" s="117"/>
      <c r="C784" s="117"/>
      <c r="D784" s="117"/>
      <c r="E784" s="285"/>
      <c r="F784" s="117"/>
      <c r="G784" s="285"/>
      <c r="H784" s="117"/>
      <c r="I784" s="285"/>
      <c r="J784" s="117"/>
      <c r="K784" s="285"/>
      <c r="L784" s="117"/>
      <c r="M784" s="285"/>
      <c r="N784" s="117"/>
      <c r="O784" s="285"/>
      <c r="P784" s="117"/>
      <c r="Q784" s="285"/>
      <c r="R784" s="117"/>
      <c r="S784" s="117"/>
      <c r="T784" s="117"/>
      <c r="U784" s="117"/>
      <c r="V784" s="117"/>
      <c r="W784" s="117"/>
      <c r="X784" s="117"/>
      <c r="Y784" s="117"/>
      <c r="Z784" s="117"/>
    </row>
    <row r="785" spans="1:26" ht="15.75" customHeight="1">
      <c r="A785" s="117"/>
      <c r="B785" s="117"/>
      <c r="C785" s="117"/>
      <c r="D785" s="117"/>
      <c r="E785" s="285"/>
      <c r="F785" s="117"/>
      <c r="G785" s="285"/>
      <c r="H785" s="117"/>
      <c r="I785" s="285"/>
      <c r="J785" s="117"/>
      <c r="K785" s="285"/>
      <c r="L785" s="117"/>
      <c r="M785" s="285"/>
      <c r="N785" s="117"/>
      <c r="O785" s="285"/>
      <c r="P785" s="117"/>
      <c r="Q785" s="285"/>
      <c r="R785" s="117"/>
      <c r="S785" s="117"/>
      <c r="T785" s="117"/>
      <c r="U785" s="117"/>
      <c r="V785" s="117"/>
      <c r="W785" s="117"/>
      <c r="X785" s="117"/>
      <c r="Y785" s="117"/>
      <c r="Z785" s="117"/>
    </row>
    <row r="786" spans="1:26" ht="15.75" customHeight="1">
      <c r="A786" s="117"/>
      <c r="B786" s="117"/>
      <c r="C786" s="117"/>
      <c r="D786" s="117"/>
      <c r="E786" s="285"/>
      <c r="F786" s="117"/>
      <c r="G786" s="285"/>
      <c r="H786" s="117"/>
      <c r="I786" s="285"/>
      <c r="J786" s="117"/>
      <c r="K786" s="285"/>
      <c r="L786" s="117"/>
      <c r="M786" s="285"/>
      <c r="N786" s="117"/>
      <c r="O786" s="285"/>
      <c r="P786" s="117"/>
      <c r="Q786" s="285"/>
      <c r="R786" s="117"/>
      <c r="S786" s="117"/>
      <c r="T786" s="117"/>
      <c r="U786" s="117"/>
      <c r="V786" s="117"/>
      <c r="W786" s="117"/>
      <c r="X786" s="117"/>
      <c r="Y786" s="117"/>
      <c r="Z786" s="117"/>
    </row>
    <row r="787" spans="1:26" ht="15.75" customHeight="1">
      <c r="A787" s="117"/>
      <c r="B787" s="117"/>
      <c r="C787" s="117"/>
      <c r="D787" s="117"/>
      <c r="E787" s="285"/>
      <c r="F787" s="117"/>
      <c r="G787" s="285"/>
      <c r="H787" s="117"/>
      <c r="I787" s="285"/>
      <c r="J787" s="117"/>
      <c r="K787" s="285"/>
      <c r="L787" s="117"/>
      <c r="M787" s="285"/>
      <c r="N787" s="117"/>
      <c r="O787" s="285"/>
      <c r="P787" s="117"/>
      <c r="Q787" s="285"/>
      <c r="R787" s="117"/>
      <c r="S787" s="117"/>
      <c r="T787" s="117"/>
      <c r="U787" s="117"/>
      <c r="V787" s="117"/>
      <c r="W787" s="117"/>
      <c r="X787" s="117"/>
      <c r="Y787" s="117"/>
      <c r="Z787" s="117"/>
    </row>
    <row r="788" spans="1:26" ht="15.75" customHeight="1">
      <c r="A788" s="117"/>
      <c r="B788" s="117"/>
      <c r="C788" s="117"/>
      <c r="D788" s="117"/>
      <c r="E788" s="285"/>
      <c r="F788" s="117"/>
      <c r="G788" s="285"/>
      <c r="H788" s="117"/>
      <c r="I788" s="285"/>
      <c r="J788" s="117"/>
      <c r="K788" s="285"/>
      <c r="L788" s="117"/>
      <c r="M788" s="285"/>
      <c r="N788" s="117"/>
      <c r="O788" s="285"/>
      <c r="P788" s="117"/>
      <c r="Q788" s="285"/>
      <c r="R788" s="117"/>
      <c r="S788" s="117"/>
      <c r="T788" s="117"/>
      <c r="U788" s="117"/>
      <c r="V788" s="117"/>
      <c r="W788" s="117"/>
      <c r="X788" s="117"/>
      <c r="Y788" s="117"/>
      <c r="Z788" s="117"/>
    </row>
    <row r="789" spans="1:26" ht="15.75" customHeight="1">
      <c r="A789" s="117"/>
      <c r="B789" s="117"/>
      <c r="C789" s="117"/>
      <c r="D789" s="117"/>
      <c r="E789" s="285"/>
      <c r="F789" s="117"/>
      <c r="G789" s="285"/>
      <c r="H789" s="117"/>
      <c r="I789" s="285"/>
      <c r="J789" s="117"/>
      <c r="K789" s="285"/>
      <c r="L789" s="117"/>
      <c r="M789" s="285"/>
      <c r="N789" s="117"/>
      <c r="O789" s="285"/>
      <c r="P789" s="117"/>
      <c r="Q789" s="285"/>
      <c r="R789" s="117"/>
      <c r="S789" s="117"/>
      <c r="T789" s="117"/>
      <c r="U789" s="117"/>
      <c r="V789" s="117"/>
      <c r="W789" s="117"/>
      <c r="X789" s="117"/>
      <c r="Y789" s="117"/>
      <c r="Z789" s="117"/>
    </row>
    <row r="790" spans="1:26" ht="15.75" customHeight="1">
      <c r="A790" s="117"/>
      <c r="B790" s="117"/>
      <c r="C790" s="117"/>
      <c r="D790" s="117"/>
      <c r="E790" s="285"/>
      <c r="F790" s="117"/>
      <c r="G790" s="285"/>
      <c r="H790" s="117"/>
      <c r="I790" s="285"/>
      <c r="J790" s="117"/>
      <c r="K790" s="285"/>
      <c r="L790" s="117"/>
      <c r="M790" s="285"/>
      <c r="N790" s="117"/>
      <c r="O790" s="285"/>
      <c r="P790" s="117"/>
      <c r="Q790" s="285"/>
      <c r="R790" s="117"/>
      <c r="S790" s="117"/>
      <c r="T790" s="117"/>
      <c r="U790" s="117"/>
      <c r="V790" s="117"/>
      <c r="W790" s="117"/>
      <c r="X790" s="117"/>
      <c r="Y790" s="117"/>
      <c r="Z790" s="117"/>
    </row>
    <row r="791" spans="1:26" ht="15.75" customHeight="1">
      <c r="A791" s="117"/>
      <c r="B791" s="117"/>
      <c r="C791" s="117"/>
      <c r="D791" s="117"/>
      <c r="E791" s="285"/>
      <c r="F791" s="117"/>
      <c r="G791" s="285"/>
      <c r="H791" s="117"/>
      <c r="I791" s="285"/>
      <c r="J791" s="117"/>
      <c r="K791" s="285"/>
      <c r="L791" s="117"/>
      <c r="M791" s="285"/>
      <c r="N791" s="117"/>
      <c r="O791" s="285"/>
      <c r="P791" s="117"/>
      <c r="Q791" s="285"/>
      <c r="R791" s="117"/>
      <c r="S791" s="117"/>
      <c r="T791" s="117"/>
      <c r="U791" s="117"/>
      <c r="V791" s="117"/>
      <c r="W791" s="117"/>
      <c r="X791" s="117"/>
      <c r="Y791" s="117"/>
      <c r="Z791" s="117"/>
    </row>
    <row r="792" spans="1:26" ht="15.75" customHeight="1">
      <c r="A792" s="117"/>
      <c r="B792" s="117"/>
      <c r="C792" s="117"/>
      <c r="D792" s="117"/>
      <c r="E792" s="285"/>
      <c r="F792" s="117"/>
      <c r="G792" s="285"/>
      <c r="H792" s="117"/>
      <c r="I792" s="285"/>
      <c r="J792" s="117"/>
      <c r="K792" s="285"/>
      <c r="L792" s="117"/>
      <c r="M792" s="285"/>
      <c r="N792" s="117"/>
      <c r="O792" s="285"/>
      <c r="P792" s="117"/>
      <c r="Q792" s="285"/>
      <c r="R792" s="117"/>
      <c r="S792" s="117"/>
      <c r="T792" s="117"/>
      <c r="U792" s="117"/>
      <c r="V792" s="117"/>
      <c r="W792" s="117"/>
      <c r="X792" s="117"/>
      <c r="Y792" s="117"/>
      <c r="Z792" s="117"/>
    </row>
    <row r="793" spans="1:26" ht="15.75" customHeight="1">
      <c r="A793" s="117"/>
      <c r="B793" s="117"/>
      <c r="C793" s="117"/>
      <c r="D793" s="117"/>
      <c r="E793" s="285"/>
      <c r="F793" s="117"/>
      <c r="G793" s="285"/>
      <c r="H793" s="117"/>
      <c r="I793" s="285"/>
      <c r="J793" s="117"/>
      <c r="K793" s="285"/>
      <c r="L793" s="117"/>
      <c r="M793" s="285"/>
      <c r="N793" s="117"/>
      <c r="O793" s="285"/>
      <c r="P793" s="117"/>
      <c r="Q793" s="285"/>
      <c r="R793" s="117"/>
      <c r="S793" s="117"/>
      <c r="T793" s="117"/>
      <c r="U793" s="117"/>
      <c r="V793" s="117"/>
      <c r="W793" s="117"/>
      <c r="X793" s="117"/>
      <c r="Y793" s="117"/>
      <c r="Z793" s="117"/>
    </row>
    <row r="794" spans="1:26" ht="15.75" customHeight="1">
      <c r="A794" s="117"/>
      <c r="B794" s="117"/>
      <c r="C794" s="117"/>
      <c r="D794" s="117"/>
      <c r="E794" s="285"/>
      <c r="F794" s="117"/>
      <c r="G794" s="285"/>
      <c r="H794" s="117"/>
      <c r="I794" s="285"/>
      <c r="J794" s="117"/>
      <c r="K794" s="285"/>
      <c r="L794" s="117"/>
      <c r="M794" s="285"/>
      <c r="N794" s="117"/>
      <c r="O794" s="285"/>
      <c r="P794" s="117"/>
      <c r="Q794" s="285"/>
      <c r="R794" s="117"/>
      <c r="S794" s="117"/>
      <c r="T794" s="117"/>
      <c r="U794" s="117"/>
      <c r="V794" s="117"/>
      <c r="W794" s="117"/>
      <c r="X794" s="117"/>
      <c r="Y794" s="117"/>
      <c r="Z794" s="117"/>
    </row>
    <row r="795" spans="1:26" ht="15.75" customHeight="1">
      <c r="A795" s="117"/>
      <c r="B795" s="117"/>
      <c r="C795" s="117"/>
      <c r="D795" s="117"/>
      <c r="E795" s="285"/>
      <c r="F795" s="117"/>
      <c r="G795" s="285"/>
      <c r="H795" s="117"/>
      <c r="I795" s="285"/>
      <c r="J795" s="117"/>
      <c r="K795" s="285"/>
      <c r="L795" s="117"/>
      <c r="M795" s="285"/>
      <c r="N795" s="117"/>
      <c r="O795" s="285"/>
      <c r="P795" s="117"/>
      <c r="Q795" s="285"/>
      <c r="R795" s="117"/>
      <c r="S795" s="117"/>
      <c r="T795" s="117"/>
      <c r="U795" s="117"/>
      <c r="V795" s="117"/>
      <c r="W795" s="117"/>
      <c r="X795" s="117"/>
      <c r="Y795" s="117"/>
      <c r="Z795" s="117"/>
    </row>
    <row r="796" spans="1:26" ht="15.75" customHeight="1">
      <c r="A796" s="117"/>
      <c r="B796" s="117"/>
      <c r="C796" s="117"/>
      <c r="D796" s="117"/>
      <c r="E796" s="285"/>
      <c r="F796" s="117"/>
      <c r="G796" s="285"/>
      <c r="H796" s="117"/>
      <c r="I796" s="285"/>
      <c r="J796" s="117"/>
      <c r="K796" s="285"/>
      <c r="L796" s="117"/>
      <c r="M796" s="285"/>
      <c r="N796" s="117"/>
      <c r="O796" s="285"/>
      <c r="P796" s="117"/>
      <c r="Q796" s="285"/>
      <c r="R796" s="117"/>
      <c r="S796" s="117"/>
      <c r="T796" s="117"/>
      <c r="U796" s="117"/>
      <c r="V796" s="117"/>
      <c r="W796" s="117"/>
      <c r="X796" s="117"/>
      <c r="Y796" s="117"/>
      <c r="Z796" s="117"/>
    </row>
    <row r="797" spans="1:26" ht="15.75" customHeight="1">
      <c r="A797" s="117"/>
      <c r="B797" s="117"/>
      <c r="C797" s="117"/>
      <c r="D797" s="117"/>
      <c r="E797" s="285"/>
      <c r="F797" s="117"/>
      <c r="G797" s="285"/>
      <c r="H797" s="117"/>
      <c r="I797" s="285"/>
      <c r="J797" s="117"/>
      <c r="K797" s="285"/>
      <c r="L797" s="117"/>
      <c r="M797" s="285"/>
      <c r="N797" s="117"/>
      <c r="O797" s="285"/>
      <c r="P797" s="117"/>
      <c r="Q797" s="285"/>
      <c r="R797" s="117"/>
      <c r="S797" s="117"/>
      <c r="T797" s="117"/>
      <c r="U797" s="117"/>
      <c r="V797" s="117"/>
      <c r="W797" s="117"/>
      <c r="X797" s="117"/>
      <c r="Y797" s="117"/>
      <c r="Z797" s="117"/>
    </row>
    <row r="798" spans="1:26" ht="15.75" customHeight="1">
      <c r="A798" s="117"/>
      <c r="B798" s="117"/>
      <c r="C798" s="117"/>
      <c r="D798" s="117"/>
      <c r="E798" s="285"/>
      <c r="F798" s="117"/>
      <c r="G798" s="285"/>
      <c r="H798" s="117"/>
      <c r="I798" s="285"/>
      <c r="J798" s="117"/>
      <c r="K798" s="285"/>
      <c r="L798" s="117"/>
      <c r="M798" s="285"/>
      <c r="N798" s="117"/>
      <c r="O798" s="285"/>
      <c r="P798" s="117"/>
      <c r="Q798" s="285"/>
      <c r="R798" s="117"/>
      <c r="S798" s="117"/>
      <c r="T798" s="117"/>
      <c r="U798" s="117"/>
      <c r="V798" s="117"/>
      <c r="W798" s="117"/>
      <c r="X798" s="117"/>
      <c r="Y798" s="117"/>
      <c r="Z798" s="117"/>
    </row>
    <row r="799" spans="1:26" ht="15.75" customHeight="1">
      <c r="A799" s="117"/>
      <c r="B799" s="117"/>
      <c r="C799" s="117"/>
      <c r="D799" s="117"/>
      <c r="E799" s="285"/>
      <c r="F799" s="117"/>
      <c r="G799" s="285"/>
      <c r="H799" s="117"/>
      <c r="I799" s="285"/>
      <c r="J799" s="117"/>
      <c r="K799" s="285"/>
      <c r="L799" s="117"/>
      <c r="M799" s="285"/>
      <c r="N799" s="117"/>
      <c r="O799" s="285"/>
      <c r="P799" s="117"/>
      <c r="Q799" s="285"/>
      <c r="R799" s="117"/>
      <c r="S799" s="117"/>
      <c r="T799" s="117"/>
      <c r="U799" s="117"/>
      <c r="V799" s="117"/>
      <c r="W799" s="117"/>
      <c r="X799" s="117"/>
      <c r="Y799" s="117"/>
      <c r="Z799" s="117"/>
    </row>
    <row r="800" spans="1:26" ht="15.75" customHeight="1">
      <c r="A800" s="117"/>
      <c r="B800" s="117"/>
      <c r="C800" s="117"/>
      <c r="D800" s="117"/>
      <c r="E800" s="285"/>
      <c r="F800" s="117"/>
      <c r="G800" s="285"/>
      <c r="H800" s="117"/>
      <c r="I800" s="285"/>
      <c r="J800" s="117"/>
      <c r="K800" s="285"/>
      <c r="L800" s="117"/>
      <c r="M800" s="285"/>
      <c r="N800" s="117"/>
      <c r="O800" s="285"/>
      <c r="P800" s="117"/>
      <c r="Q800" s="285"/>
      <c r="R800" s="117"/>
      <c r="S800" s="117"/>
      <c r="T800" s="117"/>
      <c r="U800" s="117"/>
      <c r="V800" s="117"/>
      <c r="W800" s="117"/>
      <c r="X800" s="117"/>
      <c r="Y800" s="117"/>
      <c r="Z800" s="117"/>
    </row>
    <row r="801" spans="1:26" ht="15.75" customHeight="1">
      <c r="A801" s="117"/>
      <c r="B801" s="117"/>
      <c r="C801" s="117"/>
      <c r="D801" s="117"/>
      <c r="E801" s="285"/>
      <c r="F801" s="117"/>
      <c r="G801" s="285"/>
      <c r="H801" s="117"/>
      <c r="I801" s="285"/>
      <c r="J801" s="117"/>
      <c r="K801" s="285"/>
      <c r="L801" s="117"/>
      <c r="M801" s="285"/>
      <c r="N801" s="117"/>
      <c r="O801" s="285"/>
      <c r="P801" s="117"/>
      <c r="Q801" s="285"/>
      <c r="R801" s="117"/>
      <c r="S801" s="117"/>
      <c r="T801" s="117"/>
      <c r="U801" s="117"/>
      <c r="V801" s="117"/>
      <c r="W801" s="117"/>
      <c r="X801" s="117"/>
      <c r="Y801" s="117"/>
      <c r="Z801" s="117"/>
    </row>
    <row r="802" spans="1:26" ht="15.75" customHeight="1">
      <c r="A802" s="117"/>
      <c r="B802" s="117"/>
      <c r="C802" s="117"/>
      <c r="D802" s="117"/>
      <c r="E802" s="285"/>
      <c r="F802" s="117"/>
      <c r="G802" s="285"/>
      <c r="H802" s="117"/>
      <c r="I802" s="285"/>
      <c r="J802" s="117"/>
      <c r="K802" s="285"/>
      <c r="L802" s="117"/>
      <c r="M802" s="285"/>
      <c r="N802" s="117"/>
      <c r="O802" s="285"/>
      <c r="P802" s="117"/>
      <c r="Q802" s="285"/>
      <c r="R802" s="117"/>
      <c r="S802" s="117"/>
      <c r="T802" s="117"/>
      <c r="U802" s="117"/>
      <c r="V802" s="117"/>
      <c r="W802" s="117"/>
      <c r="X802" s="117"/>
      <c r="Y802" s="117"/>
      <c r="Z802" s="117"/>
    </row>
    <row r="803" spans="1:26" ht="15.75" customHeight="1">
      <c r="A803" s="117"/>
      <c r="B803" s="117"/>
      <c r="C803" s="117"/>
      <c r="D803" s="117"/>
      <c r="E803" s="285"/>
      <c r="F803" s="117"/>
      <c r="G803" s="285"/>
      <c r="H803" s="117"/>
      <c r="I803" s="285"/>
      <c r="J803" s="117"/>
      <c r="K803" s="285"/>
      <c r="L803" s="117"/>
      <c r="M803" s="285"/>
      <c r="N803" s="117"/>
      <c r="O803" s="285"/>
      <c r="P803" s="117"/>
      <c r="Q803" s="285"/>
      <c r="R803" s="117"/>
      <c r="S803" s="117"/>
      <c r="T803" s="117"/>
      <c r="U803" s="117"/>
      <c r="V803" s="117"/>
      <c r="W803" s="117"/>
      <c r="X803" s="117"/>
      <c r="Y803" s="117"/>
      <c r="Z803" s="117"/>
    </row>
    <row r="804" spans="1:26" ht="15.75" customHeight="1">
      <c r="A804" s="117"/>
      <c r="B804" s="117"/>
      <c r="C804" s="117"/>
      <c r="D804" s="117"/>
      <c r="E804" s="285"/>
      <c r="F804" s="117"/>
      <c r="G804" s="285"/>
      <c r="H804" s="117"/>
      <c r="I804" s="285"/>
      <c r="J804" s="117"/>
      <c r="K804" s="285"/>
      <c r="L804" s="117"/>
      <c r="M804" s="285"/>
      <c r="N804" s="117"/>
      <c r="O804" s="285"/>
      <c r="P804" s="117"/>
      <c r="Q804" s="285"/>
      <c r="R804" s="117"/>
      <c r="S804" s="117"/>
      <c r="T804" s="117"/>
      <c r="U804" s="117"/>
      <c r="V804" s="117"/>
      <c r="W804" s="117"/>
      <c r="X804" s="117"/>
      <c r="Y804" s="117"/>
      <c r="Z804" s="117"/>
    </row>
    <row r="805" spans="1:26" ht="15.75" customHeight="1">
      <c r="A805" s="117"/>
      <c r="B805" s="117"/>
      <c r="C805" s="117"/>
      <c r="D805" s="117"/>
      <c r="E805" s="285"/>
      <c r="F805" s="117"/>
      <c r="G805" s="285"/>
      <c r="H805" s="117"/>
      <c r="I805" s="285"/>
      <c r="J805" s="117"/>
      <c r="K805" s="285"/>
      <c r="L805" s="117"/>
      <c r="M805" s="285"/>
      <c r="N805" s="117"/>
      <c r="O805" s="285"/>
      <c r="P805" s="117"/>
      <c r="Q805" s="285"/>
      <c r="R805" s="117"/>
      <c r="S805" s="117"/>
      <c r="T805" s="117"/>
      <c r="U805" s="117"/>
      <c r="V805" s="117"/>
      <c r="W805" s="117"/>
      <c r="X805" s="117"/>
      <c r="Y805" s="117"/>
      <c r="Z805" s="117"/>
    </row>
    <row r="806" spans="1:26" ht="15.75" customHeight="1">
      <c r="A806" s="117"/>
      <c r="B806" s="117"/>
      <c r="C806" s="117"/>
      <c r="D806" s="117"/>
      <c r="E806" s="285"/>
      <c r="F806" s="117"/>
      <c r="G806" s="285"/>
      <c r="H806" s="117"/>
      <c r="I806" s="285"/>
      <c r="J806" s="117"/>
      <c r="K806" s="285"/>
      <c r="L806" s="117"/>
      <c r="M806" s="285"/>
      <c r="N806" s="117"/>
      <c r="O806" s="285"/>
      <c r="P806" s="117"/>
      <c r="Q806" s="285"/>
      <c r="R806" s="117"/>
      <c r="S806" s="117"/>
      <c r="T806" s="117"/>
      <c r="U806" s="117"/>
      <c r="V806" s="117"/>
      <c r="W806" s="117"/>
      <c r="X806" s="117"/>
      <c r="Y806" s="117"/>
      <c r="Z806" s="117"/>
    </row>
    <row r="807" spans="1:26" ht="15.75" customHeight="1">
      <c r="A807" s="117"/>
      <c r="B807" s="117"/>
      <c r="C807" s="117"/>
      <c r="D807" s="117"/>
      <c r="E807" s="285"/>
      <c r="F807" s="117"/>
      <c r="G807" s="285"/>
      <c r="H807" s="117"/>
      <c r="I807" s="285"/>
      <c r="J807" s="117"/>
      <c r="K807" s="285"/>
      <c r="L807" s="117"/>
      <c r="M807" s="285"/>
      <c r="N807" s="117"/>
      <c r="O807" s="285"/>
      <c r="P807" s="117"/>
      <c r="Q807" s="285"/>
      <c r="R807" s="117"/>
      <c r="S807" s="117"/>
      <c r="T807" s="117"/>
      <c r="U807" s="117"/>
      <c r="V807" s="117"/>
      <c r="W807" s="117"/>
      <c r="X807" s="117"/>
      <c r="Y807" s="117"/>
      <c r="Z807" s="117"/>
    </row>
    <row r="808" spans="1:26" ht="15.75" customHeight="1">
      <c r="A808" s="117"/>
      <c r="B808" s="117"/>
      <c r="C808" s="117"/>
      <c r="D808" s="117"/>
      <c r="E808" s="285"/>
      <c r="F808" s="117"/>
      <c r="G808" s="285"/>
      <c r="H808" s="117"/>
      <c r="I808" s="285"/>
      <c r="J808" s="117"/>
      <c r="K808" s="285"/>
      <c r="L808" s="117"/>
      <c r="M808" s="285"/>
      <c r="N808" s="117"/>
      <c r="O808" s="285"/>
      <c r="P808" s="117"/>
      <c r="Q808" s="285"/>
      <c r="R808" s="117"/>
      <c r="S808" s="117"/>
      <c r="T808" s="117"/>
      <c r="U808" s="117"/>
      <c r="V808" s="117"/>
      <c r="W808" s="117"/>
      <c r="X808" s="117"/>
      <c r="Y808" s="117"/>
      <c r="Z808" s="117"/>
    </row>
    <row r="809" spans="1:26" ht="15.75" customHeight="1">
      <c r="A809" s="117"/>
      <c r="B809" s="117"/>
      <c r="C809" s="117"/>
      <c r="D809" s="117"/>
      <c r="E809" s="285"/>
      <c r="F809" s="117"/>
      <c r="G809" s="285"/>
      <c r="H809" s="117"/>
      <c r="I809" s="285"/>
      <c r="J809" s="117"/>
      <c r="K809" s="285"/>
      <c r="L809" s="117"/>
      <c r="M809" s="285"/>
      <c r="N809" s="117"/>
      <c r="O809" s="285"/>
      <c r="P809" s="117"/>
      <c r="Q809" s="285"/>
      <c r="R809" s="117"/>
      <c r="S809" s="117"/>
      <c r="T809" s="117"/>
      <c r="U809" s="117"/>
      <c r="V809" s="117"/>
      <c r="W809" s="117"/>
      <c r="X809" s="117"/>
      <c r="Y809" s="117"/>
      <c r="Z809" s="117"/>
    </row>
    <row r="810" spans="1:26" ht="15.75" customHeight="1">
      <c r="A810" s="117"/>
      <c r="B810" s="117"/>
      <c r="C810" s="117"/>
      <c r="D810" s="117"/>
      <c r="E810" s="285"/>
      <c r="F810" s="117"/>
      <c r="G810" s="285"/>
      <c r="H810" s="117"/>
      <c r="I810" s="285"/>
      <c r="J810" s="117"/>
      <c r="K810" s="285"/>
      <c r="L810" s="117"/>
      <c r="M810" s="285"/>
      <c r="N810" s="117"/>
      <c r="O810" s="285"/>
      <c r="P810" s="117"/>
      <c r="Q810" s="285"/>
      <c r="R810" s="117"/>
      <c r="S810" s="117"/>
      <c r="T810" s="117"/>
      <c r="U810" s="117"/>
      <c r="V810" s="117"/>
      <c r="W810" s="117"/>
      <c r="X810" s="117"/>
      <c r="Y810" s="117"/>
      <c r="Z810" s="117"/>
    </row>
    <row r="811" spans="1:26" ht="15.75" customHeight="1">
      <c r="A811" s="117"/>
      <c r="B811" s="117"/>
      <c r="C811" s="117"/>
      <c r="D811" s="117"/>
      <c r="E811" s="285"/>
      <c r="F811" s="117"/>
      <c r="G811" s="285"/>
      <c r="H811" s="117"/>
      <c r="I811" s="285"/>
      <c r="J811" s="117"/>
      <c r="K811" s="285"/>
      <c r="L811" s="117"/>
      <c r="M811" s="285"/>
      <c r="N811" s="117"/>
      <c r="O811" s="285"/>
      <c r="P811" s="117"/>
      <c r="Q811" s="285"/>
      <c r="R811" s="117"/>
      <c r="S811" s="117"/>
      <c r="T811" s="117"/>
      <c r="U811" s="117"/>
      <c r="V811" s="117"/>
      <c r="W811" s="117"/>
      <c r="X811" s="117"/>
      <c r="Y811" s="117"/>
      <c r="Z811" s="117"/>
    </row>
    <row r="812" spans="1:26" ht="15.75" customHeight="1">
      <c r="A812" s="117"/>
      <c r="B812" s="117"/>
      <c r="C812" s="117"/>
      <c r="D812" s="117"/>
      <c r="E812" s="285"/>
      <c r="F812" s="117"/>
      <c r="G812" s="285"/>
      <c r="H812" s="117"/>
      <c r="I812" s="285"/>
      <c r="J812" s="117"/>
      <c r="K812" s="285"/>
      <c r="L812" s="117"/>
      <c r="M812" s="285"/>
      <c r="N812" s="117"/>
      <c r="O812" s="285"/>
      <c r="P812" s="117"/>
      <c r="Q812" s="285"/>
      <c r="R812" s="117"/>
      <c r="S812" s="117"/>
      <c r="T812" s="117"/>
      <c r="U812" s="117"/>
      <c r="V812" s="117"/>
      <c r="W812" s="117"/>
      <c r="X812" s="117"/>
      <c r="Y812" s="117"/>
      <c r="Z812" s="117"/>
    </row>
    <row r="813" spans="1:26" ht="15.75" customHeight="1">
      <c r="A813" s="117"/>
      <c r="B813" s="117"/>
      <c r="C813" s="117"/>
      <c r="D813" s="117"/>
      <c r="E813" s="285"/>
      <c r="F813" s="117"/>
      <c r="G813" s="285"/>
      <c r="H813" s="117"/>
      <c r="I813" s="285"/>
      <c r="J813" s="117"/>
      <c r="K813" s="285"/>
      <c r="L813" s="117"/>
      <c r="M813" s="285"/>
      <c r="N813" s="117"/>
      <c r="O813" s="285"/>
      <c r="P813" s="117"/>
      <c r="Q813" s="285"/>
      <c r="R813" s="117"/>
      <c r="S813" s="117"/>
      <c r="T813" s="117"/>
      <c r="U813" s="117"/>
      <c r="V813" s="117"/>
      <c r="W813" s="117"/>
      <c r="X813" s="117"/>
      <c r="Y813" s="117"/>
      <c r="Z813" s="117"/>
    </row>
    <row r="814" spans="1:26" ht="15.75" customHeight="1">
      <c r="A814" s="117"/>
      <c r="B814" s="117"/>
      <c r="C814" s="117"/>
      <c r="D814" s="117"/>
      <c r="E814" s="285"/>
      <c r="F814" s="117"/>
      <c r="G814" s="285"/>
      <c r="H814" s="117"/>
      <c r="I814" s="285"/>
      <c r="J814" s="117"/>
      <c r="K814" s="285"/>
      <c r="L814" s="117"/>
      <c r="M814" s="285"/>
      <c r="N814" s="117"/>
      <c r="O814" s="285"/>
      <c r="P814" s="117"/>
      <c r="Q814" s="285"/>
      <c r="R814" s="117"/>
      <c r="S814" s="117"/>
      <c r="T814" s="117"/>
      <c r="U814" s="117"/>
      <c r="V814" s="117"/>
      <c r="W814" s="117"/>
      <c r="X814" s="117"/>
      <c r="Y814" s="117"/>
      <c r="Z814" s="117"/>
    </row>
    <row r="815" spans="1:26" ht="15.75" customHeight="1">
      <c r="A815" s="117"/>
      <c r="B815" s="117"/>
      <c r="C815" s="117"/>
      <c r="D815" s="117"/>
      <c r="E815" s="285"/>
      <c r="F815" s="117"/>
      <c r="G815" s="285"/>
      <c r="H815" s="117"/>
      <c r="I815" s="285"/>
      <c r="J815" s="117"/>
      <c r="K815" s="285"/>
      <c r="L815" s="117"/>
      <c r="M815" s="285"/>
      <c r="N815" s="117"/>
      <c r="O815" s="285"/>
      <c r="P815" s="117"/>
      <c r="Q815" s="285"/>
      <c r="R815" s="117"/>
      <c r="S815" s="117"/>
      <c r="T815" s="117"/>
      <c r="U815" s="117"/>
      <c r="V815" s="117"/>
      <c r="W815" s="117"/>
      <c r="X815" s="117"/>
      <c r="Y815" s="117"/>
      <c r="Z815" s="117"/>
    </row>
    <row r="816" spans="1:26" ht="15.75" customHeight="1">
      <c r="A816" s="117"/>
      <c r="B816" s="117"/>
      <c r="C816" s="117"/>
      <c r="D816" s="117"/>
      <c r="E816" s="285"/>
      <c r="F816" s="117"/>
      <c r="G816" s="285"/>
      <c r="H816" s="117"/>
      <c r="I816" s="285"/>
      <c r="J816" s="117"/>
      <c r="K816" s="285"/>
      <c r="L816" s="117"/>
      <c r="M816" s="285"/>
      <c r="N816" s="117"/>
      <c r="O816" s="285"/>
      <c r="P816" s="117"/>
      <c r="Q816" s="285"/>
      <c r="R816" s="117"/>
      <c r="S816" s="117"/>
      <c r="T816" s="117"/>
      <c r="U816" s="117"/>
      <c r="V816" s="117"/>
      <c r="W816" s="117"/>
      <c r="X816" s="117"/>
      <c r="Y816" s="117"/>
      <c r="Z816" s="117"/>
    </row>
    <row r="817" spans="1:26" ht="15.75" customHeight="1">
      <c r="A817" s="117"/>
      <c r="B817" s="117"/>
      <c r="C817" s="117"/>
      <c r="D817" s="117"/>
      <c r="E817" s="285"/>
      <c r="F817" s="117"/>
      <c r="G817" s="285"/>
      <c r="H817" s="117"/>
      <c r="I817" s="285"/>
      <c r="J817" s="117"/>
      <c r="K817" s="285"/>
      <c r="L817" s="117"/>
      <c r="M817" s="285"/>
      <c r="N817" s="117"/>
      <c r="O817" s="285"/>
      <c r="P817" s="117"/>
      <c r="Q817" s="285"/>
      <c r="R817" s="117"/>
      <c r="S817" s="117"/>
      <c r="T817" s="117"/>
      <c r="U817" s="117"/>
      <c r="V817" s="117"/>
      <c r="W817" s="117"/>
      <c r="X817" s="117"/>
      <c r="Y817" s="117"/>
      <c r="Z817" s="117"/>
    </row>
    <row r="818" spans="1:26" ht="15.75" customHeight="1">
      <c r="A818" s="117"/>
      <c r="B818" s="117"/>
      <c r="C818" s="117"/>
      <c r="D818" s="117"/>
      <c r="E818" s="285"/>
      <c r="F818" s="117"/>
      <c r="G818" s="285"/>
      <c r="H818" s="117"/>
      <c r="I818" s="285"/>
      <c r="J818" s="117"/>
      <c r="K818" s="285"/>
      <c r="L818" s="117"/>
      <c r="M818" s="285"/>
      <c r="N818" s="117"/>
      <c r="O818" s="285"/>
      <c r="P818" s="117"/>
      <c r="Q818" s="285"/>
      <c r="R818" s="117"/>
      <c r="S818" s="117"/>
      <c r="T818" s="117"/>
      <c r="U818" s="117"/>
      <c r="V818" s="117"/>
      <c r="W818" s="117"/>
      <c r="X818" s="117"/>
      <c r="Y818" s="117"/>
      <c r="Z818" s="117"/>
    </row>
    <row r="819" spans="1:26" ht="15.75" customHeight="1">
      <c r="A819" s="117"/>
      <c r="B819" s="117"/>
      <c r="C819" s="117"/>
      <c r="D819" s="117"/>
      <c r="E819" s="285"/>
      <c r="F819" s="117"/>
      <c r="G819" s="285"/>
      <c r="H819" s="117"/>
      <c r="I819" s="285"/>
      <c r="J819" s="117"/>
      <c r="K819" s="285"/>
      <c r="L819" s="117"/>
      <c r="M819" s="285"/>
      <c r="N819" s="117"/>
      <c r="O819" s="285"/>
      <c r="P819" s="117"/>
      <c r="Q819" s="285"/>
      <c r="R819" s="117"/>
      <c r="S819" s="117"/>
      <c r="T819" s="117"/>
      <c r="U819" s="117"/>
      <c r="V819" s="117"/>
      <c r="W819" s="117"/>
      <c r="X819" s="117"/>
      <c r="Y819" s="117"/>
      <c r="Z819" s="117"/>
    </row>
    <row r="820" spans="1:26" ht="15.75" customHeight="1">
      <c r="A820" s="117"/>
      <c r="B820" s="117"/>
      <c r="C820" s="117"/>
      <c r="D820" s="117"/>
      <c r="E820" s="285"/>
      <c r="F820" s="117"/>
      <c r="G820" s="285"/>
      <c r="H820" s="117"/>
      <c r="I820" s="285"/>
      <c r="J820" s="117"/>
      <c r="K820" s="285"/>
      <c r="L820" s="117"/>
      <c r="M820" s="285"/>
      <c r="N820" s="117"/>
      <c r="O820" s="285"/>
      <c r="P820" s="117"/>
      <c r="Q820" s="285"/>
      <c r="R820" s="117"/>
      <c r="S820" s="117"/>
      <c r="T820" s="117"/>
      <c r="U820" s="117"/>
      <c r="V820" s="117"/>
      <c r="W820" s="117"/>
      <c r="X820" s="117"/>
      <c r="Y820" s="117"/>
      <c r="Z820" s="117"/>
    </row>
    <row r="821" spans="1:26" ht="15.75" customHeight="1">
      <c r="A821" s="117"/>
      <c r="B821" s="117"/>
      <c r="C821" s="117"/>
      <c r="D821" s="117"/>
      <c r="E821" s="285"/>
      <c r="F821" s="117"/>
      <c r="G821" s="285"/>
      <c r="H821" s="117"/>
      <c r="I821" s="285"/>
      <c r="J821" s="117"/>
      <c r="K821" s="285"/>
      <c r="L821" s="117"/>
      <c r="M821" s="285"/>
      <c r="N821" s="117"/>
      <c r="O821" s="285"/>
      <c r="P821" s="117"/>
      <c r="Q821" s="285"/>
      <c r="R821" s="117"/>
      <c r="S821" s="117"/>
      <c r="T821" s="117"/>
      <c r="U821" s="117"/>
      <c r="V821" s="117"/>
      <c r="W821" s="117"/>
      <c r="X821" s="117"/>
      <c r="Y821" s="117"/>
      <c r="Z821" s="117"/>
    </row>
    <row r="822" spans="1:26" ht="15.75" customHeight="1">
      <c r="A822" s="117"/>
      <c r="B822" s="117"/>
      <c r="C822" s="117"/>
      <c r="D822" s="117"/>
      <c r="E822" s="285"/>
      <c r="F822" s="117"/>
      <c r="G822" s="285"/>
      <c r="H822" s="117"/>
      <c r="I822" s="285"/>
      <c r="J822" s="117"/>
      <c r="K822" s="285"/>
      <c r="L822" s="117"/>
      <c r="M822" s="285"/>
      <c r="N822" s="117"/>
      <c r="O822" s="285"/>
      <c r="P822" s="117"/>
      <c r="Q822" s="285"/>
      <c r="R822" s="117"/>
      <c r="S822" s="117"/>
      <c r="T822" s="117"/>
      <c r="U822" s="117"/>
      <c r="V822" s="117"/>
      <c r="W822" s="117"/>
      <c r="X822" s="117"/>
      <c r="Y822" s="117"/>
      <c r="Z822" s="117"/>
    </row>
    <row r="823" spans="1:26" ht="15.75" customHeight="1">
      <c r="A823" s="117"/>
      <c r="B823" s="117"/>
      <c r="C823" s="117"/>
      <c r="D823" s="117"/>
      <c r="E823" s="285"/>
      <c r="F823" s="117"/>
      <c r="G823" s="285"/>
      <c r="H823" s="117"/>
      <c r="I823" s="285"/>
      <c r="J823" s="117"/>
      <c r="K823" s="285"/>
      <c r="L823" s="117"/>
      <c r="M823" s="285"/>
      <c r="N823" s="117"/>
      <c r="O823" s="285"/>
      <c r="P823" s="117"/>
      <c r="Q823" s="285"/>
      <c r="R823" s="117"/>
      <c r="S823" s="117"/>
      <c r="T823" s="117"/>
      <c r="U823" s="117"/>
      <c r="V823" s="117"/>
      <c r="W823" s="117"/>
      <c r="X823" s="117"/>
      <c r="Y823" s="117"/>
      <c r="Z823" s="117"/>
    </row>
    <row r="824" spans="1:26" ht="15.75" customHeight="1">
      <c r="A824" s="117"/>
      <c r="B824" s="117"/>
      <c r="C824" s="117"/>
      <c r="D824" s="117"/>
      <c r="E824" s="285"/>
      <c r="F824" s="117"/>
      <c r="G824" s="285"/>
      <c r="H824" s="117"/>
      <c r="I824" s="285"/>
      <c r="J824" s="117"/>
      <c r="K824" s="285"/>
      <c r="L824" s="117"/>
      <c r="M824" s="285"/>
      <c r="N824" s="117"/>
      <c r="O824" s="285"/>
      <c r="P824" s="117"/>
      <c r="Q824" s="285"/>
      <c r="R824" s="117"/>
      <c r="S824" s="117"/>
      <c r="T824" s="117"/>
      <c r="U824" s="117"/>
      <c r="V824" s="117"/>
      <c r="W824" s="117"/>
      <c r="X824" s="117"/>
      <c r="Y824" s="117"/>
      <c r="Z824" s="117"/>
    </row>
    <row r="825" spans="1:26" ht="15.75" customHeight="1">
      <c r="A825" s="117"/>
      <c r="B825" s="117"/>
      <c r="C825" s="117"/>
      <c r="D825" s="117"/>
      <c r="E825" s="285"/>
      <c r="F825" s="117"/>
      <c r="G825" s="285"/>
      <c r="H825" s="117"/>
      <c r="I825" s="285"/>
      <c r="J825" s="117"/>
      <c r="K825" s="285"/>
      <c r="L825" s="117"/>
      <c r="M825" s="285"/>
      <c r="N825" s="117"/>
      <c r="O825" s="285"/>
      <c r="P825" s="117"/>
      <c r="Q825" s="285"/>
      <c r="R825" s="117"/>
      <c r="S825" s="117"/>
      <c r="T825" s="117"/>
      <c r="U825" s="117"/>
      <c r="V825" s="117"/>
      <c r="W825" s="117"/>
      <c r="X825" s="117"/>
      <c r="Y825" s="117"/>
      <c r="Z825" s="117"/>
    </row>
    <row r="826" spans="1:26" ht="15.75" customHeight="1">
      <c r="A826" s="117"/>
      <c r="B826" s="117"/>
      <c r="C826" s="117"/>
      <c r="D826" s="117"/>
      <c r="E826" s="285"/>
      <c r="F826" s="117"/>
      <c r="G826" s="285"/>
      <c r="H826" s="117"/>
      <c r="I826" s="285"/>
      <c r="J826" s="117"/>
      <c r="K826" s="285"/>
      <c r="L826" s="117"/>
      <c r="M826" s="285"/>
      <c r="N826" s="117"/>
      <c r="O826" s="285"/>
      <c r="P826" s="117"/>
      <c r="Q826" s="285"/>
      <c r="R826" s="117"/>
      <c r="S826" s="117"/>
      <c r="T826" s="117"/>
      <c r="U826" s="117"/>
      <c r="V826" s="117"/>
      <c r="W826" s="117"/>
      <c r="X826" s="117"/>
      <c r="Y826" s="117"/>
      <c r="Z826" s="117"/>
    </row>
    <row r="827" spans="1:26" ht="15.75" customHeight="1">
      <c r="A827" s="117"/>
      <c r="B827" s="117"/>
      <c r="C827" s="117"/>
      <c r="D827" s="117"/>
      <c r="E827" s="285"/>
      <c r="F827" s="117"/>
      <c r="G827" s="285"/>
      <c r="H827" s="117"/>
      <c r="I827" s="285"/>
      <c r="J827" s="117"/>
      <c r="K827" s="285"/>
      <c r="L827" s="117"/>
      <c r="M827" s="285"/>
      <c r="N827" s="117"/>
      <c r="O827" s="285"/>
      <c r="P827" s="117"/>
      <c r="Q827" s="285"/>
      <c r="R827" s="117"/>
      <c r="S827" s="117"/>
      <c r="T827" s="117"/>
      <c r="U827" s="117"/>
      <c r="V827" s="117"/>
      <c r="W827" s="117"/>
      <c r="X827" s="117"/>
      <c r="Y827" s="117"/>
      <c r="Z827" s="117"/>
    </row>
    <row r="828" spans="1:26" ht="15.75" customHeight="1">
      <c r="A828" s="117"/>
      <c r="B828" s="117"/>
      <c r="C828" s="117"/>
      <c r="D828" s="117"/>
      <c r="E828" s="285"/>
      <c r="F828" s="117"/>
      <c r="G828" s="285"/>
      <c r="H828" s="117"/>
      <c r="I828" s="285"/>
      <c r="J828" s="117"/>
      <c r="K828" s="285"/>
      <c r="L828" s="117"/>
      <c r="M828" s="285"/>
      <c r="N828" s="117"/>
      <c r="O828" s="285"/>
      <c r="P828" s="117"/>
      <c r="Q828" s="285"/>
      <c r="R828" s="117"/>
      <c r="S828" s="117"/>
      <c r="T828" s="117"/>
      <c r="U828" s="117"/>
      <c r="V828" s="117"/>
      <c r="W828" s="117"/>
      <c r="X828" s="117"/>
      <c r="Y828" s="117"/>
      <c r="Z828" s="117"/>
    </row>
    <row r="829" spans="1:26" ht="15.75" customHeight="1">
      <c r="A829" s="117"/>
      <c r="B829" s="117"/>
      <c r="C829" s="117"/>
      <c r="D829" s="117"/>
      <c r="E829" s="285"/>
      <c r="F829" s="117"/>
      <c r="G829" s="285"/>
      <c r="H829" s="117"/>
      <c r="I829" s="285"/>
      <c r="J829" s="117"/>
      <c r="K829" s="285"/>
      <c r="L829" s="117"/>
      <c r="M829" s="285"/>
      <c r="N829" s="117"/>
      <c r="O829" s="285"/>
      <c r="P829" s="117"/>
      <c r="Q829" s="285"/>
      <c r="R829" s="117"/>
      <c r="S829" s="117"/>
      <c r="T829" s="117"/>
      <c r="U829" s="117"/>
      <c r="V829" s="117"/>
      <c r="W829" s="117"/>
      <c r="X829" s="117"/>
      <c r="Y829" s="117"/>
      <c r="Z829" s="117"/>
    </row>
    <row r="830" spans="1:26" ht="15.75" customHeight="1">
      <c r="A830" s="117"/>
      <c r="B830" s="117"/>
      <c r="C830" s="117"/>
      <c r="D830" s="117"/>
      <c r="E830" s="285"/>
      <c r="F830" s="117"/>
      <c r="G830" s="285"/>
      <c r="H830" s="117"/>
      <c r="I830" s="285"/>
      <c r="J830" s="117"/>
      <c r="K830" s="285"/>
      <c r="L830" s="117"/>
      <c r="M830" s="285"/>
      <c r="N830" s="117"/>
      <c r="O830" s="285"/>
      <c r="P830" s="117"/>
      <c r="Q830" s="285"/>
      <c r="R830" s="117"/>
      <c r="S830" s="117"/>
      <c r="T830" s="117"/>
      <c r="U830" s="117"/>
      <c r="V830" s="117"/>
      <c r="W830" s="117"/>
      <c r="X830" s="117"/>
      <c r="Y830" s="117"/>
      <c r="Z830" s="117"/>
    </row>
    <row r="831" spans="1:26" ht="15.75" customHeight="1">
      <c r="A831" s="117"/>
      <c r="B831" s="117"/>
      <c r="C831" s="117"/>
      <c r="D831" s="117"/>
      <c r="E831" s="285"/>
      <c r="F831" s="117"/>
      <c r="G831" s="285"/>
      <c r="H831" s="117"/>
      <c r="I831" s="285"/>
      <c r="J831" s="117"/>
      <c r="K831" s="285"/>
      <c r="L831" s="117"/>
      <c r="M831" s="285"/>
      <c r="N831" s="117"/>
      <c r="O831" s="285"/>
      <c r="P831" s="117"/>
      <c r="Q831" s="285"/>
      <c r="R831" s="117"/>
      <c r="S831" s="117"/>
      <c r="T831" s="117"/>
      <c r="U831" s="117"/>
      <c r="V831" s="117"/>
      <c r="W831" s="117"/>
      <c r="X831" s="117"/>
      <c r="Y831" s="117"/>
      <c r="Z831" s="117"/>
    </row>
    <row r="832" spans="1:26" ht="15.75" customHeight="1">
      <c r="A832" s="117"/>
      <c r="B832" s="117"/>
      <c r="C832" s="117"/>
      <c r="D832" s="117"/>
      <c r="E832" s="285"/>
      <c r="F832" s="117"/>
      <c r="G832" s="285"/>
      <c r="H832" s="117"/>
      <c r="I832" s="285"/>
      <c r="J832" s="117"/>
      <c r="K832" s="285"/>
      <c r="L832" s="117"/>
      <c r="M832" s="285"/>
      <c r="N832" s="117"/>
      <c r="O832" s="285"/>
      <c r="P832" s="117"/>
      <c r="Q832" s="285"/>
      <c r="R832" s="117"/>
      <c r="S832" s="117"/>
      <c r="T832" s="117"/>
      <c r="U832" s="117"/>
      <c r="V832" s="117"/>
      <c r="W832" s="117"/>
      <c r="X832" s="117"/>
      <c r="Y832" s="117"/>
      <c r="Z832" s="117"/>
    </row>
    <row r="833" spans="1:26" ht="15.75" customHeight="1">
      <c r="A833" s="117"/>
      <c r="B833" s="117"/>
      <c r="C833" s="117"/>
      <c r="D833" s="117"/>
      <c r="E833" s="285"/>
      <c r="F833" s="117"/>
      <c r="G833" s="285"/>
      <c r="H833" s="117"/>
      <c r="I833" s="285"/>
      <c r="J833" s="117"/>
      <c r="K833" s="285"/>
      <c r="L833" s="117"/>
      <c r="M833" s="285"/>
      <c r="N833" s="117"/>
      <c r="O833" s="285"/>
      <c r="P833" s="117"/>
      <c r="Q833" s="285"/>
      <c r="R833" s="117"/>
      <c r="S833" s="117"/>
      <c r="T833" s="117"/>
      <c r="U833" s="117"/>
      <c r="V833" s="117"/>
      <c r="W833" s="117"/>
      <c r="X833" s="117"/>
      <c r="Y833" s="117"/>
      <c r="Z833" s="117"/>
    </row>
    <row r="834" spans="1:26" ht="15.75" customHeight="1">
      <c r="A834" s="117"/>
      <c r="B834" s="117"/>
      <c r="C834" s="117"/>
      <c r="D834" s="117"/>
      <c r="E834" s="285"/>
      <c r="F834" s="117"/>
      <c r="G834" s="285"/>
      <c r="H834" s="117"/>
      <c r="I834" s="285"/>
      <c r="J834" s="117"/>
      <c r="K834" s="285"/>
      <c r="L834" s="117"/>
      <c r="M834" s="285"/>
      <c r="N834" s="117"/>
      <c r="O834" s="285"/>
      <c r="P834" s="117"/>
      <c r="Q834" s="285"/>
      <c r="R834" s="117"/>
      <c r="S834" s="117"/>
      <c r="T834" s="117"/>
      <c r="U834" s="117"/>
      <c r="V834" s="117"/>
      <c r="W834" s="117"/>
      <c r="X834" s="117"/>
      <c r="Y834" s="117"/>
      <c r="Z834" s="117"/>
    </row>
    <row r="835" spans="1:26" ht="15.75" customHeight="1">
      <c r="A835" s="117"/>
      <c r="B835" s="117"/>
      <c r="C835" s="117"/>
      <c r="D835" s="117"/>
      <c r="E835" s="285"/>
      <c r="F835" s="117"/>
      <c r="G835" s="285"/>
      <c r="H835" s="117"/>
      <c r="I835" s="285"/>
      <c r="J835" s="117"/>
      <c r="K835" s="285"/>
      <c r="L835" s="117"/>
      <c r="M835" s="285"/>
      <c r="N835" s="117"/>
      <c r="O835" s="285"/>
      <c r="P835" s="117"/>
      <c r="Q835" s="285"/>
      <c r="R835" s="117"/>
      <c r="S835" s="117"/>
      <c r="T835" s="117"/>
      <c r="U835" s="117"/>
      <c r="V835" s="117"/>
      <c r="W835" s="117"/>
      <c r="X835" s="117"/>
      <c r="Y835" s="117"/>
      <c r="Z835" s="117"/>
    </row>
    <row r="836" spans="1:26" ht="15.75" customHeight="1">
      <c r="A836" s="117"/>
      <c r="B836" s="117"/>
      <c r="C836" s="117"/>
      <c r="D836" s="117"/>
      <c r="E836" s="285"/>
      <c r="F836" s="117"/>
      <c r="G836" s="285"/>
      <c r="H836" s="117"/>
      <c r="I836" s="285"/>
      <c r="J836" s="117"/>
      <c r="K836" s="285"/>
      <c r="L836" s="117"/>
      <c r="M836" s="285"/>
      <c r="N836" s="117"/>
      <c r="O836" s="285"/>
      <c r="P836" s="117"/>
      <c r="Q836" s="285"/>
      <c r="R836" s="117"/>
      <c r="S836" s="117"/>
      <c r="T836" s="117"/>
      <c r="U836" s="117"/>
      <c r="V836" s="117"/>
      <c r="W836" s="117"/>
      <c r="X836" s="117"/>
      <c r="Y836" s="117"/>
      <c r="Z836" s="117"/>
    </row>
    <row r="837" spans="1:26" ht="15.75" customHeight="1">
      <c r="A837" s="117"/>
      <c r="B837" s="117"/>
      <c r="C837" s="117"/>
      <c r="D837" s="117"/>
      <c r="E837" s="285"/>
      <c r="F837" s="117"/>
      <c r="G837" s="285"/>
      <c r="H837" s="117"/>
      <c r="I837" s="285"/>
      <c r="J837" s="117"/>
      <c r="K837" s="285"/>
      <c r="L837" s="117"/>
      <c r="M837" s="285"/>
      <c r="N837" s="117"/>
      <c r="O837" s="285"/>
      <c r="P837" s="117"/>
      <c r="Q837" s="285"/>
      <c r="R837" s="117"/>
      <c r="S837" s="117"/>
      <c r="T837" s="117"/>
      <c r="U837" s="117"/>
      <c r="V837" s="117"/>
      <c r="W837" s="117"/>
      <c r="X837" s="117"/>
      <c r="Y837" s="117"/>
      <c r="Z837" s="117"/>
    </row>
    <row r="838" spans="1:26" ht="15.75" customHeight="1">
      <c r="A838" s="117"/>
      <c r="B838" s="117"/>
      <c r="C838" s="117"/>
      <c r="D838" s="117"/>
      <c r="E838" s="285"/>
      <c r="F838" s="117"/>
      <c r="G838" s="285"/>
      <c r="H838" s="117"/>
      <c r="I838" s="285"/>
      <c r="J838" s="117"/>
      <c r="K838" s="285"/>
      <c r="L838" s="117"/>
      <c r="M838" s="285"/>
      <c r="N838" s="117"/>
      <c r="O838" s="285"/>
      <c r="P838" s="117"/>
      <c r="Q838" s="285"/>
      <c r="R838" s="117"/>
      <c r="S838" s="117"/>
      <c r="T838" s="117"/>
      <c r="U838" s="117"/>
      <c r="V838" s="117"/>
      <c r="W838" s="117"/>
      <c r="X838" s="117"/>
      <c r="Y838" s="117"/>
      <c r="Z838" s="117"/>
    </row>
    <row r="839" spans="1:26" ht="15.75" customHeight="1">
      <c r="A839" s="117"/>
      <c r="B839" s="117"/>
      <c r="C839" s="117"/>
      <c r="D839" s="117"/>
      <c r="E839" s="285"/>
      <c r="F839" s="117"/>
      <c r="G839" s="285"/>
      <c r="H839" s="117"/>
      <c r="I839" s="285"/>
      <c r="J839" s="117"/>
      <c r="K839" s="285"/>
      <c r="L839" s="117"/>
      <c r="M839" s="285"/>
      <c r="N839" s="117"/>
      <c r="O839" s="285"/>
      <c r="P839" s="117"/>
      <c r="Q839" s="285"/>
      <c r="R839" s="117"/>
      <c r="S839" s="117"/>
      <c r="T839" s="117"/>
      <c r="U839" s="117"/>
      <c r="V839" s="117"/>
      <c r="W839" s="117"/>
      <c r="X839" s="117"/>
      <c r="Y839" s="117"/>
      <c r="Z839" s="117"/>
    </row>
    <row r="840" spans="1:26" ht="15.75" customHeight="1">
      <c r="A840" s="117"/>
      <c r="B840" s="117"/>
      <c r="C840" s="117"/>
      <c r="D840" s="117"/>
      <c r="E840" s="285"/>
      <c r="F840" s="117"/>
      <c r="G840" s="285"/>
      <c r="H840" s="117"/>
      <c r="I840" s="285"/>
      <c r="J840" s="117"/>
      <c r="K840" s="285"/>
      <c r="L840" s="117"/>
      <c r="M840" s="285"/>
      <c r="N840" s="117"/>
      <c r="O840" s="285"/>
      <c r="P840" s="117"/>
      <c r="Q840" s="285"/>
      <c r="R840" s="117"/>
      <c r="S840" s="117"/>
      <c r="T840" s="117"/>
      <c r="U840" s="117"/>
      <c r="V840" s="117"/>
      <c r="W840" s="117"/>
      <c r="X840" s="117"/>
      <c r="Y840" s="117"/>
      <c r="Z840" s="117"/>
    </row>
    <row r="841" spans="1:26" ht="15.75" customHeight="1">
      <c r="A841" s="117"/>
      <c r="B841" s="117"/>
      <c r="C841" s="117"/>
      <c r="D841" s="117"/>
      <c r="E841" s="285"/>
      <c r="F841" s="117"/>
      <c r="G841" s="285"/>
      <c r="H841" s="117"/>
      <c r="I841" s="285"/>
      <c r="J841" s="117"/>
      <c r="K841" s="285"/>
      <c r="L841" s="117"/>
      <c r="M841" s="285"/>
      <c r="N841" s="117"/>
      <c r="O841" s="285"/>
      <c r="P841" s="117"/>
      <c r="Q841" s="285"/>
      <c r="R841" s="117"/>
      <c r="S841" s="117"/>
      <c r="T841" s="117"/>
      <c r="U841" s="117"/>
      <c r="V841" s="117"/>
      <c r="W841" s="117"/>
      <c r="X841" s="117"/>
      <c r="Y841" s="117"/>
      <c r="Z841" s="117"/>
    </row>
    <row r="842" spans="1:26" ht="15.75" customHeight="1">
      <c r="A842" s="117"/>
      <c r="B842" s="117"/>
      <c r="C842" s="117"/>
      <c r="D842" s="117"/>
      <c r="E842" s="285"/>
      <c r="F842" s="117"/>
      <c r="G842" s="285"/>
      <c r="H842" s="117"/>
      <c r="I842" s="285"/>
      <c r="J842" s="117"/>
      <c r="K842" s="285"/>
      <c r="L842" s="117"/>
      <c r="M842" s="285"/>
      <c r="N842" s="117"/>
      <c r="O842" s="285"/>
      <c r="P842" s="117"/>
      <c r="Q842" s="285"/>
      <c r="R842" s="117"/>
      <c r="S842" s="117"/>
      <c r="T842" s="117"/>
      <c r="U842" s="117"/>
      <c r="V842" s="117"/>
      <c r="W842" s="117"/>
      <c r="X842" s="117"/>
      <c r="Y842" s="117"/>
      <c r="Z842" s="117"/>
    </row>
    <row r="843" spans="1:26" ht="15.75" customHeight="1">
      <c r="A843" s="117"/>
      <c r="B843" s="117"/>
      <c r="C843" s="117"/>
      <c r="D843" s="117"/>
      <c r="E843" s="285"/>
      <c r="F843" s="117"/>
      <c r="G843" s="285"/>
      <c r="H843" s="117"/>
      <c r="I843" s="285"/>
      <c r="J843" s="117"/>
      <c r="K843" s="285"/>
      <c r="L843" s="117"/>
      <c r="M843" s="285"/>
      <c r="N843" s="117"/>
      <c r="O843" s="285"/>
      <c r="P843" s="117"/>
      <c r="Q843" s="285"/>
      <c r="R843" s="117"/>
      <c r="S843" s="117"/>
      <c r="T843" s="117"/>
      <c r="U843" s="117"/>
      <c r="V843" s="117"/>
      <c r="W843" s="117"/>
      <c r="X843" s="117"/>
      <c r="Y843" s="117"/>
      <c r="Z843" s="117"/>
    </row>
    <row r="844" spans="1:26" ht="15.75" customHeight="1">
      <c r="A844" s="117"/>
      <c r="B844" s="117"/>
      <c r="C844" s="117"/>
      <c r="D844" s="117"/>
      <c r="E844" s="285"/>
      <c r="F844" s="117"/>
      <c r="G844" s="285"/>
      <c r="H844" s="117"/>
      <c r="I844" s="285"/>
      <c r="J844" s="117"/>
      <c r="K844" s="285"/>
      <c r="L844" s="117"/>
      <c r="M844" s="285"/>
      <c r="N844" s="117"/>
      <c r="O844" s="285"/>
      <c r="P844" s="117"/>
      <c r="Q844" s="285"/>
      <c r="R844" s="117"/>
      <c r="S844" s="117"/>
      <c r="T844" s="117"/>
      <c r="U844" s="117"/>
      <c r="V844" s="117"/>
      <c r="W844" s="117"/>
      <c r="X844" s="117"/>
      <c r="Y844" s="117"/>
      <c r="Z844" s="117"/>
    </row>
    <row r="845" spans="1:26" ht="15.75" customHeight="1">
      <c r="A845" s="117"/>
      <c r="B845" s="117"/>
      <c r="C845" s="117"/>
      <c r="D845" s="117"/>
      <c r="E845" s="285"/>
      <c r="F845" s="117"/>
      <c r="G845" s="285"/>
      <c r="H845" s="117"/>
      <c r="I845" s="285"/>
      <c r="J845" s="117"/>
      <c r="K845" s="285"/>
      <c r="L845" s="117"/>
      <c r="M845" s="285"/>
      <c r="N845" s="117"/>
      <c r="O845" s="285"/>
      <c r="P845" s="117"/>
      <c r="Q845" s="285"/>
      <c r="R845" s="117"/>
      <c r="S845" s="117"/>
      <c r="T845" s="117"/>
      <c r="U845" s="117"/>
      <c r="V845" s="117"/>
      <c r="W845" s="117"/>
      <c r="X845" s="117"/>
      <c r="Y845" s="117"/>
      <c r="Z845" s="117"/>
    </row>
    <row r="846" spans="1:26" ht="15.75" customHeight="1">
      <c r="A846" s="117"/>
      <c r="B846" s="117"/>
      <c r="C846" s="117"/>
      <c r="D846" s="117"/>
      <c r="E846" s="285"/>
      <c r="F846" s="117"/>
      <c r="G846" s="285"/>
      <c r="H846" s="117"/>
      <c r="I846" s="285"/>
      <c r="J846" s="117"/>
      <c r="K846" s="285"/>
      <c r="L846" s="117"/>
      <c r="M846" s="285"/>
      <c r="N846" s="117"/>
      <c r="O846" s="285"/>
      <c r="P846" s="117"/>
      <c r="Q846" s="285"/>
      <c r="R846" s="117"/>
      <c r="S846" s="117"/>
      <c r="T846" s="117"/>
      <c r="U846" s="117"/>
      <c r="V846" s="117"/>
      <c r="W846" s="117"/>
      <c r="X846" s="117"/>
      <c r="Y846" s="117"/>
      <c r="Z846" s="117"/>
    </row>
    <row r="847" spans="1:26" ht="15.75" customHeight="1">
      <c r="A847" s="117"/>
      <c r="B847" s="117"/>
      <c r="C847" s="117"/>
      <c r="D847" s="117"/>
      <c r="E847" s="285"/>
      <c r="F847" s="117"/>
      <c r="G847" s="285"/>
      <c r="H847" s="117"/>
      <c r="I847" s="285"/>
      <c r="J847" s="117"/>
      <c r="K847" s="285"/>
      <c r="L847" s="117"/>
      <c r="M847" s="285"/>
      <c r="N847" s="117"/>
      <c r="O847" s="285"/>
      <c r="P847" s="117"/>
      <c r="Q847" s="285"/>
      <c r="R847" s="117"/>
      <c r="S847" s="117"/>
      <c r="T847" s="117"/>
      <c r="U847" s="117"/>
      <c r="V847" s="117"/>
      <c r="W847" s="117"/>
      <c r="X847" s="117"/>
      <c r="Y847" s="117"/>
      <c r="Z847" s="117"/>
    </row>
    <row r="848" spans="1:26" ht="15.75" customHeight="1">
      <c r="A848" s="117"/>
      <c r="B848" s="117"/>
      <c r="C848" s="117"/>
      <c r="D848" s="117"/>
      <c r="E848" s="285"/>
      <c r="F848" s="117"/>
      <c r="G848" s="285"/>
      <c r="H848" s="117"/>
      <c r="I848" s="285"/>
      <c r="J848" s="117"/>
      <c r="K848" s="285"/>
      <c r="L848" s="117"/>
      <c r="M848" s="285"/>
      <c r="N848" s="117"/>
      <c r="O848" s="285"/>
      <c r="P848" s="117"/>
      <c r="Q848" s="285"/>
      <c r="R848" s="117"/>
      <c r="S848" s="117"/>
      <c r="T848" s="117"/>
      <c r="U848" s="117"/>
      <c r="V848" s="117"/>
      <c r="W848" s="117"/>
      <c r="X848" s="117"/>
      <c r="Y848" s="117"/>
      <c r="Z848" s="117"/>
    </row>
    <row r="849" spans="1:26" ht="15.75" customHeight="1">
      <c r="A849" s="117"/>
      <c r="B849" s="117"/>
      <c r="C849" s="117"/>
      <c r="D849" s="117"/>
      <c r="E849" s="285"/>
      <c r="F849" s="117"/>
      <c r="G849" s="285"/>
      <c r="H849" s="117"/>
      <c r="I849" s="285"/>
      <c r="J849" s="117"/>
      <c r="K849" s="285"/>
      <c r="L849" s="117"/>
      <c r="M849" s="285"/>
      <c r="N849" s="117"/>
      <c r="O849" s="285"/>
      <c r="P849" s="117"/>
      <c r="Q849" s="285"/>
      <c r="R849" s="117"/>
      <c r="S849" s="117"/>
      <c r="T849" s="117"/>
      <c r="U849" s="117"/>
      <c r="V849" s="117"/>
      <c r="W849" s="117"/>
      <c r="X849" s="117"/>
      <c r="Y849" s="117"/>
      <c r="Z849" s="117"/>
    </row>
    <row r="850" spans="1:26" ht="15.75" customHeight="1">
      <c r="A850" s="117"/>
      <c r="B850" s="117"/>
      <c r="C850" s="117"/>
      <c r="D850" s="117"/>
      <c r="E850" s="285"/>
      <c r="F850" s="117"/>
      <c r="G850" s="285"/>
      <c r="H850" s="117"/>
      <c r="I850" s="285"/>
      <c r="J850" s="117"/>
      <c r="K850" s="285"/>
      <c r="L850" s="117"/>
      <c r="M850" s="285"/>
      <c r="N850" s="117"/>
      <c r="O850" s="285"/>
      <c r="P850" s="117"/>
      <c r="Q850" s="285"/>
      <c r="R850" s="117"/>
      <c r="S850" s="117"/>
      <c r="T850" s="117"/>
      <c r="U850" s="117"/>
      <c r="V850" s="117"/>
      <c r="W850" s="117"/>
      <c r="X850" s="117"/>
      <c r="Y850" s="117"/>
      <c r="Z850" s="117"/>
    </row>
    <row r="851" spans="1:26" ht="15.75" customHeight="1">
      <c r="A851" s="117"/>
      <c r="B851" s="117"/>
      <c r="C851" s="117"/>
      <c r="D851" s="117"/>
      <c r="E851" s="285"/>
      <c r="F851" s="117"/>
      <c r="G851" s="285"/>
      <c r="H851" s="117"/>
      <c r="I851" s="285"/>
      <c r="J851" s="117"/>
      <c r="K851" s="285"/>
      <c r="L851" s="117"/>
      <c r="M851" s="285"/>
      <c r="N851" s="117"/>
      <c r="O851" s="285"/>
      <c r="P851" s="117"/>
      <c r="Q851" s="285"/>
      <c r="R851" s="117"/>
      <c r="S851" s="117"/>
      <c r="T851" s="117"/>
      <c r="U851" s="117"/>
      <c r="V851" s="117"/>
      <c r="W851" s="117"/>
      <c r="X851" s="117"/>
      <c r="Y851" s="117"/>
      <c r="Z851" s="117"/>
    </row>
    <row r="852" spans="1:26" ht="15.75" customHeight="1">
      <c r="A852" s="117"/>
      <c r="B852" s="117"/>
      <c r="C852" s="117"/>
      <c r="D852" s="117"/>
      <c r="E852" s="285"/>
      <c r="F852" s="117"/>
      <c r="G852" s="285"/>
      <c r="H852" s="117"/>
      <c r="I852" s="285"/>
      <c r="J852" s="117"/>
      <c r="K852" s="285"/>
      <c r="L852" s="117"/>
      <c r="M852" s="285"/>
      <c r="N852" s="117"/>
      <c r="O852" s="285"/>
      <c r="P852" s="117"/>
      <c r="Q852" s="285"/>
      <c r="R852" s="117"/>
      <c r="S852" s="117"/>
      <c r="T852" s="117"/>
      <c r="U852" s="117"/>
      <c r="V852" s="117"/>
      <c r="W852" s="117"/>
      <c r="X852" s="117"/>
      <c r="Y852" s="117"/>
      <c r="Z852" s="117"/>
    </row>
    <row r="853" spans="1:26" ht="15.75" customHeight="1">
      <c r="A853" s="117"/>
      <c r="B853" s="117"/>
      <c r="C853" s="117"/>
      <c r="D853" s="117"/>
      <c r="E853" s="285"/>
      <c r="F853" s="117"/>
      <c r="G853" s="285"/>
      <c r="H853" s="117"/>
      <c r="I853" s="285"/>
      <c r="J853" s="117"/>
      <c r="K853" s="285"/>
      <c r="L853" s="117"/>
      <c r="M853" s="285"/>
      <c r="N853" s="117"/>
      <c r="O853" s="285"/>
      <c r="P853" s="117"/>
      <c r="Q853" s="285"/>
      <c r="R853" s="117"/>
      <c r="S853" s="117"/>
      <c r="T853" s="117"/>
      <c r="U853" s="117"/>
      <c r="V853" s="117"/>
      <c r="W853" s="117"/>
      <c r="X853" s="117"/>
      <c r="Y853" s="117"/>
      <c r="Z853" s="117"/>
    </row>
    <row r="854" spans="1:26" ht="15.75" customHeight="1">
      <c r="A854" s="117"/>
      <c r="B854" s="117"/>
      <c r="C854" s="117"/>
      <c r="D854" s="117"/>
      <c r="E854" s="285"/>
      <c r="F854" s="117"/>
      <c r="G854" s="285"/>
      <c r="H854" s="117"/>
      <c r="I854" s="285"/>
      <c r="J854" s="117"/>
      <c r="K854" s="285"/>
      <c r="L854" s="117"/>
      <c r="M854" s="285"/>
      <c r="N854" s="117"/>
      <c r="O854" s="285"/>
      <c r="P854" s="117"/>
      <c r="Q854" s="285"/>
      <c r="R854" s="117"/>
      <c r="S854" s="117"/>
      <c r="T854" s="117"/>
      <c r="U854" s="117"/>
      <c r="V854" s="117"/>
      <c r="W854" s="117"/>
      <c r="X854" s="117"/>
      <c r="Y854" s="117"/>
      <c r="Z854" s="117"/>
    </row>
    <row r="855" spans="1:26" ht="15.75" customHeight="1">
      <c r="A855" s="117"/>
      <c r="B855" s="117"/>
      <c r="C855" s="117"/>
      <c r="D855" s="117"/>
      <c r="E855" s="285"/>
      <c r="F855" s="117"/>
      <c r="G855" s="285"/>
      <c r="H855" s="117"/>
      <c r="I855" s="285"/>
      <c r="J855" s="117"/>
      <c r="K855" s="285"/>
      <c r="L855" s="117"/>
      <c r="M855" s="285"/>
      <c r="N855" s="117"/>
      <c r="O855" s="285"/>
      <c r="P855" s="117"/>
      <c r="Q855" s="285"/>
      <c r="R855" s="117"/>
      <c r="S855" s="117"/>
      <c r="T855" s="117"/>
      <c r="U855" s="117"/>
      <c r="V855" s="117"/>
      <c r="W855" s="117"/>
      <c r="X855" s="117"/>
      <c r="Y855" s="117"/>
      <c r="Z855" s="117"/>
    </row>
    <row r="856" spans="1:26" ht="15.75" customHeight="1">
      <c r="A856" s="117"/>
      <c r="B856" s="117"/>
      <c r="C856" s="117"/>
      <c r="D856" s="117"/>
      <c r="E856" s="285"/>
      <c r="F856" s="117"/>
      <c r="G856" s="285"/>
      <c r="H856" s="117"/>
      <c r="I856" s="285"/>
      <c r="J856" s="117"/>
      <c r="K856" s="285"/>
      <c r="L856" s="117"/>
      <c r="M856" s="285"/>
      <c r="N856" s="117"/>
      <c r="O856" s="285"/>
      <c r="P856" s="117"/>
      <c r="Q856" s="285"/>
      <c r="R856" s="117"/>
      <c r="S856" s="117"/>
      <c r="T856" s="117"/>
      <c r="U856" s="117"/>
      <c r="V856" s="117"/>
      <c r="W856" s="117"/>
      <c r="X856" s="117"/>
      <c r="Y856" s="117"/>
      <c r="Z856" s="117"/>
    </row>
    <row r="857" spans="1:26" ht="15.75" customHeight="1">
      <c r="A857" s="117"/>
      <c r="B857" s="117"/>
      <c r="C857" s="117"/>
      <c r="D857" s="117"/>
      <c r="E857" s="285"/>
      <c r="F857" s="117"/>
      <c r="G857" s="285"/>
      <c r="H857" s="117"/>
      <c r="I857" s="285"/>
      <c r="J857" s="117"/>
      <c r="K857" s="285"/>
      <c r="L857" s="117"/>
      <c r="M857" s="285"/>
      <c r="N857" s="117"/>
      <c r="O857" s="285"/>
      <c r="P857" s="117"/>
      <c r="Q857" s="285"/>
      <c r="R857" s="117"/>
      <c r="S857" s="117"/>
      <c r="T857" s="117"/>
      <c r="U857" s="117"/>
      <c r="V857" s="117"/>
      <c r="W857" s="117"/>
      <c r="X857" s="117"/>
      <c r="Y857" s="117"/>
      <c r="Z857" s="117"/>
    </row>
    <row r="858" spans="1:26" ht="15.75" customHeight="1">
      <c r="A858" s="117"/>
      <c r="B858" s="117"/>
      <c r="C858" s="117"/>
      <c r="D858" s="117"/>
      <c r="E858" s="285"/>
      <c r="F858" s="117"/>
      <c r="G858" s="285"/>
      <c r="H858" s="117"/>
      <c r="I858" s="285"/>
      <c r="J858" s="117"/>
      <c r="K858" s="285"/>
      <c r="L858" s="117"/>
      <c r="M858" s="285"/>
      <c r="N858" s="117"/>
      <c r="O858" s="285"/>
      <c r="P858" s="117"/>
      <c r="Q858" s="285"/>
      <c r="R858" s="117"/>
      <c r="S858" s="117"/>
      <c r="T858" s="117"/>
      <c r="U858" s="117"/>
      <c r="V858" s="117"/>
      <c r="W858" s="117"/>
      <c r="X858" s="117"/>
      <c r="Y858" s="117"/>
      <c r="Z858" s="117"/>
    </row>
    <row r="859" spans="1:26" ht="15.75" customHeight="1">
      <c r="A859" s="117"/>
      <c r="B859" s="117"/>
      <c r="C859" s="117"/>
      <c r="D859" s="117"/>
      <c r="E859" s="285"/>
      <c r="F859" s="117"/>
      <c r="G859" s="285"/>
      <c r="H859" s="117"/>
      <c r="I859" s="285"/>
      <c r="J859" s="117"/>
      <c r="K859" s="285"/>
      <c r="L859" s="117"/>
      <c r="M859" s="285"/>
      <c r="N859" s="117"/>
      <c r="O859" s="285"/>
      <c r="P859" s="117"/>
      <c r="Q859" s="285"/>
      <c r="R859" s="117"/>
      <c r="S859" s="117"/>
      <c r="T859" s="117"/>
      <c r="U859" s="117"/>
      <c r="V859" s="117"/>
      <c r="W859" s="117"/>
      <c r="X859" s="117"/>
      <c r="Y859" s="117"/>
      <c r="Z859" s="117"/>
    </row>
    <row r="860" spans="1:26" ht="15.75" customHeight="1">
      <c r="A860" s="117"/>
      <c r="B860" s="117"/>
      <c r="C860" s="117"/>
      <c r="D860" s="117"/>
      <c r="E860" s="285"/>
      <c r="F860" s="117"/>
      <c r="G860" s="285"/>
      <c r="H860" s="117"/>
      <c r="I860" s="285"/>
      <c r="J860" s="117"/>
      <c r="K860" s="285"/>
      <c r="L860" s="117"/>
      <c r="M860" s="285"/>
      <c r="N860" s="117"/>
      <c r="O860" s="285"/>
      <c r="P860" s="117"/>
      <c r="Q860" s="285"/>
      <c r="R860" s="117"/>
      <c r="S860" s="117"/>
      <c r="T860" s="117"/>
      <c r="U860" s="117"/>
      <c r="V860" s="117"/>
      <c r="W860" s="117"/>
      <c r="X860" s="117"/>
      <c r="Y860" s="117"/>
      <c r="Z860" s="117"/>
    </row>
    <row r="861" spans="1:26" ht="15.75" customHeight="1">
      <c r="A861" s="117"/>
      <c r="B861" s="117"/>
      <c r="C861" s="117"/>
      <c r="D861" s="117"/>
      <c r="E861" s="285"/>
      <c r="F861" s="117"/>
      <c r="G861" s="285"/>
      <c r="H861" s="117"/>
      <c r="I861" s="285"/>
      <c r="J861" s="117"/>
      <c r="K861" s="285"/>
      <c r="L861" s="117"/>
      <c r="M861" s="285"/>
      <c r="N861" s="117"/>
      <c r="O861" s="285"/>
      <c r="P861" s="117"/>
      <c r="Q861" s="285"/>
      <c r="R861" s="117"/>
      <c r="S861" s="117"/>
      <c r="T861" s="117"/>
      <c r="U861" s="117"/>
      <c r="V861" s="117"/>
      <c r="W861" s="117"/>
      <c r="X861" s="117"/>
      <c r="Y861" s="117"/>
      <c r="Z861" s="117"/>
    </row>
    <row r="862" spans="1:26" ht="15.75" customHeight="1">
      <c r="A862" s="117"/>
      <c r="B862" s="117"/>
      <c r="C862" s="117"/>
      <c r="D862" s="117"/>
      <c r="E862" s="285"/>
      <c r="F862" s="117"/>
      <c r="G862" s="285"/>
      <c r="H862" s="117"/>
      <c r="I862" s="285"/>
      <c r="J862" s="117"/>
      <c r="K862" s="285"/>
      <c r="L862" s="117"/>
      <c r="M862" s="285"/>
      <c r="N862" s="117"/>
      <c r="O862" s="285"/>
      <c r="P862" s="117"/>
      <c r="Q862" s="285"/>
      <c r="R862" s="117"/>
      <c r="S862" s="117"/>
      <c r="T862" s="117"/>
      <c r="U862" s="117"/>
      <c r="V862" s="117"/>
      <c r="W862" s="117"/>
      <c r="X862" s="117"/>
      <c r="Y862" s="117"/>
      <c r="Z862" s="117"/>
    </row>
    <row r="863" spans="1:26" ht="15.75" customHeight="1">
      <c r="A863" s="117"/>
      <c r="B863" s="117"/>
      <c r="C863" s="117"/>
      <c r="D863" s="117"/>
      <c r="E863" s="285"/>
      <c r="F863" s="117"/>
      <c r="G863" s="285"/>
      <c r="H863" s="117"/>
      <c r="I863" s="285"/>
      <c r="J863" s="117"/>
      <c r="K863" s="285"/>
      <c r="L863" s="117"/>
      <c r="M863" s="285"/>
      <c r="N863" s="117"/>
      <c r="O863" s="285"/>
      <c r="P863" s="117"/>
      <c r="Q863" s="285"/>
      <c r="R863" s="117"/>
      <c r="S863" s="117"/>
      <c r="T863" s="117"/>
      <c r="U863" s="117"/>
      <c r="V863" s="117"/>
      <c r="W863" s="117"/>
      <c r="X863" s="117"/>
      <c r="Y863" s="117"/>
      <c r="Z863" s="117"/>
    </row>
    <row r="864" spans="1:26" ht="15.75" customHeight="1">
      <c r="A864" s="117"/>
      <c r="B864" s="117"/>
      <c r="C864" s="117"/>
      <c r="D864" s="117"/>
      <c r="E864" s="285"/>
      <c r="F864" s="117"/>
      <c r="G864" s="285"/>
      <c r="H864" s="117"/>
      <c r="I864" s="285"/>
      <c r="J864" s="117"/>
      <c r="K864" s="285"/>
      <c r="L864" s="117"/>
      <c r="M864" s="285"/>
      <c r="N864" s="117"/>
      <c r="O864" s="285"/>
      <c r="P864" s="117"/>
      <c r="Q864" s="285"/>
      <c r="R864" s="117"/>
      <c r="S864" s="117"/>
      <c r="T864" s="117"/>
      <c r="U864" s="117"/>
      <c r="V864" s="117"/>
      <c r="W864" s="117"/>
      <c r="X864" s="117"/>
      <c r="Y864" s="117"/>
      <c r="Z864" s="117"/>
    </row>
    <row r="865" spans="1:26" ht="15.75" customHeight="1">
      <c r="A865" s="117"/>
      <c r="B865" s="117"/>
      <c r="C865" s="117"/>
      <c r="D865" s="117"/>
      <c r="E865" s="285"/>
      <c r="F865" s="117"/>
      <c r="G865" s="285"/>
      <c r="H865" s="117"/>
      <c r="I865" s="285"/>
      <c r="J865" s="117"/>
      <c r="K865" s="285"/>
      <c r="L865" s="117"/>
      <c r="M865" s="285"/>
      <c r="N865" s="117"/>
      <c r="O865" s="285"/>
      <c r="P865" s="117"/>
      <c r="Q865" s="285"/>
      <c r="R865" s="117"/>
      <c r="S865" s="117"/>
      <c r="T865" s="117"/>
      <c r="U865" s="117"/>
      <c r="V865" s="117"/>
      <c r="W865" s="117"/>
      <c r="X865" s="117"/>
      <c r="Y865" s="117"/>
      <c r="Z865" s="117"/>
    </row>
    <row r="866" spans="1:26" ht="15.75" customHeight="1">
      <c r="A866" s="117"/>
      <c r="B866" s="117"/>
      <c r="C866" s="117"/>
      <c r="D866" s="117"/>
      <c r="E866" s="285"/>
      <c r="F866" s="117"/>
      <c r="G866" s="285"/>
      <c r="H866" s="117"/>
      <c r="I866" s="285"/>
      <c r="J866" s="117"/>
      <c r="K866" s="285"/>
      <c r="L866" s="117"/>
      <c r="M866" s="285"/>
      <c r="N866" s="117"/>
      <c r="O866" s="285"/>
      <c r="P866" s="117"/>
      <c r="Q866" s="285"/>
      <c r="R866" s="117"/>
      <c r="S866" s="117"/>
      <c r="T866" s="117"/>
      <c r="U866" s="117"/>
      <c r="V866" s="117"/>
      <c r="W866" s="117"/>
      <c r="X866" s="117"/>
      <c r="Y866" s="117"/>
      <c r="Z866" s="117"/>
    </row>
    <row r="867" spans="1:26" ht="15.75" customHeight="1">
      <c r="A867" s="117"/>
      <c r="B867" s="117"/>
      <c r="C867" s="117"/>
      <c r="D867" s="117"/>
      <c r="E867" s="285"/>
      <c r="F867" s="117"/>
      <c r="G867" s="285"/>
      <c r="H867" s="117"/>
      <c r="I867" s="285"/>
      <c r="J867" s="117"/>
      <c r="K867" s="285"/>
      <c r="L867" s="117"/>
      <c r="M867" s="285"/>
      <c r="N867" s="117"/>
      <c r="O867" s="285"/>
      <c r="P867" s="117"/>
      <c r="Q867" s="285"/>
      <c r="R867" s="117"/>
      <c r="S867" s="117"/>
      <c r="T867" s="117"/>
      <c r="U867" s="117"/>
      <c r="V867" s="117"/>
      <c r="W867" s="117"/>
      <c r="X867" s="117"/>
      <c r="Y867" s="117"/>
      <c r="Z867" s="117"/>
    </row>
    <row r="868" spans="1:26" ht="15.75" customHeight="1">
      <c r="A868" s="117"/>
      <c r="B868" s="117"/>
      <c r="C868" s="117"/>
      <c r="D868" s="117"/>
      <c r="E868" s="285"/>
      <c r="F868" s="117"/>
      <c r="G868" s="285"/>
      <c r="H868" s="117"/>
      <c r="I868" s="285"/>
      <c r="J868" s="117"/>
      <c r="K868" s="285"/>
      <c r="L868" s="117"/>
      <c r="M868" s="285"/>
      <c r="N868" s="117"/>
      <c r="O868" s="285"/>
      <c r="P868" s="117"/>
      <c r="Q868" s="285"/>
      <c r="R868" s="117"/>
      <c r="S868" s="117"/>
      <c r="T868" s="117"/>
      <c r="U868" s="117"/>
      <c r="V868" s="117"/>
      <c r="W868" s="117"/>
      <c r="X868" s="117"/>
      <c r="Y868" s="117"/>
      <c r="Z868" s="117"/>
    </row>
    <row r="869" spans="1:26" ht="15.75" customHeight="1">
      <c r="A869" s="117"/>
      <c r="B869" s="117"/>
      <c r="C869" s="117"/>
      <c r="D869" s="117"/>
      <c r="E869" s="285"/>
      <c r="F869" s="117"/>
      <c r="G869" s="285"/>
      <c r="H869" s="117"/>
      <c r="I869" s="285"/>
      <c r="J869" s="117"/>
      <c r="K869" s="285"/>
      <c r="L869" s="117"/>
      <c r="M869" s="285"/>
      <c r="N869" s="117"/>
      <c r="O869" s="285"/>
      <c r="P869" s="117"/>
      <c r="Q869" s="285"/>
      <c r="R869" s="117"/>
      <c r="S869" s="117"/>
      <c r="T869" s="117"/>
      <c r="U869" s="117"/>
      <c r="V869" s="117"/>
      <c r="W869" s="117"/>
      <c r="X869" s="117"/>
      <c r="Y869" s="117"/>
      <c r="Z869" s="117"/>
    </row>
    <row r="870" spans="1:26" ht="15.75" customHeight="1">
      <c r="A870" s="117"/>
      <c r="B870" s="117"/>
      <c r="C870" s="117"/>
      <c r="D870" s="117"/>
      <c r="E870" s="285"/>
      <c r="F870" s="117"/>
      <c r="G870" s="285"/>
      <c r="H870" s="117"/>
      <c r="I870" s="285"/>
      <c r="J870" s="117"/>
      <c r="K870" s="285"/>
      <c r="L870" s="117"/>
      <c r="M870" s="285"/>
      <c r="N870" s="117"/>
      <c r="O870" s="285"/>
      <c r="P870" s="117"/>
      <c r="Q870" s="285"/>
      <c r="R870" s="117"/>
      <c r="S870" s="117"/>
      <c r="T870" s="117"/>
      <c r="U870" s="117"/>
      <c r="V870" s="117"/>
      <c r="W870" s="117"/>
      <c r="X870" s="117"/>
      <c r="Y870" s="117"/>
      <c r="Z870" s="117"/>
    </row>
    <row r="871" spans="1:26" ht="15.75" customHeight="1">
      <c r="A871" s="117"/>
      <c r="B871" s="117"/>
      <c r="C871" s="117"/>
      <c r="D871" s="117"/>
      <c r="E871" s="285"/>
      <c r="F871" s="117"/>
      <c r="G871" s="285"/>
      <c r="H871" s="117"/>
      <c r="I871" s="285"/>
      <c r="J871" s="117"/>
      <c r="K871" s="285"/>
      <c r="L871" s="117"/>
      <c r="M871" s="285"/>
      <c r="N871" s="117"/>
      <c r="O871" s="285"/>
      <c r="P871" s="117"/>
      <c r="Q871" s="285"/>
      <c r="R871" s="117"/>
      <c r="S871" s="117"/>
      <c r="T871" s="117"/>
      <c r="U871" s="117"/>
      <c r="V871" s="117"/>
      <c r="W871" s="117"/>
      <c r="X871" s="117"/>
      <c r="Y871" s="117"/>
      <c r="Z871" s="117"/>
    </row>
    <row r="872" spans="1:26" ht="15.75" customHeight="1">
      <c r="A872" s="117"/>
      <c r="B872" s="117"/>
      <c r="C872" s="117"/>
      <c r="D872" s="117"/>
      <c r="E872" s="285"/>
      <c r="F872" s="117"/>
      <c r="G872" s="285"/>
      <c r="H872" s="117"/>
      <c r="I872" s="285"/>
      <c r="J872" s="117"/>
      <c r="K872" s="285"/>
      <c r="L872" s="117"/>
      <c r="M872" s="285"/>
      <c r="N872" s="117"/>
      <c r="O872" s="285"/>
      <c r="P872" s="117"/>
      <c r="Q872" s="285"/>
      <c r="R872" s="117"/>
      <c r="S872" s="117"/>
      <c r="T872" s="117"/>
      <c r="U872" s="117"/>
      <c r="V872" s="117"/>
      <c r="W872" s="117"/>
      <c r="X872" s="117"/>
      <c r="Y872" s="117"/>
      <c r="Z872" s="117"/>
    </row>
    <row r="873" spans="1:26" ht="15.75" customHeight="1">
      <c r="A873" s="117"/>
      <c r="B873" s="117"/>
      <c r="C873" s="117"/>
      <c r="D873" s="117"/>
      <c r="E873" s="285"/>
      <c r="F873" s="117"/>
      <c r="G873" s="285"/>
      <c r="H873" s="117"/>
      <c r="I873" s="285"/>
      <c r="J873" s="117"/>
      <c r="K873" s="285"/>
      <c r="L873" s="117"/>
      <c r="M873" s="285"/>
      <c r="N873" s="117"/>
      <c r="O873" s="285"/>
      <c r="P873" s="117"/>
      <c r="Q873" s="285"/>
      <c r="R873" s="117"/>
      <c r="S873" s="117"/>
      <c r="T873" s="117"/>
      <c r="U873" s="117"/>
      <c r="V873" s="117"/>
      <c r="W873" s="117"/>
      <c r="X873" s="117"/>
      <c r="Y873" s="117"/>
      <c r="Z873" s="117"/>
    </row>
    <row r="874" spans="1:26" ht="15.75" customHeight="1">
      <c r="A874" s="117"/>
      <c r="B874" s="117"/>
      <c r="C874" s="117"/>
      <c r="D874" s="117"/>
      <c r="E874" s="285"/>
      <c r="F874" s="117"/>
      <c r="G874" s="285"/>
      <c r="H874" s="117"/>
      <c r="I874" s="285"/>
      <c r="J874" s="117"/>
      <c r="K874" s="285"/>
      <c r="L874" s="117"/>
      <c r="M874" s="285"/>
      <c r="N874" s="117"/>
      <c r="O874" s="285"/>
      <c r="P874" s="117"/>
      <c r="Q874" s="285"/>
      <c r="R874" s="117"/>
      <c r="S874" s="117"/>
      <c r="T874" s="117"/>
      <c r="U874" s="117"/>
      <c r="V874" s="117"/>
      <c r="W874" s="117"/>
      <c r="X874" s="117"/>
      <c r="Y874" s="117"/>
      <c r="Z874" s="117"/>
    </row>
    <row r="875" spans="1:26" ht="15.75" customHeight="1">
      <c r="A875" s="117"/>
      <c r="B875" s="117"/>
      <c r="C875" s="117"/>
      <c r="D875" s="117"/>
      <c r="E875" s="285"/>
      <c r="F875" s="117"/>
      <c r="G875" s="285"/>
      <c r="H875" s="117"/>
      <c r="I875" s="285"/>
      <c r="J875" s="117"/>
      <c r="K875" s="285"/>
      <c r="L875" s="117"/>
      <c r="M875" s="285"/>
      <c r="N875" s="117"/>
      <c r="O875" s="285"/>
      <c r="P875" s="117"/>
      <c r="Q875" s="285"/>
      <c r="R875" s="117"/>
      <c r="S875" s="117"/>
      <c r="T875" s="117"/>
      <c r="U875" s="117"/>
      <c r="V875" s="117"/>
      <c r="W875" s="117"/>
      <c r="X875" s="117"/>
      <c r="Y875" s="117"/>
      <c r="Z875" s="117"/>
    </row>
    <row r="876" spans="1:26" ht="15.75" customHeight="1">
      <c r="A876" s="117"/>
      <c r="B876" s="117"/>
      <c r="C876" s="117"/>
      <c r="D876" s="117"/>
      <c r="E876" s="285"/>
      <c r="F876" s="117"/>
      <c r="G876" s="285"/>
      <c r="H876" s="117"/>
      <c r="I876" s="285"/>
      <c r="J876" s="117"/>
      <c r="K876" s="285"/>
      <c r="L876" s="117"/>
      <c r="M876" s="285"/>
      <c r="N876" s="117"/>
      <c r="O876" s="285"/>
      <c r="P876" s="117"/>
      <c r="Q876" s="285"/>
      <c r="R876" s="117"/>
      <c r="S876" s="117"/>
      <c r="T876" s="117"/>
      <c r="U876" s="117"/>
      <c r="V876" s="117"/>
      <c r="W876" s="117"/>
      <c r="X876" s="117"/>
      <c r="Y876" s="117"/>
      <c r="Z876" s="117"/>
    </row>
    <row r="877" spans="1:26" ht="15.75" customHeight="1">
      <c r="A877" s="117"/>
      <c r="B877" s="117"/>
      <c r="C877" s="117"/>
      <c r="D877" s="117"/>
      <c r="E877" s="285"/>
      <c r="F877" s="117"/>
      <c r="G877" s="285"/>
      <c r="H877" s="117"/>
      <c r="I877" s="285"/>
      <c r="J877" s="117"/>
      <c r="K877" s="285"/>
      <c r="L877" s="117"/>
      <c r="M877" s="285"/>
      <c r="N877" s="117"/>
      <c r="O877" s="285"/>
      <c r="P877" s="117"/>
      <c r="Q877" s="285"/>
      <c r="R877" s="117"/>
      <c r="S877" s="117"/>
      <c r="T877" s="117"/>
      <c r="U877" s="117"/>
      <c r="V877" s="117"/>
      <c r="W877" s="117"/>
      <c r="X877" s="117"/>
      <c r="Y877" s="117"/>
      <c r="Z877" s="117"/>
    </row>
    <row r="878" spans="1:26" ht="15.75" customHeight="1">
      <c r="A878" s="117"/>
      <c r="B878" s="117"/>
      <c r="C878" s="117"/>
      <c r="D878" s="117"/>
      <c r="E878" s="285"/>
      <c r="F878" s="117"/>
      <c r="G878" s="285"/>
      <c r="H878" s="117"/>
      <c r="I878" s="285"/>
      <c r="J878" s="117"/>
      <c r="K878" s="285"/>
      <c r="L878" s="117"/>
      <c r="M878" s="285"/>
      <c r="N878" s="117"/>
      <c r="O878" s="285"/>
      <c r="P878" s="117"/>
      <c r="Q878" s="285"/>
      <c r="R878" s="117"/>
      <c r="S878" s="117"/>
      <c r="T878" s="117"/>
      <c r="U878" s="117"/>
      <c r="V878" s="117"/>
      <c r="W878" s="117"/>
      <c r="X878" s="117"/>
      <c r="Y878" s="117"/>
      <c r="Z878" s="117"/>
    </row>
    <row r="879" spans="1:26" ht="15.75" customHeight="1">
      <c r="A879" s="117"/>
      <c r="B879" s="117"/>
      <c r="C879" s="117"/>
      <c r="D879" s="117"/>
      <c r="E879" s="285"/>
      <c r="F879" s="117"/>
      <c r="G879" s="285"/>
      <c r="H879" s="117"/>
      <c r="I879" s="285"/>
      <c r="J879" s="117"/>
      <c r="K879" s="285"/>
      <c r="L879" s="117"/>
      <c r="M879" s="285"/>
      <c r="N879" s="117"/>
      <c r="O879" s="285"/>
      <c r="P879" s="117"/>
      <c r="Q879" s="285"/>
      <c r="R879" s="117"/>
      <c r="S879" s="117"/>
      <c r="T879" s="117"/>
      <c r="U879" s="117"/>
      <c r="V879" s="117"/>
      <c r="W879" s="117"/>
      <c r="X879" s="117"/>
      <c r="Y879" s="117"/>
      <c r="Z879" s="117"/>
    </row>
    <row r="880" spans="1:26" ht="15.75" customHeight="1">
      <c r="A880" s="117"/>
      <c r="B880" s="117"/>
      <c r="C880" s="117"/>
      <c r="D880" s="117"/>
      <c r="E880" s="285"/>
      <c r="F880" s="117"/>
      <c r="G880" s="285"/>
      <c r="H880" s="117"/>
      <c r="I880" s="285"/>
      <c r="J880" s="117"/>
      <c r="K880" s="285"/>
      <c r="L880" s="117"/>
      <c r="M880" s="285"/>
      <c r="N880" s="117"/>
      <c r="O880" s="285"/>
      <c r="P880" s="117"/>
      <c r="Q880" s="285"/>
      <c r="R880" s="117"/>
      <c r="S880" s="117"/>
      <c r="T880" s="117"/>
      <c r="U880" s="117"/>
      <c r="V880" s="117"/>
      <c r="W880" s="117"/>
      <c r="X880" s="117"/>
      <c r="Y880" s="117"/>
      <c r="Z880" s="117"/>
    </row>
    <row r="881" spans="1:26" ht="15.75" customHeight="1">
      <c r="A881" s="117"/>
      <c r="B881" s="117"/>
      <c r="C881" s="117"/>
      <c r="D881" s="117"/>
      <c r="E881" s="285"/>
      <c r="F881" s="117"/>
      <c r="G881" s="285"/>
      <c r="H881" s="117"/>
      <c r="I881" s="285"/>
      <c r="J881" s="117"/>
      <c r="K881" s="285"/>
      <c r="L881" s="117"/>
      <c r="M881" s="285"/>
      <c r="N881" s="117"/>
      <c r="O881" s="285"/>
      <c r="P881" s="117"/>
      <c r="Q881" s="285"/>
      <c r="R881" s="117"/>
      <c r="S881" s="117"/>
      <c r="T881" s="117"/>
      <c r="U881" s="117"/>
      <c r="V881" s="117"/>
      <c r="W881" s="117"/>
      <c r="X881" s="117"/>
      <c r="Y881" s="117"/>
      <c r="Z881" s="117"/>
    </row>
    <row r="882" spans="1:26" ht="15.75" customHeight="1">
      <c r="A882" s="117"/>
      <c r="B882" s="117"/>
      <c r="C882" s="117"/>
      <c r="D882" s="117"/>
      <c r="E882" s="285"/>
      <c r="F882" s="117"/>
      <c r="G882" s="285"/>
      <c r="H882" s="117"/>
      <c r="I882" s="285"/>
      <c r="J882" s="117"/>
      <c r="K882" s="285"/>
      <c r="L882" s="117"/>
      <c r="M882" s="285"/>
      <c r="N882" s="117"/>
      <c r="O882" s="285"/>
      <c r="P882" s="117"/>
      <c r="Q882" s="285"/>
      <c r="R882" s="117"/>
      <c r="S882" s="117"/>
      <c r="T882" s="117"/>
      <c r="U882" s="117"/>
      <c r="V882" s="117"/>
      <c r="W882" s="117"/>
      <c r="X882" s="117"/>
      <c r="Y882" s="117"/>
      <c r="Z882" s="117"/>
    </row>
    <row r="883" spans="1:26" ht="15.75" customHeight="1">
      <c r="A883" s="117"/>
      <c r="B883" s="117"/>
      <c r="C883" s="117"/>
      <c r="D883" s="117"/>
      <c r="E883" s="285"/>
      <c r="F883" s="117"/>
      <c r="G883" s="285"/>
      <c r="H883" s="117"/>
      <c r="I883" s="285"/>
      <c r="J883" s="117"/>
      <c r="K883" s="285"/>
      <c r="L883" s="117"/>
      <c r="M883" s="285"/>
      <c r="N883" s="117"/>
      <c r="O883" s="285"/>
      <c r="P883" s="117"/>
      <c r="Q883" s="285"/>
      <c r="R883" s="117"/>
      <c r="S883" s="117"/>
      <c r="T883" s="117"/>
      <c r="U883" s="117"/>
      <c r="V883" s="117"/>
      <c r="W883" s="117"/>
      <c r="X883" s="117"/>
      <c r="Y883" s="117"/>
      <c r="Z883" s="117"/>
    </row>
    <row r="884" spans="1:26" ht="15.75" customHeight="1">
      <c r="A884" s="117"/>
      <c r="B884" s="117"/>
      <c r="C884" s="117"/>
      <c r="D884" s="117"/>
      <c r="E884" s="285"/>
      <c r="F884" s="117"/>
      <c r="G884" s="285"/>
      <c r="H884" s="117"/>
      <c r="I884" s="285"/>
      <c r="J884" s="117"/>
      <c r="K884" s="285"/>
      <c r="L884" s="117"/>
      <c r="M884" s="285"/>
      <c r="N884" s="117"/>
      <c r="O884" s="285"/>
      <c r="P884" s="117"/>
      <c r="Q884" s="285"/>
      <c r="R884" s="117"/>
      <c r="S884" s="117"/>
      <c r="T884" s="117"/>
      <c r="U884" s="117"/>
      <c r="V884" s="117"/>
      <c r="W884" s="117"/>
      <c r="X884" s="117"/>
      <c r="Y884" s="117"/>
      <c r="Z884" s="117"/>
    </row>
    <row r="885" spans="1:26" ht="15.75" customHeight="1">
      <c r="A885" s="117"/>
      <c r="B885" s="117"/>
      <c r="C885" s="117"/>
      <c r="D885" s="117"/>
      <c r="E885" s="285"/>
      <c r="F885" s="117"/>
      <c r="G885" s="285"/>
      <c r="H885" s="117"/>
      <c r="I885" s="285"/>
      <c r="J885" s="117"/>
      <c r="K885" s="285"/>
      <c r="L885" s="117"/>
      <c r="M885" s="285"/>
      <c r="N885" s="117"/>
      <c r="O885" s="285"/>
      <c r="P885" s="117"/>
      <c r="Q885" s="285"/>
      <c r="R885" s="117"/>
      <c r="S885" s="117"/>
      <c r="T885" s="117"/>
      <c r="U885" s="117"/>
      <c r="V885" s="117"/>
      <c r="W885" s="117"/>
      <c r="X885" s="117"/>
      <c r="Y885" s="117"/>
      <c r="Z885" s="117"/>
    </row>
    <row r="886" spans="1:26" ht="15.75" customHeight="1">
      <c r="A886" s="117"/>
      <c r="B886" s="117"/>
      <c r="C886" s="117"/>
      <c r="D886" s="117"/>
      <c r="E886" s="285"/>
      <c r="F886" s="117"/>
      <c r="G886" s="285"/>
      <c r="H886" s="117"/>
      <c r="I886" s="285"/>
      <c r="J886" s="117"/>
      <c r="K886" s="285"/>
      <c r="L886" s="117"/>
      <c r="M886" s="285"/>
      <c r="N886" s="117"/>
      <c r="O886" s="285"/>
      <c r="P886" s="117"/>
      <c r="Q886" s="285"/>
      <c r="R886" s="117"/>
      <c r="S886" s="117"/>
      <c r="T886" s="117"/>
      <c r="U886" s="117"/>
      <c r="V886" s="117"/>
      <c r="W886" s="117"/>
      <c r="X886" s="117"/>
      <c r="Y886" s="117"/>
      <c r="Z886" s="117"/>
    </row>
    <row r="887" spans="1:26" ht="15.75" customHeight="1">
      <c r="A887" s="117"/>
      <c r="B887" s="117"/>
      <c r="C887" s="117"/>
      <c r="D887" s="117"/>
      <c r="E887" s="285"/>
      <c r="F887" s="117"/>
      <c r="G887" s="285"/>
      <c r="H887" s="117"/>
      <c r="I887" s="285"/>
      <c r="J887" s="117"/>
      <c r="K887" s="285"/>
      <c r="L887" s="117"/>
      <c r="M887" s="285"/>
      <c r="N887" s="117"/>
      <c r="O887" s="285"/>
      <c r="P887" s="117"/>
      <c r="Q887" s="285"/>
      <c r="R887" s="117"/>
      <c r="S887" s="117"/>
      <c r="T887" s="117"/>
      <c r="U887" s="117"/>
      <c r="V887" s="117"/>
      <c r="W887" s="117"/>
      <c r="X887" s="117"/>
      <c r="Y887" s="117"/>
      <c r="Z887" s="117"/>
    </row>
    <row r="888" spans="1:26" ht="15.75" customHeight="1">
      <c r="A888" s="117"/>
      <c r="B888" s="117"/>
      <c r="C888" s="117"/>
      <c r="D888" s="117"/>
      <c r="E888" s="285"/>
      <c r="F888" s="117"/>
      <c r="G888" s="285"/>
      <c r="H888" s="117"/>
      <c r="I888" s="285"/>
      <c r="J888" s="117"/>
      <c r="K888" s="285"/>
      <c r="L888" s="117"/>
      <c r="M888" s="285"/>
      <c r="N888" s="117"/>
      <c r="O888" s="285"/>
      <c r="P888" s="117"/>
      <c r="Q888" s="285"/>
      <c r="R888" s="117"/>
      <c r="S888" s="117"/>
      <c r="T888" s="117"/>
      <c r="U888" s="117"/>
      <c r="V888" s="117"/>
      <c r="W888" s="117"/>
      <c r="X888" s="117"/>
      <c r="Y888" s="117"/>
      <c r="Z888" s="117"/>
    </row>
    <row r="889" spans="1:26" ht="15.75" customHeight="1">
      <c r="A889" s="117"/>
      <c r="B889" s="117"/>
      <c r="C889" s="117"/>
      <c r="D889" s="117"/>
      <c r="E889" s="285"/>
      <c r="F889" s="117"/>
      <c r="G889" s="285"/>
      <c r="H889" s="117"/>
      <c r="I889" s="285"/>
      <c r="J889" s="117"/>
      <c r="K889" s="285"/>
      <c r="L889" s="117"/>
      <c r="M889" s="285"/>
      <c r="N889" s="117"/>
      <c r="O889" s="285"/>
      <c r="P889" s="117"/>
      <c r="Q889" s="285"/>
      <c r="R889" s="117"/>
      <c r="S889" s="117"/>
      <c r="T889" s="117"/>
      <c r="U889" s="117"/>
      <c r="V889" s="117"/>
      <c r="W889" s="117"/>
      <c r="X889" s="117"/>
      <c r="Y889" s="117"/>
      <c r="Z889" s="117"/>
    </row>
    <row r="890" spans="1:26" ht="15.75" customHeight="1">
      <c r="A890" s="117"/>
      <c r="B890" s="117"/>
      <c r="C890" s="117"/>
      <c r="D890" s="117"/>
      <c r="E890" s="285"/>
      <c r="F890" s="117"/>
      <c r="G890" s="285"/>
      <c r="H890" s="117"/>
      <c r="I890" s="285"/>
      <c r="J890" s="117"/>
      <c r="K890" s="285"/>
      <c r="L890" s="117"/>
      <c r="M890" s="285"/>
      <c r="N890" s="117"/>
      <c r="O890" s="285"/>
      <c r="P890" s="117"/>
      <c r="Q890" s="285"/>
      <c r="R890" s="117"/>
      <c r="S890" s="117"/>
      <c r="T890" s="117"/>
      <c r="U890" s="117"/>
      <c r="V890" s="117"/>
      <c r="W890" s="117"/>
      <c r="X890" s="117"/>
      <c r="Y890" s="117"/>
      <c r="Z890" s="117"/>
    </row>
    <row r="891" spans="1:26" ht="15.75" customHeight="1">
      <c r="A891" s="117"/>
      <c r="B891" s="117"/>
      <c r="C891" s="117"/>
      <c r="D891" s="117"/>
      <c r="E891" s="285"/>
      <c r="F891" s="117"/>
      <c r="G891" s="285"/>
      <c r="H891" s="117"/>
      <c r="I891" s="285"/>
      <c r="J891" s="117"/>
      <c r="K891" s="285"/>
      <c r="L891" s="117"/>
      <c r="M891" s="285"/>
      <c r="N891" s="117"/>
      <c r="O891" s="285"/>
      <c r="P891" s="117"/>
      <c r="Q891" s="285"/>
      <c r="R891" s="117"/>
      <c r="S891" s="117"/>
      <c r="T891" s="117"/>
      <c r="U891" s="117"/>
      <c r="V891" s="117"/>
      <c r="W891" s="117"/>
      <c r="X891" s="117"/>
      <c r="Y891" s="117"/>
      <c r="Z891" s="117"/>
    </row>
    <row r="892" spans="1:26" ht="15.75" customHeight="1">
      <c r="A892" s="117"/>
      <c r="B892" s="117"/>
      <c r="C892" s="117"/>
      <c r="D892" s="117"/>
      <c r="E892" s="285"/>
      <c r="F892" s="117"/>
      <c r="G892" s="285"/>
      <c r="H892" s="117"/>
      <c r="I892" s="285"/>
      <c r="J892" s="117"/>
      <c r="K892" s="285"/>
      <c r="L892" s="117"/>
      <c r="M892" s="285"/>
      <c r="N892" s="117"/>
      <c r="O892" s="285"/>
      <c r="P892" s="117"/>
      <c r="Q892" s="285"/>
      <c r="R892" s="117"/>
      <c r="S892" s="117"/>
      <c r="T892" s="117"/>
      <c r="U892" s="117"/>
      <c r="V892" s="117"/>
      <c r="W892" s="117"/>
      <c r="X892" s="117"/>
      <c r="Y892" s="117"/>
      <c r="Z892" s="117"/>
    </row>
    <row r="893" spans="1:26" ht="15.75" customHeight="1">
      <c r="A893" s="117"/>
      <c r="B893" s="117"/>
      <c r="C893" s="117"/>
      <c r="D893" s="117"/>
      <c r="E893" s="285"/>
      <c r="F893" s="117"/>
      <c r="G893" s="285"/>
      <c r="H893" s="117"/>
      <c r="I893" s="285"/>
      <c r="J893" s="117"/>
      <c r="K893" s="285"/>
      <c r="L893" s="117"/>
      <c r="M893" s="285"/>
      <c r="N893" s="117"/>
      <c r="O893" s="285"/>
      <c r="P893" s="117"/>
      <c r="Q893" s="285"/>
      <c r="R893" s="117"/>
      <c r="S893" s="117"/>
      <c r="T893" s="117"/>
      <c r="U893" s="117"/>
      <c r="V893" s="117"/>
      <c r="W893" s="117"/>
      <c r="X893" s="117"/>
      <c r="Y893" s="117"/>
      <c r="Z893" s="117"/>
    </row>
    <row r="894" spans="1:26" ht="15.75" customHeight="1">
      <c r="A894" s="117"/>
      <c r="B894" s="117"/>
      <c r="C894" s="117"/>
      <c r="D894" s="117"/>
      <c r="E894" s="285"/>
      <c r="F894" s="117"/>
      <c r="G894" s="285"/>
      <c r="H894" s="117"/>
      <c r="I894" s="285"/>
      <c r="J894" s="117"/>
      <c r="K894" s="285"/>
      <c r="L894" s="117"/>
      <c r="M894" s="285"/>
      <c r="N894" s="117"/>
      <c r="O894" s="285"/>
      <c r="P894" s="117"/>
      <c r="Q894" s="285"/>
      <c r="R894" s="117"/>
      <c r="S894" s="117"/>
      <c r="T894" s="117"/>
      <c r="U894" s="117"/>
      <c r="V894" s="117"/>
      <c r="W894" s="117"/>
      <c r="X894" s="117"/>
      <c r="Y894" s="117"/>
      <c r="Z894" s="117"/>
    </row>
    <row r="895" spans="1:26" ht="15.75" customHeight="1">
      <c r="A895" s="117"/>
      <c r="B895" s="117"/>
      <c r="C895" s="117"/>
      <c r="D895" s="117"/>
      <c r="E895" s="285"/>
      <c r="F895" s="117"/>
      <c r="G895" s="285"/>
      <c r="H895" s="117"/>
      <c r="I895" s="285"/>
      <c r="J895" s="117"/>
      <c r="K895" s="285"/>
      <c r="L895" s="117"/>
      <c r="M895" s="285"/>
      <c r="N895" s="117"/>
      <c r="O895" s="285"/>
      <c r="P895" s="117"/>
      <c r="Q895" s="285"/>
      <c r="R895" s="117"/>
      <c r="S895" s="117"/>
      <c r="T895" s="117"/>
      <c r="U895" s="117"/>
      <c r="V895" s="117"/>
      <c r="W895" s="117"/>
      <c r="X895" s="117"/>
      <c r="Y895" s="117"/>
      <c r="Z895" s="117"/>
    </row>
    <row r="896" spans="1:26" ht="15.75" customHeight="1">
      <c r="A896" s="117"/>
      <c r="B896" s="117"/>
      <c r="C896" s="117"/>
      <c r="D896" s="117"/>
      <c r="E896" s="285"/>
      <c r="F896" s="117"/>
      <c r="G896" s="285"/>
      <c r="H896" s="117"/>
      <c r="I896" s="285"/>
      <c r="J896" s="117"/>
      <c r="K896" s="285"/>
      <c r="L896" s="117"/>
      <c r="M896" s="285"/>
      <c r="N896" s="117"/>
      <c r="O896" s="285"/>
      <c r="P896" s="117"/>
      <c r="Q896" s="285"/>
      <c r="R896" s="117"/>
      <c r="S896" s="117"/>
      <c r="T896" s="117"/>
      <c r="U896" s="117"/>
      <c r="V896" s="117"/>
      <c r="W896" s="117"/>
      <c r="X896" s="117"/>
      <c r="Y896" s="117"/>
      <c r="Z896" s="117"/>
    </row>
    <row r="897" spans="1:26" ht="15.75" customHeight="1">
      <c r="A897" s="117"/>
      <c r="B897" s="117"/>
      <c r="C897" s="117"/>
      <c r="D897" s="117"/>
      <c r="E897" s="285"/>
      <c r="F897" s="117"/>
      <c r="G897" s="285"/>
      <c r="H897" s="117"/>
      <c r="I897" s="285"/>
      <c r="J897" s="117"/>
      <c r="K897" s="285"/>
      <c r="L897" s="117"/>
      <c r="M897" s="285"/>
      <c r="N897" s="117"/>
      <c r="O897" s="285"/>
      <c r="P897" s="117"/>
      <c r="Q897" s="285"/>
      <c r="R897" s="117"/>
      <c r="S897" s="117"/>
      <c r="T897" s="117"/>
      <c r="U897" s="117"/>
      <c r="V897" s="117"/>
      <c r="W897" s="117"/>
      <c r="X897" s="117"/>
      <c r="Y897" s="117"/>
      <c r="Z897" s="117"/>
    </row>
    <row r="898" spans="1:26" ht="15.75" customHeight="1">
      <c r="A898" s="117"/>
      <c r="B898" s="117"/>
      <c r="C898" s="117"/>
      <c r="D898" s="117"/>
      <c r="E898" s="285"/>
      <c r="F898" s="117"/>
      <c r="G898" s="285"/>
      <c r="H898" s="117"/>
      <c r="I898" s="285"/>
      <c r="J898" s="117"/>
      <c r="K898" s="285"/>
      <c r="L898" s="117"/>
      <c r="M898" s="285"/>
      <c r="N898" s="117"/>
      <c r="O898" s="285"/>
      <c r="P898" s="117"/>
      <c r="Q898" s="285"/>
      <c r="R898" s="117"/>
      <c r="S898" s="117"/>
      <c r="T898" s="117"/>
      <c r="U898" s="117"/>
      <c r="V898" s="117"/>
      <c r="W898" s="117"/>
      <c r="X898" s="117"/>
      <c r="Y898" s="117"/>
      <c r="Z898" s="117"/>
    </row>
    <row r="899" spans="1:26" ht="15.75" customHeight="1">
      <c r="A899" s="117"/>
      <c r="B899" s="117"/>
      <c r="C899" s="117"/>
      <c r="D899" s="117"/>
      <c r="E899" s="285"/>
      <c r="F899" s="117"/>
      <c r="G899" s="285"/>
      <c r="H899" s="117"/>
      <c r="I899" s="285"/>
      <c r="J899" s="117"/>
      <c r="K899" s="285"/>
      <c r="L899" s="117"/>
      <c r="M899" s="285"/>
      <c r="N899" s="117"/>
      <c r="O899" s="285"/>
      <c r="P899" s="117"/>
      <c r="Q899" s="285"/>
      <c r="R899" s="117"/>
      <c r="S899" s="117"/>
      <c r="T899" s="117"/>
      <c r="U899" s="117"/>
      <c r="V899" s="117"/>
      <c r="W899" s="117"/>
      <c r="X899" s="117"/>
      <c r="Y899" s="117"/>
      <c r="Z899" s="117"/>
    </row>
    <row r="900" spans="1:26" ht="15.75" customHeight="1">
      <c r="A900" s="117"/>
      <c r="B900" s="117"/>
      <c r="C900" s="117"/>
      <c r="D900" s="117"/>
      <c r="E900" s="285"/>
      <c r="F900" s="117"/>
      <c r="G900" s="285"/>
      <c r="H900" s="117"/>
      <c r="I900" s="285"/>
      <c r="J900" s="117"/>
      <c r="K900" s="285"/>
      <c r="L900" s="117"/>
      <c r="M900" s="285"/>
      <c r="N900" s="117"/>
      <c r="O900" s="285"/>
      <c r="P900" s="117"/>
      <c r="Q900" s="285"/>
      <c r="R900" s="117"/>
      <c r="S900" s="117"/>
      <c r="T900" s="117"/>
      <c r="U900" s="117"/>
      <c r="V900" s="117"/>
      <c r="W900" s="117"/>
      <c r="X900" s="117"/>
      <c r="Y900" s="117"/>
      <c r="Z900" s="117"/>
    </row>
    <row r="901" spans="1:26" ht="15.75" customHeight="1">
      <c r="A901" s="117"/>
      <c r="B901" s="117"/>
      <c r="C901" s="117"/>
      <c r="D901" s="117"/>
      <c r="E901" s="285"/>
      <c r="F901" s="117"/>
      <c r="G901" s="285"/>
      <c r="H901" s="117"/>
      <c r="I901" s="285"/>
      <c r="J901" s="117"/>
      <c r="K901" s="285"/>
      <c r="L901" s="117"/>
      <c r="M901" s="285"/>
      <c r="N901" s="117"/>
      <c r="O901" s="285"/>
      <c r="P901" s="117"/>
      <c r="Q901" s="285"/>
      <c r="R901" s="117"/>
      <c r="S901" s="117"/>
      <c r="T901" s="117"/>
      <c r="U901" s="117"/>
      <c r="V901" s="117"/>
      <c r="W901" s="117"/>
      <c r="X901" s="117"/>
      <c r="Y901" s="117"/>
      <c r="Z901" s="117"/>
    </row>
    <row r="902" spans="1:26" ht="15.75" customHeight="1">
      <c r="A902" s="117"/>
      <c r="B902" s="117"/>
      <c r="C902" s="117"/>
      <c r="D902" s="117"/>
      <c r="E902" s="285"/>
      <c r="F902" s="117"/>
      <c r="G902" s="285"/>
      <c r="H902" s="117"/>
      <c r="I902" s="285"/>
      <c r="J902" s="117"/>
      <c r="K902" s="285"/>
      <c r="L902" s="117"/>
      <c r="M902" s="285"/>
      <c r="N902" s="117"/>
      <c r="O902" s="285"/>
      <c r="P902" s="117"/>
      <c r="Q902" s="285"/>
      <c r="R902" s="117"/>
      <c r="S902" s="117"/>
      <c r="T902" s="117"/>
      <c r="U902" s="117"/>
      <c r="V902" s="117"/>
      <c r="W902" s="117"/>
      <c r="X902" s="117"/>
      <c r="Y902" s="117"/>
      <c r="Z902" s="117"/>
    </row>
    <row r="903" spans="1:26" ht="15.75" customHeight="1">
      <c r="A903" s="117"/>
      <c r="B903" s="117"/>
      <c r="C903" s="117"/>
      <c r="D903" s="117"/>
      <c r="E903" s="285"/>
      <c r="F903" s="117"/>
      <c r="G903" s="285"/>
      <c r="H903" s="117"/>
      <c r="I903" s="285"/>
      <c r="J903" s="117"/>
      <c r="K903" s="285"/>
      <c r="L903" s="117"/>
      <c r="M903" s="285"/>
      <c r="N903" s="117"/>
      <c r="O903" s="285"/>
      <c r="P903" s="117"/>
      <c r="Q903" s="285"/>
      <c r="R903" s="117"/>
      <c r="S903" s="117"/>
      <c r="T903" s="117"/>
      <c r="U903" s="117"/>
      <c r="V903" s="117"/>
      <c r="W903" s="117"/>
      <c r="X903" s="117"/>
      <c r="Y903" s="117"/>
      <c r="Z903" s="117"/>
    </row>
    <row r="904" spans="1:26" ht="15.75" customHeight="1">
      <c r="A904" s="117"/>
      <c r="B904" s="117"/>
      <c r="C904" s="117"/>
      <c r="D904" s="117"/>
      <c r="E904" s="285"/>
      <c r="F904" s="117"/>
      <c r="G904" s="285"/>
      <c r="H904" s="117"/>
      <c r="I904" s="285"/>
      <c r="J904" s="117"/>
      <c r="K904" s="285"/>
      <c r="L904" s="117"/>
      <c r="M904" s="285"/>
      <c r="N904" s="117"/>
      <c r="O904" s="285"/>
      <c r="P904" s="117"/>
      <c r="Q904" s="285"/>
      <c r="R904" s="117"/>
      <c r="S904" s="117"/>
      <c r="T904" s="117"/>
      <c r="U904" s="117"/>
      <c r="V904" s="117"/>
      <c r="W904" s="117"/>
      <c r="X904" s="117"/>
      <c r="Y904" s="117"/>
      <c r="Z904" s="117"/>
    </row>
    <row r="905" spans="1:26" ht="15.75" customHeight="1">
      <c r="A905" s="117"/>
      <c r="B905" s="117"/>
      <c r="C905" s="117"/>
      <c r="D905" s="117"/>
      <c r="E905" s="285"/>
      <c r="F905" s="117"/>
      <c r="G905" s="285"/>
      <c r="H905" s="117"/>
      <c r="I905" s="285"/>
      <c r="J905" s="117"/>
      <c r="K905" s="285"/>
      <c r="L905" s="117"/>
      <c r="M905" s="285"/>
      <c r="N905" s="117"/>
      <c r="O905" s="285"/>
      <c r="P905" s="117"/>
      <c r="Q905" s="285"/>
      <c r="R905" s="117"/>
      <c r="S905" s="117"/>
      <c r="T905" s="117"/>
      <c r="U905" s="117"/>
      <c r="V905" s="117"/>
      <c r="W905" s="117"/>
      <c r="X905" s="117"/>
      <c r="Y905" s="117"/>
      <c r="Z905" s="117"/>
    </row>
    <row r="906" spans="1:26" ht="15.75" customHeight="1">
      <c r="A906" s="117"/>
      <c r="B906" s="117"/>
      <c r="C906" s="117"/>
      <c r="D906" s="117"/>
      <c r="E906" s="285"/>
      <c r="F906" s="117"/>
      <c r="G906" s="285"/>
      <c r="H906" s="117"/>
      <c r="I906" s="285"/>
      <c r="J906" s="117"/>
      <c r="K906" s="285"/>
      <c r="L906" s="117"/>
      <c r="M906" s="285"/>
      <c r="N906" s="117"/>
      <c r="O906" s="285"/>
      <c r="P906" s="117"/>
      <c r="Q906" s="285"/>
      <c r="R906" s="117"/>
      <c r="S906" s="117"/>
      <c r="T906" s="117"/>
      <c r="U906" s="117"/>
      <c r="V906" s="117"/>
      <c r="W906" s="117"/>
      <c r="X906" s="117"/>
      <c r="Y906" s="117"/>
      <c r="Z906" s="117"/>
    </row>
    <row r="907" spans="1:26" ht="15.75" customHeight="1">
      <c r="A907" s="117"/>
      <c r="B907" s="117"/>
      <c r="C907" s="117"/>
      <c r="D907" s="117"/>
      <c r="E907" s="285"/>
      <c r="F907" s="117"/>
      <c r="G907" s="285"/>
      <c r="H907" s="117"/>
      <c r="I907" s="285"/>
      <c r="J907" s="117"/>
      <c r="K907" s="285"/>
      <c r="L907" s="117"/>
      <c r="M907" s="285"/>
      <c r="N907" s="117"/>
      <c r="O907" s="285"/>
      <c r="P907" s="117"/>
      <c r="Q907" s="285"/>
      <c r="R907" s="117"/>
      <c r="S907" s="117"/>
      <c r="T907" s="117"/>
      <c r="U907" s="117"/>
      <c r="V907" s="117"/>
      <c r="W907" s="117"/>
      <c r="X907" s="117"/>
      <c r="Y907" s="117"/>
      <c r="Z907" s="117"/>
    </row>
    <row r="908" spans="1:26" ht="15.75" customHeight="1">
      <c r="A908" s="117"/>
      <c r="B908" s="117"/>
      <c r="C908" s="117"/>
      <c r="D908" s="117"/>
      <c r="E908" s="285"/>
      <c r="F908" s="117"/>
      <c r="G908" s="285"/>
      <c r="H908" s="117"/>
      <c r="I908" s="285"/>
      <c r="J908" s="117"/>
      <c r="K908" s="285"/>
      <c r="L908" s="117"/>
      <c r="M908" s="285"/>
      <c r="N908" s="117"/>
      <c r="O908" s="285"/>
      <c r="P908" s="117"/>
      <c r="Q908" s="285"/>
      <c r="R908" s="117"/>
      <c r="S908" s="117"/>
      <c r="T908" s="117"/>
      <c r="U908" s="117"/>
      <c r="V908" s="117"/>
      <c r="W908" s="117"/>
      <c r="X908" s="117"/>
      <c r="Y908" s="117"/>
      <c r="Z908" s="117"/>
    </row>
    <row r="909" spans="1:26" ht="15.75" customHeight="1">
      <c r="A909" s="117"/>
      <c r="B909" s="117"/>
      <c r="C909" s="117"/>
      <c r="D909" s="117"/>
      <c r="E909" s="285"/>
      <c r="F909" s="117"/>
      <c r="G909" s="285"/>
      <c r="H909" s="117"/>
      <c r="I909" s="285"/>
      <c r="J909" s="117"/>
      <c r="K909" s="285"/>
      <c r="L909" s="117"/>
      <c r="M909" s="285"/>
      <c r="N909" s="117"/>
      <c r="O909" s="285"/>
      <c r="P909" s="117"/>
      <c r="Q909" s="285"/>
      <c r="R909" s="117"/>
      <c r="S909" s="117"/>
      <c r="T909" s="117"/>
      <c r="U909" s="117"/>
      <c r="V909" s="117"/>
      <c r="W909" s="117"/>
      <c r="X909" s="117"/>
      <c r="Y909" s="117"/>
      <c r="Z909" s="117"/>
    </row>
    <row r="910" spans="1:26" ht="15.75" customHeight="1">
      <c r="A910" s="117"/>
      <c r="B910" s="117"/>
      <c r="C910" s="117"/>
      <c r="D910" s="117"/>
      <c r="E910" s="285"/>
      <c r="F910" s="117"/>
      <c r="G910" s="285"/>
      <c r="H910" s="117"/>
      <c r="I910" s="285"/>
      <c r="J910" s="117"/>
      <c r="K910" s="285"/>
      <c r="L910" s="117"/>
      <c r="M910" s="285"/>
      <c r="N910" s="117"/>
      <c r="O910" s="285"/>
      <c r="P910" s="117"/>
      <c r="Q910" s="285"/>
      <c r="R910" s="117"/>
      <c r="S910" s="117"/>
      <c r="T910" s="117"/>
      <c r="U910" s="117"/>
      <c r="V910" s="117"/>
      <c r="W910" s="117"/>
      <c r="X910" s="117"/>
      <c r="Y910" s="117"/>
      <c r="Z910" s="117"/>
    </row>
    <row r="911" spans="1:26" ht="15.75" customHeight="1">
      <c r="A911" s="117"/>
      <c r="B911" s="117"/>
      <c r="C911" s="117"/>
      <c r="D911" s="117"/>
      <c r="E911" s="285"/>
      <c r="F911" s="117"/>
      <c r="G911" s="285"/>
      <c r="H911" s="117"/>
      <c r="I911" s="285"/>
      <c r="J911" s="117"/>
      <c r="K911" s="285"/>
      <c r="L911" s="117"/>
      <c r="M911" s="285"/>
      <c r="N911" s="117"/>
      <c r="O911" s="285"/>
      <c r="P911" s="117"/>
      <c r="Q911" s="285"/>
      <c r="R911" s="117"/>
      <c r="S911" s="117"/>
      <c r="T911" s="117"/>
      <c r="U911" s="117"/>
      <c r="V911" s="117"/>
      <c r="W911" s="117"/>
      <c r="X911" s="117"/>
      <c r="Y911" s="117"/>
      <c r="Z911" s="117"/>
    </row>
    <row r="912" spans="1:26" ht="15.75" customHeight="1">
      <c r="A912" s="117"/>
      <c r="B912" s="117"/>
      <c r="C912" s="117"/>
      <c r="D912" s="117"/>
      <c r="E912" s="285"/>
      <c r="F912" s="117"/>
      <c r="G912" s="285"/>
      <c r="H912" s="117"/>
      <c r="I912" s="285"/>
      <c r="J912" s="117"/>
      <c r="K912" s="285"/>
      <c r="L912" s="117"/>
      <c r="M912" s="285"/>
      <c r="N912" s="117"/>
      <c r="O912" s="285"/>
      <c r="P912" s="117"/>
      <c r="Q912" s="285"/>
      <c r="R912" s="117"/>
      <c r="S912" s="117"/>
      <c r="T912" s="117"/>
      <c r="U912" s="117"/>
      <c r="V912" s="117"/>
      <c r="W912" s="117"/>
      <c r="X912" s="117"/>
      <c r="Y912" s="117"/>
      <c r="Z912" s="117"/>
    </row>
    <row r="913" spans="1:26" ht="15.75" customHeight="1">
      <c r="A913" s="117"/>
      <c r="B913" s="117"/>
      <c r="C913" s="117"/>
      <c r="D913" s="117"/>
      <c r="E913" s="285"/>
      <c r="F913" s="117"/>
      <c r="G913" s="285"/>
      <c r="H913" s="117"/>
      <c r="I913" s="285"/>
      <c r="J913" s="117"/>
      <c r="K913" s="285"/>
      <c r="L913" s="117"/>
      <c r="M913" s="285"/>
      <c r="N913" s="117"/>
      <c r="O913" s="285"/>
      <c r="P913" s="117"/>
      <c r="Q913" s="285"/>
      <c r="R913" s="117"/>
      <c r="S913" s="117"/>
      <c r="T913" s="117"/>
      <c r="U913" s="117"/>
      <c r="V913" s="117"/>
      <c r="W913" s="117"/>
      <c r="X913" s="117"/>
      <c r="Y913" s="117"/>
      <c r="Z913" s="117"/>
    </row>
    <row r="914" spans="1:26" ht="15.75" customHeight="1">
      <c r="A914" s="117"/>
      <c r="B914" s="117"/>
      <c r="C914" s="117"/>
      <c r="D914" s="117"/>
      <c r="E914" s="285"/>
      <c r="F914" s="117"/>
      <c r="G914" s="285"/>
      <c r="H914" s="117"/>
      <c r="I914" s="285"/>
      <c r="J914" s="117"/>
      <c r="K914" s="285"/>
      <c r="L914" s="117"/>
      <c r="M914" s="285"/>
      <c r="N914" s="117"/>
      <c r="O914" s="285"/>
      <c r="P914" s="117"/>
      <c r="Q914" s="285"/>
      <c r="R914" s="117"/>
      <c r="S914" s="117"/>
      <c r="T914" s="117"/>
      <c r="U914" s="117"/>
      <c r="V914" s="117"/>
      <c r="W914" s="117"/>
      <c r="X914" s="117"/>
      <c r="Y914" s="117"/>
      <c r="Z914" s="117"/>
    </row>
    <row r="915" spans="1:26" ht="15.75" customHeight="1">
      <c r="A915" s="117"/>
      <c r="B915" s="117"/>
      <c r="C915" s="117"/>
      <c r="D915" s="117"/>
      <c r="E915" s="285"/>
      <c r="F915" s="117"/>
      <c r="G915" s="285"/>
      <c r="H915" s="117"/>
      <c r="I915" s="285"/>
      <c r="J915" s="117"/>
      <c r="K915" s="285"/>
      <c r="L915" s="117"/>
      <c r="M915" s="285"/>
      <c r="N915" s="117"/>
      <c r="O915" s="285"/>
      <c r="P915" s="117"/>
      <c r="Q915" s="285"/>
      <c r="R915" s="117"/>
      <c r="S915" s="117"/>
      <c r="T915" s="117"/>
      <c r="U915" s="117"/>
      <c r="V915" s="117"/>
      <c r="W915" s="117"/>
      <c r="X915" s="117"/>
      <c r="Y915" s="117"/>
      <c r="Z915" s="117"/>
    </row>
    <row r="916" spans="1:26" ht="15.75" customHeight="1">
      <c r="A916" s="117"/>
      <c r="B916" s="117"/>
      <c r="C916" s="117"/>
      <c r="D916" s="117"/>
      <c r="E916" s="285"/>
      <c r="F916" s="117"/>
      <c r="G916" s="285"/>
      <c r="H916" s="117"/>
      <c r="I916" s="285"/>
      <c r="J916" s="117"/>
      <c r="K916" s="285"/>
      <c r="L916" s="117"/>
      <c r="M916" s="285"/>
      <c r="N916" s="117"/>
      <c r="O916" s="285"/>
      <c r="P916" s="117"/>
      <c r="Q916" s="285"/>
      <c r="R916" s="117"/>
      <c r="S916" s="117"/>
      <c r="T916" s="117"/>
      <c r="U916" s="117"/>
      <c r="V916" s="117"/>
      <c r="W916" s="117"/>
      <c r="X916" s="117"/>
      <c r="Y916" s="117"/>
      <c r="Z916" s="117"/>
    </row>
    <row r="917" spans="1:26" ht="15.75" customHeight="1">
      <c r="A917" s="117"/>
      <c r="B917" s="117"/>
      <c r="C917" s="117"/>
      <c r="D917" s="117"/>
      <c r="E917" s="285"/>
      <c r="F917" s="117"/>
      <c r="G917" s="285"/>
      <c r="H917" s="117"/>
      <c r="I917" s="285"/>
      <c r="J917" s="117"/>
      <c r="K917" s="285"/>
      <c r="L917" s="117"/>
      <c r="M917" s="285"/>
      <c r="N917" s="117"/>
      <c r="O917" s="285"/>
      <c r="P917" s="117"/>
      <c r="Q917" s="285"/>
      <c r="R917" s="117"/>
      <c r="S917" s="117"/>
      <c r="T917" s="117"/>
      <c r="U917" s="117"/>
      <c r="V917" s="117"/>
      <c r="W917" s="117"/>
      <c r="X917" s="117"/>
      <c r="Y917" s="117"/>
      <c r="Z917" s="117"/>
    </row>
    <row r="918" spans="1:26" ht="15.75" customHeight="1">
      <c r="A918" s="117"/>
      <c r="B918" s="117"/>
      <c r="C918" s="117"/>
      <c r="D918" s="117"/>
      <c r="E918" s="285"/>
      <c r="F918" s="117"/>
      <c r="G918" s="285"/>
      <c r="H918" s="117"/>
      <c r="I918" s="285"/>
      <c r="J918" s="117"/>
      <c r="K918" s="285"/>
      <c r="L918" s="117"/>
      <c r="M918" s="285"/>
      <c r="N918" s="117"/>
      <c r="O918" s="285"/>
      <c r="P918" s="117"/>
      <c r="Q918" s="285"/>
      <c r="R918" s="117"/>
      <c r="S918" s="117"/>
      <c r="T918" s="117"/>
      <c r="U918" s="117"/>
      <c r="V918" s="117"/>
      <c r="W918" s="117"/>
      <c r="X918" s="117"/>
      <c r="Y918" s="117"/>
      <c r="Z918" s="117"/>
    </row>
    <row r="919" spans="1:26" ht="15.75" customHeight="1">
      <c r="A919" s="117"/>
      <c r="B919" s="117"/>
      <c r="C919" s="117"/>
      <c r="D919" s="117"/>
      <c r="E919" s="285"/>
      <c r="F919" s="117"/>
      <c r="G919" s="285"/>
      <c r="H919" s="117"/>
      <c r="I919" s="285"/>
      <c r="J919" s="117"/>
      <c r="K919" s="285"/>
      <c r="L919" s="117"/>
      <c r="M919" s="285"/>
      <c r="N919" s="117"/>
      <c r="O919" s="285"/>
      <c r="P919" s="117"/>
      <c r="Q919" s="285"/>
      <c r="R919" s="117"/>
      <c r="S919" s="117"/>
      <c r="T919" s="117"/>
      <c r="U919" s="117"/>
      <c r="V919" s="117"/>
      <c r="W919" s="117"/>
      <c r="X919" s="117"/>
      <c r="Y919" s="117"/>
      <c r="Z919" s="117"/>
    </row>
    <row r="920" spans="1:26" ht="15.75" customHeight="1">
      <c r="A920" s="117"/>
      <c r="B920" s="117"/>
      <c r="C920" s="117"/>
      <c r="D920" s="117"/>
      <c r="E920" s="285"/>
      <c r="F920" s="117"/>
      <c r="G920" s="285"/>
      <c r="H920" s="117"/>
      <c r="I920" s="285"/>
      <c r="J920" s="117"/>
      <c r="K920" s="285"/>
      <c r="L920" s="117"/>
      <c r="M920" s="285"/>
      <c r="N920" s="117"/>
      <c r="O920" s="285"/>
      <c r="P920" s="117"/>
      <c r="Q920" s="285"/>
      <c r="R920" s="117"/>
      <c r="S920" s="117"/>
      <c r="T920" s="117"/>
      <c r="U920" s="117"/>
      <c r="V920" s="117"/>
      <c r="W920" s="117"/>
      <c r="X920" s="117"/>
      <c r="Y920" s="117"/>
      <c r="Z920" s="117"/>
    </row>
    <row r="921" spans="1:26" ht="15.75" customHeight="1">
      <c r="A921" s="117"/>
      <c r="B921" s="117"/>
      <c r="C921" s="117"/>
      <c r="D921" s="117"/>
      <c r="E921" s="285"/>
      <c r="F921" s="117"/>
      <c r="G921" s="285"/>
      <c r="H921" s="117"/>
      <c r="I921" s="285"/>
      <c r="J921" s="117"/>
      <c r="K921" s="285"/>
      <c r="L921" s="117"/>
      <c r="M921" s="285"/>
      <c r="N921" s="117"/>
      <c r="O921" s="285"/>
      <c r="P921" s="117"/>
      <c r="Q921" s="285"/>
      <c r="R921" s="117"/>
      <c r="S921" s="117"/>
      <c r="T921" s="117"/>
      <c r="U921" s="117"/>
      <c r="V921" s="117"/>
      <c r="W921" s="117"/>
      <c r="X921" s="117"/>
      <c r="Y921" s="117"/>
      <c r="Z921" s="117"/>
    </row>
    <row r="922" spans="1:26" ht="15.75" customHeight="1">
      <c r="A922" s="117"/>
      <c r="B922" s="117"/>
      <c r="C922" s="117"/>
      <c r="D922" s="117"/>
      <c r="E922" s="285"/>
      <c r="F922" s="117"/>
      <c r="G922" s="285"/>
      <c r="H922" s="117"/>
      <c r="I922" s="285"/>
      <c r="J922" s="117"/>
      <c r="K922" s="285"/>
      <c r="L922" s="117"/>
      <c r="M922" s="285"/>
      <c r="N922" s="117"/>
      <c r="O922" s="285"/>
      <c r="P922" s="117"/>
      <c r="Q922" s="285"/>
      <c r="R922" s="117"/>
      <c r="S922" s="117"/>
      <c r="T922" s="117"/>
      <c r="U922" s="117"/>
      <c r="V922" s="117"/>
      <c r="W922" s="117"/>
      <c r="X922" s="117"/>
      <c r="Y922" s="117"/>
      <c r="Z922" s="117"/>
    </row>
    <row r="923" spans="1:26" ht="15.75" customHeight="1">
      <c r="A923" s="117"/>
      <c r="B923" s="117"/>
      <c r="C923" s="117"/>
      <c r="D923" s="117"/>
      <c r="E923" s="285"/>
      <c r="F923" s="117"/>
      <c r="G923" s="285"/>
      <c r="H923" s="117"/>
      <c r="I923" s="285"/>
      <c r="J923" s="117"/>
      <c r="K923" s="285"/>
      <c r="L923" s="117"/>
      <c r="M923" s="285"/>
      <c r="N923" s="117"/>
      <c r="O923" s="285"/>
      <c r="P923" s="117"/>
      <c r="Q923" s="285"/>
      <c r="R923" s="117"/>
      <c r="S923" s="117"/>
      <c r="T923" s="117"/>
      <c r="U923" s="117"/>
      <c r="V923" s="117"/>
      <c r="W923" s="117"/>
      <c r="X923" s="117"/>
      <c r="Y923" s="117"/>
      <c r="Z923" s="117"/>
    </row>
    <row r="924" spans="1:26" ht="15.75" customHeight="1">
      <c r="A924" s="117"/>
      <c r="B924" s="117"/>
      <c r="C924" s="117"/>
      <c r="D924" s="117"/>
      <c r="E924" s="285"/>
      <c r="F924" s="117"/>
      <c r="G924" s="285"/>
      <c r="H924" s="117"/>
      <c r="I924" s="285"/>
      <c r="J924" s="117"/>
      <c r="K924" s="285"/>
      <c r="L924" s="117"/>
      <c r="M924" s="285"/>
      <c r="N924" s="117"/>
      <c r="O924" s="285"/>
      <c r="P924" s="117"/>
      <c r="Q924" s="285"/>
      <c r="R924" s="117"/>
      <c r="S924" s="117"/>
      <c r="T924" s="117"/>
      <c r="U924" s="117"/>
      <c r="V924" s="117"/>
      <c r="W924" s="117"/>
      <c r="X924" s="117"/>
      <c r="Y924" s="117"/>
      <c r="Z924" s="117"/>
    </row>
    <row r="925" spans="1:26" ht="15.75" customHeight="1">
      <c r="A925" s="117"/>
      <c r="B925" s="117"/>
      <c r="C925" s="117"/>
      <c r="D925" s="117"/>
      <c r="E925" s="285"/>
      <c r="F925" s="117"/>
      <c r="G925" s="285"/>
      <c r="H925" s="117"/>
      <c r="I925" s="285"/>
      <c r="J925" s="117"/>
      <c r="K925" s="285"/>
      <c r="L925" s="117"/>
      <c r="M925" s="285"/>
      <c r="N925" s="117"/>
      <c r="O925" s="285"/>
      <c r="P925" s="117"/>
      <c r="Q925" s="285"/>
      <c r="R925" s="117"/>
      <c r="S925" s="117"/>
      <c r="T925" s="117"/>
      <c r="U925" s="117"/>
      <c r="V925" s="117"/>
      <c r="W925" s="117"/>
      <c r="X925" s="117"/>
      <c r="Y925" s="117"/>
      <c r="Z925" s="117"/>
    </row>
    <row r="926" spans="1:26" ht="15.75" customHeight="1">
      <c r="A926" s="117"/>
      <c r="B926" s="117"/>
      <c r="C926" s="117"/>
      <c r="D926" s="117"/>
      <c r="E926" s="285"/>
      <c r="F926" s="117"/>
      <c r="G926" s="285"/>
      <c r="H926" s="117"/>
      <c r="I926" s="285"/>
      <c r="J926" s="117"/>
      <c r="K926" s="285"/>
      <c r="L926" s="117"/>
      <c r="M926" s="285"/>
      <c r="N926" s="117"/>
      <c r="O926" s="285"/>
      <c r="P926" s="117"/>
      <c r="Q926" s="285"/>
      <c r="R926" s="117"/>
      <c r="S926" s="117"/>
      <c r="T926" s="117"/>
      <c r="U926" s="117"/>
      <c r="V926" s="117"/>
      <c r="W926" s="117"/>
      <c r="X926" s="117"/>
      <c r="Y926" s="117"/>
      <c r="Z926" s="117"/>
    </row>
    <row r="927" spans="1:26" ht="15.75" customHeight="1">
      <c r="A927" s="117"/>
      <c r="B927" s="117"/>
      <c r="C927" s="117"/>
      <c r="D927" s="117"/>
      <c r="E927" s="285"/>
      <c r="F927" s="117"/>
      <c r="G927" s="285"/>
      <c r="H927" s="117"/>
      <c r="I927" s="285"/>
      <c r="J927" s="117"/>
      <c r="K927" s="285"/>
      <c r="L927" s="117"/>
      <c r="M927" s="285"/>
      <c r="N927" s="117"/>
      <c r="O927" s="285"/>
      <c r="P927" s="117"/>
      <c r="Q927" s="285"/>
      <c r="R927" s="117"/>
      <c r="S927" s="117"/>
      <c r="T927" s="117"/>
      <c r="U927" s="117"/>
      <c r="V927" s="117"/>
      <c r="W927" s="117"/>
      <c r="X927" s="117"/>
      <c r="Y927" s="117"/>
      <c r="Z927" s="117"/>
    </row>
    <row r="928" spans="1:26" ht="15.75" customHeight="1">
      <c r="A928" s="117"/>
      <c r="B928" s="117"/>
      <c r="C928" s="117"/>
      <c r="D928" s="117"/>
      <c r="E928" s="285"/>
      <c r="F928" s="117"/>
      <c r="G928" s="285"/>
      <c r="H928" s="117"/>
      <c r="I928" s="285"/>
      <c r="J928" s="117"/>
      <c r="K928" s="285"/>
      <c r="L928" s="117"/>
      <c r="M928" s="285"/>
      <c r="N928" s="117"/>
      <c r="O928" s="285"/>
      <c r="P928" s="117"/>
      <c r="Q928" s="285"/>
      <c r="R928" s="117"/>
      <c r="S928" s="117"/>
      <c r="T928" s="117"/>
      <c r="U928" s="117"/>
      <c r="V928" s="117"/>
      <c r="W928" s="117"/>
      <c r="X928" s="117"/>
      <c r="Y928" s="117"/>
      <c r="Z928" s="117"/>
    </row>
    <row r="929" spans="1:26" ht="15.75" customHeight="1">
      <c r="A929" s="117"/>
      <c r="B929" s="117"/>
      <c r="C929" s="117"/>
      <c r="D929" s="117"/>
      <c r="E929" s="285"/>
      <c r="F929" s="117"/>
      <c r="G929" s="285"/>
      <c r="H929" s="117"/>
      <c r="I929" s="285"/>
      <c r="J929" s="117"/>
      <c r="K929" s="285"/>
      <c r="L929" s="117"/>
      <c r="M929" s="285"/>
      <c r="N929" s="117"/>
      <c r="O929" s="285"/>
      <c r="P929" s="117"/>
      <c r="Q929" s="285"/>
      <c r="R929" s="117"/>
      <c r="S929" s="117"/>
      <c r="T929" s="117"/>
      <c r="U929" s="117"/>
      <c r="V929" s="117"/>
      <c r="W929" s="117"/>
      <c r="X929" s="117"/>
      <c r="Y929" s="117"/>
      <c r="Z929" s="117"/>
    </row>
    <row r="930" spans="1:26" ht="15.75" customHeight="1">
      <c r="A930" s="117"/>
      <c r="B930" s="117"/>
      <c r="C930" s="117"/>
      <c r="D930" s="117"/>
      <c r="E930" s="285"/>
      <c r="F930" s="117"/>
      <c r="G930" s="285"/>
      <c r="H930" s="117"/>
      <c r="I930" s="285"/>
      <c r="J930" s="117"/>
      <c r="K930" s="285"/>
      <c r="L930" s="117"/>
      <c r="M930" s="285"/>
      <c r="N930" s="117"/>
      <c r="O930" s="285"/>
      <c r="P930" s="117"/>
      <c r="Q930" s="285"/>
      <c r="R930" s="117"/>
      <c r="S930" s="117"/>
      <c r="T930" s="117"/>
      <c r="U930" s="117"/>
      <c r="V930" s="117"/>
      <c r="W930" s="117"/>
      <c r="X930" s="117"/>
      <c r="Y930" s="117"/>
      <c r="Z930" s="117"/>
    </row>
    <row r="931" spans="1:26" ht="15.75" customHeight="1">
      <c r="A931" s="117"/>
      <c r="B931" s="117"/>
      <c r="C931" s="117"/>
      <c r="D931" s="117"/>
      <c r="E931" s="285"/>
      <c r="F931" s="117"/>
      <c r="G931" s="285"/>
      <c r="H931" s="117"/>
      <c r="I931" s="285"/>
      <c r="J931" s="117"/>
      <c r="K931" s="285"/>
      <c r="L931" s="117"/>
      <c r="M931" s="285"/>
      <c r="N931" s="117"/>
      <c r="O931" s="285"/>
      <c r="P931" s="117"/>
      <c r="Q931" s="285"/>
      <c r="R931" s="117"/>
      <c r="S931" s="117"/>
      <c r="T931" s="117"/>
      <c r="U931" s="117"/>
      <c r="V931" s="117"/>
      <c r="W931" s="117"/>
      <c r="X931" s="117"/>
      <c r="Y931" s="117"/>
      <c r="Z931" s="117"/>
    </row>
    <row r="932" spans="1:26" ht="15.75" customHeight="1">
      <c r="A932" s="117"/>
      <c r="B932" s="117"/>
      <c r="C932" s="117"/>
      <c r="D932" s="117"/>
      <c r="E932" s="285"/>
      <c r="F932" s="117"/>
      <c r="G932" s="285"/>
      <c r="H932" s="117"/>
      <c r="I932" s="285"/>
      <c r="J932" s="117"/>
      <c r="K932" s="285"/>
      <c r="L932" s="117"/>
      <c r="M932" s="285"/>
      <c r="N932" s="117"/>
      <c r="O932" s="285"/>
      <c r="P932" s="117"/>
      <c r="Q932" s="285"/>
      <c r="R932" s="117"/>
      <c r="S932" s="117"/>
      <c r="T932" s="117"/>
      <c r="U932" s="117"/>
      <c r="V932" s="117"/>
      <c r="W932" s="117"/>
      <c r="X932" s="117"/>
      <c r="Y932" s="117"/>
      <c r="Z932" s="117"/>
    </row>
    <row r="933" spans="1:26" ht="15.75" customHeight="1">
      <c r="A933" s="117"/>
      <c r="B933" s="117"/>
      <c r="C933" s="117"/>
      <c r="D933" s="117"/>
      <c r="E933" s="285"/>
      <c r="F933" s="117"/>
      <c r="G933" s="285"/>
      <c r="H933" s="117"/>
      <c r="I933" s="285"/>
      <c r="J933" s="117"/>
      <c r="K933" s="285"/>
      <c r="L933" s="117"/>
      <c r="M933" s="285"/>
      <c r="N933" s="117"/>
      <c r="O933" s="285"/>
      <c r="P933" s="117"/>
      <c r="Q933" s="285"/>
      <c r="R933" s="117"/>
      <c r="S933" s="117"/>
      <c r="T933" s="117"/>
      <c r="U933" s="117"/>
      <c r="V933" s="117"/>
      <c r="W933" s="117"/>
      <c r="X933" s="117"/>
      <c r="Y933" s="117"/>
      <c r="Z933" s="117"/>
    </row>
    <row r="934" spans="1:26" ht="15.75" customHeight="1">
      <c r="A934" s="117"/>
      <c r="B934" s="117"/>
      <c r="C934" s="117"/>
      <c r="D934" s="117"/>
      <c r="E934" s="285"/>
      <c r="F934" s="117"/>
      <c r="G934" s="285"/>
      <c r="H934" s="117"/>
      <c r="I934" s="285"/>
      <c r="J934" s="117"/>
      <c r="K934" s="285"/>
      <c r="L934" s="117"/>
      <c r="M934" s="285"/>
      <c r="N934" s="117"/>
      <c r="O934" s="285"/>
      <c r="P934" s="117"/>
      <c r="Q934" s="285"/>
      <c r="R934" s="117"/>
      <c r="S934" s="117"/>
      <c r="T934" s="117"/>
      <c r="U934" s="117"/>
      <c r="V934" s="117"/>
      <c r="W934" s="117"/>
      <c r="X934" s="117"/>
      <c r="Y934" s="117"/>
      <c r="Z934" s="117"/>
    </row>
    <row r="935" spans="1:26" ht="15.75" customHeight="1">
      <c r="A935" s="117"/>
      <c r="B935" s="117"/>
      <c r="C935" s="117"/>
      <c r="D935" s="117"/>
      <c r="E935" s="285"/>
      <c r="F935" s="117"/>
      <c r="G935" s="285"/>
      <c r="H935" s="117"/>
      <c r="I935" s="285"/>
      <c r="J935" s="117"/>
      <c r="K935" s="285"/>
      <c r="L935" s="117"/>
      <c r="M935" s="285"/>
      <c r="N935" s="117"/>
      <c r="O935" s="285"/>
      <c r="P935" s="117"/>
      <c r="Q935" s="285"/>
      <c r="R935" s="117"/>
      <c r="S935" s="117"/>
      <c r="T935" s="117"/>
      <c r="U935" s="117"/>
      <c r="V935" s="117"/>
      <c r="W935" s="117"/>
      <c r="X935" s="117"/>
      <c r="Y935" s="117"/>
      <c r="Z935" s="117"/>
    </row>
    <row r="936" spans="1:26" ht="15.75" customHeight="1">
      <c r="A936" s="117"/>
      <c r="B936" s="117"/>
      <c r="C936" s="117"/>
      <c r="D936" s="117"/>
      <c r="E936" s="285"/>
      <c r="F936" s="117"/>
      <c r="G936" s="285"/>
      <c r="H936" s="117"/>
      <c r="I936" s="285"/>
      <c r="J936" s="117"/>
      <c r="K936" s="285"/>
      <c r="L936" s="117"/>
      <c r="M936" s="285"/>
      <c r="N936" s="117"/>
      <c r="O936" s="285"/>
      <c r="P936" s="117"/>
      <c r="Q936" s="285"/>
      <c r="R936" s="117"/>
      <c r="S936" s="117"/>
      <c r="T936" s="117"/>
      <c r="U936" s="117"/>
      <c r="V936" s="117"/>
      <c r="W936" s="117"/>
      <c r="X936" s="117"/>
      <c r="Y936" s="117"/>
      <c r="Z936" s="117"/>
    </row>
    <row r="937" spans="1:26" ht="15.75" customHeight="1">
      <c r="A937" s="117"/>
      <c r="B937" s="117"/>
      <c r="C937" s="117"/>
      <c r="D937" s="117"/>
      <c r="E937" s="285"/>
      <c r="F937" s="117"/>
      <c r="G937" s="285"/>
      <c r="H937" s="117"/>
      <c r="I937" s="285"/>
      <c r="J937" s="117"/>
      <c r="K937" s="285"/>
      <c r="L937" s="117"/>
      <c r="M937" s="285"/>
      <c r="N937" s="117"/>
      <c r="O937" s="285"/>
      <c r="P937" s="117"/>
      <c r="Q937" s="285"/>
      <c r="R937" s="117"/>
      <c r="S937" s="117"/>
      <c r="T937" s="117"/>
      <c r="U937" s="117"/>
      <c r="V937" s="117"/>
      <c r="W937" s="117"/>
      <c r="X937" s="117"/>
      <c r="Y937" s="117"/>
      <c r="Z937" s="117"/>
    </row>
    <row r="938" spans="1:26" ht="15.75" customHeight="1">
      <c r="A938" s="117"/>
      <c r="B938" s="117"/>
      <c r="C938" s="117"/>
      <c r="D938" s="117"/>
      <c r="E938" s="285"/>
      <c r="F938" s="117"/>
      <c r="G938" s="285"/>
      <c r="H938" s="117"/>
      <c r="I938" s="285"/>
      <c r="J938" s="117"/>
      <c r="K938" s="285"/>
      <c r="L938" s="117"/>
      <c r="M938" s="285"/>
      <c r="N938" s="117"/>
      <c r="O938" s="285"/>
      <c r="P938" s="117"/>
      <c r="Q938" s="285"/>
      <c r="R938" s="117"/>
      <c r="S938" s="117"/>
      <c r="T938" s="117"/>
      <c r="U938" s="117"/>
      <c r="V938" s="117"/>
      <c r="W938" s="117"/>
      <c r="X938" s="117"/>
      <c r="Y938" s="117"/>
      <c r="Z938" s="117"/>
    </row>
    <row r="939" spans="1:26" ht="15.75" customHeight="1">
      <c r="A939" s="117"/>
      <c r="B939" s="117"/>
      <c r="C939" s="117"/>
      <c r="D939" s="117"/>
      <c r="E939" s="285"/>
      <c r="F939" s="117"/>
      <c r="G939" s="285"/>
      <c r="H939" s="117"/>
      <c r="I939" s="285"/>
      <c r="J939" s="117"/>
      <c r="K939" s="285"/>
      <c r="L939" s="117"/>
      <c r="M939" s="285"/>
      <c r="N939" s="117"/>
      <c r="O939" s="285"/>
      <c r="P939" s="117"/>
      <c r="Q939" s="285"/>
      <c r="R939" s="117"/>
      <c r="S939" s="117"/>
      <c r="T939" s="117"/>
      <c r="U939" s="117"/>
      <c r="V939" s="117"/>
      <c r="W939" s="117"/>
      <c r="X939" s="117"/>
      <c r="Y939" s="117"/>
      <c r="Z939" s="117"/>
    </row>
    <row r="940" spans="1:26" ht="15.75" customHeight="1">
      <c r="A940" s="117"/>
      <c r="B940" s="117"/>
      <c r="C940" s="117"/>
      <c r="D940" s="117"/>
      <c r="E940" s="285"/>
      <c r="F940" s="117"/>
      <c r="G940" s="285"/>
      <c r="H940" s="117"/>
      <c r="I940" s="285"/>
      <c r="J940" s="117"/>
      <c r="K940" s="285"/>
      <c r="L940" s="117"/>
      <c r="M940" s="285"/>
      <c r="N940" s="117"/>
      <c r="O940" s="285"/>
      <c r="P940" s="117"/>
      <c r="Q940" s="285"/>
      <c r="R940" s="117"/>
      <c r="S940" s="117"/>
      <c r="T940" s="117"/>
      <c r="U940" s="117"/>
      <c r="V940" s="117"/>
      <c r="W940" s="117"/>
      <c r="X940" s="117"/>
      <c r="Y940" s="117"/>
      <c r="Z940" s="117"/>
    </row>
    <row r="941" spans="1:26" ht="15.75" customHeight="1">
      <c r="A941" s="117"/>
      <c r="B941" s="117"/>
      <c r="C941" s="117"/>
      <c r="D941" s="117"/>
      <c r="E941" s="285"/>
      <c r="F941" s="117"/>
      <c r="G941" s="285"/>
      <c r="H941" s="117"/>
      <c r="I941" s="285"/>
      <c r="J941" s="117"/>
      <c r="K941" s="285"/>
      <c r="L941" s="117"/>
      <c r="M941" s="285"/>
      <c r="N941" s="117"/>
      <c r="O941" s="285"/>
      <c r="P941" s="117"/>
      <c r="Q941" s="285"/>
      <c r="R941" s="117"/>
      <c r="S941" s="117"/>
      <c r="T941" s="117"/>
      <c r="U941" s="117"/>
      <c r="V941" s="117"/>
      <c r="W941" s="117"/>
      <c r="X941" s="117"/>
      <c r="Y941" s="117"/>
      <c r="Z941" s="117"/>
    </row>
    <row r="942" spans="1:26" ht="15.75" customHeight="1">
      <c r="A942" s="117"/>
      <c r="B942" s="117"/>
      <c r="C942" s="117"/>
      <c r="D942" s="117"/>
      <c r="E942" s="285"/>
      <c r="F942" s="117"/>
      <c r="G942" s="285"/>
      <c r="H942" s="117"/>
      <c r="I942" s="285"/>
      <c r="J942" s="117"/>
      <c r="K942" s="285"/>
      <c r="L942" s="117"/>
      <c r="M942" s="285"/>
      <c r="N942" s="117"/>
      <c r="O942" s="285"/>
      <c r="P942" s="117"/>
      <c r="Q942" s="285"/>
      <c r="R942" s="117"/>
      <c r="S942" s="117"/>
      <c r="T942" s="117"/>
      <c r="U942" s="117"/>
      <c r="V942" s="117"/>
      <c r="W942" s="117"/>
      <c r="X942" s="117"/>
      <c r="Y942" s="117"/>
      <c r="Z942" s="117"/>
    </row>
    <row r="943" spans="1:26" ht="15.75" customHeight="1">
      <c r="A943" s="117"/>
      <c r="B943" s="117"/>
      <c r="C943" s="117"/>
      <c r="D943" s="117"/>
      <c r="E943" s="285"/>
      <c r="F943" s="117"/>
      <c r="G943" s="285"/>
      <c r="H943" s="117"/>
      <c r="I943" s="285"/>
      <c r="J943" s="117"/>
      <c r="K943" s="285"/>
      <c r="L943" s="117"/>
      <c r="M943" s="285"/>
      <c r="N943" s="117"/>
      <c r="O943" s="285"/>
      <c r="P943" s="117"/>
      <c r="Q943" s="285"/>
      <c r="R943" s="117"/>
      <c r="S943" s="117"/>
      <c r="T943" s="117"/>
      <c r="U943" s="117"/>
      <c r="V943" s="117"/>
      <c r="W943" s="117"/>
      <c r="X943" s="117"/>
      <c r="Y943" s="117"/>
      <c r="Z943" s="117"/>
    </row>
    <row r="944" spans="1:26" ht="15.75" customHeight="1">
      <c r="A944" s="117"/>
      <c r="B944" s="117"/>
      <c r="C944" s="117"/>
      <c r="D944" s="117"/>
      <c r="E944" s="285"/>
      <c r="F944" s="117"/>
      <c r="G944" s="285"/>
      <c r="H944" s="117"/>
      <c r="I944" s="285"/>
      <c r="J944" s="117"/>
      <c r="K944" s="285"/>
      <c r="L944" s="117"/>
      <c r="M944" s="285"/>
      <c r="N944" s="117"/>
      <c r="O944" s="285"/>
      <c r="P944" s="117"/>
      <c r="Q944" s="285"/>
      <c r="R944" s="117"/>
      <c r="S944" s="117"/>
      <c r="T944" s="117"/>
      <c r="U944" s="117"/>
      <c r="V944" s="117"/>
      <c r="W944" s="117"/>
      <c r="X944" s="117"/>
      <c r="Y944" s="117"/>
      <c r="Z944" s="117"/>
    </row>
    <row r="945" spans="1:26" ht="15.75" customHeight="1">
      <c r="A945" s="117"/>
      <c r="B945" s="117"/>
      <c r="C945" s="117"/>
      <c r="D945" s="117"/>
      <c r="E945" s="285"/>
      <c r="F945" s="117"/>
      <c r="G945" s="285"/>
      <c r="H945" s="117"/>
      <c r="I945" s="285"/>
      <c r="J945" s="117"/>
      <c r="K945" s="285"/>
      <c r="L945" s="117"/>
      <c r="M945" s="285"/>
      <c r="N945" s="117"/>
      <c r="O945" s="285"/>
      <c r="P945" s="117"/>
      <c r="Q945" s="285"/>
      <c r="R945" s="117"/>
      <c r="S945" s="117"/>
      <c r="T945" s="117"/>
      <c r="U945" s="117"/>
      <c r="V945" s="117"/>
      <c r="W945" s="117"/>
      <c r="X945" s="117"/>
      <c r="Y945" s="117"/>
      <c r="Z945" s="117"/>
    </row>
    <row r="946" spans="1:26" ht="15.75" customHeight="1">
      <c r="A946" s="117"/>
      <c r="B946" s="117"/>
      <c r="C946" s="117"/>
      <c r="D946" s="117"/>
      <c r="E946" s="285"/>
      <c r="F946" s="117"/>
      <c r="G946" s="285"/>
      <c r="H946" s="117"/>
      <c r="I946" s="285"/>
      <c r="J946" s="117"/>
      <c r="K946" s="285"/>
      <c r="L946" s="117"/>
      <c r="M946" s="285"/>
      <c r="N946" s="117"/>
      <c r="O946" s="285"/>
      <c r="P946" s="117"/>
      <c r="Q946" s="285"/>
      <c r="R946" s="117"/>
      <c r="S946" s="117"/>
      <c r="T946" s="117"/>
      <c r="U946" s="117"/>
      <c r="V946" s="117"/>
      <c r="W946" s="117"/>
      <c r="X946" s="117"/>
      <c r="Y946" s="117"/>
      <c r="Z946" s="117"/>
    </row>
    <row r="947" spans="1:26" ht="15.75" customHeight="1">
      <c r="A947" s="117"/>
      <c r="B947" s="117"/>
      <c r="C947" s="117"/>
      <c r="D947" s="117"/>
      <c r="E947" s="285"/>
      <c r="F947" s="117"/>
      <c r="G947" s="285"/>
      <c r="H947" s="117"/>
      <c r="I947" s="285"/>
      <c r="J947" s="117"/>
      <c r="K947" s="285"/>
      <c r="L947" s="117"/>
      <c r="M947" s="285"/>
      <c r="N947" s="117"/>
      <c r="O947" s="285"/>
      <c r="P947" s="117"/>
      <c r="Q947" s="285"/>
      <c r="R947" s="117"/>
      <c r="S947" s="117"/>
      <c r="T947" s="117"/>
      <c r="U947" s="117"/>
      <c r="V947" s="117"/>
      <c r="W947" s="117"/>
      <c r="X947" s="117"/>
      <c r="Y947" s="117"/>
      <c r="Z947" s="117"/>
    </row>
    <row r="948" spans="1:26" ht="15.75" customHeight="1">
      <c r="A948" s="117"/>
      <c r="B948" s="117"/>
      <c r="C948" s="117"/>
      <c r="D948" s="117"/>
      <c r="E948" s="285"/>
      <c r="F948" s="117"/>
      <c r="G948" s="285"/>
      <c r="H948" s="117"/>
      <c r="I948" s="285"/>
      <c r="J948" s="117"/>
      <c r="K948" s="285"/>
      <c r="L948" s="117"/>
      <c r="M948" s="285"/>
      <c r="N948" s="117"/>
      <c r="O948" s="285"/>
      <c r="P948" s="117"/>
      <c r="Q948" s="285"/>
      <c r="R948" s="117"/>
      <c r="S948" s="117"/>
      <c r="T948" s="117"/>
      <c r="U948" s="117"/>
      <c r="V948" s="117"/>
      <c r="W948" s="117"/>
      <c r="X948" s="117"/>
      <c r="Y948" s="117"/>
      <c r="Z948" s="117"/>
    </row>
    <row r="949" spans="1:26" ht="15.75" customHeight="1">
      <c r="A949" s="117"/>
      <c r="B949" s="117"/>
      <c r="C949" s="117"/>
      <c r="D949" s="117"/>
      <c r="E949" s="285"/>
      <c r="F949" s="117"/>
      <c r="G949" s="285"/>
      <c r="H949" s="117"/>
      <c r="I949" s="285"/>
      <c r="J949" s="117"/>
      <c r="K949" s="285"/>
      <c r="L949" s="117"/>
      <c r="M949" s="285"/>
      <c r="N949" s="117"/>
      <c r="O949" s="285"/>
      <c r="P949" s="117"/>
      <c r="Q949" s="285"/>
      <c r="R949" s="117"/>
      <c r="S949" s="117"/>
      <c r="T949" s="117"/>
      <c r="U949" s="117"/>
      <c r="V949" s="117"/>
      <c r="W949" s="117"/>
      <c r="X949" s="117"/>
      <c r="Y949" s="117"/>
      <c r="Z949" s="117"/>
    </row>
    <row r="950" spans="1:26" ht="15.75" customHeight="1">
      <c r="A950" s="117"/>
      <c r="B950" s="117"/>
      <c r="C950" s="117"/>
      <c r="D950" s="117"/>
      <c r="E950" s="285"/>
      <c r="F950" s="117"/>
      <c r="G950" s="285"/>
      <c r="H950" s="117"/>
      <c r="I950" s="285"/>
      <c r="J950" s="117"/>
      <c r="K950" s="285"/>
      <c r="L950" s="117"/>
      <c r="M950" s="285"/>
      <c r="N950" s="117"/>
      <c r="O950" s="285"/>
      <c r="P950" s="117"/>
      <c r="Q950" s="285"/>
      <c r="R950" s="117"/>
      <c r="S950" s="117"/>
      <c r="T950" s="117"/>
      <c r="U950" s="117"/>
      <c r="V950" s="117"/>
      <c r="W950" s="117"/>
      <c r="X950" s="117"/>
      <c r="Y950" s="117"/>
      <c r="Z950" s="117"/>
    </row>
    <row r="951" spans="1:26" ht="15.75" customHeight="1">
      <c r="A951" s="117"/>
      <c r="B951" s="117"/>
      <c r="C951" s="117"/>
      <c r="D951" s="117"/>
      <c r="E951" s="285"/>
      <c r="F951" s="117"/>
      <c r="G951" s="285"/>
      <c r="H951" s="117"/>
      <c r="I951" s="285"/>
      <c r="J951" s="117"/>
      <c r="K951" s="285"/>
      <c r="L951" s="117"/>
      <c r="M951" s="285"/>
      <c r="N951" s="117"/>
      <c r="O951" s="285"/>
      <c r="P951" s="117"/>
      <c r="Q951" s="285"/>
      <c r="R951" s="117"/>
      <c r="S951" s="117"/>
      <c r="T951" s="117"/>
      <c r="U951" s="117"/>
      <c r="V951" s="117"/>
      <c r="W951" s="117"/>
      <c r="X951" s="117"/>
      <c r="Y951" s="117"/>
      <c r="Z951" s="117"/>
    </row>
    <row r="952" spans="1:26" ht="15.75" customHeight="1">
      <c r="A952" s="117"/>
      <c r="B952" s="117"/>
      <c r="C952" s="117"/>
      <c r="D952" s="117"/>
      <c r="E952" s="285"/>
      <c r="F952" s="117"/>
      <c r="G952" s="285"/>
      <c r="H952" s="117"/>
      <c r="I952" s="285"/>
      <c r="J952" s="117"/>
      <c r="K952" s="285"/>
      <c r="L952" s="117"/>
      <c r="M952" s="285"/>
      <c r="N952" s="117"/>
      <c r="O952" s="285"/>
      <c r="P952" s="117"/>
      <c r="Q952" s="285"/>
      <c r="R952" s="117"/>
      <c r="S952" s="117"/>
      <c r="T952" s="117"/>
      <c r="U952" s="117"/>
      <c r="V952" s="117"/>
      <c r="W952" s="117"/>
      <c r="X952" s="117"/>
      <c r="Y952" s="117"/>
      <c r="Z952" s="117"/>
    </row>
    <row r="953" spans="1:26" ht="15.75" customHeight="1">
      <c r="A953" s="117"/>
      <c r="B953" s="117"/>
      <c r="C953" s="117"/>
      <c r="D953" s="117"/>
      <c r="E953" s="285"/>
      <c r="F953" s="117"/>
      <c r="G953" s="285"/>
      <c r="H953" s="117"/>
      <c r="I953" s="285"/>
      <c r="J953" s="117"/>
      <c r="K953" s="285"/>
      <c r="L953" s="117"/>
      <c r="M953" s="285"/>
      <c r="N953" s="117"/>
      <c r="O953" s="285"/>
      <c r="P953" s="117"/>
      <c r="Q953" s="285"/>
      <c r="R953" s="117"/>
      <c r="S953" s="117"/>
      <c r="T953" s="117"/>
      <c r="U953" s="117"/>
      <c r="V953" s="117"/>
      <c r="W953" s="117"/>
      <c r="X953" s="117"/>
      <c r="Y953" s="117"/>
      <c r="Z953" s="117"/>
    </row>
    <row r="954" spans="1:26" ht="15.75" customHeight="1">
      <c r="A954" s="117"/>
      <c r="B954" s="117"/>
      <c r="C954" s="117"/>
      <c r="D954" s="117"/>
      <c r="E954" s="285"/>
      <c r="F954" s="117"/>
      <c r="G954" s="285"/>
      <c r="H954" s="117"/>
      <c r="I954" s="285"/>
      <c r="J954" s="117"/>
      <c r="K954" s="285"/>
      <c r="L954" s="117"/>
      <c r="M954" s="285"/>
      <c r="N954" s="117"/>
      <c r="O954" s="285"/>
      <c r="P954" s="117"/>
      <c r="Q954" s="285"/>
      <c r="R954" s="117"/>
      <c r="S954" s="117"/>
      <c r="T954" s="117"/>
      <c r="U954" s="117"/>
      <c r="V954" s="117"/>
      <c r="W954" s="117"/>
      <c r="X954" s="117"/>
      <c r="Y954" s="117"/>
      <c r="Z954" s="117"/>
    </row>
    <row r="955" spans="1:26" ht="15.75" customHeight="1">
      <c r="A955" s="117"/>
      <c r="B955" s="117"/>
      <c r="C955" s="117"/>
      <c r="D955" s="117"/>
      <c r="E955" s="285"/>
      <c r="F955" s="117"/>
      <c r="G955" s="285"/>
      <c r="H955" s="117"/>
      <c r="I955" s="285"/>
      <c r="J955" s="117"/>
      <c r="K955" s="285"/>
      <c r="L955" s="117"/>
      <c r="M955" s="285"/>
      <c r="N955" s="117"/>
      <c r="O955" s="285"/>
      <c r="P955" s="117"/>
      <c r="Q955" s="285"/>
      <c r="R955" s="117"/>
      <c r="S955" s="117"/>
      <c r="T955" s="117"/>
      <c r="U955" s="117"/>
      <c r="V955" s="117"/>
      <c r="W955" s="117"/>
      <c r="X955" s="117"/>
      <c r="Y955" s="117"/>
      <c r="Z955" s="117"/>
    </row>
    <row r="956" spans="1:26" ht="15.75" customHeight="1">
      <c r="A956" s="117"/>
      <c r="B956" s="117"/>
      <c r="C956" s="117"/>
      <c r="D956" s="117"/>
      <c r="E956" s="285"/>
      <c r="F956" s="117"/>
      <c r="G956" s="285"/>
      <c r="H956" s="117"/>
      <c r="I956" s="285"/>
      <c r="J956" s="117"/>
      <c r="K956" s="285"/>
      <c r="L956" s="117"/>
      <c r="M956" s="285"/>
      <c r="N956" s="117"/>
      <c r="O956" s="285"/>
      <c r="P956" s="117"/>
      <c r="Q956" s="285"/>
      <c r="R956" s="117"/>
      <c r="S956" s="117"/>
      <c r="T956" s="117"/>
      <c r="U956" s="117"/>
      <c r="V956" s="117"/>
      <c r="W956" s="117"/>
      <c r="X956" s="117"/>
      <c r="Y956" s="117"/>
      <c r="Z956" s="117"/>
    </row>
    <row r="957" spans="1:26" ht="15.75" customHeight="1">
      <c r="A957" s="117"/>
      <c r="B957" s="117"/>
      <c r="C957" s="117"/>
      <c r="D957" s="117"/>
      <c r="E957" s="285"/>
      <c r="F957" s="117"/>
      <c r="G957" s="285"/>
      <c r="H957" s="117"/>
      <c r="I957" s="285"/>
      <c r="J957" s="117"/>
      <c r="K957" s="285"/>
      <c r="L957" s="117"/>
      <c r="M957" s="285"/>
      <c r="N957" s="117"/>
      <c r="O957" s="285"/>
      <c r="P957" s="117"/>
      <c r="Q957" s="285"/>
      <c r="R957" s="117"/>
      <c r="S957" s="117"/>
      <c r="T957" s="117"/>
      <c r="U957" s="117"/>
      <c r="V957" s="117"/>
      <c r="W957" s="117"/>
      <c r="X957" s="117"/>
      <c r="Y957" s="117"/>
      <c r="Z957" s="117"/>
    </row>
    <row r="958" spans="1:26" ht="15.75" customHeight="1">
      <c r="A958" s="117"/>
      <c r="B958" s="117"/>
      <c r="C958" s="117"/>
      <c r="D958" s="117"/>
      <c r="E958" s="285"/>
      <c r="F958" s="117"/>
      <c r="G958" s="285"/>
      <c r="H958" s="117"/>
      <c r="I958" s="285"/>
      <c r="J958" s="117"/>
      <c r="K958" s="285"/>
      <c r="L958" s="117"/>
      <c r="M958" s="285"/>
      <c r="N958" s="117"/>
      <c r="O958" s="285"/>
      <c r="P958" s="117"/>
      <c r="Q958" s="285"/>
      <c r="R958" s="117"/>
      <c r="S958" s="117"/>
      <c r="T958" s="117"/>
      <c r="U958" s="117"/>
      <c r="V958" s="117"/>
      <c r="W958" s="117"/>
      <c r="X958" s="117"/>
      <c r="Y958" s="117"/>
      <c r="Z958" s="117"/>
    </row>
    <row r="959" spans="1:26" ht="15.75" customHeight="1">
      <c r="A959" s="117"/>
      <c r="B959" s="117"/>
      <c r="C959" s="117"/>
      <c r="D959" s="117"/>
      <c r="E959" s="285"/>
      <c r="F959" s="117"/>
      <c r="G959" s="285"/>
      <c r="H959" s="117"/>
      <c r="I959" s="285"/>
      <c r="J959" s="117"/>
      <c r="K959" s="285"/>
      <c r="L959" s="117"/>
      <c r="M959" s="285"/>
      <c r="N959" s="117"/>
      <c r="O959" s="285"/>
      <c r="P959" s="117"/>
      <c r="Q959" s="285"/>
      <c r="R959" s="117"/>
      <c r="S959" s="117"/>
      <c r="T959" s="117"/>
      <c r="U959" s="117"/>
      <c r="V959" s="117"/>
      <c r="W959" s="117"/>
      <c r="X959" s="117"/>
      <c r="Y959" s="117"/>
      <c r="Z959" s="117"/>
    </row>
    <row r="960" spans="1:26" ht="15.75" customHeight="1">
      <c r="A960" s="117"/>
      <c r="B960" s="117"/>
      <c r="C960" s="117"/>
      <c r="D960" s="117"/>
      <c r="E960" s="285"/>
      <c r="F960" s="117"/>
      <c r="G960" s="285"/>
      <c r="H960" s="117"/>
      <c r="I960" s="285"/>
      <c r="J960" s="117"/>
      <c r="K960" s="285"/>
      <c r="L960" s="117"/>
      <c r="M960" s="285"/>
      <c r="N960" s="117"/>
      <c r="O960" s="285"/>
      <c r="P960" s="117"/>
      <c r="Q960" s="285"/>
      <c r="R960" s="117"/>
      <c r="S960" s="117"/>
      <c r="T960" s="117"/>
      <c r="U960" s="117"/>
      <c r="V960" s="117"/>
      <c r="W960" s="117"/>
      <c r="X960" s="117"/>
      <c r="Y960" s="117"/>
      <c r="Z960" s="117"/>
    </row>
    <row r="961" spans="1:26" ht="15.75" customHeight="1">
      <c r="A961" s="117"/>
      <c r="B961" s="117"/>
      <c r="C961" s="117"/>
      <c r="D961" s="117"/>
      <c r="E961" s="285"/>
      <c r="F961" s="117"/>
      <c r="G961" s="285"/>
      <c r="H961" s="117"/>
      <c r="I961" s="285"/>
      <c r="J961" s="117"/>
      <c r="K961" s="285"/>
      <c r="L961" s="117"/>
      <c r="M961" s="285"/>
      <c r="N961" s="117"/>
      <c r="O961" s="285"/>
      <c r="P961" s="117"/>
      <c r="Q961" s="285"/>
      <c r="R961" s="117"/>
      <c r="S961" s="117"/>
      <c r="T961" s="117"/>
      <c r="U961" s="117"/>
      <c r="V961" s="117"/>
      <c r="W961" s="117"/>
      <c r="X961" s="117"/>
      <c r="Y961" s="117"/>
      <c r="Z961" s="117"/>
    </row>
    <row r="962" spans="1:26" ht="15.75" customHeight="1">
      <c r="A962" s="117"/>
      <c r="B962" s="117"/>
      <c r="C962" s="117"/>
      <c r="D962" s="117"/>
      <c r="E962" s="285"/>
      <c r="F962" s="117"/>
      <c r="G962" s="285"/>
      <c r="H962" s="117"/>
      <c r="I962" s="285"/>
      <c r="J962" s="117"/>
      <c r="K962" s="285"/>
      <c r="L962" s="117"/>
      <c r="M962" s="285"/>
      <c r="N962" s="117"/>
      <c r="O962" s="285"/>
      <c r="P962" s="117"/>
      <c r="Q962" s="285"/>
      <c r="R962" s="117"/>
      <c r="S962" s="117"/>
      <c r="T962" s="117"/>
      <c r="U962" s="117"/>
      <c r="V962" s="117"/>
      <c r="W962" s="117"/>
      <c r="X962" s="117"/>
      <c r="Y962" s="117"/>
      <c r="Z962" s="117"/>
    </row>
    <row r="963" spans="1:26" ht="15.75" customHeight="1">
      <c r="A963" s="117"/>
      <c r="B963" s="117"/>
      <c r="C963" s="117"/>
      <c r="D963" s="117"/>
      <c r="E963" s="285"/>
      <c r="F963" s="117"/>
      <c r="G963" s="285"/>
      <c r="H963" s="117"/>
      <c r="I963" s="285"/>
      <c r="J963" s="117"/>
      <c r="K963" s="285"/>
      <c r="L963" s="117"/>
      <c r="M963" s="285"/>
      <c r="N963" s="117"/>
      <c r="O963" s="285"/>
      <c r="P963" s="117"/>
      <c r="Q963" s="285"/>
      <c r="R963" s="117"/>
      <c r="S963" s="117"/>
      <c r="T963" s="117"/>
      <c r="U963" s="117"/>
      <c r="V963" s="117"/>
      <c r="W963" s="117"/>
      <c r="X963" s="117"/>
      <c r="Y963" s="117"/>
      <c r="Z963" s="117"/>
    </row>
    <row r="964" spans="1:26" ht="15.75" customHeight="1">
      <c r="A964" s="117"/>
      <c r="B964" s="117"/>
      <c r="C964" s="117"/>
      <c r="D964" s="117"/>
      <c r="E964" s="285"/>
      <c r="F964" s="117"/>
      <c r="G964" s="285"/>
      <c r="H964" s="117"/>
      <c r="I964" s="285"/>
      <c r="J964" s="117"/>
      <c r="K964" s="285"/>
      <c r="L964" s="117"/>
      <c r="M964" s="285"/>
      <c r="N964" s="117"/>
      <c r="O964" s="285"/>
      <c r="P964" s="117"/>
      <c r="Q964" s="285"/>
      <c r="R964" s="117"/>
      <c r="S964" s="117"/>
      <c r="T964" s="117"/>
      <c r="U964" s="117"/>
      <c r="V964" s="117"/>
      <c r="W964" s="117"/>
      <c r="X964" s="117"/>
      <c r="Y964" s="117"/>
      <c r="Z964" s="117"/>
    </row>
    <row r="965" spans="1:26" ht="15.75" customHeight="1">
      <c r="A965" s="117"/>
      <c r="B965" s="117"/>
      <c r="C965" s="117"/>
      <c r="D965" s="117"/>
      <c r="E965" s="285"/>
      <c r="F965" s="117"/>
      <c r="G965" s="285"/>
      <c r="H965" s="117"/>
      <c r="I965" s="285"/>
      <c r="J965" s="117"/>
      <c r="K965" s="285"/>
      <c r="L965" s="117"/>
      <c r="M965" s="285"/>
      <c r="N965" s="117"/>
      <c r="O965" s="285"/>
      <c r="P965" s="117"/>
      <c r="Q965" s="285"/>
      <c r="R965" s="117"/>
      <c r="S965" s="117"/>
      <c r="T965" s="117"/>
      <c r="U965" s="117"/>
      <c r="V965" s="117"/>
      <c r="W965" s="117"/>
      <c r="X965" s="117"/>
      <c r="Y965" s="117"/>
      <c r="Z965" s="117"/>
    </row>
    <row r="966" spans="1:26" ht="15.75" customHeight="1">
      <c r="A966" s="117"/>
      <c r="B966" s="117"/>
      <c r="C966" s="117"/>
      <c r="D966" s="117"/>
      <c r="E966" s="285"/>
      <c r="F966" s="117"/>
      <c r="G966" s="285"/>
      <c r="H966" s="117"/>
      <c r="I966" s="285"/>
      <c r="J966" s="117"/>
      <c r="K966" s="285"/>
      <c r="L966" s="117"/>
      <c r="M966" s="285"/>
      <c r="N966" s="117"/>
      <c r="O966" s="285"/>
      <c r="P966" s="117"/>
      <c r="Q966" s="285"/>
      <c r="R966" s="117"/>
      <c r="S966" s="117"/>
      <c r="T966" s="117"/>
      <c r="U966" s="117"/>
      <c r="V966" s="117"/>
      <c r="W966" s="117"/>
      <c r="X966" s="117"/>
      <c r="Y966" s="117"/>
      <c r="Z966" s="117"/>
    </row>
    <row r="967" spans="1:26" ht="15.75" customHeight="1">
      <c r="A967" s="117"/>
      <c r="B967" s="117"/>
      <c r="C967" s="117"/>
      <c r="D967" s="117"/>
      <c r="E967" s="285"/>
      <c r="F967" s="117"/>
      <c r="G967" s="285"/>
      <c r="H967" s="117"/>
      <c r="I967" s="285"/>
      <c r="J967" s="117"/>
      <c r="K967" s="285"/>
      <c r="L967" s="117"/>
      <c r="M967" s="285"/>
      <c r="N967" s="117"/>
      <c r="O967" s="285"/>
      <c r="P967" s="117"/>
      <c r="Q967" s="285"/>
      <c r="R967" s="117"/>
      <c r="S967" s="117"/>
      <c r="T967" s="117"/>
      <c r="U967" s="117"/>
      <c r="V967" s="117"/>
      <c r="W967" s="117"/>
      <c r="X967" s="117"/>
      <c r="Y967" s="117"/>
      <c r="Z967" s="117"/>
    </row>
    <row r="968" spans="1:26" ht="15.75" customHeight="1">
      <c r="A968" s="117"/>
      <c r="B968" s="117"/>
      <c r="C968" s="117"/>
      <c r="D968" s="117"/>
      <c r="E968" s="285"/>
      <c r="F968" s="117"/>
      <c r="G968" s="285"/>
      <c r="H968" s="117"/>
      <c r="I968" s="285"/>
      <c r="J968" s="117"/>
      <c r="K968" s="285"/>
      <c r="L968" s="117"/>
      <c r="M968" s="285"/>
      <c r="N968" s="117"/>
      <c r="O968" s="285"/>
      <c r="P968" s="117"/>
      <c r="Q968" s="285"/>
      <c r="R968" s="117"/>
      <c r="S968" s="117"/>
      <c r="T968" s="117"/>
      <c r="U968" s="117"/>
      <c r="V968" s="117"/>
      <c r="W968" s="117"/>
      <c r="X968" s="117"/>
      <c r="Y968" s="117"/>
      <c r="Z968" s="117"/>
    </row>
    <row r="969" spans="1:26" ht="15.75" customHeight="1">
      <c r="A969" s="117"/>
      <c r="B969" s="117"/>
      <c r="C969" s="117"/>
      <c r="D969" s="117"/>
      <c r="E969" s="285"/>
      <c r="F969" s="117"/>
      <c r="G969" s="285"/>
      <c r="H969" s="117"/>
      <c r="I969" s="285"/>
      <c r="J969" s="117"/>
      <c r="K969" s="285"/>
      <c r="L969" s="117"/>
      <c r="M969" s="285"/>
      <c r="N969" s="117"/>
      <c r="O969" s="285"/>
      <c r="P969" s="117"/>
      <c r="Q969" s="285"/>
      <c r="R969" s="117"/>
      <c r="S969" s="117"/>
      <c r="T969" s="117"/>
      <c r="U969" s="117"/>
      <c r="V969" s="117"/>
      <c r="W969" s="117"/>
      <c r="X969" s="117"/>
      <c r="Y969" s="117"/>
      <c r="Z969" s="117"/>
    </row>
    <row r="970" spans="1:26" ht="15.75" customHeight="1">
      <c r="A970" s="117"/>
      <c r="B970" s="117"/>
      <c r="C970" s="117"/>
      <c r="D970" s="117"/>
      <c r="E970" s="285"/>
      <c r="F970" s="117"/>
      <c r="G970" s="285"/>
      <c r="H970" s="117"/>
      <c r="I970" s="285"/>
      <c r="J970" s="117"/>
      <c r="K970" s="285"/>
      <c r="L970" s="117"/>
      <c r="M970" s="285"/>
      <c r="N970" s="117"/>
      <c r="O970" s="285"/>
      <c r="P970" s="117"/>
      <c r="Q970" s="285"/>
      <c r="R970" s="117"/>
      <c r="S970" s="117"/>
      <c r="T970" s="117"/>
      <c r="U970" s="117"/>
      <c r="V970" s="117"/>
      <c r="W970" s="117"/>
      <c r="X970" s="117"/>
      <c r="Y970" s="117"/>
      <c r="Z970" s="117"/>
    </row>
    <row r="971" spans="1:26" ht="15.75" customHeight="1">
      <c r="A971" s="117"/>
      <c r="B971" s="117"/>
      <c r="C971" s="117"/>
      <c r="D971" s="117"/>
      <c r="E971" s="285"/>
      <c r="F971" s="117"/>
      <c r="G971" s="285"/>
      <c r="H971" s="117"/>
      <c r="I971" s="285"/>
      <c r="J971" s="117"/>
      <c r="K971" s="285"/>
      <c r="L971" s="117"/>
      <c r="M971" s="285"/>
      <c r="N971" s="117"/>
      <c r="O971" s="285"/>
      <c r="P971" s="117"/>
      <c r="Q971" s="285"/>
      <c r="R971" s="117"/>
      <c r="S971" s="117"/>
      <c r="T971" s="117"/>
      <c r="U971" s="117"/>
      <c r="V971" s="117"/>
      <c r="W971" s="117"/>
      <c r="X971" s="117"/>
      <c r="Y971" s="117"/>
      <c r="Z971" s="117"/>
    </row>
    <row r="972" spans="1:26" ht="15.75" customHeight="1">
      <c r="A972" s="117"/>
      <c r="B972" s="117"/>
      <c r="C972" s="117"/>
      <c r="D972" s="117"/>
      <c r="E972" s="285"/>
      <c r="F972" s="117"/>
      <c r="G972" s="285"/>
      <c r="H972" s="117"/>
      <c r="I972" s="285"/>
      <c r="J972" s="117"/>
      <c r="K972" s="285"/>
      <c r="L972" s="117"/>
      <c r="M972" s="285"/>
      <c r="N972" s="117"/>
      <c r="O972" s="285"/>
      <c r="P972" s="117"/>
      <c r="Q972" s="285"/>
      <c r="R972" s="117"/>
      <c r="S972" s="117"/>
      <c r="T972" s="117"/>
      <c r="U972" s="117"/>
      <c r="V972" s="117"/>
      <c r="W972" s="117"/>
      <c r="X972" s="117"/>
      <c r="Y972" s="117"/>
      <c r="Z972" s="117"/>
    </row>
    <row r="973" spans="1:26" ht="15.75" customHeight="1">
      <c r="A973" s="117"/>
      <c r="B973" s="117"/>
      <c r="C973" s="117"/>
      <c r="D973" s="117"/>
      <c r="E973" s="285"/>
      <c r="F973" s="117"/>
      <c r="G973" s="285"/>
      <c r="H973" s="117"/>
      <c r="I973" s="285"/>
      <c r="J973" s="117"/>
      <c r="K973" s="285"/>
      <c r="L973" s="117"/>
      <c r="M973" s="285"/>
      <c r="N973" s="117"/>
      <c r="O973" s="285"/>
      <c r="P973" s="117"/>
      <c r="Q973" s="285"/>
      <c r="R973" s="117"/>
      <c r="S973" s="117"/>
      <c r="T973" s="117"/>
      <c r="U973" s="117"/>
      <c r="V973" s="117"/>
      <c r="W973" s="117"/>
      <c r="X973" s="117"/>
      <c r="Y973" s="117"/>
      <c r="Z973" s="117"/>
    </row>
    <row r="974" spans="1:26" ht="15.75" customHeight="1">
      <c r="A974" s="117"/>
      <c r="B974" s="117"/>
      <c r="C974" s="117"/>
      <c r="D974" s="117"/>
      <c r="E974" s="285"/>
      <c r="F974" s="117"/>
      <c r="G974" s="285"/>
      <c r="H974" s="117"/>
      <c r="I974" s="285"/>
      <c r="J974" s="117"/>
      <c r="K974" s="285"/>
      <c r="L974" s="117"/>
      <c r="M974" s="285"/>
      <c r="N974" s="117"/>
      <c r="O974" s="285"/>
      <c r="P974" s="117"/>
      <c r="Q974" s="285"/>
      <c r="R974" s="117"/>
      <c r="S974" s="117"/>
      <c r="T974" s="117"/>
      <c r="U974" s="117"/>
      <c r="V974" s="117"/>
      <c r="W974" s="117"/>
      <c r="X974" s="117"/>
      <c r="Y974" s="117"/>
      <c r="Z974" s="117"/>
    </row>
    <row r="975" spans="1:26" ht="15.75" customHeight="1">
      <c r="A975" s="117"/>
      <c r="B975" s="117"/>
      <c r="C975" s="117"/>
      <c r="D975" s="117"/>
      <c r="E975" s="285"/>
      <c r="F975" s="117"/>
      <c r="G975" s="285"/>
      <c r="H975" s="117"/>
      <c r="I975" s="285"/>
      <c r="J975" s="117"/>
      <c r="K975" s="285"/>
      <c r="L975" s="117"/>
      <c r="M975" s="285"/>
      <c r="N975" s="117"/>
      <c r="O975" s="285"/>
      <c r="P975" s="117"/>
      <c r="Q975" s="285"/>
      <c r="R975" s="117"/>
      <c r="S975" s="117"/>
      <c r="T975" s="117"/>
      <c r="U975" s="117"/>
      <c r="V975" s="117"/>
      <c r="W975" s="117"/>
      <c r="X975" s="117"/>
      <c r="Y975" s="117"/>
      <c r="Z975" s="117"/>
    </row>
    <row r="976" spans="1:26" ht="15.75" customHeight="1">
      <c r="A976" s="117"/>
      <c r="B976" s="117"/>
      <c r="C976" s="117"/>
      <c r="D976" s="117"/>
      <c r="E976" s="285"/>
      <c r="F976" s="117"/>
      <c r="G976" s="285"/>
      <c r="H976" s="117"/>
      <c r="I976" s="285"/>
      <c r="J976" s="117"/>
      <c r="K976" s="285"/>
      <c r="L976" s="117"/>
      <c r="M976" s="285"/>
      <c r="N976" s="117"/>
      <c r="O976" s="285"/>
      <c r="P976" s="117"/>
      <c r="Q976" s="285"/>
      <c r="R976" s="117"/>
      <c r="S976" s="117"/>
      <c r="T976" s="117"/>
      <c r="U976" s="117"/>
      <c r="V976" s="117"/>
      <c r="W976" s="117"/>
      <c r="X976" s="117"/>
      <c r="Y976" s="117"/>
      <c r="Z976" s="117"/>
    </row>
    <row r="977" spans="1:26" ht="15.75" customHeight="1">
      <c r="A977" s="117"/>
      <c r="B977" s="117"/>
      <c r="C977" s="117"/>
      <c r="D977" s="117"/>
      <c r="E977" s="285"/>
      <c r="F977" s="117"/>
      <c r="G977" s="285"/>
      <c r="H977" s="117"/>
      <c r="I977" s="285"/>
      <c r="J977" s="117"/>
      <c r="K977" s="285"/>
      <c r="L977" s="117"/>
      <c r="M977" s="285"/>
      <c r="N977" s="117"/>
      <c r="O977" s="285"/>
      <c r="P977" s="117"/>
      <c r="Q977" s="285"/>
      <c r="R977" s="117"/>
      <c r="S977" s="117"/>
      <c r="T977" s="117"/>
      <c r="U977" s="117"/>
      <c r="V977" s="117"/>
      <c r="W977" s="117"/>
      <c r="X977" s="117"/>
      <c r="Y977" s="117"/>
      <c r="Z977" s="117"/>
    </row>
    <row r="978" spans="1:26" ht="15.75" customHeight="1">
      <c r="A978" s="117"/>
      <c r="B978" s="117"/>
      <c r="C978" s="117"/>
      <c r="D978" s="117"/>
      <c r="E978" s="285"/>
      <c r="F978" s="117"/>
      <c r="G978" s="285"/>
      <c r="H978" s="117"/>
      <c r="I978" s="285"/>
      <c r="J978" s="117"/>
      <c r="K978" s="285"/>
      <c r="L978" s="117"/>
      <c r="M978" s="285"/>
      <c r="N978" s="117"/>
      <c r="O978" s="285"/>
      <c r="P978" s="117"/>
      <c r="Q978" s="285"/>
      <c r="R978" s="117"/>
      <c r="S978" s="117"/>
      <c r="T978" s="117"/>
      <c r="U978" s="117"/>
      <c r="V978" s="117"/>
      <c r="W978" s="117"/>
      <c r="X978" s="117"/>
      <c r="Y978" s="117"/>
      <c r="Z978" s="117"/>
    </row>
    <row r="979" spans="1:26" ht="15.75" customHeight="1">
      <c r="A979" s="117"/>
      <c r="B979" s="117"/>
      <c r="C979" s="117"/>
      <c r="D979" s="117"/>
      <c r="E979" s="285"/>
      <c r="F979" s="117"/>
      <c r="G979" s="285"/>
      <c r="H979" s="117"/>
      <c r="I979" s="285"/>
      <c r="J979" s="117"/>
      <c r="K979" s="285"/>
      <c r="L979" s="117"/>
      <c r="M979" s="285"/>
      <c r="N979" s="117"/>
      <c r="O979" s="285"/>
      <c r="P979" s="117"/>
      <c r="Q979" s="285"/>
      <c r="R979" s="117"/>
      <c r="S979" s="117"/>
      <c r="T979" s="117"/>
      <c r="U979" s="117"/>
      <c r="V979" s="117"/>
      <c r="W979" s="117"/>
      <c r="X979" s="117"/>
      <c r="Y979" s="117"/>
      <c r="Z979" s="117"/>
    </row>
    <row r="980" spans="1:26" ht="15.75" customHeight="1">
      <c r="A980" s="117"/>
      <c r="B980" s="117"/>
      <c r="C980" s="117"/>
      <c r="D980" s="117"/>
      <c r="E980" s="285"/>
      <c r="F980" s="117"/>
      <c r="G980" s="285"/>
      <c r="H980" s="117"/>
      <c r="I980" s="285"/>
      <c r="J980" s="117"/>
      <c r="K980" s="285"/>
      <c r="L980" s="117"/>
      <c r="M980" s="285"/>
      <c r="N980" s="117"/>
      <c r="O980" s="285"/>
      <c r="P980" s="117"/>
      <c r="Q980" s="285"/>
      <c r="R980" s="117"/>
      <c r="S980" s="117"/>
      <c r="T980" s="117"/>
      <c r="U980" s="117"/>
      <c r="V980" s="117"/>
      <c r="W980" s="117"/>
      <c r="X980" s="117"/>
      <c r="Y980" s="117"/>
      <c r="Z980" s="117"/>
    </row>
    <row r="981" spans="1:26" ht="15.75" customHeight="1">
      <c r="A981" s="117"/>
      <c r="B981" s="117"/>
      <c r="C981" s="117"/>
      <c r="D981" s="117"/>
      <c r="E981" s="285"/>
      <c r="F981" s="117"/>
      <c r="G981" s="285"/>
      <c r="H981" s="117"/>
      <c r="I981" s="285"/>
      <c r="J981" s="117"/>
      <c r="K981" s="285"/>
      <c r="L981" s="117"/>
      <c r="M981" s="285"/>
      <c r="N981" s="117"/>
      <c r="O981" s="285"/>
      <c r="P981" s="117"/>
      <c r="Q981" s="285"/>
      <c r="R981" s="117"/>
      <c r="S981" s="117"/>
      <c r="T981" s="117"/>
      <c r="U981" s="117"/>
      <c r="V981" s="117"/>
      <c r="W981" s="117"/>
      <c r="X981" s="117"/>
      <c r="Y981" s="117"/>
      <c r="Z981" s="117"/>
    </row>
    <row r="982" spans="1:26" ht="15.75" customHeight="1">
      <c r="A982" s="117"/>
      <c r="B982" s="117"/>
      <c r="C982" s="117"/>
      <c r="D982" s="117"/>
      <c r="E982" s="285"/>
      <c r="F982" s="117"/>
      <c r="G982" s="285"/>
      <c r="H982" s="117"/>
      <c r="I982" s="285"/>
      <c r="J982" s="117"/>
      <c r="K982" s="285"/>
      <c r="L982" s="117"/>
      <c r="M982" s="285"/>
      <c r="N982" s="117"/>
      <c r="O982" s="285"/>
      <c r="P982" s="117"/>
      <c r="Q982" s="285"/>
      <c r="R982" s="117"/>
      <c r="S982" s="117"/>
      <c r="T982" s="117"/>
      <c r="U982" s="117"/>
      <c r="V982" s="117"/>
      <c r="W982" s="117"/>
      <c r="X982" s="117"/>
      <c r="Y982" s="117"/>
      <c r="Z982" s="117"/>
    </row>
    <row r="983" spans="1:26" ht="15.75" customHeight="1">
      <c r="A983" s="117"/>
      <c r="B983" s="117"/>
      <c r="C983" s="117"/>
      <c r="D983" s="117"/>
      <c r="E983" s="285"/>
      <c r="F983" s="117"/>
      <c r="G983" s="285"/>
      <c r="H983" s="117"/>
      <c r="I983" s="285"/>
      <c r="J983" s="117"/>
      <c r="K983" s="285"/>
      <c r="L983" s="117"/>
      <c r="M983" s="285"/>
      <c r="N983" s="117"/>
      <c r="O983" s="285"/>
      <c r="P983" s="117"/>
      <c r="Q983" s="285"/>
      <c r="R983" s="117"/>
      <c r="S983" s="117"/>
      <c r="T983" s="117"/>
      <c r="U983" s="117"/>
      <c r="V983" s="117"/>
      <c r="W983" s="117"/>
      <c r="X983" s="117"/>
      <c r="Y983" s="117"/>
      <c r="Z983" s="117"/>
    </row>
    <row r="984" spans="1:26" ht="15.75" customHeight="1">
      <c r="A984" s="117"/>
      <c r="B984" s="117"/>
      <c r="C984" s="117"/>
      <c r="D984" s="117"/>
      <c r="E984" s="285"/>
      <c r="F984" s="117"/>
      <c r="G984" s="285"/>
      <c r="H984" s="117"/>
      <c r="I984" s="285"/>
      <c r="J984" s="117"/>
      <c r="K984" s="285"/>
      <c r="L984" s="117"/>
      <c r="M984" s="285"/>
      <c r="N984" s="117"/>
      <c r="O984" s="285"/>
      <c r="P984" s="117"/>
      <c r="Q984" s="285"/>
      <c r="R984" s="117"/>
      <c r="S984" s="117"/>
      <c r="T984" s="117"/>
      <c r="U984" s="117"/>
      <c r="V984" s="117"/>
      <c r="W984" s="117"/>
      <c r="X984" s="117"/>
      <c r="Y984" s="117"/>
      <c r="Z984" s="117"/>
    </row>
    <row r="985" spans="1:26" ht="15.75" customHeight="1">
      <c r="A985" s="117"/>
      <c r="B985" s="117"/>
      <c r="C985" s="117"/>
      <c r="D985" s="117"/>
      <c r="E985" s="285"/>
      <c r="F985" s="117"/>
      <c r="G985" s="285"/>
      <c r="H985" s="117"/>
      <c r="I985" s="285"/>
      <c r="J985" s="117"/>
      <c r="K985" s="285"/>
      <c r="L985" s="117"/>
      <c r="M985" s="285"/>
      <c r="N985" s="117"/>
      <c r="O985" s="285"/>
      <c r="P985" s="117"/>
      <c r="Q985" s="285"/>
      <c r="R985" s="117"/>
      <c r="S985" s="117"/>
      <c r="T985" s="117"/>
      <c r="U985" s="117"/>
      <c r="V985" s="117"/>
      <c r="W985" s="117"/>
      <c r="X985" s="117"/>
      <c r="Y985" s="117"/>
      <c r="Z985" s="117"/>
    </row>
    <row r="986" spans="1:26" ht="15.75" customHeight="1">
      <c r="A986" s="117"/>
      <c r="B986" s="117"/>
      <c r="C986" s="117"/>
      <c r="D986" s="117"/>
      <c r="E986" s="285"/>
      <c r="F986" s="117"/>
      <c r="G986" s="285"/>
      <c r="H986" s="117"/>
      <c r="I986" s="285"/>
      <c r="J986" s="117"/>
      <c r="K986" s="285"/>
      <c r="L986" s="117"/>
      <c r="M986" s="285"/>
      <c r="N986" s="117"/>
      <c r="O986" s="285"/>
      <c r="P986" s="117"/>
      <c r="Q986" s="285"/>
      <c r="R986" s="117"/>
      <c r="S986" s="117"/>
      <c r="T986" s="117"/>
      <c r="U986" s="117"/>
      <c r="V986" s="117"/>
      <c r="W986" s="117"/>
      <c r="X986" s="117"/>
      <c r="Y986" s="117"/>
      <c r="Z986" s="117"/>
    </row>
    <row r="987" spans="1:26" ht="15.75" customHeight="1">
      <c r="A987" s="117"/>
      <c r="B987" s="117"/>
      <c r="C987" s="117"/>
      <c r="D987" s="117"/>
      <c r="E987" s="285"/>
      <c r="F987" s="117"/>
      <c r="G987" s="285"/>
      <c r="H987" s="117"/>
      <c r="I987" s="285"/>
      <c r="J987" s="117"/>
      <c r="K987" s="285"/>
      <c r="L987" s="117"/>
      <c r="M987" s="285"/>
      <c r="N987" s="117"/>
      <c r="O987" s="285"/>
      <c r="P987" s="117"/>
      <c r="Q987" s="285"/>
      <c r="R987" s="117"/>
      <c r="S987" s="117"/>
      <c r="T987" s="117"/>
      <c r="U987" s="117"/>
      <c r="V987" s="117"/>
      <c r="W987" s="117"/>
      <c r="X987" s="117"/>
      <c r="Y987" s="117"/>
      <c r="Z987" s="117"/>
    </row>
    <row r="988" spans="1:26" ht="15.75" customHeight="1">
      <c r="A988" s="117"/>
      <c r="B988" s="117"/>
      <c r="C988" s="117"/>
      <c r="D988" s="117"/>
      <c r="E988" s="285"/>
      <c r="F988" s="117"/>
      <c r="G988" s="285"/>
      <c r="H988" s="117"/>
      <c r="I988" s="285"/>
      <c r="J988" s="117"/>
      <c r="K988" s="285"/>
      <c r="L988" s="117"/>
      <c r="M988" s="285"/>
      <c r="N988" s="117"/>
      <c r="O988" s="285"/>
      <c r="P988" s="117"/>
      <c r="Q988" s="285"/>
      <c r="R988" s="117"/>
      <c r="S988" s="117"/>
      <c r="T988" s="117"/>
      <c r="U988" s="117"/>
      <c r="V988" s="117"/>
      <c r="W988" s="117"/>
      <c r="X988" s="117"/>
      <c r="Y988" s="117"/>
      <c r="Z988" s="117"/>
    </row>
    <row r="989" spans="1:26" ht="15.75" customHeight="1">
      <c r="A989" s="117"/>
      <c r="B989" s="117"/>
      <c r="C989" s="117"/>
      <c r="D989" s="117"/>
      <c r="E989" s="285"/>
      <c r="F989" s="117"/>
      <c r="G989" s="285"/>
      <c r="H989" s="117"/>
      <c r="I989" s="285"/>
      <c r="J989" s="117"/>
      <c r="K989" s="285"/>
      <c r="L989" s="117"/>
      <c r="M989" s="285"/>
      <c r="N989" s="117"/>
      <c r="O989" s="285"/>
      <c r="P989" s="117"/>
      <c r="Q989" s="285"/>
      <c r="R989" s="117"/>
      <c r="S989" s="117"/>
      <c r="T989" s="117"/>
      <c r="U989" s="117"/>
      <c r="V989" s="117"/>
      <c r="W989" s="117"/>
      <c r="X989" s="117"/>
      <c r="Y989" s="117"/>
      <c r="Z989" s="117"/>
    </row>
    <row r="990" spans="1:26" ht="15.75" customHeight="1">
      <c r="A990" s="117"/>
      <c r="B990" s="117"/>
      <c r="C990" s="117"/>
      <c r="D990" s="117"/>
      <c r="E990" s="285"/>
      <c r="F990" s="117"/>
      <c r="G990" s="285"/>
      <c r="H990" s="117"/>
      <c r="I990" s="285"/>
      <c r="J990" s="117"/>
      <c r="K990" s="285"/>
      <c r="L990" s="117"/>
      <c r="M990" s="285"/>
      <c r="N990" s="117"/>
      <c r="O990" s="285"/>
      <c r="P990" s="117"/>
      <c r="Q990" s="285"/>
      <c r="R990" s="117"/>
      <c r="S990" s="117"/>
      <c r="T990" s="117"/>
      <c r="U990" s="117"/>
      <c r="V990" s="117"/>
      <c r="W990" s="117"/>
      <c r="X990" s="117"/>
      <c r="Y990" s="117"/>
      <c r="Z990" s="117"/>
    </row>
    <row r="991" spans="1:26" ht="15.75" customHeight="1">
      <c r="A991" s="117"/>
      <c r="B991" s="117"/>
      <c r="C991" s="117"/>
      <c r="D991" s="117"/>
      <c r="E991" s="285"/>
      <c r="F991" s="117"/>
      <c r="G991" s="285"/>
      <c r="H991" s="117"/>
      <c r="I991" s="285"/>
      <c r="J991" s="117"/>
      <c r="K991" s="285"/>
      <c r="L991" s="117"/>
      <c r="M991" s="285"/>
      <c r="N991" s="117"/>
      <c r="O991" s="285"/>
      <c r="P991" s="117"/>
      <c r="Q991" s="285"/>
      <c r="R991" s="117"/>
      <c r="S991" s="117"/>
      <c r="T991" s="117"/>
      <c r="U991" s="117"/>
      <c r="V991" s="117"/>
      <c r="W991" s="117"/>
      <c r="X991" s="117"/>
      <c r="Y991" s="117"/>
      <c r="Z991" s="117"/>
    </row>
    <row r="992" spans="1:26" ht="15.75" customHeight="1">
      <c r="A992" s="117"/>
      <c r="B992" s="117"/>
      <c r="C992" s="117"/>
      <c r="D992" s="117"/>
      <c r="E992" s="285"/>
      <c r="F992" s="117"/>
      <c r="G992" s="285"/>
      <c r="H992" s="117"/>
      <c r="I992" s="285"/>
      <c r="J992" s="117"/>
      <c r="K992" s="285"/>
      <c r="L992" s="117"/>
      <c r="M992" s="285"/>
      <c r="N992" s="117"/>
      <c r="O992" s="285"/>
      <c r="P992" s="117"/>
      <c r="Q992" s="285"/>
      <c r="R992" s="117"/>
      <c r="S992" s="117"/>
      <c r="T992" s="117"/>
      <c r="U992" s="117"/>
      <c r="V992" s="117"/>
      <c r="W992" s="117"/>
      <c r="X992" s="117"/>
      <c r="Y992" s="117"/>
      <c r="Z992" s="117"/>
    </row>
    <row r="993" spans="1:26" ht="15.75" customHeight="1">
      <c r="A993" s="117"/>
      <c r="B993" s="117"/>
      <c r="C993" s="117"/>
      <c r="D993" s="117"/>
      <c r="E993" s="285"/>
      <c r="F993" s="117"/>
      <c r="G993" s="285"/>
      <c r="H993" s="117"/>
      <c r="I993" s="285"/>
      <c r="J993" s="117"/>
      <c r="K993" s="285"/>
      <c r="L993" s="117"/>
      <c r="M993" s="285"/>
      <c r="N993" s="117"/>
      <c r="O993" s="285"/>
      <c r="P993" s="117"/>
      <c r="Q993" s="285"/>
      <c r="R993" s="117"/>
      <c r="S993" s="117"/>
      <c r="T993" s="117"/>
      <c r="U993" s="117"/>
      <c r="V993" s="117"/>
      <c r="W993" s="117"/>
      <c r="X993" s="117"/>
      <c r="Y993" s="117"/>
      <c r="Z993" s="117"/>
    </row>
    <row r="994" spans="1:26" ht="15.75" customHeight="1">
      <c r="A994" s="117"/>
      <c r="B994" s="117"/>
      <c r="C994" s="117"/>
      <c r="D994" s="117"/>
      <c r="E994" s="285"/>
      <c r="F994" s="117"/>
      <c r="G994" s="285"/>
      <c r="H994" s="117"/>
      <c r="I994" s="285"/>
      <c r="J994" s="117"/>
      <c r="K994" s="285"/>
      <c r="L994" s="117"/>
      <c r="M994" s="285"/>
      <c r="N994" s="117"/>
      <c r="O994" s="285"/>
      <c r="P994" s="117"/>
      <c r="Q994" s="285"/>
      <c r="R994" s="117"/>
      <c r="S994" s="117"/>
      <c r="T994" s="117"/>
      <c r="U994" s="117"/>
      <c r="V994" s="117"/>
      <c r="W994" s="117"/>
      <c r="X994" s="117"/>
      <c r="Y994" s="117"/>
      <c r="Z994" s="117"/>
    </row>
    <row r="995" spans="1:26" ht="15.75" customHeight="1">
      <c r="A995" s="117"/>
      <c r="B995" s="117"/>
      <c r="C995" s="117"/>
      <c r="D995" s="117"/>
      <c r="E995" s="285"/>
      <c r="F995" s="117"/>
      <c r="G995" s="285"/>
      <c r="H995" s="117"/>
      <c r="I995" s="285"/>
      <c r="J995" s="117"/>
      <c r="K995" s="285"/>
      <c r="L995" s="117"/>
      <c r="M995" s="285"/>
      <c r="N995" s="117"/>
      <c r="O995" s="285"/>
      <c r="P995" s="117"/>
      <c r="Q995" s="285"/>
      <c r="R995" s="117"/>
      <c r="S995" s="117"/>
      <c r="T995" s="117"/>
      <c r="U995" s="117"/>
      <c r="V995" s="117"/>
      <c r="W995" s="117"/>
      <c r="X995" s="117"/>
      <c r="Y995" s="117"/>
      <c r="Z995" s="117"/>
    </row>
    <row r="996" spans="1:26" ht="15.75" customHeight="1">
      <c r="A996" s="117"/>
      <c r="B996" s="117"/>
      <c r="C996" s="117"/>
      <c r="D996" s="117"/>
      <c r="E996" s="285"/>
      <c r="F996" s="117"/>
      <c r="G996" s="285"/>
      <c r="H996" s="117"/>
      <c r="I996" s="285"/>
      <c r="J996" s="117"/>
      <c r="K996" s="285"/>
      <c r="L996" s="117"/>
      <c r="M996" s="285"/>
      <c r="N996" s="117"/>
      <c r="O996" s="285"/>
      <c r="P996" s="117"/>
      <c r="Q996" s="285"/>
      <c r="R996" s="117"/>
      <c r="S996" s="117"/>
      <c r="T996" s="117"/>
      <c r="U996" s="117"/>
      <c r="V996" s="117"/>
      <c r="W996" s="117"/>
      <c r="X996" s="117"/>
      <c r="Y996" s="117"/>
      <c r="Z996" s="117"/>
    </row>
    <row r="997" spans="1:26" ht="15.75" customHeight="1">
      <c r="A997" s="117"/>
      <c r="B997" s="117"/>
      <c r="C997" s="117"/>
      <c r="D997" s="117"/>
      <c r="E997" s="285"/>
      <c r="F997" s="117"/>
      <c r="G997" s="285"/>
      <c r="H997" s="117"/>
      <c r="I997" s="285"/>
      <c r="J997" s="117"/>
      <c r="K997" s="285"/>
      <c r="L997" s="117"/>
      <c r="M997" s="285"/>
      <c r="N997" s="117"/>
      <c r="O997" s="285"/>
      <c r="P997" s="117"/>
      <c r="Q997" s="285"/>
      <c r="R997" s="117"/>
      <c r="S997" s="117"/>
      <c r="T997" s="117"/>
      <c r="U997" s="117"/>
      <c r="V997" s="117"/>
      <c r="W997" s="117"/>
      <c r="X997" s="117"/>
      <c r="Y997" s="117"/>
      <c r="Z997" s="117"/>
    </row>
    <row r="998" spans="1:26" ht="15.75" customHeight="1">
      <c r="A998" s="117"/>
      <c r="B998" s="117"/>
      <c r="C998" s="117"/>
      <c r="D998" s="117"/>
      <c r="E998" s="285"/>
      <c r="F998" s="117"/>
      <c r="G998" s="285"/>
      <c r="H998" s="117"/>
      <c r="I998" s="285"/>
      <c r="J998" s="117"/>
      <c r="K998" s="285"/>
      <c r="L998" s="117"/>
      <c r="M998" s="285"/>
      <c r="N998" s="117"/>
      <c r="O998" s="285"/>
      <c r="P998" s="117"/>
      <c r="Q998" s="285"/>
      <c r="R998" s="117"/>
      <c r="S998" s="117"/>
      <c r="T998" s="117"/>
      <c r="U998" s="117"/>
      <c r="V998" s="117"/>
      <c r="W998" s="117"/>
      <c r="X998" s="117"/>
      <c r="Y998" s="117"/>
      <c r="Z998" s="117"/>
    </row>
    <row r="999" spans="1:26" ht="15.75" customHeight="1">
      <c r="A999" s="117"/>
      <c r="B999" s="117"/>
      <c r="C999" s="117"/>
      <c r="D999" s="117"/>
      <c r="E999" s="285"/>
      <c r="F999" s="117"/>
      <c r="G999" s="285"/>
      <c r="H999" s="117"/>
      <c r="I999" s="285"/>
      <c r="J999" s="117"/>
      <c r="K999" s="285"/>
      <c r="L999" s="117"/>
      <c r="M999" s="285"/>
      <c r="N999" s="117"/>
      <c r="O999" s="285"/>
      <c r="P999" s="117"/>
      <c r="Q999" s="285"/>
      <c r="R999" s="117"/>
      <c r="S999" s="117"/>
      <c r="T999" s="117"/>
      <c r="U999" s="117"/>
      <c r="V999" s="117"/>
      <c r="W999" s="117"/>
      <c r="X999" s="117"/>
      <c r="Y999" s="117"/>
      <c r="Z999" s="117"/>
    </row>
    <row r="1000" spans="1:26" ht="15.75" customHeight="1">
      <c r="A1000" s="117"/>
      <c r="B1000" s="117"/>
      <c r="C1000" s="117"/>
      <c r="D1000" s="117"/>
      <c r="E1000" s="285"/>
      <c r="F1000" s="117"/>
      <c r="G1000" s="285"/>
      <c r="H1000" s="117"/>
      <c r="I1000" s="285"/>
      <c r="J1000" s="117"/>
      <c r="K1000" s="285"/>
      <c r="L1000" s="117"/>
      <c r="M1000" s="285"/>
      <c r="N1000" s="117"/>
      <c r="O1000" s="285"/>
      <c r="P1000" s="117"/>
      <c r="Q1000" s="285"/>
      <c r="R1000" s="117"/>
      <c r="S1000" s="117"/>
      <c r="T1000" s="117"/>
      <c r="U1000" s="117"/>
      <c r="V1000" s="117"/>
      <c r="W1000" s="117"/>
      <c r="X1000" s="117"/>
      <c r="Y1000" s="117"/>
      <c r="Z1000" s="117"/>
    </row>
    <row r="1001" spans="1:26" ht="15.75" customHeight="1">
      <c r="A1001" s="117"/>
      <c r="B1001" s="117"/>
      <c r="C1001" s="117"/>
      <c r="D1001" s="117"/>
      <c r="E1001" s="285"/>
      <c r="F1001" s="117"/>
      <c r="G1001" s="285"/>
      <c r="H1001" s="117"/>
      <c r="I1001" s="285"/>
      <c r="J1001" s="117"/>
      <c r="K1001" s="285"/>
      <c r="L1001" s="117"/>
      <c r="M1001" s="285"/>
      <c r="N1001" s="117"/>
      <c r="O1001" s="285"/>
      <c r="P1001" s="117"/>
      <c r="Q1001" s="285"/>
      <c r="R1001" s="117"/>
      <c r="S1001" s="117"/>
      <c r="T1001" s="117"/>
      <c r="U1001" s="117"/>
      <c r="V1001" s="117"/>
      <c r="W1001" s="117"/>
      <c r="X1001" s="117"/>
      <c r="Y1001" s="117"/>
      <c r="Z1001" s="117"/>
    </row>
    <row r="1002" spans="1:26" ht="15.75" customHeight="1">
      <c r="A1002" s="117"/>
      <c r="B1002" s="117"/>
      <c r="C1002" s="117"/>
      <c r="D1002" s="117"/>
      <c r="E1002" s="285"/>
      <c r="F1002" s="117"/>
      <c r="G1002" s="285"/>
      <c r="H1002" s="117"/>
      <c r="I1002" s="285"/>
      <c r="J1002" s="117"/>
      <c r="K1002" s="285"/>
      <c r="L1002" s="117"/>
      <c r="M1002" s="285"/>
      <c r="N1002" s="117"/>
      <c r="O1002" s="285"/>
      <c r="P1002" s="117"/>
      <c r="Q1002" s="285"/>
      <c r="R1002" s="117"/>
      <c r="S1002" s="117"/>
      <c r="T1002" s="117"/>
      <c r="U1002" s="117"/>
      <c r="V1002" s="117"/>
      <c r="W1002" s="117"/>
      <c r="X1002" s="117"/>
      <c r="Y1002" s="117"/>
      <c r="Z1002" s="117"/>
    </row>
  </sheetData>
  <mergeCells count="34">
    <mergeCell ref="S3:T3"/>
    <mergeCell ref="U3:V3"/>
    <mergeCell ref="Q2:R2"/>
    <mergeCell ref="S2:T2"/>
    <mergeCell ref="W50:X50"/>
    <mergeCell ref="C3:D3"/>
    <mergeCell ref="E3:F3"/>
    <mergeCell ref="C50:D50"/>
    <mergeCell ref="E50:F50"/>
    <mergeCell ref="G50:H50"/>
    <mergeCell ref="I50:J50"/>
    <mergeCell ref="K50:L50"/>
    <mergeCell ref="M50:N50"/>
    <mergeCell ref="O50:P50"/>
    <mergeCell ref="Q50:R50"/>
    <mergeCell ref="S50:T50"/>
    <mergeCell ref="U50:V50"/>
    <mergeCell ref="Q3:R3"/>
    <mergeCell ref="U2:V2"/>
    <mergeCell ref="W2:X2"/>
    <mergeCell ref="W3:X3"/>
    <mergeCell ref="A1:B3"/>
    <mergeCell ref="C2:D2"/>
    <mergeCell ref="E2:F2"/>
    <mergeCell ref="G2:H2"/>
    <mergeCell ref="I2:J2"/>
    <mergeCell ref="K2:L2"/>
    <mergeCell ref="M2:N2"/>
    <mergeCell ref="G3:H3"/>
    <mergeCell ref="I3:J3"/>
    <mergeCell ref="K3:L3"/>
    <mergeCell ref="M3:N3"/>
    <mergeCell ref="O3:P3"/>
    <mergeCell ref="O2:P2"/>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6"/>
  <sheetViews>
    <sheetView workbookViewId="0"/>
  </sheetViews>
  <sheetFormatPr defaultColWidth="11.19921875" defaultRowHeight="15" customHeight="1"/>
  <cols>
    <col min="1" max="1" width="27.09765625" customWidth="1"/>
    <col min="2" max="2" width="12.34765625" customWidth="1"/>
    <col min="3" max="3" width="11.09765625" customWidth="1"/>
    <col min="4" max="4" width="15.796875" customWidth="1"/>
    <col min="5" max="10" width="8.44921875" customWidth="1"/>
    <col min="11" max="11" width="60.19921875" customWidth="1"/>
    <col min="12" max="26" width="8.44921875" customWidth="1"/>
  </cols>
  <sheetData>
    <row r="1" spans="1:11" ht="27.6">
      <c r="A1" s="447" t="s">
        <v>1042</v>
      </c>
      <c r="B1" s="390"/>
      <c r="C1" s="390"/>
    </row>
    <row r="2" spans="1:11" ht="14.25" customHeight="1">
      <c r="A2" s="448" t="s">
        <v>1043</v>
      </c>
      <c r="B2" s="449"/>
      <c r="C2" s="450"/>
      <c r="D2" s="451" t="s">
        <v>1044</v>
      </c>
      <c r="E2" s="402"/>
      <c r="F2" s="402"/>
      <c r="G2" s="402"/>
      <c r="H2" s="402"/>
      <c r="I2" s="402"/>
      <c r="J2" s="402"/>
      <c r="K2" s="403"/>
    </row>
    <row r="3" spans="1:11" ht="14.25" customHeight="1">
      <c r="A3" s="286" t="s">
        <v>1045</v>
      </c>
      <c r="B3" s="452">
        <v>0.7</v>
      </c>
      <c r="C3" s="453"/>
      <c r="D3" s="454" t="s">
        <v>1046</v>
      </c>
      <c r="E3" s="402"/>
      <c r="F3" s="402"/>
      <c r="G3" s="402"/>
      <c r="H3" s="402"/>
      <c r="I3" s="402"/>
      <c r="J3" s="402"/>
      <c r="K3" s="403"/>
    </row>
    <row r="4" spans="1:11" ht="14.25" customHeight="1">
      <c r="A4" s="286" t="s">
        <v>1047</v>
      </c>
      <c r="B4" s="452">
        <v>2800</v>
      </c>
      <c r="C4" s="453"/>
      <c r="D4" s="454" t="s">
        <v>1048</v>
      </c>
      <c r="E4" s="402"/>
      <c r="F4" s="402"/>
      <c r="G4" s="402"/>
      <c r="H4" s="402"/>
      <c r="I4" s="402"/>
      <c r="J4" s="402"/>
      <c r="K4" s="403"/>
    </row>
    <row r="5" spans="1:11" ht="14.25" customHeight="1">
      <c r="A5" s="286" t="s">
        <v>1049</v>
      </c>
      <c r="B5" s="452">
        <v>1200</v>
      </c>
      <c r="C5" s="453"/>
      <c r="D5" s="454" t="s">
        <v>1050</v>
      </c>
      <c r="E5" s="402"/>
      <c r="F5" s="402"/>
      <c r="G5" s="402"/>
      <c r="H5" s="402"/>
      <c r="I5" s="402"/>
      <c r="J5" s="402"/>
      <c r="K5" s="403"/>
    </row>
    <row r="6" spans="1:11" ht="14.25" customHeight="1">
      <c r="A6" s="287" t="s">
        <v>1051</v>
      </c>
      <c r="B6" s="455">
        <v>20</v>
      </c>
      <c r="C6" s="456"/>
      <c r="D6" s="457" t="s">
        <v>1052</v>
      </c>
      <c r="E6" s="402"/>
      <c r="F6" s="402"/>
      <c r="G6" s="402"/>
      <c r="H6" s="402"/>
      <c r="I6" s="402"/>
      <c r="J6" s="402"/>
      <c r="K6" s="403"/>
    </row>
    <row r="7" spans="1:11" ht="14.25" customHeight="1">
      <c r="A7" s="19"/>
      <c r="B7" s="1"/>
      <c r="C7" s="1"/>
      <c r="D7" s="196"/>
      <c r="E7" s="196"/>
      <c r="F7" s="196"/>
      <c r="G7" s="196"/>
      <c r="H7" s="196"/>
      <c r="I7" s="196"/>
      <c r="J7" s="196"/>
      <c r="K7" s="196"/>
    </row>
    <row r="8" spans="1:11" ht="14.25" customHeight="1">
      <c r="A8" s="458" t="s">
        <v>1053</v>
      </c>
      <c r="B8" s="449"/>
      <c r="C8" s="450"/>
      <c r="D8" s="196"/>
      <c r="E8" s="196"/>
      <c r="F8" s="196"/>
      <c r="G8" s="196"/>
      <c r="H8" s="196"/>
      <c r="I8" s="196"/>
      <c r="J8" s="196"/>
      <c r="K8" s="196"/>
    </row>
    <row r="9" spans="1:11" ht="14.25" customHeight="1">
      <c r="A9" s="288" t="s">
        <v>1054</v>
      </c>
      <c r="B9" s="459">
        <f>'Summary Sheet'!E54</f>
        <v>3570.7996800000001</v>
      </c>
      <c r="C9" s="453"/>
      <c r="D9" s="457" t="s">
        <v>1055</v>
      </c>
      <c r="E9" s="402"/>
      <c r="F9" s="402"/>
      <c r="G9" s="402"/>
      <c r="H9" s="402"/>
      <c r="I9" s="402"/>
      <c r="J9" s="402"/>
      <c r="K9" s="403"/>
    </row>
    <row r="10" spans="1:11" ht="14.25" customHeight="1">
      <c r="A10" s="288" t="s">
        <v>1056</v>
      </c>
      <c r="B10" s="459">
        <f>'Summary Sheet'!E56</f>
        <v>640</v>
      </c>
      <c r="C10" s="453"/>
      <c r="D10" s="454" t="s">
        <v>1057</v>
      </c>
      <c r="E10" s="402"/>
      <c r="F10" s="402"/>
      <c r="G10" s="402"/>
      <c r="H10" s="402"/>
      <c r="I10" s="402"/>
      <c r="J10" s="402"/>
      <c r="K10" s="403"/>
    </row>
    <row r="11" spans="1:11" ht="14.25" customHeight="1">
      <c r="A11" s="288" t="s">
        <v>1058</v>
      </c>
      <c r="B11" s="460">
        <f>('Summary Sheet'!J54)*('Summary Sheet'!M8)</f>
        <v>70.400000000000006</v>
      </c>
      <c r="C11" s="453"/>
      <c r="D11" s="454" t="s">
        <v>1059</v>
      </c>
      <c r="E11" s="402"/>
      <c r="F11" s="402"/>
      <c r="G11" s="402"/>
      <c r="H11" s="402"/>
      <c r="I11" s="402"/>
      <c r="J11" s="402"/>
      <c r="K11" s="403"/>
    </row>
    <row r="12" spans="1:11" ht="14.25" customHeight="1">
      <c r="A12" s="288" t="s">
        <v>1060</v>
      </c>
      <c r="B12" s="459">
        <f>'Summary Sheet'!E57</f>
        <v>90</v>
      </c>
      <c r="C12" s="453"/>
      <c r="D12" s="454" t="s">
        <v>1061</v>
      </c>
      <c r="E12" s="402"/>
      <c r="F12" s="402"/>
      <c r="G12" s="402"/>
      <c r="H12" s="402"/>
      <c r="I12" s="402"/>
      <c r="J12" s="402"/>
      <c r="K12" s="403"/>
    </row>
    <row r="13" spans="1:11" ht="17.7">
      <c r="A13" s="289" t="s">
        <v>1062</v>
      </c>
      <c r="B13" s="461">
        <f>SUM(B9:C12)</f>
        <v>4371.1996799999997</v>
      </c>
      <c r="C13" s="385"/>
      <c r="D13" s="196"/>
      <c r="E13" s="196"/>
      <c r="F13" s="196"/>
      <c r="G13" s="196"/>
      <c r="H13" s="196"/>
      <c r="I13" s="196"/>
      <c r="J13" s="196"/>
      <c r="K13" s="196"/>
    </row>
    <row r="14" spans="1:11" ht="14.25" customHeight="1">
      <c r="A14" s="1"/>
      <c r="B14" s="1"/>
      <c r="C14" s="1"/>
      <c r="D14" s="196"/>
      <c r="E14" s="196"/>
      <c r="F14" s="196"/>
      <c r="G14" s="196"/>
      <c r="H14" s="196"/>
      <c r="I14" s="196"/>
      <c r="J14" s="196"/>
      <c r="K14" s="196"/>
    </row>
    <row r="15" spans="1:11" ht="14.25" customHeight="1">
      <c r="A15" s="462" t="s">
        <v>1063</v>
      </c>
      <c r="B15" s="449"/>
      <c r="C15" s="450"/>
      <c r="D15" s="196"/>
      <c r="E15" s="196"/>
      <c r="F15" s="196"/>
      <c r="G15" s="196"/>
      <c r="H15" s="196"/>
      <c r="I15" s="196"/>
      <c r="J15" s="196"/>
      <c r="K15" s="196"/>
    </row>
    <row r="16" spans="1:11" ht="14.25" customHeight="1">
      <c r="A16" s="290" t="s">
        <v>1064</v>
      </c>
      <c r="B16" s="463">
        <f>IF('Summary Sheet'!M2="Framed",List!C20*B28,IF('Summary Sheet'!M2="Frameless",List!D20*B28))</f>
        <v>3570.7996800000001</v>
      </c>
      <c r="C16" s="453"/>
      <c r="D16" s="457" t="s">
        <v>1065</v>
      </c>
      <c r="E16" s="402"/>
      <c r="F16" s="402"/>
      <c r="G16" s="402"/>
      <c r="H16" s="402"/>
      <c r="I16" s="402"/>
      <c r="J16" s="402"/>
      <c r="K16" s="403"/>
    </row>
    <row r="17" spans="1:26" ht="14.25" customHeight="1">
      <c r="A17" s="290" t="s">
        <v>1066</v>
      </c>
      <c r="B17" s="463">
        <f>B6*'Summary Sheet'!F54</f>
        <v>640</v>
      </c>
      <c r="C17" s="453"/>
      <c r="D17" s="454" t="s">
        <v>1067</v>
      </c>
      <c r="E17" s="402"/>
      <c r="F17" s="402"/>
      <c r="G17" s="402"/>
      <c r="H17" s="402"/>
      <c r="I17" s="402"/>
      <c r="J17" s="402"/>
      <c r="K17" s="403"/>
    </row>
    <row r="18" spans="1:26" ht="14.25" customHeight="1">
      <c r="A18" s="290" t="s">
        <v>1068</v>
      </c>
      <c r="B18" s="463">
        <f>('Summary Sheet'!M8-'Margin Data'!B3:C3)*'Summary Sheet'!J54</f>
        <v>48.000000000000007</v>
      </c>
      <c r="C18" s="453"/>
      <c r="D18" s="457" t="s">
        <v>1069</v>
      </c>
      <c r="E18" s="402"/>
      <c r="F18" s="402"/>
      <c r="G18" s="402"/>
      <c r="H18" s="402"/>
      <c r="I18" s="402"/>
      <c r="J18" s="402"/>
      <c r="K18" s="403"/>
    </row>
    <row r="19" spans="1:26" ht="14.25" customHeight="1">
      <c r="A19" s="290" t="s">
        <v>1070</v>
      </c>
      <c r="B19" s="291"/>
      <c r="C19" s="292"/>
      <c r="D19" s="196"/>
      <c r="E19" s="196"/>
      <c r="F19" s="196"/>
      <c r="G19" s="196"/>
      <c r="H19" s="196"/>
      <c r="I19" s="196"/>
      <c r="J19" s="196"/>
      <c r="K19" s="196"/>
    </row>
    <row r="20" spans="1:26" ht="14.25" customHeight="1">
      <c r="A20" s="293" t="s">
        <v>1071</v>
      </c>
      <c r="B20" s="470">
        <f>SUM(ROUNDUP('Summary Sheet'!F54/800,0)*B4)</f>
        <v>2800</v>
      </c>
      <c r="C20" s="453"/>
      <c r="D20" s="457" t="s">
        <v>1072</v>
      </c>
      <c r="E20" s="402"/>
      <c r="F20" s="402"/>
      <c r="G20" s="402"/>
      <c r="H20" s="402"/>
      <c r="I20" s="402"/>
      <c r="J20" s="402"/>
      <c r="K20" s="403"/>
    </row>
    <row r="21" spans="1:26" ht="14.25" customHeight="1">
      <c r="A21" s="293" t="s">
        <v>1073</v>
      </c>
      <c r="B21" s="470">
        <f>SUM(ROUNDUP('Summary Sheet'!F54/300,0)*B5)</f>
        <v>1200</v>
      </c>
      <c r="C21" s="453"/>
      <c r="D21" s="454" t="s">
        <v>1074</v>
      </c>
      <c r="E21" s="402"/>
      <c r="F21" s="402"/>
      <c r="G21" s="402"/>
      <c r="H21" s="402"/>
      <c r="I21" s="402"/>
      <c r="J21" s="402"/>
      <c r="K21" s="403"/>
    </row>
    <row r="22" spans="1:26" ht="14.25" customHeight="1">
      <c r="A22" s="294" t="s">
        <v>1075</v>
      </c>
      <c r="B22" s="471">
        <f>SUM(B20,B21)</f>
        <v>4000</v>
      </c>
      <c r="C22" s="472"/>
      <c r="D22" s="196"/>
      <c r="E22" s="196"/>
      <c r="F22" s="196"/>
      <c r="G22" s="196"/>
      <c r="H22" s="196"/>
      <c r="I22" s="196"/>
      <c r="J22" s="196"/>
      <c r="K22" s="196"/>
    </row>
    <row r="23" spans="1:26" ht="17.7">
      <c r="A23" s="295" t="s">
        <v>1076</v>
      </c>
      <c r="B23" s="473">
        <f>SUM(B16:C18,B22)</f>
        <v>8258.7996800000001</v>
      </c>
      <c r="C23" s="456"/>
      <c r="D23" s="196"/>
      <c r="E23" s="196"/>
      <c r="F23" s="196"/>
      <c r="G23" s="196"/>
      <c r="H23" s="196"/>
      <c r="I23" s="196"/>
      <c r="J23" s="196"/>
      <c r="K23" s="196"/>
    </row>
    <row r="24" spans="1:26" ht="14.25" customHeight="1">
      <c r="A24" s="3"/>
      <c r="B24" s="3"/>
      <c r="C24" s="3"/>
      <c r="D24" s="196"/>
      <c r="E24" s="196"/>
      <c r="F24" s="196"/>
      <c r="G24" s="196"/>
      <c r="H24" s="196"/>
      <c r="I24" s="196"/>
      <c r="J24" s="196"/>
      <c r="K24" s="196"/>
    </row>
    <row r="25" spans="1:26" ht="27" customHeight="1">
      <c r="A25" s="296" t="s">
        <v>1077</v>
      </c>
      <c r="B25" s="464">
        <f>B13-B23</f>
        <v>-3887.6000000000004</v>
      </c>
      <c r="C25" s="419"/>
      <c r="D25" s="454" t="s">
        <v>1078</v>
      </c>
      <c r="E25" s="402"/>
      <c r="F25" s="402"/>
      <c r="G25" s="402"/>
      <c r="H25" s="402"/>
      <c r="I25" s="402"/>
      <c r="J25" s="402"/>
      <c r="K25" s="403"/>
    </row>
    <row r="26" spans="1:26" ht="36" customHeight="1">
      <c r="A26" s="297" t="s">
        <v>1079</v>
      </c>
      <c r="B26" s="465">
        <f>B25/'Summary Sheet'!E58</f>
        <v>-0.88936682938263767</v>
      </c>
      <c r="C26" s="456"/>
      <c r="D26" s="454" t="s">
        <v>1080</v>
      </c>
      <c r="E26" s="402"/>
      <c r="F26" s="402"/>
      <c r="G26" s="402"/>
      <c r="H26" s="402"/>
      <c r="I26" s="402"/>
      <c r="J26" s="402"/>
      <c r="K26" s="403"/>
    </row>
    <row r="27" spans="1:26" ht="110.25" customHeight="1">
      <c r="A27" s="298"/>
      <c r="B27" s="299"/>
      <c r="C27" s="300"/>
      <c r="D27" s="301"/>
      <c r="E27" s="302"/>
      <c r="F27" s="302"/>
      <c r="G27" s="302"/>
      <c r="H27" s="302"/>
      <c r="I27" s="302"/>
      <c r="J27" s="302"/>
      <c r="K27" s="302"/>
      <c r="L27" s="119"/>
      <c r="M27" s="119"/>
      <c r="N27" s="119"/>
      <c r="O27" s="119"/>
      <c r="P27" s="119"/>
      <c r="Q27" s="119"/>
      <c r="R27" s="119"/>
      <c r="S27" s="119"/>
      <c r="T27" s="119"/>
      <c r="U27" s="119"/>
      <c r="V27" s="119"/>
      <c r="W27" s="119"/>
      <c r="X27" s="119"/>
      <c r="Y27" s="119"/>
      <c r="Z27" s="119"/>
    </row>
    <row r="28" spans="1:26" ht="14.25" customHeight="1">
      <c r="A28" s="303" t="s">
        <v>1081</v>
      </c>
      <c r="B28" s="466">
        <f>'Summary Sheet'!E54/'Summary Sheet'!M6</f>
        <v>28339.68</v>
      </c>
      <c r="C28" s="381"/>
      <c r="D28" s="196"/>
      <c r="E28" s="196"/>
      <c r="F28" s="196"/>
      <c r="G28" s="196"/>
      <c r="H28" s="196"/>
      <c r="I28" s="196"/>
      <c r="J28" s="196"/>
      <c r="K28" s="196"/>
    </row>
    <row r="29" spans="1:26" ht="14.25" customHeight="1">
      <c r="A29" s="304" t="s">
        <v>1082</v>
      </c>
      <c r="B29" s="467">
        <f>B9-B16</f>
        <v>0</v>
      </c>
      <c r="C29" s="385"/>
      <c r="D29" s="196"/>
      <c r="E29" s="196"/>
      <c r="F29" s="196"/>
      <c r="G29" s="196"/>
      <c r="H29" s="196"/>
      <c r="I29" s="196"/>
      <c r="J29" s="196"/>
      <c r="K29" s="196"/>
    </row>
    <row r="30" spans="1:26" ht="14.25" customHeight="1">
      <c r="A30" s="468" t="s">
        <v>1083</v>
      </c>
      <c r="B30" s="449"/>
      <c r="C30" s="469"/>
    </row>
    <row r="31" spans="1:26" ht="14.25" customHeight="1">
      <c r="A31" s="196"/>
      <c r="B31" s="196"/>
      <c r="C31" s="196"/>
    </row>
    <row r="32" spans="1:26" ht="14.25" customHeight="1">
      <c r="A32" s="196"/>
      <c r="B32" s="196"/>
      <c r="C32" s="19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1">
    <mergeCell ref="B29:C29"/>
    <mergeCell ref="A30:C30"/>
    <mergeCell ref="B20:C20"/>
    <mergeCell ref="D20:K20"/>
    <mergeCell ref="B21:C21"/>
    <mergeCell ref="D21:K21"/>
    <mergeCell ref="B22:C22"/>
    <mergeCell ref="B23:C23"/>
    <mergeCell ref="D25:K25"/>
    <mergeCell ref="D26:K26"/>
    <mergeCell ref="B18:C18"/>
    <mergeCell ref="D18:K18"/>
    <mergeCell ref="B25:C25"/>
    <mergeCell ref="B26:C26"/>
    <mergeCell ref="B28:C28"/>
    <mergeCell ref="A15:C15"/>
    <mergeCell ref="B16:C16"/>
    <mergeCell ref="D16:K16"/>
    <mergeCell ref="B17:C17"/>
    <mergeCell ref="D17:K17"/>
    <mergeCell ref="B11:C11"/>
    <mergeCell ref="D11:K11"/>
    <mergeCell ref="B12:C12"/>
    <mergeCell ref="D12:K12"/>
    <mergeCell ref="B13:C13"/>
    <mergeCell ref="A8:C8"/>
    <mergeCell ref="B9:C9"/>
    <mergeCell ref="D9:K9"/>
    <mergeCell ref="B10:C10"/>
    <mergeCell ref="D10:K10"/>
    <mergeCell ref="B4:C4"/>
    <mergeCell ref="D4:K4"/>
    <mergeCell ref="B5:C5"/>
    <mergeCell ref="D5:K5"/>
    <mergeCell ref="B6:C6"/>
    <mergeCell ref="D6:K6"/>
    <mergeCell ref="A1:C1"/>
    <mergeCell ref="A2:C2"/>
    <mergeCell ref="D2:K2"/>
    <mergeCell ref="B3:C3"/>
    <mergeCell ref="D3:K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sqref="A1:K1"/>
    </sheetView>
  </sheetViews>
  <sheetFormatPr defaultColWidth="11.19921875" defaultRowHeight="15" customHeight="1"/>
  <cols>
    <col min="1" max="1" width="25.34765625" customWidth="1"/>
    <col min="2" max="2" width="21.19921875" customWidth="1"/>
    <col min="3" max="3" width="16" customWidth="1"/>
    <col min="4" max="4" width="21.19921875" customWidth="1"/>
    <col min="5" max="6" width="9" customWidth="1"/>
    <col min="7" max="7" width="26.34765625" customWidth="1"/>
    <col min="8" max="8" width="27.34765625" customWidth="1"/>
    <col min="9" max="9" width="9" customWidth="1"/>
    <col min="10" max="10" width="23.19921875" customWidth="1"/>
    <col min="11" max="11" width="25.34765625" customWidth="1"/>
    <col min="12" max="26" width="8.44921875" customWidth="1"/>
  </cols>
  <sheetData>
    <row r="1" spans="1:26" ht="57.75" customHeight="1">
      <c r="A1" s="474" t="s">
        <v>1084</v>
      </c>
      <c r="B1" s="445"/>
      <c r="C1" s="445"/>
      <c r="D1" s="445"/>
      <c r="E1" s="445"/>
      <c r="F1" s="445"/>
      <c r="G1" s="445"/>
      <c r="H1" s="445"/>
      <c r="I1" s="445"/>
      <c r="J1" s="445"/>
      <c r="K1" s="419"/>
      <c r="L1" s="75"/>
      <c r="M1" s="75"/>
      <c r="N1" s="75"/>
      <c r="O1" s="75"/>
      <c r="P1" s="75"/>
      <c r="Q1" s="75"/>
      <c r="R1" s="75"/>
      <c r="S1" s="75"/>
      <c r="T1" s="75"/>
      <c r="U1" s="75"/>
      <c r="V1" s="75"/>
      <c r="W1" s="75"/>
      <c r="X1" s="75"/>
      <c r="Y1" s="75"/>
      <c r="Z1" s="75"/>
    </row>
    <row r="2" spans="1:26" ht="14.25" customHeight="1">
      <c r="A2" s="75" t="s">
        <v>1085</v>
      </c>
      <c r="B2" s="75" t="s">
        <v>1086</v>
      </c>
      <c r="C2" s="75"/>
      <c r="D2" s="75"/>
      <c r="E2" s="75"/>
      <c r="F2" s="75"/>
      <c r="G2" s="75" t="s">
        <v>1087</v>
      </c>
      <c r="H2" s="75" t="s">
        <v>1088</v>
      </c>
      <c r="I2" s="75"/>
      <c r="J2" s="75" t="s">
        <v>1089</v>
      </c>
      <c r="K2" s="75" t="s">
        <v>1090</v>
      </c>
      <c r="L2" s="75"/>
      <c r="M2" s="75"/>
      <c r="N2" s="75"/>
      <c r="O2" s="75"/>
      <c r="P2" s="75"/>
      <c r="Q2" s="75"/>
      <c r="R2" s="75"/>
      <c r="S2" s="75"/>
      <c r="T2" s="75"/>
      <c r="U2" s="75"/>
      <c r="V2" s="75"/>
      <c r="W2" s="75"/>
      <c r="X2" s="75"/>
      <c r="Y2" s="75"/>
      <c r="Z2" s="75"/>
    </row>
    <row r="3" spans="1:26" ht="14.25" customHeight="1">
      <c r="A3" s="75"/>
      <c r="B3" s="75" t="s">
        <v>1091</v>
      </c>
      <c r="C3" s="75"/>
      <c r="D3" s="75"/>
      <c r="E3" s="75"/>
      <c r="F3" s="75"/>
      <c r="G3" s="75" t="s">
        <v>59</v>
      </c>
      <c r="H3" s="75" t="s">
        <v>484</v>
      </c>
      <c r="I3" s="75"/>
      <c r="J3" s="75" t="s">
        <v>57</v>
      </c>
      <c r="K3" s="75" t="s">
        <v>467</v>
      </c>
      <c r="L3" s="75"/>
      <c r="M3" s="75"/>
      <c r="N3" s="75"/>
      <c r="O3" s="75"/>
      <c r="P3" s="75"/>
      <c r="Q3" s="75"/>
      <c r="R3" s="75"/>
      <c r="S3" s="75"/>
      <c r="T3" s="75"/>
      <c r="U3" s="75"/>
      <c r="V3" s="75"/>
      <c r="W3" s="75"/>
      <c r="X3" s="75"/>
      <c r="Y3" s="75"/>
      <c r="Z3" s="75"/>
    </row>
    <row r="4" spans="1:26" ht="14.25" customHeight="1">
      <c r="A4" s="75"/>
      <c r="B4" s="75" t="s">
        <v>13</v>
      </c>
      <c r="C4" s="75"/>
      <c r="D4" s="75"/>
      <c r="E4" s="75"/>
      <c r="F4" s="75"/>
      <c r="G4" s="75" t="s">
        <v>61</v>
      </c>
      <c r="H4" s="75" t="s">
        <v>956</v>
      </c>
      <c r="I4" s="75"/>
      <c r="J4" s="75" t="s">
        <v>59</v>
      </c>
      <c r="K4" s="75" t="s">
        <v>469</v>
      </c>
      <c r="L4" s="75"/>
      <c r="M4" s="75"/>
      <c r="N4" s="75"/>
      <c r="O4" s="75"/>
      <c r="P4" s="75"/>
      <c r="Q4" s="75"/>
      <c r="R4" s="75"/>
      <c r="S4" s="75"/>
      <c r="T4" s="75"/>
      <c r="U4" s="75"/>
      <c r="V4" s="75"/>
      <c r="W4" s="75"/>
      <c r="X4" s="75"/>
      <c r="Y4" s="75"/>
      <c r="Z4" s="75"/>
    </row>
    <row r="5" spans="1:26" ht="14.25" customHeight="1">
      <c r="A5" s="75"/>
      <c r="B5" s="75"/>
      <c r="C5" s="75"/>
      <c r="D5" s="75"/>
      <c r="E5" s="75"/>
      <c r="F5" s="75"/>
      <c r="G5" s="75" t="s">
        <v>63</v>
      </c>
      <c r="H5" s="75" t="s">
        <v>958</v>
      </c>
      <c r="I5" s="75"/>
      <c r="J5" s="75" t="s">
        <v>61</v>
      </c>
      <c r="K5" s="75" t="s">
        <v>471</v>
      </c>
      <c r="L5" s="75"/>
      <c r="M5" s="75"/>
      <c r="N5" s="75"/>
      <c r="O5" s="75"/>
      <c r="P5" s="75"/>
      <c r="Q5" s="75"/>
      <c r="R5" s="75"/>
      <c r="S5" s="75"/>
      <c r="T5" s="75"/>
      <c r="U5" s="75"/>
      <c r="V5" s="75"/>
      <c r="W5" s="75"/>
      <c r="X5" s="75"/>
      <c r="Y5" s="75"/>
      <c r="Z5" s="75"/>
    </row>
    <row r="6" spans="1:26" ht="14.25" customHeight="1">
      <c r="A6" s="75" t="s">
        <v>1092</v>
      </c>
      <c r="B6" s="305">
        <v>-0.01</v>
      </c>
      <c r="C6" s="75" t="s">
        <v>1093</v>
      </c>
      <c r="D6" s="75" t="s">
        <v>16</v>
      </c>
      <c r="E6" s="75"/>
      <c r="F6" s="75"/>
      <c r="G6" s="75" t="s">
        <v>579</v>
      </c>
      <c r="H6" s="75" t="s">
        <v>960</v>
      </c>
      <c r="I6" s="75"/>
      <c r="J6" s="75" t="s">
        <v>63</v>
      </c>
      <c r="K6" s="75" t="s">
        <v>473</v>
      </c>
      <c r="L6" s="75"/>
      <c r="M6" s="75"/>
      <c r="N6" s="75"/>
      <c r="O6" s="75"/>
      <c r="P6" s="75"/>
      <c r="Q6" s="75"/>
      <c r="R6" s="75"/>
      <c r="S6" s="75"/>
      <c r="T6" s="75"/>
      <c r="U6" s="75"/>
      <c r="V6" s="75"/>
      <c r="W6" s="75"/>
      <c r="X6" s="75"/>
      <c r="Y6" s="75"/>
      <c r="Z6" s="75"/>
    </row>
    <row r="7" spans="1:26" ht="14.25" customHeight="1">
      <c r="A7" s="75"/>
      <c r="B7" s="75"/>
      <c r="C7" s="75" t="s">
        <v>454</v>
      </c>
      <c r="D7" s="75" t="s">
        <v>1094</v>
      </c>
      <c r="E7" s="75"/>
      <c r="F7" s="75"/>
      <c r="G7" s="75" t="s">
        <v>67</v>
      </c>
      <c r="H7" s="75" t="s">
        <v>962</v>
      </c>
      <c r="I7" s="75"/>
      <c r="J7" s="75" t="s">
        <v>65</v>
      </c>
      <c r="K7" s="75" t="s">
        <v>475</v>
      </c>
      <c r="L7" s="75"/>
      <c r="M7" s="75"/>
      <c r="N7" s="75"/>
      <c r="O7" s="75"/>
      <c r="P7" s="75"/>
      <c r="Q7" s="75"/>
      <c r="R7" s="75"/>
      <c r="S7" s="75"/>
      <c r="T7" s="75"/>
      <c r="U7" s="75"/>
      <c r="V7" s="75"/>
      <c r="W7" s="75"/>
      <c r="X7" s="75"/>
      <c r="Y7" s="75"/>
      <c r="Z7" s="75"/>
    </row>
    <row r="8" spans="1:26" ht="14.25" customHeight="1">
      <c r="A8" s="75"/>
      <c r="B8" s="75"/>
      <c r="C8" s="75" t="s">
        <v>48</v>
      </c>
      <c r="D8" s="75" t="s">
        <v>1095</v>
      </c>
      <c r="E8" s="75"/>
      <c r="F8" s="75"/>
      <c r="G8" s="75" t="s">
        <v>69</v>
      </c>
      <c r="H8" s="75" t="s">
        <v>964</v>
      </c>
      <c r="I8" s="75"/>
      <c r="J8" s="75" t="s">
        <v>67</v>
      </c>
      <c r="K8" s="75" t="s">
        <v>477</v>
      </c>
      <c r="L8" s="75"/>
      <c r="M8" s="75"/>
      <c r="N8" s="75"/>
      <c r="O8" s="75"/>
      <c r="P8" s="75"/>
      <c r="Q8" s="75"/>
      <c r="R8" s="75"/>
      <c r="S8" s="75"/>
      <c r="T8" s="75"/>
      <c r="U8" s="75"/>
      <c r="V8" s="75"/>
      <c r="W8" s="75"/>
      <c r="X8" s="75"/>
      <c r="Y8" s="75"/>
      <c r="Z8" s="75"/>
    </row>
    <row r="9" spans="1:26" ht="14.25" customHeight="1">
      <c r="A9" s="75"/>
      <c r="B9" s="75"/>
      <c r="C9" s="75" t="s">
        <v>1096</v>
      </c>
      <c r="D9" s="75" t="s">
        <v>1097</v>
      </c>
      <c r="E9" s="75"/>
      <c r="F9" s="75"/>
      <c r="G9" s="75" t="s">
        <v>71</v>
      </c>
      <c r="H9" s="75" t="s">
        <v>966</v>
      </c>
      <c r="I9" s="75"/>
      <c r="J9" s="75" t="s">
        <v>69</v>
      </c>
      <c r="K9" s="75" t="s">
        <v>479</v>
      </c>
      <c r="L9" s="75"/>
      <c r="M9" s="75"/>
      <c r="N9" s="75"/>
      <c r="O9" s="75"/>
      <c r="P9" s="75"/>
      <c r="Q9" s="75"/>
      <c r="R9" s="75"/>
      <c r="S9" s="75"/>
      <c r="T9" s="75"/>
      <c r="U9" s="75"/>
      <c r="V9" s="75"/>
      <c r="W9" s="75"/>
      <c r="X9" s="75"/>
      <c r="Y9" s="75"/>
      <c r="Z9" s="75"/>
    </row>
    <row r="10" spans="1:26" ht="14.25" customHeight="1">
      <c r="A10" s="75"/>
      <c r="B10" s="75"/>
      <c r="C10" s="75" t="s">
        <v>1098</v>
      </c>
      <c r="D10" s="75" t="s">
        <v>1099</v>
      </c>
      <c r="E10" s="75"/>
      <c r="F10" s="75"/>
      <c r="G10" s="75" t="s">
        <v>73</v>
      </c>
      <c r="H10" s="75" t="s">
        <v>968</v>
      </c>
      <c r="I10" s="75"/>
      <c r="J10" s="75" t="s">
        <v>71</v>
      </c>
      <c r="K10" s="75" t="s">
        <v>482</v>
      </c>
      <c r="L10" s="75"/>
      <c r="M10" s="75"/>
      <c r="N10" s="75"/>
      <c r="O10" s="75"/>
      <c r="P10" s="75"/>
      <c r="Q10" s="75"/>
      <c r="R10" s="75"/>
      <c r="S10" s="75"/>
      <c r="T10" s="75"/>
      <c r="U10" s="75"/>
      <c r="V10" s="75"/>
      <c r="W10" s="75"/>
      <c r="X10" s="75"/>
      <c r="Y10" s="75"/>
      <c r="Z10" s="75"/>
    </row>
    <row r="11" spans="1:26" ht="14.25" customHeight="1">
      <c r="A11" s="75"/>
      <c r="B11" s="75"/>
      <c r="C11" s="75" t="s">
        <v>49</v>
      </c>
      <c r="D11" s="75" t="s">
        <v>1100</v>
      </c>
      <c r="E11" s="75"/>
      <c r="F11" s="75"/>
      <c r="G11" s="75" t="s">
        <v>75</v>
      </c>
      <c r="H11" s="75" t="s">
        <v>970</v>
      </c>
      <c r="I11" s="75"/>
      <c r="J11" s="75" t="s">
        <v>73</v>
      </c>
      <c r="K11" s="75" t="s">
        <v>484</v>
      </c>
      <c r="L11" s="75"/>
      <c r="M11" s="75"/>
      <c r="N11" s="75"/>
      <c r="O11" s="75"/>
      <c r="P11" s="75"/>
      <c r="Q11" s="75"/>
      <c r="R11" s="75"/>
      <c r="S11" s="75"/>
      <c r="T11" s="75"/>
      <c r="U11" s="75"/>
      <c r="V11" s="75"/>
      <c r="W11" s="75"/>
      <c r="X11" s="75"/>
      <c r="Y11" s="75"/>
      <c r="Z11" s="75"/>
    </row>
    <row r="12" spans="1:26" ht="14.25" customHeight="1">
      <c r="A12" s="75"/>
      <c r="B12" s="75"/>
      <c r="C12" s="75" t="s">
        <v>1101</v>
      </c>
      <c r="D12" s="75" t="s">
        <v>1102</v>
      </c>
      <c r="E12" s="75"/>
      <c r="F12" s="75"/>
      <c r="G12" s="75" t="s">
        <v>77</v>
      </c>
      <c r="H12" s="75" t="s">
        <v>972</v>
      </c>
      <c r="I12" s="75"/>
      <c r="J12" s="75" t="s">
        <v>75</v>
      </c>
      <c r="K12" s="75" t="s">
        <v>486</v>
      </c>
      <c r="L12" s="75"/>
      <c r="M12" s="75"/>
      <c r="N12" s="75"/>
      <c r="O12" s="75"/>
      <c r="P12" s="75"/>
      <c r="Q12" s="75"/>
      <c r="R12" s="75"/>
      <c r="S12" s="75"/>
      <c r="T12" s="75"/>
      <c r="U12" s="75"/>
      <c r="V12" s="75"/>
      <c r="W12" s="75"/>
      <c r="X12" s="75"/>
      <c r="Y12" s="75"/>
      <c r="Z12" s="75"/>
    </row>
    <row r="13" spans="1:26" ht="14.25" customHeight="1">
      <c r="A13" s="75"/>
      <c r="B13" s="75"/>
      <c r="C13" s="75"/>
      <c r="D13" s="75" t="s">
        <v>1103</v>
      </c>
      <c r="E13" s="75"/>
      <c r="F13" s="75"/>
      <c r="G13" s="75"/>
      <c r="H13" s="75" t="s">
        <v>974</v>
      </c>
      <c r="I13" s="75"/>
      <c r="J13" s="75" t="s">
        <v>77</v>
      </c>
      <c r="K13" s="75" t="s">
        <v>488</v>
      </c>
      <c r="L13" s="75"/>
      <c r="M13" s="75"/>
      <c r="N13" s="75"/>
      <c r="O13" s="75"/>
      <c r="P13" s="75"/>
      <c r="Q13" s="75"/>
      <c r="R13" s="75"/>
      <c r="S13" s="75"/>
      <c r="T13" s="75"/>
      <c r="U13" s="75"/>
      <c r="V13" s="75"/>
      <c r="W13" s="75"/>
      <c r="X13" s="75"/>
      <c r="Y13" s="75"/>
      <c r="Z13" s="75"/>
    </row>
    <row r="14" spans="1:26" ht="14.25" customHeight="1">
      <c r="A14" s="75"/>
      <c r="B14" s="75"/>
      <c r="C14" s="75"/>
      <c r="D14" s="75" t="s">
        <v>1104</v>
      </c>
      <c r="E14" s="75"/>
      <c r="F14" s="75"/>
      <c r="G14" s="75" t="s">
        <v>584</v>
      </c>
      <c r="H14" s="75" t="s">
        <v>976</v>
      </c>
      <c r="I14" s="75"/>
      <c r="J14" s="75" t="s">
        <v>79</v>
      </c>
      <c r="K14" s="75" t="s">
        <v>491</v>
      </c>
      <c r="L14" s="75"/>
      <c r="M14" s="75"/>
      <c r="N14" s="75"/>
      <c r="O14" s="75"/>
      <c r="P14" s="75"/>
      <c r="Q14" s="75"/>
      <c r="R14" s="75"/>
      <c r="S14" s="75"/>
      <c r="T14" s="75"/>
      <c r="U14" s="75"/>
      <c r="V14" s="75"/>
      <c r="W14" s="75"/>
      <c r="X14" s="75"/>
      <c r="Y14" s="75"/>
      <c r="Z14" s="75"/>
    </row>
    <row r="15" spans="1:26" ht="14.25" customHeight="1">
      <c r="A15" s="75"/>
      <c r="B15" s="75"/>
      <c r="C15" s="75"/>
      <c r="D15" s="75" t="s">
        <v>1105</v>
      </c>
      <c r="E15" s="75"/>
      <c r="F15" s="75"/>
      <c r="G15" s="75" t="s">
        <v>586</v>
      </c>
      <c r="H15" s="75" t="s">
        <v>978</v>
      </c>
      <c r="I15" s="75"/>
      <c r="J15" s="75" t="s">
        <v>82</v>
      </c>
      <c r="K15" s="75" t="s">
        <v>493</v>
      </c>
      <c r="L15" s="75"/>
      <c r="M15" s="75"/>
      <c r="N15" s="75"/>
      <c r="O15" s="75"/>
      <c r="P15" s="75"/>
      <c r="Q15" s="75"/>
      <c r="R15" s="75"/>
      <c r="S15" s="75"/>
      <c r="T15" s="75"/>
      <c r="U15" s="75"/>
      <c r="V15" s="75"/>
      <c r="W15" s="75"/>
      <c r="X15" s="75"/>
      <c r="Y15" s="75"/>
      <c r="Z15" s="75"/>
    </row>
    <row r="16" spans="1:26" ht="14.25" customHeight="1">
      <c r="A16" s="75"/>
      <c r="B16" s="75"/>
      <c r="C16" s="75"/>
      <c r="D16" s="75" t="s">
        <v>1106</v>
      </c>
      <c r="E16" s="75"/>
      <c r="F16" s="75"/>
      <c r="G16" s="75" t="s">
        <v>587</v>
      </c>
      <c r="H16" s="75" t="s">
        <v>980</v>
      </c>
      <c r="I16" s="75"/>
      <c r="J16" s="75" t="s">
        <v>84</v>
      </c>
      <c r="K16" s="75" t="s">
        <v>495</v>
      </c>
      <c r="L16" s="75"/>
      <c r="M16" s="75"/>
      <c r="N16" s="75"/>
      <c r="O16" s="75"/>
      <c r="P16" s="75"/>
      <c r="Q16" s="75"/>
      <c r="R16" s="75"/>
      <c r="S16" s="75"/>
      <c r="T16" s="75"/>
      <c r="U16" s="75"/>
      <c r="V16" s="75"/>
      <c r="W16" s="75"/>
      <c r="X16" s="75"/>
      <c r="Y16" s="75"/>
      <c r="Z16" s="75"/>
    </row>
    <row r="17" spans="1:26" ht="14.25" customHeight="1">
      <c r="A17" s="75"/>
      <c r="B17" s="75"/>
      <c r="C17" s="75"/>
      <c r="D17" s="75"/>
      <c r="E17" s="75"/>
      <c r="F17" s="75"/>
      <c r="G17" s="75" t="s">
        <v>589</v>
      </c>
      <c r="H17" s="75" t="s">
        <v>982</v>
      </c>
      <c r="I17" s="75"/>
      <c r="J17" s="75" t="s">
        <v>87</v>
      </c>
      <c r="K17" s="75" t="s">
        <v>497</v>
      </c>
      <c r="L17" s="75"/>
      <c r="M17" s="75"/>
      <c r="N17" s="75"/>
      <c r="O17" s="75"/>
      <c r="P17" s="75"/>
      <c r="Q17" s="75"/>
      <c r="R17" s="75"/>
      <c r="S17" s="75"/>
      <c r="T17" s="75"/>
      <c r="U17" s="75"/>
      <c r="V17" s="75"/>
      <c r="W17" s="75"/>
      <c r="X17" s="75"/>
      <c r="Y17" s="75"/>
      <c r="Z17" s="75"/>
    </row>
    <row r="18" spans="1:26" ht="14.25" customHeight="1">
      <c r="A18" s="75"/>
      <c r="B18" s="75"/>
      <c r="C18" s="75"/>
      <c r="D18" s="75"/>
      <c r="E18" s="75"/>
      <c r="F18" s="75"/>
      <c r="G18" s="75" t="s">
        <v>591</v>
      </c>
      <c r="H18" s="75" t="s">
        <v>984</v>
      </c>
      <c r="I18" s="75"/>
      <c r="J18" s="75" t="s">
        <v>89</v>
      </c>
      <c r="K18" s="75" t="s">
        <v>499</v>
      </c>
      <c r="L18" s="75"/>
      <c r="M18" s="75"/>
      <c r="N18" s="75"/>
      <c r="O18" s="75"/>
      <c r="P18" s="75"/>
      <c r="Q18" s="75"/>
      <c r="R18" s="75"/>
      <c r="S18" s="75"/>
      <c r="T18" s="75"/>
      <c r="U18" s="75"/>
      <c r="V18" s="75"/>
      <c r="W18" s="75"/>
      <c r="X18" s="75"/>
      <c r="Y18" s="75"/>
      <c r="Z18" s="75"/>
    </row>
    <row r="19" spans="1:26" ht="14.25" customHeight="1">
      <c r="A19" s="75"/>
      <c r="B19" s="75"/>
      <c r="C19" s="75" t="s">
        <v>1091</v>
      </c>
      <c r="D19" s="75" t="s">
        <v>13</v>
      </c>
      <c r="E19" s="75"/>
      <c r="F19" s="75"/>
      <c r="G19" s="75" t="s">
        <v>593</v>
      </c>
      <c r="H19" s="75" t="s">
        <v>986</v>
      </c>
      <c r="I19" s="75"/>
      <c r="J19" s="75" t="s">
        <v>91</v>
      </c>
      <c r="K19" s="75" t="s">
        <v>501</v>
      </c>
      <c r="L19" s="75"/>
      <c r="M19" s="75"/>
      <c r="N19" s="75"/>
      <c r="O19" s="75"/>
      <c r="P19" s="75"/>
      <c r="Q19" s="75"/>
      <c r="R19" s="75"/>
      <c r="S19" s="75"/>
      <c r="T19" s="75"/>
      <c r="U19" s="75"/>
      <c r="V19" s="75"/>
      <c r="W19" s="75"/>
      <c r="X19" s="75"/>
      <c r="Y19" s="75"/>
      <c r="Z19" s="75"/>
    </row>
    <row r="20" spans="1:26" ht="14.25" customHeight="1">
      <c r="A20" s="75" t="s">
        <v>1107</v>
      </c>
      <c r="B20" s="306" t="s">
        <v>20</v>
      </c>
      <c r="C20" s="75">
        <f>$C$30*0.9</f>
        <v>0.16650000000000001</v>
      </c>
      <c r="D20" s="307">
        <f>$D$50*0.7</f>
        <v>0.126</v>
      </c>
      <c r="E20" s="75"/>
      <c r="F20" s="75"/>
      <c r="G20" s="75" t="s">
        <v>595</v>
      </c>
      <c r="H20" s="75"/>
      <c r="I20" s="75"/>
      <c r="J20" s="75" t="s">
        <v>93</v>
      </c>
      <c r="K20" s="75" t="s">
        <v>503</v>
      </c>
      <c r="L20" s="75"/>
      <c r="M20" s="75"/>
      <c r="N20" s="75"/>
      <c r="O20" s="75"/>
      <c r="P20" s="75"/>
      <c r="Q20" s="75"/>
      <c r="R20" s="75"/>
      <c r="S20" s="75"/>
      <c r="T20" s="75"/>
      <c r="U20" s="75"/>
      <c r="V20" s="75"/>
      <c r="W20" s="75"/>
      <c r="X20" s="75"/>
      <c r="Y20" s="75"/>
      <c r="Z20" s="75"/>
    </row>
    <row r="21" spans="1:26" ht="14.25" customHeight="1">
      <c r="A21" s="75"/>
      <c r="B21" s="305">
        <v>0.01</v>
      </c>
      <c r="C21" s="75">
        <f>$C$30*0.91</f>
        <v>0.16835</v>
      </c>
      <c r="D21" s="307">
        <f>$D$50*0.71</f>
        <v>0.1278</v>
      </c>
      <c r="E21" s="75"/>
      <c r="F21" s="75"/>
      <c r="G21" s="75" t="s">
        <v>597</v>
      </c>
      <c r="H21" s="75" t="s">
        <v>539</v>
      </c>
      <c r="I21" s="75"/>
      <c r="J21" s="75" t="s">
        <v>95</v>
      </c>
      <c r="K21" s="75" t="s">
        <v>505</v>
      </c>
      <c r="L21" s="75"/>
      <c r="M21" s="75"/>
      <c r="N21" s="75"/>
      <c r="O21" s="75"/>
      <c r="P21" s="75"/>
      <c r="Q21" s="75"/>
      <c r="R21" s="75"/>
      <c r="S21" s="75"/>
      <c r="T21" s="75"/>
      <c r="U21" s="75"/>
      <c r="V21" s="75"/>
      <c r="W21" s="75"/>
      <c r="X21" s="75"/>
      <c r="Y21" s="75"/>
      <c r="Z21" s="75"/>
    </row>
    <row r="22" spans="1:26" ht="14.25" customHeight="1">
      <c r="A22" s="75"/>
      <c r="B22" s="305">
        <v>0.02</v>
      </c>
      <c r="C22" s="75">
        <f>$C$30*0.92</f>
        <v>0.17020000000000002</v>
      </c>
      <c r="D22" s="307">
        <f>$D$50*0.72</f>
        <v>0.12959999999999999</v>
      </c>
      <c r="E22" s="75"/>
      <c r="F22" s="75"/>
      <c r="G22" s="75" t="s">
        <v>599</v>
      </c>
      <c r="H22" s="75" t="s">
        <v>524</v>
      </c>
      <c r="I22" s="75"/>
      <c r="J22" s="75" t="s">
        <v>97</v>
      </c>
      <c r="K22" s="75" t="s">
        <v>507</v>
      </c>
      <c r="L22" s="75"/>
      <c r="M22" s="75"/>
      <c r="N22" s="75"/>
      <c r="O22" s="75"/>
      <c r="P22" s="75"/>
      <c r="Q22" s="75"/>
      <c r="R22" s="75"/>
      <c r="S22" s="75"/>
      <c r="T22" s="75"/>
      <c r="U22" s="75"/>
      <c r="V22" s="75"/>
      <c r="W22" s="75"/>
      <c r="X22" s="75"/>
      <c r="Y22" s="75"/>
      <c r="Z22" s="75"/>
    </row>
    <row r="23" spans="1:26" ht="14.25" customHeight="1">
      <c r="A23" s="75"/>
      <c r="B23" s="305">
        <v>0.03</v>
      </c>
      <c r="C23" s="75">
        <f>$C$30*0.93</f>
        <v>0.17205000000000001</v>
      </c>
      <c r="D23" s="307">
        <f>$D$50*0.73</f>
        <v>0.13139999999999999</v>
      </c>
      <c r="E23" s="75"/>
      <c r="F23" s="75"/>
      <c r="G23" s="75" t="s">
        <v>601</v>
      </c>
      <c r="H23" s="75" t="s">
        <v>518</v>
      </c>
      <c r="I23" s="75"/>
      <c r="J23" s="75" t="s">
        <v>99</v>
      </c>
      <c r="K23" s="75" t="s">
        <v>509</v>
      </c>
      <c r="L23" s="75"/>
      <c r="M23" s="75"/>
      <c r="N23" s="75"/>
      <c r="O23" s="75"/>
      <c r="P23" s="75"/>
      <c r="Q23" s="75"/>
      <c r="R23" s="75"/>
      <c r="S23" s="75"/>
      <c r="T23" s="75"/>
      <c r="U23" s="75"/>
      <c r="V23" s="75"/>
      <c r="W23" s="75"/>
      <c r="X23" s="75"/>
      <c r="Y23" s="75"/>
      <c r="Z23" s="75"/>
    </row>
    <row r="24" spans="1:26" ht="14.25" customHeight="1">
      <c r="A24" s="75"/>
      <c r="B24" s="305">
        <v>0.04</v>
      </c>
      <c r="C24" s="75">
        <f>$C$30*0.94</f>
        <v>0.1739</v>
      </c>
      <c r="D24" s="307">
        <f>$D$50*0.74</f>
        <v>0.13319999999999999</v>
      </c>
      <c r="E24" s="75"/>
      <c r="F24" s="75"/>
      <c r="G24" s="75"/>
      <c r="H24" s="75"/>
      <c r="I24" s="75"/>
      <c r="J24" s="75" t="s">
        <v>102</v>
      </c>
      <c r="K24" s="75" t="s">
        <v>511</v>
      </c>
      <c r="L24" s="75"/>
      <c r="M24" s="75"/>
      <c r="N24" s="75"/>
      <c r="O24" s="75"/>
      <c r="P24" s="75"/>
      <c r="Q24" s="75"/>
      <c r="R24" s="75"/>
      <c r="S24" s="75"/>
      <c r="T24" s="75"/>
      <c r="U24" s="75"/>
      <c r="V24" s="75"/>
      <c r="W24" s="75"/>
      <c r="X24" s="75"/>
      <c r="Y24" s="75"/>
      <c r="Z24" s="75"/>
    </row>
    <row r="25" spans="1:26" ht="14.25" customHeight="1">
      <c r="A25" s="75"/>
      <c r="B25" s="305">
        <v>0.05</v>
      </c>
      <c r="C25" s="75">
        <f>$C$30*0.95</f>
        <v>0.17574999999999999</v>
      </c>
      <c r="D25" s="307">
        <f>$D$50*0.75</f>
        <v>0.13500000000000001</v>
      </c>
      <c r="E25" s="75"/>
      <c r="F25" s="75"/>
      <c r="G25" s="75" t="s">
        <v>87</v>
      </c>
      <c r="H25" s="75" t="s">
        <v>495</v>
      </c>
      <c r="I25" s="75"/>
      <c r="J25" s="75" t="s">
        <v>104</v>
      </c>
      <c r="K25" s="75" t="s">
        <v>513</v>
      </c>
      <c r="L25" s="75"/>
      <c r="M25" s="75"/>
      <c r="N25" s="75"/>
      <c r="O25" s="75"/>
      <c r="P25" s="75"/>
      <c r="Q25" s="75"/>
      <c r="R25" s="75"/>
      <c r="S25" s="75"/>
      <c r="T25" s="75"/>
      <c r="U25" s="75"/>
      <c r="V25" s="75"/>
      <c r="W25" s="75"/>
      <c r="X25" s="75"/>
      <c r="Y25" s="75"/>
      <c r="Z25" s="75"/>
    </row>
    <row r="26" spans="1:26" ht="14.25" customHeight="1">
      <c r="A26" s="75"/>
      <c r="B26" s="305">
        <v>0.06</v>
      </c>
      <c r="C26" s="75">
        <f>$C$30*0.96</f>
        <v>0.17759999999999998</v>
      </c>
      <c r="D26" s="307">
        <f>$D$50*0.76</f>
        <v>0.1368</v>
      </c>
      <c r="E26" s="75"/>
      <c r="F26" s="75"/>
      <c r="G26" s="75" t="s">
        <v>89</v>
      </c>
      <c r="H26" s="75" t="s">
        <v>497</v>
      </c>
      <c r="I26" s="75"/>
      <c r="J26" s="75" t="s">
        <v>106</v>
      </c>
      <c r="K26" s="75" t="s">
        <v>515</v>
      </c>
      <c r="L26" s="75"/>
      <c r="M26" s="75"/>
      <c r="N26" s="75"/>
      <c r="O26" s="75"/>
      <c r="P26" s="75"/>
      <c r="Q26" s="75"/>
      <c r="R26" s="75"/>
      <c r="S26" s="75"/>
      <c r="T26" s="75"/>
      <c r="U26" s="75"/>
      <c r="V26" s="75"/>
      <c r="W26" s="75"/>
      <c r="X26" s="75"/>
      <c r="Y26" s="75"/>
      <c r="Z26" s="75"/>
    </row>
    <row r="27" spans="1:26" ht="14.25" customHeight="1">
      <c r="A27" s="75"/>
      <c r="B27" s="305">
        <v>7.0000000000000007E-2</v>
      </c>
      <c r="C27" s="75">
        <f>$C$30*0.97</f>
        <v>0.17945</v>
      </c>
      <c r="D27" s="307">
        <f>$D$50*0.77</f>
        <v>0.1386</v>
      </c>
      <c r="E27" s="75"/>
      <c r="F27" s="75"/>
      <c r="G27" s="75" t="s">
        <v>91</v>
      </c>
      <c r="H27" s="75" t="s">
        <v>499</v>
      </c>
      <c r="I27" s="75"/>
      <c r="J27" s="75" t="s">
        <v>109</v>
      </c>
      <c r="K27" s="75" t="s">
        <v>518</v>
      </c>
      <c r="L27" s="75"/>
      <c r="M27" s="75"/>
      <c r="N27" s="75"/>
      <c r="O27" s="75"/>
      <c r="P27" s="75"/>
      <c r="Q27" s="75"/>
      <c r="R27" s="75"/>
      <c r="S27" s="75"/>
      <c r="T27" s="75"/>
      <c r="U27" s="75"/>
      <c r="V27" s="75"/>
      <c r="W27" s="75"/>
      <c r="X27" s="75"/>
      <c r="Y27" s="75"/>
      <c r="Z27" s="75"/>
    </row>
    <row r="28" spans="1:26" ht="14.25" customHeight="1">
      <c r="A28" s="75"/>
      <c r="B28" s="305">
        <v>0.08</v>
      </c>
      <c r="C28" s="75">
        <f>$C$30*0.98</f>
        <v>0.18129999999999999</v>
      </c>
      <c r="D28" s="307">
        <f>$D$50*0.78</f>
        <v>0.1404</v>
      </c>
      <c r="E28" s="75"/>
      <c r="F28" s="75"/>
      <c r="G28" s="75" t="s">
        <v>93</v>
      </c>
      <c r="H28" s="75" t="s">
        <v>503</v>
      </c>
      <c r="I28" s="75"/>
      <c r="J28" s="75" t="s">
        <v>111</v>
      </c>
      <c r="K28" s="75" t="s">
        <v>520</v>
      </c>
      <c r="L28" s="75"/>
      <c r="M28" s="75"/>
      <c r="N28" s="75"/>
      <c r="O28" s="75"/>
      <c r="P28" s="75"/>
      <c r="Q28" s="75"/>
      <c r="R28" s="75"/>
      <c r="S28" s="75"/>
      <c r="T28" s="75"/>
      <c r="U28" s="75"/>
      <c r="V28" s="75"/>
      <c r="W28" s="75"/>
      <c r="X28" s="75"/>
      <c r="Y28" s="75"/>
      <c r="Z28" s="75"/>
    </row>
    <row r="29" spans="1:26" ht="14.25" customHeight="1">
      <c r="A29" s="75"/>
      <c r="B29" s="305">
        <v>0.09</v>
      </c>
      <c r="C29" s="75">
        <f>$C$30*0.99</f>
        <v>0.18315000000000001</v>
      </c>
      <c r="D29" s="307">
        <f>$D$50*0.79</f>
        <v>0.14219999999999999</v>
      </c>
      <c r="E29" s="75"/>
      <c r="F29" s="75"/>
      <c r="G29" s="75" t="s">
        <v>95</v>
      </c>
      <c r="H29" s="75" t="s">
        <v>505</v>
      </c>
      <c r="I29" s="75"/>
      <c r="J29" s="75" t="s">
        <v>113</v>
      </c>
      <c r="K29" s="75" t="s">
        <v>522</v>
      </c>
      <c r="L29" s="75"/>
      <c r="M29" s="75"/>
      <c r="N29" s="75"/>
      <c r="O29" s="75"/>
      <c r="P29" s="75"/>
      <c r="Q29" s="75"/>
      <c r="R29" s="75"/>
      <c r="S29" s="75"/>
      <c r="T29" s="75"/>
      <c r="U29" s="75"/>
      <c r="V29" s="75"/>
      <c r="W29" s="75"/>
      <c r="X29" s="75"/>
      <c r="Y29" s="75"/>
      <c r="Z29" s="75"/>
    </row>
    <row r="30" spans="1:26" ht="14.25" customHeight="1">
      <c r="A30" s="75"/>
      <c r="B30" s="305">
        <v>0.1</v>
      </c>
      <c r="C30" s="308">
        <v>0.185</v>
      </c>
      <c r="D30" s="307">
        <f>$D$50*0.8</f>
        <v>0.14399999999999999</v>
      </c>
      <c r="E30" s="75"/>
      <c r="F30" s="75"/>
      <c r="G30" s="75" t="s">
        <v>609</v>
      </c>
      <c r="H30" s="75" t="s">
        <v>507</v>
      </c>
      <c r="I30" s="75"/>
      <c r="J30" s="75" t="s">
        <v>115</v>
      </c>
      <c r="K30" s="75" t="s">
        <v>524</v>
      </c>
      <c r="L30" s="75"/>
      <c r="M30" s="75"/>
      <c r="N30" s="75"/>
      <c r="O30" s="75"/>
      <c r="P30" s="75"/>
      <c r="Q30" s="75"/>
      <c r="R30" s="75"/>
      <c r="S30" s="75"/>
      <c r="T30" s="75"/>
      <c r="U30" s="75"/>
      <c r="V30" s="75"/>
      <c r="W30" s="75"/>
      <c r="X30" s="75"/>
      <c r="Y30" s="75"/>
      <c r="Z30" s="75"/>
    </row>
    <row r="31" spans="1:26" ht="14.25" customHeight="1">
      <c r="A31" s="309"/>
      <c r="B31" s="305">
        <v>0.11</v>
      </c>
      <c r="C31" s="309">
        <f>$C$30*1.01</f>
        <v>0.18684999999999999</v>
      </c>
      <c r="D31" s="307">
        <f>$D$50*0.81</f>
        <v>0.14580000000000001</v>
      </c>
      <c r="E31" s="75"/>
      <c r="F31" s="75"/>
      <c r="G31" s="75" t="s">
        <v>97</v>
      </c>
      <c r="H31" s="75" t="s">
        <v>513</v>
      </c>
      <c r="I31" s="75"/>
      <c r="J31" s="75" t="s">
        <v>118</v>
      </c>
      <c r="K31" s="75" t="s">
        <v>526</v>
      </c>
      <c r="L31" s="75"/>
      <c r="M31" s="75"/>
      <c r="N31" s="75"/>
      <c r="O31" s="75"/>
      <c r="P31" s="75"/>
      <c r="Q31" s="75"/>
      <c r="R31" s="75"/>
      <c r="S31" s="75"/>
      <c r="T31" s="75"/>
      <c r="U31" s="75"/>
      <c r="V31" s="75"/>
      <c r="W31" s="75"/>
      <c r="X31" s="75"/>
      <c r="Y31" s="75"/>
      <c r="Z31" s="75"/>
    </row>
    <row r="32" spans="1:26" ht="14.25" customHeight="1">
      <c r="A32" s="75"/>
      <c r="B32" s="305">
        <v>0.12</v>
      </c>
      <c r="C32" s="309">
        <f>$C$30*1.02</f>
        <v>0.18870000000000001</v>
      </c>
      <c r="D32" s="307">
        <f>$D$50*0.82</f>
        <v>0.14759999999999998</v>
      </c>
      <c r="E32" s="75"/>
      <c r="F32" s="75"/>
      <c r="G32" s="75" t="s">
        <v>99</v>
      </c>
      <c r="H32" s="75" t="s">
        <v>515</v>
      </c>
      <c r="I32" s="75"/>
      <c r="J32" s="75" t="s">
        <v>121</v>
      </c>
      <c r="K32" s="75" t="s">
        <v>528</v>
      </c>
      <c r="L32" s="75"/>
      <c r="M32" s="75"/>
      <c r="N32" s="75"/>
      <c r="O32" s="75"/>
      <c r="P32" s="75"/>
      <c r="Q32" s="75"/>
      <c r="R32" s="75"/>
      <c r="S32" s="75"/>
      <c r="T32" s="75"/>
      <c r="U32" s="75"/>
      <c r="V32" s="75"/>
      <c r="W32" s="75"/>
      <c r="X32" s="75"/>
      <c r="Y32" s="75"/>
      <c r="Z32" s="75"/>
    </row>
    <row r="33" spans="1:26" ht="14.25" customHeight="1">
      <c r="A33" s="75"/>
      <c r="B33" s="305">
        <v>0.13</v>
      </c>
      <c r="C33" s="309">
        <f>$C$30*1.03</f>
        <v>0.19055</v>
      </c>
      <c r="D33" s="307">
        <f>$D$50*0.83</f>
        <v>0.14939999999999998</v>
      </c>
      <c r="E33" s="75"/>
      <c r="F33" s="75"/>
      <c r="G33" s="75"/>
      <c r="H33" s="75"/>
      <c r="I33" s="75"/>
      <c r="J33" s="75" t="s">
        <v>124</v>
      </c>
      <c r="K33" s="75" t="s">
        <v>530</v>
      </c>
      <c r="L33" s="75"/>
      <c r="M33" s="75"/>
      <c r="N33" s="75"/>
      <c r="O33" s="75"/>
      <c r="P33" s="75"/>
      <c r="Q33" s="75"/>
      <c r="R33" s="75"/>
      <c r="S33" s="75"/>
      <c r="T33" s="75"/>
      <c r="U33" s="75"/>
      <c r="V33" s="75"/>
      <c r="W33" s="75"/>
      <c r="X33" s="75"/>
      <c r="Y33" s="75"/>
      <c r="Z33" s="75"/>
    </row>
    <row r="34" spans="1:26" ht="14.25" customHeight="1">
      <c r="A34" s="75"/>
      <c r="B34" s="305">
        <v>0.14000000000000001</v>
      </c>
      <c r="C34" s="309">
        <f>$C$30*1.04</f>
        <v>0.19240000000000002</v>
      </c>
      <c r="D34" s="307">
        <f>$D$50*0.84</f>
        <v>0.1512</v>
      </c>
      <c r="E34" s="75"/>
      <c r="F34" s="75"/>
      <c r="G34" s="75" t="s">
        <v>102</v>
      </c>
      <c r="H34" s="75" t="s">
        <v>1000</v>
      </c>
      <c r="I34" s="75"/>
      <c r="J34" s="75" t="s">
        <v>126</v>
      </c>
      <c r="K34" s="75" t="s">
        <v>531</v>
      </c>
      <c r="L34" s="75"/>
      <c r="M34" s="75"/>
      <c r="N34" s="75"/>
      <c r="O34" s="75"/>
      <c r="P34" s="75"/>
      <c r="Q34" s="75"/>
      <c r="R34" s="75"/>
      <c r="S34" s="75"/>
      <c r="T34" s="75"/>
      <c r="U34" s="75"/>
      <c r="V34" s="75"/>
      <c r="W34" s="75"/>
      <c r="X34" s="75"/>
      <c r="Y34" s="75"/>
      <c r="Z34" s="75"/>
    </row>
    <row r="35" spans="1:26" ht="14.25" customHeight="1">
      <c r="A35" s="75"/>
      <c r="B35" s="305">
        <v>0.15</v>
      </c>
      <c r="C35" s="309">
        <f>$C$30*1.05</f>
        <v>0.19425000000000001</v>
      </c>
      <c r="D35" s="307">
        <f>$D$50*0.85</f>
        <v>0.153</v>
      </c>
      <c r="E35" s="75"/>
      <c r="F35" s="75"/>
      <c r="G35" s="75" t="s">
        <v>615</v>
      </c>
      <c r="H35" s="75"/>
      <c r="I35" s="75"/>
      <c r="J35" s="75" t="s">
        <v>129</v>
      </c>
      <c r="K35" s="75" t="s">
        <v>534</v>
      </c>
      <c r="L35" s="75"/>
      <c r="M35" s="75"/>
      <c r="N35" s="75"/>
      <c r="O35" s="75"/>
      <c r="P35" s="75"/>
      <c r="Q35" s="75"/>
      <c r="R35" s="75"/>
      <c r="S35" s="75"/>
      <c r="T35" s="75"/>
      <c r="U35" s="75"/>
      <c r="V35" s="75"/>
      <c r="W35" s="75"/>
      <c r="X35" s="75"/>
      <c r="Y35" s="75"/>
      <c r="Z35" s="75"/>
    </row>
    <row r="36" spans="1:26" ht="14.25" customHeight="1">
      <c r="A36" s="75"/>
      <c r="B36" s="305">
        <v>0.16</v>
      </c>
      <c r="C36" s="309">
        <f>$C$30*1.06</f>
        <v>0.1961</v>
      </c>
      <c r="D36" s="307">
        <f>$D$50*0.86</f>
        <v>0.15479999999999999</v>
      </c>
      <c r="E36" s="75"/>
      <c r="F36" s="75"/>
      <c r="G36" s="75" t="s">
        <v>104</v>
      </c>
      <c r="H36" s="75" t="s">
        <v>1003</v>
      </c>
      <c r="I36" s="75"/>
      <c r="J36" s="75" t="s">
        <v>131</v>
      </c>
      <c r="K36" s="75" t="s">
        <v>535</v>
      </c>
      <c r="L36" s="75"/>
      <c r="M36" s="75"/>
      <c r="N36" s="75"/>
      <c r="O36" s="75"/>
      <c r="P36" s="75"/>
      <c r="Q36" s="75"/>
      <c r="R36" s="75"/>
      <c r="S36" s="75"/>
      <c r="T36" s="75"/>
      <c r="U36" s="75"/>
      <c r="V36" s="75"/>
      <c r="W36" s="75"/>
      <c r="X36" s="75"/>
      <c r="Y36" s="75"/>
      <c r="Z36" s="75"/>
    </row>
    <row r="37" spans="1:26" ht="14.25" customHeight="1">
      <c r="A37" s="75"/>
      <c r="B37" s="305">
        <v>0.17</v>
      </c>
      <c r="C37" s="309">
        <f>$C$30*1.07</f>
        <v>0.19795000000000001</v>
      </c>
      <c r="D37" s="307">
        <f>$D$50*0.87</f>
        <v>0.15659999999999999</v>
      </c>
      <c r="E37" s="75"/>
      <c r="F37" s="75"/>
      <c r="G37" s="75" t="s">
        <v>106</v>
      </c>
      <c r="H37" s="75" t="s">
        <v>1005</v>
      </c>
      <c r="I37" s="75"/>
      <c r="J37" s="75" t="s">
        <v>1108</v>
      </c>
      <c r="K37" s="75" t="s">
        <v>537</v>
      </c>
      <c r="L37" s="75"/>
      <c r="M37" s="75"/>
      <c r="N37" s="75"/>
      <c r="O37" s="75"/>
      <c r="P37" s="75"/>
      <c r="Q37" s="75"/>
      <c r="R37" s="75"/>
      <c r="S37" s="75"/>
      <c r="T37" s="75"/>
      <c r="U37" s="75"/>
      <c r="V37" s="75"/>
      <c r="W37" s="75"/>
      <c r="X37" s="75"/>
      <c r="Y37" s="75"/>
      <c r="Z37" s="75"/>
    </row>
    <row r="38" spans="1:26" ht="14.25" customHeight="1">
      <c r="A38" s="75"/>
      <c r="B38" s="305">
        <v>0.18</v>
      </c>
      <c r="C38" s="309">
        <f>$C$30*1.08</f>
        <v>0.19980000000000001</v>
      </c>
      <c r="D38" s="307">
        <f>$D$50*0.88</f>
        <v>0.15839999999999999</v>
      </c>
      <c r="E38" s="75"/>
      <c r="F38" s="75"/>
      <c r="G38" s="75"/>
      <c r="H38" s="75" t="s">
        <v>1007</v>
      </c>
      <c r="I38" s="75"/>
      <c r="J38" s="75" t="s">
        <v>134</v>
      </c>
      <c r="K38" s="75" t="s">
        <v>539</v>
      </c>
      <c r="L38" s="75"/>
      <c r="M38" s="75"/>
      <c r="N38" s="75"/>
      <c r="O38" s="75"/>
      <c r="P38" s="75"/>
      <c r="Q38" s="75"/>
      <c r="R38" s="75"/>
      <c r="S38" s="75"/>
      <c r="T38" s="75"/>
      <c r="U38" s="75"/>
      <c r="V38" s="75"/>
      <c r="W38" s="75"/>
      <c r="X38" s="75"/>
      <c r="Y38" s="75"/>
      <c r="Z38" s="75"/>
    </row>
    <row r="39" spans="1:26" ht="14.25" customHeight="1">
      <c r="A39" s="75"/>
      <c r="B39" s="305">
        <v>0.19</v>
      </c>
      <c r="C39" s="309">
        <f>$C$30*1.09</f>
        <v>0.20165000000000002</v>
      </c>
      <c r="D39" s="307">
        <f>$D$50*0.89</f>
        <v>0.16020000000000001</v>
      </c>
      <c r="E39" s="75"/>
      <c r="F39" s="75"/>
      <c r="G39" s="75" t="s">
        <v>620</v>
      </c>
      <c r="H39" s="75" t="s">
        <v>1009</v>
      </c>
      <c r="I39" s="75"/>
      <c r="J39" s="75" t="s">
        <v>136</v>
      </c>
      <c r="K39" s="75" t="s">
        <v>542</v>
      </c>
      <c r="L39" s="75"/>
      <c r="M39" s="75"/>
      <c r="N39" s="75"/>
      <c r="O39" s="75"/>
      <c r="P39" s="75"/>
      <c r="Q39" s="75"/>
      <c r="R39" s="75"/>
      <c r="S39" s="75"/>
      <c r="T39" s="75"/>
      <c r="U39" s="75"/>
      <c r="V39" s="75"/>
      <c r="W39" s="75"/>
      <c r="X39" s="75"/>
      <c r="Y39" s="75"/>
      <c r="Z39" s="75"/>
    </row>
    <row r="40" spans="1:26" ht="14.25" customHeight="1">
      <c r="A40" s="75"/>
      <c r="B40" s="305">
        <v>0.2</v>
      </c>
      <c r="C40" s="309">
        <f>$C$30*1.1</f>
        <v>0.20350000000000001</v>
      </c>
      <c r="D40" s="307">
        <f>$D$50*0.9</f>
        <v>0.16200000000000001</v>
      </c>
      <c r="E40" s="75"/>
      <c r="F40" s="75"/>
      <c r="G40" s="75" t="s">
        <v>622</v>
      </c>
      <c r="H40" s="75" t="s">
        <v>1011</v>
      </c>
      <c r="I40" s="75"/>
      <c r="J40" s="75" t="s">
        <v>139</v>
      </c>
      <c r="K40" s="75" t="s">
        <v>544</v>
      </c>
      <c r="L40" s="75"/>
      <c r="M40" s="75"/>
      <c r="N40" s="75"/>
      <c r="O40" s="75"/>
      <c r="P40" s="75"/>
      <c r="Q40" s="75"/>
      <c r="R40" s="75"/>
      <c r="S40" s="75"/>
      <c r="T40" s="75"/>
      <c r="U40" s="75"/>
      <c r="V40" s="75"/>
      <c r="W40" s="75"/>
      <c r="X40" s="75"/>
      <c r="Y40" s="75"/>
      <c r="Z40" s="75"/>
    </row>
    <row r="41" spans="1:26" ht="14.25" customHeight="1">
      <c r="A41" s="75"/>
      <c r="B41" s="305">
        <v>0.21</v>
      </c>
      <c r="C41" s="309">
        <f>$C$30*1.11</f>
        <v>0.20535</v>
      </c>
      <c r="D41" s="307">
        <f>$D$50*0.91</f>
        <v>0.1638</v>
      </c>
      <c r="E41" s="75"/>
      <c r="F41" s="75"/>
      <c r="G41" s="75" t="s">
        <v>624</v>
      </c>
      <c r="H41" s="75" t="s">
        <v>1013</v>
      </c>
      <c r="I41" s="75"/>
      <c r="J41" s="75" t="s">
        <v>141</v>
      </c>
      <c r="K41" s="75" t="s">
        <v>546</v>
      </c>
      <c r="L41" s="75"/>
      <c r="M41" s="75"/>
      <c r="N41" s="75"/>
      <c r="O41" s="75"/>
      <c r="P41" s="75"/>
      <c r="Q41" s="75"/>
      <c r="R41" s="75"/>
      <c r="S41" s="75"/>
      <c r="T41" s="75"/>
      <c r="U41" s="75"/>
      <c r="V41" s="75"/>
      <c r="W41" s="75"/>
      <c r="X41" s="75"/>
      <c r="Y41" s="75"/>
      <c r="Z41" s="75"/>
    </row>
    <row r="42" spans="1:26" ht="14.25" customHeight="1">
      <c r="A42" s="75"/>
      <c r="B42" s="305">
        <v>0.22</v>
      </c>
      <c r="C42" s="309">
        <f>$C$30*1.12</f>
        <v>0.20720000000000002</v>
      </c>
      <c r="D42" s="307">
        <f>$D$50*0.92</f>
        <v>0.1656</v>
      </c>
      <c r="E42" s="75"/>
      <c r="F42" s="75"/>
      <c r="G42" s="75"/>
      <c r="H42" s="75" t="s">
        <v>1015</v>
      </c>
      <c r="I42" s="75"/>
      <c r="J42" s="75" t="s">
        <v>143</v>
      </c>
      <c r="K42" s="75" t="s">
        <v>548</v>
      </c>
      <c r="L42" s="75"/>
      <c r="M42" s="75"/>
      <c r="N42" s="75"/>
      <c r="O42" s="75"/>
      <c r="P42" s="75"/>
      <c r="Q42" s="75"/>
      <c r="R42" s="75"/>
      <c r="S42" s="75"/>
      <c r="T42" s="75"/>
      <c r="U42" s="75"/>
      <c r="V42" s="75"/>
      <c r="W42" s="75"/>
      <c r="X42" s="75"/>
      <c r="Y42" s="75"/>
      <c r="Z42" s="75"/>
    </row>
    <row r="43" spans="1:26" ht="14.25" customHeight="1">
      <c r="A43" s="75"/>
      <c r="B43" s="305">
        <v>0.23</v>
      </c>
      <c r="C43" s="309">
        <f>$C$30*1.13</f>
        <v>0.20904999999999999</v>
      </c>
      <c r="D43" s="307">
        <f>$D$50*0.93</f>
        <v>0.16739999999999999</v>
      </c>
      <c r="E43" s="75"/>
      <c r="F43" s="75"/>
      <c r="G43" s="75" t="s">
        <v>109</v>
      </c>
      <c r="H43" s="75" t="s">
        <v>1017</v>
      </c>
      <c r="I43" s="75"/>
      <c r="J43" s="75" t="s">
        <v>145</v>
      </c>
      <c r="K43" s="75" t="s">
        <v>550</v>
      </c>
      <c r="L43" s="75"/>
      <c r="M43" s="75"/>
      <c r="N43" s="75"/>
      <c r="O43" s="75"/>
      <c r="P43" s="75"/>
      <c r="Q43" s="75"/>
      <c r="R43" s="75"/>
      <c r="S43" s="75"/>
      <c r="T43" s="75"/>
      <c r="U43" s="75"/>
      <c r="V43" s="75"/>
      <c r="W43" s="75"/>
      <c r="X43" s="75"/>
      <c r="Y43" s="75"/>
      <c r="Z43" s="75"/>
    </row>
    <row r="44" spans="1:26" ht="14.25" customHeight="1">
      <c r="A44" s="75"/>
      <c r="B44" s="305">
        <v>0.24</v>
      </c>
      <c r="C44" s="309">
        <f>$C$30*1.14</f>
        <v>0.21089999999999998</v>
      </c>
      <c r="D44" s="307">
        <f>$D$50*0.94</f>
        <v>0.16919999999999999</v>
      </c>
      <c r="E44" s="75"/>
      <c r="F44" s="75"/>
      <c r="G44" s="75" t="s">
        <v>111</v>
      </c>
      <c r="H44" s="310" t="s">
        <v>1019</v>
      </c>
      <c r="I44" s="75"/>
      <c r="J44" s="75" t="s">
        <v>147</v>
      </c>
      <c r="K44" s="75" t="s">
        <v>553</v>
      </c>
      <c r="L44" s="75"/>
      <c r="M44" s="75"/>
      <c r="N44" s="75"/>
      <c r="O44" s="75"/>
      <c r="P44" s="75"/>
      <c r="Q44" s="75"/>
      <c r="R44" s="75"/>
      <c r="S44" s="75"/>
      <c r="T44" s="75"/>
      <c r="U44" s="75"/>
      <c r="V44" s="75"/>
      <c r="W44" s="75"/>
      <c r="X44" s="75"/>
      <c r="Y44" s="75"/>
      <c r="Z44" s="75"/>
    </row>
    <row r="45" spans="1:26" ht="14.25" customHeight="1">
      <c r="A45" s="75"/>
      <c r="B45" s="305">
        <v>0.25</v>
      </c>
      <c r="C45" s="309">
        <f>$C$30*1.15</f>
        <v>0.21274999999999999</v>
      </c>
      <c r="D45" s="307">
        <f>$D$50*0.95</f>
        <v>0.17099999999999999</v>
      </c>
      <c r="E45" s="75"/>
      <c r="F45" s="75"/>
      <c r="G45" s="75" t="s">
        <v>113</v>
      </c>
      <c r="H45" s="75" t="s">
        <v>1021</v>
      </c>
      <c r="I45" s="75"/>
      <c r="J45" s="75" t="s">
        <v>149</v>
      </c>
      <c r="K45" s="75" t="s">
        <v>555</v>
      </c>
      <c r="L45" s="75"/>
      <c r="M45" s="75"/>
      <c r="N45" s="75"/>
      <c r="O45" s="75"/>
      <c r="P45" s="75"/>
      <c r="Q45" s="75"/>
      <c r="R45" s="75"/>
      <c r="S45" s="75"/>
      <c r="T45" s="75"/>
      <c r="U45" s="75"/>
      <c r="V45" s="75"/>
      <c r="W45" s="75"/>
      <c r="X45" s="75"/>
      <c r="Y45" s="75"/>
      <c r="Z45" s="75"/>
    </row>
    <row r="46" spans="1:26" ht="14.25" customHeight="1">
      <c r="A46" s="75"/>
      <c r="B46" s="305">
        <v>0.26</v>
      </c>
      <c r="C46" s="309">
        <f>$C$30*1.16</f>
        <v>0.21459999999999999</v>
      </c>
      <c r="D46" s="307">
        <f>$D$50*0.96</f>
        <v>0.17279999999999998</v>
      </c>
      <c r="E46" s="75"/>
      <c r="F46" s="75"/>
      <c r="G46" s="75" t="s">
        <v>629</v>
      </c>
      <c r="H46" s="75"/>
      <c r="I46" s="75"/>
      <c r="J46" s="75" t="s">
        <v>151</v>
      </c>
      <c r="K46" s="75" t="s">
        <v>557</v>
      </c>
      <c r="L46" s="75"/>
      <c r="M46" s="75"/>
      <c r="N46" s="75"/>
      <c r="O46" s="75"/>
      <c r="P46" s="75"/>
      <c r="Q46" s="75"/>
      <c r="R46" s="75"/>
      <c r="S46" s="75"/>
      <c r="T46" s="75"/>
      <c r="U46" s="75"/>
      <c r="V46" s="75"/>
      <c r="W46" s="75"/>
      <c r="X46" s="75"/>
      <c r="Y46" s="75"/>
      <c r="Z46" s="75"/>
    </row>
    <row r="47" spans="1:26" ht="14.25" customHeight="1">
      <c r="A47" s="75"/>
      <c r="B47" s="305">
        <v>0.27</v>
      </c>
      <c r="C47" s="309">
        <f>$C$30*1.17</f>
        <v>0.21644999999999998</v>
      </c>
      <c r="D47" s="307">
        <f>$D$50*0.97</f>
        <v>0.17459999999999998</v>
      </c>
      <c r="E47" s="75"/>
      <c r="F47" s="75"/>
      <c r="G47" s="75" t="s">
        <v>115</v>
      </c>
      <c r="H47" s="75" t="s">
        <v>1022</v>
      </c>
      <c r="I47" s="75"/>
      <c r="J47" s="75" t="s">
        <v>153</v>
      </c>
      <c r="K47" s="75" t="s">
        <v>559</v>
      </c>
      <c r="L47" s="75"/>
      <c r="M47" s="75"/>
      <c r="N47" s="75"/>
      <c r="O47" s="75"/>
      <c r="P47" s="75"/>
      <c r="Q47" s="75"/>
      <c r="R47" s="75"/>
      <c r="S47" s="75"/>
      <c r="T47" s="75"/>
      <c r="U47" s="75"/>
      <c r="V47" s="75"/>
      <c r="W47" s="75"/>
      <c r="X47" s="75"/>
      <c r="Y47" s="75"/>
      <c r="Z47" s="75"/>
    </row>
    <row r="48" spans="1:26" ht="14.25" customHeight="1">
      <c r="A48" s="75"/>
      <c r="B48" s="305">
        <v>0.28000000000000003</v>
      </c>
      <c r="C48" s="309">
        <f>$C$30*1.18</f>
        <v>0.21829999999999999</v>
      </c>
      <c r="D48" s="307">
        <f>$D$50*0.98</f>
        <v>0.1764</v>
      </c>
      <c r="E48" s="75"/>
      <c r="F48" s="75"/>
      <c r="G48" s="75"/>
      <c r="H48" s="75"/>
      <c r="I48" s="75"/>
      <c r="J48" s="75" t="s">
        <v>155</v>
      </c>
      <c r="K48" s="75" t="s">
        <v>562</v>
      </c>
      <c r="L48" s="75"/>
      <c r="M48" s="75"/>
      <c r="N48" s="75"/>
      <c r="O48" s="75"/>
      <c r="P48" s="75"/>
      <c r="Q48" s="75"/>
      <c r="R48" s="75"/>
      <c r="S48" s="75"/>
      <c r="T48" s="75"/>
      <c r="U48" s="75"/>
      <c r="V48" s="75"/>
      <c r="W48" s="75"/>
      <c r="X48" s="75"/>
      <c r="Y48" s="75"/>
      <c r="Z48" s="75"/>
    </row>
    <row r="49" spans="1:26" ht="14.25" customHeight="1">
      <c r="A49" s="75"/>
      <c r="B49" s="305">
        <v>0.28999999999999998</v>
      </c>
      <c r="C49" s="309">
        <f>$C$30*1.19</f>
        <v>0.22014999999999998</v>
      </c>
      <c r="D49" s="307">
        <f>$D$50*0.99</f>
        <v>0.1782</v>
      </c>
      <c r="E49" s="75"/>
      <c r="F49" s="75"/>
      <c r="G49" s="75" t="s">
        <v>633</v>
      </c>
      <c r="H49" s="75" t="s">
        <v>1023</v>
      </c>
      <c r="I49" s="75"/>
      <c r="J49" s="75" t="s">
        <v>158</v>
      </c>
      <c r="K49" s="75" t="s">
        <v>564</v>
      </c>
      <c r="L49" s="75"/>
      <c r="M49" s="75"/>
      <c r="N49" s="75"/>
      <c r="O49" s="75"/>
      <c r="P49" s="75"/>
      <c r="Q49" s="75"/>
      <c r="R49" s="75"/>
      <c r="S49" s="75"/>
      <c r="T49" s="75"/>
      <c r="U49" s="75"/>
      <c r="V49" s="75"/>
      <c r="W49" s="75"/>
      <c r="X49" s="75"/>
      <c r="Y49" s="75"/>
      <c r="Z49" s="75"/>
    </row>
    <row r="50" spans="1:26" ht="14.25" customHeight="1">
      <c r="A50" s="75"/>
      <c r="B50" s="305">
        <v>0.3</v>
      </c>
      <c r="C50" s="309">
        <f>$C$30*1.2</f>
        <v>0.222</v>
      </c>
      <c r="D50" s="311">
        <v>0.18</v>
      </c>
      <c r="E50" s="75"/>
      <c r="F50" s="75"/>
      <c r="G50" s="75" t="s">
        <v>635</v>
      </c>
      <c r="H50" s="75" t="s">
        <v>1024</v>
      </c>
      <c r="I50" s="75"/>
      <c r="J50" s="75" t="s">
        <v>159</v>
      </c>
      <c r="K50" s="75" t="s">
        <v>566</v>
      </c>
      <c r="L50" s="75"/>
      <c r="M50" s="75"/>
      <c r="N50" s="75"/>
      <c r="O50" s="75"/>
      <c r="P50" s="75"/>
      <c r="Q50" s="75"/>
      <c r="R50" s="75"/>
      <c r="S50" s="75"/>
      <c r="T50" s="75"/>
      <c r="U50" s="75"/>
      <c r="V50" s="75"/>
      <c r="W50" s="75"/>
      <c r="X50" s="75"/>
      <c r="Y50" s="75"/>
      <c r="Z50" s="75"/>
    </row>
    <row r="51" spans="1:26" ht="14.25" customHeight="1">
      <c r="A51" s="75"/>
      <c r="B51" s="305">
        <v>0.31</v>
      </c>
      <c r="C51" s="309">
        <f>$C$30*1.21</f>
        <v>0.22384999999999999</v>
      </c>
      <c r="D51" s="307">
        <f>$D$50*1.01</f>
        <v>0.18179999999999999</v>
      </c>
      <c r="E51" s="75"/>
      <c r="F51" s="75"/>
      <c r="G51" s="75" t="s">
        <v>637</v>
      </c>
      <c r="H51" s="75" t="s">
        <v>1025</v>
      </c>
      <c r="I51" s="75"/>
      <c r="J51" s="75" t="s">
        <v>160</v>
      </c>
      <c r="K51" s="75"/>
      <c r="L51" s="75"/>
      <c r="M51" s="75"/>
      <c r="N51" s="75"/>
      <c r="O51" s="75"/>
      <c r="P51" s="75"/>
      <c r="Q51" s="75"/>
      <c r="R51" s="75"/>
      <c r="S51" s="75"/>
      <c r="T51" s="75"/>
      <c r="U51" s="75"/>
      <c r="V51" s="75"/>
      <c r="W51" s="75"/>
      <c r="X51" s="75"/>
      <c r="Y51" s="75"/>
      <c r="Z51" s="75"/>
    </row>
    <row r="52" spans="1:26" ht="14.25" customHeight="1">
      <c r="A52" s="75"/>
      <c r="B52" s="305">
        <v>0.32</v>
      </c>
      <c r="C52" s="309">
        <f>$C$30*1.22</f>
        <v>0.22569999999999998</v>
      </c>
      <c r="D52" s="307">
        <f>$D$50*1.02</f>
        <v>0.18359999999999999</v>
      </c>
      <c r="E52" s="75"/>
      <c r="F52" s="75"/>
      <c r="G52" s="75" t="s">
        <v>639</v>
      </c>
      <c r="H52" s="75" t="s">
        <v>1026</v>
      </c>
      <c r="I52" s="75"/>
      <c r="J52" s="75" t="s">
        <v>163</v>
      </c>
      <c r="K52" s="75"/>
      <c r="L52" s="75"/>
      <c r="M52" s="75"/>
      <c r="N52" s="75"/>
      <c r="O52" s="75"/>
      <c r="P52" s="75"/>
      <c r="Q52" s="75"/>
      <c r="R52" s="75"/>
      <c r="S52" s="75"/>
      <c r="T52" s="75"/>
      <c r="U52" s="75"/>
      <c r="V52" s="75"/>
      <c r="W52" s="75"/>
      <c r="X52" s="75"/>
      <c r="Y52" s="75"/>
      <c r="Z52" s="75"/>
    </row>
    <row r="53" spans="1:26" ht="14.25" customHeight="1">
      <c r="A53" s="75"/>
      <c r="B53" s="305">
        <v>0.33</v>
      </c>
      <c r="C53" s="309">
        <f>$C$30*1.23</f>
        <v>0.22755</v>
      </c>
      <c r="D53" s="307">
        <f>$D$50*1.03</f>
        <v>0.18540000000000001</v>
      </c>
      <c r="E53" s="75"/>
      <c r="F53" s="75"/>
      <c r="G53" s="75"/>
      <c r="H53" s="75" t="s">
        <v>1027</v>
      </c>
      <c r="I53" s="75"/>
      <c r="J53" s="75" t="s">
        <v>165</v>
      </c>
      <c r="K53" s="75"/>
      <c r="L53" s="75"/>
      <c r="M53" s="75"/>
      <c r="N53" s="75"/>
      <c r="O53" s="75"/>
      <c r="P53" s="75"/>
      <c r="Q53" s="75"/>
      <c r="R53" s="75"/>
      <c r="S53" s="75"/>
      <c r="T53" s="75"/>
      <c r="U53" s="75"/>
      <c r="V53" s="75"/>
      <c r="W53" s="75"/>
      <c r="X53" s="75"/>
      <c r="Y53" s="75"/>
      <c r="Z53" s="75"/>
    </row>
    <row r="54" spans="1:26" ht="14.25" customHeight="1">
      <c r="A54" s="75"/>
      <c r="B54" s="305">
        <v>0.34</v>
      </c>
      <c r="C54" s="309">
        <f>$C$30*1.24</f>
        <v>0.22939999999999999</v>
      </c>
      <c r="D54" s="307">
        <f>$D$50*1.04</f>
        <v>0.18720000000000001</v>
      </c>
      <c r="E54" s="75"/>
      <c r="F54" s="75"/>
      <c r="G54" s="75" t="s">
        <v>642</v>
      </c>
      <c r="H54" s="75" t="s">
        <v>1028</v>
      </c>
      <c r="I54" s="75"/>
      <c r="J54" s="75" t="s">
        <v>167</v>
      </c>
      <c r="K54" s="75"/>
      <c r="L54" s="75"/>
      <c r="M54" s="75"/>
      <c r="N54" s="75"/>
      <c r="O54" s="75"/>
      <c r="P54" s="75"/>
      <c r="Q54" s="75"/>
      <c r="R54" s="75"/>
      <c r="S54" s="75"/>
      <c r="T54" s="75"/>
      <c r="U54" s="75"/>
      <c r="V54" s="75"/>
      <c r="W54" s="75"/>
      <c r="X54" s="75"/>
      <c r="Y54" s="75"/>
      <c r="Z54" s="75"/>
    </row>
    <row r="55" spans="1:26" ht="14.25" customHeight="1">
      <c r="A55" s="75"/>
      <c r="B55" s="305">
        <v>0.35</v>
      </c>
      <c r="C55" s="309">
        <f>$C$30*1.25</f>
        <v>0.23125000000000001</v>
      </c>
      <c r="D55" s="307">
        <f>$D$50*1.05</f>
        <v>0.189</v>
      </c>
      <c r="E55" s="75"/>
      <c r="F55" s="75"/>
      <c r="G55" s="75" t="s">
        <v>644</v>
      </c>
      <c r="H55" s="75" t="s">
        <v>1029</v>
      </c>
      <c r="I55" s="75"/>
      <c r="J55" s="75" t="s">
        <v>169</v>
      </c>
      <c r="K55" s="75"/>
      <c r="L55" s="75"/>
      <c r="M55" s="75"/>
      <c r="N55" s="75"/>
      <c r="O55" s="75"/>
      <c r="P55" s="75"/>
      <c r="Q55" s="75"/>
      <c r="R55" s="75"/>
      <c r="S55" s="75"/>
      <c r="T55" s="75"/>
      <c r="U55" s="75"/>
      <c r="V55" s="75"/>
      <c r="W55" s="75"/>
      <c r="X55" s="75"/>
      <c r="Y55" s="75"/>
      <c r="Z55" s="75"/>
    </row>
    <row r="56" spans="1:26" ht="14.25" customHeight="1">
      <c r="A56" s="75"/>
      <c r="B56" s="305">
        <v>0.36</v>
      </c>
      <c r="C56" s="309">
        <f>$C$30*1.26</f>
        <v>0.2331</v>
      </c>
      <c r="D56" s="307">
        <f>$D$50*1.06</f>
        <v>0.1908</v>
      </c>
      <c r="E56" s="75"/>
      <c r="F56" s="75"/>
      <c r="G56" s="75" t="s">
        <v>646</v>
      </c>
      <c r="H56" s="75" t="s">
        <v>1030</v>
      </c>
      <c r="I56" s="75"/>
      <c r="J56" s="75" t="s">
        <v>171</v>
      </c>
      <c r="K56" s="75"/>
      <c r="L56" s="75"/>
      <c r="M56" s="75"/>
      <c r="N56" s="75"/>
      <c r="O56" s="75"/>
      <c r="P56" s="75"/>
      <c r="Q56" s="75"/>
      <c r="R56" s="75"/>
      <c r="S56" s="75"/>
      <c r="T56" s="75"/>
      <c r="U56" s="75"/>
      <c r="V56" s="75"/>
      <c r="W56" s="75"/>
      <c r="X56" s="75"/>
      <c r="Y56" s="75"/>
      <c r="Z56" s="75"/>
    </row>
    <row r="57" spans="1:26" ht="14.25" customHeight="1">
      <c r="A57" s="75"/>
      <c r="B57" s="305">
        <v>0.37</v>
      </c>
      <c r="C57" s="309">
        <f>$C$30*1.27</f>
        <v>0.23494999999999999</v>
      </c>
      <c r="D57" s="307">
        <f>$D$50*1.07</f>
        <v>0.19259999999999999</v>
      </c>
      <c r="E57" s="75"/>
      <c r="F57" s="75"/>
      <c r="G57" s="75" t="s">
        <v>648</v>
      </c>
      <c r="H57" s="75"/>
      <c r="I57" s="75"/>
      <c r="J57" s="75" t="s">
        <v>173</v>
      </c>
      <c r="K57" s="75"/>
      <c r="L57" s="75"/>
      <c r="M57" s="75"/>
      <c r="N57" s="75"/>
      <c r="O57" s="75"/>
      <c r="P57" s="75"/>
      <c r="Q57" s="75"/>
      <c r="R57" s="75"/>
      <c r="S57" s="75"/>
      <c r="T57" s="75"/>
      <c r="U57" s="75"/>
      <c r="V57" s="75"/>
      <c r="W57" s="75"/>
      <c r="X57" s="75"/>
      <c r="Y57" s="75"/>
      <c r="Z57" s="75"/>
    </row>
    <row r="58" spans="1:26" ht="14.25" customHeight="1">
      <c r="A58" s="75"/>
      <c r="B58" s="305">
        <v>0.38</v>
      </c>
      <c r="C58" s="309">
        <f>$C$30*1.28</f>
        <v>0.23680000000000001</v>
      </c>
      <c r="D58" s="307">
        <f>$D$50*1.08</f>
        <v>0.19440000000000002</v>
      </c>
      <c r="E58" s="75"/>
      <c r="F58" s="75"/>
      <c r="G58" s="75"/>
      <c r="H58" s="75" t="s">
        <v>1032</v>
      </c>
      <c r="I58" s="75"/>
      <c r="J58" s="75" t="s">
        <v>175</v>
      </c>
      <c r="K58" s="75"/>
      <c r="L58" s="75"/>
      <c r="M58" s="75"/>
      <c r="N58" s="75"/>
      <c r="O58" s="75"/>
      <c r="P58" s="75"/>
      <c r="Q58" s="75"/>
      <c r="R58" s="75"/>
      <c r="S58" s="75"/>
      <c r="T58" s="75"/>
      <c r="U58" s="75"/>
      <c r="V58" s="75"/>
      <c r="W58" s="75"/>
      <c r="X58" s="75"/>
      <c r="Y58" s="75"/>
      <c r="Z58" s="75"/>
    </row>
    <row r="59" spans="1:26" ht="14.25" customHeight="1">
      <c r="A59" s="75"/>
      <c r="B59" s="305">
        <v>0.39</v>
      </c>
      <c r="C59" s="309">
        <f>$C$30*1.29</f>
        <v>0.23865</v>
      </c>
      <c r="D59" s="307">
        <f>$D$50*1.09</f>
        <v>0.19620000000000001</v>
      </c>
      <c r="E59" s="75"/>
      <c r="F59" s="75"/>
      <c r="G59" s="75" t="s">
        <v>400</v>
      </c>
      <c r="H59" s="75" t="s">
        <v>1033</v>
      </c>
      <c r="I59" s="75"/>
      <c r="J59" s="75" t="s">
        <v>177</v>
      </c>
      <c r="K59" s="75"/>
      <c r="L59" s="75"/>
      <c r="M59" s="75"/>
      <c r="N59" s="75"/>
      <c r="O59" s="75"/>
      <c r="P59" s="75"/>
      <c r="Q59" s="75"/>
      <c r="R59" s="75"/>
      <c r="S59" s="75"/>
      <c r="T59" s="75"/>
      <c r="U59" s="75"/>
      <c r="V59" s="75"/>
      <c r="W59" s="75"/>
      <c r="X59" s="75"/>
      <c r="Y59" s="75"/>
      <c r="Z59" s="75"/>
    </row>
    <row r="60" spans="1:26" ht="14.25" customHeight="1">
      <c r="A60" s="75"/>
      <c r="B60" s="305">
        <v>0.4</v>
      </c>
      <c r="C60" s="309">
        <f>$C$30*1.3</f>
        <v>0.24049999999999999</v>
      </c>
      <c r="D60" s="307">
        <f>$D$50*1.1</f>
        <v>0.19800000000000001</v>
      </c>
      <c r="E60" s="75"/>
      <c r="F60" s="75"/>
      <c r="G60" s="75" t="s">
        <v>402</v>
      </c>
      <c r="H60" s="75"/>
      <c r="I60" s="75"/>
      <c r="J60" s="75" t="s">
        <v>179</v>
      </c>
      <c r="K60" s="75"/>
      <c r="L60" s="75"/>
      <c r="M60" s="75"/>
      <c r="N60" s="75"/>
      <c r="O60" s="75"/>
      <c r="P60" s="75"/>
      <c r="Q60" s="75"/>
      <c r="R60" s="75"/>
      <c r="S60" s="75"/>
      <c r="T60" s="75"/>
      <c r="U60" s="75"/>
      <c r="V60" s="75"/>
      <c r="W60" s="75"/>
      <c r="X60" s="75"/>
      <c r="Y60" s="75"/>
      <c r="Z60" s="75"/>
    </row>
    <row r="61" spans="1:26" ht="14.25" customHeight="1">
      <c r="A61" s="75"/>
      <c r="B61" s="305">
        <v>0.41</v>
      </c>
      <c r="C61" s="309">
        <f>$C$30*1.31</f>
        <v>0.24235000000000001</v>
      </c>
      <c r="D61" s="307">
        <f>$D$50*1.11</f>
        <v>0.19980000000000001</v>
      </c>
      <c r="E61" s="75"/>
      <c r="F61" s="75"/>
      <c r="G61" s="75" t="s">
        <v>403</v>
      </c>
      <c r="H61" s="75" t="s">
        <v>1035</v>
      </c>
      <c r="I61" s="75"/>
      <c r="J61" s="75" t="s">
        <v>181</v>
      </c>
      <c r="K61" s="75"/>
      <c r="L61" s="75"/>
      <c r="M61" s="75"/>
      <c r="N61" s="75"/>
      <c r="O61" s="75"/>
      <c r="P61" s="75"/>
      <c r="Q61" s="75"/>
      <c r="R61" s="75"/>
      <c r="S61" s="75"/>
      <c r="T61" s="75"/>
      <c r="U61" s="75"/>
      <c r="V61" s="75"/>
      <c r="W61" s="75"/>
      <c r="X61" s="75"/>
      <c r="Y61" s="75"/>
      <c r="Z61" s="75"/>
    </row>
    <row r="62" spans="1:26" ht="14.25" customHeight="1">
      <c r="A62" s="75"/>
      <c r="B62" s="305">
        <v>0.42</v>
      </c>
      <c r="C62" s="309">
        <f>$C$30*1.32</f>
        <v>0.2442</v>
      </c>
      <c r="D62" s="307">
        <f>$D$50*1.12</f>
        <v>0.2016</v>
      </c>
      <c r="E62" s="75"/>
      <c r="F62" s="75"/>
      <c r="G62" s="75" t="s">
        <v>405</v>
      </c>
      <c r="H62" s="75" t="s">
        <v>1036</v>
      </c>
      <c r="I62" s="75"/>
      <c r="J62" s="75" t="s">
        <v>183</v>
      </c>
      <c r="K62" s="75"/>
      <c r="L62" s="75"/>
      <c r="M62" s="75"/>
      <c r="N62" s="75"/>
      <c r="O62" s="75"/>
      <c r="P62" s="75"/>
      <c r="Q62" s="75"/>
      <c r="R62" s="75"/>
      <c r="S62" s="75"/>
      <c r="T62" s="75"/>
      <c r="U62" s="75"/>
      <c r="V62" s="75"/>
      <c r="W62" s="75"/>
      <c r="X62" s="75"/>
      <c r="Y62" s="75"/>
      <c r="Z62" s="75"/>
    </row>
    <row r="63" spans="1:26" ht="14.25" customHeight="1">
      <c r="A63" s="75"/>
      <c r="B63" s="305">
        <v>0.43</v>
      </c>
      <c r="C63" s="309">
        <f>$C$30*1.33</f>
        <v>0.24605000000000002</v>
      </c>
      <c r="D63" s="307">
        <f>$D$50*1.13</f>
        <v>0.20339999999999997</v>
      </c>
      <c r="E63" s="75"/>
      <c r="F63" s="75"/>
      <c r="G63" s="75"/>
      <c r="H63" s="75" t="s">
        <v>1037</v>
      </c>
      <c r="I63" s="75"/>
      <c r="J63" s="75" t="s">
        <v>185</v>
      </c>
      <c r="K63" s="75"/>
      <c r="L63" s="75"/>
      <c r="M63" s="75"/>
      <c r="N63" s="75"/>
      <c r="O63" s="75"/>
      <c r="P63" s="75"/>
      <c r="Q63" s="75"/>
      <c r="R63" s="75"/>
      <c r="S63" s="75"/>
      <c r="T63" s="75"/>
      <c r="U63" s="75"/>
      <c r="V63" s="75"/>
      <c r="W63" s="75"/>
      <c r="X63" s="75"/>
      <c r="Y63" s="75"/>
      <c r="Z63" s="75"/>
    </row>
    <row r="64" spans="1:26" ht="14.25" customHeight="1">
      <c r="A64" s="75"/>
      <c r="B64" s="305">
        <v>0.44</v>
      </c>
      <c r="C64" s="309">
        <f>$C$30*1.34</f>
        <v>0.24790000000000001</v>
      </c>
      <c r="D64" s="307">
        <f>$D$50*1.14</f>
        <v>0.20519999999999997</v>
      </c>
      <c r="E64" s="75"/>
      <c r="F64" s="75"/>
      <c r="G64" s="75" t="s">
        <v>656</v>
      </c>
      <c r="H64" s="75" t="s">
        <v>1038</v>
      </c>
      <c r="I64" s="75"/>
      <c r="J64" s="75" t="s">
        <v>187</v>
      </c>
      <c r="K64" s="75"/>
      <c r="L64" s="75"/>
      <c r="M64" s="75"/>
      <c r="N64" s="75"/>
      <c r="O64" s="75"/>
      <c r="P64" s="75"/>
      <c r="Q64" s="75"/>
      <c r="R64" s="75"/>
      <c r="S64" s="75"/>
      <c r="T64" s="75"/>
      <c r="U64" s="75"/>
      <c r="V64" s="75"/>
      <c r="W64" s="75"/>
      <c r="X64" s="75"/>
      <c r="Y64" s="75"/>
      <c r="Z64" s="75"/>
    </row>
    <row r="65" spans="1:26" ht="14.25" customHeight="1">
      <c r="A65" s="75"/>
      <c r="B65" s="305">
        <v>0.45</v>
      </c>
      <c r="C65" s="309">
        <f>$C$30*1.35</f>
        <v>0.24975</v>
      </c>
      <c r="D65" s="307">
        <f>$D$50*1.15</f>
        <v>0.20699999999999999</v>
      </c>
      <c r="E65" s="75"/>
      <c r="F65" s="75"/>
      <c r="G65" s="75" t="s">
        <v>658</v>
      </c>
      <c r="H65" s="75" t="s">
        <v>1039</v>
      </c>
      <c r="I65" s="75"/>
      <c r="J65" s="75" t="s">
        <v>189</v>
      </c>
      <c r="K65" s="75"/>
      <c r="L65" s="75"/>
      <c r="M65" s="75"/>
      <c r="N65" s="75"/>
      <c r="O65" s="75"/>
      <c r="P65" s="75"/>
      <c r="Q65" s="75"/>
      <c r="R65" s="75"/>
      <c r="S65" s="75"/>
      <c r="T65" s="75"/>
      <c r="U65" s="75"/>
      <c r="V65" s="75"/>
      <c r="W65" s="75"/>
      <c r="X65" s="75"/>
      <c r="Y65" s="75"/>
      <c r="Z65" s="75"/>
    </row>
    <row r="66" spans="1:26" ht="14.25" customHeight="1">
      <c r="A66" s="75"/>
      <c r="B66" s="305">
        <v>0.46</v>
      </c>
      <c r="C66" s="309">
        <f>$C$30*1.36</f>
        <v>0.25159999999999999</v>
      </c>
      <c r="D66" s="307">
        <f>$D$50*1.16</f>
        <v>0.20879999999999999</v>
      </c>
      <c r="E66" s="75"/>
      <c r="F66" s="75"/>
      <c r="G66" s="75"/>
      <c r="H66" s="75" t="s">
        <v>1037</v>
      </c>
      <c r="I66" s="75"/>
      <c r="J66" s="75" t="s">
        <v>191</v>
      </c>
      <c r="K66" s="75"/>
      <c r="L66" s="75"/>
      <c r="M66" s="75"/>
      <c r="N66" s="75"/>
      <c r="O66" s="75"/>
      <c r="P66" s="75"/>
      <c r="Q66" s="75"/>
      <c r="R66" s="75"/>
      <c r="S66" s="75"/>
      <c r="T66" s="75"/>
      <c r="U66" s="75"/>
      <c r="V66" s="75"/>
      <c r="W66" s="75"/>
      <c r="X66" s="75"/>
      <c r="Y66" s="75"/>
      <c r="Z66" s="75"/>
    </row>
    <row r="67" spans="1:26" ht="14.25" customHeight="1">
      <c r="A67" s="75"/>
      <c r="B67" s="305">
        <v>0.47</v>
      </c>
      <c r="C67" s="309">
        <f>$C$30*1.37</f>
        <v>0.25345000000000001</v>
      </c>
      <c r="D67" s="307">
        <f>$D$50*1.17</f>
        <v>0.21059999999999998</v>
      </c>
      <c r="E67" s="75"/>
      <c r="F67" s="75"/>
      <c r="G67" s="75" t="s">
        <v>660</v>
      </c>
      <c r="H67" s="75" t="s">
        <v>1040</v>
      </c>
      <c r="I67" s="75"/>
      <c r="J67" s="75" t="s">
        <v>193</v>
      </c>
      <c r="K67" s="75"/>
      <c r="L67" s="75"/>
      <c r="M67" s="75"/>
      <c r="N67" s="75"/>
      <c r="O67" s="75"/>
      <c r="P67" s="75"/>
      <c r="Q67" s="75"/>
      <c r="R67" s="75"/>
      <c r="S67" s="75"/>
      <c r="T67" s="75"/>
      <c r="U67" s="75"/>
      <c r="V67" s="75"/>
      <c r="W67" s="75"/>
      <c r="X67" s="75"/>
      <c r="Y67" s="75"/>
      <c r="Z67" s="75"/>
    </row>
    <row r="68" spans="1:26" ht="14.25" customHeight="1">
      <c r="A68" s="75"/>
      <c r="B68" s="305">
        <v>0.48</v>
      </c>
      <c r="C68" s="309">
        <f>$C$30*1.38</f>
        <v>0.25529999999999997</v>
      </c>
      <c r="D68" s="307">
        <f>$D$50*1.18</f>
        <v>0.21239999999999998</v>
      </c>
      <c r="E68" s="75"/>
      <c r="F68" s="75"/>
      <c r="G68" s="75" t="s">
        <v>662</v>
      </c>
      <c r="H68" s="75" t="s">
        <v>1041</v>
      </c>
      <c r="I68" s="75"/>
      <c r="J68" s="75" t="s">
        <v>195</v>
      </c>
      <c r="K68" s="75"/>
      <c r="L68" s="75"/>
      <c r="M68" s="75"/>
      <c r="N68" s="75"/>
      <c r="O68" s="75"/>
      <c r="P68" s="75"/>
      <c r="Q68" s="75"/>
      <c r="R68" s="75"/>
      <c r="S68" s="75"/>
      <c r="T68" s="75"/>
      <c r="U68" s="75"/>
      <c r="V68" s="75"/>
      <c r="W68" s="75"/>
      <c r="X68" s="75"/>
      <c r="Y68" s="75"/>
      <c r="Z68" s="75"/>
    </row>
    <row r="69" spans="1:26" ht="14.25" customHeight="1">
      <c r="A69" s="75"/>
      <c r="B69" s="305">
        <v>0.49</v>
      </c>
      <c r="C69" s="309">
        <f>$C$30*1.39</f>
        <v>0.25714999999999999</v>
      </c>
      <c r="D69" s="307">
        <f>$D$50*1.19</f>
        <v>0.21419999999999997</v>
      </c>
      <c r="E69" s="75"/>
      <c r="F69" s="75"/>
      <c r="G69" s="75" t="s">
        <v>664</v>
      </c>
      <c r="H69" s="75"/>
      <c r="I69" s="75"/>
      <c r="J69" s="75" t="s">
        <v>197</v>
      </c>
      <c r="K69" s="75"/>
      <c r="L69" s="75"/>
      <c r="M69" s="75"/>
      <c r="N69" s="75"/>
      <c r="O69" s="75"/>
      <c r="P69" s="75"/>
      <c r="Q69" s="75"/>
      <c r="R69" s="75"/>
      <c r="S69" s="75"/>
      <c r="T69" s="75"/>
      <c r="U69" s="75"/>
      <c r="V69" s="75"/>
      <c r="W69" s="75"/>
      <c r="X69" s="75"/>
      <c r="Y69" s="75"/>
      <c r="Z69" s="75"/>
    </row>
    <row r="70" spans="1:26" ht="14.25" customHeight="1">
      <c r="A70" s="75"/>
      <c r="B70" s="305">
        <v>0.5</v>
      </c>
      <c r="C70" s="309">
        <f>$C$30*1.4</f>
        <v>0.25900000000000001</v>
      </c>
      <c r="D70" s="307">
        <f>$D$50*1.2</f>
        <v>0.216</v>
      </c>
      <c r="E70" s="75"/>
      <c r="F70" s="75"/>
      <c r="G70" s="75" t="s">
        <v>666</v>
      </c>
      <c r="H70" s="75"/>
      <c r="I70" s="75"/>
      <c r="J70" s="75" t="s">
        <v>199</v>
      </c>
      <c r="K70" s="75"/>
      <c r="L70" s="75"/>
      <c r="M70" s="75"/>
      <c r="N70" s="75"/>
      <c r="O70" s="75"/>
      <c r="P70" s="75"/>
      <c r="Q70" s="75"/>
      <c r="R70" s="75"/>
      <c r="S70" s="75"/>
      <c r="T70" s="75"/>
      <c r="U70" s="75"/>
      <c r="V70" s="75"/>
      <c r="W70" s="75"/>
      <c r="X70" s="75"/>
      <c r="Y70" s="75"/>
      <c r="Z70" s="75"/>
    </row>
    <row r="71" spans="1:26" ht="14.25" customHeight="1">
      <c r="A71" s="75"/>
      <c r="B71" s="75"/>
      <c r="C71" s="75"/>
      <c r="D71" s="75"/>
      <c r="E71" s="75"/>
      <c r="F71" s="75"/>
      <c r="G71" s="75" t="s">
        <v>668</v>
      </c>
      <c r="H71" s="75"/>
      <c r="I71" s="75"/>
      <c r="J71" s="75" t="s">
        <v>201</v>
      </c>
      <c r="K71" s="75"/>
      <c r="L71" s="75"/>
      <c r="M71" s="75"/>
      <c r="N71" s="75"/>
      <c r="O71" s="75"/>
      <c r="P71" s="75"/>
      <c r="Q71" s="75"/>
      <c r="R71" s="75"/>
      <c r="S71" s="75"/>
      <c r="T71" s="75"/>
      <c r="U71" s="75"/>
      <c r="V71" s="75"/>
      <c r="W71" s="75"/>
      <c r="X71" s="75"/>
      <c r="Y71" s="75"/>
      <c r="Z71" s="75"/>
    </row>
    <row r="72" spans="1:26" ht="14.25" customHeight="1">
      <c r="A72" s="75"/>
      <c r="B72" s="75"/>
      <c r="C72" s="75"/>
      <c r="D72" s="75"/>
      <c r="E72" s="75"/>
      <c r="F72" s="75"/>
      <c r="G72" s="75" t="s">
        <v>670</v>
      </c>
      <c r="H72" s="75"/>
      <c r="I72" s="75"/>
      <c r="J72" s="75" t="s">
        <v>203</v>
      </c>
      <c r="K72" s="75"/>
      <c r="L72" s="75"/>
      <c r="M72" s="75"/>
      <c r="N72" s="75"/>
      <c r="O72" s="75"/>
      <c r="P72" s="75"/>
      <c r="Q72" s="75"/>
      <c r="R72" s="75"/>
      <c r="S72" s="75"/>
      <c r="T72" s="75"/>
      <c r="U72" s="75"/>
      <c r="V72" s="75"/>
      <c r="W72" s="75"/>
      <c r="X72" s="75"/>
      <c r="Y72" s="75"/>
      <c r="Z72" s="75"/>
    </row>
    <row r="73" spans="1:26" ht="14.25" customHeight="1">
      <c r="A73" s="75"/>
      <c r="B73" s="75"/>
      <c r="C73" s="75"/>
      <c r="D73" s="75"/>
      <c r="E73" s="75"/>
      <c r="F73" s="75"/>
      <c r="G73" s="75" t="s">
        <v>672</v>
      </c>
      <c r="H73" s="75"/>
      <c r="I73" s="75"/>
      <c r="J73" s="75" t="s">
        <v>205</v>
      </c>
      <c r="K73" s="75"/>
      <c r="L73" s="75"/>
      <c r="M73" s="75"/>
      <c r="N73" s="75"/>
      <c r="O73" s="75"/>
      <c r="P73" s="75"/>
      <c r="Q73" s="75"/>
      <c r="R73" s="75"/>
      <c r="S73" s="75"/>
      <c r="T73" s="75"/>
      <c r="U73" s="75"/>
      <c r="V73" s="75"/>
      <c r="W73" s="75"/>
      <c r="X73" s="75"/>
      <c r="Y73" s="75"/>
      <c r="Z73" s="75"/>
    </row>
    <row r="74" spans="1:26" ht="14.25" customHeight="1">
      <c r="A74" s="312" t="s">
        <v>1109</v>
      </c>
      <c r="B74" s="75"/>
      <c r="C74" s="75" t="s">
        <v>1091</v>
      </c>
      <c r="D74" s="75" t="s">
        <v>13</v>
      </c>
      <c r="E74" s="75"/>
      <c r="F74" s="75"/>
      <c r="G74" s="75" t="s">
        <v>674</v>
      </c>
      <c r="H74" s="75"/>
      <c r="I74" s="75"/>
      <c r="J74" s="75" t="s">
        <v>207</v>
      </c>
      <c r="K74" s="75"/>
      <c r="L74" s="75"/>
      <c r="M74" s="75"/>
      <c r="N74" s="75"/>
      <c r="O74" s="75"/>
      <c r="P74" s="75"/>
      <c r="Q74" s="75"/>
      <c r="R74" s="75"/>
      <c r="S74" s="75"/>
      <c r="T74" s="75"/>
      <c r="U74" s="75"/>
      <c r="V74" s="75"/>
      <c r="W74" s="75"/>
      <c r="X74" s="75"/>
      <c r="Y74" s="75"/>
      <c r="Z74" s="75"/>
    </row>
    <row r="75" spans="1:26" ht="14.25" customHeight="1">
      <c r="A75" s="312" t="s">
        <v>1110</v>
      </c>
      <c r="B75" s="75"/>
      <c r="C75" s="75" t="str">
        <f>IF('Summary Sheet'!$M$3="Onyx Black",3,IF('Summary Sheet'!$M$3="White Shaker",5,IF('Summary Sheet'!$M$3="Espresso Shaker",7,IF('Summary Sheet'!$M$3="Signature Blue",9,IF('Summary Sheet'!$M$3="Gray Shaker",11,IF('Summary Sheet'!$M$3="Uptown White",13,IF('Summary Sheet'!$M$3="Modern Slate",15,IF('Summary Sheet'!$M$3="Dark Green Slim Shaker",17,"no"))))))))</f>
        <v>no</v>
      </c>
      <c r="D75" s="75">
        <f>IF('Summary Sheet'!$M$3="Glossy White",3,IF('Summary Sheet'!$M$3="Sliced Oak Shaker",5,IF('Summary Sheet'!$M$3="Black Walnut",7,IF('Summary Sheet'!$M$3="Weathered Oak Shaker",9,IF('Summary Sheet'!$M$3="Glossy Grey",11,IF('Summary Sheet'!$M$3="Natural Oak",13,IF('Summary Sheet'!$M$3="White Oak",15,IF('Summary Sheet'!$M$3="Matte White",17,IF('Summary Sheet'!$M$3="Matte Grey",19,IF('Summary Sheet'!$M$3="Matte Blue",21,IF('Summary Sheet'!$M$3="Glossy Black",23,"no")))))))))))</f>
        <v>13</v>
      </c>
      <c r="E75" s="75"/>
      <c r="F75" s="75"/>
      <c r="G75" s="75" t="s">
        <v>676</v>
      </c>
      <c r="H75" s="75"/>
      <c r="I75" s="75"/>
      <c r="J75" s="75" t="s">
        <v>209</v>
      </c>
      <c r="K75" s="75"/>
      <c r="L75" s="75"/>
      <c r="M75" s="75"/>
      <c r="N75" s="75"/>
      <c r="O75" s="75"/>
      <c r="P75" s="75"/>
      <c r="Q75" s="75"/>
      <c r="R75" s="75"/>
      <c r="S75" s="75"/>
      <c r="T75" s="75"/>
      <c r="U75" s="75"/>
      <c r="V75" s="75"/>
      <c r="W75" s="75"/>
      <c r="X75" s="75"/>
      <c r="Y75" s="75"/>
      <c r="Z75" s="75"/>
    </row>
    <row r="76" spans="1:26" ht="14.25" customHeight="1">
      <c r="A76" s="312" t="s">
        <v>1111</v>
      </c>
      <c r="B76" s="75"/>
      <c r="C76" s="75" t="str">
        <f>IF('Summary Sheet'!$M$3="Onyx Black",2,IF('Summary Sheet'!$M$3="White Shaker",4,IF('Summary Sheet'!$M$3="Espresso Shaker",6,IF('Summary Sheet'!$M$3="Signature Blue",8,IF('Summary Sheet'!$M$3="Gray Shaker",10,IF('Summary Sheet'!$M$3="Uptown White",12,IF('Summary Sheet'!$M$3="Modern Slate",14,IF('Summary Sheet'!$M$3="Dark Green Slim Shaker",16,"no"))))))))</f>
        <v>no</v>
      </c>
      <c r="D76" s="75">
        <f>IF('Summary Sheet'!$M$3="Glossy White",2,IF('Summary Sheet'!$M$3="Sliced Oak Shaker",4,IF('Summary Sheet'!$M$3="Black Walnut",6,IF('Summary Sheet'!$M$3="Weathered Oak Shaker",8,IF('Summary Sheet'!$M$3="Glossy Grey",10,IF('Summary Sheet'!$M$3="Natural Oak",12,IF('Summary Sheet'!$M$3="White Oak",14,IF('Summary Sheet'!$M$3="Matte White",16,IF('Summary Sheet'!$M$3="Matte Grey",18,IF('Summary Sheet'!$M$3="Matte Blue",20,IF('Summary Sheet'!$M$3="Glossy Black",22,"no")))))))))))</f>
        <v>12</v>
      </c>
      <c r="E76" s="75"/>
      <c r="F76" s="75"/>
      <c r="G76" s="75" t="s">
        <v>678</v>
      </c>
      <c r="H76" s="75"/>
      <c r="I76" s="75"/>
      <c r="J76" s="75" t="s">
        <v>211</v>
      </c>
      <c r="K76" s="75"/>
      <c r="L76" s="75"/>
      <c r="M76" s="75"/>
      <c r="N76" s="75"/>
      <c r="O76" s="75"/>
      <c r="P76" s="75"/>
      <c r="Q76" s="75"/>
      <c r="R76" s="75"/>
      <c r="S76" s="75"/>
      <c r="T76" s="75"/>
      <c r="U76" s="75"/>
      <c r="V76" s="75"/>
      <c r="W76" s="75"/>
      <c r="X76" s="75"/>
      <c r="Y76" s="75"/>
      <c r="Z76" s="75"/>
    </row>
    <row r="77" spans="1:26" ht="14.25" customHeight="1">
      <c r="A77" s="75"/>
      <c r="B77" s="75"/>
      <c r="C77" s="75"/>
      <c r="D77" s="75"/>
      <c r="E77" s="75"/>
      <c r="F77" s="75"/>
      <c r="G77" s="75" t="s">
        <v>680</v>
      </c>
      <c r="H77" s="75"/>
      <c r="I77" s="75"/>
      <c r="J77" s="75" t="s">
        <v>213</v>
      </c>
      <c r="K77" s="75"/>
      <c r="L77" s="75"/>
      <c r="M77" s="75"/>
      <c r="N77" s="75"/>
      <c r="O77" s="75"/>
      <c r="P77" s="75"/>
      <c r="Q77" s="75"/>
      <c r="R77" s="75"/>
      <c r="S77" s="75"/>
      <c r="T77" s="75"/>
      <c r="U77" s="75"/>
      <c r="V77" s="75"/>
      <c r="W77" s="75"/>
      <c r="X77" s="75"/>
      <c r="Y77" s="75"/>
      <c r="Z77" s="75"/>
    </row>
    <row r="78" spans="1:26" ht="14.25" customHeight="1">
      <c r="A78" s="75"/>
      <c r="B78" s="75"/>
      <c r="C78" s="75"/>
      <c r="D78" s="75"/>
      <c r="E78" s="75"/>
      <c r="F78" s="75"/>
      <c r="G78" s="75" t="s">
        <v>682</v>
      </c>
      <c r="H78" s="75"/>
      <c r="I78" s="75"/>
      <c r="J78" s="75" t="s">
        <v>215</v>
      </c>
      <c r="K78" s="75"/>
      <c r="L78" s="75"/>
      <c r="M78" s="75"/>
      <c r="N78" s="75"/>
      <c r="O78" s="75"/>
      <c r="P78" s="75"/>
      <c r="Q78" s="75"/>
      <c r="R78" s="75"/>
      <c r="S78" s="75"/>
      <c r="T78" s="75"/>
      <c r="U78" s="75"/>
      <c r="V78" s="75"/>
      <c r="W78" s="75"/>
      <c r="X78" s="75"/>
      <c r="Y78" s="75"/>
      <c r="Z78" s="75"/>
    </row>
    <row r="79" spans="1:26" ht="14.25" customHeight="1">
      <c r="A79" s="75"/>
      <c r="B79" s="75"/>
      <c r="C79" s="75"/>
      <c r="D79" s="75"/>
      <c r="E79" s="75"/>
      <c r="F79" s="75"/>
      <c r="G79" s="75"/>
      <c r="H79" s="75"/>
      <c r="I79" s="75"/>
      <c r="J79" s="75" t="s">
        <v>217</v>
      </c>
      <c r="K79" s="75"/>
      <c r="L79" s="75"/>
      <c r="M79" s="75"/>
      <c r="N79" s="75"/>
      <c r="O79" s="75"/>
      <c r="P79" s="75"/>
      <c r="Q79" s="75"/>
      <c r="R79" s="75"/>
      <c r="S79" s="75"/>
      <c r="T79" s="75"/>
      <c r="U79" s="75"/>
      <c r="V79" s="75"/>
      <c r="W79" s="75"/>
      <c r="X79" s="75"/>
      <c r="Y79" s="75"/>
      <c r="Z79" s="75"/>
    </row>
    <row r="80" spans="1:26" ht="14.25" customHeight="1">
      <c r="A80" s="75"/>
      <c r="B80" s="75"/>
      <c r="C80" s="75"/>
      <c r="D80" s="75"/>
      <c r="E80" s="75"/>
      <c r="F80" s="75"/>
      <c r="G80" s="75" t="s">
        <v>685</v>
      </c>
      <c r="H80" s="75"/>
      <c r="I80" s="75"/>
      <c r="J80" s="75" t="s">
        <v>219</v>
      </c>
      <c r="K80" s="75"/>
      <c r="L80" s="75"/>
      <c r="M80" s="75"/>
      <c r="N80" s="75"/>
      <c r="O80" s="75"/>
      <c r="P80" s="75"/>
      <c r="Q80" s="75"/>
      <c r="R80" s="75"/>
      <c r="S80" s="75"/>
      <c r="T80" s="75"/>
      <c r="U80" s="75"/>
      <c r="V80" s="75"/>
      <c r="W80" s="75"/>
      <c r="X80" s="75"/>
      <c r="Y80" s="75"/>
      <c r="Z80" s="75"/>
    </row>
    <row r="81" spans="1:26" ht="14.25" customHeight="1">
      <c r="A81" s="75" t="s">
        <v>1112</v>
      </c>
      <c r="B81" s="75" t="s">
        <v>18</v>
      </c>
      <c r="C81" s="75" t="s">
        <v>1113</v>
      </c>
      <c r="D81" s="75"/>
      <c r="E81" s="75"/>
      <c r="F81" s="75"/>
      <c r="G81" s="75" t="s">
        <v>687</v>
      </c>
      <c r="H81" s="75"/>
      <c r="I81" s="75"/>
      <c r="J81" s="75" t="s">
        <v>221</v>
      </c>
      <c r="K81" s="75"/>
      <c r="L81" s="75"/>
      <c r="M81" s="75"/>
      <c r="N81" s="75"/>
      <c r="O81" s="75"/>
      <c r="P81" s="75"/>
      <c r="Q81" s="75"/>
      <c r="R81" s="75"/>
      <c r="S81" s="75"/>
      <c r="T81" s="75"/>
      <c r="U81" s="75"/>
      <c r="V81" s="75"/>
      <c r="W81" s="75"/>
      <c r="X81" s="75"/>
      <c r="Y81" s="75"/>
      <c r="Z81" s="75"/>
    </row>
    <row r="82" spans="1:26" ht="14.25" customHeight="1">
      <c r="A82" s="75"/>
      <c r="B82" s="75" t="s">
        <v>1114</v>
      </c>
      <c r="C82" s="75" t="s">
        <v>1115</v>
      </c>
      <c r="D82" s="75"/>
      <c r="E82" s="75"/>
      <c r="F82" s="75"/>
      <c r="G82" s="75" t="s">
        <v>689</v>
      </c>
      <c r="H82" s="75"/>
      <c r="I82" s="75"/>
      <c r="J82" s="75" t="s">
        <v>223</v>
      </c>
      <c r="K82" s="75"/>
      <c r="L82" s="75"/>
      <c r="M82" s="75"/>
      <c r="N82" s="75"/>
      <c r="O82" s="75"/>
      <c r="P82" s="75"/>
      <c r="Q82" s="75"/>
      <c r="R82" s="75"/>
      <c r="S82" s="75"/>
      <c r="T82" s="75"/>
      <c r="U82" s="75"/>
      <c r="V82" s="75"/>
      <c r="W82" s="75"/>
      <c r="X82" s="75"/>
      <c r="Y82" s="75"/>
      <c r="Z82" s="75"/>
    </row>
    <row r="83" spans="1:26" ht="14.25" customHeight="1">
      <c r="A83" s="75"/>
      <c r="B83" s="75" t="s">
        <v>1116</v>
      </c>
      <c r="C83" s="75" t="s">
        <v>1117</v>
      </c>
      <c r="D83" s="75"/>
      <c r="E83" s="75"/>
      <c r="F83" s="75"/>
      <c r="G83" s="75"/>
      <c r="H83" s="75"/>
      <c r="I83" s="75"/>
      <c r="J83" s="75" t="s">
        <v>225</v>
      </c>
      <c r="K83" s="75"/>
      <c r="L83" s="75"/>
      <c r="M83" s="75"/>
      <c r="N83" s="75"/>
      <c r="O83" s="75"/>
      <c r="P83" s="75"/>
      <c r="Q83" s="75"/>
      <c r="R83" s="75"/>
      <c r="S83" s="75"/>
      <c r="T83" s="75"/>
      <c r="U83" s="75"/>
      <c r="V83" s="75"/>
      <c r="W83" s="75"/>
      <c r="X83" s="75"/>
      <c r="Y83" s="75"/>
      <c r="Z83" s="75"/>
    </row>
    <row r="84" spans="1:26" ht="14.25" customHeight="1">
      <c r="A84" s="75"/>
      <c r="B84" s="75"/>
      <c r="C84" s="75"/>
      <c r="D84" s="75"/>
      <c r="E84" s="75"/>
      <c r="F84" s="75"/>
      <c r="G84" s="75" t="s">
        <v>163</v>
      </c>
      <c r="H84" s="75"/>
      <c r="I84" s="75"/>
      <c r="J84" s="75" t="s">
        <v>227</v>
      </c>
      <c r="K84" s="75"/>
      <c r="L84" s="75"/>
      <c r="M84" s="75"/>
      <c r="N84" s="75"/>
      <c r="O84" s="75"/>
      <c r="P84" s="75"/>
      <c r="Q84" s="75"/>
      <c r="R84" s="75"/>
      <c r="S84" s="75"/>
      <c r="T84" s="75"/>
      <c r="U84" s="75"/>
      <c r="V84" s="75"/>
      <c r="W84" s="75"/>
      <c r="X84" s="75"/>
      <c r="Y84" s="75"/>
      <c r="Z84" s="75"/>
    </row>
    <row r="85" spans="1:26" ht="14.25" customHeight="1">
      <c r="A85" s="75"/>
      <c r="B85" s="75"/>
      <c r="C85" s="75"/>
      <c r="D85" s="75"/>
      <c r="E85" s="75"/>
      <c r="F85" s="75"/>
      <c r="G85" s="75" t="s">
        <v>193</v>
      </c>
      <c r="H85" s="75"/>
      <c r="I85" s="75"/>
      <c r="J85" s="75" t="s">
        <v>229</v>
      </c>
      <c r="K85" s="75"/>
      <c r="L85" s="75"/>
      <c r="M85" s="75"/>
      <c r="N85" s="75"/>
      <c r="O85" s="75"/>
      <c r="P85" s="75"/>
      <c r="Q85" s="75"/>
      <c r="R85" s="75"/>
      <c r="S85" s="75"/>
      <c r="T85" s="75"/>
      <c r="U85" s="75"/>
      <c r="V85" s="75"/>
      <c r="W85" s="75"/>
      <c r="X85" s="75"/>
      <c r="Y85" s="75"/>
      <c r="Z85" s="75"/>
    </row>
    <row r="86" spans="1:26" ht="14.25" customHeight="1">
      <c r="A86" s="75"/>
      <c r="B86" s="75"/>
      <c r="C86" s="75"/>
      <c r="D86" s="75"/>
      <c r="E86" s="75"/>
      <c r="F86" s="75"/>
      <c r="G86" s="75" t="s">
        <v>223</v>
      </c>
      <c r="H86" s="75"/>
      <c r="I86" s="75"/>
      <c r="J86" s="75" t="s">
        <v>231</v>
      </c>
      <c r="K86" s="75"/>
      <c r="L86" s="75"/>
      <c r="M86" s="75"/>
      <c r="N86" s="75"/>
      <c r="O86" s="75"/>
      <c r="P86" s="75"/>
      <c r="Q86" s="75"/>
      <c r="R86" s="75"/>
      <c r="S86" s="75"/>
      <c r="T86" s="75"/>
      <c r="U86" s="75"/>
      <c r="V86" s="75"/>
      <c r="W86" s="75"/>
      <c r="X86" s="75"/>
      <c r="Y86" s="75"/>
      <c r="Z86" s="75"/>
    </row>
    <row r="87" spans="1:26" ht="14.25" customHeight="1">
      <c r="A87" s="75"/>
      <c r="B87" s="75"/>
      <c r="C87" s="75"/>
      <c r="D87" s="75"/>
      <c r="E87" s="75"/>
      <c r="F87" s="75"/>
      <c r="G87" s="75" t="s">
        <v>165</v>
      </c>
      <c r="H87" s="75"/>
      <c r="I87" s="75"/>
      <c r="J87" s="75" t="s">
        <v>233</v>
      </c>
      <c r="K87" s="75"/>
      <c r="L87" s="75"/>
      <c r="M87" s="75"/>
      <c r="N87" s="75"/>
      <c r="O87" s="75"/>
      <c r="P87" s="75"/>
      <c r="Q87" s="75"/>
      <c r="R87" s="75"/>
      <c r="S87" s="75"/>
      <c r="T87" s="75"/>
      <c r="U87" s="75"/>
      <c r="V87" s="75"/>
      <c r="W87" s="75"/>
      <c r="X87" s="75"/>
      <c r="Y87" s="75"/>
      <c r="Z87" s="75"/>
    </row>
    <row r="88" spans="1:26" ht="14.25" customHeight="1">
      <c r="A88" s="312" t="s">
        <v>1118</v>
      </c>
      <c r="B88" s="75"/>
      <c r="C88" s="75"/>
      <c r="D88" s="75"/>
      <c r="E88" s="75"/>
      <c r="F88" s="75"/>
      <c r="G88" s="75" t="s">
        <v>195</v>
      </c>
      <c r="H88" s="75"/>
      <c r="I88" s="75"/>
      <c r="J88" s="75" t="s">
        <v>235</v>
      </c>
      <c r="K88" s="75"/>
      <c r="L88" s="75"/>
      <c r="M88" s="75"/>
      <c r="N88" s="75"/>
      <c r="O88" s="75"/>
      <c r="P88" s="75"/>
      <c r="Q88" s="75"/>
      <c r="R88" s="75"/>
      <c r="S88" s="75"/>
      <c r="T88" s="75"/>
      <c r="U88" s="75"/>
      <c r="V88" s="75"/>
      <c r="W88" s="75"/>
      <c r="X88" s="75"/>
      <c r="Y88" s="75"/>
      <c r="Z88" s="75"/>
    </row>
    <row r="89" spans="1:26" ht="14.25" customHeight="1">
      <c r="A89" s="305">
        <v>0</v>
      </c>
      <c r="B89" s="75" t="s">
        <v>1091</v>
      </c>
      <c r="C89" s="75"/>
      <c r="D89" s="75"/>
      <c r="E89" s="75"/>
      <c r="F89" s="75"/>
      <c r="G89" s="75" t="s">
        <v>225</v>
      </c>
      <c r="H89" s="75"/>
      <c r="I89" s="75"/>
      <c r="J89" s="75" t="s">
        <v>237</v>
      </c>
      <c r="K89" s="75"/>
      <c r="L89" s="75"/>
      <c r="M89" s="75"/>
      <c r="N89" s="75"/>
      <c r="O89" s="75"/>
      <c r="P89" s="75"/>
      <c r="Q89" s="75"/>
      <c r="R89" s="75"/>
      <c r="S89" s="75"/>
      <c r="T89" s="75"/>
      <c r="U89" s="75"/>
      <c r="V89" s="75"/>
      <c r="W89" s="75"/>
      <c r="X89" s="75"/>
      <c r="Y89" s="75"/>
      <c r="Z89" s="75"/>
    </row>
    <row r="90" spans="1:26" ht="14.25" customHeight="1">
      <c r="A90" s="305">
        <v>0.05</v>
      </c>
      <c r="B90" s="75">
        <v>0.14626847000000001</v>
      </c>
      <c r="C90" s="75"/>
      <c r="D90" s="75"/>
      <c r="E90" s="75"/>
      <c r="F90" s="75"/>
      <c r="G90" s="75" t="s">
        <v>167</v>
      </c>
      <c r="H90" s="75"/>
      <c r="I90" s="75"/>
      <c r="J90" s="75" t="s">
        <v>239</v>
      </c>
      <c r="K90" s="75"/>
      <c r="L90" s="75"/>
      <c r="M90" s="75"/>
      <c r="N90" s="75"/>
      <c r="O90" s="75"/>
      <c r="P90" s="75"/>
      <c r="Q90" s="75"/>
      <c r="R90" s="75"/>
      <c r="S90" s="75"/>
      <c r="T90" s="75"/>
      <c r="U90" s="75"/>
      <c r="V90" s="75"/>
      <c r="W90" s="75"/>
      <c r="X90" s="75"/>
      <c r="Y90" s="75"/>
      <c r="Z90" s="75"/>
    </row>
    <row r="91" spans="1:26" ht="14.25" customHeight="1">
      <c r="A91" s="305">
        <v>0.1</v>
      </c>
      <c r="B91" s="75" t="s">
        <v>13</v>
      </c>
      <c r="C91" s="75"/>
      <c r="D91" s="75"/>
      <c r="E91" s="75"/>
      <c r="F91" s="75"/>
      <c r="G91" s="75" t="s">
        <v>197</v>
      </c>
      <c r="H91" s="75"/>
      <c r="I91" s="75"/>
      <c r="J91" s="75" t="s">
        <v>241</v>
      </c>
      <c r="K91" s="75"/>
      <c r="L91" s="75"/>
      <c r="M91" s="75"/>
      <c r="N91" s="75"/>
      <c r="O91" s="75"/>
      <c r="P91" s="75"/>
      <c r="Q91" s="75"/>
      <c r="R91" s="75"/>
      <c r="S91" s="75"/>
      <c r="T91" s="75"/>
      <c r="U91" s="75"/>
      <c r="V91" s="75"/>
      <c r="W91" s="75"/>
      <c r="X91" s="75"/>
      <c r="Y91" s="75"/>
      <c r="Z91" s="75"/>
    </row>
    <row r="92" spans="1:26" ht="14.25" customHeight="1">
      <c r="A92" s="305">
        <v>0.15</v>
      </c>
      <c r="B92" s="75"/>
      <c r="C92" s="75"/>
      <c r="D92" s="75"/>
      <c r="E92" s="75"/>
      <c r="F92" s="75"/>
      <c r="G92" s="75" t="s">
        <v>227</v>
      </c>
      <c r="H92" s="75"/>
      <c r="I92" s="75"/>
      <c r="J92" s="75" t="s">
        <v>243</v>
      </c>
      <c r="K92" s="75"/>
      <c r="L92" s="75"/>
      <c r="M92" s="75"/>
      <c r="N92" s="75"/>
      <c r="O92" s="75"/>
      <c r="P92" s="75"/>
      <c r="Q92" s="75"/>
      <c r="R92" s="75"/>
      <c r="S92" s="75"/>
      <c r="T92" s="75"/>
      <c r="U92" s="75"/>
      <c r="V92" s="75"/>
      <c r="W92" s="75"/>
      <c r="X92" s="75"/>
      <c r="Y92" s="75"/>
      <c r="Z92" s="75"/>
    </row>
    <row r="93" spans="1:26" ht="14.25" customHeight="1">
      <c r="A93" s="305">
        <v>0.2</v>
      </c>
      <c r="B93" s="75"/>
      <c r="C93" s="75"/>
      <c r="D93" s="75"/>
      <c r="E93" s="75"/>
      <c r="F93" s="75"/>
      <c r="G93" s="75" t="s">
        <v>171</v>
      </c>
      <c r="H93" s="75"/>
      <c r="I93" s="75"/>
      <c r="J93" s="75" t="s">
        <v>245</v>
      </c>
      <c r="K93" s="75"/>
      <c r="L93" s="75"/>
      <c r="M93" s="75"/>
      <c r="N93" s="75"/>
      <c r="O93" s="75"/>
      <c r="P93" s="75"/>
      <c r="Q93" s="75"/>
      <c r="R93" s="75"/>
      <c r="S93" s="75"/>
      <c r="T93" s="75"/>
      <c r="U93" s="75"/>
      <c r="V93" s="75"/>
      <c r="W93" s="75"/>
      <c r="X93" s="75"/>
      <c r="Y93" s="75"/>
      <c r="Z93" s="75"/>
    </row>
    <row r="94" spans="1:26" ht="14.25" customHeight="1">
      <c r="A94" s="305">
        <v>0.25</v>
      </c>
      <c r="B94" s="75"/>
      <c r="C94" s="75"/>
      <c r="D94" s="75"/>
      <c r="E94" s="75"/>
      <c r="F94" s="75"/>
      <c r="G94" s="75" t="s">
        <v>201</v>
      </c>
      <c r="H94" s="75"/>
      <c r="I94" s="75"/>
      <c r="J94" s="75" t="s">
        <v>247</v>
      </c>
      <c r="K94" s="75"/>
      <c r="L94" s="75"/>
      <c r="M94" s="75"/>
      <c r="N94" s="75"/>
      <c r="O94" s="75"/>
      <c r="P94" s="75"/>
      <c r="Q94" s="75"/>
      <c r="R94" s="75"/>
      <c r="S94" s="75"/>
      <c r="T94" s="75"/>
      <c r="U94" s="75"/>
      <c r="V94" s="75"/>
      <c r="W94" s="75"/>
      <c r="X94" s="75"/>
      <c r="Y94" s="75"/>
      <c r="Z94" s="75"/>
    </row>
    <row r="95" spans="1:26" ht="14.25" customHeight="1">
      <c r="A95" s="75"/>
      <c r="B95" s="75"/>
      <c r="C95" s="75"/>
      <c r="D95" s="75"/>
      <c r="E95" s="75"/>
      <c r="F95" s="75"/>
      <c r="G95" s="75" t="s">
        <v>239</v>
      </c>
      <c r="H95" s="75"/>
      <c r="I95" s="75"/>
      <c r="J95" s="75" t="s">
        <v>249</v>
      </c>
      <c r="K95" s="75"/>
      <c r="L95" s="75"/>
      <c r="M95" s="75"/>
      <c r="N95" s="75"/>
      <c r="O95" s="75"/>
      <c r="P95" s="75"/>
      <c r="Q95" s="75"/>
      <c r="R95" s="75"/>
      <c r="S95" s="75"/>
      <c r="T95" s="75"/>
      <c r="U95" s="75"/>
      <c r="V95" s="75"/>
      <c r="W95" s="75"/>
      <c r="X95" s="75"/>
      <c r="Y95" s="75"/>
      <c r="Z95" s="75"/>
    </row>
    <row r="96" spans="1:26" ht="14.25" customHeight="1">
      <c r="A96" s="75"/>
      <c r="B96" s="75"/>
      <c r="C96" s="75"/>
      <c r="D96" s="75"/>
      <c r="E96" s="75"/>
      <c r="F96" s="75"/>
      <c r="G96" s="75" t="s">
        <v>175</v>
      </c>
      <c r="H96" s="75"/>
      <c r="I96" s="75"/>
      <c r="J96" s="75" t="s">
        <v>251</v>
      </c>
      <c r="K96" s="75"/>
      <c r="L96" s="75"/>
      <c r="M96" s="75"/>
      <c r="N96" s="75"/>
      <c r="O96" s="75"/>
      <c r="P96" s="75"/>
      <c r="Q96" s="75"/>
      <c r="R96" s="75"/>
      <c r="S96" s="75"/>
      <c r="T96" s="75"/>
      <c r="U96" s="75"/>
      <c r="V96" s="75"/>
      <c r="W96" s="75"/>
      <c r="X96" s="75"/>
      <c r="Y96" s="75"/>
      <c r="Z96" s="75"/>
    </row>
    <row r="97" spans="1:26" ht="14.25" customHeight="1">
      <c r="A97" s="75"/>
      <c r="B97" s="75"/>
      <c r="C97" s="75"/>
      <c r="D97" s="75"/>
      <c r="E97" s="75"/>
      <c r="F97" s="75"/>
      <c r="G97" s="75" t="s">
        <v>205</v>
      </c>
      <c r="H97" s="75"/>
      <c r="I97" s="75"/>
      <c r="J97" s="75" t="s">
        <v>253</v>
      </c>
      <c r="K97" s="75"/>
      <c r="L97" s="75"/>
      <c r="M97" s="75"/>
      <c r="N97" s="75"/>
      <c r="O97" s="75"/>
      <c r="P97" s="75"/>
      <c r="Q97" s="75"/>
      <c r="R97" s="75"/>
      <c r="S97" s="75"/>
      <c r="T97" s="75"/>
      <c r="U97" s="75"/>
      <c r="V97" s="75"/>
      <c r="W97" s="75"/>
      <c r="X97" s="75"/>
      <c r="Y97" s="75"/>
      <c r="Z97" s="75"/>
    </row>
    <row r="98" spans="1:26" ht="14.25" customHeight="1">
      <c r="A98" s="75"/>
      <c r="B98" s="75"/>
      <c r="C98" s="75"/>
      <c r="D98" s="75"/>
      <c r="E98" s="75"/>
      <c r="F98" s="75"/>
      <c r="G98" s="75" t="s">
        <v>247</v>
      </c>
      <c r="H98" s="75"/>
      <c r="I98" s="75"/>
      <c r="J98" s="75" t="s">
        <v>255</v>
      </c>
      <c r="K98" s="75"/>
      <c r="L98" s="75"/>
      <c r="M98" s="75"/>
      <c r="N98" s="75"/>
      <c r="O98" s="75"/>
      <c r="P98" s="75"/>
      <c r="Q98" s="75"/>
      <c r="R98" s="75"/>
      <c r="S98" s="75"/>
      <c r="T98" s="75"/>
      <c r="U98" s="75"/>
      <c r="V98" s="75"/>
      <c r="W98" s="75"/>
      <c r="X98" s="75"/>
      <c r="Y98" s="75"/>
      <c r="Z98" s="75"/>
    </row>
    <row r="99" spans="1:26" ht="14.25" customHeight="1">
      <c r="A99" s="75"/>
      <c r="B99" s="75"/>
      <c r="C99" s="75"/>
      <c r="D99" s="75"/>
      <c r="E99" s="75"/>
      <c r="F99" s="75"/>
      <c r="G99" s="75" t="s">
        <v>177</v>
      </c>
      <c r="H99" s="75"/>
      <c r="I99" s="75"/>
      <c r="J99" s="75" t="s">
        <v>257</v>
      </c>
      <c r="K99" s="75"/>
      <c r="L99" s="75"/>
      <c r="M99" s="75"/>
      <c r="N99" s="75"/>
      <c r="O99" s="75"/>
      <c r="P99" s="75"/>
      <c r="Q99" s="75"/>
      <c r="R99" s="75"/>
      <c r="S99" s="75"/>
      <c r="T99" s="75"/>
      <c r="U99" s="75"/>
      <c r="V99" s="75"/>
      <c r="W99" s="75"/>
      <c r="X99" s="75"/>
      <c r="Y99" s="75"/>
      <c r="Z99" s="75"/>
    </row>
    <row r="100" spans="1:26" ht="14.25" customHeight="1">
      <c r="A100" s="75"/>
      <c r="B100" s="75"/>
      <c r="C100" s="75"/>
      <c r="D100" s="75"/>
      <c r="E100" s="75"/>
      <c r="F100" s="75"/>
      <c r="G100" s="75" t="s">
        <v>207</v>
      </c>
      <c r="H100" s="75"/>
      <c r="I100" s="75"/>
      <c r="J100" s="75" t="s">
        <v>259</v>
      </c>
      <c r="K100" s="75"/>
      <c r="L100" s="75"/>
      <c r="M100" s="75"/>
      <c r="N100" s="75"/>
      <c r="O100" s="75"/>
      <c r="P100" s="75"/>
      <c r="Q100" s="75"/>
      <c r="R100" s="75"/>
      <c r="S100" s="75"/>
      <c r="T100" s="75"/>
      <c r="U100" s="75"/>
      <c r="V100" s="75"/>
      <c r="W100" s="75"/>
      <c r="X100" s="75"/>
      <c r="Y100" s="75"/>
      <c r="Z100" s="75"/>
    </row>
    <row r="101" spans="1:26" ht="14.25" customHeight="1">
      <c r="A101" s="75"/>
      <c r="B101" s="75"/>
      <c r="C101" s="75"/>
      <c r="D101" s="75"/>
      <c r="E101" s="75"/>
      <c r="F101" s="75"/>
      <c r="G101" s="75" t="s">
        <v>253</v>
      </c>
      <c r="H101" s="75"/>
      <c r="I101" s="75"/>
      <c r="J101" s="75" t="s">
        <v>261</v>
      </c>
      <c r="K101" s="75"/>
      <c r="L101" s="75"/>
      <c r="M101" s="75"/>
      <c r="N101" s="75"/>
      <c r="O101" s="75"/>
      <c r="P101" s="75"/>
      <c r="Q101" s="75"/>
      <c r="R101" s="75"/>
      <c r="S101" s="75"/>
      <c r="T101" s="75"/>
      <c r="U101" s="75"/>
      <c r="V101" s="75"/>
      <c r="W101" s="75"/>
      <c r="X101" s="75"/>
      <c r="Y101" s="75"/>
      <c r="Z101" s="75"/>
    </row>
    <row r="102" spans="1:26" ht="14.25" customHeight="1">
      <c r="A102" s="75"/>
      <c r="B102" s="75"/>
      <c r="C102" s="75"/>
      <c r="D102" s="75"/>
      <c r="E102" s="75"/>
      <c r="F102" s="75"/>
      <c r="G102" s="75" t="s">
        <v>179</v>
      </c>
      <c r="H102" s="75"/>
      <c r="I102" s="75"/>
      <c r="J102" s="75" t="s">
        <v>263</v>
      </c>
      <c r="K102" s="75"/>
      <c r="L102" s="75"/>
      <c r="M102" s="75"/>
      <c r="N102" s="75"/>
      <c r="O102" s="75"/>
      <c r="P102" s="75"/>
      <c r="Q102" s="75"/>
      <c r="R102" s="75"/>
      <c r="S102" s="75"/>
      <c r="T102" s="75"/>
      <c r="U102" s="75"/>
      <c r="V102" s="75"/>
      <c r="W102" s="75"/>
      <c r="X102" s="75"/>
      <c r="Y102" s="75"/>
      <c r="Z102" s="75"/>
    </row>
    <row r="103" spans="1:26" ht="14.25" customHeight="1">
      <c r="A103" s="75"/>
      <c r="B103" s="75"/>
      <c r="C103" s="75"/>
      <c r="D103" s="75"/>
      <c r="E103" s="75"/>
      <c r="F103" s="75"/>
      <c r="G103" s="75" t="s">
        <v>209</v>
      </c>
      <c r="H103" s="75"/>
      <c r="I103" s="75"/>
      <c r="J103" s="75" t="s">
        <v>265</v>
      </c>
      <c r="K103" s="75"/>
      <c r="L103" s="75"/>
      <c r="M103" s="75"/>
      <c r="N103" s="75"/>
      <c r="O103" s="75"/>
      <c r="P103" s="75"/>
      <c r="Q103" s="75"/>
      <c r="R103" s="75"/>
      <c r="S103" s="75"/>
      <c r="T103" s="75"/>
      <c r="U103" s="75"/>
      <c r="V103" s="75"/>
      <c r="W103" s="75"/>
      <c r="X103" s="75"/>
      <c r="Y103" s="75"/>
      <c r="Z103" s="75"/>
    </row>
    <row r="104" spans="1:26" ht="14.25" customHeight="1">
      <c r="A104" s="75"/>
      <c r="B104" s="75"/>
      <c r="C104" s="75"/>
      <c r="D104" s="75"/>
      <c r="E104" s="75"/>
      <c r="F104" s="75"/>
      <c r="G104" s="75" t="s">
        <v>259</v>
      </c>
      <c r="H104" s="75"/>
      <c r="I104" s="75"/>
      <c r="J104" s="75" t="s">
        <v>267</v>
      </c>
      <c r="K104" s="75"/>
      <c r="L104" s="75"/>
      <c r="M104" s="75"/>
      <c r="N104" s="75"/>
      <c r="O104" s="75"/>
      <c r="P104" s="75"/>
      <c r="Q104" s="75"/>
      <c r="R104" s="75"/>
      <c r="S104" s="75"/>
      <c r="T104" s="75"/>
      <c r="U104" s="75"/>
      <c r="V104" s="75"/>
      <c r="W104" s="75"/>
      <c r="X104" s="75"/>
      <c r="Y104" s="75"/>
      <c r="Z104" s="75"/>
    </row>
    <row r="105" spans="1:26" ht="14.25" customHeight="1">
      <c r="A105" s="75"/>
      <c r="B105" s="75"/>
      <c r="C105" s="75"/>
      <c r="D105" s="75"/>
      <c r="E105" s="75"/>
      <c r="F105" s="75"/>
      <c r="G105" s="75" t="s">
        <v>181</v>
      </c>
      <c r="H105" s="75"/>
      <c r="I105" s="75"/>
      <c r="J105" s="75" t="s">
        <v>269</v>
      </c>
      <c r="K105" s="75"/>
      <c r="L105" s="75"/>
      <c r="M105" s="75"/>
      <c r="N105" s="75"/>
      <c r="O105" s="75"/>
      <c r="P105" s="75"/>
      <c r="Q105" s="75"/>
      <c r="R105" s="75"/>
      <c r="S105" s="75"/>
      <c r="T105" s="75"/>
      <c r="U105" s="75"/>
      <c r="V105" s="75"/>
      <c r="W105" s="75"/>
      <c r="X105" s="75"/>
      <c r="Y105" s="75"/>
      <c r="Z105" s="75"/>
    </row>
    <row r="106" spans="1:26" ht="14.25" customHeight="1">
      <c r="A106" s="75"/>
      <c r="B106" s="75"/>
      <c r="C106" s="75"/>
      <c r="D106" s="75"/>
      <c r="E106" s="75"/>
      <c r="F106" s="75"/>
      <c r="G106" s="75" t="s">
        <v>211</v>
      </c>
      <c r="H106" s="75"/>
      <c r="I106" s="75"/>
      <c r="J106" s="75" t="s">
        <v>271</v>
      </c>
      <c r="K106" s="75"/>
      <c r="L106" s="75"/>
      <c r="M106" s="75"/>
      <c r="N106" s="75"/>
      <c r="O106" s="75"/>
      <c r="P106" s="75"/>
      <c r="Q106" s="75"/>
      <c r="R106" s="75"/>
      <c r="S106" s="75"/>
      <c r="T106" s="75"/>
      <c r="U106" s="75"/>
      <c r="V106" s="75"/>
      <c r="W106" s="75"/>
      <c r="X106" s="75"/>
      <c r="Y106" s="75"/>
      <c r="Z106" s="75"/>
    </row>
    <row r="107" spans="1:26" ht="14.25" customHeight="1">
      <c r="A107" s="75"/>
      <c r="B107" s="75"/>
      <c r="C107" s="75"/>
      <c r="D107" s="75"/>
      <c r="E107" s="75"/>
      <c r="F107" s="75"/>
      <c r="G107" s="75" t="s">
        <v>261</v>
      </c>
      <c r="H107" s="75"/>
      <c r="I107" s="75"/>
      <c r="J107" s="75" t="s">
        <v>273</v>
      </c>
      <c r="K107" s="75"/>
      <c r="L107" s="75"/>
      <c r="M107" s="75"/>
      <c r="N107" s="75"/>
      <c r="O107" s="75"/>
      <c r="P107" s="75"/>
      <c r="Q107" s="75"/>
      <c r="R107" s="75"/>
      <c r="S107" s="75"/>
      <c r="T107" s="75"/>
      <c r="U107" s="75"/>
      <c r="V107" s="75"/>
      <c r="W107" s="75"/>
      <c r="X107" s="75"/>
      <c r="Y107" s="75"/>
      <c r="Z107" s="75"/>
    </row>
    <row r="108" spans="1:26" ht="14.25" customHeight="1">
      <c r="A108" s="75"/>
      <c r="B108" s="75"/>
      <c r="C108" s="75"/>
      <c r="D108" s="75"/>
      <c r="E108" s="75"/>
      <c r="F108" s="75"/>
      <c r="G108" s="75" t="s">
        <v>185</v>
      </c>
      <c r="H108" s="75"/>
      <c r="I108" s="75"/>
      <c r="J108" s="75" t="s">
        <v>275</v>
      </c>
      <c r="K108" s="75"/>
      <c r="L108" s="75"/>
      <c r="M108" s="75"/>
      <c r="N108" s="75"/>
      <c r="O108" s="75"/>
      <c r="P108" s="75"/>
      <c r="Q108" s="75"/>
      <c r="R108" s="75"/>
      <c r="S108" s="75"/>
      <c r="T108" s="75"/>
      <c r="U108" s="75"/>
      <c r="V108" s="75"/>
      <c r="W108" s="75"/>
      <c r="X108" s="75"/>
      <c r="Y108" s="75"/>
      <c r="Z108" s="75"/>
    </row>
    <row r="109" spans="1:26" ht="14.25" customHeight="1">
      <c r="A109" s="75"/>
      <c r="B109" s="75"/>
      <c r="C109" s="75"/>
      <c r="D109" s="75"/>
      <c r="E109" s="75"/>
      <c r="F109" s="75"/>
      <c r="G109" s="75" t="s">
        <v>215</v>
      </c>
      <c r="H109" s="75"/>
      <c r="I109" s="75"/>
      <c r="J109" s="75" t="s">
        <v>277</v>
      </c>
      <c r="K109" s="75"/>
      <c r="L109" s="75"/>
      <c r="M109" s="75"/>
      <c r="N109" s="75"/>
      <c r="O109" s="75"/>
      <c r="P109" s="75"/>
      <c r="Q109" s="75"/>
      <c r="R109" s="75"/>
      <c r="S109" s="75"/>
      <c r="T109" s="75"/>
      <c r="U109" s="75"/>
      <c r="V109" s="75"/>
      <c r="W109" s="75"/>
      <c r="X109" s="75"/>
      <c r="Y109" s="75"/>
      <c r="Z109" s="75"/>
    </row>
    <row r="110" spans="1:26" ht="14.25" customHeight="1">
      <c r="A110" s="75"/>
      <c r="B110" s="75"/>
      <c r="C110" s="75"/>
      <c r="D110" s="75"/>
      <c r="E110" s="75"/>
      <c r="F110" s="75"/>
      <c r="G110" s="75" t="s">
        <v>265</v>
      </c>
      <c r="H110" s="75"/>
      <c r="I110" s="75"/>
      <c r="J110" s="75" t="s">
        <v>279</v>
      </c>
      <c r="K110" s="75"/>
      <c r="L110" s="75"/>
      <c r="M110" s="75"/>
      <c r="N110" s="75"/>
      <c r="O110" s="75"/>
      <c r="P110" s="75"/>
      <c r="Q110" s="75"/>
      <c r="R110" s="75"/>
      <c r="S110" s="75"/>
      <c r="T110" s="75"/>
      <c r="U110" s="75"/>
      <c r="V110" s="75"/>
      <c r="W110" s="75"/>
      <c r="X110" s="75"/>
      <c r="Y110" s="75"/>
      <c r="Z110" s="75"/>
    </row>
    <row r="111" spans="1:26" ht="14.25" customHeight="1">
      <c r="A111" s="75"/>
      <c r="B111" s="75"/>
      <c r="C111" s="75"/>
      <c r="D111" s="75"/>
      <c r="E111" s="75"/>
      <c r="F111" s="75"/>
      <c r="G111" s="75" t="s">
        <v>187</v>
      </c>
      <c r="H111" s="75"/>
      <c r="I111" s="75"/>
      <c r="J111" s="75" t="s">
        <v>281</v>
      </c>
      <c r="K111" s="75"/>
      <c r="L111" s="75"/>
      <c r="M111" s="75"/>
      <c r="N111" s="75"/>
      <c r="O111" s="75"/>
      <c r="P111" s="75"/>
      <c r="Q111" s="75"/>
      <c r="R111" s="75"/>
      <c r="S111" s="75"/>
      <c r="T111" s="75"/>
      <c r="U111" s="75"/>
      <c r="V111" s="75"/>
      <c r="W111" s="75"/>
      <c r="X111" s="75"/>
      <c r="Y111" s="75"/>
      <c r="Z111" s="75"/>
    </row>
    <row r="112" spans="1:26" ht="14.25" customHeight="1">
      <c r="A112" s="75"/>
      <c r="B112" s="75"/>
      <c r="C112" s="75"/>
      <c r="D112" s="75"/>
      <c r="E112" s="75"/>
      <c r="F112" s="75"/>
      <c r="G112" s="75" t="s">
        <v>217</v>
      </c>
      <c r="H112" s="75"/>
      <c r="I112" s="75"/>
      <c r="J112" s="75" t="s">
        <v>283</v>
      </c>
      <c r="K112" s="75"/>
      <c r="L112" s="75"/>
      <c r="M112" s="75"/>
      <c r="N112" s="75"/>
      <c r="O112" s="75"/>
      <c r="P112" s="75"/>
      <c r="Q112" s="75"/>
      <c r="R112" s="75"/>
      <c r="S112" s="75"/>
      <c r="T112" s="75"/>
      <c r="U112" s="75"/>
      <c r="V112" s="75"/>
      <c r="W112" s="75"/>
      <c r="X112" s="75"/>
      <c r="Y112" s="75"/>
      <c r="Z112" s="75"/>
    </row>
    <row r="113" spans="1:26" ht="14.25" customHeight="1">
      <c r="A113" s="75"/>
      <c r="B113" s="75"/>
      <c r="C113" s="75"/>
      <c r="D113" s="75"/>
      <c r="E113" s="75"/>
      <c r="F113" s="75"/>
      <c r="G113" s="75" t="s">
        <v>267</v>
      </c>
      <c r="H113" s="75"/>
      <c r="I113" s="75"/>
      <c r="J113" s="75" t="s">
        <v>285</v>
      </c>
      <c r="K113" s="75"/>
      <c r="L113" s="75"/>
      <c r="M113" s="75"/>
      <c r="N113" s="75"/>
      <c r="O113" s="75"/>
      <c r="P113" s="75"/>
      <c r="Q113" s="75"/>
      <c r="R113" s="75"/>
      <c r="S113" s="75"/>
      <c r="T113" s="75"/>
      <c r="U113" s="75"/>
      <c r="V113" s="75"/>
      <c r="W113" s="75"/>
      <c r="X113" s="75"/>
      <c r="Y113" s="75"/>
      <c r="Z113" s="75"/>
    </row>
    <row r="114" spans="1:26" ht="14.25" customHeight="1">
      <c r="A114" s="75"/>
      <c r="B114" s="75"/>
      <c r="C114" s="75"/>
      <c r="D114" s="75"/>
      <c r="E114" s="75"/>
      <c r="F114" s="75"/>
      <c r="G114" s="75"/>
      <c r="H114" s="75"/>
      <c r="I114" s="75"/>
      <c r="J114" s="75" t="s">
        <v>287</v>
      </c>
      <c r="K114" s="75"/>
      <c r="L114" s="75"/>
      <c r="M114" s="75"/>
      <c r="N114" s="75"/>
      <c r="O114" s="75"/>
      <c r="P114" s="75"/>
      <c r="Q114" s="75"/>
      <c r="R114" s="75"/>
      <c r="S114" s="75"/>
      <c r="T114" s="75"/>
      <c r="U114" s="75"/>
      <c r="V114" s="75"/>
      <c r="W114" s="75"/>
      <c r="X114" s="75"/>
      <c r="Y114" s="75"/>
      <c r="Z114" s="75"/>
    </row>
    <row r="115" spans="1:26" ht="14.25" customHeight="1">
      <c r="A115" s="75"/>
      <c r="B115" s="75"/>
      <c r="C115" s="75"/>
      <c r="D115" s="75"/>
      <c r="E115" s="75"/>
      <c r="F115" s="75"/>
      <c r="G115" s="75" t="s">
        <v>332</v>
      </c>
      <c r="H115" s="75"/>
      <c r="I115" s="75"/>
      <c r="J115" s="75" t="s">
        <v>289</v>
      </c>
      <c r="K115" s="75"/>
      <c r="L115" s="75"/>
      <c r="M115" s="75"/>
      <c r="N115" s="75"/>
      <c r="O115" s="75"/>
      <c r="P115" s="75"/>
      <c r="Q115" s="75"/>
      <c r="R115" s="75"/>
      <c r="S115" s="75"/>
      <c r="T115" s="75"/>
      <c r="U115" s="75"/>
      <c r="V115" s="75"/>
      <c r="W115" s="75"/>
      <c r="X115" s="75"/>
      <c r="Y115" s="75"/>
      <c r="Z115" s="75"/>
    </row>
    <row r="116" spans="1:26" ht="14.25" customHeight="1">
      <c r="A116" s="75"/>
      <c r="B116" s="75"/>
      <c r="C116" s="75"/>
      <c r="D116" s="75"/>
      <c r="E116" s="75"/>
      <c r="F116" s="75"/>
      <c r="G116" s="75" t="s">
        <v>336</v>
      </c>
      <c r="H116" s="75"/>
      <c r="I116" s="75"/>
      <c r="J116" s="75" t="s">
        <v>291</v>
      </c>
      <c r="K116" s="75"/>
      <c r="L116" s="75"/>
      <c r="M116" s="75"/>
      <c r="N116" s="75"/>
      <c r="O116" s="75"/>
      <c r="P116" s="75"/>
      <c r="Q116" s="75"/>
      <c r="R116" s="75"/>
      <c r="S116" s="75"/>
      <c r="T116" s="75"/>
      <c r="U116" s="75"/>
      <c r="V116" s="75"/>
      <c r="W116" s="75"/>
      <c r="X116" s="75"/>
      <c r="Y116" s="75"/>
      <c r="Z116" s="75"/>
    </row>
    <row r="117" spans="1:26" ht="14.25" customHeight="1">
      <c r="A117" s="75"/>
      <c r="B117" s="75"/>
      <c r="C117" s="75"/>
      <c r="D117" s="75"/>
      <c r="E117" s="75"/>
      <c r="F117" s="75"/>
      <c r="G117" s="75" t="s">
        <v>340</v>
      </c>
      <c r="H117" s="75"/>
      <c r="I117" s="75"/>
      <c r="J117" s="75" t="s">
        <v>293</v>
      </c>
      <c r="K117" s="75"/>
      <c r="L117" s="75"/>
      <c r="M117" s="75"/>
      <c r="N117" s="75"/>
      <c r="O117" s="75"/>
      <c r="P117" s="75"/>
      <c r="Q117" s="75"/>
      <c r="R117" s="75"/>
      <c r="S117" s="75"/>
      <c r="T117" s="75"/>
      <c r="U117" s="75"/>
      <c r="V117" s="75"/>
      <c r="W117" s="75"/>
      <c r="X117" s="75"/>
      <c r="Y117" s="75"/>
      <c r="Z117" s="75"/>
    </row>
    <row r="118" spans="1:26" ht="14.25" customHeight="1">
      <c r="A118" s="75"/>
      <c r="B118" s="75"/>
      <c r="C118" s="75"/>
      <c r="D118" s="75"/>
      <c r="E118" s="75"/>
      <c r="F118" s="75"/>
      <c r="G118" s="75" t="s">
        <v>726</v>
      </c>
      <c r="H118" s="75"/>
      <c r="I118" s="75"/>
      <c r="J118" s="75" t="s">
        <v>295</v>
      </c>
      <c r="K118" s="75"/>
      <c r="L118" s="75"/>
      <c r="M118" s="75"/>
      <c r="N118" s="75"/>
      <c r="O118" s="75"/>
      <c r="P118" s="75"/>
      <c r="Q118" s="75"/>
      <c r="R118" s="75"/>
      <c r="S118" s="75"/>
      <c r="T118" s="75"/>
      <c r="U118" s="75"/>
      <c r="V118" s="75"/>
      <c r="W118" s="75"/>
      <c r="X118" s="75"/>
      <c r="Y118" s="75"/>
      <c r="Z118" s="75"/>
    </row>
    <row r="119" spans="1:26" ht="14.25" customHeight="1">
      <c r="A119" s="75"/>
      <c r="B119" s="75"/>
      <c r="C119" s="75"/>
      <c r="D119" s="75"/>
      <c r="E119" s="75"/>
      <c r="F119" s="75"/>
      <c r="G119" s="75" t="s">
        <v>728</v>
      </c>
      <c r="H119" s="75"/>
      <c r="I119" s="75"/>
      <c r="J119" s="75" t="s">
        <v>297</v>
      </c>
      <c r="K119" s="75"/>
      <c r="L119" s="75"/>
      <c r="M119" s="75"/>
      <c r="N119" s="75"/>
      <c r="O119" s="75"/>
      <c r="P119" s="75"/>
      <c r="Q119" s="75"/>
      <c r="R119" s="75"/>
      <c r="S119" s="75"/>
      <c r="T119" s="75"/>
      <c r="U119" s="75"/>
      <c r="V119" s="75"/>
      <c r="W119" s="75"/>
      <c r="X119" s="75"/>
      <c r="Y119" s="75"/>
      <c r="Z119" s="75"/>
    </row>
    <row r="120" spans="1:26" ht="14.25" customHeight="1">
      <c r="A120" s="75"/>
      <c r="B120" s="75"/>
      <c r="C120" s="75"/>
      <c r="D120" s="75"/>
      <c r="E120" s="75"/>
      <c r="F120" s="75"/>
      <c r="G120" s="75" t="s">
        <v>730</v>
      </c>
      <c r="H120" s="75"/>
      <c r="I120" s="75"/>
      <c r="J120" s="75" t="s">
        <v>299</v>
      </c>
      <c r="K120" s="75"/>
      <c r="L120" s="75"/>
      <c r="M120" s="75"/>
      <c r="N120" s="75"/>
      <c r="O120" s="75"/>
      <c r="P120" s="75"/>
      <c r="Q120" s="75"/>
      <c r="R120" s="75"/>
      <c r="S120" s="75"/>
      <c r="T120" s="75"/>
      <c r="U120" s="75"/>
      <c r="V120" s="75"/>
      <c r="W120" s="75"/>
      <c r="X120" s="75"/>
      <c r="Y120" s="75"/>
      <c r="Z120" s="75"/>
    </row>
    <row r="121" spans="1:26" ht="14.25" customHeight="1">
      <c r="A121" s="75"/>
      <c r="B121" s="75"/>
      <c r="C121" s="75"/>
      <c r="D121" s="75"/>
      <c r="E121" s="75"/>
      <c r="F121" s="75"/>
      <c r="G121" s="75"/>
      <c r="H121" s="75"/>
      <c r="I121" s="75"/>
      <c r="J121" s="75" t="s">
        <v>301</v>
      </c>
      <c r="K121" s="75"/>
      <c r="L121" s="75"/>
      <c r="M121" s="75"/>
      <c r="N121" s="75"/>
      <c r="O121" s="75"/>
      <c r="P121" s="75"/>
      <c r="Q121" s="75"/>
      <c r="R121" s="75"/>
      <c r="S121" s="75"/>
      <c r="T121" s="75"/>
      <c r="U121" s="75"/>
      <c r="V121" s="75"/>
      <c r="W121" s="75"/>
      <c r="X121" s="75"/>
      <c r="Y121" s="75"/>
      <c r="Z121" s="75"/>
    </row>
    <row r="122" spans="1:26" ht="14.25" customHeight="1">
      <c r="A122" s="75"/>
      <c r="B122" s="75"/>
      <c r="C122" s="75"/>
      <c r="D122" s="75"/>
      <c r="E122" s="75"/>
      <c r="F122" s="75"/>
      <c r="G122" s="75" t="s">
        <v>733</v>
      </c>
      <c r="H122" s="75"/>
      <c r="I122" s="75"/>
      <c r="J122" s="75" t="s">
        <v>303</v>
      </c>
      <c r="K122" s="75"/>
      <c r="L122" s="75"/>
      <c r="M122" s="75"/>
      <c r="N122" s="75"/>
      <c r="O122" s="75"/>
      <c r="P122" s="75"/>
      <c r="Q122" s="75"/>
      <c r="R122" s="75"/>
      <c r="S122" s="75"/>
      <c r="T122" s="75"/>
      <c r="U122" s="75"/>
      <c r="V122" s="75"/>
      <c r="W122" s="75"/>
      <c r="X122" s="75"/>
      <c r="Y122" s="75"/>
      <c r="Z122" s="75"/>
    </row>
    <row r="123" spans="1:26" ht="14.25" customHeight="1">
      <c r="A123" s="75"/>
      <c r="B123" s="75"/>
      <c r="C123" s="75"/>
      <c r="D123" s="75"/>
      <c r="E123" s="75"/>
      <c r="F123" s="75"/>
      <c r="G123" s="75" t="s">
        <v>735</v>
      </c>
      <c r="H123" s="75"/>
      <c r="I123" s="75"/>
      <c r="J123" s="75" t="s">
        <v>305</v>
      </c>
      <c r="K123" s="75"/>
      <c r="L123" s="75"/>
      <c r="M123" s="75"/>
      <c r="N123" s="75"/>
      <c r="O123" s="75"/>
      <c r="P123" s="75"/>
      <c r="Q123" s="75"/>
      <c r="R123" s="75"/>
      <c r="S123" s="75"/>
      <c r="T123" s="75"/>
      <c r="U123" s="75"/>
      <c r="V123" s="75"/>
      <c r="W123" s="75"/>
      <c r="X123" s="75"/>
      <c r="Y123" s="75"/>
      <c r="Z123" s="75"/>
    </row>
    <row r="124" spans="1:26" ht="14.25" customHeight="1">
      <c r="A124" s="75"/>
      <c r="B124" s="75"/>
      <c r="C124" s="75"/>
      <c r="D124" s="75"/>
      <c r="E124" s="75"/>
      <c r="F124" s="75"/>
      <c r="G124" s="75" t="s">
        <v>737</v>
      </c>
      <c r="H124" s="75"/>
      <c r="I124" s="75"/>
      <c r="J124" s="75" t="s">
        <v>307</v>
      </c>
      <c r="K124" s="75"/>
      <c r="L124" s="75"/>
      <c r="M124" s="75"/>
      <c r="N124" s="75"/>
      <c r="O124" s="75"/>
      <c r="P124" s="75"/>
      <c r="Q124" s="75"/>
      <c r="R124" s="75"/>
      <c r="S124" s="75"/>
      <c r="T124" s="75"/>
      <c r="U124" s="75"/>
      <c r="V124" s="75"/>
      <c r="W124" s="75"/>
      <c r="X124" s="75"/>
      <c r="Y124" s="75"/>
      <c r="Z124" s="75"/>
    </row>
    <row r="125" spans="1:26" ht="14.25" customHeight="1">
      <c r="A125" s="75"/>
      <c r="B125" s="75"/>
      <c r="C125" s="75"/>
      <c r="D125" s="75"/>
      <c r="E125" s="75"/>
      <c r="F125" s="75"/>
      <c r="G125" s="75"/>
      <c r="H125" s="75"/>
      <c r="I125" s="75"/>
      <c r="J125" s="75" t="s">
        <v>310</v>
      </c>
      <c r="K125" s="75"/>
      <c r="L125" s="75"/>
      <c r="M125" s="75"/>
      <c r="N125" s="75"/>
      <c r="O125" s="75"/>
      <c r="P125" s="75"/>
      <c r="Q125" s="75"/>
      <c r="R125" s="75"/>
      <c r="S125" s="75"/>
      <c r="T125" s="75"/>
      <c r="U125" s="75"/>
      <c r="V125" s="75"/>
      <c r="W125" s="75"/>
      <c r="X125" s="75"/>
      <c r="Y125" s="75"/>
      <c r="Z125" s="75"/>
    </row>
    <row r="126" spans="1:26" ht="14.25" customHeight="1">
      <c r="A126" s="75"/>
      <c r="B126" s="75"/>
      <c r="C126" s="75"/>
      <c r="D126" s="75"/>
      <c r="E126" s="75"/>
      <c r="F126" s="75"/>
      <c r="G126" s="75" t="s">
        <v>740</v>
      </c>
      <c r="H126" s="75"/>
      <c r="I126" s="75"/>
      <c r="J126" s="75" t="s">
        <v>312</v>
      </c>
      <c r="K126" s="75"/>
      <c r="L126" s="75"/>
      <c r="M126" s="75"/>
      <c r="N126" s="75"/>
      <c r="O126" s="75"/>
      <c r="P126" s="75"/>
      <c r="Q126" s="75"/>
      <c r="R126" s="75"/>
      <c r="S126" s="75"/>
      <c r="T126" s="75"/>
      <c r="U126" s="75"/>
      <c r="V126" s="75"/>
      <c r="W126" s="75"/>
      <c r="X126" s="75"/>
      <c r="Y126" s="75"/>
      <c r="Z126" s="75"/>
    </row>
    <row r="127" spans="1:26" ht="14.25" customHeight="1">
      <c r="A127" s="75"/>
      <c r="B127" s="75"/>
      <c r="C127" s="75"/>
      <c r="D127" s="75"/>
      <c r="E127" s="75"/>
      <c r="F127" s="75"/>
      <c r="G127" s="75" t="s">
        <v>742</v>
      </c>
      <c r="H127" s="75"/>
      <c r="I127" s="75"/>
      <c r="J127" s="75" t="s">
        <v>314</v>
      </c>
      <c r="K127" s="75"/>
      <c r="L127" s="75"/>
      <c r="M127" s="75"/>
      <c r="N127" s="75"/>
      <c r="O127" s="75"/>
      <c r="P127" s="75"/>
      <c r="Q127" s="75"/>
      <c r="R127" s="75"/>
      <c r="S127" s="75"/>
      <c r="T127" s="75"/>
      <c r="U127" s="75"/>
      <c r="V127" s="75"/>
      <c r="W127" s="75"/>
      <c r="X127" s="75"/>
      <c r="Y127" s="75"/>
      <c r="Z127" s="75"/>
    </row>
    <row r="128" spans="1:26" ht="14.25" customHeight="1">
      <c r="A128" s="75"/>
      <c r="B128" s="75"/>
      <c r="C128" s="75"/>
      <c r="D128" s="75"/>
      <c r="E128" s="75"/>
      <c r="F128" s="75"/>
      <c r="G128" s="75" t="s">
        <v>744</v>
      </c>
      <c r="H128" s="75"/>
      <c r="I128" s="75"/>
      <c r="J128" s="75" t="s">
        <v>316</v>
      </c>
      <c r="K128" s="75"/>
      <c r="L128" s="75"/>
      <c r="M128" s="75"/>
      <c r="N128" s="75"/>
      <c r="O128" s="75"/>
      <c r="P128" s="75"/>
      <c r="Q128" s="75"/>
      <c r="R128" s="75"/>
      <c r="S128" s="75"/>
      <c r="T128" s="75"/>
      <c r="U128" s="75"/>
      <c r="V128" s="75"/>
      <c r="W128" s="75"/>
      <c r="X128" s="75"/>
      <c r="Y128" s="75"/>
      <c r="Z128" s="75"/>
    </row>
    <row r="129" spans="1:26" ht="14.25" customHeight="1">
      <c r="A129" s="75"/>
      <c r="B129" s="75"/>
      <c r="C129" s="75"/>
      <c r="D129" s="75"/>
      <c r="E129" s="75"/>
      <c r="F129" s="75"/>
      <c r="G129" s="75" t="s">
        <v>746</v>
      </c>
      <c r="H129" s="75"/>
      <c r="I129" s="75"/>
      <c r="J129" s="75" t="s">
        <v>318</v>
      </c>
      <c r="K129" s="75"/>
      <c r="L129" s="75"/>
      <c r="M129" s="75"/>
      <c r="N129" s="75"/>
      <c r="O129" s="75"/>
      <c r="P129" s="75"/>
      <c r="Q129" s="75"/>
      <c r="R129" s="75"/>
      <c r="S129" s="75"/>
      <c r="T129" s="75"/>
      <c r="U129" s="75"/>
      <c r="V129" s="75"/>
      <c r="W129" s="75"/>
      <c r="X129" s="75"/>
      <c r="Y129" s="75"/>
      <c r="Z129" s="75"/>
    </row>
    <row r="130" spans="1:26" ht="14.25" customHeight="1">
      <c r="A130" s="75"/>
      <c r="B130" s="75"/>
      <c r="C130" s="75"/>
      <c r="D130" s="75"/>
      <c r="E130" s="75"/>
      <c r="F130" s="75"/>
      <c r="G130" s="75" t="s">
        <v>748</v>
      </c>
      <c r="H130" s="75"/>
      <c r="I130" s="75"/>
      <c r="J130" s="75" t="s">
        <v>321</v>
      </c>
      <c r="K130" s="75"/>
      <c r="L130" s="75"/>
      <c r="M130" s="75"/>
      <c r="N130" s="75"/>
      <c r="O130" s="75"/>
      <c r="P130" s="75"/>
      <c r="Q130" s="75"/>
      <c r="R130" s="75"/>
      <c r="S130" s="75"/>
      <c r="T130" s="75"/>
      <c r="U130" s="75"/>
      <c r="V130" s="75"/>
      <c r="W130" s="75"/>
      <c r="X130" s="75"/>
      <c r="Y130" s="75"/>
      <c r="Z130" s="75"/>
    </row>
    <row r="131" spans="1:26" ht="14.25" customHeight="1">
      <c r="A131" s="75"/>
      <c r="B131" s="75"/>
      <c r="C131" s="75"/>
      <c r="D131" s="75"/>
      <c r="E131" s="75"/>
      <c r="F131" s="75"/>
      <c r="G131" s="75" t="s">
        <v>750</v>
      </c>
      <c r="H131" s="75"/>
      <c r="I131" s="75"/>
      <c r="J131" s="75" t="s">
        <v>323</v>
      </c>
      <c r="K131" s="75"/>
      <c r="L131" s="75"/>
      <c r="M131" s="75"/>
      <c r="N131" s="75"/>
      <c r="O131" s="75"/>
      <c r="P131" s="75"/>
      <c r="Q131" s="75"/>
      <c r="R131" s="75"/>
      <c r="S131" s="75"/>
      <c r="T131" s="75"/>
      <c r="U131" s="75"/>
      <c r="V131" s="75"/>
      <c r="W131" s="75"/>
      <c r="X131" s="75"/>
      <c r="Y131" s="75"/>
      <c r="Z131" s="75"/>
    </row>
    <row r="132" spans="1:26" ht="14.25" customHeight="1">
      <c r="A132" s="75"/>
      <c r="B132" s="75"/>
      <c r="C132" s="75"/>
      <c r="D132" s="75"/>
      <c r="E132" s="75"/>
      <c r="F132" s="75"/>
      <c r="G132" s="75"/>
      <c r="H132" s="75"/>
      <c r="I132" s="75"/>
      <c r="J132" s="75" t="s">
        <v>325</v>
      </c>
      <c r="K132" s="75"/>
      <c r="L132" s="75"/>
      <c r="M132" s="75"/>
      <c r="N132" s="75"/>
      <c r="O132" s="75"/>
      <c r="P132" s="75"/>
      <c r="Q132" s="75"/>
      <c r="R132" s="75"/>
      <c r="S132" s="75"/>
      <c r="T132" s="75"/>
      <c r="U132" s="75"/>
      <c r="V132" s="75"/>
      <c r="W132" s="75"/>
      <c r="X132" s="75"/>
      <c r="Y132" s="75"/>
      <c r="Z132" s="75"/>
    </row>
    <row r="133" spans="1:26" ht="14.25" customHeight="1">
      <c r="A133" s="75"/>
      <c r="B133" s="75"/>
      <c r="C133" s="75"/>
      <c r="D133" s="75"/>
      <c r="E133" s="75"/>
      <c r="F133" s="75"/>
      <c r="G133" s="75" t="s">
        <v>753</v>
      </c>
      <c r="H133" s="75"/>
      <c r="I133" s="75"/>
      <c r="J133" s="75" t="s">
        <v>328</v>
      </c>
      <c r="K133" s="75"/>
      <c r="L133" s="75"/>
      <c r="M133" s="75"/>
      <c r="N133" s="75"/>
      <c r="O133" s="75"/>
      <c r="P133" s="75"/>
      <c r="Q133" s="75"/>
      <c r="R133" s="75"/>
      <c r="S133" s="75"/>
      <c r="T133" s="75"/>
      <c r="U133" s="75"/>
      <c r="V133" s="75"/>
      <c r="W133" s="75"/>
      <c r="X133" s="75"/>
      <c r="Y133" s="75"/>
      <c r="Z133" s="75"/>
    </row>
    <row r="134" spans="1:26" ht="14.25" customHeight="1">
      <c r="A134" s="75"/>
      <c r="B134" s="75"/>
      <c r="C134" s="75"/>
      <c r="D134" s="75"/>
      <c r="E134" s="75"/>
      <c r="F134" s="75"/>
      <c r="G134" s="75" t="s">
        <v>755</v>
      </c>
      <c r="H134" s="75"/>
      <c r="I134" s="75"/>
      <c r="J134" s="75" t="s">
        <v>330</v>
      </c>
      <c r="K134" s="75"/>
      <c r="L134" s="75"/>
      <c r="M134" s="75"/>
      <c r="N134" s="75"/>
      <c r="O134" s="75"/>
      <c r="P134" s="75"/>
      <c r="Q134" s="75"/>
      <c r="R134" s="75"/>
      <c r="S134" s="75"/>
      <c r="T134" s="75"/>
      <c r="U134" s="75"/>
      <c r="V134" s="75"/>
      <c r="W134" s="75"/>
      <c r="X134" s="75"/>
      <c r="Y134" s="75"/>
      <c r="Z134" s="75"/>
    </row>
    <row r="135" spans="1:26" ht="14.25" customHeight="1">
      <c r="A135" s="75"/>
      <c r="B135" s="75"/>
      <c r="C135" s="75"/>
      <c r="D135" s="75"/>
      <c r="E135" s="75"/>
      <c r="F135" s="75"/>
      <c r="G135" s="75" t="s">
        <v>757</v>
      </c>
      <c r="H135" s="75"/>
      <c r="I135" s="75"/>
      <c r="J135" s="75" t="s">
        <v>332</v>
      </c>
      <c r="K135" s="75"/>
      <c r="L135" s="75"/>
      <c r="M135" s="75"/>
      <c r="N135" s="75"/>
      <c r="O135" s="75"/>
      <c r="P135" s="75"/>
      <c r="Q135" s="75"/>
      <c r="R135" s="75"/>
      <c r="S135" s="75"/>
      <c r="T135" s="75"/>
      <c r="U135" s="75"/>
      <c r="V135" s="75"/>
      <c r="W135" s="75"/>
      <c r="X135" s="75"/>
      <c r="Y135" s="75"/>
      <c r="Z135" s="75"/>
    </row>
    <row r="136" spans="1:26" ht="14.25" customHeight="1">
      <c r="A136" s="75"/>
      <c r="B136" s="75"/>
      <c r="C136" s="75"/>
      <c r="D136" s="75"/>
      <c r="E136" s="75"/>
      <c r="F136" s="75"/>
      <c r="G136" s="75" t="s">
        <v>759</v>
      </c>
      <c r="H136" s="75"/>
      <c r="I136" s="75"/>
      <c r="J136" s="75" t="s">
        <v>334</v>
      </c>
      <c r="K136" s="75"/>
      <c r="L136" s="75"/>
      <c r="M136" s="75"/>
      <c r="N136" s="75"/>
      <c r="O136" s="75"/>
      <c r="P136" s="75"/>
      <c r="Q136" s="75"/>
      <c r="R136" s="75"/>
      <c r="S136" s="75"/>
      <c r="T136" s="75"/>
      <c r="U136" s="75"/>
      <c r="V136" s="75"/>
      <c r="W136" s="75"/>
      <c r="X136" s="75"/>
      <c r="Y136" s="75"/>
      <c r="Z136" s="75"/>
    </row>
    <row r="137" spans="1:26" ht="14.25" customHeight="1">
      <c r="A137" s="75"/>
      <c r="B137" s="75"/>
      <c r="C137" s="75"/>
      <c r="D137" s="75"/>
      <c r="E137" s="75"/>
      <c r="F137" s="75"/>
      <c r="G137" s="75" t="s">
        <v>759</v>
      </c>
      <c r="H137" s="75"/>
      <c r="I137" s="75"/>
      <c r="J137" s="75" t="s">
        <v>336</v>
      </c>
      <c r="K137" s="75"/>
      <c r="L137" s="75"/>
      <c r="M137" s="75"/>
      <c r="N137" s="75"/>
      <c r="O137" s="75"/>
      <c r="P137" s="75"/>
      <c r="Q137" s="75"/>
      <c r="R137" s="75"/>
      <c r="S137" s="75"/>
      <c r="T137" s="75"/>
      <c r="U137" s="75"/>
      <c r="V137" s="75"/>
      <c r="W137" s="75"/>
      <c r="X137" s="75"/>
      <c r="Y137" s="75"/>
      <c r="Z137" s="75"/>
    </row>
    <row r="138" spans="1:26" ht="14.25" customHeight="1">
      <c r="A138" s="75"/>
      <c r="B138" s="75"/>
      <c r="C138" s="75"/>
      <c r="D138" s="75"/>
      <c r="E138" s="75"/>
      <c r="F138" s="75"/>
      <c r="G138" s="75"/>
      <c r="H138" s="75"/>
      <c r="I138" s="75"/>
      <c r="J138" s="75" t="s">
        <v>338</v>
      </c>
      <c r="K138" s="75"/>
      <c r="L138" s="75"/>
      <c r="M138" s="75"/>
      <c r="N138" s="75"/>
      <c r="O138" s="75"/>
      <c r="P138" s="75"/>
      <c r="Q138" s="75"/>
      <c r="R138" s="75"/>
      <c r="S138" s="75"/>
      <c r="T138" s="75"/>
      <c r="U138" s="75"/>
      <c r="V138" s="75"/>
      <c r="W138" s="75"/>
      <c r="X138" s="75"/>
      <c r="Y138" s="75"/>
      <c r="Z138" s="75"/>
    </row>
    <row r="139" spans="1:26" ht="14.25" customHeight="1">
      <c r="A139" s="75"/>
      <c r="B139" s="75"/>
      <c r="C139" s="75"/>
      <c r="D139" s="75"/>
      <c r="E139" s="75"/>
      <c r="F139" s="75"/>
      <c r="G139" s="75" t="s">
        <v>273</v>
      </c>
      <c r="H139" s="75"/>
      <c r="I139" s="75"/>
      <c r="J139" s="75" t="s">
        <v>340</v>
      </c>
      <c r="K139" s="75"/>
      <c r="L139" s="75"/>
      <c r="M139" s="75"/>
      <c r="N139" s="75"/>
      <c r="O139" s="75"/>
      <c r="P139" s="75"/>
      <c r="Q139" s="75"/>
      <c r="R139" s="75"/>
      <c r="S139" s="75"/>
      <c r="T139" s="75"/>
      <c r="U139" s="75"/>
      <c r="V139" s="75"/>
      <c r="W139" s="75"/>
      <c r="X139" s="75"/>
      <c r="Y139" s="75"/>
      <c r="Z139" s="75"/>
    </row>
    <row r="140" spans="1:26" ht="14.25" customHeight="1">
      <c r="A140" s="75"/>
      <c r="B140" s="75"/>
      <c r="C140" s="75"/>
      <c r="D140" s="75"/>
      <c r="E140" s="75"/>
      <c r="F140" s="75"/>
      <c r="G140" s="75" t="s">
        <v>275</v>
      </c>
      <c r="H140" s="75"/>
      <c r="I140" s="75"/>
      <c r="J140" s="75" t="s">
        <v>342</v>
      </c>
      <c r="K140" s="75"/>
      <c r="L140" s="75"/>
      <c r="M140" s="75"/>
      <c r="N140" s="75"/>
      <c r="O140" s="75"/>
      <c r="P140" s="75"/>
      <c r="Q140" s="75"/>
      <c r="R140" s="75"/>
      <c r="S140" s="75"/>
      <c r="T140" s="75"/>
      <c r="U140" s="75"/>
      <c r="V140" s="75"/>
      <c r="W140" s="75"/>
      <c r="X140" s="75"/>
      <c r="Y140" s="75"/>
      <c r="Z140" s="75"/>
    </row>
    <row r="141" spans="1:26" ht="14.25" customHeight="1">
      <c r="A141" s="75"/>
      <c r="B141" s="75"/>
      <c r="C141" s="75"/>
      <c r="D141" s="75"/>
      <c r="E141" s="75"/>
      <c r="F141" s="75"/>
      <c r="G141" s="75" t="s">
        <v>279</v>
      </c>
      <c r="H141" s="75"/>
      <c r="I141" s="75"/>
      <c r="J141" s="75" t="s">
        <v>344</v>
      </c>
      <c r="K141" s="75"/>
      <c r="L141" s="75"/>
      <c r="M141" s="75"/>
      <c r="N141" s="75"/>
      <c r="O141" s="75"/>
      <c r="P141" s="75"/>
      <c r="Q141" s="75"/>
      <c r="R141" s="75"/>
      <c r="S141" s="75"/>
      <c r="T141" s="75"/>
      <c r="U141" s="75"/>
      <c r="V141" s="75"/>
      <c r="W141" s="75"/>
      <c r="X141" s="75"/>
      <c r="Y141" s="75"/>
      <c r="Z141" s="75"/>
    </row>
    <row r="142" spans="1:26" ht="14.25" customHeight="1">
      <c r="A142" s="75"/>
      <c r="B142" s="75"/>
      <c r="C142" s="75"/>
      <c r="D142" s="75"/>
      <c r="E142" s="75"/>
      <c r="F142" s="75"/>
      <c r="G142" s="75" t="s">
        <v>281</v>
      </c>
      <c r="H142" s="75"/>
      <c r="I142" s="75"/>
      <c r="J142" s="75" t="s">
        <v>346</v>
      </c>
      <c r="K142" s="75"/>
      <c r="L142" s="75"/>
      <c r="M142" s="75"/>
      <c r="N142" s="75"/>
      <c r="O142" s="75"/>
      <c r="P142" s="75"/>
      <c r="Q142" s="75"/>
      <c r="R142" s="75"/>
      <c r="S142" s="75"/>
      <c r="T142" s="75"/>
      <c r="U142" s="75"/>
      <c r="V142" s="75"/>
      <c r="W142" s="75"/>
      <c r="X142" s="75"/>
      <c r="Y142" s="75"/>
      <c r="Z142" s="75"/>
    </row>
    <row r="143" spans="1:26" ht="14.25" customHeight="1">
      <c r="A143" s="75"/>
      <c r="B143" s="75"/>
      <c r="C143" s="75"/>
      <c r="D143" s="75"/>
      <c r="E143" s="75"/>
      <c r="F143" s="75"/>
      <c r="G143" s="75" t="s">
        <v>283</v>
      </c>
      <c r="H143" s="75"/>
      <c r="I143" s="75"/>
      <c r="J143" s="75" t="s">
        <v>348</v>
      </c>
      <c r="K143" s="75"/>
      <c r="L143" s="75"/>
      <c r="M143" s="75"/>
      <c r="N143" s="75"/>
      <c r="O143" s="75"/>
      <c r="P143" s="75"/>
      <c r="Q143" s="75"/>
      <c r="R143" s="75"/>
      <c r="S143" s="75"/>
      <c r="T143" s="75"/>
      <c r="U143" s="75"/>
      <c r="V143" s="75"/>
      <c r="W143" s="75"/>
      <c r="X143" s="75"/>
      <c r="Y143" s="75"/>
      <c r="Z143" s="75"/>
    </row>
    <row r="144" spans="1:26" ht="14.25" customHeight="1">
      <c r="A144" s="75"/>
      <c r="B144" s="75"/>
      <c r="C144" s="75"/>
      <c r="D144" s="75"/>
      <c r="E144" s="75"/>
      <c r="F144" s="75"/>
      <c r="G144" s="75" t="s">
        <v>297</v>
      </c>
      <c r="H144" s="75"/>
      <c r="I144" s="75"/>
      <c r="J144" s="75" t="s">
        <v>350</v>
      </c>
      <c r="K144" s="75"/>
      <c r="L144" s="75"/>
      <c r="M144" s="75"/>
      <c r="N144" s="75"/>
      <c r="O144" s="75"/>
      <c r="P144" s="75"/>
      <c r="Q144" s="75"/>
      <c r="R144" s="75"/>
      <c r="S144" s="75"/>
      <c r="T144" s="75"/>
      <c r="U144" s="75"/>
      <c r="V144" s="75"/>
      <c r="W144" s="75"/>
      <c r="X144" s="75"/>
      <c r="Y144" s="75"/>
      <c r="Z144" s="75"/>
    </row>
    <row r="145" spans="1:26" ht="14.25" customHeight="1">
      <c r="A145" s="75"/>
      <c r="B145" s="75"/>
      <c r="C145" s="75"/>
      <c r="D145" s="75"/>
      <c r="E145" s="75"/>
      <c r="F145" s="75"/>
      <c r="G145" s="75" t="s">
        <v>299</v>
      </c>
      <c r="H145" s="75"/>
      <c r="I145" s="75"/>
      <c r="J145" s="75" t="s">
        <v>353</v>
      </c>
      <c r="K145" s="75"/>
      <c r="L145" s="75"/>
      <c r="M145" s="75"/>
      <c r="N145" s="75"/>
      <c r="O145" s="75"/>
      <c r="P145" s="75"/>
      <c r="Q145" s="75"/>
      <c r="R145" s="75"/>
      <c r="S145" s="75"/>
      <c r="T145" s="75"/>
      <c r="U145" s="75"/>
      <c r="V145" s="75"/>
      <c r="W145" s="75"/>
      <c r="X145" s="75"/>
      <c r="Y145" s="75"/>
      <c r="Z145" s="75"/>
    </row>
    <row r="146" spans="1:26" ht="14.25" customHeight="1">
      <c r="A146" s="75"/>
      <c r="B146" s="75"/>
      <c r="C146" s="75"/>
      <c r="D146" s="75"/>
      <c r="E146" s="75"/>
      <c r="F146" s="75"/>
      <c r="G146" s="75" t="s">
        <v>303</v>
      </c>
      <c r="H146" s="75"/>
      <c r="I146" s="75"/>
      <c r="J146" s="75" t="s">
        <v>355</v>
      </c>
      <c r="K146" s="75"/>
      <c r="L146" s="75"/>
      <c r="M146" s="75"/>
      <c r="N146" s="75"/>
      <c r="O146" s="75"/>
      <c r="P146" s="75"/>
      <c r="Q146" s="75"/>
      <c r="R146" s="75"/>
      <c r="S146" s="75"/>
      <c r="T146" s="75"/>
      <c r="U146" s="75"/>
      <c r="V146" s="75"/>
      <c r="W146" s="75"/>
      <c r="X146" s="75"/>
      <c r="Y146" s="75"/>
      <c r="Z146" s="75"/>
    </row>
    <row r="147" spans="1:26" ht="14.25" customHeight="1">
      <c r="A147" s="75"/>
      <c r="B147" s="75"/>
      <c r="C147" s="75"/>
      <c r="D147" s="75"/>
      <c r="E147" s="75"/>
      <c r="F147" s="75"/>
      <c r="G147" s="75" t="s">
        <v>305</v>
      </c>
      <c r="H147" s="75"/>
      <c r="I147" s="75"/>
      <c r="J147" s="75" t="s">
        <v>357</v>
      </c>
      <c r="K147" s="75"/>
      <c r="L147" s="75"/>
      <c r="M147" s="75"/>
      <c r="N147" s="75"/>
      <c r="O147" s="75"/>
      <c r="P147" s="75"/>
      <c r="Q147" s="75"/>
      <c r="R147" s="75"/>
      <c r="S147" s="75"/>
      <c r="T147" s="75"/>
      <c r="U147" s="75"/>
      <c r="V147" s="75"/>
      <c r="W147" s="75"/>
      <c r="X147" s="75"/>
      <c r="Y147" s="75"/>
      <c r="Z147" s="75"/>
    </row>
    <row r="148" spans="1:26" ht="14.25" customHeight="1">
      <c r="A148" s="75"/>
      <c r="B148" s="75"/>
      <c r="C148" s="75"/>
      <c r="D148" s="75"/>
      <c r="E148" s="75"/>
      <c r="F148" s="75"/>
      <c r="G148" s="75" t="s">
        <v>307</v>
      </c>
      <c r="H148" s="75"/>
      <c r="I148" s="75"/>
      <c r="J148" s="75" t="s">
        <v>360</v>
      </c>
      <c r="K148" s="75"/>
      <c r="L148" s="75"/>
      <c r="M148" s="75"/>
      <c r="N148" s="75"/>
      <c r="O148" s="75"/>
      <c r="P148" s="75"/>
      <c r="Q148" s="75"/>
      <c r="R148" s="75"/>
      <c r="S148" s="75"/>
      <c r="T148" s="75"/>
      <c r="U148" s="75"/>
      <c r="V148" s="75"/>
      <c r="W148" s="75"/>
      <c r="X148" s="75"/>
      <c r="Y148" s="75"/>
      <c r="Z148" s="75"/>
    </row>
    <row r="149" spans="1:26" ht="14.25" customHeight="1">
      <c r="A149" s="75"/>
      <c r="B149" s="75"/>
      <c r="C149" s="75"/>
      <c r="D149" s="75"/>
      <c r="E149" s="75"/>
      <c r="F149" s="75"/>
      <c r="G149" s="75"/>
      <c r="H149" s="75"/>
      <c r="I149" s="75"/>
      <c r="J149" s="75" t="s">
        <v>362</v>
      </c>
      <c r="K149" s="75"/>
      <c r="L149" s="75"/>
      <c r="M149" s="75"/>
      <c r="N149" s="75"/>
      <c r="O149" s="75"/>
      <c r="P149" s="75"/>
      <c r="Q149" s="75"/>
      <c r="R149" s="75"/>
      <c r="S149" s="75"/>
      <c r="T149" s="75"/>
      <c r="U149" s="75"/>
      <c r="V149" s="75"/>
      <c r="W149" s="75"/>
      <c r="X149" s="75"/>
      <c r="Y149" s="75"/>
      <c r="Z149" s="75"/>
    </row>
    <row r="150" spans="1:26" ht="14.25" customHeight="1">
      <c r="A150" s="75"/>
      <c r="B150" s="75"/>
      <c r="C150" s="75"/>
      <c r="D150" s="75"/>
      <c r="E150" s="75"/>
      <c r="F150" s="75"/>
      <c r="G150" s="75" t="s">
        <v>773</v>
      </c>
      <c r="H150" s="75"/>
      <c r="I150" s="75"/>
      <c r="J150" s="75" t="s">
        <v>364</v>
      </c>
      <c r="K150" s="75"/>
      <c r="L150" s="75"/>
      <c r="M150" s="75"/>
      <c r="N150" s="75"/>
      <c r="O150" s="75"/>
      <c r="P150" s="75"/>
      <c r="Q150" s="75"/>
      <c r="R150" s="75"/>
      <c r="S150" s="75"/>
      <c r="T150" s="75"/>
      <c r="U150" s="75"/>
      <c r="V150" s="75"/>
      <c r="W150" s="75"/>
      <c r="X150" s="75"/>
      <c r="Y150" s="75"/>
      <c r="Z150" s="75"/>
    </row>
    <row r="151" spans="1:26" ht="14.25" customHeight="1">
      <c r="A151" s="75"/>
      <c r="B151" s="75"/>
      <c r="C151" s="75"/>
      <c r="D151" s="75"/>
      <c r="E151" s="75"/>
      <c r="F151" s="75"/>
      <c r="G151" s="75" t="s">
        <v>775</v>
      </c>
      <c r="H151" s="75"/>
      <c r="I151" s="75"/>
      <c r="J151" s="75" t="s">
        <v>367</v>
      </c>
      <c r="K151" s="75"/>
      <c r="L151" s="75"/>
      <c r="M151" s="75"/>
      <c r="N151" s="75"/>
      <c r="O151" s="75"/>
      <c r="P151" s="75"/>
      <c r="Q151" s="75"/>
      <c r="R151" s="75"/>
      <c r="S151" s="75"/>
      <c r="T151" s="75"/>
      <c r="U151" s="75"/>
      <c r="V151" s="75"/>
      <c r="W151" s="75"/>
      <c r="X151" s="75"/>
      <c r="Y151" s="75"/>
      <c r="Z151" s="75"/>
    </row>
    <row r="152" spans="1:26" ht="14.25" customHeight="1">
      <c r="A152" s="75"/>
      <c r="B152" s="75"/>
      <c r="C152" s="75"/>
      <c r="D152" s="75"/>
      <c r="E152" s="75"/>
      <c r="F152" s="75"/>
      <c r="G152" s="75" t="s">
        <v>777</v>
      </c>
      <c r="H152" s="75"/>
      <c r="I152" s="75"/>
      <c r="J152" s="75" t="s">
        <v>369</v>
      </c>
      <c r="K152" s="75"/>
      <c r="L152" s="75"/>
      <c r="M152" s="75"/>
      <c r="N152" s="75"/>
      <c r="O152" s="75"/>
      <c r="P152" s="75"/>
      <c r="Q152" s="75"/>
      <c r="R152" s="75"/>
      <c r="S152" s="75"/>
      <c r="T152" s="75"/>
      <c r="U152" s="75"/>
      <c r="V152" s="75"/>
      <c r="W152" s="75"/>
      <c r="X152" s="75"/>
      <c r="Y152" s="75"/>
      <c r="Z152" s="75"/>
    </row>
    <row r="153" spans="1:26" ht="14.25" customHeight="1">
      <c r="A153" s="75"/>
      <c r="B153" s="75"/>
      <c r="C153" s="75"/>
      <c r="D153" s="75"/>
      <c r="E153" s="75"/>
      <c r="F153" s="75"/>
      <c r="G153" s="75" t="s">
        <v>779</v>
      </c>
      <c r="H153" s="75"/>
      <c r="I153" s="75"/>
      <c r="J153" s="75" t="s">
        <v>371</v>
      </c>
      <c r="K153" s="75"/>
      <c r="L153" s="75"/>
      <c r="M153" s="75"/>
      <c r="N153" s="75"/>
      <c r="O153" s="75"/>
      <c r="P153" s="75"/>
      <c r="Q153" s="75"/>
      <c r="R153" s="75"/>
      <c r="S153" s="75"/>
      <c r="T153" s="75"/>
      <c r="U153" s="75"/>
      <c r="V153" s="75"/>
      <c r="W153" s="75"/>
      <c r="X153" s="75"/>
      <c r="Y153" s="75"/>
      <c r="Z153" s="75"/>
    </row>
    <row r="154" spans="1:26" ht="14.25" customHeight="1">
      <c r="A154" s="75"/>
      <c r="B154" s="75"/>
      <c r="C154" s="75"/>
      <c r="D154" s="75"/>
      <c r="E154" s="75"/>
      <c r="F154" s="75"/>
      <c r="G154" s="75" t="s">
        <v>781</v>
      </c>
      <c r="H154" s="75"/>
      <c r="I154" s="75"/>
      <c r="J154" s="75" t="s">
        <v>373</v>
      </c>
      <c r="K154" s="75"/>
      <c r="L154" s="75"/>
      <c r="M154" s="75"/>
      <c r="N154" s="75"/>
      <c r="O154" s="75"/>
      <c r="P154" s="75"/>
      <c r="Q154" s="75"/>
      <c r="R154" s="75"/>
      <c r="S154" s="75"/>
      <c r="T154" s="75"/>
      <c r="U154" s="75"/>
      <c r="V154" s="75"/>
      <c r="W154" s="75"/>
      <c r="X154" s="75"/>
      <c r="Y154" s="75"/>
      <c r="Z154" s="75"/>
    </row>
    <row r="155" spans="1:26" ht="14.25" customHeight="1">
      <c r="A155" s="75"/>
      <c r="B155" s="75"/>
      <c r="C155" s="75"/>
      <c r="D155" s="75"/>
      <c r="E155" s="75"/>
      <c r="F155" s="75"/>
      <c r="G155" s="75" t="s">
        <v>310</v>
      </c>
      <c r="H155" s="75"/>
      <c r="I155" s="75"/>
      <c r="J155" s="75" t="s">
        <v>374</v>
      </c>
      <c r="K155" s="75"/>
      <c r="L155" s="75"/>
      <c r="M155" s="75"/>
      <c r="N155" s="75"/>
      <c r="O155" s="75"/>
      <c r="P155" s="75"/>
      <c r="Q155" s="75"/>
      <c r="R155" s="75"/>
      <c r="S155" s="75"/>
      <c r="T155" s="75"/>
      <c r="U155" s="75"/>
      <c r="V155" s="75"/>
      <c r="W155" s="75"/>
      <c r="X155" s="75"/>
      <c r="Y155" s="75"/>
      <c r="Z155" s="75"/>
    </row>
    <row r="156" spans="1:26" ht="14.25" customHeight="1">
      <c r="A156" s="75"/>
      <c r="B156" s="75"/>
      <c r="C156" s="75"/>
      <c r="D156" s="75"/>
      <c r="E156" s="75"/>
      <c r="F156" s="75"/>
      <c r="G156" s="75" t="s">
        <v>312</v>
      </c>
      <c r="H156" s="75"/>
      <c r="I156" s="75"/>
      <c r="J156" s="75" t="s">
        <v>375</v>
      </c>
      <c r="K156" s="75"/>
      <c r="L156" s="75"/>
      <c r="M156" s="75"/>
      <c r="N156" s="75"/>
      <c r="O156" s="75"/>
      <c r="P156" s="75"/>
      <c r="Q156" s="75"/>
      <c r="R156" s="75"/>
      <c r="S156" s="75"/>
      <c r="T156" s="75"/>
      <c r="U156" s="75"/>
      <c r="V156" s="75"/>
      <c r="W156" s="75"/>
      <c r="X156" s="75"/>
      <c r="Y156" s="75"/>
      <c r="Z156" s="75"/>
    </row>
    <row r="157" spans="1:26" ht="14.25" customHeight="1">
      <c r="A157" s="75"/>
      <c r="B157" s="75"/>
      <c r="C157" s="75"/>
      <c r="D157" s="75"/>
      <c r="E157" s="75"/>
      <c r="F157" s="75"/>
      <c r="G157" s="75" t="s">
        <v>314</v>
      </c>
      <c r="H157" s="75"/>
      <c r="I157" s="75"/>
      <c r="J157" s="75" t="s">
        <v>378</v>
      </c>
      <c r="K157" s="75"/>
      <c r="L157" s="75"/>
      <c r="M157" s="75"/>
      <c r="N157" s="75"/>
      <c r="O157" s="75"/>
      <c r="P157" s="75"/>
      <c r="Q157" s="75"/>
      <c r="R157" s="75"/>
      <c r="S157" s="75"/>
      <c r="T157" s="75"/>
      <c r="U157" s="75"/>
      <c r="V157" s="75"/>
      <c r="W157" s="75"/>
      <c r="X157" s="75"/>
      <c r="Y157" s="75"/>
      <c r="Z157" s="75"/>
    </row>
    <row r="158" spans="1:26" ht="14.25" customHeight="1">
      <c r="A158" s="75"/>
      <c r="B158" s="75"/>
      <c r="C158" s="75"/>
      <c r="D158" s="75"/>
      <c r="E158" s="75"/>
      <c r="F158" s="75"/>
      <c r="G158" s="75" t="s">
        <v>316</v>
      </c>
      <c r="H158" s="75"/>
      <c r="I158" s="75"/>
      <c r="J158" s="75" t="s">
        <v>380</v>
      </c>
      <c r="K158" s="75"/>
      <c r="L158" s="75"/>
      <c r="M158" s="75"/>
      <c r="N158" s="75"/>
      <c r="O158" s="75"/>
      <c r="P158" s="75"/>
      <c r="Q158" s="75"/>
      <c r="R158" s="75"/>
      <c r="S158" s="75"/>
      <c r="T158" s="75"/>
      <c r="U158" s="75"/>
      <c r="V158" s="75"/>
      <c r="W158" s="75"/>
      <c r="X158" s="75"/>
      <c r="Y158" s="75"/>
      <c r="Z158" s="75"/>
    </row>
    <row r="159" spans="1:26" ht="14.25" customHeight="1">
      <c r="A159" s="75"/>
      <c r="B159" s="75"/>
      <c r="C159" s="75"/>
      <c r="D159" s="75"/>
      <c r="E159" s="75"/>
      <c r="F159" s="75"/>
      <c r="G159" s="310" t="s">
        <v>318</v>
      </c>
      <c r="H159" s="75"/>
      <c r="I159" s="75"/>
      <c r="J159" s="75" t="s">
        <v>383</v>
      </c>
      <c r="K159" s="75"/>
      <c r="L159" s="75"/>
      <c r="M159" s="75"/>
      <c r="N159" s="75"/>
      <c r="O159" s="75"/>
      <c r="P159" s="75"/>
      <c r="Q159" s="75"/>
      <c r="R159" s="75"/>
      <c r="S159" s="75"/>
      <c r="T159" s="75"/>
      <c r="U159" s="75"/>
      <c r="V159" s="75"/>
      <c r="W159" s="75"/>
      <c r="X159" s="75"/>
      <c r="Y159" s="75"/>
      <c r="Z159" s="75"/>
    </row>
    <row r="160" spans="1:26" ht="14.25" customHeight="1">
      <c r="A160" s="75"/>
      <c r="B160" s="75"/>
      <c r="C160" s="75"/>
      <c r="D160" s="75"/>
      <c r="E160" s="75"/>
      <c r="F160" s="75"/>
      <c r="G160" s="313"/>
      <c r="H160" s="75"/>
      <c r="I160" s="75"/>
      <c r="J160" s="75" t="s">
        <v>385</v>
      </c>
      <c r="K160" s="75"/>
      <c r="L160" s="75"/>
      <c r="M160" s="75"/>
      <c r="N160" s="75"/>
      <c r="O160" s="75"/>
      <c r="P160" s="75"/>
      <c r="Q160" s="75"/>
      <c r="R160" s="75"/>
      <c r="S160" s="75"/>
      <c r="T160" s="75"/>
      <c r="U160" s="75"/>
      <c r="V160" s="75"/>
      <c r="W160" s="75"/>
      <c r="X160" s="75"/>
      <c r="Y160" s="75"/>
      <c r="Z160" s="75"/>
    </row>
    <row r="161" spans="1:26" ht="14.25" customHeight="1">
      <c r="A161" s="75"/>
      <c r="B161" s="75"/>
      <c r="C161" s="75"/>
      <c r="D161" s="75"/>
      <c r="E161" s="75"/>
      <c r="F161" s="75"/>
      <c r="G161" s="313" t="s">
        <v>789</v>
      </c>
      <c r="H161" s="75"/>
      <c r="I161" s="75"/>
      <c r="J161" s="75" t="s">
        <v>387</v>
      </c>
      <c r="K161" s="75"/>
      <c r="L161" s="75"/>
      <c r="M161" s="75"/>
      <c r="N161" s="75"/>
      <c r="O161" s="75"/>
      <c r="P161" s="75"/>
      <c r="Q161" s="75"/>
      <c r="R161" s="75"/>
      <c r="S161" s="75"/>
      <c r="T161" s="75"/>
      <c r="U161" s="75"/>
      <c r="V161" s="75"/>
      <c r="W161" s="75"/>
      <c r="X161" s="75"/>
      <c r="Y161" s="75"/>
      <c r="Z161" s="75"/>
    </row>
    <row r="162" spans="1:26" ht="14.25" customHeight="1">
      <c r="A162" s="75"/>
      <c r="B162" s="75"/>
      <c r="C162" s="75"/>
      <c r="D162" s="75"/>
      <c r="E162" s="75"/>
      <c r="F162" s="75"/>
      <c r="G162" s="313" t="s">
        <v>791</v>
      </c>
      <c r="H162" s="75"/>
      <c r="I162" s="75"/>
      <c r="J162" s="75" t="s">
        <v>388</v>
      </c>
      <c r="K162" s="75"/>
      <c r="L162" s="75"/>
      <c r="M162" s="75"/>
      <c r="N162" s="75"/>
      <c r="O162" s="75"/>
      <c r="P162" s="75"/>
      <c r="Q162" s="75"/>
      <c r="R162" s="75"/>
      <c r="S162" s="75"/>
      <c r="T162" s="75"/>
      <c r="U162" s="75"/>
      <c r="V162" s="75"/>
      <c r="W162" s="75"/>
      <c r="X162" s="75"/>
      <c r="Y162" s="75"/>
      <c r="Z162" s="75"/>
    </row>
    <row r="163" spans="1:26" ht="14.25" customHeight="1">
      <c r="A163" s="75"/>
      <c r="B163" s="75"/>
      <c r="C163" s="75"/>
      <c r="D163" s="75"/>
      <c r="E163" s="75"/>
      <c r="F163" s="75"/>
      <c r="G163" s="313" t="s">
        <v>793</v>
      </c>
      <c r="H163" s="75"/>
      <c r="I163" s="75"/>
      <c r="J163" s="75" t="s">
        <v>389</v>
      </c>
      <c r="K163" s="75"/>
      <c r="L163" s="75"/>
      <c r="M163" s="75"/>
      <c r="N163" s="75"/>
      <c r="O163" s="75"/>
      <c r="P163" s="75"/>
      <c r="Q163" s="75"/>
      <c r="R163" s="75"/>
      <c r="S163" s="75"/>
      <c r="T163" s="75"/>
      <c r="U163" s="75"/>
      <c r="V163" s="75"/>
      <c r="W163" s="75"/>
      <c r="X163" s="75"/>
      <c r="Y163" s="75"/>
      <c r="Z163" s="75"/>
    </row>
    <row r="164" spans="1:26" ht="14.25" customHeight="1">
      <c r="A164" s="75"/>
      <c r="B164" s="75"/>
      <c r="C164" s="75"/>
      <c r="D164" s="75"/>
      <c r="E164" s="75"/>
      <c r="F164" s="75"/>
      <c r="G164" s="313" t="s">
        <v>795</v>
      </c>
      <c r="H164" s="75"/>
      <c r="I164" s="75"/>
      <c r="J164" s="75" t="s">
        <v>390</v>
      </c>
      <c r="K164" s="75"/>
      <c r="L164" s="75"/>
      <c r="M164" s="75"/>
      <c r="N164" s="75"/>
      <c r="O164" s="75"/>
      <c r="P164" s="75"/>
      <c r="Q164" s="75"/>
      <c r="R164" s="75"/>
      <c r="S164" s="75"/>
      <c r="T164" s="75"/>
      <c r="U164" s="75"/>
      <c r="V164" s="75"/>
      <c r="W164" s="75"/>
      <c r="X164" s="75"/>
      <c r="Y164" s="75"/>
      <c r="Z164" s="75"/>
    </row>
    <row r="165" spans="1:26" ht="14.25" customHeight="1">
      <c r="A165" s="75"/>
      <c r="B165" s="75"/>
      <c r="C165" s="75"/>
      <c r="D165" s="75"/>
      <c r="E165" s="75"/>
      <c r="F165" s="75"/>
      <c r="G165" s="313" t="s">
        <v>797</v>
      </c>
      <c r="H165" s="75"/>
      <c r="I165" s="75"/>
      <c r="J165" s="75" t="s">
        <v>392</v>
      </c>
      <c r="K165" s="75"/>
      <c r="L165" s="75"/>
      <c r="M165" s="75"/>
      <c r="N165" s="75"/>
      <c r="O165" s="75"/>
      <c r="P165" s="75"/>
      <c r="Q165" s="75"/>
      <c r="R165" s="75"/>
      <c r="S165" s="75"/>
      <c r="T165" s="75"/>
      <c r="U165" s="75"/>
      <c r="V165" s="75"/>
      <c r="W165" s="75"/>
      <c r="X165" s="75"/>
      <c r="Y165" s="75"/>
      <c r="Z165" s="75"/>
    </row>
    <row r="166" spans="1:26" ht="14.25" customHeight="1">
      <c r="A166" s="75"/>
      <c r="B166" s="75"/>
      <c r="C166" s="75"/>
      <c r="D166" s="75"/>
      <c r="E166" s="75"/>
      <c r="F166" s="75"/>
      <c r="G166" s="313" t="s">
        <v>799</v>
      </c>
      <c r="H166" s="75"/>
      <c r="I166" s="75"/>
      <c r="J166" s="75" t="s">
        <v>393</v>
      </c>
      <c r="K166" s="75"/>
      <c r="L166" s="75"/>
      <c r="M166" s="75"/>
      <c r="N166" s="75"/>
      <c r="O166" s="75"/>
      <c r="P166" s="75"/>
      <c r="Q166" s="75"/>
      <c r="R166" s="75"/>
      <c r="S166" s="75"/>
      <c r="T166" s="75"/>
      <c r="U166" s="75"/>
      <c r="V166" s="75"/>
      <c r="W166" s="75"/>
      <c r="X166" s="75"/>
      <c r="Y166" s="75"/>
      <c r="Z166" s="75"/>
    </row>
    <row r="167" spans="1:26" ht="14.25" customHeight="1">
      <c r="A167" s="75"/>
      <c r="B167" s="75"/>
      <c r="C167" s="75"/>
      <c r="D167" s="75"/>
      <c r="E167" s="75"/>
      <c r="F167" s="75"/>
      <c r="G167" s="313" t="s">
        <v>801</v>
      </c>
      <c r="H167" s="75"/>
      <c r="I167" s="75"/>
      <c r="J167" s="75" t="s">
        <v>394</v>
      </c>
      <c r="K167" s="75"/>
      <c r="L167" s="75"/>
      <c r="M167" s="75"/>
      <c r="N167" s="75"/>
      <c r="O167" s="75"/>
      <c r="P167" s="75"/>
      <c r="Q167" s="75"/>
      <c r="R167" s="75"/>
      <c r="S167" s="75"/>
      <c r="T167" s="75"/>
      <c r="U167" s="75"/>
      <c r="V167" s="75"/>
      <c r="W167" s="75"/>
      <c r="X167" s="75"/>
      <c r="Y167" s="75"/>
      <c r="Z167" s="75"/>
    </row>
    <row r="168" spans="1:26" ht="14.25" customHeight="1">
      <c r="A168" s="75"/>
      <c r="B168" s="75"/>
      <c r="C168" s="75"/>
      <c r="D168" s="75"/>
      <c r="E168" s="75"/>
      <c r="F168" s="75"/>
      <c r="G168" s="313" t="s">
        <v>803</v>
      </c>
      <c r="H168" s="75"/>
      <c r="I168" s="75"/>
      <c r="J168" s="75" t="s">
        <v>395</v>
      </c>
      <c r="K168" s="75"/>
      <c r="L168" s="75"/>
      <c r="M168" s="75"/>
      <c r="N168" s="75"/>
      <c r="O168" s="75"/>
      <c r="P168" s="75"/>
      <c r="Q168" s="75"/>
      <c r="R168" s="75"/>
      <c r="S168" s="75"/>
      <c r="T168" s="75"/>
      <c r="U168" s="75"/>
      <c r="V168" s="75"/>
      <c r="W168" s="75"/>
      <c r="X168" s="75"/>
      <c r="Y168" s="75"/>
      <c r="Z168" s="75"/>
    </row>
    <row r="169" spans="1:26" ht="14.25" customHeight="1">
      <c r="A169" s="75"/>
      <c r="B169" s="75"/>
      <c r="C169" s="75"/>
      <c r="D169" s="75"/>
      <c r="E169" s="75"/>
      <c r="F169" s="75"/>
      <c r="G169" s="313"/>
      <c r="H169" s="75"/>
      <c r="I169" s="75"/>
      <c r="J169" s="75" t="s">
        <v>396</v>
      </c>
      <c r="K169" s="75"/>
      <c r="L169" s="75"/>
      <c r="M169" s="75"/>
      <c r="N169" s="75"/>
      <c r="O169" s="75"/>
      <c r="P169" s="75"/>
      <c r="Q169" s="75"/>
      <c r="R169" s="75"/>
      <c r="S169" s="75"/>
      <c r="T169" s="75"/>
      <c r="U169" s="75"/>
      <c r="V169" s="75"/>
      <c r="W169" s="75"/>
      <c r="X169" s="75"/>
      <c r="Y169" s="75"/>
      <c r="Z169" s="75"/>
    </row>
    <row r="170" spans="1:26" ht="14.25" customHeight="1">
      <c r="A170" s="75"/>
      <c r="B170" s="75"/>
      <c r="C170" s="75"/>
      <c r="D170" s="75"/>
      <c r="E170" s="75"/>
      <c r="F170" s="75"/>
      <c r="G170" s="313" t="s">
        <v>437</v>
      </c>
      <c r="H170" s="75"/>
      <c r="I170" s="75"/>
      <c r="J170" s="75" t="s">
        <v>400</v>
      </c>
      <c r="K170" s="75"/>
      <c r="L170" s="75"/>
      <c r="M170" s="75"/>
      <c r="N170" s="75"/>
      <c r="O170" s="75"/>
      <c r="P170" s="75"/>
      <c r="Q170" s="75"/>
      <c r="R170" s="75"/>
      <c r="S170" s="75"/>
      <c r="T170" s="75"/>
      <c r="U170" s="75"/>
      <c r="V170" s="75"/>
      <c r="W170" s="75"/>
      <c r="X170" s="75"/>
      <c r="Y170" s="75"/>
      <c r="Z170" s="75"/>
    </row>
    <row r="171" spans="1:26" ht="14.25" customHeight="1">
      <c r="A171" s="75"/>
      <c r="B171" s="75"/>
      <c r="C171" s="75"/>
      <c r="D171" s="75"/>
      <c r="E171" s="75"/>
      <c r="F171" s="75"/>
      <c r="G171" s="313" t="s">
        <v>439</v>
      </c>
      <c r="H171" s="75"/>
      <c r="I171" s="75"/>
      <c r="J171" s="75" t="s">
        <v>402</v>
      </c>
      <c r="K171" s="75"/>
      <c r="L171" s="75"/>
      <c r="M171" s="75"/>
      <c r="N171" s="75"/>
      <c r="O171" s="75"/>
      <c r="P171" s="75"/>
      <c r="Q171" s="75"/>
      <c r="R171" s="75"/>
      <c r="S171" s="75"/>
      <c r="T171" s="75"/>
      <c r="U171" s="75"/>
      <c r="V171" s="75"/>
      <c r="W171" s="75"/>
      <c r="X171" s="75"/>
      <c r="Y171" s="75"/>
      <c r="Z171" s="75"/>
    </row>
    <row r="172" spans="1:26" ht="14.25" customHeight="1">
      <c r="A172" s="75"/>
      <c r="B172" s="75"/>
      <c r="C172" s="75"/>
      <c r="D172" s="75"/>
      <c r="E172" s="75"/>
      <c r="F172" s="75"/>
      <c r="G172" s="313" t="s">
        <v>441</v>
      </c>
      <c r="H172" s="75"/>
      <c r="I172" s="75"/>
      <c r="J172" s="75" t="s">
        <v>403</v>
      </c>
      <c r="K172" s="75"/>
      <c r="L172" s="75"/>
      <c r="M172" s="75"/>
      <c r="N172" s="75"/>
      <c r="O172" s="75"/>
      <c r="P172" s="75"/>
      <c r="Q172" s="75"/>
      <c r="R172" s="75"/>
      <c r="S172" s="75"/>
      <c r="T172" s="75"/>
      <c r="U172" s="75"/>
      <c r="V172" s="75"/>
      <c r="W172" s="75"/>
      <c r="X172" s="75"/>
      <c r="Y172" s="75"/>
      <c r="Z172" s="75"/>
    </row>
    <row r="173" spans="1:26" ht="14.25" customHeight="1">
      <c r="A173" s="75"/>
      <c r="B173" s="75"/>
      <c r="C173" s="75"/>
      <c r="D173" s="75"/>
      <c r="E173" s="75"/>
      <c r="F173" s="75"/>
      <c r="G173" s="313" t="s">
        <v>443</v>
      </c>
      <c r="H173" s="75"/>
      <c r="I173" s="75"/>
      <c r="J173" s="75" t="s">
        <v>405</v>
      </c>
      <c r="K173" s="75"/>
      <c r="L173" s="75"/>
      <c r="M173" s="75"/>
      <c r="N173" s="75"/>
      <c r="O173" s="75"/>
      <c r="P173" s="75"/>
      <c r="Q173" s="75"/>
      <c r="R173" s="75"/>
      <c r="S173" s="75"/>
      <c r="T173" s="75"/>
      <c r="U173" s="75"/>
      <c r="V173" s="75"/>
      <c r="W173" s="75"/>
      <c r="X173" s="75"/>
      <c r="Y173" s="75"/>
      <c r="Z173" s="75"/>
    </row>
    <row r="174" spans="1:26" ht="14.25" customHeight="1">
      <c r="A174" s="75"/>
      <c r="B174" s="75"/>
      <c r="C174" s="75"/>
      <c r="D174" s="75"/>
      <c r="E174" s="75"/>
      <c r="F174" s="75"/>
      <c r="G174" s="313" t="s">
        <v>445</v>
      </c>
      <c r="H174" s="75"/>
      <c r="I174" s="75"/>
      <c r="J174" s="75" t="s">
        <v>408</v>
      </c>
      <c r="K174" s="75"/>
      <c r="L174" s="75"/>
      <c r="M174" s="75"/>
      <c r="N174" s="75"/>
      <c r="O174" s="75"/>
      <c r="P174" s="75"/>
      <c r="Q174" s="75"/>
      <c r="R174" s="75"/>
      <c r="S174" s="75"/>
      <c r="T174" s="75"/>
      <c r="U174" s="75"/>
      <c r="V174" s="75"/>
      <c r="W174" s="75"/>
      <c r="X174" s="75"/>
      <c r="Y174" s="75"/>
      <c r="Z174" s="75"/>
    </row>
    <row r="175" spans="1:26" ht="14.25" customHeight="1">
      <c r="A175" s="75"/>
      <c r="B175" s="75"/>
      <c r="C175" s="75"/>
      <c r="D175" s="75"/>
      <c r="E175" s="75"/>
      <c r="F175" s="75"/>
      <c r="G175" s="313" t="s">
        <v>447</v>
      </c>
      <c r="H175" s="75"/>
      <c r="I175" s="75"/>
      <c r="J175" s="75" t="s">
        <v>410</v>
      </c>
      <c r="K175" s="75"/>
      <c r="L175" s="75"/>
      <c r="M175" s="75"/>
      <c r="N175" s="75"/>
      <c r="O175" s="75"/>
      <c r="P175" s="75"/>
      <c r="Q175" s="75"/>
      <c r="R175" s="75"/>
      <c r="S175" s="75"/>
      <c r="T175" s="75"/>
      <c r="U175" s="75"/>
      <c r="V175" s="75"/>
      <c r="W175" s="75"/>
      <c r="X175" s="75"/>
      <c r="Y175" s="75"/>
      <c r="Z175" s="75"/>
    </row>
    <row r="176" spans="1:26" ht="14.25" customHeight="1">
      <c r="A176" s="75"/>
      <c r="B176" s="75"/>
      <c r="C176" s="75"/>
      <c r="D176" s="75"/>
      <c r="E176" s="75"/>
      <c r="F176" s="75"/>
      <c r="G176" s="313" t="s">
        <v>449</v>
      </c>
      <c r="H176" s="75"/>
      <c r="I176" s="75"/>
      <c r="J176" s="75" t="s">
        <v>412</v>
      </c>
      <c r="K176" s="75"/>
      <c r="L176" s="75"/>
      <c r="M176" s="75"/>
      <c r="N176" s="75"/>
      <c r="O176" s="75"/>
      <c r="P176" s="75"/>
      <c r="Q176" s="75"/>
      <c r="R176" s="75"/>
      <c r="S176" s="75"/>
      <c r="T176" s="75"/>
      <c r="U176" s="75"/>
      <c r="V176" s="75"/>
      <c r="W176" s="75"/>
      <c r="X176" s="75"/>
      <c r="Y176" s="75"/>
      <c r="Z176" s="75"/>
    </row>
    <row r="177" spans="1:26" ht="14.25" customHeight="1">
      <c r="A177" s="75"/>
      <c r="B177" s="75"/>
      <c r="C177" s="75"/>
      <c r="D177" s="75"/>
      <c r="E177" s="75"/>
      <c r="F177" s="75"/>
      <c r="G177" s="313" t="s">
        <v>451</v>
      </c>
      <c r="H177" s="75"/>
      <c r="I177" s="75"/>
      <c r="J177" s="75" t="s">
        <v>414</v>
      </c>
      <c r="K177" s="75"/>
      <c r="L177" s="75"/>
      <c r="M177" s="75"/>
      <c r="N177" s="75"/>
      <c r="O177" s="75"/>
      <c r="P177" s="75"/>
      <c r="Q177" s="75"/>
      <c r="R177" s="75"/>
      <c r="S177" s="75"/>
      <c r="T177" s="75"/>
      <c r="U177" s="75"/>
      <c r="V177" s="75"/>
      <c r="W177" s="75"/>
      <c r="X177" s="75"/>
      <c r="Y177" s="75"/>
      <c r="Z177" s="75"/>
    </row>
    <row r="178" spans="1:26" ht="14.25" customHeight="1">
      <c r="A178" s="75"/>
      <c r="B178" s="75"/>
      <c r="C178" s="75"/>
      <c r="D178" s="75"/>
      <c r="E178" s="75"/>
      <c r="F178" s="75"/>
      <c r="G178" s="313"/>
      <c r="H178" s="75"/>
      <c r="I178" s="75"/>
      <c r="J178" s="75" t="s">
        <v>416</v>
      </c>
      <c r="K178" s="75"/>
      <c r="L178" s="75"/>
      <c r="M178" s="75"/>
      <c r="N178" s="75"/>
      <c r="O178" s="75"/>
      <c r="P178" s="75"/>
      <c r="Q178" s="75"/>
      <c r="R178" s="75"/>
      <c r="S178" s="75"/>
      <c r="T178" s="75"/>
      <c r="U178" s="75"/>
      <c r="V178" s="75"/>
      <c r="W178" s="75"/>
      <c r="X178" s="75"/>
      <c r="Y178" s="75"/>
      <c r="Z178" s="75"/>
    </row>
    <row r="179" spans="1:26" ht="14.25" customHeight="1">
      <c r="A179" s="75"/>
      <c r="B179" s="75"/>
      <c r="C179" s="75"/>
      <c r="D179" s="75"/>
      <c r="E179" s="75"/>
      <c r="F179" s="75"/>
      <c r="G179" s="313"/>
      <c r="H179" s="75"/>
      <c r="I179" s="75"/>
      <c r="J179" s="75" t="s">
        <v>418</v>
      </c>
      <c r="K179" s="75"/>
      <c r="L179" s="75"/>
      <c r="M179" s="75"/>
      <c r="N179" s="75"/>
      <c r="O179" s="75"/>
      <c r="P179" s="75"/>
      <c r="Q179" s="75"/>
      <c r="R179" s="75"/>
      <c r="S179" s="75"/>
      <c r="T179" s="75"/>
      <c r="U179" s="75"/>
      <c r="V179" s="75"/>
      <c r="W179" s="75"/>
      <c r="X179" s="75"/>
      <c r="Y179" s="75"/>
      <c r="Z179" s="75"/>
    </row>
    <row r="180" spans="1:26" ht="14.25" customHeight="1">
      <c r="A180" s="75"/>
      <c r="B180" s="75"/>
      <c r="C180" s="75"/>
      <c r="D180" s="75"/>
      <c r="E180" s="75"/>
      <c r="F180" s="75"/>
      <c r="G180" s="314" t="s">
        <v>1119</v>
      </c>
      <c r="H180" s="75"/>
      <c r="I180" s="75"/>
      <c r="J180" s="75" t="s">
        <v>420</v>
      </c>
      <c r="K180" s="75"/>
      <c r="L180" s="75"/>
      <c r="M180" s="75"/>
      <c r="N180" s="75"/>
      <c r="O180" s="75"/>
      <c r="P180" s="75"/>
      <c r="Q180" s="75"/>
      <c r="R180" s="75"/>
      <c r="S180" s="75"/>
      <c r="T180" s="75"/>
      <c r="U180" s="75"/>
      <c r="V180" s="75"/>
      <c r="W180" s="75"/>
      <c r="X180" s="75"/>
      <c r="Y180" s="75"/>
      <c r="Z180" s="75"/>
    </row>
    <row r="181" spans="1:26" ht="14.25" customHeight="1">
      <c r="A181" s="75"/>
      <c r="B181" s="75"/>
      <c r="C181" s="75"/>
      <c r="D181" s="75"/>
      <c r="E181" s="75"/>
      <c r="F181" s="75"/>
      <c r="G181" s="75"/>
      <c r="H181" s="75"/>
      <c r="I181" s="75"/>
      <c r="J181" s="75" t="s">
        <v>422</v>
      </c>
      <c r="K181" s="75"/>
      <c r="L181" s="75"/>
      <c r="M181" s="75"/>
      <c r="N181" s="75"/>
      <c r="O181" s="75"/>
      <c r="P181" s="75"/>
      <c r="Q181" s="75"/>
      <c r="R181" s="75"/>
      <c r="S181" s="75"/>
      <c r="T181" s="75"/>
      <c r="U181" s="75"/>
      <c r="V181" s="75"/>
      <c r="W181" s="75"/>
      <c r="X181" s="75"/>
      <c r="Y181" s="75"/>
      <c r="Z181" s="75"/>
    </row>
    <row r="182" spans="1:26" ht="14.25" customHeight="1">
      <c r="A182" s="75"/>
      <c r="B182" s="75"/>
      <c r="C182" s="75"/>
      <c r="D182" s="75"/>
      <c r="E182" s="75"/>
      <c r="F182" s="75"/>
      <c r="G182" s="313" t="s">
        <v>815</v>
      </c>
      <c r="H182" s="75"/>
      <c r="I182" s="75"/>
      <c r="J182" s="75" t="s">
        <v>425</v>
      </c>
      <c r="K182" s="75"/>
      <c r="L182" s="75"/>
      <c r="M182" s="75"/>
      <c r="N182" s="75"/>
      <c r="O182" s="75"/>
      <c r="P182" s="75"/>
      <c r="Q182" s="75"/>
      <c r="R182" s="75"/>
      <c r="S182" s="75"/>
      <c r="T182" s="75"/>
      <c r="U182" s="75"/>
      <c r="V182" s="75"/>
      <c r="W182" s="75"/>
      <c r="X182" s="75"/>
      <c r="Y182" s="75"/>
      <c r="Z182" s="75"/>
    </row>
    <row r="183" spans="1:26" ht="14.25" customHeight="1">
      <c r="A183" s="75"/>
      <c r="B183" s="75"/>
      <c r="C183" s="75"/>
      <c r="D183" s="75"/>
      <c r="E183" s="75"/>
      <c r="F183" s="75"/>
      <c r="G183" s="313" t="s">
        <v>816</v>
      </c>
      <c r="H183" s="75"/>
      <c r="I183" s="75"/>
      <c r="J183" s="75" t="s">
        <v>427</v>
      </c>
      <c r="K183" s="75"/>
      <c r="L183" s="75"/>
      <c r="M183" s="75"/>
      <c r="N183" s="75"/>
      <c r="O183" s="75"/>
      <c r="P183" s="75"/>
      <c r="Q183" s="75"/>
      <c r="R183" s="75"/>
      <c r="S183" s="75"/>
      <c r="T183" s="75"/>
      <c r="U183" s="75"/>
      <c r="V183" s="75"/>
      <c r="W183" s="75"/>
      <c r="X183" s="75"/>
      <c r="Y183" s="75"/>
      <c r="Z183" s="75"/>
    </row>
    <row r="184" spans="1:26" ht="14.25" customHeight="1">
      <c r="A184" s="75"/>
      <c r="B184" s="75"/>
      <c r="C184" s="75"/>
      <c r="D184" s="75"/>
      <c r="E184" s="75"/>
      <c r="F184" s="75"/>
      <c r="G184" s="313" t="s">
        <v>817</v>
      </c>
      <c r="H184" s="75"/>
      <c r="I184" s="75"/>
      <c r="J184" s="75" t="s">
        <v>429</v>
      </c>
      <c r="K184" s="75"/>
      <c r="L184" s="75"/>
      <c r="M184" s="75"/>
      <c r="N184" s="75"/>
      <c r="O184" s="75"/>
      <c r="P184" s="75"/>
      <c r="Q184" s="75"/>
      <c r="R184" s="75"/>
      <c r="S184" s="75"/>
      <c r="T184" s="75"/>
      <c r="U184" s="75"/>
      <c r="V184" s="75"/>
      <c r="W184" s="75"/>
      <c r="X184" s="75"/>
      <c r="Y184" s="75"/>
      <c r="Z184" s="75"/>
    </row>
    <row r="185" spans="1:26" ht="14.25" customHeight="1">
      <c r="A185" s="75"/>
      <c r="B185" s="75"/>
      <c r="C185" s="75"/>
      <c r="D185" s="75"/>
      <c r="E185" s="75"/>
      <c r="F185" s="75"/>
      <c r="G185" s="313" t="s">
        <v>818</v>
      </c>
      <c r="H185" s="75"/>
      <c r="I185" s="75"/>
      <c r="J185" s="75" t="s">
        <v>432</v>
      </c>
      <c r="K185" s="75"/>
      <c r="L185" s="75"/>
      <c r="M185" s="75"/>
      <c r="N185" s="75"/>
      <c r="O185" s="75"/>
      <c r="P185" s="75"/>
      <c r="Q185" s="75"/>
      <c r="R185" s="75"/>
      <c r="S185" s="75"/>
      <c r="T185" s="75"/>
      <c r="U185" s="75"/>
      <c r="V185" s="75"/>
      <c r="W185" s="75"/>
      <c r="X185" s="75"/>
      <c r="Y185" s="75"/>
      <c r="Z185" s="75"/>
    </row>
    <row r="186" spans="1:26" ht="14.25" customHeight="1">
      <c r="A186" s="75"/>
      <c r="B186" s="75"/>
      <c r="C186" s="75"/>
      <c r="D186" s="75"/>
      <c r="E186" s="75"/>
      <c r="F186" s="75"/>
      <c r="G186" s="313" t="s">
        <v>819</v>
      </c>
      <c r="H186" s="75"/>
      <c r="I186" s="75"/>
      <c r="J186" s="75" t="s">
        <v>434</v>
      </c>
      <c r="K186" s="75"/>
      <c r="L186" s="75"/>
      <c r="M186" s="75"/>
      <c r="N186" s="75"/>
      <c r="O186" s="75"/>
      <c r="P186" s="75"/>
      <c r="Q186" s="75"/>
      <c r="R186" s="75"/>
      <c r="S186" s="75"/>
      <c r="T186" s="75"/>
      <c r="U186" s="75"/>
      <c r="V186" s="75"/>
      <c r="W186" s="75"/>
      <c r="X186" s="75"/>
      <c r="Y186" s="75"/>
      <c r="Z186" s="75"/>
    </row>
    <row r="187" spans="1:26" ht="14.25" customHeight="1">
      <c r="A187" s="75"/>
      <c r="B187" s="75"/>
      <c r="C187" s="75"/>
      <c r="D187" s="75"/>
      <c r="E187" s="75"/>
      <c r="F187" s="75"/>
      <c r="G187" s="313" t="s">
        <v>820</v>
      </c>
      <c r="H187" s="75"/>
      <c r="I187" s="75"/>
      <c r="J187" s="75" t="s">
        <v>437</v>
      </c>
      <c r="K187" s="75"/>
      <c r="L187" s="75"/>
      <c r="M187" s="75"/>
      <c r="N187" s="75"/>
      <c r="O187" s="75"/>
      <c r="P187" s="75"/>
      <c r="Q187" s="75"/>
      <c r="R187" s="75"/>
      <c r="S187" s="75"/>
      <c r="T187" s="75"/>
      <c r="U187" s="75"/>
      <c r="V187" s="75"/>
      <c r="W187" s="75"/>
      <c r="X187" s="75"/>
      <c r="Y187" s="75"/>
      <c r="Z187" s="75"/>
    </row>
    <row r="188" spans="1:26" ht="14.25" customHeight="1">
      <c r="A188" s="75"/>
      <c r="B188" s="75"/>
      <c r="C188" s="75"/>
      <c r="D188" s="75"/>
      <c r="E188" s="75"/>
      <c r="F188" s="75"/>
      <c r="G188" s="313" t="s">
        <v>821</v>
      </c>
      <c r="H188" s="75"/>
      <c r="I188" s="75"/>
      <c r="J188" s="75" t="s">
        <v>439</v>
      </c>
      <c r="K188" s="75"/>
      <c r="L188" s="75"/>
      <c r="M188" s="75"/>
      <c r="N188" s="75"/>
      <c r="O188" s="75"/>
      <c r="P188" s="75"/>
      <c r="Q188" s="75"/>
      <c r="R188" s="75"/>
      <c r="S188" s="75"/>
      <c r="T188" s="75"/>
      <c r="U188" s="75"/>
      <c r="V188" s="75"/>
      <c r="W188" s="75"/>
      <c r="X188" s="75"/>
      <c r="Y188" s="75"/>
      <c r="Z188" s="75"/>
    </row>
    <row r="189" spans="1:26" ht="14.25" customHeight="1">
      <c r="A189" s="75"/>
      <c r="B189" s="75"/>
      <c r="C189" s="75"/>
      <c r="D189" s="75"/>
      <c r="E189" s="75"/>
      <c r="F189" s="75"/>
      <c r="G189" s="313" t="s">
        <v>822</v>
      </c>
      <c r="H189" s="75"/>
      <c r="I189" s="75"/>
      <c r="J189" s="75" t="s">
        <v>441</v>
      </c>
      <c r="K189" s="75"/>
      <c r="L189" s="75"/>
      <c r="M189" s="75"/>
      <c r="N189" s="75"/>
      <c r="O189" s="75"/>
      <c r="P189" s="75"/>
      <c r="Q189" s="75"/>
      <c r="R189" s="75"/>
      <c r="S189" s="75"/>
      <c r="T189" s="75"/>
      <c r="U189" s="75"/>
      <c r="V189" s="75"/>
      <c r="W189" s="75"/>
      <c r="X189" s="75"/>
      <c r="Y189" s="75"/>
      <c r="Z189" s="75"/>
    </row>
    <row r="190" spans="1:26" ht="14.25" customHeight="1">
      <c r="A190" s="75"/>
      <c r="B190" s="75"/>
      <c r="C190" s="75"/>
      <c r="D190" s="75"/>
      <c r="E190" s="75"/>
      <c r="F190" s="75"/>
      <c r="G190" s="313" t="s">
        <v>823</v>
      </c>
      <c r="H190" s="75"/>
      <c r="I190" s="75"/>
      <c r="J190" s="75" t="s">
        <v>443</v>
      </c>
      <c r="K190" s="75"/>
      <c r="L190" s="75"/>
      <c r="M190" s="75"/>
      <c r="N190" s="75"/>
      <c r="O190" s="75"/>
      <c r="P190" s="75"/>
      <c r="Q190" s="75"/>
      <c r="R190" s="75"/>
      <c r="S190" s="75"/>
      <c r="T190" s="75"/>
      <c r="U190" s="75"/>
      <c r="V190" s="75"/>
      <c r="W190" s="75"/>
      <c r="X190" s="75"/>
      <c r="Y190" s="75"/>
      <c r="Z190" s="75"/>
    </row>
    <row r="191" spans="1:26" ht="14.25" customHeight="1">
      <c r="A191" s="75"/>
      <c r="B191" s="75"/>
      <c r="C191" s="75"/>
      <c r="D191" s="75"/>
      <c r="E191" s="75"/>
      <c r="F191" s="75"/>
      <c r="G191" s="313" t="s">
        <v>825</v>
      </c>
      <c r="H191" s="75"/>
      <c r="I191" s="75"/>
      <c r="J191" s="75" t="s">
        <v>445</v>
      </c>
      <c r="K191" s="75"/>
      <c r="L191" s="75"/>
      <c r="M191" s="75"/>
      <c r="N191" s="75"/>
      <c r="O191" s="75"/>
      <c r="P191" s="75"/>
      <c r="Q191" s="75"/>
      <c r="R191" s="75"/>
      <c r="S191" s="75"/>
      <c r="T191" s="75"/>
      <c r="U191" s="75"/>
      <c r="V191" s="75"/>
      <c r="W191" s="75"/>
      <c r="X191" s="75"/>
      <c r="Y191" s="75"/>
      <c r="Z191" s="75"/>
    </row>
    <row r="192" spans="1:26" ht="14.25" customHeight="1">
      <c r="A192" s="75"/>
      <c r="B192" s="75"/>
      <c r="C192" s="75"/>
      <c r="D192" s="75"/>
      <c r="E192" s="75"/>
      <c r="F192" s="75"/>
      <c r="G192" s="313" t="s">
        <v>826</v>
      </c>
      <c r="H192" s="75"/>
      <c r="I192" s="75"/>
      <c r="J192" s="75" t="s">
        <v>447</v>
      </c>
      <c r="K192" s="75"/>
      <c r="L192" s="75"/>
      <c r="M192" s="75"/>
      <c r="N192" s="75"/>
      <c r="O192" s="75"/>
      <c r="P192" s="75"/>
      <c r="Q192" s="75"/>
      <c r="R192" s="75"/>
      <c r="S192" s="75"/>
      <c r="T192" s="75"/>
      <c r="U192" s="75"/>
      <c r="V192" s="75"/>
      <c r="W192" s="75"/>
      <c r="X192" s="75"/>
      <c r="Y192" s="75"/>
      <c r="Z192" s="75"/>
    </row>
    <row r="193" spans="1:26" ht="14.25" customHeight="1">
      <c r="A193" s="75"/>
      <c r="B193" s="75"/>
      <c r="C193" s="75"/>
      <c r="D193" s="75"/>
      <c r="E193" s="75"/>
      <c r="F193" s="75"/>
      <c r="G193" s="313" t="s">
        <v>827</v>
      </c>
      <c r="H193" s="75"/>
      <c r="I193" s="75"/>
      <c r="J193" s="75" t="s">
        <v>449</v>
      </c>
      <c r="K193" s="75"/>
      <c r="L193" s="75"/>
      <c r="M193" s="75"/>
      <c r="N193" s="75"/>
      <c r="O193" s="75"/>
      <c r="P193" s="75"/>
      <c r="Q193" s="75"/>
      <c r="R193" s="75"/>
      <c r="S193" s="75"/>
      <c r="T193" s="75"/>
      <c r="U193" s="75"/>
      <c r="V193" s="75"/>
      <c r="W193" s="75"/>
      <c r="X193" s="75"/>
      <c r="Y193" s="75"/>
      <c r="Z193" s="75"/>
    </row>
    <row r="194" spans="1:26" ht="14.25" customHeight="1">
      <c r="A194" s="75"/>
      <c r="B194" s="75"/>
      <c r="C194" s="75"/>
      <c r="D194" s="75"/>
      <c r="E194" s="75"/>
      <c r="F194" s="75"/>
      <c r="G194" s="313" t="s">
        <v>828</v>
      </c>
      <c r="H194" s="75"/>
      <c r="I194" s="75"/>
      <c r="J194" s="75" t="s">
        <v>451</v>
      </c>
      <c r="K194" s="75"/>
      <c r="L194" s="75"/>
      <c r="M194" s="75"/>
      <c r="N194" s="75"/>
      <c r="O194" s="75"/>
      <c r="P194" s="75"/>
      <c r="Q194" s="75"/>
      <c r="R194" s="75"/>
      <c r="S194" s="75"/>
      <c r="T194" s="75"/>
      <c r="U194" s="75"/>
      <c r="V194" s="75"/>
      <c r="W194" s="75"/>
      <c r="X194" s="75"/>
      <c r="Y194" s="75"/>
      <c r="Z194" s="75"/>
    </row>
    <row r="195" spans="1:26" ht="14.25" customHeight="1">
      <c r="A195" s="75"/>
      <c r="B195" s="75"/>
      <c r="C195" s="75"/>
      <c r="D195" s="75"/>
      <c r="E195" s="75"/>
      <c r="F195" s="75"/>
      <c r="G195" s="313" t="s">
        <v>829</v>
      </c>
      <c r="H195" s="75"/>
      <c r="I195" s="75"/>
      <c r="J195" s="75"/>
      <c r="K195" s="75"/>
      <c r="L195" s="75"/>
      <c r="M195" s="75"/>
      <c r="N195" s="75"/>
      <c r="O195" s="75"/>
      <c r="P195" s="75"/>
      <c r="Q195" s="75"/>
      <c r="R195" s="75"/>
      <c r="S195" s="75"/>
      <c r="T195" s="75"/>
      <c r="U195" s="75"/>
      <c r="V195" s="75"/>
      <c r="W195" s="75"/>
      <c r="X195" s="75"/>
      <c r="Y195" s="75"/>
      <c r="Z195" s="75"/>
    </row>
    <row r="196" spans="1:26" ht="14.25" customHeight="1">
      <c r="A196" s="75"/>
      <c r="B196" s="75"/>
      <c r="C196" s="75"/>
      <c r="D196" s="75"/>
      <c r="E196" s="75"/>
      <c r="F196" s="75"/>
      <c r="G196" s="313" t="s">
        <v>830</v>
      </c>
      <c r="H196" s="75"/>
      <c r="I196" s="75"/>
      <c r="J196" s="75"/>
      <c r="K196" s="75"/>
      <c r="L196" s="75"/>
      <c r="M196" s="75"/>
      <c r="N196" s="75"/>
      <c r="O196" s="75"/>
      <c r="P196" s="75"/>
      <c r="Q196" s="75"/>
      <c r="R196" s="75"/>
      <c r="S196" s="75"/>
      <c r="T196" s="75"/>
      <c r="U196" s="75"/>
      <c r="V196" s="75"/>
      <c r="W196" s="75"/>
      <c r="X196" s="75"/>
      <c r="Y196" s="75"/>
      <c r="Z196" s="75"/>
    </row>
    <row r="197" spans="1:26" ht="14.25" customHeight="1">
      <c r="A197" s="75"/>
      <c r="B197" s="75"/>
      <c r="C197" s="75"/>
      <c r="D197" s="75"/>
      <c r="E197" s="75"/>
      <c r="F197" s="75"/>
      <c r="G197" s="315"/>
      <c r="H197" s="75"/>
      <c r="I197" s="75"/>
      <c r="J197" s="75"/>
      <c r="K197" s="75"/>
      <c r="L197" s="75"/>
      <c r="M197" s="75"/>
      <c r="N197" s="75"/>
      <c r="O197" s="75"/>
      <c r="P197" s="75"/>
      <c r="Q197" s="75"/>
      <c r="R197" s="75"/>
      <c r="S197" s="75"/>
      <c r="T197" s="75"/>
      <c r="U197" s="75"/>
      <c r="V197" s="75"/>
      <c r="W197" s="75"/>
      <c r="X197" s="75"/>
      <c r="Y197" s="75"/>
      <c r="Z197" s="75"/>
    </row>
    <row r="198" spans="1:26" ht="14.25" customHeight="1">
      <c r="A198" s="75"/>
      <c r="B198" s="75"/>
      <c r="C198" s="75"/>
      <c r="D198" s="75"/>
      <c r="E198" s="75"/>
      <c r="F198" s="75"/>
      <c r="G198" s="313" t="s">
        <v>832</v>
      </c>
      <c r="H198" s="75"/>
      <c r="I198" s="75"/>
      <c r="J198" s="75"/>
      <c r="K198" s="75"/>
      <c r="L198" s="75"/>
      <c r="M198" s="75"/>
      <c r="N198" s="75"/>
      <c r="O198" s="75"/>
      <c r="P198" s="75"/>
      <c r="Q198" s="75"/>
      <c r="R198" s="75"/>
      <c r="S198" s="75"/>
      <c r="T198" s="75"/>
      <c r="U198" s="75"/>
      <c r="V198" s="75"/>
      <c r="W198" s="75"/>
      <c r="X198" s="75"/>
      <c r="Y198" s="75"/>
      <c r="Z198" s="75"/>
    </row>
    <row r="199" spans="1:26" ht="14.25" customHeight="1">
      <c r="A199" s="75"/>
      <c r="B199" s="75"/>
      <c r="C199" s="75"/>
      <c r="D199" s="75"/>
      <c r="E199" s="75"/>
      <c r="F199" s="75"/>
      <c r="G199" s="313" t="s">
        <v>833</v>
      </c>
      <c r="H199" s="75"/>
      <c r="I199" s="75"/>
      <c r="J199" s="75"/>
      <c r="K199" s="75"/>
      <c r="L199" s="75"/>
      <c r="M199" s="75"/>
      <c r="N199" s="75"/>
      <c r="O199" s="75"/>
      <c r="P199" s="75"/>
      <c r="Q199" s="75"/>
      <c r="R199" s="75"/>
      <c r="S199" s="75"/>
      <c r="T199" s="75"/>
      <c r="U199" s="75"/>
      <c r="V199" s="75"/>
      <c r="W199" s="75"/>
      <c r="X199" s="75"/>
      <c r="Y199" s="75"/>
      <c r="Z199" s="75"/>
    </row>
    <row r="200" spans="1:26" ht="14.25" customHeight="1">
      <c r="A200" s="75"/>
      <c r="B200" s="75"/>
      <c r="C200" s="75"/>
      <c r="D200" s="75"/>
      <c r="E200" s="75"/>
      <c r="F200" s="75"/>
      <c r="G200" s="313" t="s">
        <v>834</v>
      </c>
      <c r="H200" s="75"/>
      <c r="I200" s="75"/>
      <c r="J200" s="75"/>
      <c r="K200" s="75"/>
      <c r="L200" s="75"/>
      <c r="M200" s="75"/>
      <c r="N200" s="75"/>
      <c r="O200" s="75"/>
      <c r="P200" s="75"/>
      <c r="Q200" s="75"/>
      <c r="R200" s="75"/>
      <c r="S200" s="75"/>
      <c r="T200" s="75"/>
      <c r="U200" s="75"/>
      <c r="V200" s="75"/>
      <c r="W200" s="75"/>
      <c r="X200" s="75"/>
      <c r="Y200" s="75"/>
      <c r="Z200" s="75"/>
    </row>
    <row r="201" spans="1:26" ht="14.25" customHeight="1">
      <c r="A201" s="75"/>
      <c r="B201" s="75"/>
      <c r="C201" s="75"/>
      <c r="D201" s="75"/>
      <c r="E201" s="75"/>
      <c r="F201" s="75"/>
      <c r="G201" s="313" t="s">
        <v>835</v>
      </c>
      <c r="H201" s="75"/>
      <c r="I201" s="75"/>
      <c r="J201" s="75"/>
      <c r="K201" s="75"/>
      <c r="L201" s="75"/>
      <c r="M201" s="75"/>
      <c r="N201" s="75"/>
      <c r="O201" s="75"/>
      <c r="P201" s="75"/>
      <c r="Q201" s="75"/>
      <c r="R201" s="75"/>
      <c r="S201" s="75"/>
      <c r="T201" s="75"/>
      <c r="U201" s="75"/>
      <c r="V201" s="75"/>
      <c r="W201" s="75"/>
      <c r="X201" s="75"/>
      <c r="Y201" s="75"/>
      <c r="Z201" s="75"/>
    </row>
    <row r="202" spans="1:26" ht="14.25" customHeight="1">
      <c r="A202" s="75"/>
      <c r="B202" s="75"/>
      <c r="C202" s="75"/>
      <c r="D202" s="75"/>
      <c r="E202" s="75"/>
      <c r="F202" s="75"/>
      <c r="G202" s="313" t="s">
        <v>836</v>
      </c>
      <c r="H202" s="75"/>
      <c r="I202" s="75"/>
      <c r="J202" s="75"/>
      <c r="K202" s="75"/>
      <c r="L202" s="75"/>
      <c r="M202" s="75"/>
      <c r="N202" s="75"/>
      <c r="O202" s="75"/>
      <c r="P202" s="75"/>
      <c r="Q202" s="75"/>
      <c r="R202" s="75"/>
      <c r="S202" s="75"/>
      <c r="T202" s="75"/>
      <c r="U202" s="75"/>
      <c r="V202" s="75"/>
      <c r="W202" s="75"/>
      <c r="X202" s="75"/>
      <c r="Y202" s="75"/>
      <c r="Z202" s="75"/>
    </row>
    <row r="203" spans="1:26" ht="14.25" customHeight="1">
      <c r="A203" s="75"/>
      <c r="B203" s="75"/>
      <c r="C203" s="75"/>
      <c r="D203" s="75"/>
      <c r="E203" s="75"/>
      <c r="F203" s="75"/>
      <c r="G203" s="313" t="s">
        <v>837</v>
      </c>
      <c r="H203" s="75"/>
      <c r="I203" s="75"/>
      <c r="J203" s="75"/>
      <c r="K203" s="75"/>
      <c r="L203" s="75"/>
      <c r="M203" s="75"/>
      <c r="N203" s="75"/>
      <c r="O203" s="75"/>
      <c r="P203" s="75"/>
      <c r="Q203" s="75"/>
      <c r="R203" s="75"/>
      <c r="S203" s="75"/>
      <c r="T203" s="75"/>
      <c r="U203" s="75"/>
      <c r="V203" s="75"/>
      <c r="W203" s="75"/>
      <c r="X203" s="75"/>
      <c r="Y203" s="75"/>
      <c r="Z203" s="75"/>
    </row>
    <row r="204" spans="1:26" ht="14.25" customHeight="1">
      <c r="A204" s="75"/>
      <c r="B204" s="75"/>
      <c r="C204" s="75"/>
      <c r="D204" s="75"/>
      <c r="E204" s="75"/>
      <c r="F204" s="75"/>
      <c r="G204" s="313" t="s">
        <v>838</v>
      </c>
      <c r="H204" s="75"/>
      <c r="I204" s="75"/>
      <c r="J204" s="75"/>
      <c r="K204" s="75"/>
      <c r="L204" s="75"/>
      <c r="M204" s="75"/>
      <c r="N204" s="75"/>
      <c r="O204" s="75"/>
      <c r="P204" s="75"/>
      <c r="Q204" s="75"/>
      <c r="R204" s="75"/>
      <c r="S204" s="75"/>
      <c r="T204" s="75"/>
      <c r="U204" s="75"/>
      <c r="V204" s="75"/>
      <c r="W204" s="75"/>
      <c r="X204" s="75"/>
      <c r="Y204" s="75"/>
      <c r="Z204" s="75"/>
    </row>
    <row r="205" spans="1:26" ht="14.25" customHeight="1">
      <c r="A205" s="75"/>
      <c r="B205" s="75"/>
      <c r="C205" s="75"/>
      <c r="D205" s="75"/>
      <c r="E205" s="75"/>
      <c r="F205" s="75"/>
      <c r="G205" s="313" t="s">
        <v>839</v>
      </c>
      <c r="H205" s="75"/>
      <c r="I205" s="75"/>
      <c r="J205" s="75"/>
      <c r="K205" s="75"/>
      <c r="L205" s="75"/>
      <c r="M205" s="75"/>
      <c r="N205" s="75"/>
      <c r="O205" s="75"/>
      <c r="P205" s="75"/>
      <c r="Q205" s="75"/>
      <c r="R205" s="75"/>
      <c r="S205" s="75"/>
      <c r="T205" s="75"/>
      <c r="U205" s="75"/>
      <c r="V205" s="75"/>
      <c r="W205" s="75"/>
      <c r="X205" s="75"/>
      <c r="Y205" s="75"/>
      <c r="Z205" s="75"/>
    </row>
    <row r="206" spans="1:26" ht="14.25" customHeight="1">
      <c r="A206" s="75"/>
      <c r="B206" s="75"/>
      <c r="C206" s="75"/>
      <c r="D206" s="75"/>
      <c r="E206" s="75"/>
      <c r="F206" s="75"/>
      <c r="G206" s="313" t="s">
        <v>840</v>
      </c>
      <c r="H206" s="75"/>
      <c r="I206" s="75"/>
      <c r="J206" s="75"/>
      <c r="K206" s="75"/>
      <c r="L206" s="75"/>
      <c r="M206" s="75"/>
      <c r="N206" s="75"/>
      <c r="O206" s="75"/>
      <c r="P206" s="75"/>
      <c r="Q206" s="75"/>
      <c r="R206" s="75"/>
      <c r="S206" s="75"/>
      <c r="T206" s="75"/>
      <c r="U206" s="75"/>
      <c r="V206" s="75"/>
      <c r="W206" s="75"/>
      <c r="X206" s="75"/>
      <c r="Y206" s="75"/>
      <c r="Z206" s="75"/>
    </row>
    <row r="207" spans="1:26" ht="14.25" customHeight="1">
      <c r="A207" s="75"/>
      <c r="B207" s="75"/>
      <c r="C207" s="75"/>
      <c r="D207" s="75"/>
      <c r="E207" s="75"/>
      <c r="F207" s="75"/>
      <c r="G207" s="313" t="s">
        <v>841</v>
      </c>
      <c r="H207" s="75"/>
      <c r="I207" s="75"/>
      <c r="J207" s="75"/>
      <c r="K207" s="75"/>
      <c r="L207" s="75"/>
      <c r="M207" s="75"/>
      <c r="N207" s="75"/>
      <c r="O207" s="75"/>
      <c r="P207" s="75"/>
      <c r="Q207" s="75"/>
      <c r="R207" s="75"/>
      <c r="S207" s="75"/>
      <c r="T207" s="75"/>
      <c r="U207" s="75"/>
      <c r="V207" s="75"/>
      <c r="W207" s="75"/>
      <c r="X207" s="75"/>
      <c r="Y207" s="75"/>
      <c r="Z207" s="75"/>
    </row>
    <row r="208" spans="1:26" ht="14.25" customHeight="1">
      <c r="A208" s="75"/>
      <c r="B208" s="75"/>
      <c r="C208" s="75"/>
      <c r="D208" s="75"/>
      <c r="E208" s="75"/>
      <c r="F208" s="75"/>
      <c r="G208" s="313" t="s">
        <v>842</v>
      </c>
      <c r="H208" s="75"/>
      <c r="I208" s="75"/>
      <c r="J208" s="75"/>
      <c r="K208" s="75"/>
      <c r="L208" s="75"/>
      <c r="M208" s="75"/>
      <c r="N208" s="75"/>
      <c r="O208" s="75"/>
      <c r="P208" s="75"/>
      <c r="Q208" s="75"/>
      <c r="R208" s="75"/>
      <c r="S208" s="75"/>
      <c r="T208" s="75"/>
      <c r="U208" s="75"/>
      <c r="V208" s="75"/>
      <c r="W208" s="75"/>
      <c r="X208" s="75"/>
      <c r="Y208" s="75"/>
      <c r="Z208" s="75"/>
    </row>
    <row r="209" spans="1:26" ht="14.25" customHeight="1">
      <c r="A209" s="75"/>
      <c r="B209" s="75"/>
      <c r="C209" s="75"/>
      <c r="D209" s="75"/>
      <c r="E209" s="75"/>
      <c r="F209" s="75"/>
      <c r="G209" s="313" t="s">
        <v>843</v>
      </c>
      <c r="H209" s="75"/>
      <c r="I209" s="75"/>
      <c r="J209" s="75"/>
      <c r="K209" s="75"/>
      <c r="L209" s="75"/>
      <c r="M209" s="75"/>
      <c r="N209" s="75"/>
      <c r="O209" s="75"/>
      <c r="P209" s="75"/>
      <c r="Q209" s="75"/>
      <c r="R209" s="75"/>
      <c r="S209" s="75"/>
      <c r="T209" s="75"/>
      <c r="U209" s="75"/>
      <c r="V209" s="75"/>
      <c r="W209" s="75"/>
      <c r="X209" s="75"/>
      <c r="Y209" s="75"/>
      <c r="Z209" s="75"/>
    </row>
    <row r="210" spans="1:26" ht="14.25" customHeight="1">
      <c r="A210" s="75"/>
      <c r="B210" s="75"/>
      <c r="C210" s="75"/>
      <c r="D210" s="75"/>
      <c r="E210" s="75"/>
      <c r="F210" s="75"/>
      <c r="G210" s="313" t="s">
        <v>844</v>
      </c>
      <c r="H210" s="75"/>
      <c r="I210" s="75"/>
      <c r="J210" s="75"/>
      <c r="K210" s="75"/>
      <c r="L210" s="75"/>
      <c r="M210" s="75"/>
      <c r="N210" s="75"/>
      <c r="O210" s="75"/>
      <c r="P210" s="75"/>
      <c r="Q210" s="75"/>
      <c r="R210" s="75"/>
      <c r="S210" s="75"/>
      <c r="T210" s="75"/>
      <c r="U210" s="75"/>
      <c r="V210" s="75"/>
      <c r="W210" s="75"/>
      <c r="X210" s="75"/>
      <c r="Y210" s="75"/>
      <c r="Z210" s="75"/>
    </row>
    <row r="211" spans="1:26" ht="14.25" customHeight="1">
      <c r="A211" s="75"/>
      <c r="B211" s="75"/>
      <c r="C211" s="75"/>
      <c r="D211" s="75"/>
      <c r="E211" s="75"/>
      <c r="F211" s="75"/>
      <c r="G211" s="313" t="s">
        <v>845</v>
      </c>
      <c r="H211" s="75"/>
      <c r="I211" s="75"/>
      <c r="J211" s="75"/>
      <c r="K211" s="75"/>
      <c r="L211" s="75"/>
      <c r="M211" s="75"/>
      <c r="N211" s="75"/>
      <c r="O211" s="75"/>
      <c r="P211" s="75"/>
      <c r="Q211" s="75"/>
      <c r="R211" s="75"/>
      <c r="S211" s="75"/>
      <c r="T211" s="75"/>
      <c r="U211" s="75"/>
      <c r="V211" s="75"/>
      <c r="W211" s="75"/>
      <c r="X211" s="75"/>
      <c r="Y211" s="75"/>
      <c r="Z211" s="75"/>
    </row>
    <row r="212" spans="1:26" ht="14.25" customHeight="1">
      <c r="A212" s="75"/>
      <c r="B212" s="75"/>
      <c r="C212" s="75"/>
      <c r="D212" s="75"/>
      <c r="E212" s="75"/>
      <c r="F212" s="75"/>
      <c r="G212" s="313" t="s">
        <v>846</v>
      </c>
      <c r="H212" s="75"/>
      <c r="I212" s="75"/>
      <c r="J212" s="75"/>
      <c r="K212" s="75"/>
      <c r="L212" s="75"/>
      <c r="M212" s="75"/>
      <c r="N212" s="75"/>
      <c r="O212" s="75"/>
      <c r="P212" s="75"/>
      <c r="Q212" s="75"/>
      <c r="R212" s="75"/>
      <c r="S212" s="75"/>
      <c r="T212" s="75"/>
      <c r="U212" s="75"/>
      <c r="V212" s="75"/>
      <c r="W212" s="75"/>
      <c r="X212" s="75"/>
      <c r="Y212" s="75"/>
      <c r="Z212" s="75"/>
    </row>
    <row r="213" spans="1:26" ht="14.25" customHeight="1">
      <c r="A213" s="75"/>
      <c r="B213" s="75"/>
      <c r="C213" s="75"/>
      <c r="D213" s="75"/>
      <c r="E213" s="75"/>
      <c r="F213" s="75"/>
      <c r="G213" s="313" t="s">
        <v>847</v>
      </c>
      <c r="H213" s="75"/>
      <c r="I213" s="75"/>
      <c r="J213" s="75"/>
      <c r="K213" s="75"/>
      <c r="L213" s="75"/>
      <c r="M213" s="75"/>
      <c r="N213" s="75"/>
      <c r="O213" s="75"/>
      <c r="P213" s="75"/>
      <c r="Q213" s="75"/>
      <c r="R213" s="75"/>
      <c r="S213" s="75"/>
      <c r="T213" s="75"/>
      <c r="U213" s="75"/>
      <c r="V213" s="75"/>
      <c r="W213" s="75"/>
      <c r="X213" s="75"/>
      <c r="Y213" s="75"/>
      <c r="Z213" s="75"/>
    </row>
    <row r="214" spans="1:26" ht="14.25" customHeight="1">
      <c r="A214" s="75"/>
      <c r="B214" s="75"/>
      <c r="C214" s="75"/>
      <c r="D214" s="75"/>
      <c r="E214" s="75"/>
      <c r="F214" s="75"/>
      <c r="G214" s="313" t="s">
        <v>848</v>
      </c>
      <c r="H214" s="75"/>
      <c r="I214" s="75"/>
      <c r="J214" s="75"/>
      <c r="K214" s="75"/>
      <c r="L214" s="75"/>
      <c r="M214" s="75"/>
      <c r="N214" s="75"/>
      <c r="O214" s="75"/>
      <c r="P214" s="75"/>
      <c r="Q214" s="75"/>
      <c r="R214" s="75"/>
      <c r="S214" s="75"/>
      <c r="T214" s="75"/>
      <c r="U214" s="75"/>
      <c r="V214" s="75"/>
      <c r="W214" s="75"/>
      <c r="X214" s="75"/>
      <c r="Y214" s="75"/>
      <c r="Z214" s="75"/>
    </row>
    <row r="215" spans="1:26" ht="14.25" customHeight="1">
      <c r="A215" s="75"/>
      <c r="B215" s="75"/>
      <c r="C215" s="75"/>
      <c r="D215" s="75"/>
      <c r="E215" s="75"/>
      <c r="F215" s="75"/>
      <c r="G215" s="313" t="s">
        <v>849</v>
      </c>
      <c r="H215" s="75"/>
      <c r="I215" s="75"/>
      <c r="J215" s="75"/>
      <c r="K215" s="75"/>
      <c r="L215" s="75"/>
      <c r="M215" s="75"/>
      <c r="N215" s="75"/>
      <c r="O215" s="75"/>
      <c r="P215" s="75"/>
      <c r="Q215" s="75"/>
      <c r="R215" s="75"/>
      <c r="S215" s="75"/>
      <c r="T215" s="75"/>
      <c r="U215" s="75"/>
      <c r="V215" s="75"/>
      <c r="W215" s="75"/>
      <c r="X215" s="75"/>
      <c r="Y215" s="75"/>
      <c r="Z215" s="75"/>
    </row>
    <row r="216" spans="1:26" ht="14.25" customHeight="1">
      <c r="A216" s="75"/>
      <c r="B216" s="75"/>
      <c r="C216" s="75"/>
      <c r="D216" s="75"/>
      <c r="E216" s="75"/>
      <c r="F216" s="75"/>
      <c r="G216" s="313" t="s">
        <v>850</v>
      </c>
      <c r="H216" s="75"/>
      <c r="I216" s="75"/>
      <c r="J216" s="75"/>
      <c r="K216" s="75"/>
      <c r="L216" s="75"/>
      <c r="M216" s="75"/>
      <c r="N216" s="75"/>
      <c r="O216" s="75"/>
      <c r="P216" s="75"/>
      <c r="Q216" s="75"/>
      <c r="R216" s="75"/>
      <c r="S216" s="75"/>
      <c r="T216" s="75"/>
      <c r="U216" s="75"/>
      <c r="V216" s="75"/>
      <c r="W216" s="75"/>
      <c r="X216" s="75"/>
      <c r="Y216" s="75"/>
      <c r="Z216" s="75"/>
    </row>
    <row r="217" spans="1:26" ht="14.25" customHeight="1">
      <c r="A217" s="75"/>
      <c r="B217" s="75"/>
      <c r="C217" s="75"/>
      <c r="D217" s="75"/>
      <c r="E217" s="75"/>
      <c r="F217" s="75"/>
      <c r="G217" s="313" t="s">
        <v>851</v>
      </c>
      <c r="H217" s="75"/>
      <c r="I217" s="75"/>
      <c r="J217" s="75"/>
      <c r="K217" s="75"/>
      <c r="L217" s="75"/>
      <c r="M217" s="75"/>
      <c r="N217" s="75"/>
      <c r="O217" s="75"/>
      <c r="P217" s="75"/>
      <c r="Q217" s="75"/>
      <c r="R217" s="75"/>
      <c r="S217" s="75"/>
      <c r="T217" s="75"/>
      <c r="U217" s="75"/>
      <c r="V217" s="75"/>
      <c r="W217" s="75"/>
      <c r="X217" s="75"/>
      <c r="Y217" s="75"/>
      <c r="Z217" s="75"/>
    </row>
    <row r="218" spans="1:26" ht="14.25" customHeight="1">
      <c r="A218" s="75"/>
      <c r="B218" s="75"/>
      <c r="C218" s="75"/>
      <c r="D218" s="75"/>
      <c r="E218" s="75"/>
      <c r="F218" s="75"/>
      <c r="G218" s="313" t="s">
        <v>852</v>
      </c>
      <c r="H218" s="75"/>
      <c r="I218" s="75"/>
      <c r="J218" s="75"/>
      <c r="K218" s="75"/>
      <c r="L218" s="75"/>
      <c r="M218" s="75"/>
      <c r="N218" s="75"/>
      <c r="O218" s="75"/>
      <c r="P218" s="75"/>
      <c r="Q218" s="75"/>
      <c r="R218" s="75"/>
      <c r="S218" s="75"/>
      <c r="T218" s="75"/>
      <c r="U218" s="75"/>
      <c r="V218" s="75"/>
      <c r="W218" s="75"/>
      <c r="X218" s="75"/>
      <c r="Y218" s="75"/>
      <c r="Z218" s="75"/>
    </row>
    <row r="219" spans="1:26" ht="14.25" customHeight="1">
      <c r="A219" s="75"/>
      <c r="B219" s="75"/>
      <c r="C219" s="75"/>
      <c r="D219" s="75"/>
      <c r="E219" s="75"/>
      <c r="F219" s="75"/>
      <c r="G219" s="313" t="s">
        <v>853</v>
      </c>
      <c r="H219" s="75"/>
      <c r="I219" s="75"/>
      <c r="J219" s="75"/>
      <c r="K219" s="75"/>
      <c r="L219" s="75"/>
      <c r="M219" s="75"/>
      <c r="N219" s="75"/>
      <c r="O219" s="75"/>
      <c r="P219" s="75"/>
      <c r="Q219" s="75"/>
      <c r="R219" s="75"/>
      <c r="S219" s="75"/>
      <c r="T219" s="75"/>
      <c r="U219" s="75"/>
      <c r="V219" s="75"/>
      <c r="W219" s="75"/>
      <c r="X219" s="75"/>
      <c r="Y219" s="75"/>
      <c r="Z219" s="75"/>
    </row>
    <row r="220" spans="1:26" ht="14.25" customHeight="1">
      <c r="A220" s="75"/>
      <c r="B220" s="75"/>
      <c r="C220" s="75"/>
      <c r="D220" s="75"/>
      <c r="E220" s="75"/>
      <c r="F220" s="75"/>
      <c r="G220" s="313" t="s">
        <v>854</v>
      </c>
      <c r="H220" s="75"/>
      <c r="I220" s="75"/>
      <c r="J220" s="75"/>
      <c r="K220" s="75"/>
      <c r="L220" s="75"/>
      <c r="M220" s="75"/>
      <c r="N220" s="75"/>
      <c r="O220" s="75"/>
      <c r="P220" s="75"/>
      <c r="Q220" s="75"/>
      <c r="R220" s="75"/>
      <c r="S220" s="75"/>
      <c r="T220" s="75"/>
      <c r="U220" s="75"/>
      <c r="V220" s="75"/>
      <c r="W220" s="75"/>
      <c r="X220" s="75"/>
      <c r="Y220" s="75"/>
      <c r="Z220" s="75"/>
    </row>
    <row r="221" spans="1:26" ht="14.25" customHeight="1">
      <c r="A221" s="75"/>
      <c r="B221" s="75"/>
      <c r="C221" s="75"/>
      <c r="D221" s="75"/>
      <c r="E221" s="75"/>
      <c r="F221" s="75"/>
      <c r="G221" s="313" t="s">
        <v>855</v>
      </c>
      <c r="H221" s="75"/>
      <c r="I221" s="75"/>
      <c r="J221" s="75"/>
      <c r="K221" s="75"/>
      <c r="L221" s="75"/>
      <c r="M221" s="75"/>
      <c r="N221" s="75"/>
      <c r="O221" s="75"/>
      <c r="P221" s="75"/>
      <c r="Q221" s="75"/>
      <c r="R221" s="75"/>
      <c r="S221" s="75"/>
      <c r="T221" s="75"/>
      <c r="U221" s="75"/>
      <c r="V221" s="75"/>
      <c r="W221" s="75"/>
      <c r="X221" s="75"/>
      <c r="Y221" s="75"/>
      <c r="Z221" s="75"/>
    </row>
    <row r="222" spans="1:26" ht="14.25" customHeight="1">
      <c r="A222" s="75"/>
      <c r="B222" s="75"/>
      <c r="C222" s="75"/>
      <c r="D222" s="75"/>
      <c r="E222" s="75"/>
      <c r="F222" s="75"/>
      <c r="G222" s="313" t="s">
        <v>856</v>
      </c>
      <c r="H222" s="75"/>
      <c r="I222" s="75"/>
      <c r="J222" s="75"/>
      <c r="K222" s="75"/>
      <c r="L222" s="75"/>
      <c r="M222" s="75"/>
      <c r="N222" s="75"/>
      <c r="O222" s="75"/>
      <c r="P222" s="75"/>
      <c r="Q222" s="75"/>
      <c r="R222" s="75"/>
      <c r="S222" s="75"/>
      <c r="T222" s="75"/>
      <c r="U222" s="75"/>
      <c r="V222" s="75"/>
      <c r="W222" s="75"/>
      <c r="X222" s="75"/>
      <c r="Y222" s="75"/>
      <c r="Z222" s="75"/>
    </row>
    <row r="223" spans="1:26" ht="14.25" customHeight="1">
      <c r="A223" s="75"/>
      <c r="B223" s="75"/>
      <c r="C223" s="75"/>
      <c r="D223" s="75"/>
      <c r="E223" s="75"/>
      <c r="F223" s="75"/>
      <c r="G223" s="313" t="s">
        <v>857</v>
      </c>
      <c r="H223" s="75"/>
      <c r="I223" s="75"/>
      <c r="J223" s="75"/>
      <c r="K223" s="75"/>
      <c r="L223" s="75"/>
      <c r="M223" s="75"/>
      <c r="N223" s="75"/>
      <c r="O223" s="75"/>
      <c r="P223" s="75"/>
      <c r="Q223" s="75"/>
      <c r="R223" s="75"/>
      <c r="S223" s="75"/>
      <c r="T223" s="75"/>
      <c r="U223" s="75"/>
      <c r="V223" s="75"/>
      <c r="W223" s="75"/>
      <c r="X223" s="75"/>
      <c r="Y223" s="75"/>
      <c r="Z223" s="75"/>
    </row>
    <row r="224" spans="1:26" ht="14.25" customHeight="1">
      <c r="A224" s="75"/>
      <c r="B224" s="75"/>
      <c r="C224" s="75"/>
      <c r="D224" s="75"/>
      <c r="E224" s="75"/>
      <c r="F224" s="75"/>
      <c r="G224" s="313" t="s">
        <v>858</v>
      </c>
      <c r="H224" s="75"/>
      <c r="I224" s="75"/>
      <c r="J224" s="75"/>
      <c r="K224" s="75"/>
      <c r="L224" s="75"/>
      <c r="M224" s="75"/>
      <c r="N224" s="75"/>
      <c r="O224" s="75"/>
      <c r="P224" s="75"/>
      <c r="Q224" s="75"/>
      <c r="R224" s="75"/>
      <c r="S224" s="75"/>
      <c r="T224" s="75"/>
      <c r="U224" s="75"/>
      <c r="V224" s="75"/>
      <c r="W224" s="75"/>
      <c r="X224" s="75"/>
      <c r="Y224" s="75"/>
      <c r="Z224" s="75"/>
    </row>
    <row r="225" spans="1:26" ht="14.25" customHeight="1">
      <c r="A225" s="75"/>
      <c r="B225" s="75"/>
      <c r="C225" s="75"/>
      <c r="D225" s="75"/>
      <c r="E225" s="75"/>
      <c r="F225" s="75"/>
      <c r="G225" s="313" t="s">
        <v>859</v>
      </c>
      <c r="H225" s="75"/>
      <c r="I225" s="75"/>
      <c r="J225" s="75"/>
      <c r="K225" s="75"/>
      <c r="L225" s="75"/>
      <c r="M225" s="75"/>
      <c r="N225" s="75"/>
      <c r="O225" s="75"/>
      <c r="P225" s="75"/>
      <c r="Q225" s="75"/>
      <c r="R225" s="75"/>
      <c r="S225" s="75"/>
      <c r="T225" s="75"/>
      <c r="U225" s="75"/>
      <c r="V225" s="75"/>
      <c r="W225" s="75"/>
      <c r="X225" s="75"/>
      <c r="Y225" s="75"/>
      <c r="Z225" s="75"/>
    </row>
    <row r="226" spans="1:26" ht="14.25" customHeight="1">
      <c r="A226" s="75"/>
      <c r="B226" s="75"/>
      <c r="C226" s="75"/>
      <c r="D226" s="75"/>
      <c r="E226" s="75"/>
      <c r="F226" s="75"/>
      <c r="G226" s="313" t="s">
        <v>860</v>
      </c>
      <c r="H226" s="75"/>
      <c r="I226" s="75"/>
      <c r="J226" s="75"/>
      <c r="K226" s="75"/>
      <c r="L226" s="75"/>
      <c r="M226" s="75"/>
      <c r="N226" s="75"/>
      <c r="O226" s="75"/>
      <c r="P226" s="75"/>
      <c r="Q226" s="75"/>
      <c r="R226" s="75"/>
      <c r="S226" s="75"/>
      <c r="T226" s="75"/>
      <c r="U226" s="75"/>
      <c r="V226" s="75"/>
      <c r="W226" s="75"/>
      <c r="X226" s="75"/>
      <c r="Y226" s="75"/>
      <c r="Z226" s="75"/>
    </row>
    <row r="227" spans="1:26" ht="14.25" customHeight="1">
      <c r="A227" s="75"/>
      <c r="B227" s="75"/>
      <c r="C227" s="75"/>
      <c r="D227" s="75"/>
      <c r="E227" s="75"/>
      <c r="F227" s="75"/>
      <c r="G227" s="313" t="s">
        <v>861</v>
      </c>
      <c r="H227" s="75"/>
      <c r="I227" s="75"/>
      <c r="J227" s="75"/>
      <c r="K227" s="75"/>
      <c r="L227" s="75"/>
      <c r="M227" s="75"/>
      <c r="N227" s="75"/>
      <c r="O227" s="75"/>
      <c r="P227" s="75"/>
      <c r="Q227" s="75"/>
      <c r="R227" s="75"/>
      <c r="S227" s="75"/>
      <c r="T227" s="75"/>
      <c r="U227" s="75"/>
      <c r="V227" s="75"/>
      <c r="W227" s="75"/>
      <c r="X227" s="75"/>
      <c r="Y227" s="75"/>
      <c r="Z227" s="75"/>
    </row>
    <row r="228" spans="1:26" ht="14.25" customHeight="1">
      <c r="A228" s="75"/>
      <c r="B228" s="75"/>
      <c r="C228" s="75"/>
      <c r="D228" s="75"/>
      <c r="E228" s="75"/>
      <c r="F228" s="75"/>
      <c r="G228" s="313" t="s">
        <v>862</v>
      </c>
      <c r="H228" s="75"/>
      <c r="I228" s="75"/>
      <c r="J228" s="75"/>
      <c r="K228" s="75"/>
      <c r="L228" s="75"/>
      <c r="M228" s="75"/>
      <c r="N228" s="75"/>
      <c r="O228" s="75"/>
      <c r="P228" s="75"/>
      <c r="Q228" s="75"/>
      <c r="R228" s="75"/>
      <c r="S228" s="75"/>
      <c r="T228" s="75"/>
      <c r="U228" s="75"/>
      <c r="V228" s="75"/>
      <c r="W228" s="75"/>
      <c r="X228" s="75"/>
      <c r="Y228" s="75"/>
      <c r="Z228" s="75"/>
    </row>
    <row r="229" spans="1:26" ht="14.25" customHeight="1">
      <c r="A229" s="75"/>
      <c r="B229" s="75"/>
      <c r="C229" s="75"/>
      <c r="D229" s="75"/>
      <c r="E229" s="75"/>
      <c r="F229" s="75"/>
      <c r="G229" s="313"/>
      <c r="H229" s="75"/>
      <c r="I229" s="75"/>
      <c r="J229" s="75"/>
      <c r="K229" s="75"/>
      <c r="L229" s="75"/>
      <c r="M229" s="75"/>
      <c r="N229" s="75"/>
      <c r="O229" s="75"/>
      <c r="P229" s="75"/>
      <c r="Q229" s="75"/>
      <c r="R229" s="75"/>
      <c r="S229" s="75"/>
      <c r="T229" s="75"/>
      <c r="U229" s="75"/>
      <c r="V229" s="75"/>
      <c r="W229" s="75"/>
      <c r="X229" s="75"/>
      <c r="Y229" s="75"/>
      <c r="Z229" s="75"/>
    </row>
    <row r="230" spans="1:26" ht="14.25" customHeight="1">
      <c r="A230" s="75"/>
      <c r="B230" s="75"/>
      <c r="C230" s="75"/>
      <c r="D230" s="75"/>
      <c r="E230" s="75"/>
      <c r="F230" s="75"/>
      <c r="G230" s="313" t="s">
        <v>864</v>
      </c>
      <c r="H230" s="75"/>
      <c r="I230" s="75"/>
      <c r="J230" s="75"/>
      <c r="K230" s="75"/>
      <c r="L230" s="75"/>
      <c r="M230" s="75"/>
      <c r="N230" s="75"/>
      <c r="O230" s="75"/>
      <c r="P230" s="75"/>
      <c r="Q230" s="75"/>
      <c r="R230" s="75"/>
      <c r="S230" s="75"/>
      <c r="T230" s="75"/>
      <c r="U230" s="75"/>
      <c r="V230" s="75"/>
      <c r="W230" s="75"/>
      <c r="X230" s="75"/>
      <c r="Y230" s="75"/>
      <c r="Z230" s="75"/>
    </row>
    <row r="231" spans="1:26" ht="14.25" customHeight="1">
      <c r="A231" s="75"/>
      <c r="B231" s="75"/>
      <c r="C231" s="75"/>
      <c r="D231" s="75"/>
      <c r="E231" s="75"/>
      <c r="F231" s="75"/>
      <c r="G231" s="313" t="s">
        <v>865</v>
      </c>
      <c r="H231" s="75"/>
      <c r="I231" s="75"/>
      <c r="J231" s="75"/>
      <c r="K231" s="75"/>
      <c r="L231" s="75"/>
      <c r="M231" s="75"/>
      <c r="N231" s="75"/>
      <c r="O231" s="75"/>
      <c r="P231" s="75"/>
      <c r="Q231" s="75"/>
      <c r="R231" s="75"/>
      <c r="S231" s="75"/>
      <c r="T231" s="75"/>
      <c r="U231" s="75"/>
      <c r="V231" s="75"/>
      <c r="W231" s="75"/>
      <c r="X231" s="75"/>
      <c r="Y231" s="75"/>
      <c r="Z231" s="75"/>
    </row>
    <row r="232" spans="1:26" ht="14.25" customHeight="1">
      <c r="A232" s="75"/>
      <c r="B232" s="75"/>
      <c r="C232" s="75"/>
      <c r="D232" s="75"/>
      <c r="E232" s="75"/>
      <c r="F232" s="75"/>
      <c r="G232" s="313" t="s">
        <v>866</v>
      </c>
      <c r="H232" s="75"/>
      <c r="I232" s="75"/>
      <c r="J232" s="75"/>
      <c r="K232" s="75"/>
      <c r="L232" s="75"/>
      <c r="M232" s="75"/>
      <c r="N232" s="75"/>
      <c r="O232" s="75"/>
      <c r="P232" s="75"/>
      <c r="Q232" s="75"/>
      <c r="R232" s="75"/>
      <c r="S232" s="75"/>
      <c r="T232" s="75"/>
      <c r="U232" s="75"/>
      <c r="V232" s="75"/>
      <c r="W232" s="75"/>
      <c r="X232" s="75"/>
      <c r="Y232" s="75"/>
      <c r="Z232" s="75"/>
    </row>
    <row r="233" spans="1:26" ht="14.25" customHeight="1">
      <c r="A233" s="75"/>
      <c r="B233" s="75"/>
      <c r="C233" s="75"/>
      <c r="D233" s="75"/>
      <c r="E233" s="75"/>
      <c r="F233" s="75"/>
      <c r="G233" s="313" t="s">
        <v>867</v>
      </c>
      <c r="H233" s="75"/>
      <c r="I233" s="75"/>
      <c r="J233" s="75"/>
      <c r="K233" s="75"/>
      <c r="L233" s="75"/>
      <c r="M233" s="75"/>
      <c r="N233" s="75"/>
      <c r="O233" s="75"/>
      <c r="P233" s="75"/>
      <c r="Q233" s="75"/>
      <c r="R233" s="75"/>
      <c r="S233" s="75"/>
      <c r="T233" s="75"/>
      <c r="U233" s="75"/>
      <c r="V233" s="75"/>
      <c r="W233" s="75"/>
      <c r="X233" s="75"/>
      <c r="Y233" s="75"/>
      <c r="Z233" s="75"/>
    </row>
    <row r="234" spans="1:26" ht="14.25" customHeight="1">
      <c r="A234" s="75"/>
      <c r="B234" s="75"/>
      <c r="C234" s="75"/>
      <c r="D234" s="75"/>
      <c r="E234" s="75"/>
      <c r="F234" s="75"/>
      <c r="G234" s="313" t="s">
        <v>868</v>
      </c>
      <c r="H234" s="75"/>
      <c r="I234" s="75"/>
      <c r="J234" s="75"/>
      <c r="K234" s="75"/>
      <c r="L234" s="75"/>
      <c r="M234" s="75"/>
      <c r="N234" s="75"/>
      <c r="O234" s="75"/>
      <c r="P234" s="75"/>
      <c r="Q234" s="75"/>
      <c r="R234" s="75"/>
      <c r="S234" s="75"/>
      <c r="T234" s="75"/>
      <c r="U234" s="75"/>
      <c r="V234" s="75"/>
      <c r="W234" s="75"/>
      <c r="X234" s="75"/>
      <c r="Y234" s="75"/>
      <c r="Z234" s="75"/>
    </row>
    <row r="235" spans="1:26" ht="14.25" customHeight="1">
      <c r="A235" s="75"/>
      <c r="B235" s="75"/>
      <c r="C235" s="75"/>
      <c r="D235" s="75"/>
      <c r="E235" s="75"/>
      <c r="F235" s="75"/>
      <c r="G235" s="313" t="s">
        <v>869</v>
      </c>
      <c r="H235" s="75"/>
      <c r="I235" s="75"/>
      <c r="J235" s="75"/>
      <c r="K235" s="75"/>
      <c r="L235" s="75"/>
      <c r="M235" s="75"/>
      <c r="N235" s="75"/>
      <c r="O235" s="75"/>
      <c r="P235" s="75"/>
      <c r="Q235" s="75"/>
      <c r="R235" s="75"/>
      <c r="S235" s="75"/>
      <c r="T235" s="75"/>
      <c r="U235" s="75"/>
      <c r="V235" s="75"/>
      <c r="W235" s="75"/>
      <c r="X235" s="75"/>
      <c r="Y235" s="75"/>
      <c r="Z235" s="75"/>
    </row>
    <row r="236" spans="1:26" ht="14.25" customHeight="1">
      <c r="A236" s="75"/>
      <c r="B236" s="75"/>
      <c r="C236" s="75"/>
      <c r="D236" s="75"/>
      <c r="E236" s="75"/>
      <c r="F236" s="75"/>
      <c r="G236" s="313"/>
      <c r="H236" s="75"/>
      <c r="I236" s="75"/>
      <c r="J236" s="75"/>
      <c r="K236" s="75"/>
      <c r="L236" s="75"/>
      <c r="M236" s="75"/>
      <c r="N236" s="75"/>
      <c r="O236" s="75"/>
      <c r="P236" s="75"/>
      <c r="Q236" s="75"/>
      <c r="R236" s="75"/>
      <c r="S236" s="75"/>
      <c r="T236" s="75"/>
      <c r="U236" s="75"/>
      <c r="V236" s="75"/>
      <c r="W236" s="75"/>
      <c r="X236" s="75"/>
      <c r="Y236" s="75"/>
      <c r="Z236" s="75"/>
    </row>
    <row r="237" spans="1:26" ht="14.25" customHeight="1">
      <c r="A237" s="75"/>
      <c r="B237" s="75"/>
      <c r="C237" s="75"/>
      <c r="D237" s="75"/>
      <c r="E237" s="75"/>
      <c r="F237" s="75"/>
      <c r="G237" s="313" t="s">
        <v>871</v>
      </c>
      <c r="H237" s="75"/>
      <c r="I237" s="75"/>
      <c r="J237" s="75"/>
      <c r="K237" s="75"/>
      <c r="L237" s="75"/>
      <c r="M237" s="75"/>
      <c r="N237" s="75"/>
      <c r="O237" s="75"/>
      <c r="P237" s="75"/>
      <c r="Q237" s="75"/>
      <c r="R237" s="75"/>
      <c r="S237" s="75"/>
      <c r="T237" s="75"/>
      <c r="U237" s="75"/>
      <c r="V237" s="75"/>
      <c r="W237" s="75"/>
      <c r="X237" s="75"/>
      <c r="Y237" s="75"/>
      <c r="Z237" s="75"/>
    </row>
    <row r="238" spans="1:26" ht="14.25" customHeight="1">
      <c r="A238" s="75"/>
      <c r="B238" s="75"/>
      <c r="C238" s="75"/>
      <c r="D238" s="75"/>
      <c r="E238" s="75"/>
      <c r="F238" s="75"/>
      <c r="G238" s="313" t="s">
        <v>872</v>
      </c>
      <c r="H238" s="75"/>
      <c r="I238" s="75"/>
      <c r="J238" s="75"/>
      <c r="K238" s="75"/>
      <c r="L238" s="75"/>
      <c r="M238" s="75"/>
      <c r="N238" s="75"/>
      <c r="O238" s="75"/>
      <c r="P238" s="75"/>
      <c r="Q238" s="75"/>
      <c r="R238" s="75"/>
      <c r="S238" s="75"/>
      <c r="T238" s="75"/>
      <c r="U238" s="75"/>
      <c r="V238" s="75"/>
      <c r="W238" s="75"/>
      <c r="X238" s="75"/>
      <c r="Y238" s="75"/>
      <c r="Z238" s="75"/>
    </row>
    <row r="239" spans="1:26" ht="14.25" customHeight="1">
      <c r="A239" s="75"/>
      <c r="B239" s="75"/>
      <c r="C239" s="75"/>
      <c r="D239" s="75"/>
      <c r="E239" s="75"/>
      <c r="F239" s="75"/>
      <c r="G239" s="313" t="s">
        <v>873</v>
      </c>
      <c r="H239" s="75"/>
      <c r="I239" s="75"/>
      <c r="J239" s="75"/>
      <c r="K239" s="75"/>
      <c r="L239" s="75"/>
      <c r="M239" s="75"/>
      <c r="N239" s="75"/>
      <c r="O239" s="75"/>
      <c r="P239" s="75"/>
      <c r="Q239" s="75"/>
      <c r="R239" s="75"/>
      <c r="S239" s="75"/>
      <c r="T239" s="75"/>
      <c r="U239" s="75"/>
      <c r="V239" s="75"/>
      <c r="W239" s="75"/>
      <c r="X239" s="75"/>
      <c r="Y239" s="75"/>
      <c r="Z239" s="75"/>
    </row>
    <row r="240" spans="1:26" ht="14.25" customHeight="1">
      <c r="A240" s="75"/>
      <c r="B240" s="75"/>
      <c r="C240" s="75"/>
      <c r="D240" s="75"/>
      <c r="E240" s="75"/>
      <c r="F240" s="75"/>
      <c r="G240" s="313" t="s">
        <v>874</v>
      </c>
      <c r="H240" s="75"/>
      <c r="I240" s="75"/>
      <c r="J240" s="75"/>
      <c r="K240" s="75"/>
      <c r="L240" s="75"/>
      <c r="M240" s="75"/>
      <c r="N240" s="75"/>
      <c r="O240" s="75"/>
      <c r="P240" s="75"/>
      <c r="Q240" s="75"/>
      <c r="R240" s="75"/>
      <c r="S240" s="75"/>
      <c r="T240" s="75"/>
      <c r="U240" s="75"/>
      <c r="V240" s="75"/>
      <c r="W240" s="75"/>
      <c r="X240" s="75"/>
      <c r="Y240" s="75"/>
      <c r="Z240" s="75"/>
    </row>
    <row r="241" spans="1:26" ht="14.25" customHeight="1">
      <c r="A241" s="75"/>
      <c r="B241" s="75"/>
      <c r="C241" s="75"/>
      <c r="D241" s="75"/>
      <c r="E241" s="75"/>
      <c r="F241" s="75"/>
      <c r="G241" s="313" t="s">
        <v>875</v>
      </c>
      <c r="H241" s="75"/>
      <c r="I241" s="75"/>
      <c r="J241" s="75"/>
      <c r="K241" s="75"/>
      <c r="L241" s="75"/>
      <c r="M241" s="75"/>
      <c r="N241" s="75"/>
      <c r="O241" s="75"/>
      <c r="P241" s="75"/>
      <c r="Q241" s="75"/>
      <c r="R241" s="75"/>
      <c r="S241" s="75"/>
      <c r="T241" s="75"/>
      <c r="U241" s="75"/>
      <c r="V241" s="75"/>
      <c r="W241" s="75"/>
      <c r="X241" s="75"/>
      <c r="Y241" s="75"/>
      <c r="Z241" s="75"/>
    </row>
    <row r="242" spans="1:26" ht="14.25" customHeight="1">
      <c r="A242" s="75"/>
      <c r="B242" s="75"/>
      <c r="C242" s="75"/>
      <c r="D242" s="75"/>
      <c r="E242" s="75"/>
      <c r="F242" s="75"/>
      <c r="G242" s="313" t="s">
        <v>876</v>
      </c>
      <c r="H242" s="75"/>
      <c r="I242" s="75"/>
      <c r="J242" s="75"/>
      <c r="K242" s="75"/>
      <c r="L242" s="75"/>
      <c r="M242" s="75"/>
      <c r="N242" s="75"/>
      <c r="O242" s="75"/>
      <c r="P242" s="75"/>
      <c r="Q242" s="75"/>
      <c r="R242" s="75"/>
      <c r="S242" s="75"/>
      <c r="T242" s="75"/>
      <c r="U242" s="75"/>
      <c r="V242" s="75"/>
      <c r="W242" s="75"/>
      <c r="X242" s="75"/>
      <c r="Y242" s="75"/>
      <c r="Z242" s="75"/>
    </row>
    <row r="243" spans="1:26" ht="14.25" customHeight="1">
      <c r="A243" s="75"/>
      <c r="B243" s="75"/>
      <c r="C243" s="75"/>
      <c r="D243" s="75"/>
      <c r="E243" s="75"/>
      <c r="F243" s="75"/>
      <c r="G243" s="313" t="s">
        <v>877</v>
      </c>
      <c r="H243" s="75"/>
      <c r="I243" s="75"/>
      <c r="J243" s="75"/>
      <c r="K243" s="75"/>
      <c r="L243" s="75"/>
      <c r="M243" s="75"/>
      <c r="N243" s="75"/>
      <c r="O243" s="75"/>
      <c r="P243" s="75"/>
      <c r="Q243" s="75"/>
      <c r="R243" s="75"/>
      <c r="S243" s="75"/>
      <c r="T243" s="75"/>
      <c r="U243" s="75"/>
      <c r="V243" s="75"/>
      <c r="W243" s="75"/>
      <c r="X243" s="75"/>
      <c r="Y243" s="75"/>
      <c r="Z243" s="75"/>
    </row>
    <row r="244" spans="1:26" ht="14.25" customHeight="1">
      <c r="A244" s="75"/>
      <c r="B244" s="75"/>
      <c r="C244" s="75"/>
      <c r="D244" s="75"/>
      <c r="E244" s="75"/>
      <c r="F244" s="75"/>
      <c r="G244" s="313" t="s">
        <v>878</v>
      </c>
      <c r="H244" s="75"/>
      <c r="I244" s="75"/>
      <c r="J244" s="75"/>
      <c r="K244" s="75"/>
      <c r="L244" s="75"/>
      <c r="M244" s="75"/>
      <c r="N244" s="75"/>
      <c r="O244" s="75"/>
      <c r="P244" s="75"/>
      <c r="Q244" s="75"/>
      <c r="R244" s="75"/>
      <c r="S244" s="75"/>
      <c r="T244" s="75"/>
      <c r="U244" s="75"/>
      <c r="V244" s="75"/>
      <c r="W244" s="75"/>
      <c r="X244" s="75"/>
      <c r="Y244" s="75"/>
      <c r="Z244" s="75"/>
    </row>
    <row r="245" spans="1:26" ht="14.25" customHeight="1">
      <c r="A245" s="75"/>
      <c r="B245" s="75"/>
      <c r="C245" s="75"/>
      <c r="D245" s="75"/>
      <c r="E245" s="75"/>
      <c r="F245" s="75"/>
      <c r="G245" s="313" t="s">
        <v>879</v>
      </c>
      <c r="H245" s="75"/>
      <c r="I245" s="75"/>
      <c r="J245" s="75"/>
      <c r="K245" s="75"/>
      <c r="L245" s="75"/>
      <c r="M245" s="75"/>
      <c r="N245" s="75"/>
      <c r="O245" s="75"/>
      <c r="P245" s="75"/>
      <c r="Q245" s="75"/>
      <c r="R245" s="75"/>
      <c r="S245" s="75"/>
      <c r="T245" s="75"/>
      <c r="U245" s="75"/>
      <c r="V245" s="75"/>
      <c r="W245" s="75"/>
      <c r="X245" s="75"/>
      <c r="Y245" s="75"/>
      <c r="Z245" s="75"/>
    </row>
    <row r="246" spans="1:26" ht="14.25" customHeight="1">
      <c r="A246" s="75"/>
      <c r="B246" s="75"/>
      <c r="C246" s="75"/>
      <c r="D246" s="75"/>
      <c r="E246" s="75"/>
      <c r="F246" s="75"/>
      <c r="G246" s="313" t="s">
        <v>880</v>
      </c>
      <c r="H246" s="75"/>
      <c r="I246" s="75"/>
      <c r="J246" s="75"/>
      <c r="K246" s="75"/>
      <c r="L246" s="75"/>
      <c r="M246" s="75"/>
      <c r="N246" s="75"/>
      <c r="O246" s="75"/>
      <c r="P246" s="75"/>
      <c r="Q246" s="75"/>
      <c r="R246" s="75"/>
      <c r="S246" s="75"/>
      <c r="T246" s="75"/>
      <c r="U246" s="75"/>
      <c r="V246" s="75"/>
      <c r="W246" s="75"/>
      <c r="X246" s="75"/>
      <c r="Y246" s="75"/>
      <c r="Z246" s="75"/>
    </row>
    <row r="247" spans="1:26" ht="14.25" customHeight="1">
      <c r="A247" s="75"/>
      <c r="B247" s="75"/>
      <c r="C247" s="75"/>
      <c r="D247" s="75"/>
      <c r="E247" s="75"/>
      <c r="F247" s="75"/>
      <c r="G247" s="313" t="s">
        <v>881</v>
      </c>
      <c r="H247" s="75"/>
      <c r="I247" s="75"/>
      <c r="J247" s="75"/>
      <c r="K247" s="75"/>
      <c r="L247" s="75"/>
      <c r="M247" s="75"/>
      <c r="N247" s="75"/>
      <c r="O247" s="75"/>
      <c r="P247" s="75"/>
      <c r="Q247" s="75"/>
      <c r="R247" s="75"/>
      <c r="S247" s="75"/>
      <c r="T247" s="75"/>
      <c r="U247" s="75"/>
      <c r="V247" s="75"/>
      <c r="W247" s="75"/>
      <c r="X247" s="75"/>
      <c r="Y247" s="75"/>
      <c r="Z247" s="75"/>
    </row>
    <row r="248" spans="1:26" ht="14.25" customHeight="1">
      <c r="A248" s="75"/>
      <c r="B248" s="75"/>
      <c r="C248" s="75"/>
      <c r="D248" s="75"/>
      <c r="E248" s="75"/>
      <c r="F248" s="75"/>
      <c r="G248" s="313" t="s">
        <v>882</v>
      </c>
      <c r="H248" s="75"/>
      <c r="I248" s="75"/>
      <c r="J248" s="75"/>
      <c r="K248" s="75"/>
      <c r="L248" s="75"/>
      <c r="M248" s="75"/>
      <c r="N248" s="75"/>
      <c r="O248" s="75"/>
      <c r="P248" s="75"/>
      <c r="Q248" s="75"/>
      <c r="R248" s="75"/>
      <c r="S248" s="75"/>
      <c r="T248" s="75"/>
      <c r="U248" s="75"/>
      <c r="V248" s="75"/>
      <c r="W248" s="75"/>
      <c r="X248" s="75"/>
      <c r="Y248" s="75"/>
      <c r="Z248" s="75"/>
    </row>
    <row r="249" spans="1:26" ht="14.25" customHeight="1">
      <c r="A249" s="75"/>
      <c r="B249" s="75"/>
      <c r="C249" s="75"/>
      <c r="D249" s="75"/>
      <c r="E249" s="75"/>
      <c r="F249" s="75"/>
      <c r="G249" s="313" t="s">
        <v>883</v>
      </c>
      <c r="H249" s="75"/>
      <c r="I249" s="75"/>
      <c r="J249" s="75"/>
      <c r="K249" s="75"/>
      <c r="L249" s="75"/>
      <c r="M249" s="75"/>
      <c r="N249" s="75"/>
      <c r="O249" s="75"/>
      <c r="P249" s="75"/>
      <c r="Q249" s="75"/>
      <c r="R249" s="75"/>
      <c r="S249" s="75"/>
      <c r="T249" s="75"/>
      <c r="U249" s="75"/>
      <c r="V249" s="75"/>
      <c r="W249" s="75"/>
      <c r="X249" s="75"/>
      <c r="Y249" s="75"/>
      <c r="Z249" s="75"/>
    </row>
    <row r="250" spans="1:26" ht="14.25" customHeight="1">
      <c r="A250" s="75"/>
      <c r="B250" s="75"/>
      <c r="C250" s="75"/>
      <c r="D250" s="75"/>
      <c r="E250" s="75"/>
      <c r="F250" s="75"/>
      <c r="G250" s="75" t="s">
        <v>884</v>
      </c>
      <c r="H250" s="75"/>
      <c r="I250" s="75"/>
      <c r="J250" s="75"/>
      <c r="K250" s="75"/>
      <c r="L250" s="75"/>
      <c r="M250" s="75"/>
      <c r="N250" s="75"/>
      <c r="O250" s="75"/>
      <c r="P250" s="75"/>
      <c r="Q250" s="75"/>
      <c r="R250" s="75"/>
      <c r="S250" s="75"/>
      <c r="T250" s="75"/>
      <c r="U250" s="75"/>
      <c r="V250" s="75"/>
      <c r="W250" s="75"/>
      <c r="X250" s="75"/>
      <c r="Y250" s="75"/>
      <c r="Z250" s="75"/>
    </row>
    <row r="251" spans="1:26" ht="14.25" customHeight="1">
      <c r="A251" s="75"/>
      <c r="B251" s="75"/>
      <c r="C251" s="75"/>
      <c r="D251" s="75"/>
      <c r="E251" s="75"/>
      <c r="F251" s="75"/>
      <c r="G251" s="75" t="s">
        <v>885</v>
      </c>
      <c r="H251" s="75"/>
      <c r="I251" s="75"/>
      <c r="J251" s="75"/>
      <c r="K251" s="75"/>
      <c r="L251" s="75"/>
      <c r="M251" s="75"/>
      <c r="N251" s="75"/>
      <c r="O251" s="75"/>
      <c r="P251" s="75"/>
      <c r="Q251" s="75"/>
      <c r="R251" s="75"/>
      <c r="S251" s="75"/>
      <c r="T251" s="75"/>
      <c r="U251" s="75"/>
      <c r="V251" s="75"/>
      <c r="W251" s="75"/>
      <c r="X251" s="75"/>
      <c r="Y251" s="75"/>
      <c r="Z251" s="75"/>
    </row>
    <row r="252" spans="1:26" ht="14.25" customHeight="1">
      <c r="A252" s="75"/>
      <c r="B252" s="75"/>
      <c r="C252" s="75"/>
      <c r="D252" s="75"/>
      <c r="E252" s="75"/>
      <c r="F252" s="75"/>
      <c r="G252" s="75" t="s">
        <v>887</v>
      </c>
      <c r="H252" s="75"/>
      <c r="I252" s="75"/>
      <c r="J252" s="75"/>
      <c r="K252" s="75"/>
      <c r="L252" s="75"/>
      <c r="M252" s="75"/>
      <c r="N252" s="75"/>
      <c r="O252" s="75"/>
      <c r="P252" s="75"/>
      <c r="Q252" s="75"/>
      <c r="R252" s="75"/>
      <c r="S252" s="75"/>
      <c r="T252" s="75"/>
      <c r="U252" s="75"/>
      <c r="V252" s="75"/>
      <c r="W252" s="75"/>
      <c r="X252" s="75"/>
      <c r="Y252" s="75"/>
      <c r="Z252" s="75"/>
    </row>
    <row r="253" spans="1:26" ht="14.25" customHeight="1">
      <c r="A253" s="75"/>
      <c r="B253" s="75"/>
      <c r="C253" s="75"/>
      <c r="D253" s="75"/>
      <c r="E253" s="75"/>
      <c r="F253" s="75"/>
      <c r="G253" s="75" t="s">
        <v>888</v>
      </c>
      <c r="H253" s="75"/>
      <c r="I253" s="75"/>
      <c r="J253" s="75"/>
      <c r="K253" s="75"/>
      <c r="L253" s="75"/>
      <c r="M253" s="75"/>
      <c r="N253" s="75"/>
      <c r="O253" s="75"/>
      <c r="P253" s="75"/>
      <c r="Q253" s="75"/>
      <c r="R253" s="75"/>
      <c r="S253" s="75"/>
      <c r="T253" s="75"/>
      <c r="U253" s="75"/>
      <c r="V253" s="75"/>
      <c r="W253" s="75"/>
      <c r="X253" s="75"/>
      <c r="Y253" s="75"/>
      <c r="Z253" s="75"/>
    </row>
    <row r="254" spans="1:26" ht="14.25" customHeight="1">
      <c r="A254" s="75"/>
      <c r="B254" s="75"/>
      <c r="C254" s="75"/>
      <c r="D254" s="75"/>
      <c r="E254" s="75"/>
      <c r="F254" s="75"/>
      <c r="G254" s="75" t="s">
        <v>889</v>
      </c>
      <c r="H254" s="75"/>
      <c r="I254" s="75"/>
      <c r="J254" s="75"/>
      <c r="K254" s="75"/>
      <c r="L254" s="75"/>
      <c r="M254" s="75"/>
      <c r="N254" s="75"/>
      <c r="O254" s="75"/>
      <c r="P254" s="75"/>
      <c r="Q254" s="75"/>
      <c r="R254" s="75"/>
      <c r="S254" s="75"/>
      <c r="T254" s="75"/>
      <c r="U254" s="75"/>
      <c r="V254" s="75"/>
      <c r="W254" s="75"/>
      <c r="X254" s="75"/>
      <c r="Y254" s="75"/>
      <c r="Z254" s="75"/>
    </row>
    <row r="255" spans="1:26" ht="14.2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4.25" customHeight="1">
      <c r="A256" s="75"/>
      <c r="B256" s="75"/>
      <c r="C256" s="75"/>
      <c r="D256" s="75"/>
      <c r="E256" s="75"/>
      <c r="F256" s="75"/>
      <c r="G256" s="75" t="s">
        <v>891</v>
      </c>
      <c r="H256" s="75"/>
      <c r="I256" s="75"/>
      <c r="J256" s="75"/>
      <c r="K256" s="75"/>
      <c r="L256" s="75"/>
      <c r="M256" s="75"/>
      <c r="N256" s="75"/>
      <c r="O256" s="75"/>
      <c r="P256" s="75"/>
      <c r="Q256" s="75"/>
      <c r="R256" s="75"/>
      <c r="S256" s="75"/>
      <c r="T256" s="75"/>
      <c r="U256" s="75"/>
      <c r="V256" s="75"/>
      <c r="W256" s="75"/>
      <c r="X256" s="75"/>
      <c r="Y256" s="75"/>
      <c r="Z256" s="75"/>
    </row>
    <row r="257" spans="1:26" ht="14.25" customHeight="1">
      <c r="A257" s="75"/>
      <c r="B257" s="75"/>
      <c r="C257" s="75"/>
      <c r="D257" s="75"/>
      <c r="E257" s="75"/>
      <c r="F257" s="75"/>
      <c r="G257" s="75" t="s">
        <v>892</v>
      </c>
      <c r="H257" s="75"/>
      <c r="I257" s="75"/>
      <c r="J257" s="75"/>
      <c r="K257" s="75"/>
      <c r="L257" s="75"/>
      <c r="M257" s="75"/>
      <c r="N257" s="75"/>
      <c r="O257" s="75"/>
      <c r="P257" s="75"/>
      <c r="Q257" s="75"/>
      <c r="R257" s="75"/>
      <c r="S257" s="75"/>
      <c r="T257" s="75"/>
      <c r="U257" s="75"/>
      <c r="V257" s="75"/>
      <c r="W257" s="75"/>
      <c r="X257" s="75"/>
      <c r="Y257" s="75"/>
      <c r="Z257" s="75"/>
    </row>
    <row r="258" spans="1:26" ht="14.25" customHeight="1">
      <c r="A258" s="75"/>
      <c r="B258" s="75"/>
      <c r="C258" s="75"/>
      <c r="D258" s="75"/>
      <c r="E258" s="75"/>
      <c r="F258" s="75"/>
      <c r="G258" s="75" t="s">
        <v>893</v>
      </c>
      <c r="H258" s="75"/>
      <c r="I258" s="75"/>
      <c r="J258" s="75"/>
      <c r="K258" s="75"/>
      <c r="L258" s="75"/>
      <c r="M258" s="75"/>
      <c r="N258" s="75"/>
      <c r="O258" s="75"/>
      <c r="P258" s="75"/>
      <c r="Q258" s="75"/>
      <c r="R258" s="75"/>
      <c r="S258" s="75"/>
      <c r="T258" s="75"/>
      <c r="U258" s="75"/>
      <c r="V258" s="75"/>
      <c r="W258" s="75"/>
      <c r="X258" s="75"/>
      <c r="Y258" s="75"/>
      <c r="Z258" s="75"/>
    </row>
    <row r="259" spans="1:26" ht="14.25" customHeight="1">
      <c r="A259" s="75"/>
      <c r="B259" s="75"/>
      <c r="C259" s="75"/>
      <c r="D259" s="75"/>
      <c r="E259" s="75"/>
      <c r="F259" s="75"/>
      <c r="G259" s="75" t="s">
        <v>894</v>
      </c>
      <c r="H259" s="75"/>
      <c r="I259" s="75"/>
      <c r="J259" s="75"/>
      <c r="K259" s="75"/>
      <c r="L259" s="75"/>
      <c r="M259" s="75"/>
      <c r="N259" s="75"/>
      <c r="O259" s="75"/>
      <c r="P259" s="75"/>
      <c r="Q259" s="75"/>
      <c r="R259" s="75"/>
      <c r="S259" s="75"/>
      <c r="T259" s="75"/>
      <c r="U259" s="75"/>
      <c r="V259" s="75"/>
      <c r="W259" s="75"/>
      <c r="X259" s="75"/>
      <c r="Y259" s="75"/>
      <c r="Z259" s="75"/>
    </row>
    <row r="260" spans="1:26" ht="14.25" customHeight="1">
      <c r="A260" s="75"/>
      <c r="B260" s="75"/>
      <c r="C260" s="75"/>
      <c r="D260" s="75"/>
      <c r="E260" s="75"/>
      <c r="F260" s="75"/>
      <c r="G260" s="75" t="s">
        <v>895</v>
      </c>
      <c r="H260" s="75"/>
      <c r="I260" s="75"/>
      <c r="J260" s="75"/>
      <c r="K260" s="75"/>
      <c r="L260" s="75"/>
      <c r="M260" s="75"/>
      <c r="N260" s="75"/>
      <c r="O260" s="75"/>
      <c r="P260" s="75"/>
      <c r="Q260" s="75"/>
      <c r="R260" s="75"/>
      <c r="S260" s="75"/>
      <c r="T260" s="75"/>
      <c r="U260" s="75"/>
      <c r="V260" s="75"/>
      <c r="W260" s="75"/>
      <c r="X260" s="75"/>
      <c r="Y260" s="75"/>
      <c r="Z260" s="75"/>
    </row>
    <row r="261" spans="1:26" ht="14.25" customHeight="1">
      <c r="A261" s="75"/>
      <c r="B261" s="75"/>
      <c r="C261" s="75"/>
      <c r="D261" s="75"/>
      <c r="E261" s="75"/>
      <c r="F261" s="75"/>
      <c r="G261" s="75" t="s">
        <v>896</v>
      </c>
      <c r="H261" s="75"/>
      <c r="I261" s="75"/>
      <c r="J261" s="75"/>
      <c r="K261" s="75"/>
      <c r="L261" s="75"/>
      <c r="M261" s="75"/>
      <c r="N261" s="75"/>
      <c r="O261" s="75"/>
      <c r="P261" s="75"/>
      <c r="Q261" s="75"/>
      <c r="R261" s="75"/>
      <c r="S261" s="75"/>
      <c r="T261" s="75"/>
      <c r="U261" s="75"/>
      <c r="V261" s="75"/>
      <c r="W261" s="75"/>
      <c r="X261" s="75"/>
      <c r="Y261" s="75"/>
      <c r="Z261" s="75"/>
    </row>
    <row r="262" spans="1:26" ht="14.25" customHeight="1">
      <c r="A262" s="75"/>
      <c r="B262" s="75"/>
      <c r="C262" s="75"/>
      <c r="D262" s="75"/>
      <c r="E262" s="75"/>
      <c r="F262" s="75"/>
      <c r="G262" s="75" t="s">
        <v>897</v>
      </c>
      <c r="H262" s="75"/>
      <c r="I262" s="75"/>
      <c r="J262" s="75"/>
      <c r="K262" s="75"/>
      <c r="L262" s="75"/>
      <c r="M262" s="75"/>
      <c r="N262" s="75"/>
      <c r="O262" s="75"/>
      <c r="P262" s="75"/>
      <c r="Q262" s="75"/>
      <c r="R262" s="75"/>
      <c r="S262" s="75"/>
      <c r="T262" s="75"/>
      <c r="U262" s="75"/>
      <c r="V262" s="75"/>
      <c r="W262" s="75"/>
      <c r="X262" s="75"/>
      <c r="Y262" s="75"/>
      <c r="Z262" s="75"/>
    </row>
    <row r="263" spans="1:26" ht="14.25" customHeight="1">
      <c r="A263" s="75"/>
      <c r="B263" s="75"/>
      <c r="C263" s="75"/>
      <c r="D263" s="75"/>
      <c r="E263" s="75"/>
      <c r="F263" s="75"/>
      <c r="G263" s="75" t="s">
        <v>898</v>
      </c>
      <c r="H263" s="75"/>
      <c r="I263" s="75"/>
      <c r="J263" s="75"/>
      <c r="K263" s="75"/>
      <c r="L263" s="75"/>
      <c r="M263" s="75"/>
      <c r="N263" s="75"/>
      <c r="O263" s="75"/>
      <c r="P263" s="75"/>
      <c r="Q263" s="75"/>
      <c r="R263" s="75"/>
      <c r="S263" s="75"/>
      <c r="T263" s="75"/>
      <c r="U263" s="75"/>
      <c r="V263" s="75"/>
      <c r="W263" s="75"/>
      <c r="X263" s="75"/>
      <c r="Y263" s="75"/>
      <c r="Z263" s="75"/>
    </row>
    <row r="264" spans="1:26" ht="14.25" customHeight="1">
      <c r="A264" s="75"/>
      <c r="B264" s="75"/>
      <c r="C264" s="75"/>
      <c r="D264" s="75"/>
      <c r="E264" s="75"/>
      <c r="F264" s="75"/>
      <c r="G264" s="75" t="s">
        <v>899</v>
      </c>
      <c r="H264" s="75"/>
      <c r="I264" s="75"/>
      <c r="J264" s="75"/>
      <c r="K264" s="75"/>
      <c r="L264" s="75"/>
      <c r="M264" s="75"/>
      <c r="N264" s="75"/>
      <c r="O264" s="75"/>
      <c r="P264" s="75"/>
      <c r="Q264" s="75"/>
      <c r="R264" s="75"/>
      <c r="S264" s="75"/>
      <c r="T264" s="75"/>
      <c r="U264" s="75"/>
      <c r="V264" s="75"/>
      <c r="W264" s="75"/>
      <c r="X264" s="75"/>
      <c r="Y264" s="75"/>
      <c r="Z264" s="75"/>
    </row>
    <row r="265" spans="1:26" ht="14.25" customHeight="1">
      <c r="A265" s="75"/>
      <c r="B265" s="75"/>
      <c r="C265" s="75"/>
      <c r="D265" s="75"/>
      <c r="E265" s="75"/>
      <c r="F265" s="75"/>
      <c r="G265" s="75" t="s">
        <v>900</v>
      </c>
      <c r="H265" s="75"/>
      <c r="I265" s="75"/>
      <c r="J265" s="75"/>
      <c r="K265" s="75"/>
      <c r="L265" s="75"/>
      <c r="M265" s="75"/>
      <c r="N265" s="75"/>
      <c r="O265" s="75"/>
      <c r="P265" s="75"/>
      <c r="Q265" s="75"/>
      <c r="R265" s="75"/>
      <c r="S265" s="75"/>
      <c r="T265" s="75"/>
      <c r="U265" s="75"/>
      <c r="V265" s="75"/>
      <c r="W265" s="75"/>
      <c r="X265" s="75"/>
      <c r="Y265" s="75"/>
      <c r="Z265" s="75"/>
    </row>
    <row r="266" spans="1:26" ht="14.25" customHeight="1">
      <c r="A266" s="75"/>
      <c r="B266" s="75"/>
      <c r="C266" s="75"/>
      <c r="D266" s="75"/>
      <c r="E266" s="75"/>
      <c r="F266" s="75"/>
      <c r="G266" s="75" t="s">
        <v>901</v>
      </c>
      <c r="H266" s="75"/>
      <c r="I266" s="75"/>
      <c r="J266" s="75"/>
      <c r="K266" s="75"/>
      <c r="L266" s="75"/>
      <c r="M266" s="75"/>
      <c r="N266" s="75"/>
      <c r="O266" s="75"/>
      <c r="P266" s="75"/>
      <c r="Q266" s="75"/>
      <c r="R266" s="75"/>
      <c r="S266" s="75"/>
      <c r="T266" s="75"/>
      <c r="U266" s="75"/>
      <c r="V266" s="75"/>
      <c r="W266" s="75"/>
      <c r="X266" s="75"/>
      <c r="Y266" s="75"/>
      <c r="Z266" s="75"/>
    </row>
    <row r="267" spans="1:26" ht="14.2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4.25" customHeight="1">
      <c r="A268" s="75"/>
      <c r="B268" s="75"/>
      <c r="C268" s="75"/>
      <c r="D268" s="75"/>
      <c r="E268" s="75"/>
      <c r="F268" s="75"/>
      <c r="G268" s="75" t="s">
        <v>903</v>
      </c>
      <c r="H268" s="75"/>
      <c r="I268" s="75"/>
      <c r="J268" s="75"/>
      <c r="K268" s="75"/>
      <c r="L268" s="75"/>
      <c r="M268" s="75"/>
      <c r="N268" s="75"/>
      <c r="O268" s="75"/>
      <c r="P268" s="75"/>
      <c r="Q268" s="75"/>
      <c r="R268" s="75"/>
      <c r="S268" s="75"/>
      <c r="T268" s="75"/>
      <c r="U268" s="75"/>
      <c r="V268" s="75"/>
      <c r="W268" s="75"/>
      <c r="X268" s="75"/>
      <c r="Y268" s="75"/>
      <c r="Z268" s="75"/>
    </row>
    <row r="269" spans="1:26" ht="14.25" customHeight="1">
      <c r="A269" s="75"/>
      <c r="B269" s="75"/>
      <c r="C269" s="75"/>
      <c r="D269" s="75"/>
      <c r="E269" s="75"/>
      <c r="F269" s="75"/>
      <c r="G269" s="75" t="s">
        <v>904</v>
      </c>
      <c r="H269" s="75"/>
      <c r="I269" s="75"/>
      <c r="J269" s="75"/>
      <c r="K269" s="75"/>
      <c r="L269" s="75"/>
      <c r="M269" s="75"/>
      <c r="N269" s="75"/>
      <c r="O269" s="75"/>
      <c r="P269" s="75"/>
      <c r="Q269" s="75"/>
      <c r="R269" s="75"/>
      <c r="S269" s="75"/>
      <c r="T269" s="75"/>
      <c r="U269" s="75"/>
      <c r="V269" s="75"/>
      <c r="W269" s="75"/>
      <c r="X269" s="75"/>
      <c r="Y269" s="75"/>
      <c r="Z269" s="75"/>
    </row>
    <row r="270" spans="1:26" ht="14.25" customHeight="1">
      <c r="A270" s="75"/>
      <c r="B270" s="75"/>
      <c r="C270" s="75"/>
      <c r="D270" s="75"/>
      <c r="E270" s="75"/>
      <c r="F270" s="75"/>
      <c r="G270" s="75" t="s">
        <v>905</v>
      </c>
      <c r="H270" s="75"/>
      <c r="I270" s="75"/>
      <c r="J270" s="75"/>
      <c r="K270" s="75"/>
      <c r="L270" s="75"/>
      <c r="M270" s="75"/>
      <c r="N270" s="75"/>
      <c r="O270" s="75"/>
      <c r="P270" s="75"/>
      <c r="Q270" s="75"/>
      <c r="R270" s="75"/>
      <c r="S270" s="75"/>
      <c r="T270" s="75"/>
      <c r="U270" s="75"/>
      <c r="V270" s="75"/>
      <c r="W270" s="75"/>
      <c r="X270" s="75"/>
      <c r="Y270" s="75"/>
      <c r="Z270" s="75"/>
    </row>
    <row r="271" spans="1:26" ht="14.25" customHeight="1">
      <c r="A271" s="75"/>
      <c r="B271" s="75"/>
      <c r="C271" s="75"/>
      <c r="D271" s="75"/>
      <c r="E271" s="75"/>
      <c r="F271" s="75"/>
      <c r="G271" s="75" t="s">
        <v>906</v>
      </c>
      <c r="H271" s="75"/>
      <c r="I271" s="75"/>
      <c r="J271" s="75"/>
      <c r="K271" s="75"/>
      <c r="L271" s="75"/>
      <c r="M271" s="75"/>
      <c r="N271" s="75"/>
      <c r="O271" s="75"/>
      <c r="P271" s="75"/>
      <c r="Q271" s="75"/>
      <c r="R271" s="75"/>
      <c r="S271" s="75"/>
      <c r="T271" s="75"/>
      <c r="U271" s="75"/>
      <c r="V271" s="75"/>
      <c r="W271" s="75"/>
      <c r="X271" s="75"/>
      <c r="Y271" s="75"/>
      <c r="Z271" s="75"/>
    </row>
    <row r="272" spans="1:26" ht="14.25" customHeight="1">
      <c r="A272" s="75"/>
      <c r="B272" s="75"/>
      <c r="C272" s="75"/>
      <c r="D272" s="75"/>
      <c r="E272" s="75"/>
      <c r="F272" s="75"/>
      <c r="G272" s="75" t="s">
        <v>907</v>
      </c>
      <c r="H272" s="75"/>
      <c r="I272" s="75"/>
      <c r="J272" s="75"/>
      <c r="K272" s="75"/>
      <c r="L272" s="75"/>
      <c r="M272" s="75"/>
      <c r="N272" s="75"/>
      <c r="O272" s="75"/>
      <c r="P272" s="75"/>
      <c r="Q272" s="75"/>
      <c r="R272" s="75"/>
      <c r="S272" s="75"/>
      <c r="T272" s="75"/>
      <c r="U272" s="75"/>
      <c r="V272" s="75"/>
      <c r="W272" s="75"/>
      <c r="X272" s="75"/>
      <c r="Y272" s="75"/>
      <c r="Z272" s="75"/>
    </row>
    <row r="273" spans="1:26" ht="14.25" customHeight="1">
      <c r="A273" s="75"/>
      <c r="B273" s="75"/>
      <c r="C273" s="75"/>
      <c r="D273" s="75"/>
      <c r="E273" s="75"/>
      <c r="F273" s="75"/>
      <c r="G273" s="75" t="s">
        <v>908</v>
      </c>
      <c r="H273" s="75"/>
      <c r="I273" s="75"/>
      <c r="J273" s="75"/>
      <c r="K273" s="75"/>
      <c r="L273" s="75"/>
      <c r="M273" s="75"/>
      <c r="N273" s="75"/>
      <c r="O273" s="75"/>
      <c r="P273" s="75"/>
      <c r="Q273" s="75"/>
      <c r="R273" s="75"/>
      <c r="S273" s="75"/>
      <c r="T273" s="75"/>
      <c r="U273" s="75"/>
      <c r="V273" s="75"/>
      <c r="W273" s="75"/>
      <c r="X273" s="75"/>
      <c r="Y273" s="75"/>
      <c r="Z273" s="75"/>
    </row>
    <row r="274" spans="1:26" ht="14.25" customHeight="1">
      <c r="A274" s="75"/>
      <c r="B274" s="75"/>
      <c r="C274" s="75"/>
      <c r="D274" s="75"/>
      <c r="E274" s="75"/>
      <c r="F274" s="75"/>
      <c r="G274" s="75" t="s">
        <v>909</v>
      </c>
      <c r="H274" s="75"/>
      <c r="I274" s="75"/>
      <c r="J274" s="75"/>
      <c r="K274" s="75"/>
      <c r="L274" s="75"/>
      <c r="M274" s="75"/>
      <c r="N274" s="75"/>
      <c r="O274" s="75"/>
      <c r="P274" s="75"/>
      <c r="Q274" s="75"/>
      <c r="R274" s="75"/>
      <c r="S274" s="75"/>
      <c r="T274" s="75"/>
      <c r="U274" s="75"/>
      <c r="V274" s="75"/>
      <c r="W274" s="75"/>
      <c r="X274" s="75"/>
      <c r="Y274" s="75"/>
      <c r="Z274" s="75"/>
    </row>
    <row r="275" spans="1:26" ht="14.25" customHeight="1">
      <c r="A275" s="75"/>
      <c r="B275" s="75"/>
      <c r="C275" s="75"/>
      <c r="D275" s="75"/>
      <c r="E275" s="75"/>
      <c r="F275" s="75"/>
      <c r="G275" s="75" t="s">
        <v>910</v>
      </c>
      <c r="H275" s="75"/>
      <c r="I275" s="75"/>
      <c r="J275" s="75"/>
      <c r="K275" s="75"/>
      <c r="L275" s="75"/>
      <c r="M275" s="75"/>
      <c r="N275" s="75"/>
      <c r="O275" s="75"/>
      <c r="P275" s="75"/>
      <c r="Q275" s="75"/>
      <c r="R275" s="75"/>
      <c r="S275" s="75"/>
      <c r="T275" s="75"/>
      <c r="U275" s="75"/>
      <c r="V275" s="75"/>
      <c r="W275" s="75"/>
      <c r="X275" s="75"/>
      <c r="Y275" s="75"/>
      <c r="Z275" s="75"/>
    </row>
    <row r="276" spans="1:26" ht="14.25" customHeight="1">
      <c r="A276" s="75"/>
      <c r="B276" s="75"/>
      <c r="C276" s="75"/>
      <c r="D276" s="75"/>
      <c r="E276" s="75"/>
      <c r="F276" s="75"/>
      <c r="G276" s="75" t="s">
        <v>911</v>
      </c>
      <c r="H276" s="75"/>
      <c r="I276" s="75"/>
      <c r="J276" s="75"/>
      <c r="K276" s="75"/>
      <c r="L276" s="75"/>
      <c r="M276" s="75"/>
      <c r="N276" s="75"/>
      <c r="O276" s="75"/>
      <c r="P276" s="75"/>
      <c r="Q276" s="75"/>
      <c r="R276" s="75"/>
      <c r="S276" s="75"/>
      <c r="T276" s="75"/>
      <c r="U276" s="75"/>
      <c r="V276" s="75"/>
      <c r="W276" s="75"/>
      <c r="X276" s="75"/>
      <c r="Y276" s="75"/>
      <c r="Z276" s="75"/>
    </row>
    <row r="277" spans="1:26" ht="14.2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4.25" customHeight="1">
      <c r="A278" s="75"/>
      <c r="B278" s="75"/>
      <c r="C278" s="75"/>
      <c r="D278" s="75"/>
      <c r="E278" s="75"/>
      <c r="F278" s="75"/>
      <c r="G278" s="75" t="s">
        <v>913</v>
      </c>
      <c r="H278" s="75"/>
      <c r="I278" s="75"/>
      <c r="J278" s="75"/>
      <c r="K278" s="75"/>
      <c r="L278" s="75"/>
      <c r="M278" s="75"/>
      <c r="N278" s="75"/>
      <c r="O278" s="75"/>
      <c r="P278" s="75"/>
      <c r="Q278" s="75"/>
      <c r="R278" s="75"/>
      <c r="S278" s="75"/>
      <c r="T278" s="75"/>
      <c r="U278" s="75"/>
      <c r="V278" s="75"/>
      <c r="W278" s="75"/>
      <c r="X278" s="75"/>
      <c r="Y278" s="75"/>
      <c r="Z278" s="75"/>
    </row>
    <row r="279" spans="1:26" ht="14.25" customHeight="1">
      <c r="A279" s="75"/>
      <c r="B279" s="75"/>
      <c r="C279" s="75"/>
      <c r="D279" s="75"/>
      <c r="E279" s="75"/>
      <c r="F279" s="75"/>
      <c r="G279" s="75" t="s">
        <v>914</v>
      </c>
      <c r="H279" s="75"/>
      <c r="I279" s="75"/>
      <c r="J279" s="75"/>
      <c r="K279" s="75"/>
      <c r="L279" s="75"/>
      <c r="M279" s="75"/>
      <c r="N279" s="75"/>
      <c r="O279" s="75"/>
      <c r="P279" s="75"/>
      <c r="Q279" s="75"/>
      <c r="R279" s="75"/>
      <c r="S279" s="75"/>
      <c r="T279" s="75"/>
      <c r="U279" s="75"/>
      <c r="V279" s="75"/>
      <c r="W279" s="75"/>
      <c r="X279" s="75"/>
      <c r="Y279" s="75"/>
      <c r="Z279" s="75"/>
    </row>
    <row r="280" spans="1:26" ht="14.25" customHeight="1">
      <c r="A280" s="75"/>
      <c r="B280" s="75"/>
      <c r="C280" s="75"/>
      <c r="D280" s="75"/>
      <c r="E280" s="75"/>
      <c r="F280" s="75"/>
      <c r="G280" s="75" t="s">
        <v>915</v>
      </c>
      <c r="H280" s="75"/>
      <c r="I280" s="75"/>
      <c r="J280" s="75"/>
      <c r="K280" s="75"/>
      <c r="L280" s="75"/>
      <c r="M280" s="75"/>
      <c r="N280" s="75"/>
      <c r="O280" s="75"/>
      <c r="P280" s="75"/>
      <c r="Q280" s="75"/>
      <c r="R280" s="75"/>
      <c r="S280" s="75"/>
      <c r="T280" s="75"/>
      <c r="U280" s="75"/>
      <c r="V280" s="75"/>
      <c r="W280" s="75"/>
      <c r="X280" s="75"/>
      <c r="Y280" s="75"/>
      <c r="Z280" s="75"/>
    </row>
    <row r="281" spans="1:26" ht="14.25" customHeight="1">
      <c r="A281" s="75"/>
      <c r="B281" s="75"/>
      <c r="C281" s="75"/>
      <c r="D281" s="75"/>
      <c r="E281" s="75"/>
      <c r="F281" s="75"/>
      <c r="G281" s="75" t="s">
        <v>916</v>
      </c>
      <c r="H281" s="75"/>
      <c r="I281" s="75"/>
      <c r="J281" s="75"/>
      <c r="K281" s="75"/>
      <c r="L281" s="75"/>
      <c r="M281" s="75"/>
      <c r="N281" s="75"/>
      <c r="O281" s="75"/>
      <c r="P281" s="75"/>
      <c r="Q281" s="75"/>
      <c r="R281" s="75"/>
      <c r="S281" s="75"/>
      <c r="T281" s="75"/>
      <c r="U281" s="75"/>
      <c r="V281" s="75"/>
      <c r="W281" s="75"/>
      <c r="X281" s="75"/>
      <c r="Y281" s="75"/>
      <c r="Z281" s="75"/>
    </row>
    <row r="282" spans="1:26" ht="14.25" customHeight="1">
      <c r="A282" s="75"/>
      <c r="B282" s="75"/>
      <c r="C282" s="75"/>
      <c r="D282" s="75"/>
      <c r="E282" s="75"/>
      <c r="F282" s="75"/>
      <c r="G282" s="75" t="s">
        <v>917</v>
      </c>
      <c r="H282" s="75"/>
      <c r="I282" s="75"/>
      <c r="J282" s="75"/>
      <c r="K282" s="75"/>
      <c r="L282" s="75"/>
      <c r="M282" s="75"/>
      <c r="N282" s="75"/>
      <c r="O282" s="75"/>
      <c r="P282" s="75"/>
      <c r="Q282" s="75"/>
      <c r="R282" s="75"/>
      <c r="S282" s="75"/>
      <c r="T282" s="75"/>
      <c r="U282" s="75"/>
      <c r="V282" s="75"/>
      <c r="W282" s="75"/>
      <c r="X282" s="75"/>
      <c r="Y282" s="75"/>
      <c r="Z282" s="75"/>
    </row>
    <row r="283" spans="1:26" ht="14.25" customHeight="1">
      <c r="A283" s="75"/>
      <c r="B283" s="75"/>
      <c r="C283" s="75"/>
      <c r="D283" s="75"/>
      <c r="E283" s="75"/>
      <c r="F283" s="75"/>
      <c r="G283" s="75" t="s">
        <v>918</v>
      </c>
      <c r="H283" s="75"/>
      <c r="I283" s="75"/>
      <c r="J283" s="75"/>
      <c r="K283" s="75"/>
      <c r="L283" s="75"/>
      <c r="M283" s="75"/>
      <c r="N283" s="75"/>
      <c r="O283" s="75"/>
      <c r="P283" s="75"/>
      <c r="Q283" s="75"/>
      <c r="R283" s="75"/>
      <c r="S283" s="75"/>
      <c r="T283" s="75"/>
      <c r="U283" s="75"/>
      <c r="V283" s="75"/>
      <c r="W283" s="75"/>
      <c r="X283" s="75"/>
      <c r="Y283" s="75"/>
      <c r="Z283" s="75"/>
    </row>
    <row r="284" spans="1:26" ht="14.2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4.2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4.2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4.2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4.2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4.2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4.2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4.2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4.2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4.2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4.2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4.2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4.2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4.2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4.2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4.2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4.2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4.2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4.2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4.2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4.2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4.2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4.2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4.2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4.2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4.2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4.2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4.2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4.2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4.2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4.2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4.2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4.2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4.2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4.2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4.2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4.2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4.2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4.2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4.2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4.2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4.2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4.2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4.2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4.2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4.2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4.2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4.2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4.2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4.2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4.2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4.2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4.2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4.2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4.2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4.2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4.2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4.2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4.2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4.2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4.2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4.2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4.2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4.2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4.2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4.2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4.2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4.2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4.2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4.2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4.2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4.2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4.2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4.2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4.2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4.2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4.2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4.2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4.2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4.2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4.2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4.2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4.2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4.2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4.2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4.2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4.2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4.2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4.2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4.2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4.2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4.2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4.2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4.2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4.2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4.2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4.2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4.2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4.2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4.2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4.2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4.2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4.2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4.2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4.2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4.2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4.2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4.2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4.2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4.2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4.2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4.2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4.2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4.2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4.2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4.2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4.2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4.2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4.2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4.2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4.2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4.2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4.2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4.2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4.2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4.2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4.2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4.2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4.2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4.2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4.2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4.2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4.2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4.2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4.2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4.2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4.2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4.2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4.2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4.2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4.2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4.2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4.2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4.2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4.2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4.2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4.2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4.2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4.2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4.2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4.2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4.2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4.2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4.2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4.2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4.2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4.2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4.2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4.2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4.2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4.2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4.2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4.2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4.2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4.2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4.2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4.2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4.2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4.2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4.2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4.2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4.2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4.2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4.2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4.2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4.2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4.2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4.2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4.2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4.2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4.2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4.2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4.2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4.2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4.2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4.2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4.2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4.2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4.2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4.2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4.2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4.2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4.2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4.2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4.2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4.2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4.2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4.2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4.2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4.2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4.2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4.2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4.2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4.2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4.2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4.2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4.2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4.2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4.2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4.2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4.2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4.2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4.2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4.2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4.2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4.2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4.2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4.2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4.2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4.2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4.2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4.2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4.2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4.2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4.2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4.2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4.2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4.2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4.2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4.2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4.2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4.2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4.2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4.2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4.2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4.2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4.2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4.2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4.2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4.2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4.2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4.2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4.2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4.2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4.2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4.2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4.2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4.2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4.2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4.2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4.2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4.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4.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4.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4.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4.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4.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4.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4.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4.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4.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4.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4.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4.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4.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4.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4.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4.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4.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4.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4.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4.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4.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4.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4.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4.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4.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4.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4.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4.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4.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4.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4.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4.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4.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4.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4.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4.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4.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4.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4.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4.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4.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4.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4.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4.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4.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4.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4.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4.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4.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4.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4.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4.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4.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4.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4.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4.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4.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4.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4.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4.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4.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4.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4.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4.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4.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4.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4.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4.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4.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4.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4.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4.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4.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4.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4.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4.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4.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4.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4.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4.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4.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4.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4.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4.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4.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4.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4.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4.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4.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4.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4.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4.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4.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4.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4.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4.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4.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4.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4.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4.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4.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4.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4.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4.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4.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4.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4.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4.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4.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4.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4.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4.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4.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4.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4.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4.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4.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4.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4.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4.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4.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4.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4.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4.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4.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4.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4.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4.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4.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4.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4.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4.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4.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4.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4.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4.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4.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4.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4.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4.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4.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4.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4.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4.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4.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4.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4.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4.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4.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4.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4.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4.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4.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4.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4.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4.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4.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4.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4.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4.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4.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4.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4.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4.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4.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4.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4.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4.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4.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4.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4.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4.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4.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4.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4.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4.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4.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4.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4.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4.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4.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4.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4.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4.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4.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4.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4.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4.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4.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4.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4.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4.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4.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4.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4.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4.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4.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4.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4.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4.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4.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4.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4.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4.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4.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4.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4.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4.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4.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4.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4.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4.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4.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4.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4.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4.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4.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4.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4.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4.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4.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4.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4.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4.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4.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4.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4.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4.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4.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4.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4.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4.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4.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4.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4.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4.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4.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4.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4.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4.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4.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4.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4.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4.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4.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4.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4.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4.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4.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4.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4.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4.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4.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4.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4.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4.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4.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4.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4.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4.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4.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4.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4.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4.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4.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4.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4.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4.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4.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4.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4.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4.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4.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4.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4.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4.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4.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4.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4.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4.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4.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4.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4.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4.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4.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4.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4.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4.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4.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4.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4.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4.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4.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4.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4.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4.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4.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4.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4.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4.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4.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4.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4.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4.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4.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4.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4.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4.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4.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4.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4.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4.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4.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4.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4.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4.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4.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4.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4.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4.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4.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4.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4.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4.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4.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4.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4.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4.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4.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4.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4.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4.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4.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4.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4.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4.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4.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4.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4.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4.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4.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4.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4.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4.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4.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4.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4.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4.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4.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4.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4.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4.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4.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4.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4.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4.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4.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4.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4.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4.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4.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4.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4.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4.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4.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4.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4.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4.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4.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4.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4.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4.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4.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4.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4.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4.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4.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4.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4.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4.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4.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4.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4.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4.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4.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4.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4.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4.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4.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4.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4.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4.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4.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4.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4.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4.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4.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4.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4.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4.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4.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4.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4.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4.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4.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4.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4.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4.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4.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4.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4.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4.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4.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4.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4.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4.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4.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4.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4.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4.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4.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4.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4.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4.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4.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4.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4.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4.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4.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4.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4.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4.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4.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4.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4.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4.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4.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4.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4.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4.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4.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4.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4.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4.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4.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4.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4.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4.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4.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4.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4.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4.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4.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4.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4.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4.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4.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4.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4.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4.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4.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4.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4.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4.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4.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A1:K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1530-42AA-4E09-A626-1139E74116A7}">
  <sheetPr>
    <tabColor theme="6" tint="-0.249977111117893"/>
  </sheetPr>
  <dimension ref="A1:F4185"/>
  <sheetViews>
    <sheetView workbookViewId="0">
      <selection activeCell="C31" sqref="C31"/>
    </sheetView>
  </sheetViews>
  <sheetFormatPr defaultRowHeight="15.3"/>
  <cols>
    <col min="1" max="2" width="30.69921875" bestFit="1" customWidth="1"/>
    <col min="3" max="3" width="27.296875" customWidth="1"/>
    <col min="4" max="4" width="0.8984375" customWidth="1"/>
    <col min="5" max="5" width="0.6484375" customWidth="1"/>
    <col min="6" max="6" width="168.296875" customWidth="1"/>
  </cols>
  <sheetData>
    <row r="1" spans="1:6">
      <c r="A1" s="377" t="s">
        <v>1190</v>
      </c>
      <c r="B1" s="377" t="s">
        <v>1191</v>
      </c>
      <c r="C1" s="377" t="s">
        <v>1192</v>
      </c>
    </row>
    <row r="2" spans="1:6">
      <c r="A2" s="378" t="str">
        <f>IF(ISBLANK('Unit Type'!B6), " ", 'Unit Type'!B6)</f>
        <v>B21FD</v>
      </c>
      <c r="B2" s="378">
        <f>IF(ISBLANK('Unit Type'!C6), " ", 'Unit Type'!C6)</f>
        <v>32</v>
      </c>
      <c r="C2" s="375">
        <f>B2*'Summary Sheet'!$C$3</f>
        <v>32</v>
      </c>
    </row>
    <row r="3" spans="1:6">
      <c r="A3" s="378" t="str">
        <f>IF(ISBLANK('Unit Type'!B7), " ", 'Unit Type'!B7)</f>
        <v xml:space="preserve"> </v>
      </c>
      <c r="B3" s="378" t="str">
        <f>IF(ISBLANK('Unit Type'!C7), " ", 'Unit Type'!C7)</f>
        <v xml:space="preserve"> </v>
      </c>
      <c r="C3" s="375" t="e">
        <f>B3*'Summary Sheet'!$C$3</f>
        <v>#VALUE!</v>
      </c>
      <c r="F3" s="374"/>
    </row>
    <row r="4" spans="1:6">
      <c r="A4" s="378" t="str">
        <f>IF(ISBLANK('Unit Type'!B8), " ", 'Unit Type'!B8)</f>
        <v xml:space="preserve"> </v>
      </c>
      <c r="B4" s="378" t="str">
        <f>IF(ISBLANK('Unit Type'!C8), " ", 'Unit Type'!C8)</f>
        <v xml:space="preserve"> </v>
      </c>
      <c r="C4" s="375" t="e">
        <f>B4*'Summary Sheet'!$C$3</f>
        <v>#VALUE!</v>
      </c>
      <c r="F4" s="374"/>
    </row>
    <row r="5" spans="1:6">
      <c r="A5" s="378" t="str">
        <f>IF(ISBLANK('Unit Type'!B9), " ", 'Unit Type'!B9)</f>
        <v xml:space="preserve"> </v>
      </c>
      <c r="B5" s="378" t="str">
        <f>IF(ISBLANK('Unit Type'!C9), " ", 'Unit Type'!C9)</f>
        <v xml:space="preserve"> </v>
      </c>
      <c r="C5" s="375" t="e">
        <f>B5*'Summary Sheet'!$C$3</f>
        <v>#VALUE!</v>
      </c>
    </row>
    <row r="6" spans="1:6">
      <c r="A6" s="378" t="str">
        <f>IF(ISBLANK('Unit Type'!B10), " ", 'Unit Type'!B10)</f>
        <v xml:space="preserve"> </v>
      </c>
      <c r="B6" s="378" t="str">
        <f>IF(ISBLANK('Unit Type'!C10), " ", 'Unit Type'!C10)</f>
        <v xml:space="preserve"> </v>
      </c>
      <c r="C6" s="375" t="e">
        <f>B6*'Summary Sheet'!$C$3</f>
        <v>#VALUE!</v>
      </c>
    </row>
    <row r="7" spans="1:6">
      <c r="A7" s="378" t="str">
        <f>IF(ISBLANK('Unit Type'!B11), " ", 'Unit Type'!B11)</f>
        <v xml:space="preserve"> </v>
      </c>
      <c r="B7" s="378" t="str">
        <f>IF(ISBLANK('Unit Type'!C11), " ", 'Unit Type'!C11)</f>
        <v xml:space="preserve"> </v>
      </c>
      <c r="C7" s="375" t="e">
        <f>B7*'Summary Sheet'!$C$3</f>
        <v>#VALUE!</v>
      </c>
      <c r="F7" s="374"/>
    </row>
    <row r="8" spans="1:6">
      <c r="A8" s="378" t="str">
        <f>IF(ISBLANK('Unit Type'!B12), " ", 'Unit Type'!B12)</f>
        <v xml:space="preserve"> </v>
      </c>
      <c r="B8" s="378" t="str">
        <f>IF(ISBLANK('Unit Type'!C12), " ", 'Unit Type'!C12)</f>
        <v xml:space="preserve"> </v>
      </c>
      <c r="C8" s="375" t="e">
        <f>B8*'Summary Sheet'!$C$3</f>
        <v>#VALUE!</v>
      </c>
    </row>
    <row r="9" spans="1:6">
      <c r="A9" s="378" t="str">
        <f>IF(ISBLANK('Unit Type'!B13), " ", 'Unit Type'!B13)</f>
        <v xml:space="preserve"> </v>
      </c>
      <c r="B9" s="378" t="str">
        <f>IF(ISBLANK('Unit Type'!C13), " ", 'Unit Type'!C13)</f>
        <v xml:space="preserve"> </v>
      </c>
      <c r="C9" s="375" t="e">
        <f>B9*'Summary Sheet'!$C$3</f>
        <v>#VALUE!</v>
      </c>
    </row>
    <row r="10" spans="1:6">
      <c r="A10" s="378" t="str">
        <f>IF(ISBLANK('Unit Type'!B14), " ", 'Unit Type'!B14)</f>
        <v xml:space="preserve"> </v>
      </c>
      <c r="B10" s="378" t="str">
        <f>IF(ISBLANK('Unit Type'!C14), " ", 'Unit Type'!C14)</f>
        <v xml:space="preserve"> </v>
      </c>
      <c r="C10" s="375" t="e">
        <f>B10*'Summary Sheet'!$C$3</f>
        <v>#VALUE!</v>
      </c>
    </row>
    <row r="11" spans="1:6">
      <c r="A11" s="378" t="str">
        <f>IF(ISBLANK('Unit Type'!B15), " ", 'Unit Type'!B15)</f>
        <v xml:space="preserve"> </v>
      </c>
      <c r="B11" s="378" t="str">
        <f>IF(ISBLANK('Unit Type'!C15), " ", 'Unit Type'!C15)</f>
        <v xml:space="preserve"> </v>
      </c>
      <c r="C11" s="375" t="e">
        <f>B11*'Summary Sheet'!$C$3</f>
        <v>#VALUE!</v>
      </c>
    </row>
    <row r="12" spans="1:6">
      <c r="A12" s="378" t="str">
        <f>IF(ISBLANK('Unit Type'!B16), " ", 'Unit Type'!B16)</f>
        <v xml:space="preserve"> </v>
      </c>
      <c r="B12" s="378" t="str">
        <f>IF(ISBLANK('Unit Type'!C16), " ", 'Unit Type'!C16)</f>
        <v xml:space="preserve"> </v>
      </c>
      <c r="C12" s="375" t="e">
        <f>B12*'Summary Sheet'!$C$3</f>
        <v>#VALUE!</v>
      </c>
    </row>
    <row r="13" spans="1:6">
      <c r="A13" s="378" t="str">
        <f>IF(ISBLANK('Unit Type'!B17), " ", 'Unit Type'!B17)</f>
        <v xml:space="preserve"> </v>
      </c>
      <c r="B13" s="378" t="str">
        <f>IF(ISBLANK('Unit Type'!C17), " ", 'Unit Type'!C17)</f>
        <v xml:space="preserve"> </v>
      </c>
      <c r="C13" s="375" t="e">
        <f>B13*'Summary Sheet'!$C$3</f>
        <v>#VALUE!</v>
      </c>
    </row>
    <row r="14" spans="1:6">
      <c r="A14" s="378" t="str">
        <f>IF(ISBLANK('Unit Type'!B18), " ", 'Unit Type'!B18)</f>
        <v xml:space="preserve"> </v>
      </c>
      <c r="B14" s="378" t="str">
        <f>IF(ISBLANK('Unit Type'!C18), " ", 'Unit Type'!C18)</f>
        <v xml:space="preserve"> </v>
      </c>
      <c r="C14" s="375" t="e">
        <f>B14*'Summary Sheet'!$C$3</f>
        <v>#VALUE!</v>
      </c>
    </row>
    <row r="15" spans="1:6">
      <c r="A15" s="378" t="str">
        <f>IF(ISBLANK('Unit Type'!B19), " ", 'Unit Type'!B19)</f>
        <v xml:space="preserve"> </v>
      </c>
      <c r="B15" s="378" t="str">
        <f>IF(ISBLANK('Unit Type'!C19), " ", 'Unit Type'!C19)</f>
        <v xml:space="preserve"> </v>
      </c>
      <c r="C15" s="375" t="e">
        <f>B15*'Summary Sheet'!$C$3</f>
        <v>#VALUE!</v>
      </c>
    </row>
    <row r="16" spans="1:6">
      <c r="A16" s="378" t="str">
        <f>IF(ISBLANK('Unit Type'!B20), " ", 'Unit Type'!B20)</f>
        <v xml:space="preserve"> </v>
      </c>
      <c r="B16" s="378" t="str">
        <f>IF(ISBLANK('Unit Type'!C20), " ", 'Unit Type'!C20)</f>
        <v xml:space="preserve"> </v>
      </c>
      <c r="C16" s="375" t="e">
        <f>B16*'Summary Sheet'!$C$3</f>
        <v>#VALUE!</v>
      </c>
    </row>
    <row r="17" spans="1:3">
      <c r="A17" s="378" t="str">
        <f>IF(ISBLANK('Unit Type'!B21), " ", 'Unit Type'!B21)</f>
        <v xml:space="preserve"> </v>
      </c>
      <c r="B17" s="378" t="str">
        <f>IF(ISBLANK('Unit Type'!C21), " ", 'Unit Type'!C21)</f>
        <v xml:space="preserve"> </v>
      </c>
      <c r="C17" s="375" t="e">
        <f>B17*'Summary Sheet'!$C$3</f>
        <v>#VALUE!</v>
      </c>
    </row>
    <row r="18" spans="1:3">
      <c r="A18" s="378" t="str">
        <f>IF(ISBLANK('Unit Type'!B22), " ", 'Unit Type'!B22)</f>
        <v xml:space="preserve"> </v>
      </c>
      <c r="B18" s="378" t="str">
        <f>IF(ISBLANK('Unit Type'!C22), " ", 'Unit Type'!C22)</f>
        <v xml:space="preserve"> </v>
      </c>
      <c r="C18" s="375" t="e">
        <f>B18*'Summary Sheet'!$C$3</f>
        <v>#VALUE!</v>
      </c>
    </row>
    <row r="19" spans="1:3">
      <c r="A19" s="378" t="str">
        <f>IF(ISBLANK('Unit Type'!B23), " ", 'Unit Type'!B23)</f>
        <v xml:space="preserve"> </v>
      </c>
      <c r="B19" s="378" t="str">
        <f>IF(ISBLANK('Unit Type'!C23), " ", 'Unit Type'!C23)</f>
        <v xml:space="preserve"> </v>
      </c>
      <c r="C19" s="375" t="e">
        <f>B19*'Summary Sheet'!$C$3</f>
        <v>#VALUE!</v>
      </c>
    </row>
    <row r="20" spans="1:3">
      <c r="A20" s="378" t="str">
        <f>IF(ISBLANK('Unit Type'!B24), " ", 'Unit Type'!B24)</f>
        <v xml:space="preserve"> </v>
      </c>
      <c r="B20" s="378" t="str">
        <f>IF(ISBLANK('Unit Type'!C24), " ", 'Unit Type'!C24)</f>
        <v xml:space="preserve"> </v>
      </c>
      <c r="C20" s="375" t="e">
        <f>B20*'Summary Sheet'!$C$3</f>
        <v>#VALUE!</v>
      </c>
    </row>
    <row r="21" spans="1:3">
      <c r="A21" s="378" t="str">
        <f>IF(ISBLANK('Unit Type'!B25), " ", 'Unit Type'!B25)</f>
        <v xml:space="preserve"> </v>
      </c>
      <c r="B21" s="378" t="str">
        <f>IF(ISBLANK('Unit Type'!C25), " ", 'Unit Type'!C25)</f>
        <v xml:space="preserve"> </v>
      </c>
      <c r="C21" s="375" t="e">
        <f>B21*'Summary Sheet'!$C$3</f>
        <v>#VALUE!</v>
      </c>
    </row>
    <row r="22" spans="1:3">
      <c r="A22" s="378" t="str">
        <f>IF(ISBLANK('Unit Type'!B26), " ", 'Unit Type'!B26)</f>
        <v xml:space="preserve"> </v>
      </c>
      <c r="B22" s="378" t="str">
        <f>IF(ISBLANK('Unit Type'!C26), " ", 'Unit Type'!C26)</f>
        <v xml:space="preserve"> </v>
      </c>
      <c r="C22" s="375" t="e">
        <f>B22*'Summary Sheet'!$C$3</f>
        <v>#VALUE!</v>
      </c>
    </row>
    <row r="23" spans="1:3">
      <c r="A23" s="378" t="str">
        <f>IF(ISBLANK('Unit Type'!B27), " ", 'Unit Type'!B27)</f>
        <v xml:space="preserve"> </v>
      </c>
      <c r="B23" s="378" t="str">
        <f>IF(ISBLANK('Unit Type'!C27), " ", 'Unit Type'!C27)</f>
        <v xml:space="preserve"> </v>
      </c>
      <c r="C23" s="375" t="e">
        <f>B23*'Summary Sheet'!$C$3</f>
        <v>#VALUE!</v>
      </c>
    </row>
    <row r="24" spans="1:3">
      <c r="A24" s="378" t="str">
        <f>IF(ISBLANK('Unit Type'!B28), " ", 'Unit Type'!B28)</f>
        <v xml:space="preserve"> </v>
      </c>
      <c r="B24" s="378" t="str">
        <f>IF(ISBLANK('Unit Type'!C28), " ", 'Unit Type'!C28)</f>
        <v xml:space="preserve"> </v>
      </c>
      <c r="C24" s="375" t="e">
        <f>B24*'Summary Sheet'!$C$3</f>
        <v>#VALUE!</v>
      </c>
    </row>
    <row r="25" spans="1:3">
      <c r="A25" s="378" t="str">
        <f>IF(ISBLANK('Unit Type'!B29), " ", 'Unit Type'!B29)</f>
        <v xml:space="preserve"> </v>
      </c>
      <c r="B25" s="378" t="str">
        <f>IF(ISBLANK('Unit Type'!C29), " ", 'Unit Type'!C29)</f>
        <v xml:space="preserve"> </v>
      </c>
      <c r="C25" s="375" t="e">
        <f>B25*'Summary Sheet'!$C$3</f>
        <v>#VALUE!</v>
      </c>
    </row>
    <row r="26" spans="1:3">
      <c r="A26" s="378" t="str">
        <f>IF(ISBLANK('Unit Type'!B30), " ", 'Unit Type'!B30)</f>
        <v xml:space="preserve"> </v>
      </c>
      <c r="B26" s="378" t="str">
        <f>IF(ISBLANK('Unit Type'!C30), " ", 'Unit Type'!C30)</f>
        <v xml:space="preserve"> </v>
      </c>
      <c r="C26" s="375" t="e">
        <f>B26*'Summary Sheet'!$C$3</f>
        <v>#VALUE!</v>
      </c>
    </row>
    <row r="27" spans="1:3">
      <c r="A27" s="378" t="str">
        <f>IF(ISBLANK('Unit Type'!B31), " ", 'Unit Type'!B31)</f>
        <v xml:space="preserve"> </v>
      </c>
      <c r="B27" s="378" t="str">
        <f>IF(ISBLANK('Unit Type'!C31), " ", 'Unit Type'!C31)</f>
        <v xml:space="preserve"> </v>
      </c>
      <c r="C27" s="375" t="e">
        <f>B27*'Summary Sheet'!$C$3</f>
        <v>#VALUE!</v>
      </c>
    </row>
    <row r="28" spans="1:3">
      <c r="A28" s="378" t="str">
        <f>IF(ISBLANK('Unit Type'!B32), " ", 'Unit Type'!B32)</f>
        <v xml:space="preserve"> </v>
      </c>
      <c r="B28" s="378" t="str">
        <f>IF(ISBLANK('Unit Type'!C32), " ", 'Unit Type'!C32)</f>
        <v xml:space="preserve"> </v>
      </c>
      <c r="C28" s="375" t="e">
        <f>B28*'Summary Sheet'!$C$3</f>
        <v>#VALUE!</v>
      </c>
    </row>
    <row r="29" spans="1:3">
      <c r="A29" s="378" t="str">
        <f>IF(ISBLANK('Unit Type'!B33), " ", 'Unit Type'!B33)</f>
        <v xml:space="preserve"> </v>
      </c>
      <c r="B29" s="378" t="str">
        <f>IF(ISBLANK('Unit Type'!C33), " ", 'Unit Type'!C33)</f>
        <v xml:space="preserve"> </v>
      </c>
      <c r="C29" s="375" t="e">
        <f>B29*'Summary Sheet'!$C$3</f>
        <v>#VALUE!</v>
      </c>
    </row>
    <row r="30" spans="1:3">
      <c r="A30" s="378" t="str">
        <f>IF(ISBLANK('Unit Type'!B34), " ", 'Unit Type'!B34)</f>
        <v xml:space="preserve"> </v>
      </c>
      <c r="B30" s="378" t="str">
        <f>IF(ISBLANK('Unit Type'!C34), " ", 'Unit Type'!C34)</f>
        <v xml:space="preserve"> </v>
      </c>
      <c r="C30" s="375" t="e">
        <f>B30*'Summary Sheet'!$C$3</f>
        <v>#VALUE!</v>
      </c>
    </row>
    <row r="31" spans="1:3">
      <c r="A31" s="378" t="str">
        <f>IF(ISBLANK('Unit Type'!B35), " ", 'Unit Type'!B35)</f>
        <v xml:space="preserve"> </v>
      </c>
      <c r="B31" s="378" t="str">
        <f>IF(ISBLANK('Unit Type'!C35), " ", 'Unit Type'!C35)</f>
        <v xml:space="preserve"> </v>
      </c>
      <c r="C31" s="375" t="e">
        <f>B31*'Summary Sheet'!$C$3</f>
        <v>#VALUE!</v>
      </c>
    </row>
    <row r="32" spans="1:3">
      <c r="A32" s="378" t="str">
        <f>IF(ISBLANK('Unit Type'!B36), " ", 'Unit Type'!B36)</f>
        <v xml:space="preserve"> </v>
      </c>
      <c r="B32" s="378" t="str">
        <f>IF(ISBLANK('Unit Type'!C36), " ", 'Unit Type'!C36)</f>
        <v xml:space="preserve"> </v>
      </c>
      <c r="C32" s="375" t="e">
        <f>B32*'Summary Sheet'!$C$3</f>
        <v>#VALUE!</v>
      </c>
    </row>
    <row r="33" spans="1:3">
      <c r="A33" s="378" t="str">
        <f>IF(ISBLANK('Unit Type'!B37), " ", 'Unit Type'!B37)</f>
        <v xml:space="preserve"> </v>
      </c>
      <c r="B33" s="378" t="str">
        <f>IF(ISBLANK('Unit Type'!C37), " ", 'Unit Type'!C37)</f>
        <v xml:space="preserve"> </v>
      </c>
      <c r="C33" s="375" t="e">
        <f>B33*'Summary Sheet'!$C$3</f>
        <v>#VALUE!</v>
      </c>
    </row>
    <row r="34" spans="1:3">
      <c r="A34" s="378" t="str">
        <f>IF(ISBLANK('Unit Type'!B38), " ", 'Unit Type'!B38)</f>
        <v xml:space="preserve"> </v>
      </c>
      <c r="B34" s="378" t="str">
        <f>IF(ISBLANK('Unit Type'!C38), " ", 'Unit Type'!C38)</f>
        <v xml:space="preserve"> </v>
      </c>
      <c r="C34" s="375" t="e">
        <f>B34*'Summary Sheet'!$C$3</f>
        <v>#VALUE!</v>
      </c>
    </row>
    <row r="35" spans="1:3">
      <c r="A35" s="378" t="str">
        <f>IF(ISBLANK('Unit Type'!B39), " ", 'Unit Type'!B39)</f>
        <v xml:space="preserve"> </v>
      </c>
      <c r="B35" s="378" t="str">
        <f>IF(ISBLANK('Unit Type'!C39), " ", 'Unit Type'!C39)</f>
        <v xml:space="preserve"> </v>
      </c>
      <c r="C35" s="375" t="e">
        <f>B35*'Summary Sheet'!$C$3</f>
        <v>#VALUE!</v>
      </c>
    </row>
    <row r="36" spans="1:3">
      <c r="A36" s="378" t="str">
        <f>IF(ISBLANK('Unit Type'!B40), " ", 'Unit Type'!B40)</f>
        <v xml:space="preserve"> </v>
      </c>
      <c r="B36" s="378" t="str">
        <f>IF(ISBLANK('Unit Type'!C40), " ", 'Unit Type'!C40)</f>
        <v xml:space="preserve"> </v>
      </c>
      <c r="C36" s="375" t="e">
        <f>B36*'Summary Sheet'!$C$3</f>
        <v>#VALUE!</v>
      </c>
    </row>
    <row r="37" spans="1:3">
      <c r="A37" s="378" t="str">
        <f>IF(ISBLANK('Unit Type'!B41), " ", 'Unit Type'!B41)</f>
        <v xml:space="preserve"> </v>
      </c>
      <c r="B37" s="378" t="str">
        <f>IF(ISBLANK('Unit Type'!C41), " ", 'Unit Type'!C41)</f>
        <v xml:space="preserve"> </v>
      </c>
      <c r="C37" s="375" t="e">
        <f>B37*'Summary Sheet'!$C$3</f>
        <v>#VALUE!</v>
      </c>
    </row>
    <row r="38" spans="1:3">
      <c r="A38" s="378" t="str">
        <f>IF(ISBLANK('Unit Type'!B42), " ", 'Unit Type'!B42)</f>
        <v xml:space="preserve"> </v>
      </c>
      <c r="B38" s="378" t="str">
        <f>IF(ISBLANK('Unit Type'!C42), " ", 'Unit Type'!C42)</f>
        <v xml:space="preserve"> </v>
      </c>
      <c r="C38" s="375" t="e">
        <f>B38*'Summary Sheet'!$C$3</f>
        <v>#VALUE!</v>
      </c>
    </row>
    <row r="39" spans="1:3">
      <c r="A39" s="378" t="str">
        <f>IF(ISBLANK('Unit Type'!B43), " ", 'Unit Type'!B43)</f>
        <v xml:space="preserve"> </v>
      </c>
      <c r="B39" s="378" t="str">
        <f>IF(ISBLANK('Unit Type'!C43), " ", 'Unit Type'!C43)</f>
        <v xml:space="preserve"> </v>
      </c>
      <c r="C39" s="375" t="e">
        <f>B39*'Summary Sheet'!$C$3</f>
        <v>#VALUE!</v>
      </c>
    </row>
    <row r="40" spans="1:3">
      <c r="A40" s="378" t="str">
        <f>IF(ISBLANK('Unit Type'!B44), " ", 'Unit Type'!B44)</f>
        <v xml:space="preserve"> </v>
      </c>
      <c r="B40" s="378" t="str">
        <f>IF(ISBLANK('Unit Type'!C44), " ", 'Unit Type'!C44)</f>
        <v xml:space="preserve"> </v>
      </c>
      <c r="C40" s="375" t="e">
        <f>B40*'Summary Sheet'!$C$3</f>
        <v>#VALUE!</v>
      </c>
    </row>
    <row r="41" spans="1:3">
      <c r="A41" s="378" t="str">
        <f>IF(ISBLANK('Unit Type'!B45), " ", 'Unit Type'!B45)</f>
        <v xml:space="preserve"> </v>
      </c>
      <c r="B41" s="378" t="str">
        <f>IF(ISBLANK('Unit Type'!C45), " ", 'Unit Type'!C45)</f>
        <v xml:space="preserve"> </v>
      </c>
      <c r="C41" s="375" t="e">
        <f>B41*'Summary Sheet'!$C$3</f>
        <v>#VALUE!</v>
      </c>
    </row>
    <row r="42" spans="1:3">
      <c r="A42" s="378" t="str">
        <f>IF(ISBLANK('Unit Type'!B46), " ", 'Unit Type'!B46)</f>
        <v xml:space="preserve"> </v>
      </c>
      <c r="B42" s="378" t="str">
        <f>IF(ISBLANK('Unit Type'!C46), " ", 'Unit Type'!C46)</f>
        <v xml:space="preserve"> </v>
      </c>
      <c r="C42" s="375" t="e">
        <f>B42*'Summary Sheet'!$C$3</f>
        <v>#VALUE!</v>
      </c>
    </row>
    <row r="43" spans="1:3">
      <c r="A43" s="378" t="str">
        <f>IF(ISBLANK('Unit Type'!B47), " ", 'Unit Type'!B47)</f>
        <v xml:space="preserve"> </v>
      </c>
      <c r="B43" s="378" t="str">
        <f>IF(ISBLANK('Unit Type'!C47), " ", 'Unit Type'!C47)</f>
        <v xml:space="preserve"> </v>
      </c>
      <c r="C43" s="375" t="e">
        <f>B43*'Summary Sheet'!$C$3</f>
        <v>#VALUE!</v>
      </c>
    </row>
    <row r="44" spans="1:3">
      <c r="A44" s="378" t="str">
        <f>IF(ISBLANK('Unit Type'!B48), " ", 'Unit Type'!B48)</f>
        <v xml:space="preserve"> </v>
      </c>
      <c r="B44" s="378" t="str">
        <f>IF(ISBLANK('Unit Type'!C48), " ", 'Unit Type'!C48)</f>
        <v xml:space="preserve"> </v>
      </c>
      <c r="C44" s="375" t="e">
        <f>B44*'Summary Sheet'!$C$3</f>
        <v>#VALUE!</v>
      </c>
    </row>
    <row r="45" spans="1:3">
      <c r="A45" s="378" t="str">
        <f>IF(ISBLANK('Unit Type'!B49), " ", 'Unit Type'!B49)</f>
        <v xml:space="preserve"> </v>
      </c>
      <c r="B45" s="378" t="str">
        <f>IF(ISBLANK('Unit Type'!C49), " ", 'Unit Type'!C49)</f>
        <v xml:space="preserve"> </v>
      </c>
      <c r="C45" s="375" t="e">
        <f>B45*'Summary Sheet'!$C$3</f>
        <v>#VALUE!</v>
      </c>
    </row>
    <row r="46" spans="1:3">
      <c r="A46" s="378" t="str">
        <f>IF(ISBLANK('Unit Type'!B50), " ", 'Unit Type'!B50)</f>
        <v xml:space="preserve"> </v>
      </c>
      <c r="B46" s="378" t="str">
        <f>IF(ISBLANK('Unit Type'!C50), " ", 'Unit Type'!C50)</f>
        <v xml:space="preserve"> </v>
      </c>
      <c r="C46" s="375" t="e">
        <f>B46*'Summary Sheet'!$C$3</f>
        <v>#VALUE!</v>
      </c>
    </row>
    <row r="47" spans="1:3">
      <c r="A47" s="378" t="str">
        <f>IF(ISBLANK('Unit Type'!B51), " ", 'Unit Type'!B51)</f>
        <v xml:space="preserve"> </v>
      </c>
      <c r="B47" s="378" t="str">
        <f>IF(ISBLANK('Unit Type'!C51), " ", 'Unit Type'!C51)</f>
        <v xml:space="preserve"> </v>
      </c>
      <c r="C47" s="375" t="e">
        <f>B47*'Summary Sheet'!$C$3</f>
        <v>#VALUE!</v>
      </c>
    </row>
    <row r="48" spans="1:3">
      <c r="A48" s="378" t="str">
        <f>IF(ISBLANK('Unit Type'!B52), " ", 'Unit Type'!B52)</f>
        <v xml:space="preserve"> </v>
      </c>
      <c r="B48" s="378" t="str">
        <f>IF(ISBLANK('Unit Type'!C52), " ", 'Unit Type'!C52)</f>
        <v xml:space="preserve"> </v>
      </c>
      <c r="C48" s="375" t="e">
        <f>B48*'Summary Sheet'!$C$3</f>
        <v>#VALUE!</v>
      </c>
    </row>
    <row r="49" spans="1:3">
      <c r="A49" s="378" t="str">
        <f>IF(ISBLANK('Unit Type'!B53), " ", 'Unit Type'!B53)</f>
        <v xml:space="preserve"> </v>
      </c>
      <c r="B49" s="378" t="str">
        <f>IF(ISBLANK('Unit Type'!C53), " ", 'Unit Type'!C53)</f>
        <v xml:space="preserve"> </v>
      </c>
      <c r="C49" s="375" t="e">
        <f>B49*'Summary Sheet'!$C$3</f>
        <v>#VALUE!</v>
      </c>
    </row>
    <row r="50" spans="1:3">
      <c r="A50" s="378" t="str">
        <f>IF(ISBLANK('Unit Type'!B54), " ", 'Unit Type'!B54)</f>
        <v xml:space="preserve"> </v>
      </c>
      <c r="B50" s="378" t="str">
        <f>IF(ISBLANK('Unit Type'!C54), " ", 'Unit Type'!C54)</f>
        <v xml:space="preserve"> </v>
      </c>
      <c r="C50" s="375" t="e">
        <f>B50*'Summary Sheet'!$C$3</f>
        <v>#VALUE!</v>
      </c>
    </row>
    <row r="51" spans="1:3">
      <c r="A51" s="378" t="str">
        <f>IF(ISBLANK('Unit Type'!B55), " ", 'Unit Type'!B55)</f>
        <v xml:space="preserve"> </v>
      </c>
      <c r="B51" s="378" t="str">
        <f>IF(ISBLANK('Unit Type'!C55), " ", 'Unit Type'!C55)</f>
        <v xml:space="preserve"> </v>
      </c>
      <c r="C51" s="375" t="e">
        <f>B51*'Summary Sheet'!$C$3</f>
        <v>#VALUE!</v>
      </c>
    </row>
    <row r="52" spans="1:3">
      <c r="A52" s="378" t="str">
        <f>IF(ISBLANK('Unit Type'!B56), " ", 'Unit Type'!B56)</f>
        <v xml:space="preserve"> </v>
      </c>
      <c r="B52" s="378" t="str">
        <f>IF(ISBLANK('Unit Type'!C56), " ", 'Unit Type'!C56)</f>
        <v xml:space="preserve"> </v>
      </c>
      <c r="C52" s="375" t="e">
        <f>B52*'Summary Sheet'!$C$3</f>
        <v>#VALUE!</v>
      </c>
    </row>
    <row r="53" spans="1:3">
      <c r="A53" s="378" t="str">
        <f>IF(ISBLANK('Unit Type'!B57), " ", 'Unit Type'!B57)</f>
        <v xml:space="preserve"> </v>
      </c>
      <c r="B53" s="378" t="str">
        <f>IF(ISBLANK('Unit Type'!C57), " ", 'Unit Type'!C57)</f>
        <v xml:space="preserve"> </v>
      </c>
      <c r="C53" s="375" t="e">
        <f>B53*'Summary Sheet'!$C$3</f>
        <v>#VALUE!</v>
      </c>
    </row>
    <row r="54" spans="1:3">
      <c r="A54" s="378" t="str">
        <f>IF(ISBLANK('Unit Type'!B58), " ", 'Unit Type'!B58)</f>
        <v xml:space="preserve"> </v>
      </c>
      <c r="B54" s="378" t="str">
        <f>IF(ISBLANK('Unit Type'!C58), " ", 'Unit Type'!C58)</f>
        <v xml:space="preserve"> </v>
      </c>
      <c r="C54" s="375" t="e">
        <f>B54*'Summary Sheet'!$C$3</f>
        <v>#VALUE!</v>
      </c>
    </row>
    <row r="55" spans="1:3">
      <c r="A55" s="378" t="str">
        <f>IF(ISBLANK('Unit Type'!B59), " ", 'Unit Type'!B59)</f>
        <v xml:space="preserve"> </v>
      </c>
      <c r="B55" s="378" t="str">
        <f>IF(ISBLANK('Unit Type'!C59), " ", 'Unit Type'!C59)</f>
        <v xml:space="preserve"> </v>
      </c>
      <c r="C55" s="375" t="e">
        <f>B55*'Summary Sheet'!$C$3</f>
        <v>#VALUE!</v>
      </c>
    </row>
    <row r="56" spans="1:3">
      <c r="A56" s="378" t="str">
        <f>IF(ISBLANK('Unit Type'!B60), " ", 'Unit Type'!B60)</f>
        <v xml:space="preserve"> </v>
      </c>
      <c r="B56" s="378" t="str">
        <f>IF(ISBLANK('Unit Type'!C60), " ", 'Unit Type'!C60)</f>
        <v xml:space="preserve"> </v>
      </c>
      <c r="C56" s="375" t="e">
        <f>B56*'Summary Sheet'!$C$3</f>
        <v>#VALUE!</v>
      </c>
    </row>
    <row r="57" spans="1:3">
      <c r="A57" s="378" t="str">
        <f>IF(ISBLANK('Unit Type'!B61), " ", 'Unit Type'!B61)</f>
        <v xml:space="preserve"> </v>
      </c>
      <c r="B57" s="378" t="str">
        <f>IF(ISBLANK('Unit Type'!C61), " ", 'Unit Type'!C61)</f>
        <v xml:space="preserve"> </v>
      </c>
      <c r="C57" s="375" t="e">
        <f>B57*'Summary Sheet'!$C$3</f>
        <v>#VALUE!</v>
      </c>
    </row>
    <row r="58" spans="1:3">
      <c r="A58" s="378" t="str">
        <f>IF(ISBLANK('Unit Type'!B62), " ", 'Unit Type'!B62)</f>
        <v xml:space="preserve"> </v>
      </c>
      <c r="B58" s="378" t="str">
        <f>IF(ISBLANK('Unit Type'!C62), " ", 'Unit Type'!C62)</f>
        <v xml:space="preserve"> </v>
      </c>
      <c r="C58" s="375" t="e">
        <f>B58*'Summary Sheet'!$C$3</f>
        <v>#VALUE!</v>
      </c>
    </row>
    <row r="59" spans="1:3">
      <c r="A59" s="378" t="str">
        <f>IF(ISBLANK('Unit Type'!B63), " ", 'Unit Type'!B63)</f>
        <v xml:space="preserve"> </v>
      </c>
      <c r="B59" s="378" t="str">
        <f>IF(ISBLANK('Unit Type'!C63), " ", 'Unit Type'!C63)</f>
        <v xml:space="preserve"> </v>
      </c>
      <c r="C59" s="375" t="e">
        <f>B59*'Summary Sheet'!$C$3</f>
        <v>#VALUE!</v>
      </c>
    </row>
    <row r="60" spans="1:3">
      <c r="A60" s="378" t="str">
        <f>IF(ISBLANK('Unit Type'!B64), " ", 'Unit Type'!B64)</f>
        <v xml:space="preserve"> </v>
      </c>
      <c r="B60" s="378" t="str">
        <f>IF(ISBLANK('Unit Type'!C64), " ", 'Unit Type'!C64)</f>
        <v xml:space="preserve"> </v>
      </c>
      <c r="C60" s="375" t="e">
        <f>B60*'Summary Sheet'!$C$3</f>
        <v>#VALUE!</v>
      </c>
    </row>
    <row r="61" spans="1:3">
      <c r="A61" s="378" t="str">
        <f>IF(ISBLANK('Unit Type'!B65), " ", 'Unit Type'!B65)</f>
        <v xml:space="preserve"> </v>
      </c>
      <c r="B61" s="378" t="str">
        <f>IF(ISBLANK('Unit Type'!C65), " ", 'Unit Type'!C65)</f>
        <v xml:space="preserve"> </v>
      </c>
      <c r="C61" s="375" t="e">
        <f>B61*'Summary Sheet'!$C$3</f>
        <v>#VALUE!</v>
      </c>
    </row>
    <row r="62" spans="1:3">
      <c r="A62" s="378" t="str">
        <f>IF(ISBLANK('Unit Type'!B66), " ", 'Unit Type'!B66)</f>
        <v xml:space="preserve"> </v>
      </c>
      <c r="B62" s="378" t="str">
        <f>IF(ISBLANK('Unit Type'!C66), " ", 'Unit Type'!C66)</f>
        <v xml:space="preserve"> </v>
      </c>
      <c r="C62" s="375" t="e">
        <f>B62*'Summary Sheet'!$C$3</f>
        <v>#VALUE!</v>
      </c>
    </row>
    <row r="63" spans="1:3">
      <c r="A63" s="378" t="str">
        <f>IF(ISBLANK('Unit Type'!B67), " ", 'Unit Type'!B67)</f>
        <v xml:space="preserve"> </v>
      </c>
      <c r="B63" s="378" t="str">
        <f>IF(ISBLANK('Unit Type'!C67), " ", 'Unit Type'!C67)</f>
        <v xml:space="preserve"> </v>
      </c>
      <c r="C63" s="375" t="e">
        <f>B63*'Summary Sheet'!$C$3</f>
        <v>#VALUE!</v>
      </c>
    </row>
    <row r="64" spans="1:3">
      <c r="A64" s="378" t="str">
        <f>IF(ISBLANK('Unit Type'!B68), " ", 'Unit Type'!B68)</f>
        <v xml:space="preserve"> </v>
      </c>
      <c r="B64" s="378" t="str">
        <f>IF(ISBLANK('Unit Type'!C68), " ", 'Unit Type'!C68)</f>
        <v xml:space="preserve"> </v>
      </c>
      <c r="C64" s="375" t="e">
        <f>B64*'Summary Sheet'!$C$3</f>
        <v>#VALUE!</v>
      </c>
    </row>
    <row r="65" spans="1:3">
      <c r="A65" s="378" t="str">
        <f>IF(ISBLANK('Unit Type'!B69), " ", 'Unit Type'!B69)</f>
        <v xml:space="preserve"> </v>
      </c>
      <c r="B65" s="378" t="str">
        <f>IF(ISBLANK('Unit Type'!C69), " ", 'Unit Type'!C69)</f>
        <v xml:space="preserve"> </v>
      </c>
      <c r="C65" s="375" t="e">
        <f>B65*'Summary Sheet'!$C$3</f>
        <v>#VALUE!</v>
      </c>
    </row>
    <row r="66" spans="1:3">
      <c r="A66" s="378" t="str">
        <f>IF(ISBLANK('Unit Type'!B70), " ", 'Unit Type'!B70)</f>
        <v xml:space="preserve"> </v>
      </c>
      <c r="B66" s="378" t="str">
        <f>IF(ISBLANK('Unit Type'!C70), " ", 'Unit Type'!C70)</f>
        <v xml:space="preserve"> </v>
      </c>
      <c r="C66" s="375" t="e">
        <f>B66*'Summary Sheet'!$C$3</f>
        <v>#VALUE!</v>
      </c>
    </row>
    <row r="67" spans="1:3">
      <c r="A67" s="378" t="str">
        <f>IF(ISBLANK('Unit Type (2)'!B6), " ", 'Unit Type (2)'!B6)</f>
        <v xml:space="preserve"> </v>
      </c>
      <c r="B67" s="378" t="str">
        <f>IF(ISBLANK('Unit Type (2)'!C6), " ", 'Unit Type (2)'!C6)</f>
        <v xml:space="preserve"> </v>
      </c>
      <c r="C67" s="375" t="e">
        <f>B67*'Summary Sheet'!$C$4</f>
        <v>#VALUE!</v>
      </c>
    </row>
    <row r="68" spans="1:3">
      <c r="A68" s="378" t="str">
        <f>IF(ISBLANK('Unit Type (2)'!B7), " ", 'Unit Type (2)'!B7)</f>
        <v xml:space="preserve"> </v>
      </c>
      <c r="B68" s="378" t="str">
        <f>IF(ISBLANK('Unit Type (2)'!C7), " ", 'Unit Type (2)'!C7)</f>
        <v xml:space="preserve"> </v>
      </c>
      <c r="C68" s="375" t="e">
        <f>B68*'Summary Sheet'!$C$4</f>
        <v>#VALUE!</v>
      </c>
    </row>
    <row r="69" spans="1:3">
      <c r="A69" s="378" t="str">
        <f>IF(ISBLANK('Unit Type (2)'!B8), " ", 'Unit Type (2)'!B8)</f>
        <v xml:space="preserve"> </v>
      </c>
      <c r="B69" s="378" t="str">
        <f>IF(ISBLANK('Unit Type (2)'!C8), " ", 'Unit Type (2)'!C8)</f>
        <v xml:space="preserve"> </v>
      </c>
      <c r="C69" s="375" t="e">
        <f>B69*'Summary Sheet'!$C$4</f>
        <v>#VALUE!</v>
      </c>
    </row>
    <row r="70" spans="1:3">
      <c r="A70" s="378" t="str">
        <f>IF(ISBLANK('Unit Type (2)'!B9), " ", 'Unit Type (2)'!B9)</f>
        <v xml:space="preserve"> </v>
      </c>
      <c r="B70" s="378" t="str">
        <f>IF(ISBLANK('Unit Type (2)'!C9), " ", 'Unit Type (2)'!C9)</f>
        <v xml:space="preserve"> </v>
      </c>
      <c r="C70" s="375" t="e">
        <f>B70*'Summary Sheet'!$C$4</f>
        <v>#VALUE!</v>
      </c>
    </row>
    <row r="71" spans="1:3">
      <c r="A71" s="378" t="str">
        <f>IF(ISBLANK('Unit Type (2)'!B10), " ", 'Unit Type (2)'!B10)</f>
        <v xml:space="preserve"> </v>
      </c>
      <c r="B71" s="378" t="str">
        <f>IF(ISBLANK('Unit Type (2)'!C10), " ", 'Unit Type (2)'!C10)</f>
        <v xml:space="preserve"> </v>
      </c>
      <c r="C71" s="375" t="e">
        <f>B71*'Summary Sheet'!$C$4</f>
        <v>#VALUE!</v>
      </c>
    </row>
    <row r="72" spans="1:3">
      <c r="A72" s="378" t="str">
        <f>IF(ISBLANK('Unit Type (2)'!B11), " ", 'Unit Type (2)'!B11)</f>
        <v xml:space="preserve"> </v>
      </c>
      <c r="B72" s="378" t="str">
        <f>IF(ISBLANK('Unit Type (2)'!C11), " ", 'Unit Type (2)'!C11)</f>
        <v xml:space="preserve"> </v>
      </c>
      <c r="C72" s="375" t="e">
        <f>B72*'Summary Sheet'!$C$4</f>
        <v>#VALUE!</v>
      </c>
    </row>
    <row r="73" spans="1:3">
      <c r="A73" s="378" t="str">
        <f>IF(ISBLANK('Unit Type (2)'!B12), " ", 'Unit Type (2)'!B12)</f>
        <v xml:space="preserve"> </v>
      </c>
      <c r="B73" s="378" t="str">
        <f>IF(ISBLANK('Unit Type (2)'!C12), " ", 'Unit Type (2)'!C12)</f>
        <v xml:space="preserve"> </v>
      </c>
      <c r="C73" s="375" t="e">
        <f>B73*'Summary Sheet'!$C$4</f>
        <v>#VALUE!</v>
      </c>
    </row>
    <row r="74" spans="1:3">
      <c r="A74" s="378" t="str">
        <f>IF(ISBLANK('Unit Type (2)'!B13), " ", 'Unit Type (2)'!B13)</f>
        <v xml:space="preserve"> </v>
      </c>
      <c r="B74" s="378" t="str">
        <f>IF(ISBLANK('Unit Type (2)'!C13), " ", 'Unit Type (2)'!C13)</f>
        <v xml:space="preserve"> </v>
      </c>
      <c r="C74" s="375" t="e">
        <f>B74*'Summary Sheet'!$C$4</f>
        <v>#VALUE!</v>
      </c>
    </row>
    <row r="75" spans="1:3">
      <c r="A75" s="378" t="str">
        <f>IF(ISBLANK('Unit Type (2)'!B14), " ", 'Unit Type (2)'!B14)</f>
        <v xml:space="preserve"> </v>
      </c>
      <c r="B75" s="378" t="str">
        <f>IF(ISBLANK('Unit Type (2)'!C14), " ", 'Unit Type (2)'!C14)</f>
        <v xml:space="preserve"> </v>
      </c>
      <c r="C75" s="375" t="e">
        <f>B75*'Summary Sheet'!$C$4</f>
        <v>#VALUE!</v>
      </c>
    </row>
    <row r="76" spans="1:3">
      <c r="A76" s="378" t="str">
        <f>IF(ISBLANK('Unit Type (2)'!B15), " ", 'Unit Type (2)'!B15)</f>
        <v xml:space="preserve"> </v>
      </c>
      <c r="B76" s="378" t="str">
        <f>IF(ISBLANK('Unit Type (2)'!C15), " ", 'Unit Type (2)'!C15)</f>
        <v xml:space="preserve"> </v>
      </c>
      <c r="C76" s="375" t="e">
        <f>B76*'Summary Sheet'!$C$4</f>
        <v>#VALUE!</v>
      </c>
    </row>
    <row r="77" spans="1:3">
      <c r="A77" s="378" t="str">
        <f>IF(ISBLANK('Unit Type (2)'!B16), " ", 'Unit Type (2)'!B16)</f>
        <v xml:space="preserve"> </v>
      </c>
      <c r="B77" s="378" t="str">
        <f>IF(ISBLANK('Unit Type (2)'!C16), " ", 'Unit Type (2)'!C16)</f>
        <v xml:space="preserve"> </v>
      </c>
      <c r="C77" s="375" t="e">
        <f>B77*'Summary Sheet'!$C$4</f>
        <v>#VALUE!</v>
      </c>
    </row>
    <row r="78" spans="1:3">
      <c r="A78" s="378" t="str">
        <f>IF(ISBLANK('Unit Type (2)'!B17), " ", 'Unit Type (2)'!B17)</f>
        <v xml:space="preserve"> </v>
      </c>
      <c r="B78" s="378" t="str">
        <f>IF(ISBLANK('Unit Type (2)'!C17), " ", 'Unit Type (2)'!C17)</f>
        <v xml:space="preserve"> </v>
      </c>
      <c r="C78" s="375" t="e">
        <f>B78*'Summary Sheet'!$C$4</f>
        <v>#VALUE!</v>
      </c>
    </row>
    <row r="79" spans="1:3">
      <c r="A79" s="378" t="str">
        <f>IF(ISBLANK('Unit Type (2)'!B18), " ", 'Unit Type (2)'!B18)</f>
        <v xml:space="preserve"> </v>
      </c>
      <c r="B79" s="378" t="str">
        <f>IF(ISBLANK('Unit Type (2)'!C18), " ", 'Unit Type (2)'!C18)</f>
        <v xml:space="preserve"> </v>
      </c>
      <c r="C79" s="375" t="e">
        <f>B79*'Summary Sheet'!$C$4</f>
        <v>#VALUE!</v>
      </c>
    </row>
    <row r="80" spans="1:3">
      <c r="A80" s="378" t="str">
        <f>IF(ISBLANK('Unit Type (2)'!B19), " ", 'Unit Type (2)'!B19)</f>
        <v xml:space="preserve"> </v>
      </c>
      <c r="B80" s="378" t="str">
        <f>IF(ISBLANK('Unit Type (2)'!C19), " ", 'Unit Type (2)'!C19)</f>
        <v xml:space="preserve"> </v>
      </c>
      <c r="C80" s="375" t="e">
        <f>B80*'Summary Sheet'!$C$4</f>
        <v>#VALUE!</v>
      </c>
    </row>
    <row r="81" spans="1:3">
      <c r="A81" s="378" t="str">
        <f>IF(ISBLANK('Unit Type (2)'!B20), " ", 'Unit Type (2)'!B20)</f>
        <v xml:space="preserve"> </v>
      </c>
      <c r="B81" s="378" t="str">
        <f>IF(ISBLANK('Unit Type (2)'!C20), " ", 'Unit Type (2)'!C20)</f>
        <v xml:space="preserve"> </v>
      </c>
      <c r="C81" s="375" t="e">
        <f>B81*'Summary Sheet'!$C$4</f>
        <v>#VALUE!</v>
      </c>
    </row>
    <row r="82" spans="1:3">
      <c r="A82" s="378" t="str">
        <f>IF(ISBLANK('Unit Type (2)'!B21), " ", 'Unit Type (2)'!B21)</f>
        <v xml:space="preserve"> </v>
      </c>
      <c r="B82" s="378" t="str">
        <f>IF(ISBLANK('Unit Type (2)'!C21), " ", 'Unit Type (2)'!C21)</f>
        <v xml:space="preserve"> </v>
      </c>
      <c r="C82" s="375" t="e">
        <f>B82*'Summary Sheet'!$C$4</f>
        <v>#VALUE!</v>
      </c>
    </row>
    <row r="83" spans="1:3">
      <c r="A83" s="378" t="str">
        <f>IF(ISBLANK('Unit Type (2)'!B22), " ", 'Unit Type (2)'!B22)</f>
        <v xml:space="preserve"> </v>
      </c>
      <c r="B83" s="378" t="str">
        <f>IF(ISBLANK('Unit Type (2)'!C22), " ", 'Unit Type (2)'!C22)</f>
        <v xml:space="preserve"> </v>
      </c>
      <c r="C83" s="375" t="e">
        <f>B83*'Summary Sheet'!$C$4</f>
        <v>#VALUE!</v>
      </c>
    </row>
    <row r="84" spans="1:3">
      <c r="A84" s="378" t="str">
        <f>IF(ISBLANK('Unit Type (2)'!B23), " ", 'Unit Type (2)'!B23)</f>
        <v xml:space="preserve"> </v>
      </c>
      <c r="B84" s="378" t="str">
        <f>IF(ISBLANK('Unit Type (2)'!C23), " ", 'Unit Type (2)'!C23)</f>
        <v xml:space="preserve"> </v>
      </c>
      <c r="C84" s="375" t="e">
        <f>B84*'Summary Sheet'!$C$4</f>
        <v>#VALUE!</v>
      </c>
    </row>
    <row r="85" spans="1:3">
      <c r="A85" s="378" t="str">
        <f>IF(ISBLANK('Unit Type (2)'!B24), " ", 'Unit Type (2)'!B24)</f>
        <v xml:space="preserve"> </v>
      </c>
      <c r="B85" s="378" t="str">
        <f>IF(ISBLANK('Unit Type (2)'!C24), " ", 'Unit Type (2)'!C24)</f>
        <v xml:space="preserve"> </v>
      </c>
      <c r="C85" s="375" t="e">
        <f>B85*'Summary Sheet'!$C$4</f>
        <v>#VALUE!</v>
      </c>
    </row>
    <row r="86" spans="1:3">
      <c r="A86" s="378" t="str">
        <f>IF(ISBLANK('Unit Type (2)'!B25), " ", 'Unit Type (2)'!B25)</f>
        <v xml:space="preserve"> </v>
      </c>
      <c r="B86" s="378" t="str">
        <f>IF(ISBLANK('Unit Type (2)'!C25), " ", 'Unit Type (2)'!C25)</f>
        <v xml:space="preserve"> </v>
      </c>
      <c r="C86" s="375" t="e">
        <f>B86*'Summary Sheet'!$C$4</f>
        <v>#VALUE!</v>
      </c>
    </row>
    <row r="87" spans="1:3">
      <c r="A87" s="378" t="str">
        <f>IF(ISBLANK('Unit Type (2)'!B26), " ", 'Unit Type (2)'!B26)</f>
        <v xml:space="preserve"> </v>
      </c>
      <c r="B87" s="378" t="str">
        <f>IF(ISBLANK('Unit Type (2)'!C26), " ", 'Unit Type (2)'!C26)</f>
        <v xml:space="preserve"> </v>
      </c>
      <c r="C87" s="375" t="e">
        <f>B87*'Summary Sheet'!$C$4</f>
        <v>#VALUE!</v>
      </c>
    </row>
    <row r="88" spans="1:3">
      <c r="A88" s="378" t="str">
        <f>IF(ISBLANK('Unit Type (2)'!B27), " ", 'Unit Type (2)'!B27)</f>
        <v xml:space="preserve"> </v>
      </c>
      <c r="B88" s="378" t="str">
        <f>IF(ISBLANK('Unit Type (2)'!C27), " ", 'Unit Type (2)'!C27)</f>
        <v xml:space="preserve"> </v>
      </c>
      <c r="C88" s="375" t="e">
        <f>B88*'Summary Sheet'!$C$4</f>
        <v>#VALUE!</v>
      </c>
    </row>
    <row r="89" spans="1:3">
      <c r="A89" s="378" t="str">
        <f>IF(ISBLANK('Unit Type (2)'!B28), " ", 'Unit Type (2)'!B28)</f>
        <v xml:space="preserve"> </v>
      </c>
      <c r="B89" s="378" t="str">
        <f>IF(ISBLANK('Unit Type (2)'!C28), " ", 'Unit Type (2)'!C28)</f>
        <v xml:space="preserve"> </v>
      </c>
      <c r="C89" s="375" t="e">
        <f>B89*'Summary Sheet'!$C$4</f>
        <v>#VALUE!</v>
      </c>
    </row>
    <row r="90" spans="1:3">
      <c r="A90" s="378" t="str">
        <f>IF(ISBLANK('Unit Type (2)'!B29), " ", 'Unit Type (2)'!B29)</f>
        <v xml:space="preserve"> </v>
      </c>
      <c r="B90" s="378" t="str">
        <f>IF(ISBLANK('Unit Type (2)'!C29), " ", 'Unit Type (2)'!C29)</f>
        <v xml:space="preserve"> </v>
      </c>
      <c r="C90" s="375" t="e">
        <f>B90*'Summary Sheet'!$C$4</f>
        <v>#VALUE!</v>
      </c>
    </row>
    <row r="91" spans="1:3">
      <c r="A91" s="378" t="str">
        <f>IF(ISBLANK('Unit Type (2)'!B30), " ", 'Unit Type (2)'!B30)</f>
        <v xml:space="preserve"> </v>
      </c>
      <c r="B91" s="378" t="str">
        <f>IF(ISBLANK('Unit Type (2)'!C30), " ", 'Unit Type (2)'!C30)</f>
        <v xml:space="preserve"> </v>
      </c>
      <c r="C91" s="375" t="e">
        <f>B91*'Summary Sheet'!$C$4</f>
        <v>#VALUE!</v>
      </c>
    </row>
    <row r="92" spans="1:3">
      <c r="A92" s="378" t="str">
        <f>IF(ISBLANK('Unit Type (2)'!B31), " ", 'Unit Type (2)'!B31)</f>
        <v xml:space="preserve"> </v>
      </c>
      <c r="B92" s="378" t="str">
        <f>IF(ISBLANK('Unit Type (2)'!C31), " ", 'Unit Type (2)'!C31)</f>
        <v xml:space="preserve"> </v>
      </c>
      <c r="C92" s="375" t="e">
        <f>B92*'Summary Sheet'!$C$4</f>
        <v>#VALUE!</v>
      </c>
    </row>
    <row r="93" spans="1:3">
      <c r="A93" s="378" t="str">
        <f>IF(ISBLANK('Unit Type (2)'!B32), " ", 'Unit Type (2)'!B32)</f>
        <v xml:space="preserve"> </v>
      </c>
      <c r="B93" s="378" t="str">
        <f>IF(ISBLANK('Unit Type (2)'!C32), " ", 'Unit Type (2)'!C32)</f>
        <v xml:space="preserve"> </v>
      </c>
      <c r="C93" s="375" t="e">
        <f>B93*'Summary Sheet'!$C$4</f>
        <v>#VALUE!</v>
      </c>
    </row>
    <row r="94" spans="1:3">
      <c r="A94" s="378" t="str">
        <f>IF(ISBLANK('Unit Type (2)'!B33), " ", 'Unit Type (2)'!B33)</f>
        <v xml:space="preserve"> </v>
      </c>
      <c r="B94" s="378" t="str">
        <f>IF(ISBLANK('Unit Type (2)'!C33), " ", 'Unit Type (2)'!C33)</f>
        <v xml:space="preserve"> </v>
      </c>
      <c r="C94" s="375" t="e">
        <f>B94*'Summary Sheet'!$C$4</f>
        <v>#VALUE!</v>
      </c>
    </row>
    <row r="95" spans="1:3">
      <c r="A95" s="378" t="str">
        <f>IF(ISBLANK('Unit Type (2)'!B34), " ", 'Unit Type (2)'!B34)</f>
        <v xml:space="preserve"> </v>
      </c>
      <c r="B95" s="378" t="str">
        <f>IF(ISBLANK('Unit Type (2)'!C34), " ", 'Unit Type (2)'!C34)</f>
        <v xml:space="preserve"> </v>
      </c>
      <c r="C95" s="375" t="e">
        <f>B95*'Summary Sheet'!$C$4</f>
        <v>#VALUE!</v>
      </c>
    </row>
    <row r="96" spans="1:3">
      <c r="A96" s="378" t="str">
        <f>IF(ISBLANK('Unit Type (2)'!B35), " ", 'Unit Type (2)'!B35)</f>
        <v xml:space="preserve"> </v>
      </c>
      <c r="B96" s="378" t="str">
        <f>IF(ISBLANK('Unit Type (2)'!C35), " ", 'Unit Type (2)'!C35)</f>
        <v xml:space="preserve"> </v>
      </c>
      <c r="C96" s="375" t="e">
        <f>B96*'Summary Sheet'!$C$4</f>
        <v>#VALUE!</v>
      </c>
    </row>
    <row r="97" spans="1:3">
      <c r="A97" s="378" t="str">
        <f>IF(ISBLANK('Unit Type (2)'!B36), " ", 'Unit Type (2)'!B36)</f>
        <v xml:space="preserve"> </v>
      </c>
      <c r="B97" s="378" t="str">
        <f>IF(ISBLANK('Unit Type (2)'!C36), " ", 'Unit Type (2)'!C36)</f>
        <v xml:space="preserve"> </v>
      </c>
      <c r="C97" s="375" t="e">
        <f>B97*'Summary Sheet'!$C$4</f>
        <v>#VALUE!</v>
      </c>
    </row>
    <row r="98" spans="1:3">
      <c r="A98" s="378" t="str">
        <f>IF(ISBLANK('Unit Type (2)'!B37), " ", 'Unit Type (2)'!B37)</f>
        <v xml:space="preserve"> </v>
      </c>
      <c r="B98" s="378" t="str">
        <f>IF(ISBLANK('Unit Type (2)'!C37), " ", 'Unit Type (2)'!C37)</f>
        <v xml:space="preserve"> </v>
      </c>
      <c r="C98" s="375" t="e">
        <f>B98*'Summary Sheet'!$C$4</f>
        <v>#VALUE!</v>
      </c>
    </row>
    <row r="99" spans="1:3">
      <c r="A99" s="378" t="str">
        <f>IF(ISBLANK('Unit Type (2)'!B38), " ", 'Unit Type (2)'!B38)</f>
        <v xml:space="preserve"> </v>
      </c>
      <c r="B99" s="378" t="str">
        <f>IF(ISBLANK('Unit Type (2)'!C38), " ", 'Unit Type (2)'!C38)</f>
        <v xml:space="preserve"> </v>
      </c>
      <c r="C99" s="375" t="e">
        <f>B99*'Summary Sheet'!$C$4</f>
        <v>#VALUE!</v>
      </c>
    </row>
    <row r="100" spans="1:3">
      <c r="A100" s="378" t="str">
        <f>IF(ISBLANK('Unit Type (2)'!B39), " ", 'Unit Type (2)'!B39)</f>
        <v xml:space="preserve"> </v>
      </c>
      <c r="B100" s="378" t="str">
        <f>IF(ISBLANK('Unit Type (2)'!C39), " ", 'Unit Type (2)'!C39)</f>
        <v xml:space="preserve"> </v>
      </c>
      <c r="C100" s="375" t="e">
        <f>B100*'Summary Sheet'!$C$4</f>
        <v>#VALUE!</v>
      </c>
    </row>
    <row r="101" spans="1:3">
      <c r="A101" s="378" t="str">
        <f>IF(ISBLANK('Unit Type (2)'!B40), " ", 'Unit Type (2)'!B40)</f>
        <v xml:space="preserve"> </v>
      </c>
      <c r="B101" s="378" t="str">
        <f>IF(ISBLANK('Unit Type (2)'!C40), " ", 'Unit Type (2)'!C40)</f>
        <v xml:space="preserve"> </v>
      </c>
      <c r="C101" s="375" t="e">
        <f>B101*'Summary Sheet'!$C$4</f>
        <v>#VALUE!</v>
      </c>
    </row>
    <row r="102" spans="1:3">
      <c r="A102" s="378" t="str">
        <f>IF(ISBLANK('Unit Type (2)'!B41), " ", 'Unit Type (2)'!B41)</f>
        <v xml:space="preserve"> </v>
      </c>
      <c r="B102" s="378" t="str">
        <f>IF(ISBLANK('Unit Type (2)'!C41), " ", 'Unit Type (2)'!C41)</f>
        <v xml:space="preserve"> </v>
      </c>
      <c r="C102" s="375" t="e">
        <f>B102*'Summary Sheet'!$C$4</f>
        <v>#VALUE!</v>
      </c>
    </row>
    <row r="103" spans="1:3">
      <c r="A103" s="378" t="str">
        <f>IF(ISBLANK('Unit Type (2)'!B42), " ", 'Unit Type (2)'!B42)</f>
        <v xml:space="preserve"> </v>
      </c>
      <c r="B103" s="378" t="str">
        <f>IF(ISBLANK('Unit Type (2)'!C42), " ", 'Unit Type (2)'!C42)</f>
        <v xml:space="preserve"> </v>
      </c>
      <c r="C103" s="375" t="e">
        <f>B103*'Summary Sheet'!$C$4</f>
        <v>#VALUE!</v>
      </c>
    </row>
    <row r="104" spans="1:3">
      <c r="A104" s="378" t="str">
        <f>IF(ISBLANK('Unit Type (2)'!B43), " ", 'Unit Type (2)'!B43)</f>
        <v xml:space="preserve"> </v>
      </c>
      <c r="B104" s="378" t="str">
        <f>IF(ISBLANK('Unit Type (2)'!C43), " ", 'Unit Type (2)'!C43)</f>
        <v xml:space="preserve"> </v>
      </c>
      <c r="C104" s="375" t="e">
        <f>B104*'Summary Sheet'!$C$4</f>
        <v>#VALUE!</v>
      </c>
    </row>
    <row r="105" spans="1:3">
      <c r="A105" s="378" t="str">
        <f>IF(ISBLANK('Unit Type (2)'!B44), " ", 'Unit Type (2)'!B44)</f>
        <v xml:space="preserve"> </v>
      </c>
      <c r="B105" s="378" t="str">
        <f>IF(ISBLANK('Unit Type (2)'!C44), " ", 'Unit Type (2)'!C44)</f>
        <v xml:space="preserve"> </v>
      </c>
      <c r="C105" s="375" t="e">
        <f>B105*'Summary Sheet'!$C$4</f>
        <v>#VALUE!</v>
      </c>
    </row>
    <row r="106" spans="1:3">
      <c r="A106" s="378" t="str">
        <f>IF(ISBLANK('Unit Type (2)'!B45), " ", 'Unit Type (2)'!B45)</f>
        <v xml:space="preserve"> </v>
      </c>
      <c r="B106" s="378" t="str">
        <f>IF(ISBLANK('Unit Type (2)'!C45), " ", 'Unit Type (2)'!C45)</f>
        <v xml:space="preserve"> </v>
      </c>
      <c r="C106" s="375" t="e">
        <f>B106*'Summary Sheet'!$C$4</f>
        <v>#VALUE!</v>
      </c>
    </row>
    <row r="107" spans="1:3">
      <c r="A107" s="378" t="str">
        <f>IF(ISBLANK('Unit Type (2)'!B46), " ", 'Unit Type (2)'!B46)</f>
        <v xml:space="preserve"> </v>
      </c>
      <c r="B107" s="378" t="str">
        <f>IF(ISBLANK('Unit Type (2)'!C46), " ", 'Unit Type (2)'!C46)</f>
        <v xml:space="preserve"> </v>
      </c>
      <c r="C107" s="375" t="e">
        <f>B107*'Summary Sheet'!$C$4</f>
        <v>#VALUE!</v>
      </c>
    </row>
    <row r="108" spans="1:3">
      <c r="A108" s="378" t="str">
        <f>IF(ISBLANK('Unit Type (2)'!B47), " ", 'Unit Type (2)'!B47)</f>
        <v xml:space="preserve"> </v>
      </c>
      <c r="B108" s="378" t="str">
        <f>IF(ISBLANK('Unit Type (2)'!C47), " ", 'Unit Type (2)'!C47)</f>
        <v xml:space="preserve"> </v>
      </c>
      <c r="C108" s="375" t="e">
        <f>B108*'Summary Sheet'!$C$4</f>
        <v>#VALUE!</v>
      </c>
    </row>
    <row r="109" spans="1:3">
      <c r="A109" s="378" t="str">
        <f>IF(ISBLANK('Unit Type (2)'!B48), " ", 'Unit Type (2)'!B48)</f>
        <v xml:space="preserve"> </v>
      </c>
      <c r="B109" s="378" t="str">
        <f>IF(ISBLANK('Unit Type (2)'!C48), " ", 'Unit Type (2)'!C48)</f>
        <v xml:space="preserve"> </v>
      </c>
      <c r="C109" s="375" t="e">
        <f>B109*'Summary Sheet'!$C$4</f>
        <v>#VALUE!</v>
      </c>
    </row>
    <row r="110" spans="1:3">
      <c r="A110" s="378" t="str">
        <f>IF(ISBLANK('Unit Type (2)'!B49), " ", 'Unit Type (2)'!B49)</f>
        <v xml:space="preserve"> </v>
      </c>
      <c r="B110" s="378" t="str">
        <f>IF(ISBLANK('Unit Type (2)'!C49), " ", 'Unit Type (2)'!C49)</f>
        <v xml:space="preserve"> </v>
      </c>
      <c r="C110" s="375" t="e">
        <f>B110*'Summary Sheet'!$C$4</f>
        <v>#VALUE!</v>
      </c>
    </row>
    <row r="111" spans="1:3">
      <c r="A111" s="378" t="str">
        <f>IF(ISBLANK('Unit Type (2)'!B50), " ", 'Unit Type (2)'!B50)</f>
        <v xml:space="preserve"> </v>
      </c>
      <c r="B111" s="378" t="str">
        <f>IF(ISBLANK('Unit Type (2)'!C50), " ", 'Unit Type (2)'!C50)</f>
        <v xml:space="preserve"> </v>
      </c>
      <c r="C111" s="375" t="e">
        <f>B111*'Summary Sheet'!$C$4</f>
        <v>#VALUE!</v>
      </c>
    </row>
    <row r="112" spans="1:3">
      <c r="A112" s="378" t="str">
        <f>IF(ISBLANK('Unit Type (2)'!B51), " ", 'Unit Type (2)'!B51)</f>
        <v xml:space="preserve"> </v>
      </c>
      <c r="B112" s="378" t="str">
        <f>IF(ISBLANK('Unit Type (2)'!C51), " ", 'Unit Type (2)'!C51)</f>
        <v xml:space="preserve"> </v>
      </c>
      <c r="C112" s="375" t="e">
        <f>B112*'Summary Sheet'!$C$4</f>
        <v>#VALUE!</v>
      </c>
    </row>
    <row r="113" spans="1:3">
      <c r="A113" s="378" t="str">
        <f>IF(ISBLANK('Unit Type (2)'!B52), " ", 'Unit Type (2)'!B52)</f>
        <v xml:space="preserve"> </v>
      </c>
      <c r="B113" s="378" t="str">
        <f>IF(ISBLANK('Unit Type (2)'!C52), " ", 'Unit Type (2)'!C52)</f>
        <v xml:space="preserve"> </v>
      </c>
      <c r="C113" s="375" t="e">
        <f>B113*'Summary Sheet'!$C$4</f>
        <v>#VALUE!</v>
      </c>
    </row>
    <row r="114" spans="1:3">
      <c r="A114" s="378" t="str">
        <f>IF(ISBLANK('Unit Type (2)'!B53), " ", 'Unit Type (2)'!B53)</f>
        <v xml:space="preserve"> </v>
      </c>
      <c r="B114" s="378" t="str">
        <f>IF(ISBLANK('Unit Type (2)'!C53), " ", 'Unit Type (2)'!C53)</f>
        <v xml:space="preserve"> </v>
      </c>
      <c r="C114" s="375" t="e">
        <f>B114*'Summary Sheet'!$C$4</f>
        <v>#VALUE!</v>
      </c>
    </row>
    <row r="115" spans="1:3">
      <c r="A115" s="378" t="str">
        <f>IF(ISBLANK('Unit Type (2)'!B54), " ", 'Unit Type (2)'!B54)</f>
        <v xml:space="preserve"> </v>
      </c>
      <c r="B115" s="378" t="str">
        <f>IF(ISBLANK('Unit Type (2)'!C54), " ", 'Unit Type (2)'!C54)</f>
        <v xml:space="preserve"> </v>
      </c>
      <c r="C115" s="375" t="e">
        <f>B115*'Summary Sheet'!$C$4</f>
        <v>#VALUE!</v>
      </c>
    </row>
    <row r="116" spans="1:3">
      <c r="A116" s="378" t="str">
        <f>IF(ISBLANK('Unit Type (2)'!B55), " ", 'Unit Type (2)'!B55)</f>
        <v xml:space="preserve"> </v>
      </c>
      <c r="B116" s="378" t="str">
        <f>IF(ISBLANK('Unit Type (2)'!C55), " ", 'Unit Type (2)'!C55)</f>
        <v xml:space="preserve"> </v>
      </c>
      <c r="C116" s="375" t="e">
        <f>B116*'Summary Sheet'!$C$4</f>
        <v>#VALUE!</v>
      </c>
    </row>
    <row r="117" spans="1:3">
      <c r="A117" s="378" t="str">
        <f>IF(ISBLANK('Unit Type (2)'!B56), " ", 'Unit Type (2)'!B56)</f>
        <v xml:space="preserve"> </v>
      </c>
      <c r="B117" s="378" t="str">
        <f>IF(ISBLANK('Unit Type (2)'!C56), " ", 'Unit Type (2)'!C56)</f>
        <v xml:space="preserve"> </v>
      </c>
      <c r="C117" s="375" t="e">
        <f>B117*'Summary Sheet'!$C$4</f>
        <v>#VALUE!</v>
      </c>
    </row>
    <row r="118" spans="1:3">
      <c r="A118" s="378" t="str">
        <f>IF(ISBLANK('Unit Type (2)'!B57), " ", 'Unit Type (2)'!B57)</f>
        <v xml:space="preserve"> </v>
      </c>
      <c r="B118" s="378" t="str">
        <f>IF(ISBLANK('Unit Type (2)'!C57), " ", 'Unit Type (2)'!C57)</f>
        <v xml:space="preserve"> </v>
      </c>
      <c r="C118" s="375" t="e">
        <f>B118*'Summary Sheet'!$C$4</f>
        <v>#VALUE!</v>
      </c>
    </row>
    <row r="119" spans="1:3">
      <c r="A119" s="378" t="str">
        <f>IF(ISBLANK('Unit Type (2)'!B58), " ", 'Unit Type (2)'!B58)</f>
        <v xml:space="preserve"> </v>
      </c>
      <c r="B119" s="378" t="str">
        <f>IF(ISBLANK('Unit Type (2)'!C58), " ", 'Unit Type (2)'!C58)</f>
        <v xml:space="preserve"> </v>
      </c>
      <c r="C119" s="375" t="e">
        <f>B119*'Summary Sheet'!$C$4</f>
        <v>#VALUE!</v>
      </c>
    </row>
    <row r="120" spans="1:3">
      <c r="A120" s="378" t="str">
        <f>IF(ISBLANK('Unit Type (2)'!B59), " ", 'Unit Type (2)'!B59)</f>
        <v xml:space="preserve"> </v>
      </c>
      <c r="B120" s="378" t="str">
        <f>IF(ISBLANK('Unit Type (2)'!C59), " ", 'Unit Type (2)'!C59)</f>
        <v xml:space="preserve"> </v>
      </c>
      <c r="C120" s="375" t="e">
        <f>B120*'Summary Sheet'!$C$4</f>
        <v>#VALUE!</v>
      </c>
    </row>
    <row r="121" spans="1:3">
      <c r="A121" s="378" t="str">
        <f>IF(ISBLANK('Unit Type (2)'!B60), " ", 'Unit Type (2)'!B60)</f>
        <v xml:space="preserve"> </v>
      </c>
      <c r="B121" s="378" t="str">
        <f>IF(ISBLANK('Unit Type (2)'!C60), " ", 'Unit Type (2)'!C60)</f>
        <v xml:space="preserve"> </v>
      </c>
      <c r="C121" s="375" t="e">
        <f>B121*'Summary Sheet'!$C$4</f>
        <v>#VALUE!</v>
      </c>
    </row>
    <row r="122" spans="1:3">
      <c r="A122" s="378" t="str">
        <f>IF(ISBLANK('Unit Type (2)'!B61), " ", 'Unit Type (2)'!B61)</f>
        <v xml:space="preserve"> </v>
      </c>
      <c r="B122" s="378" t="str">
        <f>IF(ISBLANK('Unit Type (2)'!C61), " ", 'Unit Type (2)'!C61)</f>
        <v xml:space="preserve"> </v>
      </c>
      <c r="C122" s="375" t="e">
        <f>B122*'Summary Sheet'!$C$4</f>
        <v>#VALUE!</v>
      </c>
    </row>
    <row r="123" spans="1:3">
      <c r="A123" s="378" t="str">
        <f>IF(ISBLANK('Unit Type (2)'!B62), " ", 'Unit Type (2)'!B62)</f>
        <v xml:space="preserve"> </v>
      </c>
      <c r="B123" s="378" t="str">
        <f>IF(ISBLANK('Unit Type (2)'!C62), " ", 'Unit Type (2)'!C62)</f>
        <v xml:space="preserve"> </v>
      </c>
      <c r="C123" s="375" t="e">
        <f>B123*'Summary Sheet'!$C$4</f>
        <v>#VALUE!</v>
      </c>
    </row>
    <row r="124" spans="1:3">
      <c r="A124" s="378" t="str">
        <f>IF(ISBLANK('Unit Type (2)'!B63), " ", 'Unit Type (2)'!B63)</f>
        <v xml:space="preserve"> </v>
      </c>
      <c r="B124" s="378" t="str">
        <f>IF(ISBLANK('Unit Type (2)'!C63), " ", 'Unit Type (2)'!C63)</f>
        <v xml:space="preserve"> </v>
      </c>
      <c r="C124" s="375" t="e">
        <f>B124*'Summary Sheet'!$C$4</f>
        <v>#VALUE!</v>
      </c>
    </row>
    <row r="125" spans="1:3">
      <c r="A125" s="378" t="str">
        <f>IF(ISBLANK('Unit Type (2)'!B64), " ", 'Unit Type (2)'!B64)</f>
        <v xml:space="preserve"> </v>
      </c>
      <c r="B125" s="378" t="str">
        <f>IF(ISBLANK('Unit Type (2)'!C64), " ", 'Unit Type (2)'!C64)</f>
        <v xml:space="preserve"> </v>
      </c>
      <c r="C125" s="375" t="e">
        <f>B125*'Summary Sheet'!$C$4</f>
        <v>#VALUE!</v>
      </c>
    </row>
    <row r="126" spans="1:3">
      <c r="A126" s="378" t="str">
        <f>IF(ISBLANK('Unit Type (2)'!B65), " ", 'Unit Type (2)'!B65)</f>
        <v xml:space="preserve"> </v>
      </c>
      <c r="B126" s="378" t="str">
        <f>IF(ISBLANK('Unit Type (2)'!C65), " ", 'Unit Type (2)'!C65)</f>
        <v xml:space="preserve"> </v>
      </c>
      <c r="C126" s="375" t="e">
        <f>B126*'Summary Sheet'!$C$4</f>
        <v>#VALUE!</v>
      </c>
    </row>
    <row r="127" spans="1:3">
      <c r="A127" s="378" t="str">
        <f>IF(ISBLANK('Unit Type (2)'!B66), " ", 'Unit Type (2)'!B66)</f>
        <v xml:space="preserve"> </v>
      </c>
      <c r="B127" s="378" t="str">
        <f>IF(ISBLANK('Unit Type (2)'!C66), " ", 'Unit Type (2)'!C66)</f>
        <v xml:space="preserve"> </v>
      </c>
      <c r="C127" s="375" t="e">
        <f>B127*'Summary Sheet'!$C$4</f>
        <v>#VALUE!</v>
      </c>
    </row>
    <row r="128" spans="1:3">
      <c r="A128" s="378" t="str">
        <f>IF(ISBLANK('Unit Type (2)'!B67), " ", 'Unit Type (2)'!B67)</f>
        <v xml:space="preserve"> </v>
      </c>
      <c r="B128" s="378" t="str">
        <f>IF(ISBLANK('Unit Type (2)'!C67), " ", 'Unit Type (2)'!C67)</f>
        <v xml:space="preserve"> </v>
      </c>
      <c r="C128" s="375" t="e">
        <f>B128*'Summary Sheet'!$C$4</f>
        <v>#VALUE!</v>
      </c>
    </row>
    <row r="129" spans="1:3">
      <c r="A129" s="378" t="str">
        <f>IF(ISBLANK('Unit Type (2)'!B68), " ", 'Unit Type (2)'!B68)</f>
        <v xml:space="preserve"> </v>
      </c>
      <c r="B129" s="378" t="str">
        <f>IF(ISBLANK('Unit Type (2)'!C68), " ", 'Unit Type (2)'!C68)</f>
        <v xml:space="preserve"> </v>
      </c>
      <c r="C129" s="375" t="e">
        <f>B129*'Summary Sheet'!$C$4</f>
        <v>#VALUE!</v>
      </c>
    </row>
    <row r="130" spans="1:3">
      <c r="A130" s="378" t="str">
        <f>IF(ISBLANK('Unit Type (2)'!B69), " ", 'Unit Type (2)'!B69)</f>
        <v xml:space="preserve"> </v>
      </c>
      <c r="B130" s="378" t="str">
        <f>IF(ISBLANK('Unit Type (2)'!C69), " ", 'Unit Type (2)'!C69)</f>
        <v xml:space="preserve"> </v>
      </c>
      <c r="C130" s="375" t="e">
        <f>B130*'Summary Sheet'!$C$4</f>
        <v>#VALUE!</v>
      </c>
    </row>
    <row r="131" spans="1:3">
      <c r="A131" s="378" t="str">
        <f>IF(ISBLANK('Unit Type (2)'!B70), " ", 'Unit Type (2)'!B70)</f>
        <v xml:space="preserve"> </v>
      </c>
      <c r="B131" s="378" t="str">
        <f>IF(ISBLANK('Unit Type (2)'!C70), " ", 'Unit Type (2)'!C70)</f>
        <v xml:space="preserve"> </v>
      </c>
      <c r="C131" s="375" t="e">
        <f>B131*'Summary Sheet'!$C$4</f>
        <v>#VALUE!</v>
      </c>
    </row>
    <row r="132" spans="1:3">
      <c r="A132" s="375" t="str">
        <f>IF(ISBLANK('Unit Type (3)'!B6), " ", 'Unit Type (3)'!B6)</f>
        <v xml:space="preserve"> </v>
      </c>
      <c r="B132" s="375" t="str">
        <f>IF(ISBLANK('Unit Type (3)'!C6), " ", 'Unit Type (3)'!C6)</f>
        <v xml:space="preserve"> </v>
      </c>
      <c r="C132" s="375" t="e">
        <f>B132*'Summary Sheet'!$C$5</f>
        <v>#VALUE!</v>
      </c>
    </row>
    <row r="133" spans="1:3">
      <c r="A133" s="375" t="str">
        <f>IF(ISBLANK('Unit Type (3)'!B7), " ", 'Unit Type (3)'!B7)</f>
        <v xml:space="preserve"> </v>
      </c>
      <c r="B133" s="375" t="str">
        <f>IF(ISBLANK('Unit Type (3)'!C7), " ", 'Unit Type (3)'!C7)</f>
        <v xml:space="preserve"> </v>
      </c>
      <c r="C133" s="375" t="e">
        <f>B133*'Summary Sheet'!$C$5</f>
        <v>#VALUE!</v>
      </c>
    </row>
    <row r="134" spans="1:3">
      <c r="A134" s="375" t="str">
        <f>IF(ISBLANK('Unit Type (3)'!B8), " ", 'Unit Type (3)'!B8)</f>
        <v xml:space="preserve"> </v>
      </c>
      <c r="B134" s="375" t="str">
        <f>IF(ISBLANK('Unit Type (3)'!C8), " ", 'Unit Type (3)'!C8)</f>
        <v xml:space="preserve"> </v>
      </c>
      <c r="C134" s="375" t="e">
        <f>B134*'Summary Sheet'!$C$5</f>
        <v>#VALUE!</v>
      </c>
    </row>
    <row r="135" spans="1:3">
      <c r="A135" s="375" t="str">
        <f>IF(ISBLANK('Unit Type (3)'!B9), " ", 'Unit Type (3)'!B9)</f>
        <v xml:space="preserve"> </v>
      </c>
      <c r="B135" s="375" t="str">
        <f>IF(ISBLANK('Unit Type (3)'!C9), " ", 'Unit Type (3)'!C9)</f>
        <v xml:space="preserve"> </v>
      </c>
      <c r="C135" s="375" t="e">
        <f>B135*'Summary Sheet'!$C$5</f>
        <v>#VALUE!</v>
      </c>
    </row>
    <row r="136" spans="1:3">
      <c r="A136" s="375" t="str">
        <f>IF(ISBLANK('Unit Type (3)'!B10), " ", 'Unit Type (3)'!B10)</f>
        <v xml:space="preserve"> </v>
      </c>
      <c r="B136" s="375" t="str">
        <f>IF(ISBLANK('Unit Type (3)'!C10), " ", 'Unit Type (3)'!C10)</f>
        <v xml:space="preserve"> </v>
      </c>
      <c r="C136" s="375" t="e">
        <f>B136*'Summary Sheet'!$C$5</f>
        <v>#VALUE!</v>
      </c>
    </row>
    <row r="137" spans="1:3">
      <c r="A137" s="375" t="str">
        <f>IF(ISBLANK('Unit Type (3)'!B11), " ", 'Unit Type (3)'!B11)</f>
        <v xml:space="preserve"> </v>
      </c>
      <c r="B137" s="375" t="str">
        <f>IF(ISBLANK('Unit Type (3)'!C11), " ", 'Unit Type (3)'!C11)</f>
        <v xml:space="preserve"> </v>
      </c>
      <c r="C137" s="375" t="e">
        <f>B137*'Summary Sheet'!$C$5</f>
        <v>#VALUE!</v>
      </c>
    </row>
    <row r="138" spans="1:3">
      <c r="A138" s="375" t="str">
        <f>IF(ISBLANK('Unit Type (3)'!B12), " ", 'Unit Type (3)'!B12)</f>
        <v xml:space="preserve"> </v>
      </c>
      <c r="B138" s="375" t="str">
        <f>IF(ISBLANK('Unit Type (3)'!C12), " ", 'Unit Type (3)'!C12)</f>
        <v xml:space="preserve"> </v>
      </c>
      <c r="C138" s="375" t="e">
        <f>B138*'Summary Sheet'!$C$5</f>
        <v>#VALUE!</v>
      </c>
    </row>
    <row r="139" spans="1:3">
      <c r="A139" s="375" t="str">
        <f>IF(ISBLANK('Unit Type (3)'!B13), " ", 'Unit Type (3)'!B13)</f>
        <v xml:space="preserve"> </v>
      </c>
      <c r="B139" s="375" t="str">
        <f>IF(ISBLANK('Unit Type (3)'!C13), " ", 'Unit Type (3)'!C13)</f>
        <v xml:space="preserve"> </v>
      </c>
      <c r="C139" s="375" t="e">
        <f>B139*'Summary Sheet'!$C$5</f>
        <v>#VALUE!</v>
      </c>
    </row>
    <row r="140" spans="1:3">
      <c r="A140" s="375" t="str">
        <f>IF(ISBLANK('Unit Type (3)'!B14), " ", 'Unit Type (3)'!B14)</f>
        <v xml:space="preserve"> </v>
      </c>
      <c r="B140" s="375" t="str">
        <f>IF(ISBLANK('Unit Type (3)'!C14), " ", 'Unit Type (3)'!C14)</f>
        <v xml:space="preserve"> </v>
      </c>
      <c r="C140" s="375" t="e">
        <f>B140*'Summary Sheet'!$C$5</f>
        <v>#VALUE!</v>
      </c>
    </row>
    <row r="141" spans="1:3">
      <c r="A141" s="375" t="str">
        <f>IF(ISBLANK('Unit Type (3)'!B15), " ", 'Unit Type (3)'!B15)</f>
        <v xml:space="preserve"> </v>
      </c>
      <c r="B141" s="375" t="str">
        <f>IF(ISBLANK('Unit Type (3)'!C15), " ", 'Unit Type (3)'!C15)</f>
        <v xml:space="preserve"> </v>
      </c>
      <c r="C141" s="375" t="e">
        <f>B141*'Summary Sheet'!$C$5</f>
        <v>#VALUE!</v>
      </c>
    </row>
    <row r="142" spans="1:3">
      <c r="A142" s="375" t="str">
        <f>IF(ISBLANK('Unit Type (3)'!B16), " ", 'Unit Type (3)'!B16)</f>
        <v xml:space="preserve"> </v>
      </c>
      <c r="B142" s="375" t="str">
        <f>IF(ISBLANK('Unit Type (3)'!C16), " ", 'Unit Type (3)'!C16)</f>
        <v xml:space="preserve"> </v>
      </c>
      <c r="C142" s="375" t="e">
        <f>B142*'Summary Sheet'!$C$5</f>
        <v>#VALUE!</v>
      </c>
    </row>
    <row r="143" spans="1:3">
      <c r="A143" s="375" t="str">
        <f>IF(ISBLANK('Unit Type (3)'!B17), " ", 'Unit Type (3)'!B17)</f>
        <v xml:space="preserve"> </v>
      </c>
      <c r="B143" s="375" t="str">
        <f>IF(ISBLANK('Unit Type (3)'!C17), " ", 'Unit Type (3)'!C17)</f>
        <v xml:space="preserve"> </v>
      </c>
      <c r="C143" s="375" t="e">
        <f>B143*'Summary Sheet'!$C$5</f>
        <v>#VALUE!</v>
      </c>
    </row>
    <row r="144" spans="1:3">
      <c r="A144" s="375" t="str">
        <f>IF(ISBLANK('Unit Type (3)'!B18), " ", 'Unit Type (3)'!B18)</f>
        <v xml:space="preserve"> </v>
      </c>
      <c r="B144" s="375" t="str">
        <f>IF(ISBLANK('Unit Type (3)'!C18), " ", 'Unit Type (3)'!C18)</f>
        <v xml:space="preserve"> </v>
      </c>
      <c r="C144" s="375" t="e">
        <f>B144*'Summary Sheet'!$C$5</f>
        <v>#VALUE!</v>
      </c>
    </row>
    <row r="145" spans="1:3">
      <c r="A145" s="375" t="str">
        <f>IF(ISBLANK('Unit Type (3)'!B19), " ", 'Unit Type (3)'!B19)</f>
        <v xml:space="preserve"> </v>
      </c>
      <c r="B145" s="375" t="str">
        <f>IF(ISBLANK('Unit Type (3)'!C19), " ", 'Unit Type (3)'!C19)</f>
        <v xml:space="preserve"> </v>
      </c>
      <c r="C145" s="375" t="e">
        <f>B145*'Summary Sheet'!$C$5</f>
        <v>#VALUE!</v>
      </c>
    </row>
    <row r="146" spans="1:3">
      <c r="A146" s="375" t="str">
        <f>IF(ISBLANK('Unit Type (3)'!B20), " ", 'Unit Type (3)'!B20)</f>
        <v xml:space="preserve"> </v>
      </c>
      <c r="B146" s="375" t="str">
        <f>IF(ISBLANK('Unit Type (3)'!C20), " ", 'Unit Type (3)'!C20)</f>
        <v xml:space="preserve"> </v>
      </c>
      <c r="C146" s="375" t="e">
        <f>B146*'Summary Sheet'!$C$5</f>
        <v>#VALUE!</v>
      </c>
    </row>
    <row r="147" spans="1:3">
      <c r="A147" s="375" t="str">
        <f>IF(ISBLANK('Unit Type (3)'!B21), " ", 'Unit Type (3)'!B21)</f>
        <v xml:space="preserve"> </v>
      </c>
      <c r="B147" s="375" t="str">
        <f>IF(ISBLANK('Unit Type (3)'!C21), " ", 'Unit Type (3)'!C21)</f>
        <v xml:space="preserve"> </v>
      </c>
      <c r="C147" s="375" t="e">
        <f>B147*'Summary Sheet'!$C$5</f>
        <v>#VALUE!</v>
      </c>
    </row>
    <row r="148" spans="1:3">
      <c r="A148" s="375" t="str">
        <f>IF(ISBLANK('Unit Type (3)'!B22), " ", 'Unit Type (3)'!B22)</f>
        <v xml:space="preserve"> </v>
      </c>
      <c r="B148" s="375" t="str">
        <f>IF(ISBLANK('Unit Type (3)'!C22), " ", 'Unit Type (3)'!C22)</f>
        <v xml:space="preserve"> </v>
      </c>
      <c r="C148" s="375" t="e">
        <f>B148*'Summary Sheet'!$C$5</f>
        <v>#VALUE!</v>
      </c>
    </row>
    <row r="149" spans="1:3">
      <c r="A149" s="375" t="str">
        <f>IF(ISBLANK('Unit Type (3)'!B23), " ", 'Unit Type (3)'!B23)</f>
        <v xml:space="preserve"> </v>
      </c>
      <c r="B149" s="375" t="str">
        <f>IF(ISBLANK('Unit Type (3)'!C23), " ", 'Unit Type (3)'!C23)</f>
        <v xml:space="preserve"> </v>
      </c>
      <c r="C149" s="375" t="e">
        <f>B149*'Summary Sheet'!$C$5</f>
        <v>#VALUE!</v>
      </c>
    </row>
    <row r="150" spans="1:3">
      <c r="A150" s="375" t="str">
        <f>IF(ISBLANK('Unit Type (3)'!B24), " ", 'Unit Type (3)'!B24)</f>
        <v xml:space="preserve"> </v>
      </c>
      <c r="B150" s="375" t="str">
        <f>IF(ISBLANK('Unit Type (3)'!C24), " ", 'Unit Type (3)'!C24)</f>
        <v xml:space="preserve"> </v>
      </c>
      <c r="C150" s="375" t="e">
        <f>B150*'Summary Sheet'!$C$5</f>
        <v>#VALUE!</v>
      </c>
    </row>
    <row r="151" spans="1:3">
      <c r="A151" s="375" t="str">
        <f>IF(ISBLANK('Unit Type (3)'!B25), " ", 'Unit Type (3)'!B25)</f>
        <v xml:space="preserve"> </v>
      </c>
      <c r="B151" s="375" t="str">
        <f>IF(ISBLANK('Unit Type (3)'!C25), " ", 'Unit Type (3)'!C25)</f>
        <v xml:space="preserve"> </v>
      </c>
      <c r="C151" s="375" t="e">
        <f>B151*'Summary Sheet'!$C$5</f>
        <v>#VALUE!</v>
      </c>
    </row>
    <row r="152" spans="1:3">
      <c r="A152" s="375" t="str">
        <f>IF(ISBLANK('Unit Type (3)'!B26), " ", 'Unit Type (3)'!B26)</f>
        <v xml:space="preserve"> </v>
      </c>
      <c r="B152" s="375" t="str">
        <f>IF(ISBLANK('Unit Type (3)'!C26), " ", 'Unit Type (3)'!C26)</f>
        <v xml:space="preserve"> </v>
      </c>
      <c r="C152" s="375" t="e">
        <f>B152*'Summary Sheet'!$C$5</f>
        <v>#VALUE!</v>
      </c>
    </row>
    <row r="153" spans="1:3">
      <c r="A153" s="375" t="str">
        <f>IF(ISBLANK('Unit Type (3)'!B27), " ", 'Unit Type (3)'!B27)</f>
        <v xml:space="preserve"> </v>
      </c>
      <c r="B153" s="375" t="str">
        <f>IF(ISBLANK('Unit Type (3)'!C27), " ", 'Unit Type (3)'!C27)</f>
        <v xml:space="preserve"> </v>
      </c>
      <c r="C153" s="375" t="e">
        <f>B153*'Summary Sheet'!$C$5</f>
        <v>#VALUE!</v>
      </c>
    </row>
    <row r="154" spans="1:3">
      <c r="A154" s="375" t="str">
        <f>IF(ISBLANK('Unit Type (3)'!B28), " ", 'Unit Type (3)'!B28)</f>
        <v xml:space="preserve"> </v>
      </c>
      <c r="B154" s="375" t="str">
        <f>IF(ISBLANK('Unit Type (3)'!C28), " ", 'Unit Type (3)'!C28)</f>
        <v xml:space="preserve"> </v>
      </c>
      <c r="C154" s="375" t="e">
        <f>B154*'Summary Sheet'!$C$5</f>
        <v>#VALUE!</v>
      </c>
    </row>
    <row r="155" spans="1:3">
      <c r="A155" s="375" t="str">
        <f>IF(ISBLANK('Unit Type (3)'!B29), " ", 'Unit Type (3)'!B29)</f>
        <v xml:space="preserve"> </v>
      </c>
      <c r="B155" s="375" t="str">
        <f>IF(ISBLANK('Unit Type (3)'!C29), " ", 'Unit Type (3)'!C29)</f>
        <v xml:space="preserve"> </v>
      </c>
      <c r="C155" s="375" t="e">
        <f>B155*'Summary Sheet'!$C$5</f>
        <v>#VALUE!</v>
      </c>
    </row>
    <row r="156" spans="1:3">
      <c r="A156" s="375" t="str">
        <f>IF(ISBLANK('Unit Type (3)'!B30), " ", 'Unit Type (3)'!B30)</f>
        <v xml:space="preserve"> </v>
      </c>
      <c r="B156" s="375" t="str">
        <f>IF(ISBLANK('Unit Type (3)'!C30), " ", 'Unit Type (3)'!C30)</f>
        <v xml:space="preserve"> </v>
      </c>
      <c r="C156" s="375" t="e">
        <f>B156*'Summary Sheet'!$C$5</f>
        <v>#VALUE!</v>
      </c>
    </row>
    <row r="157" spans="1:3">
      <c r="A157" s="375" t="str">
        <f>IF(ISBLANK('Unit Type (3)'!B31), " ", 'Unit Type (3)'!B31)</f>
        <v xml:space="preserve"> </v>
      </c>
      <c r="B157" s="375" t="str">
        <f>IF(ISBLANK('Unit Type (3)'!C31), " ", 'Unit Type (3)'!C31)</f>
        <v xml:space="preserve"> </v>
      </c>
      <c r="C157" s="375" t="e">
        <f>B157*'Summary Sheet'!$C$5</f>
        <v>#VALUE!</v>
      </c>
    </row>
    <row r="158" spans="1:3">
      <c r="A158" s="375" t="str">
        <f>IF(ISBLANK('Unit Type (3)'!B32), " ", 'Unit Type (3)'!B32)</f>
        <v xml:space="preserve"> </v>
      </c>
      <c r="B158" s="375" t="str">
        <f>IF(ISBLANK('Unit Type (3)'!C32), " ", 'Unit Type (3)'!C32)</f>
        <v xml:space="preserve"> </v>
      </c>
      <c r="C158" s="375" t="e">
        <f>B158*'Summary Sheet'!$C$5</f>
        <v>#VALUE!</v>
      </c>
    </row>
    <row r="159" spans="1:3">
      <c r="A159" s="375" t="str">
        <f>IF(ISBLANK('Unit Type (3)'!B33), " ", 'Unit Type (3)'!B33)</f>
        <v xml:space="preserve"> </v>
      </c>
      <c r="B159" s="375" t="str">
        <f>IF(ISBLANK('Unit Type (3)'!C33), " ", 'Unit Type (3)'!C33)</f>
        <v xml:space="preserve"> </v>
      </c>
      <c r="C159" s="375" t="e">
        <f>B159*'Summary Sheet'!$C$5</f>
        <v>#VALUE!</v>
      </c>
    </row>
    <row r="160" spans="1:3">
      <c r="A160" s="375" t="str">
        <f>IF(ISBLANK('Unit Type (3)'!B34), " ", 'Unit Type (3)'!B34)</f>
        <v xml:space="preserve"> </v>
      </c>
      <c r="B160" s="375" t="str">
        <f>IF(ISBLANK('Unit Type (3)'!C34), " ", 'Unit Type (3)'!C34)</f>
        <v xml:space="preserve"> </v>
      </c>
      <c r="C160" s="375" t="e">
        <f>B160*'Summary Sheet'!$C$5</f>
        <v>#VALUE!</v>
      </c>
    </row>
    <row r="161" spans="1:3">
      <c r="A161" s="375" t="str">
        <f>IF(ISBLANK('Unit Type (3)'!B35), " ", 'Unit Type (3)'!B35)</f>
        <v xml:space="preserve"> </v>
      </c>
      <c r="B161" s="375" t="str">
        <f>IF(ISBLANK('Unit Type (3)'!C35), " ", 'Unit Type (3)'!C35)</f>
        <v xml:space="preserve"> </v>
      </c>
      <c r="C161" s="375" t="e">
        <f>B161*'Summary Sheet'!$C$5</f>
        <v>#VALUE!</v>
      </c>
    </row>
    <row r="162" spans="1:3">
      <c r="A162" s="375" t="str">
        <f>IF(ISBLANK('Unit Type (3)'!B36), " ", 'Unit Type (3)'!B36)</f>
        <v xml:space="preserve"> </v>
      </c>
      <c r="B162" s="375" t="str">
        <f>IF(ISBLANK('Unit Type (3)'!C36), " ", 'Unit Type (3)'!C36)</f>
        <v xml:space="preserve"> </v>
      </c>
      <c r="C162" s="375" t="e">
        <f>B162*'Summary Sheet'!$C$5</f>
        <v>#VALUE!</v>
      </c>
    </row>
    <row r="163" spans="1:3">
      <c r="A163" s="375" t="str">
        <f>IF(ISBLANK('Unit Type (3)'!B37), " ", 'Unit Type (3)'!B37)</f>
        <v xml:space="preserve"> </v>
      </c>
      <c r="B163" s="375" t="str">
        <f>IF(ISBLANK('Unit Type (3)'!C37), " ", 'Unit Type (3)'!C37)</f>
        <v xml:space="preserve"> </v>
      </c>
      <c r="C163" s="375" t="e">
        <f>B163*'Summary Sheet'!$C$5</f>
        <v>#VALUE!</v>
      </c>
    </row>
    <row r="164" spans="1:3">
      <c r="A164" s="375" t="str">
        <f>IF(ISBLANK('Unit Type (3)'!B38), " ", 'Unit Type (3)'!B38)</f>
        <v xml:space="preserve"> </v>
      </c>
      <c r="B164" s="375" t="str">
        <f>IF(ISBLANK('Unit Type (3)'!C38), " ", 'Unit Type (3)'!C38)</f>
        <v xml:space="preserve"> </v>
      </c>
      <c r="C164" s="375" t="e">
        <f>B164*'Summary Sheet'!$C$5</f>
        <v>#VALUE!</v>
      </c>
    </row>
    <row r="165" spans="1:3">
      <c r="A165" s="375" t="str">
        <f>IF(ISBLANK('Unit Type (3)'!B39), " ", 'Unit Type (3)'!B39)</f>
        <v xml:space="preserve"> </v>
      </c>
      <c r="B165" s="375" t="str">
        <f>IF(ISBLANK('Unit Type (3)'!C39), " ", 'Unit Type (3)'!C39)</f>
        <v xml:space="preserve"> </v>
      </c>
      <c r="C165" s="375" t="e">
        <f>B165*'Summary Sheet'!$C$5</f>
        <v>#VALUE!</v>
      </c>
    </row>
    <row r="166" spans="1:3">
      <c r="A166" s="375" t="str">
        <f>IF(ISBLANK('Unit Type (3)'!B40), " ", 'Unit Type (3)'!B40)</f>
        <v xml:space="preserve"> </v>
      </c>
      <c r="B166" s="375" t="str">
        <f>IF(ISBLANK('Unit Type (3)'!C40), " ", 'Unit Type (3)'!C40)</f>
        <v xml:space="preserve"> </v>
      </c>
      <c r="C166" s="375" t="e">
        <f>B166*'Summary Sheet'!$C$5</f>
        <v>#VALUE!</v>
      </c>
    </row>
    <row r="167" spans="1:3">
      <c r="A167" s="375" t="str">
        <f>IF(ISBLANK('Unit Type (3)'!B41), " ", 'Unit Type (3)'!B41)</f>
        <v xml:space="preserve"> </v>
      </c>
      <c r="B167" s="375" t="str">
        <f>IF(ISBLANK('Unit Type (3)'!C41), " ", 'Unit Type (3)'!C41)</f>
        <v xml:space="preserve"> </v>
      </c>
      <c r="C167" s="375" t="e">
        <f>B167*'Summary Sheet'!$C$5</f>
        <v>#VALUE!</v>
      </c>
    </row>
    <row r="168" spans="1:3">
      <c r="A168" s="375" t="str">
        <f>IF(ISBLANK('Unit Type (3)'!B42), " ", 'Unit Type (3)'!B42)</f>
        <v xml:space="preserve"> </v>
      </c>
      <c r="B168" s="375" t="str">
        <f>IF(ISBLANK('Unit Type (3)'!C42), " ", 'Unit Type (3)'!C42)</f>
        <v xml:space="preserve"> </v>
      </c>
      <c r="C168" s="375" t="e">
        <f>B168*'Summary Sheet'!$C$5</f>
        <v>#VALUE!</v>
      </c>
    </row>
    <row r="169" spans="1:3">
      <c r="A169" s="375" t="str">
        <f>IF(ISBLANK('Unit Type (3)'!B43), " ", 'Unit Type (3)'!B43)</f>
        <v xml:space="preserve"> </v>
      </c>
      <c r="B169" s="375" t="str">
        <f>IF(ISBLANK('Unit Type (3)'!C43), " ", 'Unit Type (3)'!C43)</f>
        <v xml:space="preserve"> </v>
      </c>
      <c r="C169" s="375" t="e">
        <f>B169*'Summary Sheet'!$C$5</f>
        <v>#VALUE!</v>
      </c>
    </row>
    <row r="170" spans="1:3">
      <c r="A170" s="375" t="str">
        <f>IF(ISBLANK('Unit Type (3)'!B44), " ", 'Unit Type (3)'!B44)</f>
        <v xml:space="preserve"> </v>
      </c>
      <c r="B170" s="375" t="str">
        <f>IF(ISBLANK('Unit Type (3)'!C44), " ", 'Unit Type (3)'!C44)</f>
        <v xml:space="preserve"> </v>
      </c>
      <c r="C170" s="375" t="e">
        <f>B170*'Summary Sheet'!$C$5</f>
        <v>#VALUE!</v>
      </c>
    </row>
    <row r="171" spans="1:3">
      <c r="A171" s="375" t="str">
        <f>IF(ISBLANK('Unit Type (3)'!B45), " ", 'Unit Type (3)'!B45)</f>
        <v xml:space="preserve"> </v>
      </c>
      <c r="B171" s="375" t="str">
        <f>IF(ISBLANK('Unit Type (3)'!C45), " ", 'Unit Type (3)'!C45)</f>
        <v xml:space="preserve"> </v>
      </c>
      <c r="C171" s="375" t="e">
        <f>B171*'Summary Sheet'!$C$5</f>
        <v>#VALUE!</v>
      </c>
    </row>
    <row r="172" spans="1:3">
      <c r="A172" s="375" t="str">
        <f>IF(ISBLANK('Unit Type (3)'!B46), " ", 'Unit Type (3)'!B46)</f>
        <v xml:space="preserve"> </v>
      </c>
      <c r="B172" s="375" t="str">
        <f>IF(ISBLANK('Unit Type (3)'!C46), " ", 'Unit Type (3)'!C46)</f>
        <v xml:space="preserve"> </v>
      </c>
      <c r="C172" s="375" t="e">
        <f>B172*'Summary Sheet'!$C$5</f>
        <v>#VALUE!</v>
      </c>
    </row>
    <row r="173" spans="1:3">
      <c r="A173" s="375" t="str">
        <f>IF(ISBLANK('Unit Type (3)'!B47), " ", 'Unit Type (3)'!B47)</f>
        <v xml:space="preserve"> </v>
      </c>
      <c r="B173" s="375" t="str">
        <f>IF(ISBLANK('Unit Type (3)'!C47), " ", 'Unit Type (3)'!C47)</f>
        <v xml:space="preserve"> </v>
      </c>
      <c r="C173" s="375" t="e">
        <f>B173*'Summary Sheet'!$C$5</f>
        <v>#VALUE!</v>
      </c>
    </row>
    <row r="174" spans="1:3">
      <c r="A174" s="375" t="str">
        <f>IF(ISBLANK('Unit Type (3)'!B48), " ", 'Unit Type (3)'!B48)</f>
        <v xml:space="preserve"> </v>
      </c>
      <c r="B174" s="375" t="str">
        <f>IF(ISBLANK('Unit Type (3)'!C48), " ", 'Unit Type (3)'!C48)</f>
        <v xml:space="preserve"> </v>
      </c>
      <c r="C174" s="375" t="e">
        <f>B174*'Summary Sheet'!$C$5</f>
        <v>#VALUE!</v>
      </c>
    </row>
    <row r="175" spans="1:3">
      <c r="A175" s="375" t="str">
        <f>IF(ISBLANK('Unit Type (3)'!B49), " ", 'Unit Type (3)'!B49)</f>
        <v xml:space="preserve"> </v>
      </c>
      <c r="B175" s="375" t="str">
        <f>IF(ISBLANK('Unit Type (3)'!C49), " ", 'Unit Type (3)'!C49)</f>
        <v xml:space="preserve"> </v>
      </c>
      <c r="C175" s="375" t="e">
        <f>B175*'Summary Sheet'!$C$5</f>
        <v>#VALUE!</v>
      </c>
    </row>
    <row r="176" spans="1:3">
      <c r="A176" s="375" t="str">
        <f>IF(ISBLANK('Unit Type (3)'!B50), " ", 'Unit Type (3)'!B50)</f>
        <v xml:space="preserve"> </v>
      </c>
      <c r="B176" s="375" t="str">
        <f>IF(ISBLANK('Unit Type (3)'!C50), " ", 'Unit Type (3)'!C50)</f>
        <v xml:space="preserve"> </v>
      </c>
      <c r="C176" s="375" t="e">
        <f>B176*'Summary Sheet'!$C$5</f>
        <v>#VALUE!</v>
      </c>
    </row>
    <row r="177" spans="1:3">
      <c r="A177" s="375" t="str">
        <f>IF(ISBLANK('Unit Type (3)'!B51), " ", 'Unit Type (3)'!B51)</f>
        <v xml:space="preserve"> </v>
      </c>
      <c r="B177" s="375" t="str">
        <f>IF(ISBLANK('Unit Type (3)'!C51), " ", 'Unit Type (3)'!C51)</f>
        <v xml:space="preserve"> </v>
      </c>
      <c r="C177" s="375" t="e">
        <f>B177*'Summary Sheet'!$C$5</f>
        <v>#VALUE!</v>
      </c>
    </row>
    <row r="178" spans="1:3">
      <c r="A178" s="375" t="str">
        <f>IF(ISBLANK('Unit Type (3)'!B52), " ", 'Unit Type (3)'!B52)</f>
        <v xml:space="preserve"> </v>
      </c>
      <c r="B178" s="375" t="str">
        <f>IF(ISBLANK('Unit Type (3)'!C52), " ", 'Unit Type (3)'!C52)</f>
        <v xml:space="preserve"> </v>
      </c>
      <c r="C178" s="375" t="e">
        <f>B178*'Summary Sheet'!$C$5</f>
        <v>#VALUE!</v>
      </c>
    </row>
    <row r="179" spans="1:3">
      <c r="A179" s="375" t="str">
        <f>IF(ISBLANK('Unit Type (3)'!B53), " ", 'Unit Type (3)'!B53)</f>
        <v xml:space="preserve"> </v>
      </c>
      <c r="B179" s="375" t="str">
        <f>IF(ISBLANK('Unit Type (3)'!C53), " ", 'Unit Type (3)'!C53)</f>
        <v xml:space="preserve"> </v>
      </c>
      <c r="C179" s="375" t="e">
        <f>B179*'Summary Sheet'!$C$5</f>
        <v>#VALUE!</v>
      </c>
    </row>
    <row r="180" spans="1:3">
      <c r="A180" s="375" t="str">
        <f>IF(ISBLANK('Unit Type (3)'!B54), " ", 'Unit Type (3)'!B54)</f>
        <v xml:space="preserve"> </v>
      </c>
      <c r="B180" s="375" t="str">
        <f>IF(ISBLANK('Unit Type (3)'!C54), " ", 'Unit Type (3)'!C54)</f>
        <v xml:space="preserve"> </v>
      </c>
      <c r="C180" s="375" t="e">
        <f>B180*'Summary Sheet'!$C$5</f>
        <v>#VALUE!</v>
      </c>
    </row>
    <row r="181" spans="1:3">
      <c r="A181" s="375" t="str">
        <f>IF(ISBLANK('Unit Type (3)'!B55), " ", 'Unit Type (3)'!B55)</f>
        <v xml:space="preserve"> </v>
      </c>
      <c r="B181" s="375" t="str">
        <f>IF(ISBLANK('Unit Type (3)'!C55), " ", 'Unit Type (3)'!C55)</f>
        <v xml:space="preserve"> </v>
      </c>
      <c r="C181" s="375" t="e">
        <f>B181*'Summary Sheet'!$C$5</f>
        <v>#VALUE!</v>
      </c>
    </row>
    <row r="182" spans="1:3">
      <c r="A182" s="375" t="str">
        <f>IF(ISBLANK('Unit Type (3)'!B56), " ", 'Unit Type (3)'!B56)</f>
        <v xml:space="preserve"> </v>
      </c>
      <c r="B182" s="375" t="str">
        <f>IF(ISBLANK('Unit Type (3)'!C56), " ", 'Unit Type (3)'!C56)</f>
        <v xml:space="preserve"> </v>
      </c>
      <c r="C182" s="375" t="e">
        <f>B182*'Summary Sheet'!$C$5</f>
        <v>#VALUE!</v>
      </c>
    </row>
    <row r="183" spans="1:3">
      <c r="A183" s="375" t="str">
        <f>IF(ISBLANK('Unit Type (3)'!B57), " ", 'Unit Type (3)'!B57)</f>
        <v xml:space="preserve"> </v>
      </c>
      <c r="B183" s="375" t="str">
        <f>IF(ISBLANK('Unit Type (3)'!C57), " ", 'Unit Type (3)'!C57)</f>
        <v xml:space="preserve"> </v>
      </c>
      <c r="C183" s="375" t="e">
        <f>B183*'Summary Sheet'!$C$5</f>
        <v>#VALUE!</v>
      </c>
    </row>
    <row r="184" spans="1:3">
      <c r="A184" s="375" t="str">
        <f>IF(ISBLANK('Unit Type (3)'!B58), " ", 'Unit Type (3)'!B58)</f>
        <v xml:space="preserve"> </v>
      </c>
      <c r="B184" s="375" t="str">
        <f>IF(ISBLANK('Unit Type (3)'!C58), " ", 'Unit Type (3)'!C58)</f>
        <v xml:space="preserve"> </v>
      </c>
      <c r="C184" s="375" t="e">
        <f>B184*'Summary Sheet'!$C$5</f>
        <v>#VALUE!</v>
      </c>
    </row>
    <row r="185" spans="1:3">
      <c r="A185" s="375" t="str">
        <f>IF(ISBLANK('Unit Type (3)'!B59), " ", 'Unit Type (3)'!B59)</f>
        <v xml:space="preserve"> </v>
      </c>
      <c r="B185" s="375" t="str">
        <f>IF(ISBLANK('Unit Type (3)'!C59), " ", 'Unit Type (3)'!C59)</f>
        <v xml:space="preserve"> </v>
      </c>
      <c r="C185" s="375" t="e">
        <f>B185*'Summary Sheet'!$C$5</f>
        <v>#VALUE!</v>
      </c>
    </row>
    <row r="186" spans="1:3">
      <c r="A186" s="375" t="str">
        <f>IF(ISBLANK('Unit Type (3)'!B60), " ", 'Unit Type (3)'!B60)</f>
        <v xml:space="preserve"> </v>
      </c>
      <c r="B186" s="375" t="str">
        <f>IF(ISBLANK('Unit Type (3)'!C60), " ", 'Unit Type (3)'!C60)</f>
        <v xml:space="preserve"> </v>
      </c>
      <c r="C186" s="375" t="e">
        <f>B186*'Summary Sheet'!$C$5</f>
        <v>#VALUE!</v>
      </c>
    </row>
    <row r="187" spans="1:3">
      <c r="A187" s="375" t="str">
        <f>IF(ISBLANK('Unit Type (3)'!B61), " ", 'Unit Type (3)'!B61)</f>
        <v xml:space="preserve"> </v>
      </c>
      <c r="B187" s="375" t="str">
        <f>IF(ISBLANK('Unit Type (3)'!C61), " ", 'Unit Type (3)'!C61)</f>
        <v xml:space="preserve"> </v>
      </c>
      <c r="C187" s="375" t="e">
        <f>B187*'Summary Sheet'!$C$5</f>
        <v>#VALUE!</v>
      </c>
    </row>
    <row r="188" spans="1:3">
      <c r="A188" s="375" t="str">
        <f>IF(ISBLANK('Unit Type (3)'!B62), " ", 'Unit Type (3)'!B62)</f>
        <v xml:space="preserve"> </v>
      </c>
      <c r="B188" s="375" t="str">
        <f>IF(ISBLANK('Unit Type (3)'!C62), " ", 'Unit Type (3)'!C62)</f>
        <v xml:space="preserve"> </v>
      </c>
      <c r="C188" s="375" t="e">
        <f>B188*'Summary Sheet'!$C$5</f>
        <v>#VALUE!</v>
      </c>
    </row>
    <row r="189" spans="1:3">
      <c r="A189" s="375" t="str">
        <f>IF(ISBLANK('Unit Type (3)'!B63), " ", 'Unit Type (3)'!B63)</f>
        <v xml:space="preserve"> </v>
      </c>
      <c r="B189" s="375" t="str">
        <f>IF(ISBLANK('Unit Type (3)'!C63), " ", 'Unit Type (3)'!C63)</f>
        <v xml:space="preserve"> </v>
      </c>
      <c r="C189" s="375" t="e">
        <f>B189*'Summary Sheet'!$C$5</f>
        <v>#VALUE!</v>
      </c>
    </row>
    <row r="190" spans="1:3">
      <c r="A190" s="375" t="str">
        <f>IF(ISBLANK('Unit Type (3)'!B64), " ", 'Unit Type (3)'!B64)</f>
        <v xml:space="preserve"> </v>
      </c>
      <c r="B190" s="375" t="str">
        <f>IF(ISBLANK('Unit Type (3)'!C64), " ", 'Unit Type (3)'!C64)</f>
        <v xml:space="preserve"> </v>
      </c>
      <c r="C190" s="375" t="e">
        <f>B190*'Summary Sheet'!$C$5</f>
        <v>#VALUE!</v>
      </c>
    </row>
    <row r="191" spans="1:3">
      <c r="A191" s="375" t="str">
        <f>IF(ISBLANK('Unit Type (3)'!B65), " ", 'Unit Type (3)'!B65)</f>
        <v xml:space="preserve"> </v>
      </c>
      <c r="B191" s="375" t="str">
        <f>IF(ISBLANK('Unit Type (3)'!C65), " ", 'Unit Type (3)'!C65)</f>
        <v xml:space="preserve"> </v>
      </c>
      <c r="C191" s="375" t="e">
        <f>B191*'Summary Sheet'!$C$5</f>
        <v>#VALUE!</v>
      </c>
    </row>
    <row r="192" spans="1:3">
      <c r="A192" s="375" t="str">
        <f>IF(ISBLANK('Unit Type (3)'!B66), " ", 'Unit Type (3)'!B66)</f>
        <v xml:space="preserve"> </v>
      </c>
      <c r="B192" s="375" t="str">
        <f>IF(ISBLANK('Unit Type (3)'!C66), " ", 'Unit Type (3)'!C66)</f>
        <v xml:space="preserve"> </v>
      </c>
      <c r="C192" s="375" t="e">
        <f>B192*'Summary Sheet'!$C$5</f>
        <v>#VALUE!</v>
      </c>
    </row>
    <row r="193" spans="1:3">
      <c r="A193" s="375" t="str">
        <f>IF(ISBLANK('Unit Type (3)'!B67), " ", 'Unit Type (3)'!B67)</f>
        <v xml:space="preserve"> </v>
      </c>
      <c r="B193" s="375" t="str">
        <f>IF(ISBLANK('Unit Type (3)'!C67), " ", 'Unit Type (3)'!C67)</f>
        <v xml:space="preserve"> </v>
      </c>
      <c r="C193" s="375" t="e">
        <f>B193*'Summary Sheet'!$C$5</f>
        <v>#VALUE!</v>
      </c>
    </row>
    <row r="194" spans="1:3">
      <c r="A194" s="375" t="str">
        <f>IF(ISBLANK('Unit Type (3)'!B68), " ", 'Unit Type (3)'!B68)</f>
        <v xml:space="preserve"> </v>
      </c>
      <c r="B194" s="375" t="str">
        <f>IF(ISBLANK('Unit Type (3)'!C68), " ", 'Unit Type (3)'!C68)</f>
        <v xml:space="preserve"> </v>
      </c>
      <c r="C194" s="375" t="e">
        <f>B194*'Summary Sheet'!$C$5</f>
        <v>#VALUE!</v>
      </c>
    </row>
    <row r="195" spans="1:3">
      <c r="A195" s="375" t="str">
        <f>IF(ISBLANK('Unit Type (3)'!B69), " ", 'Unit Type (3)'!B69)</f>
        <v xml:space="preserve"> </v>
      </c>
      <c r="B195" s="375" t="str">
        <f>IF(ISBLANK('Unit Type (3)'!C69), " ", 'Unit Type (3)'!C69)</f>
        <v xml:space="preserve"> </v>
      </c>
      <c r="C195" s="375" t="e">
        <f>B195*'Summary Sheet'!$C$5</f>
        <v>#VALUE!</v>
      </c>
    </row>
    <row r="196" spans="1:3">
      <c r="A196" s="375" t="str">
        <f>IF(ISBLANK('Unit Type (3)'!B70), " ", 'Unit Type (3)'!B70)</f>
        <v xml:space="preserve"> </v>
      </c>
      <c r="B196" s="375" t="str">
        <f>IF(ISBLANK('Unit Type (3)'!C70), " ", 'Unit Type (3)'!C70)</f>
        <v xml:space="preserve"> </v>
      </c>
      <c r="C196" s="375" t="e">
        <f>B196*'Summary Sheet'!$C$5</f>
        <v>#VALUE!</v>
      </c>
    </row>
    <row r="197" spans="1:3">
      <c r="A197" s="375" t="str">
        <f>IF(ISBLANK('Unit Type (4)'!B6), " ", 'Unit Type (4)'!B6)</f>
        <v xml:space="preserve"> </v>
      </c>
      <c r="B197" s="375" t="str">
        <f>IF(ISBLANK('Unit Type (4)'!C6), " ", 'Unit Type (4)'!C6)</f>
        <v xml:space="preserve"> </v>
      </c>
      <c r="C197" s="375" t="e">
        <f>B197*'Summary Sheet'!$C$6</f>
        <v>#VALUE!</v>
      </c>
    </row>
    <row r="198" spans="1:3">
      <c r="A198" s="375" t="str">
        <f>IF(ISBLANK('Unit Type (4)'!B7), " ", 'Unit Type (4)'!B7)</f>
        <v xml:space="preserve"> </v>
      </c>
      <c r="B198" s="375" t="str">
        <f>IF(ISBLANK('Unit Type (4)'!C7), " ", 'Unit Type (4)'!C7)</f>
        <v xml:space="preserve"> </v>
      </c>
      <c r="C198" s="375" t="e">
        <f>B198*'Summary Sheet'!$C$6</f>
        <v>#VALUE!</v>
      </c>
    </row>
    <row r="199" spans="1:3">
      <c r="A199" s="375" t="str">
        <f>IF(ISBLANK('Unit Type (4)'!B8), " ", 'Unit Type (4)'!B8)</f>
        <v xml:space="preserve"> </v>
      </c>
      <c r="B199" s="375" t="str">
        <f>IF(ISBLANK('Unit Type (4)'!C8), " ", 'Unit Type (4)'!C8)</f>
        <v xml:space="preserve"> </v>
      </c>
      <c r="C199" s="375" t="e">
        <f>B199*'Summary Sheet'!$C$6</f>
        <v>#VALUE!</v>
      </c>
    </row>
    <row r="200" spans="1:3">
      <c r="A200" s="375" t="str">
        <f>IF(ISBLANK('Unit Type (4)'!B9), " ", 'Unit Type (4)'!B9)</f>
        <v xml:space="preserve"> </v>
      </c>
      <c r="B200" s="375" t="str">
        <f>IF(ISBLANK('Unit Type (4)'!C9), " ", 'Unit Type (4)'!C9)</f>
        <v xml:space="preserve"> </v>
      </c>
      <c r="C200" s="375" t="e">
        <f>B200*'Summary Sheet'!$C$6</f>
        <v>#VALUE!</v>
      </c>
    </row>
    <row r="201" spans="1:3">
      <c r="A201" s="375" t="str">
        <f>IF(ISBLANK('Unit Type (4)'!B10), " ", 'Unit Type (4)'!B10)</f>
        <v xml:space="preserve"> </v>
      </c>
      <c r="B201" s="375" t="str">
        <f>IF(ISBLANK('Unit Type (4)'!C10), " ", 'Unit Type (4)'!C10)</f>
        <v xml:space="preserve"> </v>
      </c>
      <c r="C201" s="375" t="e">
        <f>B201*'Summary Sheet'!$C$6</f>
        <v>#VALUE!</v>
      </c>
    </row>
    <row r="202" spans="1:3">
      <c r="A202" s="375" t="str">
        <f>IF(ISBLANK('Unit Type (4)'!B11), " ", 'Unit Type (4)'!B11)</f>
        <v xml:space="preserve"> </v>
      </c>
      <c r="B202" s="375" t="str">
        <f>IF(ISBLANK('Unit Type (4)'!C11), " ", 'Unit Type (4)'!C11)</f>
        <v xml:space="preserve"> </v>
      </c>
      <c r="C202" s="375" t="e">
        <f>B202*'Summary Sheet'!$C$6</f>
        <v>#VALUE!</v>
      </c>
    </row>
    <row r="203" spans="1:3">
      <c r="A203" s="375" t="str">
        <f>IF(ISBLANK('Unit Type (4)'!B12), " ", 'Unit Type (4)'!B12)</f>
        <v xml:space="preserve"> </v>
      </c>
      <c r="B203" s="375" t="str">
        <f>IF(ISBLANK('Unit Type (4)'!C12), " ", 'Unit Type (4)'!C12)</f>
        <v xml:space="preserve"> </v>
      </c>
      <c r="C203" s="375" t="e">
        <f>B203*'Summary Sheet'!$C$6</f>
        <v>#VALUE!</v>
      </c>
    </row>
    <row r="204" spans="1:3">
      <c r="A204" s="375" t="str">
        <f>IF(ISBLANK('Unit Type (4)'!B13), " ", 'Unit Type (4)'!B13)</f>
        <v xml:space="preserve"> </v>
      </c>
      <c r="B204" s="375" t="str">
        <f>IF(ISBLANK('Unit Type (4)'!C13), " ", 'Unit Type (4)'!C13)</f>
        <v xml:space="preserve"> </v>
      </c>
      <c r="C204" s="375" t="e">
        <f>B204*'Summary Sheet'!$C$6</f>
        <v>#VALUE!</v>
      </c>
    </row>
    <row r="205" spans="1:3">
      <c r="A205" s="375" t="str">
        <f>IF(ISBLANK('Unit Type (4)'!B14), " ", 'Unit Type (4)'!B14)</f>
        <v xml:space="preserve"> </v>
      </c>
      <c r="B205" s="375" t="str">
        <f>IF(ISBLANK('Unit Type (4)'!C14), " ", 'Unit Type (4)'!C14)</f>
        <v xml:space="preserve"> </v>
      </c>
      <c r="C205" s="375" t="e">
        <f>B205*'Summary Sheet'!$C$6</f>
        <v>#VALUE!</v>
      </c>
    </row>
    <row r="206" spans="1:3">
      <c r="A206" s="375" t="str">
        <f>IF(ISBLANK('Unit Type (4)'!B15), " ", 'Unit Type (4)'!B15)</f>
        <v xml:space="preserve"> </v>
      </c>
      <c r="B206" s="375" t="str">
        <f>IF(ISBLANK('Unit Type (4)'!C15), " ", 'Unit Type (4)'!C15)</f>
        <v xml:space="preserve"> </v>
      </c>
      <c r="C206" s="375" t="e">
        <f>B206*'Summary Sheet'!$C$6</f>
        <v>#VALUE!</v>
      </c>
    </row>
    <row r="207" spans="1:3">
      <c r="A207" s="375" t="str">
        <f>IF(ISBLANK('Unit Type (4)'!B16), " ", 'Unit Type (4)'!B16)</f>
        <v xml:space="preserve"> </v>
      </c>
      <c r="B207" s="375" t="str">
        <f>IF(ISBLANK('Unit Type (4)'!C16), " ", 'Unit Type (4)'!C16)</f>
        <v xml:space="preserve"> </v>
      </c>
      <c r="C207" s="375" t="e">
        <f>B207*'Summary Sheet'!$C$6</f>
        <v>#VALUE!</v>
      </c>
    </row>
    <row r="208" spans="1:3">
      <c r="A208" s="375" t="str">
        <f>IF(ISBLANK('Unit Type (4)'!B17), " ", 'Unit Type (4)'!B17)</f>
        <v xml:space="preserve"> </v>
      </c>
      <c r="B208" s="375" t="str">
        <f>IF(ISBLANK('Unit Type (4)'!C17), " ", 'Unit Type (4)'!C17)</f>
        <v xml:space="preserve"> </v>
      </c>
      <c r="C208" s="375" t="e">
        <f>B208*'Summary Sheet'!$C$6</f>
        <v>#VALUE!</v>
      </c>
    </row>
    <row r="209" spans="1:3">
      <c r="A209" s="375" t="str">
        <f>IF(ISBLANK('Unit Type (4)'!B18), " ", 'Unit Type (4)'!B18)</f>
        <v xml:space="preserve"> </v>
      </c>
      <c r="B209" s="375" t="str">
        <f>IF(ISBLANK('Unit Type (4)'!C18), " ", 'Unit Type (4)'!C18)</f>
        <v xml:space="preserve"> </v>
      </c>
      <c r="C209" s="375" t="e">
        <f>B209*'Summary Sheet'!$C$6</f>
        <v>#VALUE!</v>
      </c>
    </row>
    <row r="210" spans="1:3">
      <c r="A210" s="375" t="str">
        <f>IF(ISBLANK('Unit Type (4)'!B19), " ", 'Unit Type (4)'!B19)</f>
        <v xml:space="preserve"> </v>
      </c>
      <c r="B210" s="375" t="str">
        <f>IF(ISBLANK('Unit Type (4)'!C19), " ", 'Unit Type (4)'!C19)</f>
        <v xml:space="preserve"> </v>
      </c>
      <c r="C210" s="375" t="e">
        <f>B210*'Summary Sheet'!$C$6</f>
        <v>#VALUE!</v>
      </c>
    </row>
    <row r="211" spans="1:3">
      <c r="A211" s="375" t="str">
        <f>IF(ISBLANK('Unit Type (4)'!B20), " ", 'Unit Type (4)'!B20)</f>
        <v xml:space="preserve"> </v>
      </c>
      <c r="B211" s="375" t="str">
        <f>IF(ISBLANK('Unit Type (4)'!C20), " ", 'Unit Type (4)'!C20)</f>
        <v xml:space="preserve"> </v>
      </c>
      <c r="C211" s="375" t="e">
        <f>B211*'Summary Sheet'!$C$6</f>
        <v>#VALUE!</v>
      </c>
    </row>
    <row r="212" spans="1:3">
      <c r="A212" s="375" t="str">
        <f>IF(ISBLANK('Unit Type (4)'!B21), " ", 'Unit Type (4)'!B21)</f>
        <v xml:space="preserve"> </v>
      </c>
      <c r="B212" s="375" t="str">
        <f>IF(ISBLANK('Unit Type (4)'!C21), " ", 'Unit Type (4)'!C21)</f>
        <v xml:space="preserve"> </v>
      </c>
      <c r="C212" s="375" t="e">
        <f>B212*'Summary Sheet'!$C$6</f>
        <v>#VALUE!</v>
      </c>
    </row>
    <row r="213" spans="1:3">
      <c r="A213" s="375" t="str">
        <f>IF(ISBLANK('Unit Type (4)'!B22), " ", 'Unit Type (4)'!B22)</f>
        <v xml:space="preserve"> </v>
      </c>
      <c r="B213" s="375" t="str">
        <f>IF(ISBLANK('Unit Type (4)'!C22), " ", 'Unit Type (4)'!C22)</f>
        <v xml:space="preserve"> </v>
      </c>
      <c r="C213" s="375" t="e">
        <f>B213*'Summary Sheet'!$C$6</f>
        <v>#VALUE!</v>
      </c>
    </row>
    <row r="214" spans="1:3">
      <c r="A214" s="375" t="str">
        <f>IF(ISBLANK('Unit Type (4)'!B23), " ", 'Unit Type (4)'!B23)</f>
        <v xml:space="preserve"> </v>
      </c>
      <c r="B214" s="375" t="str">
        <f>IF(ISBLANK('Unit Type (4)'!C23), " ", 'Unit Type (4)'!C23)</f>
        <v xml:space="preserve"> </v>
      </c>
      <c r="C214" s="375" t="e">
        <f>B214*'Summary Sheet'!$C$6</f>
        <v>#VALUE!</v>
      </c>
    </row>
    <row r="215" spans="1:3">
      <c r="A215" s="375" t="str">
        <f>IF(ISBLANK('Unit Type (4)'!B24), " ", 'Unit Type (4)'!B24)</f>
        <v xml:space="preserve"> </v>
      </c>
      <c r="B215" s="375" t="str">
        <f>IF(ISBLANK('Unit Type (4)'!C24), " ", 'Unit Type (4)'!C24)</f>
        <v xml:space="preserve"> </v>
      </c>
      <c r="C215" s="375" t="e">
        <f>B215*'Summary Sheet'!$C$6</f>
        <v>#VALUE!</v>
      </c>
    </row>
    <row r="216" spans="1:3">
      <c r="A216" s="375" t="str">
        <f>IF(ISBLANK('Unit Type (4)'!B25), " ", 'Unit Type (4)'!B25)</f>
        <v xml:space="preserve"> </v>
      </c>
      <c r="B216" s="375" t="str">
        <f>IF(ISBLANK('Unit Type (4)'!C25), " ", 'Unit Type (4)'!C25)</f>
        <v xml:space="preserve"> </v>
      </c>
      <c r="C216" s="375" t="e">
        <f>B216*'Summary Sheet'!$C$6</f>
        <v>#VALUE!</v>
      </c>
    </row>
    <row r="217" spans="1:3">
      <c r="A217" s="375" t="str">
        <f>IF(ISBLANK('Unit Type (4)'!B26), " ", 'Unit Type (4)'!B26)</f>
        <v xml:space="preserve"> </v>
      </c>
      <c r="B217" s="375" t="str">
        <f>IF(ISBLANK('Unit Type (4)'!C26), " ", 'Unit Type (4)'!C26)</f>
        <v xml:space="preserve"> </v>
      </c>
      <c r="C217" s="375" t="e">
        <f>B217*'Summary Sheet'!$C$6</f>
        <v>#VALUE!</v>
      </c>
    </row>
    <row r="218" spans="1:3">
      <c r="A218" s="375" t="str">
        <f>IF(ISBLANK('Unit Type (4)'!B27), " ", 'Unit Type (4)'!B27)</f>
        <v xml:space="preserve"> </v>
      </c>
      <c r="B218" s="375" t="str">
        <f>IF(ISBLANK('Unit Type (4)'!C27), " ", 'Unit Type (4)'!C27)</f>
        <v xml:space="preserve"> </v>
      </c>
      <c r="C218" s="375" t="e">
        <f>B218*'Summary Sheet'!$C$6</f>
        <v>#VALUE!</v>
      </c>
    </row>
    <row r="219" spans="1:3">
      <c r="A219" s="375" t="str">
        <f>IF(ISBLANK('Unit Type (4)'!B28), " ", 'Unit Type (4)'!B28)</f>
        <v xml:space="preserve"> </v>
      </c>
      <c r="B219" s="375" t="str">
        <f>IF(ISBLANK('Unit Type (4)'!C28), " ", 'Unit Type (4)'!C28)</f>
        <v xml:space="preserve"> </v>
      </c>
      <c r="C219" s="375" t="e">
        <f>B219*'Summary Sheet'!$C$6</f>
        <v>#VALUE!</v>
      </c>
    </row>
    <row r="220" spans="1:3">
      <c r="A220" s="375" t="str">
        <f>IF(ISBLANK('Unit Type (4)'!B29), " ", 'Unit Type (4)'!B29)</f>
        <v xml:space="preserve"> </v>
      </c>
      <c r="B220" s="375" t="str">
        <f>IF(ISBLANK('Unit Type (4)'!C29), " ", 'Unit Type (4)'!C29)</f>
        <v xml:space="preserve"> </v>
      </c>
      <c r="C220" s="375" t="e">
        <f>B220*'Summary Sheet'!$C$6</f>
        <v>#VALUE!</v>
      </c>
    </row>
    <row r="221" spans="1:3">
      <c r="A221" s="375" t="str">
        <f>IF(ISBLANK('Unit Type (4)'!B30), " ", 'Unit Type (4)'!B30)</f>
        <v xml:space="preserve"> </v>
      </c>
      <c r="B221" s="375" t="str">
        <f>IF(ISBLANK('Unit Type (4)'!C30), " ", 'Unit Type (4)'!C30)</f>
        <v xml:space="preserve"> </v>
      </c>
      <c r="C221" s="375" t="e">
        <f>B221*'Summary Sheet'!$C$6</f>
        <v>#VALUE!</v>
      </c>
    </row>
    <row r="222" spans="1:3">
      <c r="A222" s="375" t="str">
        <f>IF(ISBLANK('Unit Type (4)'!B31), " ", 'Unit Type (4)'!B31)</f>
        <v xml:space="preserve"> </v>
      </c>
      <c r="B222" s="375" t="str">
        <f>IF(ISBLANK('Unit Type (4)'!C31), " ", 'Unit Type (4)'!C31)</f>
        <v xml:space="preserve"> </v>
      </c>
      <c r="C222" s="375" t="e">
        <f>B222*'Summary Sheet'!$C$6</f>
        <v>#VALUE!</v>
      </c>
    </row>
    <row r="223" spans="1:3">
      <c r="A223" s="375" t="str">
        <f>IF(ISBLANK('Unit Type (4)'!B32), " ", 'Unit Type (4)'!B32)</f>
        <v xml:space="preserve"> </v>
      </c>
      <c r="B223" s="375" t="str">
        <f>IF(ISBLANK('Unit Type (4)'!C32), " ", 'Unit Type (4)'!C32)</f>
        <v xml:space="preserve"> </v>
      </c>
      <c r="C223" s="375" t="e">
        <f>B223*'Summary Sheet'!$C$6</f>
        <v>#VALUE!</v>
      </c>
    </row>
    <row r="224" spans="1:3">
      <c r="A224" s="375" t="str">
        <f>IF(ISBLANK('Unit Type (4)'!B33), " ", 'Unit Type (4)'!B33)</f>
        <v xml:space="preserve"> </v>
      </c>
      <c r="B224" s="375" t="str">
        <f>IF(ISBLANK('Unit Type (4)'!C33), " ", 'Unit Type (4)'!C33)</f>
        <v xml:space="preserve"> </v>
      </c>
      <c r="C224" s="375" t="e">
        <f>B224*'Summary Sheet'!$C$6</f>
        <v>#VALUE!</v>
      </c>
    </row>
    <row r="225" spans="1:3">
      <c r="A225" s="375" t="str">
        <f>IF(ISBLANK('Unit Type (4)'!B34), " ", 'Unit Type (4)'!B34)</f>
        <v xml:space="preserve"> </v>
      </c>
      <c r="B225" s="375" t="str">
        <f>IF(ISBLANK('Unit Type (4)'!C34), " ", 'Unit Type (4)'!C34)</f>
        <v xml:space="preserve"> </v>
      </c>
      <c r="C225" s="375" t="e">
        <f>B225*'Summary Sheet'!$C$6</f>
        <v>#VALUE!</v>
      </c>
    </row>
    <row r="226" spans="1:3">
      <c r="A226" s="375" t="str">
        <f>IF(ISBLANK('Unit Type (4)'!B35), " ", 'Unit Type (4)'!B35)</f>
        <v xml:space="preserve"> </v>
      </c>
      <c r="B226" s="375" t="str">
        <f>IF(ISBLANK('Unit Type (4)'!C35), " ", 'Unit Type (4)'!C35)</f>
        <v xml:space="preserve"> </v>
      </c>
      <c r="C226" s="375" t="e">
        <f>B226*'Summary Sheet'!$C$6</f>
        <v>#VALUE!</v>
      </c>
    </row>
    <row r="227" spans="1:3">
      <c r="A227" s="375" t="str">
        <f>IF(ISBLANK('Unit Type (4)'!B36), " ", 'Unit Type (4)'!B36)</f>
        <v xml:space="preserve"> </v>
      </c>
      <c r="B227" s="375" t="str">
        <f>IF(ISBLANK('Unit Type (4)'!C36), " ", 'Unit Type (4)'!C36)</f>
        <v xml:space="preserve"> </v>
      </c>
      <c r="C227" s="375" t="e">
        <f>B227*'Summary Sheet'!$C$6</f>
        <v>#VALUE!</v>
      </c>
    </row>
    <row r="228" spans="1:3">
      <c r="A228" s="375" t="str">
        <f>IF(ISBLANK('Unit Type (4)'!B37), " ", 'Unit Type (4)'!B37)</f>
        <v xml:space="preserve"> </v>
      </c>
      <c r="B228" s="375" t="str">
        <f>IF(ISBLANK('Unit Type (4)'!C37), " ", 'Unit Type (4)'!C37)</f>
        <v xml:space="preserve"> </v>
      </c>
      <c r="C228" s="375" t="e">
        <f>B228*'Summary Sheet'!$C$6</f>
        <v>#VALUE!</v>
      </c>
    </row>
    <row r="229" spans="1:3">
      <c r="A229" s="375" t="str">
        <f>IF(ISBLANK('Unit Type (4)'!B38), " ", 'Unit Type (4)'!B38)</f>
        <v xml:space="preserve"> </v>
      </c>
      <c r="B229" s="375" t="str">
        <f>IF(ISBLANK('Unit Type (4)'!C38), " ", 'Unit Type (4)'!C38)</f>
        <v xml:space="preserve"> </v>
      </c>
      <c r="C229" s="375" t="e">
        <f>B229*'Summary Sheet'!$C$6</f>
        <v>#VALUE!</v>
      </c>
    </row>
    <row r="230" spans="1:3">
      <c r="A230" s="375" t="str">
        <f>IF(ISBLANK('Unit Type (4)'!B39), " ", 'Unit Type (4)'!B39)</f>
        <v xml:space="preserve"> </v>
      </c>
      <c r="B230" s="375" t="str">
        <f>IF(ISBLANK('Unit Type (4)'!C39), " ", 'Unit Type (4)'!C39)</f>
        <v xml:space="preserve"> </v>
      </c>
      <c r="C230" s="375" t="e">
        <f>B230*'Summary Sheet'!$C$6</f>
        <v>#VALUE!</v>
      </c>
    </row>
    <row r="231" spans="1:3">
      <c r="A231" s="375" t="str">
        <f>IF(ISBLANK('Unit Type (4)'!B40), " ", 'Unit Type (4)'!B40)</f>
        <v xml:space="preserve"> </v>
      </c>
      <c r="B231" s="375" t="str">
        <f>IF(ISBLANK('Unit Type (4)'!C40), " ", 'Unit Type (4)'!C40)</f>
        <v xml:space="preserve"> </v>
      </c>
      <c r="C231" s="375" t="e">
        <f>B231*'Summary Sheet'!$C$6</f>
        <v>#VALUE!</v>
      </c>
    </row>
    <row r="232" spans="1:3">
      <c r="A232" s="375" t="str">
        <f>IF(ISBLANK('Unit Type (4)'!B41), " ", 'Unit Type (4)'!B41)</f>
        <v xml:space="preserve"> </v>
      </c>
      <c r="B232" s="375" t="str">
        <f>IF(ISBLANK('Unit Type (4)'!C41), " ", 'Unit Type (4)'!C41)</f>
        <v xml:space="preserve"> </v>
      </c>
      <c r="C232" s="375" t="e">
        <f>B232*'Summary Sheet'!$C$6</f>
        <v>#VALUE!</v>
      </c>
    </row>
    <row r="233" spans="1:3">
      <c r="A233" s="375" t="str">
        <f>IF(ISBLANK('Unit Type (4)'!B42), " ", 'Unit Type (4)'!B42)</f>
        <v xml:space="preserve"> </v>
      </c>
      <c r="B233" s="375" t="str">
        <f>IF(ISBLANK('Unit Type (4)'!C42), " ", 'Unit Type (4)'!C42)</f>
        <v xml:space="preserve"> </v>
      </c>
      <c r="C233" s="375" t="e">
        <f>B233*'Summary Sheet'!$C$6</f>
        <v>#VALUE!</v>
      </c>
    </row>
    <row r="234" spans="1:3">
      <c r="A234" s="375" t="str">
        <f>IF(ISBLANK('Unit Type (4)'!B43), " ", 'Unit Type (4)'!B43)</f>
        <v xml:space="preserve"> </v>
      </c>
      <c r="B234" s="375" t="str">
        <f>IF(ISBLANK('Unit Type (4)'!C43), " ", 'Unit Type (4)'!C43)</f>
        <v xml:space="preserve"> </v>
      </c>
      <c r="C234" s="375" t="e">
        <f>B234*'Summary Sheet'!$C$6</f>
        <v>#VALUE!</v>
      </c>
    </row>
    <row r="235" spans="1:3">
      <c r="A235" s="375" t="str">
        <f>IF(ISBLANK('Unit Type (4)'!B44), " ", 'Unit Type (4)'!B44)</f>
        <v xml:space="preserve"> </v>
      </c>
      <c r="B235" s="375" t="str">
        <f>IF(ISBLANK('Unit Type (4)'!C44), " ", 'Unit Type (4)'!C44)</f>
        <v xml:space="preserve"> </v>
      </c>
      <c r="C235" s="375" t="e">
        <f>B235*'Summary Sheet'!$C$6</f>
        <v>#VALUE!</v>
      </c>
    </row>
    <row r="236" spans="1:3">
      <c r="A236" s="375" t="str">
        <f>IF(ISBLANK('Unit Type (4)'!B45), " ", 'Unit Type (4)'!B45)</f>
        <v xml:space="preserve"> </v>
      </c>
      <c r="B236" s="375" t="str">
        <f>IF(ISBLANK('Unit Type (4)'!C45), " ", 'Unit Type (4)'!C45)</f>
        <v xml:space="preserve"> </v>
      </c>
      <c r="C236" s="375" t="e">
        <f>B236*'Summary Sheet'!$C$6</f>
        <v>#VALUE!</v>
      </c>
    </row>
    <row r="237" spans="1:3">
      <c r="A237" s="375" t="str">
        <f>IF(ISBLANK('Unit Type (4)'!B46), " ", 'Unit Type (4)'!B46)</f>
        <v xml:space="preserve"> </v>
      </c>
      <c r="B237" s="375" t="str">
        <f>IF(ISBLANK('Unit Type (4)'!C46), " ", 'Unit Type (4)'!C46)</f>
        <v xml:space="preserve"> </v>
      </c>
      <c r="C237" s="375" t="e">
        <f>B237*'Summary Sheet'!$C$6</f>
        <v>#VALUE!</v>
      </c>
    </row>
    <row r="238" spans="1:3">
      <c r="A238" s="375" t="str">
        <f>IF(ISBLANK('Unit Type (4)'!B47), " ", 'Unit Type (4)'!B47)</f>
        <v xml:space="preserve"> </v>
      </c>
      <c r="B238" s="375" t="str">
        <f>IF(ISBLANK('Unit Type (4)'!C47), " ", 'Unit Type (4)'!C47)</f>
        <v xml:space="preserve"> </v>
      </c>
      <c r="C238" s="375" t="e">
        <f>B238*'Summary Sheet'!$C$6</f>
        <v>#VALUE!</v>
      </c>
    </row>
    <row r="239" spans="1:3">
      <c r="A239" s="375" t="str">
        <f>IF(ISBLANK('Unit Type (4)'!B48), " ", 'Unit Type (4)'!B48)</f>
        <v xml:space="preserve"> </v>
      </c>
      <c r="B239" s="375" t="str">
        <f>IF(ISBLANK('Unit Type (4)'!C48), " ", 'Unit Type (4)'!C48)</f>
        <v xml:space="preserve"> </v>
      </c>
      <c r="C239" s="375" t="e">
        <f>B239*'Summary Sheet'!$C$6</f>
        <v>#VALUE!</v>
      </c>
    </row>
    <row r="240" spans="1:3">
      <c r="A240" s="375" t="str">
        <f>IF(ISBLANK('Unit Type (4)'!B49), " ", 'Unit Type (4)'!B49)</f>
        <v xml:space="preserve"> </v>
      </c>
      <c r="B240" s="375" t="str">
        <f>IF(ISBLANK('Unit Type (4)'!C49), " ", 'Unit Type (4)'!C49)</f>
        <v xml:space="preserve"> </v>
      </c>
      <c r="C240" s="375" t="e">
        <f>B240*'Summary Sheet'!$C$6</f>
        <v>#VALUE!</v>
      </c>
    </row>
    <row r="241" spans="1:3">
      <c r="A241" s="375" t="str">
        <f>IF(ISBLANK('Unit Type (4)'!B50), " ", 'Unit Type (4)'!B50)</f>
        <v xml:space="preserve"> </v>
      </c>
      <c r="B241" s="375" t="str">
        <f>IF(ISBLANK('Unit Type (4)'!C50), " ", 'Unit Type (4)'!C50)</f>
        <v xml:space="preserve"> </v>
      </c>
      <c r="C241" s="375" t="e">
        <f>B241*'Summary Sheet'!$C$6</f>
        <v>#VALUE!</v>
      </c>
    </row>
    <row r="242" spans="1:3">
      <c r="A242" s="375" t="str">
        <f>IF(ISBLANK('Unit Type (4)'!B51), " ", 'Unit Type (4)'!B51)</f>
        <v xml:space="preserve"> </v>
      </c>
      <c r="B242" s="375" t="str">
        <f>IF(ISBLANK('Unit Type (4)'!C51), " ", 'Unit Type (4)'!C51)</f>
        <v xml:space="preserve"> </v>
      </c>
      <c r="C242" s="375" t="e">
        <f>B242*'Summary Sheet'!$C$6</f>
        <v>#VALUE!</v>
      </c>
    </row>
    <row r="243" spans="1:3">
      <c r="A243" s="375" t="str">
        <f>IF(ISBLANK('Unit Type (4)'!B52), " ", 'Unit Type (4)'!B52)</f>
        <v xml:space="preserve"> </v>
      </c>
      <c r="B243" s="375" t="str">
        <f>IF(ISBLANK('Unit Type (4)'!C52), " ", 'Unit Type (4)'!C52)</f>
        <v xml:space="preserve"> </v>
      </c>
      <c r="C243" s="375" t="e">
        <f>B243*'Summary Sheet'!$C$6</f>
        <v>#VALUE!</v>
      </c>
    </row>
    <row r="244" spans="1:3">
      <c r="A244" s="375" t="str">
        <f>IF(ISBLANK('Unit Type (4)'!B53), " ", 'Unit Type (4)'!B53)</f>
        <v xml:space="preserve"> </v>
      </c>
      <c r="B244" s="375" t="str">
        <f>IF(ISBLANK('Unit Type (4)'!C53), " ", 'Unit Type (4)'!C53)</f>
        <v xml:space="preserve"> </v>
      </c>
      <c r="C244" s="375" t="e">
        <f>B244*'Summary Sheet'!$C$6</f>
        <v>#VALUE!</v>
      </c>
    </row>
    <row r="245" spans="1:3">
      <c r="A245" s="375" t="str">
        <f>IF(ISBLANK('Unit Type (4)'!B54), " ", 'Unit Type (4)'!B54)</f>
        <v xml:space="preserve"> </v>
      </c>
      <c r="B245" s="375" t="str">
        <f>IF(ISBLANK('Unit Type (4)'!C54), " ", 'Unit Type (4)'!C54)</f>
        <v xml:space="preserve"> </v>
      </c>
      <c r="C245" s="375" t="e">
        <f>B245*'Summary Sheet'!$C$6</f>
        <v>#VALUE!</v>
      </c>
    </row>
    <row r="246" spans="1:3">
      <c r="A246" s="375" t="str">
        <f>IF(ISBLANK('Unit Type (4)'!B55), " ", 'Unit Type (4)'!B55)</f>
        <v xml:space="preserve"> </v>
      </c>
      <c r="B246" s="375" t="str">
        <f>IF(ISBLANK('Unit Type (4)'!C55), " ", 'Unit Type (4)'!C55)</f>
        <v xml:space="preserve"> </v>
      </c>
      <c r="C246" s="375" t="e">
        <f>B246*'Summary Sheet'!$C$6</f>
        <v>#VALUE!</v>
      </c>
    </row>
    <row r="247" spans="1:3">
      <c r="A247" s="375" t="str">
        <f>IF(ISBLANK('Unit Type (4)'!B56), " ", 'Unit Type (4)'!B56)</f>
        <v xml:space="preserve"> </v>
      </c>
      <c r="B247" s="375" t="str">
        <f>IF(ISBLANK('Unit Type (4)'!C56), " ", 'Unit Type (4)'!C56)</f>
        <v xml:space="preserve"> </v>
      </c>
      <c r="C247" s="375" t="e">
        <f>B247*'Summary Sheet'!$C$6</f>
        <v>#VALUE!</v>
      </c>
    </row>
    <row r="248" spans="1:3">
      <c r="A248" s="375" t="str">
        <f>IF(ISBLANK('Unit Type (4)'!B57), " ", 'Unit Type (4)'!B57)</f>
        <v xml:space="preserve"> </v>
      </c>
      <c r="B248" s="375" t="str">
        <f>IF(ISBLANK('Unit Type (4)'!C57), " ", 'Unit Type (4)'!C57)</f>
        <v xml:space="preserve"> </v>
      </c>
      <c r="C248" s="375" t="e">
        <f>B248*'Summary Sheet'!$C$6</f>
        <v>#VALUE!</v>
      </c>
    </row>
    <row r="249" spans="1:3">
      <c r="A249" s="375" t="str">
        <f>IF(ISBLANK('Unit Type (4)'!B58), " ", 'Unit Type (4)'!B58)</f>
        <v xml:space="preserve"> </v>
      </c>
      <c r="B249" s="375" t="str">
        <f>IF(ISBLANK('Unit Type (4)'!C58), " ", 'Unit Type (4)'!C58)</f>
        <v xml:space="preserve"> </v>
      </c>
      <c r="C249" s="375" t="e">
        <f>B249*'Summary Sheet'!$C$6</f>
        <v>#VALUE!</v>
      </c>
    </row>
    <row r="250" spans="1:3">
      <c r="A250" s="375" t="str">
        <f>IF(ISBLANK('Unit Type (4)'!B59), " ", 'Unit Type (4)'!B59)</f>
        <v xml:space="preserve"> </v>
      </c>
      <c r="B250" s="375" t="str">
        <f>IF(ISBLANK('Unit Type (4)'!C59), " ", 'Unit Type (4)'!C59)</f>
        <v xml:space="preserve"> </v>
      </c>
      <c r="C250" s="375" t="e">
        <f>B250*'Summary Sheet'!$C$6</f>
        <v>#VALUE!</v>
      </c>
    </row>
    <row r="251" spans="1:3">
      <c r="A251" s="375" t="str">
        <f>IF(ISBLANK('Unit Type (4)'!B60), " ", 'Unit Type (4)'!B60)</f>
        <v xml:space="preserve"> </v>
      </c>
      <c r="B251" s="375" t="str">
        <f>IF(ISBLANK('Unit Type (4)'!C60), " ", 'Unit Type (4)'!C60)</f>
        <v xml:space="preserve"> </v>
      </c>
      <c r="C251" s="375" t="e">
        <f>B251*'Summary Sheet'!$C$6</f>
        <v>#VALUE!</v>
      </c>
    </row>
    <row r="252" spans="1:3">
      <c r="A252" s="375" t="str">
        <f>IF(ISBLANK('Unit Type (4)'!B61), " ", 'Unit Type (4)'!B61)</f>
        <v xml:space="preserve"> </v>
      </c>
      <c r="B252" s="375" t="str">
        <f>IF(ISBLANK('Unit Type (4)'!C61), " ", 'Unit Type (4)'!C61)</f>
        <v xml:space="preserve"> </v>
      </c>
      <c r="C252" s="375" t="e">
        <f>B252*'Summary Sheet'!$C$6</f>
        <v>#VALUE!</v>
      </c>
    </row>
    <row r="253" spans="1:3">
      <c r="A253" s="375" t="str">
        <f>IF(ISBLANK('Unit Type (4)'!B62), " ", 'Unit Type (4)'!B62)</f>
        <v xml:space="preserve"> </v>
      </c>
      <c r="B253" s="375" t="str">
        <f>IF(ISBLANK('Unit Type (4)'!C62), " ", 'Unit Type (4)'!C62)</f>
        <v xml:space="preserve"> </v>
      </c>
      <c r="C253" s="375" t="e">
        <f>B253*'Summary Sheet'!$C$6</f>
        <v>#VALUE!</v>
      </c>
    </row>
    <row r="254" spans="1:3">
      <c r="A254" s="375" t="str">
        <f>IF(ISBLANK('Unit Type (4)'!B63), " ", 'Unit Type (4)'!B63)</f>
        <v xml:space="preserve"> </v>
      </c>
      <c r="B254" s="375" t="str">
        <f>IF(ISBLANK('Unit Type (4)'!C63), " ", 'Unit Type (4)'!C63)</f>
        <v xml:space="preserve"> </v>
      </c>
      <c r="C254" s="375" t="e">
        <f>B254*'Summary Sheet'!$C$6</f>
        <v>#VALUE!</v>
      </c>
    </row>
    <row r="255" spans="1:3">
      <c r="A255" s="375" t="str">
        <f>IF(ISBLANK('Unit Type (4)'!B64), " ", 'Unit Type (4)'!B64)</f>
        <v xml:space="preserve"> </v>
      </c>
      <c r="B255" s="375" t="str">
        <f>IF(ISBLANK('Unit Type (4)'!C64), " ", 'Unit Type (4)'!C64)</f>
        <v xml:space="preserve"> </v>
      </c>
      <c r="C255" s="375" t="e">
        <f>B255*'Summary Sheet'!$C$6</f>
        <v>#VALUE!</v>
      </c>
    </row>
    <row r="256" spans="1:3">
      <c r="A256" s="375" t="str">
        <f>IF(ISBLANK('Unit Type (4)'!B65), " ", 'Unit Type (4)'!B65)</f>
        <v xml:space="preserve"> </v>
      </c>
      <c r="B256" s="375" t="str">
        <f>IF(ISBLANK('Unit Type (4)'!C65), " ", 'Unit Type (4)'!C65)</f>
        <v xml:space="preserve"> </v>
      </c>
      <c r="C256" s="375" t="e">
        <f>B256*'Summary Sheet'!$C$6</f>
        <v>#VALUE!</v>
      </c>
    </row>
    <row r="257" spans="1:3">
      <c r="A257" s="375" t="str">
        <f>IF(ISBLANK('Unit Type (4)'!B66), " ", 'Unit Type (4)'!B66)</f>
        <v xml:space="preserve"> </v>
      </c>
      <c r="B257" s="375" t="str">
        <f>IF(ISBLANK('Unit Type (4)'!C66), " ", 'Unit Type (4)'!C66)</f>
        <v xml:space="preserve"> </v>
      </c>
      <c r="C257" s="375" t="e">
        <f>B257*'Summary Sheet'!$C$6</f>
        <v>#VALUE!</v>
      </c>
    </row>
    <row r="258" spans="1:3">
      <c r="A258" s="375" t="str">
        <f>IF(ISBLANK('Unit Type (4)'!B67), " ", 'Unit Type (4)'!B67)</f>
        <v xml:space="preserve"> </v>
      </c>
      <c r="B258" s="375" t="str">
        <f>IF(ISBLANK('Unit Type (4)'!C67), " ", 'Unit Type (4)'!C67)</f>
        <v xml:space="preserve"> </v>
      </c>
      <c r="C258" s="375" t="e">
        <f>B258*'Summary Sheet'!$C$6</f>
        <v>#VALUE!</v>
      </c>
    </row>
    <row r="259" spans="1:3">
      <c r="A259" s="375" t="str">
        <f>IF(ISBLANK('Unit Type (4)'!B68), " ", 'Unit Type (4)'!B68)</f>
        <v xml:space="preserve"> </v>
      </c>
      <c r="B259" s="375" t="str">
        <f>IF(ISBLANK('Unit Type (4)'!C68), " ", 'Unit Type (4)'!C68)</f>
        <v xml:space="preserve"> </v>
      </c>
      <c r="C259" s="375" t="e">
        <f>B259*'Summary Sheet'!$C$6</f>
        <v>#VALUE!</v>
      </c>
    </row>
    <row r="260" spans="1:3">
      <c r="A260" s="375" t="str">
        <f>IF(ISBLANK('Unit Type (4)'!B69), " ", 'Unit Type (4)'!B69)</f>
        <v xml:space="preserve"> </v>
      </c>
      <c r="B260" s="375" t="str">
        <f>IF(ISBLANK('Unit Type (4)'!C69), " ", 'Unit Type (4)'!C69)</f>
        <v xml:space="preserve"> </v>
      </c>
      <c r="C260" s="375" t="e">
        <f>B260*'Summary Sheet'!$C$6</f>
        <v>#VALUE!</v>
      </c>
    </row>
    <row r="261" spans="1:3">
      <c r="A261" s="375" t="str">
        <f>IF(ISBLANK('Unit Type (4)'!B70), " ", 'Unit Type (4)'!B70)</f>
        <v xml:space="preserve"> </v>
      </c>
      <c r="B261" s="375" t="str">
        <f>IF(ISBLANK('Unit Type (4)'!C70), " ", 'Unit Type (4)'!C70)</f>
        <v xml:space="preserve"> </v>
      </c>
      <c r="C261" s="375" t="e">
        <f>B261*'Summary Sheet'!$C$6</f>
        <v>#VALUE!</v>
      </c>
    </row>
    <row r="262" spans="1:3">
      <c r="A262" s="375" t="str">
        <f>IF(ISBLANK('Unit Type (5)'!B6), " ", 'Unit Type (5)'!B6)</f>
        <v xml:space="preserve"> </v>
      </c>
      <c r="B262" s="375" t="str">
        <f>IF(ISBLANK('Unit Type (5)'!C6), " ", 'Unit Type (5)'!C6)</f>
        <v xml:space="preserve"> </v>
      </c>
      <c r="C262" s="375" t="e">
        <f>B262*'Summary Sheet'!$C$7</f>
        <v>#VALUE!</v>
      </c>
    </row>
    <row r="263" spans="1:3">
      <c r="A263" s="375" t="str">
        <f>IF(ISBLANK('Unit Type (5)'!B7), " ", 'Unit Type (5)'!B7)</f>
        <v xml:space="preserve"> </v>
      </c>
      <c r="B263" s="375" t="str">
        <f>IF(ISBLANK('Unit Type (5)'!C7), " ", 'Unit Type (5)'!C7)</f>
        <v xml:space="preserve"> </v>
      </c>
      <c r="C263" s="375" t="e">
        <f>B263*'Summary Sheet'!$C$7</f>
        <v>#VALUE!</v>
      </c>
    </row>
    <row r="264" spans="1:3">
      <c r="A264" s="375" t="str">
        <f>IF(ISBLANK('Unit Type (5)'!B8), " ", 'Unit Type (5)'!B8)</f>
        <v xml:space="preserve"> </v>
      </c>
      <c r="B264" s="375" t="str">
        <f>IF(ISBLANK('Unit Type (5)'!C8), " ", 'Unit Type (5)'!C8)</f>
        <v xml:space="preserve"> </v>
      </c>
      <c r="C264" s="375" t="e">
        <f>B264*'Summary Sheet'!$C$7</f>
        <v>#VALUE!</v>
      </c>
    </row>
    <row r="265" spans="1:3">
      <c r="A265" s="375" t="str">
        <f>IF(ISBLANK('Unit Type (5)'!B9), " ", 'Unit Type (5)'!B9)</f>
        <v xml:space="preserve"> </v>
      </c>
      <c r="B265" s="375" t="str">
        <f>IF(ISBLANK('Unit Type (5)'!C9), " ", 'Unit Type (5)'!C9)</f>
        <v xml:space="preserve"> </v>
      </c>
      <c r="C265" s="375" t="e">
        <f>B265*'Summary Sheet'!$C$7</f>
        <v>#VALUE!</v>
      </c>
    </row>
    <row r="266" spans="1:3">
      <c r="A266" s="375" t="str">
        <f>IF(ISBLANK('Unit Type (5)'!B10), " ", 'Unit Type (5)'!B10)</f>
        <v xml:space="preserve"> </v>
      </c>
      <c r="B266" s="375" t="str">
        <f>IF(ISBLANK('Unit Type (5)'!C10), " ", 'Unit Type (5)'!C10)</f>
        <v xml:space="preserve"> </v>
      </c>
      <c r="C266" s="375" t="e">
        <f>B266*'Summary Sheet'!$C$7</f>
        <v>#VALUE!</v>
      </c>
    </row>
    <row r="267" spans="1:3">
      <c r="A267" s="375" t="str">
        <f>IF(ISBLANK('Unit Type (5)'!B11), " ", 'Unit Type (5)'!B11)</f>
        <v xml:space="preserve"> </v>
      </c>
      <c r="B267" s="375" t="str">
        <f>IF(ISBLANK('Unit Type (5)'!C11), " ", 'Unit Type (5)'!C11)</f>
        <v xml:space="preserve"> </v>
      </c>
      <c r="C267" s="375" t="e">
        <f>B267*'Summary Sheet'!$C$7</f>
        <v>#VALUE!</v>
      </c>
    </row>
    <row r="268" spans="1:3">
      <c r="A268" s="375" t="str">
        <f>IF(ISBLANK('Unit Type (5)'!B12), " ", 'Unit Type (5)'!B12)</f>
        <v xml:space="preserve"> </v>
      </c>
      <c r="B268" s="375" t="str">
        <f>IF(ISBLANK('Unit Type (5)'!C12), " ", 'Unit Type (5)'!C12)</f>
        <v xml:space="preserve"> </v>
      </c>
      <c r="C268" s="375" t="e">
        <f>B268*'Summary Sheet'!$C$7</f>
        <v>#VALUE!</v>
      </c>
    </row>
    <row r="269" spans="1:3">
      <c r="A269" s="375" t="str">
        <f>IF(ISBLANK('Unit Type (5)'!B13), " ", 'Unit Type (5)'!B13)</f>
        <v xml:space="preserve"> </v>
      </c>
      <c r="B269" s="375" t="str">
        <f>IF(ISBLANK('Unit Type (5)'!C13), " ", 'Unit Type (5)'!C13)</f>
        <v xml:space="preserve"> </v>
      </c>
      <c r="C269" s="375" t="e">
        <f>B269*'Summary Sheet'!$C$7</f>
        <v>#VALUE!</v>
      </c>
    </row>
    <row r="270" spans="1:3">
      <c r="A270" s="375" t="str">
        <f>IF(ISBLANK('Unit Type (5)'!B14), " ", 'Unit Type (5)'!B14)</f>
        <v xml:space="preserve"> </v>
      </c>
      <c r="B270" s="375" t="str">
        <f>IF(ISBLANK('Unit Type (5)'!C14), " ", 'Unit Type (5)'!C14)</f>
        <v xml:space="preserve"> </v>
      </c>
      <c r="C270" s="375" t="e">
        <f>B270*'Summary Sheet'!$C$7</f>
        <v>#VALUE!</v>
      </c>
    </row>
    <row r="271" spans="1:3">
      <c r="A271" s="375" t="str">
        <f>IF(ISBLANK('Unit Type (5)'!B15), " ", 'Unit Type (5)'!B15)</f>
        <v xml:space="preserve"> </v>
      </c>
      <c r="B271" s="375" t="str">
        <f>IF(ISBLANK('Unit Type (5)'!C15), " ", 'Unit Type (5)'!C15)</f>
        <v xml:space="preserve"> </v>
      </c>
      <c r="C271" s="375" t="e">
        <f>B271*'Summary Sheet'!$C$7</f>
        <v>#VALUE!</v>
      </c>
    </row>
    <row r="272" spans="1:3">
      <c r="A272" s="375" t="str">
        <f>IF(ISBLANK('Unit Type (5)'!B16), " ", 'Unit Type (5)'!B16)</f>
        <v xml:space="preserve"> </v>
      </c>
      <c r="B272" s="375" t="str">
        <f>IF(ISBLANK('Unit Type (5)'!C16), " ", 'Unit Type (5)'!C16)</f>
        <v xml:space="preserve"> </v>
      </c>
      <c r="C272" s="375" t="e">
        <f>B272*'Summary Sheet'!$C$7</f>
        <v>#VALUE!</v>
      </c>
    </row>
    <row r="273" spans="1:3">
      <c r="A273" s="375" t="str">
        <f>IF(ISBLANK('Unit Type (5)'!B17), " ", 'Unit Type (5)'!B17)</f>
        <v xml:space="preserve"> </v>
      </c>
      <c r="B273" s="375" t="str">
        <f>IF(ISBLANK('Unit Type (5)'!C17), " ", 'Unit Type (5)'!C17)</f>
        <v xml:space="preserve"> </v>
      </c>
      <c r="C273" s="375" t="e">
        <f>B273*'Summary Sheet'!$C$7</f>
        <v>#VALUE!</v>
      </c>
    </row>
    <row r="274" spans="1:3">
      <c r="A274" s="375" t="str">
        <f>IF(ISBLANK('Unit Type (5)'!B18), " ", 'Unit Type (5)'!B18)</f>
        <v xml:space="preserve"> </v>
      </c>
      <c r="B274" s="375" t="str">
        <f>IF(ISBLANK('Unit Type (5)'!C18), " ", 'Unit Type (5)'!C18)</f>
        <v xml:space="preserve"> </v>
      </c>
      <c r="C274" s="375" t="e">
        <f>B274*'Summary Sheet'!$C$7</f>
        <v>#VALUE!</v>
      </c>
    </row>
    <row r="275" spans="1:3">
      <c r="A275" s="375" t="str">
        <f>IF(ISBLANK('Unit Type (5)'!B19), " ", 'Unit Type (5)'!B19)</f>
        <v xml:space="preserve"> </v>
      </c>
      <c r="B275" s="375" t="str">
        <f>IF(ISBLANK('Unit Type (5)'!C19), " ", 'Unit Type (5)'!C19)</f>
        <v xml:space="preserve"> </v>
      </c>
      <c r="C275" s="375" t="e">
        <f>B275*'Summary Sheet'!$C$7</f>
        <v>#VALUE!</v>
      </c>
    </row>
    <row r="276" spans="1:3">
      <c r="A276" s="375" t="str">
        <f>IF(ISBLANK('Unit Type (5)'!B20), " ", 'Unit Type (5)'!B20)</f>
        <v xml:space="preserve"> </v>
      </c>
      <c r="B276" s="375" t="str">
        <f>IF(ISBLANK('Unit Type (5)'!C20), " ", 'Unit Type (5)'!C20)</f>
        <v xml:space="preserve"> </v>
      </c>
      <c r="C276" s="375" t="e">
        <f>B276*'Summary Sheet'!$C$7</f>
        <v>#VALUE!</v>
      </c>
    </row>
    <row r="277" spans="1:3">
      <c r="A277" s="375" t="str">
        <f>IF(ISBLANK('Unit Type (5)'!B21), " ", 'Unit Type (5)'!B21)</f>
        <v xml:space="preserve"> </v>
      </c>
      <c r="B277" s="375" t="str">
        <f>IF(ISBLANK('Unit Type (5)'!C21), " ", 'Unit Type (5)'!C21)</f>
        <v xml:space="preserve"> </v>
      </c>
      <c r="C277" s="375" t="e">
        <f>B277*'Summary Sheet'!$C$7</f>
        <v>#VALUE!</v>
      </c>
    </row>
    <row r="278" spans="1:3">
      <c r="A278" s="375" t="str">
        <f>IF(ISBLANK('Unit Type (5)'!B22), " ", 'Unit Type (5)'!B22)</f>
        <v xml:space="preserve"> </v>
      </c>
      <c r="B278" s="375" t="str">
        <f>IF(ISBLANK('Unit Type (5)'!C22), " ", 'Unit Type (5)'!C22)</f>
        <v xml:space="preserve"> </v>
      </c>
      <c r="C278" s="375" t="e">
        <f>B278*'Summary Sheet'!$C$7</f>
        <v>#VALUE!</v>
      </c>
    </row>
    <row r="279" spans="1:3">
      <c r="A279" s="375" t="str">
        <f>IF(ISBLANK('Unit Type (5)'!B23), " ", 'Unit Type (5)'!B23)</f>
        <v xml:space="preserve"> </v>
      </c>
      <c r="B279" s="375" t="str">
        <f>IF(ISBLANK('Unit Type (5)'!C23), " ", 'Unit Type (5)'!C23)</f>
        <v xml:space="preserve"> </v>
      </c>
      <c r="C279" s="375" t="e">
        <f>B279*'Summary Sheet'!$C$7</f>
        <v>#VALUE!</v>
      </c>
    </row>
    <row r="280" spans="1:3">
      <c r="A280" s="375" t="str">
        <f>IF(ISBLANK('Unit Type (5)'!B24), " ", 'Unit Type (5)'!B24)</f>
        <v xml:space="preserve"> </v>
      </c>
      <c r="B280" s="375" t="str">
        <f>IF(ISBLANK('Unit Type (5)'!C24), " ", 'Unit Type (5)'!C24)</f>
        <v xml:space="preserve"> </v>
      </c>
      <c r="C280" s="375" t="e">
        <f>B280*'Summary Sheet'!$C$7</f>
        <v>#VALUE!</v>
      </c>
    </row>
    <row r="281" spans="1:3">
      <c r="A281" s="375" t="str">
        <f>IF(ISBLANK('Unit Type (5)'!B25), " ", 'Unit Type (5)'!B25)</f>
        <v xml:space="preserve"> </v>
      </c>
      <c r="B281" s="375" t="str">
        <f>IF(ISBLANK('Unit Type (5)'!C25), " ", 'Unit Type (5)'!C25)</f>
        <v xml:space="preserve"> </v>
      </c>
      <c r="C281" s="375" t="e">
        <f>B281*'Summary Sheet'!$C$7</f>
        <v>#VALUE!</v>
      </c>
    </row>
    <row r="282" spans="1:3">
      <c r="A282" s="375" t="str">
        <f>IF(ISBLANK('Unit Type (5)'!B26), " ", 'Unit Type (5)'!B26)</f>
        <v xml:space="preserve"> </v>
      </c>
      <c r="B282" s="375" t="str">
        <f>IF(ISBLANK('Unit Type (5)'!C26), " ", 'Unit Type (5)'!C26)</f>
        <v xml:space="preserve"> </v>
      </c>
      <c r="C282" s="375" t="e">
        <f>B282*'Summary Sheet'!$C$7</f>
        <v>#VALUE!</v>
      </c>
    </row>
    <row r="283" spans="1:3">
      <c r="A283" s="375" t="str">
        <f>IF(ISBLANK('Unit Type (5)'!B27), " ", 'Unit Type (5)'!B27)</f>
        <v xml:space="preserve"> </v>
      </c>
      <c r="B283" s="375" t="str">
        <f>IF(ISBLANK('Unit Type (5)'!C27), " ", 'Unit Type (5)'!C27)</f>
        <v xml:space="preserve"> </v>
      </c>
      <c r="C283" s="375" t="e">
        <f>B283*'Summary Sheet'!$C$7</f>
        <v>#VALUE!</v>
      </c>
    </row>
    <row r="284" spans="1:3">
      <c r="A284" s="375" t="str">
        <f>IF(ISBLANK('Unit Type (5)'!B28), " ", 'Unit Type (5)'!B28)</f>
        <v xml:space="preserve"> </v>
      </c>
      <c r="B284" s="375" t="str">
        <f>IF(ISBLANK('Unit Type (5)'!C28), " ", 'Unit Type (5)'!C28)</f>
        <v xml:space="preserve"> </v>
      </c>
      <c r="C284" s="375" t="e">
        <f>B284*'Summary Sheet'!$C$7</f>
        <v>#VALUE!</v>
      </c>
    </row>
    <row r="285" spans="1:3">
      <c r="A285" s="375" t="str">
        <f>IF(ISBLANK('Unit Type (5)'!B29), " ", 'Unit Type (5)'!B29)</f>
        <v xml:space="preserve"> </v>
      </c>
      <c r="B285" s="375" t="str">
        <f>IF(ISBLANK('Unit Type (5)'!C29), " ", 'Unit Type (5)'!C29)</f>
        <v xml:space="preserve"> </v>
      </c>
      <c r="C285" s="375" t="e">
        <f>B285*'Summary Sheet'!$C$7</f>
        <v>#VALUE!</v>
      </c>
    </row>
    <row r="286" spans="1:3">
      <c r="A286" s="375" t="str">
        <f>IF(ISBLANK('Unit Type (5)'!B30), " ", 'Unit Type (5)'!B30)</f>
        <v xml:space="preserve"> </v>
      </c>
      <c r="B286" s="375" t="str">
        <f>IF(ISBLANK('Unit Type (5)'!C30), " ", 'Unit Type (5)'!C30)</f>
        <v xml:space="preserve"> </v>
      </c>
      <c r="C286" s="375" t="e">
        <f>B286*'Summary Sheet'!$C$7</f>
        <v>#VALUE!</v>
      </c>
    </row>
    <row r="287" spans="1:3">
      <c r="A287" s="375" t="str">
        <f>IF(ISBLANK('Unit Type (5)'!B31), " ", 'Unit Type (5)'!B31)</f>
        <v xml:space="preserve"> </v>
      </c>
      <c r="B287" s="375" t="str">
        <f>IF(ISBLANK('Unit Type (5)'!C31), " ", 'Unit Type (5)'!C31)</f>
        <v xml:space="preserve"> </v>
      </c>
      <c r="C287" s="375" t="e">
        <f>B287*'Summary Sheet'!$C$7</f>
        <v>#VALUE!</v>
      </c>
    </row>
    <row r="288" spans="1:3">
      <c r="A288" s="375" t="str">
        <f>IF(ISBLANK('Unit Type (5)'!B32), " ", 'Unit Type (5)'!B32)</f>
        <v xml:space="preserve"> </v>
      </c>
      <c r="B288" s="375" t="str">
        <f>IF(ISBLANK('Unit Type (5)'!C32), " ", 'Unit Type (5)'!C32)</f>
        <v xml:space="preserve"> </v>
      </c>
      <c r="C288" s="375" t="e">
        <f>B288*'Summary Sheet'!$C$7</f>
        <v>#VALUE!</v>
      </c>
    </row>
    <row r="289" spans="1:3">
      <c r="A289" s="375" t="str">
        <f>IF(ISBLANK('Unit Type (5)'!B33), " ", 'Unit Type (5)'!B33)</f>
        <v xml:space="preserve"> </v>
      </c>
      <c r="B289" s="375" t="str">
        <f>IF(ISBLANK('Unit Type (5)'!C33), " ", 'Unit Type (5)'!C33)</f>
        <v xml:space="preserve"> </v>
      </c>
      <c r="C289" s="375" t="e">
        <f>B289*'Summary Sheet'!$C$7</f>
        <v>#VALUE!</v>
      </c>
    </row>
    <row r="290" spans="1:3">
      <c r="A290" s="375" t="str">
        <f>IF(ISBLANK('Unit Type (5)'!B34), " ", 'Unit Type (5)'!B34)</f>
        <v xml:space="preserve"> </v>
      </c>
      <c r="B290" s="375" t="str">
        <f>IF(ISBLANK('Unit Type (5)'!C34), " ", 'Unit Type (5)'!C34)</f>
        <v xml:space="preserve"> </v>
      </c>
      <c r="C290" s="375" t="e">
        <f>B290*'Summary Sheet'!$C$7</f>
        <v>#VALUE!</v>
      </c>
    </row>
    <row r="291" spans="1:3">
      <c r="A291" s="375" t="str">
        <f>IF(ISBLANK('Unit Type (5)'!B35), " ", 'Unit Type (5)'!B35)</f>
        <v xml:space="preserve"> </v>
      </c>
      <c r="B291" s="375" t="str">
        <f>IF(ISBLANK('Unit Type (5)'!C35), " ", 'Unit Type (5)'!C35)</f>
        <v xml:space="preserve"> </v>
      </c>
      <c r="C291" s="375" t="e">
        <f>B291*'Summary Sheet'!$C$7</f>
        <v>#VALUE!</v>
      </c>
    </row>
    <row r="292" spans="1:3">
      <c r="A292" s="375" t="str">
        <f>IF(ISBLANK('Unit Type (5)'!B36), " ", 'Unit Type (5)'!B36)</f>
        <v xml:space="preserve"> </v>
      </c>
      <c r="B292" s="375" t="str">
        <f>IF(ISBLANK('Unit Type (5)'!C36), " ", 'Unit Type (5)'!C36)</f>
        <v xml:space="preserve"> </v>
      </c>
      <c r="C292" s="375" t="e">
        <f>B292*'Summary Sheet'!$C$7</f>
        <v>#VALUE!</v>
      </c>
    </row>
    <row r="293" spans="1:3">
      <c r="A293" s="375" t="str">
        <f>IF(ISBLANK('Unit Type (5)'!B37), " ", 'Unit Type (5)'!B37)</f>
        <v xml:space="preserve"> </v>
      </c>
      <c r="B293" s="375" t="str">
        <f>IF(ISBLANK('Unit Type (5)'!C37), " ", 'Unit Type (5)'!C37)</f>
        <v xml:space="preserve"> </v>
      </c>
      <c r="C293" s="375" t="e">
        <f>B293*'Summary Sheet'!$C$7</f>
        <v>#VALUE!</v>
      </c>
    </row>
    <row r="294" spans="1:3">
      <c r="A294" s="375" t="str">
        <f>IF(ISBLANK('Unit Type (5)'!B38), " ", 'Unit Type (5)'!B38)</f>
        <v xml:space="preserve"> </v>
      </c>
      <c r="B294" s="375" t="str">
        <f>IF(ISBLANK('Unit Type (5)'!C38), " ", 'Unit Type (5)'!C38)</f>
        <v xml:space="preserve"> </v>
      </c>
      <c r="C294" s="375" t="e">
        <f>B294*'Summary Sheet'!$C$7</f>
        <v>#VALUE!</v>
      </c>
    </row>
    <row r="295" spans="1:3">
      <c r="A295" s="375" t="str">
        <f>IF(ISBLANK('Unit Type (5)'!B39), " ", 'Unit Type (5)'!B39)</f>
        <v xml:space="preserve"> </v>
      </c>
      <c r="B295" s="375" t="str">
        <f>IF(ISBLANK('Unit Type (5)'!C39), " ", 'Unit Type (5)'!C39)</f>
        <v xml:space="preserve"> </v>
      </c>
      <c r="C295" s="375" t="e">
        <f>B295*'Summary Sheet'!$C$7</f>
        <v>#VALUE!</v>
      </c>
    </row>
    <row r="296" spans="1:3">
      <c r="A296" s="375" t="str">
        <f>IF(ISBLANK('Unit Type (5)'!B40), " ", 'Unit Type (5)'!B40)</f>
        <v xml:space="preserve"> </v>
      </c>
      <c r="B296" s="375" t="str">
        <f>IF(ISBLANK('Unit Type (5)'!C40), " ", 'Unit Type (5)'!C40)</f>
        <v xml:space="preserve"> </v>
      </c>
      <c r="C296" s="375" t="e">
        <f>B296*'Summary Sheet'!$C$7</f>
        <v>#VALUE!</v>
      </c>
    </row>
    <row r="297" spans="1:3">
      <c r="A297" s="375" t="str">
        <f>IF(ISBLANK('Unit Type (5)'!B41), " ", 'Unit Type (5)'!B41)</f>
        <v xml:space="preserve"> </v>
      </c>
      <c r="B297" s="375" t="str">
        <f>IF(ISBLANK('Unit Type (5)'!C41), " ", 'Unit Type (5)'!C41)</f>
        <v xml:space="preserve"> </v>
      </c>
      <c r="C297" s="375" t="e">
        <f>B297*'Summary Sheet'!$C$7</f>
        <v>#VALUE!</v>
      </c>
    </row>
    <row r="298" spans="1:3">
      <c r="A298" s="375" t="str">
        <f>IF(ISBLANK('Unit Type (5)'!B42), " ", 'Unit Type (5)'!B42)</f>
        <v xml:space="preserve"> </v>
      </c>
      <c r="B298" s="375" t="str">
        <f>IF(ISBLANK('Unit Type (5)'!C42), " ", 'Unit Type (5)'!C42)</f>
        <v xml:space="preserve"> </v>
      </c>
      <c r="C298" s="375" t="e">
        <f>B298*'Summary Sheet'!$C$7</f>
        <v>#VALUE!</v>
      </c>
    </row>
    <row r="299" spans="1:3">
      <c r="A299" s="375" t="str">
        <f>IF(ISBLANK('Unit Type (5)'!B43), " ", 'Unit Type (5)'!B43)</f>
        <v xml:space="preserve"> </v>
      </c>
      <c r="B299" s="375" t="str">
        <f>IF(ISBLANK('Unit Type (5)'!C43), " ", 'Unit Type (5)'!C43)</f>
        <v xml:space="preserve"> </v>
      </c>
      <c r="C299" s="375" t="e">
        <f>B299*'Summary Sheet'!$C$7</f>
        <v>#VALUE!</v>
      </c>
    </row>
    <row r="300" spans="1:3">
      <c r="A300" s="375" t="str">
        <f>IF(ISBLANK('Unit Type (5)'!B44), " ", 'Unit Type (5)'!B44)</f>
        <v xml:space="preserve"> </v>
      </c>
      <c r="B300" s="375" t="str">
        <f>IF(ISBLANK('Unit Type (5)'!C44), " ", 'Unit Type (5)'!C44)</f>
        <v xml:space="preserve"> </v>
      </c>
      <c r="C300" s="375" t="e">
        <f>B300*'Summary Sheet'!$C$7</f>
        <v>#VALUE!</v>
      </c>
    </row>
    <row r="301" spans="1:3">
      <c r="A301" s="375" t="str">
        <f>IF(ISBLANK('Unit Type (5)'!B45), " ", 'Unit Type (5)'!B45)</f>
        <v xml:space="preserve"> </v>
      </c>
      <c r="B301" s="375" t="str">
        <f>IF(ISBLANK('Unit Type (5)'!C45), " ", 'Unit Type (5)'!C45)</f>
        <v xml:space="preserve"> </v>
      </c>
      <c r="C301" s="375" t="e">
        <f>B301*'Summary Sheet'!$C$7</f>
        <v>#VALUE!</v>
      </c>
    </row>
    <row r="302" spans="1:3">
      <c r="A302" s="375" t="str">
        <f>IF(ISBLANK('Unit Type (5)'!B46), " ", 'Unit Type (5)'!B46)</f>
        <v xml:space="preserve"> </v>
      </c>
      <c r="B302" s="375" t="str">
        <f>IF(ISBLANK('Unit Type (5)'!C46), " ", 'Unit Type (5)'!C46)</f>
        <v xml:space="preserve"> </v>
      </c>
      <c r="C302" s="375" t="e">
        <f>B302*'Summary Sheet'!$C$7</f>
        <v>#VALUE!</v>
      </c>
    </row>
    <row r="303" spans="1:3">
      <c r="A303" s="375" t="str">
        <f>IF(ISBLANK('Unit Type (5)'!B47), " ", 'Unit Type (5)'!B47)</f>
        <v xml:space="preserve"> </v>
      </c>
      <c r="B303" s="375" t="str">
        <f>IF(ISBLANK('Unit Type (5)'!C47), " ", 'Unit Type (5)'!C47)</f>
        <v xml:space="preserve"> </v>
      </c>
      <c r="C303" s="375" t="e">
        <f>B303*'Summary Sheet'!$C$7</f>
        <v>#VALUE!</v>
      </c>
    </row>
    <row r="304" spans="1:3">
      <c r="A304" s="375" t="str">
        <f>IF(ISBLANK('Unit Type (5)'!B48), " ", 'Unit Type (5)'!B48)</f>
        <v xml:space="preserve"> </v>
      </c>
      <c r="B304" s="375" t="str">
        <f>IF(ISBLANK('Unit Type (5)'!C48), " ", 'Unit Type (5)'!C48)</f>
        <v xml:space="preserve"> </v>
      </c>
      <c r="C304" s="375" t="e">
        <f>B304*'Summary Sheet'!$C$7</f>
        <v>#VALUE!</v>
      </c>
    </row>
    <row r="305" spans="1:3">
      <c r="A305" s="375" t="str">
        <f>IF(ISBLANK('Unit Type (5)'!B49), " ", 'Unit Type (5)'!B49)</f>
        <v xml:space="preserve"> </v>
      </c>
      <c r="B305" s="375" t="str">
        <f>IF(ISBLANK('Unit Type (5)'!C49), " ", 'Unit Type (5)'!C49)</f>
        <v xml:space="preserve"> </v>
      </c>
      <c r="C305" s="375" t="e">
        <f>B305*'Summary Sheet'!$C$7</f>
        <v>#VALUE!</v>
      </c>
    </row>
    <row r="306" spans="1:3">
      <c r="A306" s="375" t="str">
        <f>IF(ISBLANK('Unit Type (5)'!B50), " ", 'Unit Type (5)'!B50)</f>
        <v xml:space="preserve"> </v>
      </c>
      <c r="B306" s="375" t="str">
        <f>IF(ISBLANK('Unit Type (5)'!C50), " ", 'Unit Type (5)'!C50)</f>
        <v xml:space="preserve"> </v>
      </c>
      <c r="C306" s="375" t="e">
        <f>B306*'Summary Sheet'!$C$7</f>
        <v>#VALUE!</v>
      </c>
    </row>
    <row r="307" spans="1:3">
      <c r="A307" s="375" t="str">
        <f>IF(ISBLANK('Unit Type (5)'!B51), " ", 'Unit Type (5)'!B51)</f>
        <v xml:space="preserve"> </v>
      </c>
      <c r="B307" s="375" t="str">
        <f>IF(ISBLANK('Unit Type (5)'!C51), " ", 'Unit Type (5)'!C51)</f>
        <v xml:space="preserve"> </v>
      </c>
      <c r="C307" s="375" t="e">
        <f>B307*'Summary Sheet'!$C$7</f>
        <v>#VALUE!</v>
      </c>
    </row>
    <row r="308" spans="1:3">
      <c r="A308" s="375" t="str">
        <f>IF(ISBLANK('Unit Type (5)'!B52), " ", 'Unit Type (5)'!B52)</f>
        <v xml:space="preserve"> </v>
      </c>
      <c r="B308" s="375" t="str">
        <f>IF(ISBLANK('Unit Type (5)'!C52), " ", 'Unit Type (5)'!C52)</f>
        <v xml:space="preserve"> </v>
      </c>
      <c r="C308" s="375" t="e">
        <f>B308*'Summary Sheet'!$C$7</f>
        <v>#VALUE!</v>
      </c>
    </row>
    <row r="309" spans="1:3">
      <c r="A309" s="375" t="str">
        <f>IF(ISBLANK('Unit Type (5)'!B53), " ", 'Unit Type (5)'!B53)</f>
        <v xml:space="preserve"> </v>
      </c>
      <c r="B309" s="375" t="str">
        <f>IF(ISBLANK('Unit Type (5)'!C53), " ", 'Unit Type (5)'!C53)</f>
        <v xml:space="preserve"> </v>
      </c>
      <c r="C309" s="375" t="e">
        <f>B309*'Summary Sheet'!$C$7</f>
        <v>#VALUE!</v>
      </c>
    </row>
    <row r="310" spans="1:3">
      <c r="A310" s="375" t="str">
        <f>IF(ISBLANK('Unit Type (5)'!B54), " ", 'Unit Type (5)'!B54)</f>
        <v xml:space="preserve"> </v>
      </c>
      <c r="B310" s="375" t="str">
        <f>IF(ISBLANK('Unit Type (5)'!C54), " ", 'Unit Type (5)'!C54)</f>
        <v xml:space="preserve"> </v>
      </c>
      <c r="C310" s="375" t="e">
        <f>B310*'Summary Sheet'!$C$7</f>
        <v>#VALUE!</v>
      </c>
    </row>
    <row r="311" spans="1:3">
      <c r="A311" s="375" t="str">
        <f>IF(ISBLANK('Unit Type (5)'!B55), " ", 'Unit Type (5)'!B55)</f>
        <v xml:space="preserve"> </v>
      </c>
      <c r="B311" s="375" t="str">
        <f>IF(ISBLANK('Unit Type (5)'!C55), " ", 'Unit Type (5)'!C55)</f>
        <v xml:space="preserve"> </v>
      </c>
      <c r="C311" s="375" t="e">
        <f>B311*'Summary Sheet'!$C$7</f>
        <v>#VALUE!</v>
      </c>
    </row>
    <row r="312" spans="1:3">
      <c r="A312" s="375" t="str">
        <f>IF(ISBLANK('Unit Type (5)'!B56), " ", 'Unit Type (5)'!B56)</f>
        <v xml:space="preserve"> </v>
      </c>
      <c r="B312" s="375" t="str">
        <f>IF(ISBLANK('Unit Type (5)'!C56), " ", 'Unit Type (5)'!C56)</f>
        <v xml:space="preserve"> </v>
      </c>
      <c r="C312" s="375" t="e">
        <f>B312*'Summary Sheet'!$C$7</f>
        <v>#VALUE!</v>
      </c>
    </row>
    <row r="313" spans="1:3">
      <c r="A313" s="375" t="str">
        <f>IF(ISBLANK('Unit Type (5)'!B57), " ", 'Unit Type (5)'!B57)</f>
        <v xml:space="preserve"> </v>
      </c>
      <c r="B313" s="375" t="str">
        <f>IF(ISBLANK('Unit Type (5)'!C57), " ", 'Unit Type (5)'!C57)</f>
        <v xml:space="preserve"> </v>
      </c>
      <c r="C313" s="375" t="e">
        <f>B313*'Summary Sheet'!$C$7</f>
        <v>#VALUE!</v>
      </c>
    </row>
    <row r="314" spans="1:3">
      <c r="A314" s="375" t="str">
        <f>IF(ISBLANK('Unit Type (5)'!B58), " ", 'Unit Type (5)'!B58)</f>
        <v xml:space="preserve"> </v>
      </c>
      <c r="B314" s="375" t="str">
        <f>IF(ISBLANK('Unit Type (5)'!C58), " ", 'Unit Type (5)'!C58)</f>
        <v xml:space="preserve"> </v>
      </c>
      <c r="C314" s="375" t="e">
        <f>B314*'Summary Sheet'!$C$7</f>
        <v>#VALUE!</v>
      </c>
    </row>
    <row r="315" spans="1:3">
      <c r="A315" s="375" t="str">
        <f>IF(ISBLANK('Unit Type (5)'!B59), " ", 'Unit Type (5)'!B59)</f>
        <v xml:space="preserve"> </v>
      </c>
      <c r="B315" s="375" t="str">
        <f>IF(ISBLANK('Unit Type (5)'!C59), " ", 'Unit Type (5)'!C59)</f>
        <v xml:space="preserve"> </v>
      </c>
      <c r="C315" s="375" t="e">
        <f>B315*'Summary Sheet'!$C$7</f>
        <v>#VALUE!</v>
      </c>
    </row>
    <row r="316" spans="1:3">
      <c r="A316" s="375" t="str">
        <f>IF(ISBLANK('Unit Type (5)'!B60), " ", 'Unit Type (5)'!B60)</f>
        <v xml:space="preserve"> </v>
      </c>
      <c r="B316" s="375" t="str">
        <f>IF(ISBLANK('Unit Type (5)'!C60), " ", 'Unit Type (5)'!C60)</f>
        <v xml:space="preserve"> </v>
      </c>
      <c r="C316" s="375" t="e">
        <f>B316*'Summary Sheet'!$C$7</f>
        <v>#VALUE!</v>
      </c>
    </row>
    <row r="317" spans="1:3">
      <c r="A317" s="375" t="str">
        <f>IF(ISBLANK('Unit Type (5)'!B61), " ", 'Unit Type (5)'!B61)</f>
        <v xml:space="preserve"> </v>
      </c>
      <c r="B317" s="375" t="str">
        <f>IF(ISBLANK('Unit Type (5)'!C61), " ", 'Unit Type (5)'!C61)</f>
        <v xml:space="preserve"> </v>
      </c>
      <c r="C317" s="375" t="e">
        <f>B317*'Summary Sheet'!$C$7</f>
        <v>#VALUE!</v>
      </c>
    </row>
    <row r="318" spans="1:3">
      <c r="A318" s="375" t="str">
        <f>IF(ISBLANK('Unit Type (5)'!B62), " ", 'Unit Type (5)'!B62)</f>
        <v xml:space="preserve"> </v>
      </c>
      <c r="B318" s="375" t="str">
        <f>IF(ISBLANK('Unit Type (5)'!C62), " ", 'Unit Type (5)'!C62)</f>
        <v xml:space="preserve"> </v>
      </c>
      <c r="C318" s="375" t="e">
        <f>B318*'Summary Sheet'!$C$7</f>
        <v>#VALUE!</v>
      </c>
    </row>
    <row r="319" spans="1:3">
      <c r="A319" s="375" t="str">
        <f>IF(ISBLANK('Unit Type (5)'!B63), " ", 'Unit Type (5)'!B63)</f>
        <v xml:space="preserve"> </v>
      </c>
      <c r="B319" s="375" t="str">
        <f>IF(ISBLANK('Unit Type (5)'!C63), " ", 'Unit Type (5)'!C63)</f>
        <v xml:space="preserve"> </v>
      </c>
      <c r="C319" s="375" t="e">
        <f>B319*'Summary Sheet'!$C$7</f>
        <v>#VALUE!</v>
      </c>
    </row>
    <row r="320" spans="1:3">
      <c r="A320" s="375" t="str">
        <f>IF(ISBLANK('Unit Type (5)'!B64), " ", 'Unit Type (5)'!B64)</f>
        <v xml:space="preserve"> </v>
      </c>
      <c r="B320" s="375" t="str">
        <f>IF(ISBLANK('Unit Type (5)'!C64), " ", 'Unit Type (5)'!C64)</f>
        <v xml:space="preserve"> </v>
      </c>
      <c r="C320" s="375" t="e">
        <f>B320*'Summary Sheet'!$C$7</f>
        <v>#VALUE!</v>
      </c>
    </row>
    <row r="321" spans="1:3">
      <c r="A321" s="375" t="str">
        <f>IF(ISBLANK('Unit Type (5)'!B65), " ", 'Unit Type (5)'!B65)</f>
        <v xml:space="preserve"> </v>
      </c>
      <c r="B321" s="375" t="str">
        <f>IF(ISBLANK('Unit Type (5)'!C65), " ", 'Unit Type (5)'!C65)</f>
        <v xml:space="preserve"> </v>
      </c>
      <c r="C321" s="375" t="e">
        <f>B321*'Summary Sheet'!$C$7</f>
        <v>#VALUE!</v>
      </c>
    </row>
    <row r="322" spans="1:3">
      <c r="A322" s="375" t="str">
        <f>IF(ISBLANK('Unit Type (5)'!B66), " ", 'Unit Type (5)'!B66)</f>
        <v xml:space="preserve"> </v>
      </c>
      <c r="B322" s="375" t="str">
        <f>IF(ISBLANK('Unit Type (5)'!C66), " ", 'Unit Type (5)'!C66)</f>
        <v xml:space="preserve"> </v>
      </c>
      <c r="C322" s="375" t="e">
        <f>B322*'Summary Sheet'!$C$7</f>
        <v>#VALUE!</v>
      </c>
    </row>
    <row r="323" spans="1:3">
      <c r="A323" s="375" t="str">
        <f>IF(ISBLANK('Unit Type (5)'!B67), " ", 'Unit Type (5)'!B67)</f>
        <v xml:space="preserve"> </v>
      </c>
      <c r="B323" s="375" t="str">
        <f>IF(ISBLANK('Unit Type (5)'!C67), " ", 'Unit Type (5)'!C67)</f>
        <v xml:space="preserve"> </v>
      </c>
      <c r="C323" s="375" t="e">
        <f>B323*'Summary Sheet'!$C$7</f>
        <v>#VALUE!</v>
      </c>
    </row>
    <row r="324" spans="1:3">
      <c r="A324" s="375" t="str">
        <f>IF(ISBLANK('Unit Type (5)'!B68), " ", 'Unit Type (5)'!B68)</f>
        <v xml:space="preserve"> </v>
      </c>
      <c r="B324" s="375" t="str">
        <f>IF(ISBLANK('Unit Type (5)'!C68), " ", 'Unit Type (5)'!C68)</f>
        <v xml:space="preserve"> </v>
      </c>
      <c r="C324" s="375" t="e">
        <f>B324*'Summary Sheet'!$C$7</f>
        <v>#VALUE!</v>
      </c>
    </row>
    <row r="325" spans="1:3">
      <c r="A325" s="375" t="str">
        <f>IF(ISBLANK('Unit Type (5)'!B69), " ", 'Unit Type (5)'!B69)</f>
        <v xml:space="preserve"> </v>
      </c>
      <c r="B325" s="375" t="str">
        <f>IF(ISBLANK('Unit Type (5)'!C69), " ", 'Unit Type (5)'!C69)</f>
        <v xml:space="preserve"> </v>
      </c>
      <c r="C325" s="375" t="e">
        <f>B325*'Summary Sheet'!$C$7</f>
        <v>#VALUE!</v>
      </c>
    </row>
    <row r="326" spans="1:3">
      <c r="A326" s="375" t="str">
        <f>IF(ISBLANK('Unit Type (5)'!B70), " ", 'Unit Type (5)'!B70)</f>
        <v xml:space="preserve"> </v>
      </c>
      <c r="B326" s="375" t="str">
        <f>IF(ISBLANK('Unit Type (5)'!C70), " ", 'Unit Type (5)'!C70)</f>
        <v xml:space="preserve"> </v>
      </c>
      <c r="C326" s="375" t="e">
        <f>B326*'Summary Sheet'!$C$7</f>
        <v>#VALUE!</v>
      </c>
    </row>
    <row r="327" spans="1:3">
      <c r="A327" s="375" t="str">
        <f>IF(ISBLANK('Unit Type (6)'!B6), " ", 'Unit Type (6)'!B6)</f>
        <v xml:space="preserve"> </v>
      </c>
      <c r="B327" s="375" t="str">
        <f>IF(ISBLANK('Unit Type (6)'!C6), " ", 'Unit Type (6)'!C6)</f>
        <v xml:space="preserve"> </v>
      </c>
      <c r="C327" s="375" t="e">
        <f>B327*'Summary Sheet'!$C$8</f>
        <v>#VALUE!</v>
      </c>
    </row>
    <row r="328" spans="1:3">
      <c r="A328" s="375" t="str">
        <f>IF(ISBLANK('Unit Type (6)'!B7), " ", 'Unit Type (6)'!B7)</f>
        <v xml:space="preserve"> </v>
      </c>
      <c r="B328" s="375" t="str">
        <f>IF(ISBLANK('Unit Type (6)'!C7), " ", 'Unit Type (6)'!C7)</f>
        <v xml:space="preserve"> </v>
      </c>
      <c r="C328" s="375" t="e">
        <f>B328*'Summary Sheet'!$C$8</f>
        <v>#VALUE!</v>
      </c>
    </row>
    <row r="329" spans="1:3">
      <c r="A329" s="375" t="str">
        <f>IF(ISBLANK('Unit Type (6)'!B8), " ", 'Unit Type (6)'!B8)</f>
        <v xml:space="preserve"> </v>
      </c>
      <c r="B329" s="375" t="str">
        <f>IF(ISBLANK('Unit Type (6)'!C8), " ", 'Unit Type (6)'!C8)</f>
        <v xml:space="preserve"> </v>
      </c>
      <c r="C329" s="375" t="e">
        <f>B329*'Summary Sheet'!$C$8</f>
        <v>#VALUE!</v>
      </c>
    </row>
    <row r="330" spans="1:3">
      <c r="A330" s="375" t="str">
        <f>IF(ISBLANK('Unit Type (6)'!B9), " ", 'Unit Type (6)'!B9)</f>
        <v xml:space="preserve"> </v>
      </c>
      <c r="B330" s="375" t="str">
        <f>IF(ISBLANK('Unit Type (6)'!C9), " ", 'Unit Type (6)'!C9)</f>
        <v xml:space="preserve"> </v>
      </c>
      <c r="C330" s="375" t="e">
        <f>B330*'Summary Sheet'!$C$8</f>
        <v>#VALUE!</v>
      </c>
    </row>
    <row r="331" spans="1:3">
      <c r="A331" s="375" t="str">
        <f>IF(ISBLANK('Unit Type (6)'!B10), " ", 'Unit Type (6)'!B10)</f>
        <v xml:space="preserve"> </v>
      </c>
      <c r="B331" s="375" t="str">
        <f>IF(ISBLANK('Unit Type (6)'!C10), " ", 'Unit Type (6)'!C10)</f>
        <v xml:space="preserve"> </v>
      </c>
      <c r="C331" s="375" t="e">
        <f>B331*'Summary Sheet'!$C$8</f>
        <v>#VALUE!</v>
      </c>
    </row>
    <row r="332" spans="1:3">
      <c r="A332" s="375" t="str">
        <f>IF(ISBLANK('Unit Type (6)'!B11), " ", 'Unit Type (6)'!B11)</f>
        <v xml:space="preserve"> </v>
      </c>
      <c r="B332" s="375" t="str">
        <f>IF(ISBLANK('Unit Type (6)'!C11), " ", 'Unit Type (6)'!C11)</f>
        <v xml:space="preserve"> </v>
      </c>
      <c r="C332" s="375" t="e">
        <f>B332*'Summary Sheet'!$C$8</f>
        <v>#VALUE!</v>
      </c>
    </row>
    <row r="333" spans="1:3">
      <c r="A333" s="375" t="str">
        <f>IF(ISBLANK('Unit Type (6)'!B12), " ", 'Unit Type (6)'!B12)</f>
        <v xml:space="preserve"> </v>
      </c>
      <c r="B333" s="375" t="str">
        <f>IF(ISBLANK('Unit Type (6)'!C12), " ", 'Unit Type (6)'!C12)</f>
        <v xml:space="preserve"> </v>
      </c>
      <c r="C333" s="375" t="e">
        <f>B333*'Summary Sheet'!$C$8</f>
        <v>#VALUE!</v>
      </c>
    </row>
    <row r="334" spans="1:3">
      <c r="A334" s="375" t="str">
        <f>IF(ISBLANK('Unit Type (6)'!B13), " ", 'Unit Type (6)'!B13)</f>
        <v xml:space="preserve"> </v>
      </c>
      <c r="B334" s="375" t="str">
        <f>IF(ISBLANK('Unit Type (6)'!C13), " ", 'Unit Type (6)'!C13)</f>
        <v xml:space="preserve"> </v>
      </c>
      <c r="C334" s="375" t="e">
        <f>B334*'Summary Sheet'!$C$8</f>
        <v>#VALUE!</v>
      </c>
    </row>
    <row r="335" spans="1:3">
      <c r="A335" s="375" t="str">
        <f>IF(ISBLANK('Unit Type (6)'!B14), " ", 'Unit Type (6)'!B14)</f>
        <v xml:space="preserve"> </v>
      </c>
      <c r="B335" s="375" t="str">
        <f>IF(ISBLANK('Unit Type (6)'!C14), " ", 'Unit Type (6)'!C14)</f>
        <v xml:space="preserve"> </v>
      </c>
      <c r="C335" s="375" t="e">
        <f>B335*'Summary Sheet'!$C$8</f>
        <v>#VALUE!</v>
      </c>
    </row>
    <row r="336" spans="1:3">
      <c r="A336" s="375" t="str">
        <f>IF(ISBLANK('Unit Type (6)'!B15), " ", 'Unit Type (6)'!B15)</f>
        <v xml:space="preserve"> </v>
      </c>
      <c r="B336" s="375" t="str">
        <f>IF(ISBLANK('Unit Type (6)'!C15), " ", 'Unit Type (6)'!C15)</f>
        <v xml:space="preserve"> </v>
      </c>
      <c r="C336" s="375" t="e">
        <f>B336*'Summary Sheet'!$C$8</f>
        <v>#VALUE!</v>
      </c>
    </row>
    <row r="337" spans="1:3">
      <c r="A337" s="375" t="str">
        <f>IF(ISBLANK('Unit Type (6)'!B16), " ", 'Unit Type (6)'!B16)</f>
        <v xml:space="preserve"> </v>
      </c>
      <c r="B337" s="375" t="str">
        <f>IF(ISBLANK('Unit Type (6)'!C16), " ", 'Unit Type (6)'!C16)</f>
        <v xml:space="preserve"> </v>
      </c>
      <c r="C337" s="375" t="e">
        <f>B337*'Summary Sheet'!$C$8</f>
        <v>#VALUE!</v>
      </c>
    </row>
    <row r="338" spans="1:3">
      <c r="A338" s="375" t="str">
        <f>IF(ISBLANK('Unit Type (6)'!B17), " ", 'Unit Type (6)'!B17)</f>
        <v xml:space="preserve"> </v>
      </c>
      <c r="B338" s="375" t="str">
        <f>IF(ISBLANK('Unit Type (6)'!C17), " ", 'Unit Type (6)'!C17)</f>
        <v xml:space="preserve"> </v>
      </c>
      <c r="C338" s="375" t="e">
        <f>B338*'Summary Sheet'!$C$8</f>
        <v>#VALUE!</v>
      </c>
    </row>
    <row r="339" spans="1:3">
      <c r="A339" s="375" t="str">
        <f>IF(ISBLANK('Unit Type (6)'!B18), " ", 'Unit Type (6)'!B18)</f>
        <v xml:space="preserve"> </v>
      </c>
      <c r="B339" s="375" t="str">
        <f>IF(ISBLANK('Unit Type (6)'!C18), " ", 'Unit Type (6)'!C18)</f>
        <v xml:space="preserve"> </v>
      </c>
      <c r="C339" s="375" t="e">
        <f>B339*'Summary Sheet'!$C$8</f>
        <v>#VALUE!</v>
      </c>
    </row>
    <row r="340" spans="1:3">
      <c r="A340" s="375" t="str">
        <f>IF(ISBLANK('Unit Type (6)'!B19), " ", 'Unit Type (6)'!B19)</f>
        <v xml:space="preserve"> </v>
      </c>
      <c r="B340" s="375" t="str">
        <f>IF(ISBLANK('Unit Type (6)'!C19), " ", 'Unit Type (6)'!C19)</f>
        <v xml:space="preserve"> </v>
      </c>
      <c r="C340" s="375" t="e">
        <f>B340*'Summary Sheet'!$C$8</f>
        <v>#VALUE!</v>
      </c>
    </row>
    <row r="341" spans="1:3">
      <c r="A341" s="375" t="str">
        <f>IF(ISBLANK('Unit Type (6)'!B20), " ", 'Unit Type (6)'!B20)</f>
        <v xml:space="preserve"> </v>
      </c>
      <c r="B341" s="375" t="str">
        <f>IF(ISBLANK('Unit Type (6)'!C20), " ", 'Unit Type (6)'!C20)</f>
        <v xml:space="preserve"> </v>
      </c>
      <c r="C341" s="375" t="e">
        <f>B341*'Summary Sheet'!$C$8</f>
        <v>#VALUE!</v>
      </c>
    </row>
    <row r="342" spans="1:3">
      <c r="A342" s="375" t="str">
        <f>IF(ISBLANK('Unit Type (6)'!B21), " ", 'Unit Type (6)'!B21)</f>
        <v xml:space="preserve"> </v>
      </c>
      <c r="B342" s="375" t="str">
        <f>IF(ISBLANK('Unit Type (6)'!C21), " ", 'Unit Type (6)'!C21)</f>
        <v xml:space="preserve"> </v>
      </c>
      <c r="C342" s="375" t="e">
        <f>B342*'Summary Sheet'!$C$8</f>
        <v>#VALUE!</v>
      </c>
    </row>
    <row r="343" spans="1:3">
      <c r="A343" s="375" t="str">
        <f>IF(ISBLANK('Unit Type (6)'!B22), " ", 'Unit Type (6)'!B22)</f>
        <v xml:space="preserve"> </v>
      </c>
      <c r="B343" s="375" t="str">
        <f>IF(ISBLANK('Unit Type (6)'!C22), " ", 'Unit Type (6)'!C22)</f>
        <v xml:space="preserve"> </v>
      </c>
      <c r="C343" s="375" t="e">
        <f>B343*'Summary Sheet'!$C$8</f>
        <v>#VALUE!</v>
      </c>
    </row>
    <row r="344" spans="1:3">
      <c r="A344" s="375" t="str">
        <f>IF(ISBLANK('Unit Type (6)'!B23), " ", 'Unit Type (6)'!B23)</f>
        <v xml:space="preserve"> </v>
      </c>
      <c r="B344" s="375" t="str">
        <f>IF(ISBLANK('Unit Type (6)'!C23), " ", 'Unit Type (6)'!C23)</f>
        <v xml:space="preserve"> </v>
      </c>
      <c r="C344" s="375" t="e">
        <f>B344*'Summary Sheet'!$C$8</f>
        <v>#VALUE!</v>
      </c>
    </row>
    <row r="345" spans="1:3">
      <c r="A345" s="375" t="str">
        <f>IF(ISBLANK('Unit Type (6)'!B24), " ", 'Unit Type (6)'!B24)</f>
        <v xml:space="preserve"> </v>
      </c>
      <c r="B345" s="375" t="str">
        <f>IF(ISBLANK('Unit Type (6)'!C24), " ", 'Unit Type (6)'!C24)</f>
        <v xml:space="preserve"> </v>
      </c>
      <c r="C345" s="375" t="e">
        <f>B345*'Summary Sheet'!$C$8</f>
        <v>#VALUE!</v>
      </c>
    </row>
    <row r="346" spans="1:3">
      <c r="A346" s="375" t="str">
        <f>IF(ISBLANK('Unit Type (6)'!B25), " ", 'Unit Type (6)'!B25)</f>
        <v xml:space="preserve"> </v>
      </c>
      <c r="B346" s="375" t="str">
        <f>IF(ISBLANK('Unit Type (6)'!C25), " ", 'Unit Type (6)'!C25)</f>
        <v xml:space="preserve"> </v>
      </c>
      <c r="C346" s="375" t="e">
        <f>B346*'Summary Sheet'!$C$8</f>
        <v>#VALUE!</v>
      </c>
    </row>
    <row r="347" spans="1:3">
      <c r="A347" s="375" t="str">
        <f>IF(ISBLANK('Unit Type (6)'!B26), " ", 'Unit Type (6)'!B26)</f>
        <v xml:space="preserve"> </v>
      </c>
      <c r="B347" s="375" t="str">
        <f>IF(ISBLANK('Unit Type (6)'!C26), " ", 'Unit Type (6)'!C26)</f>
        <v xml:space="preserve"> </v>
      </c>
      <c r="C347" s="375" t="e">
        <f>B347*'Summary Sheet'!$C$8</f>
        <v>#VALUE!</v>
      </c>
    </row>
    <row r="348" spans="1:3">
      <c r="A348" s="375" t="str">
        <f>IF(ISBLANK('Unit Type (6)'!B27), " ", 'Unit Type (6)'!B27)</f>
        <v xml:space="preserve"> </v>
      </c>
      <c r="B348" s="375" t="str">
        <f>IF(ISBLANK('Unit Type (6)'!C27), " ", 'Unit Type (6)'!C27)</f>
        <v xml:space="preserve"> </v>
      </c>
      <c r="C348" s="375" t="e">
        <f>B348*'Summary Sheet'!$C$8</f>
        <v>#VALUE!</v>
      </c>
    </row>
    <row r="349" spans="1:3">
      <c r="A349" s="375" t="str">
        <f>IF(ISBLANK('Unit Type (6)'!B28), " ", 'Unit Type (6)'!B28)</f>
        <v xml:space="preserve"> </v>
      </c>
      <c r="B349" s="375" t="str">
        <f>IF(ISBLANK('Unit Type (6)'!C28), " ", 'Unit Type (6)'!C28)</f>
        <v xml:space="preserve"> </v>
      </c>
      <c r="C349" s="375" t="e">
        <f>B349*'Summary Sheet'!$C$8</f>
        <v>#VALUE!</v>
      </c>
    </row>
    <row r="350" spans="1:3">
      <c r="A350" s="375" t="str">
        <f>IF(ISBLANK('Unit Type (6)'!B29), " ", 'Unit Type (6)'!B29)</f>
        <v xml:space="preserve"> </v>
      </c>
      <c r="B350" s="375" t="str">
        <f>IF(ISBLANK('Unit Type (6)'!C29), " ", 'Unit Type (6)'!C29)</f>
        <v xml:space="preserve"> </v>
      </c>
      <c r="C350" s="375" t="e">
        <f>B350*'Summary Sheet'!$C$8</f>
        <v>#VALUE!</v>
      </c>
    </row>
    <row r="351" spans="1:3">
      <c r="A351" s="375" t="str">
        <f>IF(ISBLANK('Unit Type (6)'!B30), " ", 'Unit Type (6)'!B30)</f>
        <v xml:space="preserve"> </v>
      </c>
      <c r="B351" s="375" t="str">
        <f>IF(ISBLANK('Unit Type (6)'!C30), " ", 'Unit Type (6)'!C30)</f>
        <v xml:space="preserve"> </v>
      </c>
      <c r="C351" s="375" t="e">
        <f>B351*'Summary Sheet'!$C$8</f>
        <v>#VALUE!</v>
      </c>
    </row>
    <row r="352" spans="1:3">
      <c r="A352" s="375" t="str">
        <f>IF(ISBLANK('Unit Type (6)'!B31), " ", 'Unit Type (6)'!B31)</f>
        <v xml:space="preserve"> </v>
      </c>
      <c r="B352" s="375" t="str">
        <f>IF(ISBLANK('Unit Type (6)'!C31), " ", 'Unit Type (6)'!C31)</f>
        <v xml:space="preserve"> </v>
      </c>
      <c r="C352" s="375" t="e">
        <f>B352*'Summary Sheet'!$C$8</f>
        <v>#VALUE!</v>
      </c>
    </row>
    <row r="353" spans="1:3">
      <c r="A353" s="375" t="str">
        <f>IF(ISBLANK('Unit Type (6)'!B32), " ", 'Unit Type (6)'!B32)</f>
        <v xml:space="preserve"> </v>
      </c>
      <c r="B353" s="375" t="str">
        <f>IF(ISBLANK('Unit Type (6)'!C32), " ", 'Unit Type (6)'!C32)</f>
        <v xml:space="preserve"> </v>
      </c>
      <c r="C353" s="375" t="e">
        <f>B353*'Summary Sheet'!$C$8</f>
        <v>#VALUE!</v>
      </c>
    </row>
    <row r="354" spans="1:3">
      <c r="A354" s="375" t="str">
        <f>IF(ISBLANK('Unit Type (6)'!B33), " ", 'Unit Type (6)'!B33)</f>
        <v xml:space="preserve"> </v>
      </c>
      <c r="B354" s="375" t="str">
        <f>IF(ISBLANK('Unit Type (6)'!C33), " ", 'Unit Type (6)'!C33)</f>
        <v xml:space="preserve"> </v>
      </c>
      <c r="C354" s="375" t="e">
        <f>B354*'Summary Sheet'!$C$8</f>
        <v>#VALUE!</v>
      </c>
    </row>
    <row r="355" spans="1:3">
      <c r="A355" s="375" t="str">
        <f>IF(ISBLANK('Unit Type (6)'!B34), " ", 'Unit Type (6)'!B34)</f>
        <v xml:space="preserve"> </v>
      </c>
      <c r="B355" s="375" t="str">
        <f>IF(ISBLANK('Unit Type (6)'!C34), " ", 'Unit Type (6)'!C34)</f>
        <v xml:space="preserve"> </v>
      </c>
      <c r="C355" s="375" t="e">
        <f>B355*'Summary Sheet'!$C$8</f>
        <v>#VALUE!</v>
      </c>
    </row>
    <row r="356" spans="1:3">
      <c r="A356" s="375" t="str">
        <f>IF(ISBLANK('Unit Type (6)'!B35), " ", 'Unit Type (6)'!B35)</f>
        <v xml:space="preserve"> </v>
      </c>
      <c r="B356" s="375" t="str">
        <f>IF(ISBLANK('Unit Type (6)'!C35), " ", 'Unit Type (6)'!C35)</f>
        <v xml:space="preserve"> </v>
      </c>
      <c r="C356" s="375" t="e">
        <f>B356*'Summary Sheet'!$C$8</f>
        <v>#VALUE!</v>
      </c>
    </row>
    <row r="357" spans="1:3">
      <c r="A357" s="375" t="str">
        <f>IF(ISBLANK('Unit Type (6)'!B36), " ", 'Unit Type (6)'!B36)</f>
        <v xml:space="preserve"> </v>
      </c>
      <c r="B357" s="375" t="str">
        <f>IF(ISBLANK('Unit Type (6)'!C36), " ", 'Unit Type (6)'!C36)</f>
        <v xml:space="preserve"> </v>
      </c>
      <c r="C357" s="375" t="e">
        <f>B357*'Summary Sheet'!$C$8</f>
        <v>#VALUE!</v>
      </c>
    </row>
    <row r="358" spans="1:3">
      <c r="A358" s="375" t="str">
        <f>IF(ISBLANK('Unit Type (6)'!B37), " ", 'Unit Type (6)'!B37)</f>
        <v xml:space="preserve"> </v>
      </c>
      <c r="B358" s="375" t="str">
        <f>IF(ISBLANK('Unit Type (6)'!C37), " ", 'Unit Type (6)'!C37)</f>
        <v xml:space="preserve"> </v>
      </c>
      <c r="C358" s="375" t="e">
        <f>B358*'Summary Sheet'!$C$8</f>
        <v>#VALUE!</v>
      </c>
    </row>
    <row r="359" spans="1:3">
      <c r="A359" s="375" t="str">
        <f>IF(ISBLANK('Unit Type (6)'!B38), " ", 'Unit Type (6)'!B38)</f>
        <v xml:space="preserve"> </v>
      </c>
      <c r="B359" s="375" t="str">
        <f>IF(ISBLANK('Unit Type (6)'!C38), " ", 'Unit Type (6)'!C38)</f>
        <v xml:space="preserve"> </v>
      </c>
      <c r="C359" s="375" t="e">
        <f>B359*'Summary Sheet'!$C$8</f>
        <v>#VALUE!</v>
      </c>
    </row>
    <row r="360" spans="1:3">
      <c r="A360" s="375" t="str">
        <f>IF(ISBLANK('Unit Type (6)'!B39), " ", 'Unit Type (6)'!B39)</f>
        <v xml:space="preserve"> </v>
      </c>
      <c r="B360" s="375" t="str">
        <f>IF(ISBLANK('Unit Type (6)'!C39), " ", 'Unit Type (6)'!C39)</f>
        <v xml:space="preserve"> </v>
      </c>
      <c r="C360" s="375" t="e">
        <f>B360*'Summary Sheet'!$C$8</f>
        <v>#VALUE!</v>
      </c>
    </row>
    <row r="361" spans="1:3">
      <c r="A361" s="375" t="str">
        <f>IF(ISBLANK('Unit Type (6)'!B40), " ", 'Unit Type (6)'!B40)</f>
        <v xml:space="preserve"> </v>
      </c>
      <c r="B361" s="375" t="str">
        <f>IF(ISBLANK('Unit Type (6)'!C40), " ", 'Unit Type (6)'!C40)</f>
        <v xml:space="preserve"> </v>
      </c>
      <c r="C361" s="375" t="e">
        <f>B361*'Summary Sheet'!$C$8</f>
        <v>#VALUE!</v>
      </c>
    </row>
    <row r="362" spans="1:3">
      <c r="A362" s="375" t="str">
        <f>IF(ISBLANK('Unit Type (6)'!B41), " ", 'Unit Type (6)'!B41)</f>
        <v xml:space="preserve"> </v>
      </c>
      <c r="B362" s="375" t="str">
        <f>IF(ISBLANK('Unit Type (6)'!C41), " ", 'Unit Type (6)'!C41)</f>
        <v xml:space="preserve"> </v>
      </c>
      <c r="C362" s="375" t="e">
        <f>B362*'Summary Sheet'!$C$8</f>
        <v>#VALUE!</v>
      </c>
    </row>
    <row r="363" spans="1:3">
      <c r="A363" s="375" t="str">
        <f>IF(ISBLANK('Unit Type (6)'!B42), " ", 'Unit Type (6)'!B42)</f>
        <v xml:space="preserve"> </v>
      </c>
      <c r="B363" s="375" t="str">
        <f>IF(ISBLANK('Unit Type (6)'!C42), " ", 'Unit Type (6)'!C42)</f>
        <v xml:space="preserve"> </v>
      </c>
      <c r="C363" s="375" t="e">
        <f>B363*'Summary Sheet'!$C$8</f>
        <v>#VALUE!</v>
      </c>
    </row>
    <row r="364" spans="1:3">
      <c r="A364" s="375" t="str">
        <f>IF(ISBLANK('Unit Type (6)'!B43), " ", 'Unit Type (6)'!B43)</f>
        <v xml:space="preserve"> </v>
      </c>
      <c r="B364" s="375" t="str">
        <f>IF(ISBLANK('Unit Type (6)'!C43), " ", 'Unit Type (6)'!C43)</f>
        <v xml:space="preserve"> </v>
      </c>
      <c r="C364" s="375" t="e">
        <f>B364*'Summary Sheet'!$C$8</f>
        <v>#VALUE!</v>
      </c>
    </row>
    <row r="365" spans="1:3">
      <c r="A365" s="375" t="str">
        <f>IF(ISBLANK('Unit Type (6)'!B44), " ", 'Unit Type (6)'!B44)</f>
        <v xml:space="preserve"> </v>
      </c>
      <c r="B365" s="375" t="str">
        <f>IF(ISBLANK('Unit Type (6)'!C44), " ", 'Unit Type (6)'!C44)</f>
        <v xml:space="preserve"> </v>
      </c>
      <c r="C365" s="375" t="e">
        <f>B365*'Summary Sheet'!$C$8</f>
        <v>#VALUE!</v>
      </c>
    </row>
    <row r="366" spans="1:3">
      <c r="A366" s="375" t="str">
        <f>IF(ISBLANK('Unit Type (6)'!B45), " ", 'Unit Type (6)'!B45)</f>
        <v xml:space="preserve"> </v>
      </c>
      <c r="B366" s="375" t="str">
        <f>IF(ISBLANK('Unit Type (6)'!C45), " ", 'Unit Type (6)'!C45)</f>
        <v xml:space="preserve"> </v>
      </c>
      <c r="C366" s="375" t="e">
        <f>B366*'Summary Sheet'!$C$8</f>
        <v>#VALUE!</v>
      </c>
    </row>
    <row r="367" spans="1:3">
      <c r="A367" s="375" t="str">
        <f>IF(ISBLANK('Unit Type (6)'!B46), " ", 'Unit Type (6)'!B46)</f>
        <v xml:space="preserve"> </v>
      </c>
      <c r="B367" s="375" t="str">
        <f>IF(ISBLANK('Unit Type (6)'!C46), " ", 'Unit Type (6)'!C46)</f>
        <v xml:space="preserve"> </v>
      </c>
      <c r="C367" s="375" t="e">
        <f>B367*'Summary Sheet'!$C$8</f>
        <v>#VALUE!</v>
      </c>
    </row>
    <row r="368" spans="1:3">
      <c r="A368" s="375" t="str">
        <f>IF(ISBLANK('Unit Type (6)'!B47), " ", 'Unit Type (6)'!B47)</f>
        <v xml:space="preserve"> </v>
      </c>
      <c r="B368" s="375" t="str">
        <f>IF(ISBLANK('Unit Type (6)'!C47), " ", 'Unit Type (6)'!C47)</f>
        <v xml:space="preserve"> </v>
      </c>
      <c r="C368" s="375" t="e">
        <f>B368*'Summary Sheet'!$C$8</f>
        <v>#VALUE!</v>
      </c>
    </row>
    <row r="369" spans="1:3">
      <c r="A369" s="375" t="str">
        <f>IF(ISBLANK('Unit Type (6)'!B48), " ", 'Unit Type (6)'!B48)</f>
        <v xml:space="preserve"> </v>
      </c>
      <c r="B369" s="375" t="str">
        <f>IF(ISBLANK('Unit Type (6)'!C48), " ", 'Unit Type (6)'!C48)</f>
        <v xml:space="preserve"> </v>
      </c>
      <c r="C369" s="375" t="e">
        <f>B369*'Summary Sheet'!$C$8</f>
        <v>#VALUE!</v>
      </c>
    </row>
    <row r="370" spans="1:3">
      <c r="A370" s="375" t="str">
        <f>IF(ISBLANK('Unit Type (6)'!B49), " ", 'Unit Type (6)'!B49)</f>
        <v xml:space="preserve"> </v>
      </c>
      <c r="B370" s="375" t="str">
        <f>IF(ISBLANK('Unit Type (6)'!C49), " ", 'Unit Type (6)'!C49)</f>
        <v xml:space="preserve"> </v>
      </c>
      <c r="C370" s="375" t="e">
        <f>B370*'Summary Sheet'!$C$8</f>
        <v>#VALUE!</v>
      </c>
    </row>
    <row r="371" spans="1:3">
      <c r="A371" s="375" t="str">
        <f>IF(ISBLANK('Unit Type (6)'!B50), " ", 'Unit Type (6)'!B50)</f>
        <v xml:space="preserve"> </v>
      </c>
      <c r="B371" s="375" t="str">
        <f>IF(ISBLANK('Unit Type (6)'!C50), " ", 'Unit Type (6)'!C50)</f>
        <v xml:space="preserve"> </v>
      </c>
      <c r="C371" s="375" t="e">
        <f>B371*'Summary Sheet'!$C$8</f>
        <v>#VALUE!</v>
      </c>
    </row>
    <row r="372" spans="1:3">
      <c r="A372" s="375" t="str">
        <f>IF(ISBLANK('Unit Type (6)'!B51), " ", 'Unit Type (6)'!B51)</f>
        <v xml:space="preserve"> </v>
      </c>
      <c r="B372" s="375" t="str">
        <f>IF(ISBLANK('Unit Type (6)'!C51), " ", 'Unit Type (6)'!C51)</f>
        <v xml:space="preserve"> </v>
      </c>
      <c r="C372" s="375" t="e">
        <f>B372*'Summary Sheet'!$C$8</f>
        <v>#VALUE!</v>
      </c>
    </row>
    <row r="373" spans="1:3">
      <c r="A373" s="375" t="str">
        <f>IF(ISBLANK('Unit Type (6)'!B52), " ", 'Unit Type (6)'!B52)</f>
        <v xml:space="preserve"> </v>
      </c>
      <c r="B373" s="375" t="str">
        <f>IF(ISBLANK('Unit Type (6)'!C52), " ", 'Unit Type (6)'!C52)</f>
        <v xml:space="preserve"> </v>
      </c>
      <c r="C373" s="375" t="e">
        <f>B373*'Summary Sheet'!$C$8</f>
        <v>#VALUE!</v>
      </c>
    </row>
    <row r="374" spans="1:3">
      <c r="A374" s="375" t="str">
        <f>IF(ISBLANK('Unit Type (6)'!B53), " ", 'Unit Type (6)'!B53)</f>
        <v xml:space="preserve"> </v>
      </c>
      <c r="B374" s="375" t="str">
        <f>IF(ISBLANK('Unit Type (6)'!C53), " ", 'Unit Type (6)'!C53)</f>
        <v xml:space="preserve"> </v>
      </c>
      <c r="C374" s="375" t="e">
        <f>B374*'Summary Sheet'!$C$8</f>
        <v>#VALUE!</v>
      </c>
    </row>
    <row r="375" spans="1:3">
      <c r="A375" s="375" t="str">
        <f>IF(ISBLANK('Unit Type (6)'!B54), " ", 'Unit Type (6)'!B54)</f>
        <v xml:space="preserve"> </v>
      </c>
      <c r="B375" s="375" t="str">
        <f>IF(ISBLANK('Unit Type (6)'!C54), " ", 'Unit Type (6)'!C54)</f>
        <v xml:space="preserve"> </v>
      </c>
      <c r="C375" s="375" t="e">
        <f>B375*'Summary Sheet'!$C$8</f>
        <v>#VALUE!</v>
      </c>
    </row>
    <row r="376" spans="1:3">
      <c r="A376" s="375" t="str">
        <f>IF(ISBLANK('Unit Type (6)'!B55), " ", 'Unit Type (6)'!B55)</f>
        <v xml:space="preserve"> </v>
      </c>
      <c r="B376" s="375" t="str">
        <f>IF(ISBLANK('Unit Type (6)'!C55), " ", 'Unit Type (6)'!C55)</f>
        <v xml:space="preserve"> </v>
      </c>
      <c r="C376" s="375" t="e">
        <f>B376*'Summary Sheet'!$C$8</f>
        <v>#VALUE!</v>
      </c>
    </row>
    <row r="377" spans="1:3">
      <c r="A377" s="375" t="str">
        <f>IF(ISBLANK('Unit Type (6)'!B56), " ", 'Unit Type (6)'!B56)</f>
        <v xml:space="preserve"> </v>
      </c>
      <c r="B377" s="375" t="str">
        <f>IF(ISBLANK('Unit Type (6)'!C56), " ", 'Unit Type (6)'!C56)</f>
        <v xml:space="preserve"> </v>
      </c>
      <c r="C377" s="375" t="e">
        <f>B377*'Summary Sheet'!$C$8</f>
        <v>#VALUE!</v>
      </c>
    </row>
    <row r="378" spans="1:3">
      <c r="A378" s="375" t="str">
        <f>IF(ISBLANK('Unit Type (6)'!B57), " ", 'Unit Type (6)'!B57)</f>
        <v xml:space="preserve"> </v>
      </c>
      <c r="B378" s="375" t="str">
        <f>IF(ISBLANK('Unit Type (6)'!C57), " ", 'Unit Type (6)'!C57)</f>
        <v xml:space="preserve"> </v>
      </c>
      <c r="C378" s="375" t="e">
        <f>B378*'Summary Sheet'!$C$8</f>
        <v>#VALUE!</v>
      </c>
    </row>
    <row r="379" spans="1:3">
      <c r="A379" s="375" t="str">
        <f>IF(ISBLANK('Unit Type (6)'!B58), " ", 'Unit Type (6)'!B58)</f>
        <v xml:space="preserve"> </v>
      </c>
      <c r="B379" s="375" t="str">
        <f>IF(ISBLANK('Unit Type (6)'!C58), " ", 'Unit Type (6)'!C58)</f>
        <v xml:space="preserve"> </v>
      </c>
      <c r="C379" s="375" t="e">
        <f>B379*'Summary Sheet'!$C$8</f>
        <v>#VALUE!</v>
      </c>
    </row>
    <row r="380" spans="1:3">
      <c r="A380" s="375" t="str">
        <f>IF(ISBLANK('Unit Type (6)'!B59), " ", 'Unit Type (6)'!B59)</f>
        <v xml:space="preserve"> </v>
      </c>
      <c r="B380" s="375" t="str">
        <f>IF(ISBLANK('Unit Type (6)'!C59), " ", 'Unit Type (6)'!C59)</f>
        <v xml:space="preserve"> </v>
      </c>
      <c r="C380" s="375" t="e">
        <f>B380*'Summary Sheet'!$C$8</f>
        <v>#VALUE!</v>
      </c>
    </row>
    <row r="381" spans="1:3">
      <c r="A381" s="375" t="str">
        <f>IF(ISBLANK('Unit Type (6)'!B60), " ", 'Unit Type (6)'!B60)</f>
        <v xml:space="preserve"> </v>
      </c>
      <c r="B381" s="375" t="str">
        <f>IF(ISBLANK('Unit Type (6)'!C60), " ", 'Unit Type (6)'!C60)</f>
        <v xml:space="preserve"> </v>
      </c>
      <c r="C381" s="375" t="e">
        <f>B381*'Summary Sheet'!$C$8</f>
        <v>#VALUE!</v>
      </c>
    </row>
    <row r="382" spans="1:3">
      <c r="A382" s="375" t="str">
        <f>IF(ISBLANK('Unit Type (6)'!B61), " ", 'Unit Type (6)'!B61)</f>
        <v xml:space="preserve"> </v>
      </c>
      <c r="B382" s="375" t="str">
        <f>IF(ISBLANK('Unit Type (6)'!C61), " ", 'Unit Type (6)'!C61)</f>
        <v xml:space="preserve"> </v>
      </c>
      <c r="C382" s="375" t="e">
        <f>B382*'Summary Sheet'!$C$8</f>
        <v>#VALUE!</v>
      </c>
    </row>
    <row r="383" spans="1:3">
      <c r="A383" s="375" t="str">
        <f>IF(ISBLANK('Unit Type (6)'!B62), " ", 'Unit Type (6)'!B62)</f>
        <v xml:space="preserve"> </v>
      </c>
      <c r="B383" s="375" t="str">
        <f>IF(ISBLANK('Unit Type (6)'!C62), " ", 'Unit Type (6)'!C62)</f>
        <v xml:space="preserve"> </v>
      </c>
      <c r="C383" s="375" t="e">
        <f>B383*'Summary Sheet'!$C$8</f>
        <v>#VALUE!</v>
      </c>
    </row>
    <row r="384" spans="1:3">
      <c r="A384" s="375" t="str">
        <f>IF(ISBLANK('Unit Type (6)'!B63), " ", 'Unit Type (6)'!B63)</f>
        <v xml:space="preserve"> </v>
      </c>
      <c r="B384" s="375" t="str">
        <f>IF(ISBLANK('Unit Type (6)'!C63), " ", 'Unit Type (6)'!C63)</f>
        <v xml:space="preserve"> </v>
      </c>
      <c r="C384" s="375" t="e">
        <f>B384*'Summary Sheet'!$C$8</f>
        <v>#VALUE!</v>
      </c>
    </row>
    <row r="385" spans="1:3">
      <c r="A385" s="375" t="str">
        <f>IF(ISBLANK('Unit Type (6)'!B64), " ", 'Unit Type (6)'!B64)</f>
        <v xml:space="preserve"> </v>
      </c>
      <c r="B385" s="375" t="str">
        <f>IF(ISBLANK('Unit Type (6)'!C64), " ", 'Unit Type (6)'!C64)</f>
        <v xml:space="preserve"> </v>
      </c>
      <c r="C385" s="375" t="e">
        <f>B385*'Summary Sheet'!$C$8</f>
        <v>#VALUE!</v>
      </c>
    </row>
    <row r="386" spans="1:3">
      <c r="A386" s="375" t="str">
        <f>IF(ISBLANK('Unit Type (6)'!B65), " ", 'Unit Type (6)'!B65)</f>
        <v xml:space="preserve"> </v>
      </c>
      <c r="B386" s="375" t="str">
        <f>IF(ISBLANK('Unit Type (6)'!C65), " ", 'Unit Type (6)'!C65)</f>
        <v xml:space="preserve"> </v>
      </c>
      <c r="C386" s="375" t="e">
        <f>B386*'Summary Sheet'!$C$8</f>
        <v>#VALUE!</v>
      </c>
    </row>
    <row r="387" spans="1:3">
      <c r="A387" s="375" t="str">
        <f>IF(ISBLANK('Unit Type (6)'!B66), " ", 'Unit Type (6)'!B66)</f>
        <v xml:space="preserve"> </v>
      </c>
      <c r="B387" s="375" t="str">
        <f>IF(ISBLANK('Unit Type (6)'!C66), " ", 'Unit Type (6)'!C66)</f>
        <v xml:space="preserve"> </v>
      </c>
      <c r="C387" s="375" t="e">
        <f>B387*'Summary Sheet'!$C$8</f>
        <v>#VALUE!</v>
      </c>
    </row>
    <row r="388" spans="1:3">
      <c r="A388" s="375" t="str">
        <f>IF(ISBLANK('Unit Type (6)'!B67), " ", 'Unit Type (6)'!B67)</f>
        <v xml:space="preserve"> </v>
      </c>
      <c r="B388" s="375" t="str">
        <f>IF(ISBLANK('Unit Type (6)'!C67), " ", 'Unit Type (6)'!C67)</f>
        <v xml:space="preserve"> </v>
      </c>
      <c r="C388" s="375" t="e">
        <f>B388*'Summary Sheet'!$C$8</f>
        <v>#VALUE!</v>
      </c>
    </row>
    <row r="389" spans="1:3">
      <c r="A389" s="375" t="str">
        <f>IF(ISBLANK('Unit Type (6)'!B68), " ", 'Unit Type (6)'!B68)</f>
        <v xml:space="preserve"> </v>
      </c>
      <c r="B389" s="375" t="str">
        <f>IF(ISBLANK('Unit Type (6)'!C68), " ", 'Unit Type (6)'!C68)</f>
        <v xml:space="preserve"> </v>
      </c>
      <c r="C389" s="375" t="e">
        <f>B389*'Summary Sheet'!$C$8</f>
        <v>#VALUE!</v>
      </c>
    </row>
    <row r="390" spans="1:3">
      <c r="A390" s="375" t="str">
        <f>IF(ISBLANK('Unit Type (6)'!B69), " ", 'Unit Type (6)'!B69)</f>
        <v xml:space="preserve"> </v>
      </c>
      <c r="B390" s="375" t="str">
        <f>IF(ISBLANK('Unit Type (6)'!C69), " ", 'Unit Type (6)'!C69)</f>
        <v xml:space="preserve"> </v>
      </c>
      <c r="C390" s="375" t="e">
        <f>B390*'Summary Sheet'!$C$8</f>
        <v>#VALUE!</v>
      </c>
    </row>
    <row r="391" spans="1:3">
      <c r="A391" s="375" t="str">
        <f>IF(ISBLANK('Unit Type (6)'!B70), " ", 'Unit Type (6)'!B70)</f>
        <v xml:space="preserve"> </v>
      </c>
      <c r="B391" s="375" t="str">
        <f>IF(ISBLANK('Unit Type (6)'!C70), " ", 'Unit Type (6)'!C70)</f>
        <v xml:space="preserve"> </v>
      </c>
      <c r="C391" s="375" t="e">
        <f>B391*'Summary Sheet'!$C$8</f>
        <v>#VALUE!</v>
      </c>
    </row>
    <row r="392" spans="1:3">
      <c r="A392" s="375" t="str">
        <f>IF(ISBLANK('Unit Type (7)'!B6), " ", 'Unit Type (7)'!B6)</f>
        <v xml:space="preserve"> </v>
      </c>
      <c r="B392" s="375" t="str">
        <f>IF(ISBLANK('Unit Type (7)'!C6), " ", 'Unit Type (7)'!C6)</f>
        <v xml:space="preserve"> </v>
      </c>
      <c r="C392" s="375" t="e">
        <f>B392*'Summary Sheet'!$C$9</f>
        <v>#VALUE!</v>
      </c>
    </row>
    <row r="393" spans="1:3">
      <c r="A393" s="375" t="str">
        <f>IF(ISBLANK('Unit Type (7)'!B7), " ", 'Unit Type (7)'!B7)</f>
        <v xml:space="preserve"> </v>
      </c>
      <c r="B393" s="375" t="str">
        <f>IF(ISBLANK('Unit Type (7)'!C7), " ", 'Unit Type (7)'!C7)</f>
        <v xml:space="preserve"> </v>
      </c>
      <c r="C393" s="375" t="e">
        <f>B393*'Summary Sheet'!$C$9</f>
        <v>#VALUE!</v>
      </c>
    </row>
    <row r="394" spans="1:3">
      <c r="A394" s="375" t="str">
        <f>IF(ISBLANK('Unit Type (7)'!B8), " ", 'Unit Type (7)'!B8)</f>
        <v xml:space="preserve"> </v>
      </c>
      <c r="B394" s="375" t="str">
        <f>IF(ISBLANK('Unit Type (7)'!C8), " ", 'Unit Type (7)'!C8)</f>
        <v xml:space="preserve"> </v>
      </c>
      <c r="C394" s="375" t="e">
        <f>B394*'Summary Sheet'!$C$9</f>
        <v>#VALUE!</v>
      </c>
    </row>
    <row r="395" spans="1:3">
      <c r="A395" s="375" t="str">
        <f>IF(ISBLANK('Unit Type (7)'!B9), " ", 'Unit Type (7)'!B9)</f>
        <v xml:space="preserve"> </v>
      </c>
      <c r="B395" s="375" t="str">
        <f>IF(ISBLANK('Unit Type (7)'!C9), " ", 'Unit Type (7)'!C9)</f>
        <v xml:space="preserve"> </v>
      </c>
      <c r="C395" s="375" t="e">
        <f>B395*'Summary Sheet'!$C$9</f>
        <v>#VALUE!</v>
      </c>
    </row>
    <row r="396" spans="1:3">
      <c r="A396" s="375" t="str">
        <f>IF(ISBLANK('Unit Type (7)'!B10), " ", 'Unit Type (7)'!B10)</f>
        <v xml:space="preserve"> </v>
      </c>
      <c r="B396" s="375" t="str">
        <f>IF(ISBLANK('Unit Type (7)'!C10), " ", 'Unit Type (7)'!C10)</f>
        <v xml:space="preserve"> </v>
      </c>
      <c r="C396" s="375" t="e">
        <f>B396*'Summary Sheet'!$C$9</f>
        <v>#VALUE!</v>
      </c>
    </row>
    <row r="397" spans="1:3">
      <c r="A397" s="375" t="str">
        <f>IF(ISBLANK('Unit Type (7)'!B11), " ", 'Unit Type (7)'!B11)</f>
        <v xml:space="preserve"> </v>
      </c>
      <c r="B397" s="375" t="str">
        <f>IF(ISBLANK('Unit Type (7)'!C11), " ", 'Unit Type (7)'!C11)</f>
        <v xml:space="preserve"> </v>
      </c>
      <c r="C397" s="375" t="e">
        <f>B397*'Summary Sheet'!$C$9</f>
        <v>#VALUE!</v>
      </c>
    </row>
    <row r="398" spans="1:3">
      <c r="A398" s="375" t="str">
        <f>IF(ISBLANK('Unit Type (7)'!B12), " ", 'Unit Type (7)'!B12)</f>
        <v xml:space="preserve"> </v>
      </c>
      <c r="B398" s="375" t="str">
        <f>IF(ISBLANK('Unit Type (7)'!C12), " ", 'Unit Type (7)'!C12)</f>
        <v xml:space="preserve"> </v>
      </c>
      <c r="C398" s="375" t="e">
        <f>B398*'Summary Sheet'!$C$9</f>
        <v>#VALUE!</v>
      </c>
    </row>
    <row r="399" spans="1:3">
      <c r="A399" s="375" t="str">
        <f>IF(ISBLANK('Unit Type (7)'!B13), " ", 'Unit Type (7)'!B13)</f>
        <v xml:space="preserve"> </v>
      </c>
      <c r="B399" s="375" t="str">
        <f>IF(ISBLANK('Unit Type (7)'!C13), " ", 'Unit Type (7)'!C13)</f>
        <v xml:space="preserve"> </v>
      </c>
      <c r="C399" s="375" t="e">
        <f>B399*'Summary Sheet'!$C$9</f>
        <v>#VALUE!</v>
      </c>
    </row>
    <row r="400" spans="1:3">
      <c r="A400" s="375" t="str">
        <f>IF(ISBLANK('Unit Type (7)'!B14), " ", 'Unit Type (7)'!B14)</f>
        <v xml:space="preserve"> </v>
      </c>
      <c r="B400" s="375" t="str">
        <f>IF(ISBLANK('Unit Type (7)'!C14), " ", 'Unit Type (7)'!C14)</f>
        <v xml:space="preserve"> </v>
      </c>
      <c r="C400" s="375" t="e">
        <f>B400*'Summary Sheet'!$C$9</f>
        <v>#VALUE!</v>
      </c>
    </row>
    <row r="401" spans="1:3">
      <c r="A401" s="375" t="str">
        <f>IF(ISBLANK('Unit Type (7)'!B15), " ", 'Unit Type (7)'!B15)</f>
        <v xml:space="preserve"> </v>
      </c>
      <c r="B401" s="375" t="str">
        <f>IF(ISBLANK('Unit Type (7)'!C15), " ", 'Unit Type (7)'!C15)</f>
        <v xml:space="preserve"> </v>
      </c>
      <c r="C401" s="375" t="e">
        <f>B401*'Summary Sheet'!$C$9</f>
        <v>#VALUE!</v>
      </c>
    </row>
    <row r="402" spans="1:3">
      <c r="A402" s="375" t="str">
        <f>IF(ISBLANK('Unit Type (7)'!B16), " ", 'Unit Type (7)'!B16)</f>
        <v xml:space="preserve"> </v>
      </c>
      <c r="B402" s="375" t="str">
        <f>IF(ISBLANK('Unit Type (7)'!C16), " ", 'Unit Type (7)'!C16)</f>
        <v xml:space="preserve"> </v>
      </c>
      <c r="C402" s="375" t="e">
        <f>B402*'Summary Sheet'!$C$9</f>
        <v>#VALUE!</v>
      </c>
    </row>
    <row r="403" spans="1:3">
      <c r="A403" s="375" t="str">
        <f>IF(ISBLANK('Unit Type (7)'!B17), " ", 'Unit Type (7)'!B17)</f>
        <v xml:space="preserve"> </v>
      </c>
      <c r="B403" s="375" t="str">
        <f>IF(ISBLANK('Unit Type (7)'!C17), " ", 'Unit Type (7)'!C17)</f>
        <v xml:space="preserve"> </v>
      </c>
      <c r="C403" s="375" t="e">
        <f>B403*'Summary Sheet'!$C$9</f>
        <v>#VALUE!</v>
      </c>
    </row>
    <row r="404" spans="1:3">
      <c r="A404" s="375" t="str">
        <f>IF(ISBLANK('Unit Type (7)'!B18), " ", 'Unit Type (7)'!B18)</f>
        <v xml:space="preserve"> </v>
      </c>
      <c r="B404" s="375" t="str">
        <f>IF(ISBLANK('Unit Type (7)'!C18), " ", 'Unit Type (7)'!C18)</f>
        <v xml:space="preserve"> </v>
      </c>
      <c r="C404" s="375" t="e">
        <f>B404*'Summary Sheet'!$C$9</f>
        <v>#VALUE!</v>
      </c>
    </row>
    <row r="405" spans="1:3">
      <c r="A405" s="375" t="str">
        <f>IF(ISBLANK('Unit Type (7)'!B19), " ", 'Unit Type (7)'!B19)</f>
        <v xml:space="preserve"> </v>
      </c>
      <c r="B405" s="375" t="str">
        <f>IF(ISBLANK('Unit Type (7)'!C19), " ", 'Unit Type (7)'!C19)</f>
        <v xml:space="preserve"> </v>
      </c>
      <c r="C405" s="375" t="e">
        <f>B405*'Summary Sheet'!$C$9</f>
        <v>#VALUE!</v>
      </c>
    </row>
    <row r="406" spans="1:3">
      <c r="A406" s="375" t="str">
        <f>IF(ISBLANK('Unit Type (7)'!B20), " ", 'Unit Type (7)'!B20)</f>
        <v xml:space="preserve"> </v>
      </c>
      <c r="B406" s="375" t="str">
        <f>IF(ISBLANK('Unit Type (7)'!C20), " ", 'Unit Type (7)'!C20)</f>
        <v xml:space="preserve"> </v>
      </c>
      <c r="C406" s="375" t="e">
        <f>B406*'Summary Sheet'!$C$9</f>
        <v>#VALUE!</v>
      </c>
    </row>
    <row r="407" spans="1:3">
      <c r="A407" s="375" t="str">
        <f>IF(ISBLANK('Unit Type (7)'!B21), " ", 'Unit Type (7)'!B21)</f>
        <v xml:space="preserve"> </v>
      </c>
      <c r="B407" s="375" t="str">
        <f>IF(ISBLANK('Unit Type (7)'!C21), " ", 'Unit Type (7)'!C21)</f>
        <v xml:space="preserve"> </v>
      </c>
      <c r="C407" s="375" t="e">
        <f>B407*'Summary Sheet'!$C$9</f>
        <v>#VALUE!</v>
      </c>
    </row>
    <row r="408" spans="1:3">
      <c r="A408" s="375" t="str">
        <f>IF(ISBLANK('Unit Type (7)'!B22), " ", 'Unit Type (7)'!B22)</f>
        <v xml:space="preserve"> </v>
      </c>
      <c r="B408" s="375" t="str">
        <f>IF(ISBLANK('Unit Type (7)'!C22), " ", 'Unit Type (7)'!C22)</f>
        <v xml:space="preserve"> </v>
      </c>
      <c r="C408" s="375" t="e">
        <f>B408*'Summary Sheet'!$C$9</f>
        <v>#VALUE!</v>
      </c>
    </row>
    <row r="409" spans="1:3">
      <c r="A409" s="375" t="str">
        <f>IF(ISBLANK('Unit Type (7)'!B23), " ", 'Unit Type (7)'!B23)</f>
        <v xml:space="preserve"> </v>
      </c>
      <c r="B409" s="375" t="str">
        <f>IF(ISBLANK('Unit Type (7)'!C23), " ", 'Unit Type (7)'!C23)</f>
        <v xml:space="preserve"> </v>
      </c>
      <c r="C409" s="375" t="e">
        <f>B409*'Summary Sheet'!$C$9</f>
        <v>#VALUE!</v>
      </c>
    </row>
    <row r="410" spans="1:3">
      <c r="A410" s="375" t="str">
        <f>IF(ISBLANK('Unit Type (7)'!B24), " ", 'Unit Type (7)'!B24)</f>
        <v xml:space="preserve"> </v>
      </c>
      <c r="B410" s="375" t="str">
        <f>IF(ISBLANK('Unit Type (7)'!C24), " ", 'Unit Type (7)'!C24)</f>
        <v xml:space="preserve"> </v>
      </c>
      <c r="C410" s="375" t="e">
        <f>B410*'Summary Sheet'!$C$9</f>
        <v>#VALUE!</v>
      </c>
    </row>
    <row r="411" spans="1:3">
      <c r="A411" s="375" t="str">
        <f>IF(ISBLANK('Unit Type (7)'!B25), " ", 'Unit Type (7)'!B25)</f>
        <v xml:space="preserve"> </v>
      </c>
      <c r="B411" s="375" t="str">
        <f>IF(ISBLANK('Unit Type (7)'!C25), " ", 'Unit Type (7)'!C25)</f>
        <v xml:space="preserve"> </v>
      </c>
      <c r="C411" s="375" t="e">
        <f>B411*'Summary Sheet'!$C$9</f>
        <v>#VALUE!</v>
      </c>
    </row>
    <row r="412" spans="1:3">
      <c r="A412" s="375" t="str">
        <f>IF(ISBLANK('Unit Type (7)'!B26), " ", 'Unit Type (7)'!B26)</f>
        <v xml:space="preserve"> </v>
      </c>
      <c r="B412" s="375" t="str">
        <f>IF(ISBLANK('Unit Type (7)'!C26), " ", 'Unit Type (7)'!C26)</f>
        <v xml:space="preserve"> </v>
      </c>
      <c r="C412" s="375" t="e">
        <f>B412*'Summary Sheet'!$C$9</f>
        <v>#VALUE!</v>
      </c>
    </row>
    <row r="413" spans="1:3">
      <c r="A413" s="375" t="str">
        <f>IF(ISBLANK('Unit Type (7)'!B27), " ", 'Unit Type (7)'!B27)</f>
        <v xml:space="preserve"> </v>
      </c>
      <c r="B413" s="375" t="str">
        <f>IF(ISBLANK('Unit Type (7)'!C27), " ", 'Unit Type (7)'!C27)</f>
        <v xml:space="preserve"> </v>
      </c>
      <c r="C413" s="375" t="e">
        <f>B413*'Summary Sheet'!$C$9</f>
        <v>#VALUE!</v>
      </c>
    </row>
    <row r="414" spans="1:3">
      <c r="A414" s="375" t="str">
        <f>IF(ISBLANK('Unit Type (7)'!B28), " ", 'Unit Type (7)'!B28)</f>
        <v xml:space="preserve"> </v>
      </c>
      <c r="B414" s="375" t="str">
        <f>IF(ISBLANK('Unit Type (7)'!C28), " ", 'Unit Type (7)'!C28)</f>
        <v xml:space="preserve"> </v>
      </c>
      <c r="C414" s="375" t="e">
        <f>B414*'Summary Sheet'!$C$9</f>
        <v>#VALUE!</v>
      </c>
    </row>
    <row r="415" spans="1:3">
      <c r="A415" s="375" t="str">
        <f>IF(ISBLANK('Unit Type (7)'!B29), " ", 'Unit Type (7)'!B29)</f>
        <v xml:space="preserve"> </v>
      </c>
      <c r="B415" s="375" t="str">
        <f>IF(ISBLANK('Unit Type (7)'!C29), " ", 'Unit Type (7)'!C29)</f>
        <v xml:space="preserve"> </v>
      </c>
      <c r="C415" s="375" t="e">
        <f>B415*'Summary Sheet'!$C$9</f>
        <v>#VALUE!</v>
      </c>
    </row>
    <row r="416" spans="1:3">
      <c r="A416" s="375" t="str">
        <f>IF(ISBLANK('Unit Type (7)'!B30), " ", 'Unit Type (7)'!B30)</f>
        <v xml:space="preserve"> </v>
      </c>
      <c r="B416" s="375" t="str">
        <f>IF(ISBLANK('Unit Type (7)'!C30), " ", 'Unit Type (7)'!C30)</f>
        <v xml:space="preserve"> </v>
      </c>
      <c r="C416" s="375" t="e">
        <f>B416*'Summary Sheet'!$C$9</f>
        <v>#VALUE!</v>
      </c>
    </row>
    <row r="417" spans="1:3">
      <c r="A417" s="375" t="str">
        <f>IF(ISBLANK('Unit Type (7)'!B31), " ", 'Unit Type (7)'!B31)</f>
        <v xml:space="preserve"> </v>
      </c>
      <c r="B417" s="375" t="str">
        <f>IF(ISBLANK('Unit Type (7)'!C31), " ", 'Unit Type (7)'!C31)</f>
        <v xml:space="preserve"> </v>
      </c>
      <c r="C417" s="375" t="e">
        <f>B417*'Summary Sheet'!$C$9</f>
        <v>#VALUE!</v>
      </c>
    </row>
    <row r="418" spans="1:3">
      <c r="A418" s="375" t="str">
        <f>IF(ISBLANK('Unit Type (7)'!B32), " ", 'Unit Type (7)'!B32)</f>
        <v xml:space="preserve"> </v>
      </c>
      <c r="B418" s="375" t="str">
        <f>IF(ISBLANK('Unit Type (7)'!C32), " ", 'Unit Type (7)'!C32)</f>
        <v xml:space="preserve"> </v>
      </c>
      <c r="C418" s="375" t="e">
        <f>B418*'Summary Sheet'!$C$9</f>
        <v>#VALUE!</v>
      </c>
    </row>
    <row r="419" spans="1:3">
      <c r="A419" s="375" t="str">
        <f>IF(ISBLANK('Unit Type (7)'!B33), " ", 'Unit Type (7)'!B33)</f>
        <v xml:space="preserve"> </v>
      </c>
      <c r="B419" s="375" t="str">
        <f>IF(ISBLANK('Unit Type (7)'!C33), " ", 'Unit Type (7)'!C33)</f>
        <v xml:space="preserve"> </v>
      </c>
      <c r="C419" s="375" t="e">
        <f>B419*'Summary Sheet'!$C$9</f>
        <v>#VALUE!</v>
      </c>
    </row>
    <row r="420" spans="1:3">
      <c r="A420" s="375" t="str">
        <f>IF(ISBLANK('Unit Type (7)'!B34), " ", 'Unit Type (7)'!B34)</f>
        <v xml:space="preserve"> </v>
      </c>
      <c r="B420" s="375" t="str">
        <f>IF(ISBLANK('Unit Type (7)'!C34), " ", 'Unit Type (7)'!C34)</f>
        <v xml:space="preserve"> </v>
      </c>
      <c r="C420" s="375" t="e">
        <f>B420*'Summary Sheet'!$C$9</f>
        <v>#VALUE!</v>
      </c>
    </row>
    <row r="421" spans="1:3">
      <c r="A421" s="375" t="str">
        <f>IF(ISBLANK('Unit Type (7)'!B35), " ", 'Unit Type (7)'!B35)</f>
        <v xml:space="preserve"> </v>
      </c>
      <c r="B421" s="375" t="str">
        <f>IF(ISBLANK('Unit Type (7)'!C35), " ", 'Unit Type (7)'!C35)</f>
        <v xml:space="preserve"> </v>
      </c>
      <c r="C421" s="375" t="e">
        <f>B421*'Summary Sheet'!$C$9</f>
        <v>#VALUE!</v>
      </c>
    </row>
    <row r="422" spans="1:3">
      <c r="A422" s="375" t="str">
        <f>IF(ISBLANK('Unit Type (7)'!B36), " ", 'Unit Type (7)'!B36)</f>
        <v xml:space="preserve"> </v>
      </c>
      <c r="B422" s="375" t="str">
        <f>IF(ISBLANK('Unit Type (7)'!C36), " ", 'Unit Type (7)'!C36)</f>
        <v xml:space="preserve"> </v>
      </c>
      <c r="C422" s="375" t="e">
        <f>B422*'Summary Sheet'!$C$9</f>
        <v>#VALUE!</v>
      </c>
    </row>
    <row r="423" spans="1:3">
      <c r="A423" s="375" t="str">
        <f>IF(ISBLANK('Unit Type (7)'!B37), " ", 'Unit Type (7)'!B37)</f>
        <v xml:space="preserve"> </v>
      </c>
      <c r="B423" s="375" t="str">
        <f>IF(ISBLANK('Unit Type (7)'!C37), " ", 'Unit Type (7)'!C37)</f>
        <v xml:space="preserve"> </v>
      </c>
      <c r="C423" s="375" t="e">
        <f>B423*'Summary Sheet'!$C$9</f>
        <v>#VALUE!</v>
      </c>
    </row>
    <row r="424" spans="1:3">
      <c r="A424" s="375" t="str">
        <f>IF(ISBLANK('Unit Type (7)'!B38), " ", 'Unit Type (7)'!B38)</f>
        <v xml:space="preserve"> </v>
      </c>
      <c r="B424" s="375" t="str">
        <f>IF(ISBLANK('Unit Type (7)'!C38), " ", 'Unit Type (7)'!C38)</f>
        <v xml:space="preserve"> </v>
      </c>
      <c r="C424" s="375" t="e">
        <f>B424*'Summary Sheet'!$C$9</f>
        <v>#VALUE!</v>
      </c>
    </row>
    <row r="425" spans="1:3">
      <c r="A425" s="375" t="str">
        <f>IF(ISBLANK('Unit Type (7)'!B39), " ", 'Unit Type (7)'!B39)</f>
        <v xml:space="preserve"> </v>
      </c>
      <c r="B425" s="375" t="str">
        <f>IF(ISBLANK('Unit Type (7)'!C39), " ", 'Unit Type (7)'!C39)</f>
        <v xml:space="preserve"> </v>
      </c>
      <c r="C425" s="375" t="e">
        <f>B425*'Summary Sheet'!$C$9</f>
        <v>#VALUE!</v>
      </c>
    </row>
    <row r="426" spans="1:3">
      <c r="A426" s="375" t="str">
        <f>IF(ISBLANK('Unit Type (7)'!B40), " ", 'Unit Type (7)'!B40)</f>
        <v xml:space="preserve"> </v>
      </c>
      <c r="B426" s="375" t="str">
        <f>IF(ISBLANK('Unit Type (7)'!C40), " ", 'Unit Type (7)'!C40)</f>
        <v xml:space="preserve"> </v>
      </c>
      <c r="C426" s="375" t="e">
        <f>B426*'Summary Sheet'!$C$9</f>
        <v>#VALUE!</v>
      </c>
    </row>
    <row r="427" spans="1:3">
      <c r="A427" s="375" t="str">
        <f>IF(ISBLANK('Unit Type (7)'!B41), " ", 'Unit Type (7)'!B41)</f>
        <v xml:space="preserve"> </v>
      </c>
      <c r="B427" s="375" t="str">
        <f>IF(ISBLANK('Unit Type (7)'!C41), " ", 'Unit Type (7)'!C41)</f>
        <v xml:space="preserve"> </v>
      </c>
      <c r="C427" s="375" t="e">
        <f>B427*'Summary Sheet'!$C$9</f>
        <v>#VALUE!</v>
      </c>
    </row>
    <row r="428" spans="1:3">
      <c r="A428" s="375" t="str">
        <f>IF(ISBLANK('Unit Type (7)'!B42), " ", 'Unit Type (7)'!B42)</f>
        <v xml:space="preserve"> </v>
      </c>
      <c r="B428" s="375" t="str">
        <f>IF(ISBLANK('Unit Type (7)'!C42), " ", 'Unit Type (7)'!C42)</f>
        <v xml:space="preserve"> </v>
      </c>
      <c r="C428" s="375" t="e">
        <f>B428*'Summary Sheet'!$C$9</f>
        <v>#VALUE!</v>
      </c>
    </row>
    <row r="429" spans="1:3">
      <c r="A429" s="375" t="str">
        <f>IF(ISBLANK('Unit Type (7)'!B43), " ", 'Unit Type (7)'!B43)</f>
        <v xml:space="preserve"> </v>
      </c>
      <c r="B429" s="375" t="str">
        <f>IF(ISBLANK('Unit Type (7)'!C43), " ", 'Unit Type (7)'!C43)</f>
        <v xml:space="preserve"> </v>
      </c>
      <c r="C429" s="375" t="e">
        <f>B429*'Summary Sheet'!$C$9</f>
        <v>#VALUE!</v>
      </c>
    </row>
    <row r="430" spans="1:3">
      <c r="A430" s="375" t="str">
        <f>IF(ISBLANK('Unit Type (7)'!B44), " ", 'Unit Type (7)'!B44)</f>
        <v xml:space="preserve"> </v>
      </c>
      <c r="B430" s="375" t="str">
        <f>IF(ISBLANK('Unit Type (7)'!C44), " ", 'Unit Type (7)'!C44)</f>
        <v xml:space="preserve"> </v>
      </c>
      <c r="C430" s="375" t="e">
        <f>B430*'Summary Sheet'!$C$9</f>
        <v>#VALUE!</v>
      </c>
    </row>
    <row r="431" spans="1:3">
      <c r="A431" s="375" t="str">
        <f>IF(ISBLANK('Unit Type (7)'!B45), " ", 'Unit Type (7)'!B45)</f>
        <v xml:space="preserve"> </v>
      </c>
      <c r="B431" s="375" t="str">
        <f>IF(ISBLANK('Unit Type (7)'!C45), " ", 'Unit Type (7)'!C45)</f>
        <v xml:space="preserve"> </v>
      </c>
      <c r="C431" s="375" t="e">
        <f>B431*'Summary Sheet'!$C$9</f>
        <v>#VALUE!</v>
      </c>
    </row>
    <row r="432" spans="1:3">
      <c r="A432" s="375" t="str">
        <f>IF(ISBLANK('Unit Type (7)'!B46), " ", 'Unit Type (7)'!B46)</f>
        <v xml:space="preserve"> </v>
      </c>
      <c r="B432" s="375" t="str">
        <f>IF(ISBLANK('Unit Type (7)'!C46), " ", 'Unit Type (7)'!C46)</f>
        <v xml:space="preserve"> </v>
      </c>
      <c r="C432" s="375" t="e">
        <f>B432*'Summary Sheet'!$C$9</f>
        <v>#VALUE!</v>
      </c>
    </row>
    <row r="433" spans="1:3">
      <c r="A433" s="375" t="str">
        <f>IF(ISBLANK('Unit Type (7)'!B47), " ", 'Unit Type (7)'!B47)</f>
        <v xml:space="preserve"> </v>
      </c>
      <c r="B433" s="375" t="str">
        <f>IF(ISBLANK('Unit Type (7)'!C47), " ", 'Unit Type (7)'!C47)</f>
        <v xml:space="preserve"> </v>
      </c>
      <c r="C433" s="375" t="e">
        <f>B433*'Summary Sheet'!$C$9</f>
        <v>#VALUE!</v>
      </c>
    </row>
    <row r="434" spans="1:3">
      <c r="A434" s="375" t="str">
        <f>IF(ISBLANK('Unit Type (7)'!B48), " ", 'Unit Type (7)'!B48)</f>
        <v xml:space="preserve"> </v>
      </c>
      <c r="B434" s="375" t="str">
        <f>IF(ISBLANK('Unit Type (7)'!C48), " ", 'Unit Type (7)'!C48)</f>
        <v xml:space="preserve"> </v>
      </c>
      <c r="C434" s="375" t="e">
        <f>B434*'Summary Sheet'!$C$9</f>
        <v>#VALUE!</v>
      </c>
    </row>
    <row r="435" spans="1:3">
      <c r="A435" s="375" t="str">
        <f>IF(ISBLANK('Unit Type (7)'!B49), " ", 'Unit Type (7)'!B49)</f>
        <v xml:space="preserve"> </v>
      </c>
      <c r="B435" s="375" t="str">
        <f>IF(ISBLANK('Unit Type (7)'!C49), " ", 'Unit Type (7)'!C49)</f>
        <v xml:space="preserve"> </v>
      </c>
      <c r="C435" s="375" t="e">
        <f>B435*'Summary Sheet'!$C$9</f>
        <v>#VALUE!</v>
      </c>
    </row>
    <row r="436" spans="1:3">
      <c r="A436" s="375" t="str">
        <f>IF(ISBLANK('Unit Type (7)'!B50), " ", 'Unit Type (7)'!B50)</f>
        <v xml:space="preserve"> </v>
      </c>
      <c r="B436" s="375" t="str">
        <f>IF(ISBLANK('Unit Type (7)'!C50), " ", 'Unit Type (7)'!C50)</f>
        <v xml:space="preserve"> </v>
      </c>
      <c r="C436" s="375" t="e">
        <f>B436*'Summary Sheet'!$C$9</f>
        <v>#VALUE!</v>
      </c>
    </row>
    <row r="437" spans="1:3">
      <c r="A437" s="375" t="str">
        <f>IF(ISBLANK('Unit Type (7)'!B51), " ", 'Unit Type (7)'!B51)</f>
        <v xml:space="preserve"> </v>
      </c>
      <c r="B437" s="375" t="str">
        <f>IF(ISBLANK('Unit Type (7)'!C51), " ", 'Unit Type (7)'!C51)</f>
        <v xml:space="preserve"> </v>
      </c>
      <c r="C437" s="375" t="e">
        <f>B437*'Summary Sheet'!$C$9</f>
        <v>#VALUE!</v>
      </c>
    </row>
    <row r="438" spans="1:3">
      <c r="A438" s="375" t="str">
        <f>IF(ISBLANK('Unit Type (7)'!B52), " ", 'Unit Type (7)'!B52)</f>
        <v xml:space="preserve"> </v>
      </c>
      <c r="B438" s="375" t="str">
        <f>IF(ISBLANK('Unit Type (7)'!C52), " ", 'Unit Type (7)'!C52)</f>
        <v xml:space="preserve"> </v>
      </c>
      <c r="C438" s="375" t="e">
        <f>B438*'Summary Sheet'!$C$9</f>
        <v>#VALUE!</v>
      </c>
    </row>
    <row r="439" spans="1:3">
      <c r="A439" s="375" t="str">
        <f>IF(ISBLANK('Unit Type (7)'!B53), " ", 'Unit Type (7)'!B53)</f>
        <v xml:space="preserve"> </v>
      </c>
      <c r="B439" s="375" t="str">
        <f>IF(ISBLANK('Unit Type (7)'!C53), " ", 'Unit Type (7)'!C53)</f>
        <v xml:space="preserve"> </v>
      </c>
      <c r="C439" s="375" t="e">
        <f>B439*'Summary Sheet'!$C$9</f>
        <v>#VALUE!</v>
      </c>
    </row>
    <row r="440" spans="1:3">
      <c r="A440" s="375" t="str">
        <f>IF(ISBLANK('Unit Type (7)'!B54), " ", 'Unit Type (7)'!B54)</f>
        <v xml:space="preserve"> </v>
      </c>
      <c r="B440" s="375" t="str">
        <f>IF(ISBLANK('Unit Type (7)'!C54), " ", 'Unit Type (7)'!C54)</f>
        <v xml:space="preserve"> </v>
      </c>
      <c r="C440" s="375" t="e">
        <f>B440*'Summary Sheet'!$C$9</f>
        <v>#VALUE!</v>
      </c>
    </row>
    <row r="441" spans="1:3">
      <c r="A441" s="375" t="str">
        <f>IF(ISBLANK('Unit Type (7)'!B55), " ", 'Unit Type (7)'!B55)</f>
        <v xml:space="preserve"> </v>
      </c>
      <c r="B441" s="375" t="str">
        <f>IF(ISBLANK('Unit Type (7)'!C55), " ", 'Unit Type (7)'!C55)</f>
        <v xml:space="preserve"> </v>
      </c>
      <c r="C441" s="375" t="e">
        <f>B441*'Summary Sheet'!$C$9</f>
        <v>#VALUE!</v>
      </c>
    </row>
    <row r="442" spans="1:3">
      <c r="A442" s="375" t="str">
        <f>IF(ISBLANK('Unit Type (7)'!B56), " ", 'Unit Type (7)'!B56)</f>
        <v xml:space="preserve"> </v>
      </c>
      <c r="B442" s="375" t="str">
        <f>IF(ISBLANK('Unit Type (7)'!C56), " ", 'Unit Type (7)'!C56)</f>
        <v xml:space="preserve"> </v>
      </c>
      <c r="C442" s="375" t="e">
        <f>B442*'Summary Sheet'!$C$9</f>
        <v>#VALUE!</v>
      </c>
    </row>
    <row r="443" spans="1:3">
      <c r="A443" s="375" t="str">
        <f>IF(ISBLANK('Unit Type (7)'!B57), " ", 'Unit Type (7)'!B57)</f>
        <v xml:space="preserve"> </v>
      </c>
      <c r="B443" s="375" t="str">
        <f>IF(ISBLANK('Unit Type (7)'!C57), " ", 'Unit Type (7)'!C57)</f>
        <v xml:space="preserve"> </v>
      </c>
      <c r="C443" s="375" t="e">
        <f>B443*'Summary Sheet'!$C$9</f>
        <v>#VALUE!</v>
      </c>
    </row>
    <row r="444" spans="1:3">
      <c r="A444" s="375" t="str">
        <f>IF(ISBLANK('Unit Type (7)'!B58), " ", 'Unit Type (7)'!B58)</f>
        <v xml:space="preserve"> </v>
      </c>
      <c r="B444" s="375" t="str">
        <f>IF(ISBLANK('Unit Type (7)'!C58), " ", 'Unit Type (7)'!C58)</f>
        <v xml:space="preserve"> </v>
      </c>
      <c r="C444" s="375" t="e">
        <f>B444*'Summary Sheet'!$C$9</f>
        <v>#VALUE!</v>
      </c>
    </row>
    <row r="445" spans="1:3">
      <c r="A445" s="375" t="str">
        <f>IF(ISBLANK('Unit Type (7)'!B59), " ", 'Unit Type (7)'!B59)</f>
        <v xml:space="preserve"> </v>
      </c>
      <c r="B445" s="375" t="str">
        <f>IF(ISBLANK('Unit Type (7)'!C59), " ", 'Unit Type (7)'!C59)</f>
        <v xml:space="preserve"> </v>
      </c>
      <c r="C445" s="375" t="e">
        <f>B445*'Summary Sheet'!$C$9</f>
        <v>#VALUE!</v>
      </c>
    </row>
    <row r="446" spans="1:3">
      <c r="A446" s="375" t="str">
        <f>IF(ISBLANK('Unit Type (7)'!B60), " ", 'Unit Type (7)'!B60)</f>
        <v xml:space="preserve"> </v>
      </c>
      <c r="B446" s="375" t="str">
        <f>IF(ISBLANK('Unit Type (7)'!C60), " ", 'Unit Type (7)'!C60)</f>
        <v xml:space="preserve"> </v>
      </c>
      <c r="C446" s="375" t="e">
        <f>B446*'Summary Sheet'!$C$9</f>
        <v>#VALUE!</v>
      </c>
    </row>
    <row r="447" spans="1:3">
      <c r="A447" s="375" t="str">
        <f>IF(ISBLANK('Unit Type (7)'!B61), " ", 'Unit Type (7)'!B61)</f>
        <v xml:space="preserve"> </v>
      </c>
      <c r="B447" s="375" t="str">
        <f>IF(ISBLANK('Unit Type (7)'!C61), " ", 'Unit Type (7)'!C61)</f>
        <v xml:space="preserve"> </v>
      </c>
      <c r="C447" s="375" t="e">
        <f>B447*'Summary Sheet'!$C$9</f>
        <v>#VALUE!</v>
      </c>
    </row>
    <row r="448" spans="1:3">
      <c r="A448" s="375" t="str">
        <f>IF(ISBLANK('Unit Type (7)'!B62), " ", 'Unit Type (7)'!B62)</f>
        <v xml:space="preserve"> </v>
      </c>
      <c r="B448" s="375" t="str">
        <f>IF(ISBLANK('Unit Type (7)'!C62), " ", 'Unit Type (7)'!C62)</f>
        <v xml:space="preserve"> </v>
      </c>
      <c r="C448" s="375" t="e">
        <f>B448*'Summary Sheet'!$C$9</f>
        <v>#VALUE!</v>
      </c>
    </row>
    <row r="449" spans="1:3">
      <c r="A449" s="375" t="str">
        <f>IF(ISBLANK('Unit Type (7)'!B63), " ", 'Unit Type (7)'!B63)</f>
        <v xml:space="preserve"> </v>
      </c>
      <c r="B449" s="375" t="str">
        <f>IF(ISBLANK('Unit Type (7)'!C63), " ", 'Unit Type (7)'!C63)</f>
        <v xml:space="preserve"> </v>
      </c>
      <c r="C449" s="375" t="e">
        <f>B449*'Summary Sheet'!$C$9</f>
        <v>#VALUE!</v>
      </c>
    </row>
    <row r="450" spans="1:3">
      <c r="A450" s="375" t="str">
        <f>IF(ISBLANK('Unit Type (7)'!B64), " ", 'Unit Type (7)'!B64)</f>
        <v xml:space="preserve"> </v>
      </c>
      <c r="B450" s="375" t="str">
        <f>IF(ISBLANK('Unit Type (7)'!C64), " ", 'Unit Type (7)'!C64)</f>
        <v xml:space="preserve"> </v>
      </c>
      <c r="C450" s="375" t="e">
        <f>B450*'Summary Sheet'!$C$9</f>
        <v>#VALUE!</v>
      </c>
    </row>
    <row r="451" spans="1:3">
      <c r="A451" s="375" t="str">
        <f>IF(ISBLANK('Unit Type (7)'!B65), " ", 'Unit Type (7)'!B65)</f>
        <v xml:space="preserve"> </v>
      </c>
      <c r="B451" s="375" t="str">
        <f>IF(ISBLANK('Unit Type (7)'!C65), " ", 'Unit Type (7)'!C65)</f>
        <v xml:space="preserve"> </v>
      </c>
      <c r="C451" s="375" t="e">
        <f>B451*'Summary Sheet'!$C$9</f>
        <v>#VALUE!</v>
      </c>
    </row>
    <row r="452" spans="1:3">
      <c r="A452" s="375" t="str">
        <f>IF(ISBLANK('Unit Type (7)'!B66), " ", 'Unit Type (7)'!B66)</f>
        <v xml:space="preserve"> </v>
      </c>
      <c r="B452" s="375" t="str">
        <f>IF(ISBLANK('Unit Type (7)'!C66), " ", 'Unit Type (7)'!C66)</f>
        <v xml:space="preserve"> </v>
      </c>
      <c r="C452" s="375" t="e">
        <f>B452*'Summary Sheet'!$C$9</f>
        <v>#VALUE!</v>
      </c>
    </row>
    <row r="453" spans="1:3">
      <c r="A453" s="375" t="str">
        <f>IF(ISBLANK('Unit Type (7)'!B67), " ", 'Unit Type (7)'!B67)</f>
        <v xml:space="preserve"> </v>
      </c>
      <c r="B453" s="375" t="str">
        <f>IF(ISBLANK('Unit Type (7)'!C67), " ", 'Unit Type (7)'!C67)</f>
        <v xml:space="preserve"> </v>
      </c>
      <c r="C453" s="375" t="e">
        <f>B453*'Summary Sheet'!$C$9</f>
        <v>#VALUE!</v>
      </c>
    </row>
    <row r="454" spans="1:3">
      <c r="A454" s="375" t="str">
        <f>IF(ISBLANK('Unit Type (7)'!B68), " ", 'Unit Type (7)'!B68)</f>
        <v xml:space="preserve"> </v>
      </c>
      <c r="B454" s="375" t="str">
        <f>IF(ISBLANK('Unit Type (7)'!C68), " ", 'Unit Type (7)'!C68)</f>
        <v xml:space="preserve"> </v>
      </c>
      <c r="C454" s="375" t="e">
        <f>B454*'Summary Sheet'!$C$9</f>
        <v>#VALUE!</v>
      </c>
    </row>
    <row r="455" spans="1:3">
      <c r="A455" s="375" t="str">
        <f>IF(ISBLANK('Unit Type (7)'!B69), " ", 'Unit Type (7)'!B69)</f>
        <v xml:space="preserve"> </v>
      </c>
      <c r="B455" s="375" t="str">
        <f>IF(ISBLANK('Unit Type (7)'!C69), " ", 'Unit Type (7)'!C69)</f>
        <v xml:space="preserve"> </v>
      </c>
      <c r="C455" s="375" t="e">
        <f>B455*'Summary Sheet'!$C$9</f>
        <v>#VALUE!</v>
      </c>
    </row>
    <row r="456" spans="1:3">
      <c r="A456" s="375" t="str">
        <f>IF(ISBLANK('Unit Type (7)'!B70), " ", 'Unit Type (7)'!B70)</f>
        <v xml:space="preserve"> </v>
      </c>
      <c r="B456" s="375" t="str">
        <f>IF(ISBLANK('Unit Type (7)'!C70), " ", 'Unit Type (7)'!C70)</f>
        <v xml:space="preserve"> </v>
      </c>
      <c r="C456" s="375" t="e">
        <f>B456*'Summary Sheet'!$C$9</f>
        <v>#VALUE!</v>
      </c>
    </row>
    <row r="457" spans="1:3">
      <c r="A457" s="375" t="str">
        <f>IF(ISBLANK('Unit Type (8)'!B6), " ", 'Unit Type (8)'!B6)</f>
        <v xml:space="preserve"> </v>
      </c>
      <c r="B457" s="375" t="str">
        <f>IF(ISBLANK('Unit Type (8)'!C6), " ", 'Unit Type (8)'!C6)</f>
        <v xml:space="preserve"> </v>
      </c>
      <c r="C457" s="375" t="e">
        <f>B457*'Summary Sheet'!$C$10</f>
        <v>#VALUE!</v>
      </c>
    </row>
    <row r="458" spans="1:3">
      <c r="A458" s="375" t="str">
        <f>IF(ISBLANK('Unit Type (8)'!B7), " ", 'Unit Type (8)'!B7)</f>
        <v xml:space="preserve"> </v>
      </c>
      <c r="B458" s="375" t="str">
        <f>IF(ISBLANK('Unit Type (8)'!C7), " ", 'Unit Type (8)'!C7)</f>
        <v xml:space="preserve"> </v>
      </c>
      <c r="C458" s="375" t="e">
        <f>B458*'Summary Sheet'!$C$10</f>
        <v>#VALUE!</v>
      </c>
    </row>
    <row r="459" spans="1:3">
      <c r="A459" s="375" t="str">
        <f>IF(ISBLANK('Unit Type (8)'!B8), " ", 'Unit Type (8)'!B8)</f>
        <v xml:space="preserve"> </v>
      </c>
      <c r="B459" s="375" t="str">
        <f>IF(ISBLANK('Unit Type (8)'!C8), " ", 'Unit Type (8)'!C8)</f>
        <v xml:space="preserve"> </v>
      </c>
      <c r="C459" s="375" t="e">
        <f>B459*'Summary Sheet'!$C$10</f>
        <v>#VALUE!</v>
      </c>
    </row>
    <row r="460" spans="1:3">
      <c r="A460" s="375" t="str">
        <f>IF(ISBLANK('Unit Type (8)'!B9), " ", 'Unit Type (8)'!B9)</f>
        <v xml:space="preserve"> </v>
      </c>
      <c r="B460" s="375" t="str">
        <f>IF(ISBLANK('Unit Type (8)'!C9), " ", 'Unit Type (8)'!C9)</f>
        <v xml:space="preserve"> </v>
      </c>
      <c r="C460" s="375" t="e">
        <f>B460*'Summary Sheet'!$C$10</f>
        <v>#VALUE!</v>
      </c>
    </row>
    <row r="461" spans="1:3">
      <c r="A461" s="375" t="str">
        <f>IF(ISBLANK('Unit Type (8)'!B10), " ", 'Unit Type (8)'!B10)</f>
        <v xml:space="preserve"> </v>
      </c>
      <c r="B461" s="375" t="str">
        <f>IF(ISBLANK('Unit Type (8)'!C10), " ", 'Unit Type (8)'!C10)</f>
        <v xml:space="preserve"> </v>
      </c>
      <c r="C461" s="375" t="e">
        <f>B461*'Summary Sheet'!$C$10</f>
        <v>#VALUE!</v>
      </c>
    </row>
    <row r="462" spans="1:3">
      <c r="A462" s="375" t="str">
        <f>IF(ISBLANK('Unit Type (8)'!B11), " ", 'Unit Type (8)'!B11)</f>
        <v xml:space="preserve"> </v>
      </c>
      <c r="B462" s="375" t="str">
        <f>IF(ISBLANK('Unit Type (8)'!C11), " ", 'Unit Type (8)'!C11)</f>
        <v xml:space="preserve"> </v>
      </c>
      <c r="C462" s="375" t="e">
        <f>B462*'Summary Sheet'!$C$10</f>
        <v>#VALUE!</v>
      </c>
    </row>
    <row r="463" spans="1:3">
      <c r="A463" s="375" t="str">
        <f>IF(ISBLANK('Unit Type (8)'!B12), " ", 'Unit Type (8)'!B12)</f>
        <v xml:space="preserve"> </v>
      </c>
      <c r="B463" s="375" t="str">
        <f>IF(ISBLANK('Unit Type (8)'!C12), " ", 'Unit Type (8)'!C12)</f>
        <v xml:space="preserve"> </v>
      </c>
      <c r="C463" s="375" t="e">
        <f>B463*'Summary Sheet'!$C$10</f>
        <v>#VALUE!</v>
      </c>
    </row>
    <row r="464" spans="1:3">
      <c r="A464" s="375" t="str">
        <f>IF(ISBLANK('Unit Type (8)'!B13), " ", 'Unit Type (8)'!B13)</f>
        <v xml:space="preserve"> </v>
      </c>
      <c r="B464" s="375" t="str">
        <f>IF(ISBLANK('Unit Type (8)'!C13), " ", 'Unit Type (8)'!C13)</f>
        <v xml:space="preserve"> </v>
      </c>
      <c r="C464" s="375" t="e">
        <f>B464*'Summary Sheet'!$C$10</f>
        <v>#VALUE!</v>
      </c>
    </row>
    <row r="465" spans="1:3">
      <c r="A465" s="375" t="str">
        <f>IF(ISBLANK('Unit Type (8)'!B14), " ", 'Unit Type (8)'!B14)</f>
        <v xml:space="preserve"> </v>
      </c>
      <c r="B465" s="375" t="str">
        <f>IF(ISBLANK('Unit Type (8)'!C14), " ", 'Unit Type (8)'!C14)</f>
        <v xml:space="preserve"> </v>
      </c>
      <c r="C465" s="375" t="e">
        <f>B465*'Summary Sheet'!$C$10</f>
        <v>#VALUE!</v>
      </c>
    </row>
    <row r="466" spans="1:3">
      <c r="A466" s="375" t="str">
        <f>IF(ISBLANK('Unit Type (8)'!B15), " ", 'Unit Type (8)'!B15)</f>
        <v xml:space="preserve"> </v>
      </c>
      <c r="B466" s="375" t="str">
        <f>IF(ISBLANK('Unit Type (8)'!C15), " ", 'Unit Type (8)'!C15)</f>
        <v xml:space="preserve"> </v>
      </c>
      <c r="C466" s="375" t="e">
        <f>B466*'Summary Sheet'!$C$10</f>
        <v>#VALUE!</v>
      </c>
    </row>
    <row r="467" spans="1:3">
      <c r="A467" s="375" t="str">
        <f>IF(ISBLANK('Unit Type (8)'!B16), " ", 'Unit Type (8)'!B16)</f>
        <v xml:space="preserve"> </v>
      </c>
      <c r="B467" s="375" t="str">
        <f>IF(ISBLANK('Unit Type (8)'!C16), " ", 'Unit Type (8)'!C16)</f>
        <v xml:space="preserve"> </v>
      </c>
      <c r="C467" s="375" t="e">
        <f>B467*'Summary Sheet'!$C$10</f>
        <v>#VALUE!</v>
      </c>
    </row>
    <row r="468" spans="1:3">
      <c r="A468" s="375" t="str">
        <f>IF(ISBLANK('Unit Type (8)'!B17), " ", 'Unit Type (8)'!B17)</f>
        <v xml:space="preserve"> </v>
      </c>
      <c r="B468" s="375" t="str">
        <f>IF(ISBLANK('Unit Type (8)'!C17), " ", 'Unit Type (8)'!C17)</f>
        <v xml:space="preserve"> </v>
      </c>
      <c r="C468" s="375" t="e">
        <f>B468*'Summary Sheet'!$C$10</f>
        <v>#VALUE!</v>
      </c>
    </row>
    <row r="469" spans="1:3">
      <c r="A469" s="375" t="str">
        <f>IF(ISBLANK('Unit Type (8)'!B18), " ", 'Unit Type (8)'!B18)</f>
        <v xml:space="preserve"> </v>
      </c>
      <c r="B469" s="375" t="str">
        <f>IF(ISBLANK('Unit Type (8)'!C18), " ", 'Unit Type (8)'!C18)</f>
        <v xml:space="preserve"> </v>
      </c>
      <c r="C469" s="375" t="e">
        <f>B469*'Summary Sheet'!$C$10</f>
        <v>#VALUE!</v>
      </c>
    </row>
    <row r="470" spans="1:3">
      <c r="A470" s="375" t="str">
        <f>IF(ISBLANK('Unit Type (8)'!B19), " ", 'Unit Type (8)'!B19)</f>
        <v xml:space="preserve"> </v>
      </c>
      <c r="B470" s="375" t="str">
        <f>IF(ISBLANK('Unit Type (8)'!C19), " ", 'Unit Type (8)'!C19)</f>
        <v xml:space="preserve"> </v>
      </c>
      <c r="C470" s="375" t="e">
        <f>B470*'Summary Sheet'!$C$10</f>
        <v>#VALUE!</v>
      </c>
    </row>
    <row r="471" spans="1:3">
      <c r="A471" s="375" t="str">
        <f>IF(ISBLANK('Unit Type (8)'!B20), " ", 'Unit Type (8)'!B20)</f>
        <v xml:space="preserve"> </v>
      </c>
      <c r="B471" s="375" t="str">
        <f>IF(ISBLANK('Unit Type (8)'!C20), " ", 'Unit Type (8)'!C20)</f>
        <v xml:space="preserve"> </v>
      </c>
      <c r="C471" s="375" t="e">
        <f>B471*'Summary Sheet'!$C$10</f>
        <v>#VALUE!</v>
      </c>
    </row>
    <row r="472" spans="1:3">
      <c r="A472" s="375" t="str">
        <f>IF(ISBLANK('Unit Type (8)'!B21), " ", 'Unit Type (8)'!B21)</f>
        <v xml:space="preserve"> </v>
      </c>
      <c r="B472" s="375" t="str">
        <f>IF(ISBLANK('Unit Type (8)'!C21), " ", 'Unit Type (8)'!C21)</f>
        <v xml:space="preserve"> </v>
      </c>
      <c r="C472" s="375" t="e">
        <f>B472*'Summary Sheet'!$C$10</f>
        <v>#VALUE!</v>
      </c>
    </row>
    <row r="473" spans="1:3">
      <c r="A473" s="375" t="str">
        <f>IF(ISBLANK('Unit Type (8)'!B22), " ", 'Unit Type (8)'!B22)</f>
        <v xml:space="preserve"> </v>
      </c>
      <c r="B473" s="375" t="str">
        <f>IF(ISBLANK('Unit Type (8)'!C22), " ", 'Unit Type (8)'!C22)</f>
        <v xml:space="preserve"> </v>
      </c>
      <c r="C473" s="375" t="e">
        <f>B473*'Summary Sheet'!$C$10</f>
        <v>#VALUE!</v>
      </c>
    </row>
    <row r="474" spans="1:3">
      <c r="A474" s="375" t="str">
        <f>IF(ISBLANK('Unit Type (8)'!B23), " ", 'Unit Type (8)'!B23)</f>
        <v xml:space="preserve"> </v>
      </c>
      <c r="B474" s="375" t="str">
        <f>IF(ISBLANK('Unit Type (8)'!C23), " ", 'Unit Type (8)'!C23)</f>
        <v xml:space="preserve"> </v>
      </c>
      <c r="C474" s="375" t="e">
        <f>B474*'Summary Sheet'!$C$10</f>
        <v>#VALUE!</v>
      </c>
    </row>
    <row r="475" spans="1:3">
      <c r="A475" s="375" t="str">
        <f>IF(ISBLANK('Unit Type (8)'!B24), " ", 'Unit Type (8)'!B24)</f>
        <v xml:space="preserve"> </v>
      </c>
      <c r="B475" s="375" t="str">
        <f>IF(ISBLANK('Unit Type (8)'!C24), " ", 'Unit Type (8)'!C24)</f>
        <v xml:space="preserve"> </v>
      </c>
      <c r="C475" s="375" t="e">
        <f>B475*'Summary Sheet'!$C$10</f>
        <v>#VALUE!</v>
      </c>
    </row>
    <row r="476" spans="1:3">
      <c r="A476" s="375" t="str">
        <f>IF(ISBLANK('Unit Type (8)'!B25), " ", 'Unit Type (8)'!B25)</f>
        <v xml:space="preserve"> </v>
      </c>
      <c r="B476" s="375" t="str">
        <f>IF(ISBLANK('Unit Type (8)'!C25), " ", 'Unit Type (8)'!C25)</f>
        <v xml:space="preserve"> </v>
      </c>
      <c r="C476" s="375" t="e">
        <f>B476*'Summary Sheet'!$C$10</f>
        <v>#VALUE!</v>
      </c>
    </row>
    <row r="477" spans="1:3">
      <c r="A477" s="375" t="str">
        <f>IF(ISBLANK('Unit Type (8)'!B26), " ", 'Unit Type (8)'!B26)</f>
        <v xml:space="preserve"> </v>
      </c>
      <c r="B477" s="375" t="str">
        <f>IF(ISBLANK('Unit Type (8)'!C26), " ", 'Unit Type (8)'!C26)</f>
        <v xml:space="preserve"> </v>
      </c>
      <c r="C477" s="375" t="e">
        <f>B477*'Summary Sheet'!$C$10</f>
        <v>#VALUE!</v>
      </c>
    </row>
    <row r="478" spans="1:3">
      <c r="A478" s="375" t="str">
        <f>IF(ISBLANK('Unit Type (8)'!B27), " ", 'Unit Type (8)'!B27)</f>
        <v xml:space="preserve"> </v>
      </c>
      <c r="B478" s="375" t="str">
        <f>IF(ISBLANK('Unit Type (8)'!C27), " ", 'Unit Type (8)'!C27)</f>
        <v xml:space="preserve"> </v>
      </c>
      <c r="C478" s="375" t="e">
        <f>B478*'Summary Sheet'!$C$10</f>
        <v>#VALUE!</v>
      </c>
    </row>
    <row r="479" spans="1:3">
      <c r="A479" s="375" t="str">
        <f>IF(ISBLANK('Unit Type (8)'!B28), " ", 'Unit Type (8)'!B28)</f>
        <v xml:space="preserve"> </v>
      </c>
      <c r="B479" s="375" t="str">
        <f>IF(ISBLANK('Unit Type (8)'!C28), " ", 'Unit Type (8)'!C28)</f>
        <v xml:space="preserve"> </v>
      </c>
      <c r="C479" s="375" t="e">
        <f>B479*'Summary Sheet'!$C$10</f>
        <v>#VALUE!</v>
      </c>
    </row>
    <row r="480" spans="1:3">
      <c r="A480" s="375" t="str">
        <f>IF(ISBLANK('Unit Type (8)'!B29), " ", 'Unit Type (8)'!B29)</f>
        <v xml:space="preserve"> </v>
      </c>
      <c r="B480" s="375" t="str">
        <f>IF(ISBLANK('Unit Type (8)'!C29), " ", 'Unit Type (8)'!C29)</f>
        <v xml:space="preserve"> </v>
      </c>
      <c r="C480" s="375" t="e">
        <f>B480*'Summary Sheet'!$C$10</f>
        <v>#VALUE!</v>
      </c>
    </row>
    <row r="481" spans="1:3">
      <c r="A481" s="375" t="str">
        <f>IF(ISBLANK('Unit Type (8)'!B30), " ", 'Unit Type (8)'!B30)</f>
        <v xml:space="preserve"> </v>
      </c>
      <c r="B481" s="375" t="str">
        <f>IF(ISBLANK('Unit Type (8)'!C30), " ", 'Unit Type (8)'!C30)</f>
        <v xml:space="preserve"> </v>
      </c>
      <c r="C481" s="375" t="e">
        <f>B481*'Summary Sheet'!$C$10</f>
        <v>#VALUE!</v>
      </c>
    </row>
    <row r="482" spans="1:3">
      <c r="A482" s="375" t="str">
        <f>IF(ISBLANK('Unit Type (8)'!B31), " ", 'Unit Type (8)'!B31)</f>
        <v xml:space="preserve"> </v>
      </c>
      <c r="B482" s="375" t="str">
        <f>IF(ISBLANK('Unit Type (8)'!C31), " ", 'Unit Type (8)'!C31)</f>
        <v xml:space="preserve"> </v>
      </c>
      <c r="C482" s="375" t="e">
        <f>B482*'Summary Sheet'!$C$10</f>
        <v>#VALUE!</v>
      </c>
    </row>
    <row r="483" spans="1:3">
      <c r="A483" s="375" t="str">
        <f>IF(ISBLANK('Unit Type (8)'!B32), " ", 'Unit Type (8)'!B32)</f>
        <v xml:space="preserve"> </v>
      </c>
      <c r="B483" s="375" t="str">
        <f>IF(ISBLANK('Unit Type (8)'!C32), " ", 'Unit Type (8)'!C32)</f>
        <v xml:space="preserve"> </v>
      </c>
      <c r="C483" s="375" t="e">
        <f>B483*'Summary Sheet'!$C$10</f>
        <v>#VALUE!</v>
      </c>
    </row>
    <row r="484" spans="1:3">
      <c r="A484" s="375" t="str">
        <f>IF(ISBLANK('Unit Type (8)'!B33), " ", 'Unit Type (8)'!B33)</f>
        <v xml:space="preserve"> </v>
      </c>
      <c r="B484" s="375" t="str">
        <f>IF(ISBLANK('Unit Type (8)'!C33), " ", 'Unit Type (8)'!C33)</f>
        <v xml:space="preserve"> </v>
      </c>
      <c r="C484" s="375" t="e">
        <f>B484*'Summary Sheet'!$C$10</f>
        <v>#VALUE!</v>
      </c>
    </row>
    <row r="485" spans="1:3">
      <c r="A485" s="375" t="str">
        <f>IF(ISBLANK('Unit Type (8)'!B34), " ", 'Unit Type (8)'!B34)</f>
        <v xml:space="preserve"> </v>
      </c>
      <c r="B485" s="375" t="str">
        <f>IF(ISBLANK('Unit Type (8)'!C34), " ", 'Unit Type (8)'!C34)</f>
        <v xml:space="preserve"> </v>
      </c>
      <c r="C485" s="375" t="e">
        <f>B485*'Summary Sheet'!$C$10</f>
        <v>#VALUE!</v>
      </c>
    </row>
    <row r="486" spans="1:3">
      <c r="A486" s="375" t="str">
        <f>IF(ISBLANK('Unit Type (8)'!B35), " ", 'Unit Type (8)'!B35)</f>
        <v xml:space="preserve"> </v>
      </c>
      <c r="B486" s="375" t="str">
        <f>IF(ISBLANK('Unit Type (8)'!C35), " ", 'Unit Type (8)'!C35)</f>
        <v xml:space="preserve"> </v>
      </c>
      <c r="C486" s="375" t="e">
        <f>B486*'Summary Sheet'!$C$10</f>
        <v>#VALUE!</v>
      </c>
    </row>
    <row r="487" spans="1:3">
      <c r="A487" s="375" t="str">
        <f>IF(ISBLANK('Unit Type (8)'!B36), " ", 'Unit Type (8)'!B36)</f>
        <v xml:space="preserve"> </v>
      </c>
      <c r="B487" s="375" t="str">
        <f>IF(ISBLANK('Unit Type (8)'!C36), " ", 'Unit Type (8)'!C36)</f>
        <v xml:space="preserve"> </v>
      </c>
      <c r="C487" s="375" t="e">
        <f>B487*'Summary Sheet'!$C$10</f>
        <v>#VALUE!</v>
      </c>
    </row>
    <row r="488" spans="1:3">
      <c r="A488" s="375" t="str">
        <f>IF(ISBLANK('Unit Type (8)'!B37), " ", 'Unit Type (8)'!B37)</f>
        <v xml:space="preserve"> </v>
      </c>
      <c r="B488" s="375" t="str">
        <f>IF(ISBLANK('Unit Type (8)'!C37), " ", 'Unit Type (8)'!C37)</f>
        <v xml:space="preserve"> </v>
      </c>
      <c r="C488" s="375" t="e">
        <f>B488*'Summary Sheet'!$C$10</f>
        <v>#VALUE!</v>
      </c>
    </row>
    <row r="489" spans="1:3">
      <c r="A489" s="375" t="str">
        <f>IF(ISBLANK('Unit Type (8)'!B38), " ", 'Unit Type (8)'!B38)</f>
        <v xml:space="preserve"> </v>
      </c>
      <c r="B489" s="375" t="str">
        <f>IF(ISBLANK('Unit Type (8)'!C38), " ", 'Unit Type (8)'!C38)</f>
        <v xml:space="preserve"> </v>
      </c>
      <c r="C489" s="375" t="e">
        <f>B489*'Summary Sheet'!$C$10</f>
        <v>#VALUE!</v>
      </c>
    </row>
    <row r="490" spans="1:3">
      <c r="A490" s="375" t="str">
        <f>IF(ISBLANK('Unit Type (8)'!B39), " ", 'Unit Type (8)'!B39)</f>
        <v xml:space="preserve"> </v>
      </c>
      <c r="B490" s="375" t="str">
        <f>IF(ISBLANK('Unit Type (8)'!C39), " ", 'Unit Type (8)'!C39)</f>
        <v xml:space="preserve"> </v>
      </c>
      <c r="C490" s="375" t="e">
        <f>B490*'Summary Sheet'!$C$10</f>
        <v>#VALUE!</v>
      </c>
    </row>
    <row r="491" spans="1:3">
      <c r="A491" s="375" t="str">
        <f>IF(ISBLANK('Unit Type (8)'!B40), " ", 'Unit Type (8)'!B40)</f>
        <v xml:space="preserve"> </v>
      </c>
      <c r="B491" s="375" t="str">
        <f>IF(ISBLANK('Unit Type (8)'!C40), " ", 'Unit Type (8)'!C40)</f>
        <v xml:space="preserve"> </v>
      </c>
      <c r="C491" s="375" t="e">
        <f>B491*'Summary Sheet'!$C$10</f>
        <v>#VALUE!</v>
      </c>
    </row>
    <row r="492" spans="1:3">
      <c r="A492" s="375" t="str">
        <f>IF(ISBLANK('Unit Type (8)'!B41), " ", 'Unit Type (8)'!B41)</f>
        <v xml:space="preserve"> </v>
      </c>
      <c r="B492" s="375" t="str">
        <f>IF(ISBLANK('Unit Type (8)'!C41), " ", 'Unit Type (8)'!C41)</f>
        <v xml:space="preserve"> </v>
      </c>
      <c r="C492" s="375" t="e">
        <f>B492*'Summary Sheet'!$C$10</f>
        <v>#VALUE!</v>
      </c>
    </row>
    <row r="493" spans="1:3">
      <c r="A493" s="375" t="str">
        <f>IF(ISBLANK('Unit Type (8)'!B42), " ", 'Unit Type (8)'!B42)</f>
        <v xml:space="preserve"> </v>
      </c>
      <c r="B493" s="375" t="str">
        <f>IF(ISBLANK('Unit Type (8)'!C42), " ", 'Unit Type (8)'!C42)</f>
        <v xml:space="preserve"> </v>
      </c>
      <c r="C493" s="375" t="e">
        <f>B493*'Summary Sheet'!$C$10</f>
        <v>#VALUE!</v>
      </c>
    </row>
    <row r="494" spans="1:3">
      <c r="A494" s="375" t="str">
        <f>IF(ISBLANK('Unit Type (8)'!B43), " ", 'Unit Type (8)'!B43)</f>
        <v xml:space="preserve"> </v>
      </c>
      <c r="B494" s="375" t="str">
        <f>IF(ISBLANK('Unit Type (8)'!C43), " ", 'Unit Type (8)'!C43)</f>
        <v xml:space="preserve"> </v>
      </c>
      <c r="C494" s="375" t="e">
        <f>B494*'Summary Sheet'!$C$10</f>
        <v>#VALUE!</v>
      </c>
    </row>
    <row r="495" spans="1:3">
      <c r="A495" s="375" t="str">
        <f>IF(ISBLANK('Unit Type (8)'!B44), " ", 'Unit Type (8)'!B44)</f>
        <v xml:space="preserve"> </v>
      </c>
      <c r="B495" s="375" t="str">
        <f>IF(ISBLANK('Unit Type (8)'!C44), " ", 'Unit Type (8)'!C44)</f>
        <v xml:space="preserve"> </v>
      </c>
      <c r="C495" s="375" t="e">
        <f>B495*'Summary Sheet'!$C$10</f>
        <v>#VALUE!</v>
      </c>
    </row>
    <row r="496" spans="1:3">
      <c r="A496" s="375" t="str">
        <f>IF(ISBLANK('Unit Type (8)'!B45), " ", 'Unit Type (8)'!B45)</f>
        <v xml:space="preserve"> </v>
      </c>
      <c r="B496" s="375" t="str">
        <f>IF(ISBLANK('Unit Type (8)'!C45), " ", 'Unit Type (8)'!C45)</f>
        <v xml:space="preserve"> </v>
      </c>
      <c r="C496" s="375" t="e">
        <f>B496*'Summary Sheet'!$C$10</f>
        <v>#VALUE!</v>
      </c>
    </row>
    <row r="497" spans="1:3">
      <c r="A497" s="375" t="str">
        <f>IF(ISBLANK('Unit Type (8)'!B46), " ", 'Unit Type (8)'!B46)</f>
        <v xml:space="preserve"> </v>
      </c>
      <c r="B497" s="375" t="str">
        <f>IF(ISBLANK('Unit Type (8)'!C46), " ", 'Unit Type (8)'!C46)</f>
        <v xml:space="preserve"> </v>
      </c>
      <c r="C497" s="375" t="e">
        <f>B497*'Summary Sheet'!$C$10</f>
        <v>#VALUE!</v>
      </c>
    </row>
    <row r="498" spans="1:3">
      <c r="A498" s="375" t="str">
        <f>IF(ISBLANK('Unit Type (8)'!B47), " ", 'Unit Type (8)'!B47)</f>
        <v xml:space="preserve"> </v>
      </c>
      <c r="B498" s="375" t="str">
        <f>IF(ISBLANK('Unit Type (8)'!C47), " ", 'Unit Type (8)'!C47)</f>
        <v xml:space="preserve"> </v>
      </c>
      <c r="C498" s="375" t="e">
        <f>B498*'Summary Sheet'!$C$10</f>
        <v>#VALUE!</v>
      </c>
    </row>
    <row r="499" spans="1:3">
      <c r="A499" s="375" t="str">
        <f>IF(ISBLANK('Unit Type (8)'!B48), " ", 'Unit Type (8)'!B48)</f>
        <v xml:space="preserve"> </v>
      </c>
      <c r="B499" s="375" t="str">
        <f>IF(ISBLANK('Unit Type (8)'!C48), " ", 'Unit Type (8)'!C48)</f>
        <v xml:space="preserve"> </v>
      </c>
      <c r="C499" s="375" t="e">
        <f>B499*'Summary Sheet'!$C$10</f>
        <v>#VALUE!</v>
      </c>
    </row>
    <row r="500" spans="1:3">
      <c r="A500" s="375" t="str">
        <f>IF(ISBLANK('Unit Type (8)'!B49), " ", 'Unit Type (8)'!B49)</f>
        <v xml:space="preserve"> </v>
      </c>
      <c r="B500" s="375" t="str">
        <f>IF(ISBLANK('Unit Type (8)'!C49), " ", 'Unit Type (8)'!C49)</f>
        <v xml:space="preserve"> </v>
      </c>
      <c r="C500" s="375" t="e">
        <f>B500*'Summary Sheet'!$C$10</f>
        <v>#VALUE!</v>
      </c>
    </row>
    <row r="501" spans="1:3">
      <c r="A501" s="375" t="str">
        <f>IF(ISBLANK('Unit Type (8)'!B50), " ", 'Unit Type (8)'!B50)</f>
        <v xml:space="preserve"> </v>
      </c>
      <c r="B501" s="375" t="str">
        <f>IF(ISBLANK('Unit Type (8)'!C50), " ", 'Unit Type (8)'!C50)</f>
        <v xml:space="preserve"> </v>
      </c>
      <c r="C501" s="375" t="e">
        <f>B501*'Summary Sheet'!$C$10</f>
        <v>#VALUE!</v>
      </c>
    </row>
    <row r="502" spans="1:3">
      <c r="A502" s="375" t="str">
        <f>IF(ISBLANK('Unit Type (8)'!B51), " ", 'Unit Type (8)'!B51)</f>
        <v xml:space="preserve"> </v>
      </c>
      <c r="B502" s="375" t="str">
        <f>IF(ISBLANK('Unit Type (8)'!C51), " ", 'Unit Type (8)'!C51)</f>
        <v xml:space="preserve"> </v>
      </c>
      <c r="C502" s="375" t="e">
        <f>B502*'Summary Sheet'!$C$10</f>
        <v>#VALUE!</v>
      </c>
    </row>
    <row r="503" spans="1:3">
      <c r="A503" s="375" t="str">
        <f>IF(ISBLANK('Unit Type (8)'!B52), " ", 'Unit Type (8)'!B52)</f>
        <v xml:space="preserve"> </v>
      </c>
      <c r="B503" s="375" t="str">
        <f>IF(ISBLANK('Unit Type (8)'!C52), " ", 'Unit Type (8)'!C52)</f>
        <v xml:space="preserve"> </v>
      </c>
      <c r="C503" s="375" t="e">
        <f>B503*'Summary Sheet'!$C$10</f>
        <v>#VALUE!</v>
      </c>
    </row>
    <row r="504" spans="1:3">
      <c r="A504" s="375" t="str">
        <f>IF(ISBLANK('Unit Type (8)'!B53), " ", 'Unit Type (8)'!B53)</f>
        <v xml:space="preserve"> </v>
      </c>
      <c r="B504" s="375" t="str">
        <f>IF(ISBLANK('Unit Type (8)'!C53), " ", 'Unit Type (8)'!C53)</f>
        <v xml:space="preserve"> </v>
      </c>
      <c r="C504" s="375" t="e">
        <f>B504*'Summary Sheet'!$C$10</f>
        <v>#VALUE!</v>
      </c>
    </row>
    <row r="505" spans="1:3">
      <c r="A505" s="375" t="str">
        <f>IF(ISBLANK('Unit Type (8)'!B54), " ", 'Unit Type (8)'!B54)</f>
        <v xml:space="preserve"> </v>
      </c>
      <c r="B505" s="375" t="str">
        <f>IF(ISBLANK('Unit Type (8)'!C54), " ", 'Unit Type (8)'!C54)</f>
        <v xml:space="preserve"> </v>
      </c>
      <c r="C505" s="375" t="e">
        <f>B505*'Summary Sheet'!$C$10</f>
        <v>#VALUE!</v>
      </c>
    </row>
    <row r="506" spans="1:3">
      <c r="A506" s="375" t="str">
        <f>IF(ISBLANK('Unit Type (8)'!B55), " ", 'Unit Type (8)'!B55)</f>
        <v xml:space="preserve"> </v>
      </c>
      <c r="B506" s="375" t="str">
        <f>IF(ISBLANK('Unit Type (8)'!C55), " ", 'Unit Type (8)'!C55)</f>
        <v xml:space="preserve"> </v>
      </c>
      <c r="C506" s="375" t="e">
        <f>B506*'Summary Sheet'!$C$10</f>
        <v>#VALUE!</v>
      </c>
    </row>
    <row r="507" spans="1:3">
      <c r="A507" s="375" t="str">
        <f>IF(ISBLANK('Unit Type (8)'!B56), " ", 'Unit Type (8)'!B56)</f>
        <v xml:space="preserve"> </v>
      </c>
      <c r="B507" s="375" t="str">
        <f>IF(ISBLANK('Unit Type (8)'!C56), " ", 'Unit Type (8)'!C56)</f>
        <v xml:space="preserve"> </v>
      </c>
      <c r="C507" s="375" t="e">
        <f>B507*'Summary Sheet'!$C$10</f>
        <v>#VALUE!</v>
      </c>
    </row>
    <row r="508" spans="1:3">
      <c r="A508" s="375" t="str">
        <f>IF(ISBLANK('Unit Type (8)'!B57), " ", 'Unit Type (8)'!B57)</f>
        <v xml:space="preserve"> </v>
      </c>
      <c r="B508" s="375" t="str">
        <f>IF(ISBLANK('Unit Type (8)'!C57), " ", 'Unit Type (8)'!C57)</f>
        <v xml:space="preserve"> </v>
      </c>
      <c r="C508" s="375" t="e">
        <f>B508*'Summary Sheet'!$C$10</f>
        <v>#VALUE!</v>
      </c>
    </row>
    <row r="509" spans="1:3">
      <c r="A509" s="375" t="str">
        <f>IF(ISBLANK('Unit Type (8)'!B58), " ", 'Unit Type (8)'!B58)</f>
        <v xml:space="preserve"> </v>
      </c>
      <c r="B509" s="375" t="str">
        <f>IF(ISBLANK('Unit Type (8)'!C58), " ", 'Unit Type (8)'!C58)</f>
        <v xml:space="preserve"> </v>
      </c>
      <c r="C509" s="375" t="e">
        <f>B509*'Summary Sheet'!$C$10</f>
        <v>#VALUE!</v>
      </c>
    </row>
    <row r="510" spans="1:3">
      <c r="A510" s="375" t="str">
        <f>IF(ISBLANK('Unit Type (8)'!B59), " ", 'Unit Type (8)'!B59)</f>
        <v xml:space="preserve"> </v>
      </c>
      <c r="B510" s="375" t="str">
        <f>IF(ISBLANK('Unit Type (8)'!C59), " ", 'Unit Type (8)'!C59)</f>
        <v xml:space="preserve"> </v>
      </c>
      <c r="C510" s="375" t="e">
        <f>B510*'Summary Sheet'!$C$10</f>
        <v>#VALUE!</v>
      </c>
    </row>
    <row r="511" spans="1:3">
      <c r="A511" s="375" t="str">
        <f>IF(ISBLANK('Unit Type (8)'!B60), " ", 'Unit Type (8)'!B60)</f>
        <v xml:space="preserve"> </v>
      </c>
      <c r="B511" s="375" t="str">
        <f>IF(ISBLANK('Unit Type (8)'!C60), " ", 'Unit Type (8)'!C60)</f>
        <v xml:space="preserve"> </v>
      </c>
      <c r="C511" s="375" t="e">
        <f>B511*'Summary Sheet'!$C$10</f>
        <v>#VALUE!</v>
      </c>
    </row>
    <row r="512" spans="1:3">
      <c r="A512" s="375" t="str">
        <f>IF(ISBLANK('Unit Type (8)'!B61), " ", 'Unit Type (8)'!B61)</f>
        <v xml:space="preserve"> </v>
      </c>
      <c r="B512" s="375" t="str">
        <f>IF(ISBLANK('Unit Type (8)'!C61), " ", 'Unit Type (8)'!C61)</f>
        <v xml:space="preserve"> </v>
      </c>
      <c r="C512" s="375" t="e">
        <f>B512*'Summary Sheet'!$C$10</f>
        <v>#VALUE!</v>
      </c>
    </row>
    <row r="513" spans="1:3">
      <c r="A513" s="375" t="str">
        <f>IF(ISBLANK('Unit Type (8)'!B62), " ", 'Unit Type (8)'!B62)</f>
        <v xml:space="preserve"> </v>
      </c>
      <c r="B513" s="375" t="str">
        <f>IF(ISBLANK('Unit Type (8)'!C62), " ", 'Unit Type (8)'!C62)</f>
        <v xml:space="preserve"> </v>
      </c>
      <c r="C513" s="375" t="e">
        <f>B513*'Summary Sheet'!$C$10</f>
        <v>#VALUE!</v>
      </c>
    </row>
    <row r="514" spans="1:3">
      <c r="A514" s="375" t="str">
        <f>IF(ISBLANK('Unit Type (8)'!B63), " ", 'Unit Type (8)'!B63)</f>
        <v xml:space="preserve"> </v>
      </c>
      <c r="B514" s="375" t="str">
        <f>IF(ISBLANK('Unit Type (8)'!C63), " ", 'Unit Type (8)'!C63)</f>
        <v xml:space="preserve"> </v>
      </c>
      <c r="C514" s="375" t="e">
        <f>B514*'Summary Sheet'!$C$10</f>
        <v>#VALUE!</v>
      </c>
    </row>
    <row r="515" spans="1:3">
      <c r="A515" s="375" t="str">
        <f>IF(ISBLANK('Unit Type (8)'!B64), " ", 'Unit Type (8)'!B64)</f>
        <v xml:space="preserve"> </v>
      </c>
      <c r="B515" s="375" t="str">
        <f>IF(ISBLANK('Unit Type (8)'!C64), " ", 'Unit Type (8)'!C64)</f>
        <v xml:space="preserve"> </v>
      </c>
      <c r="C515" s="375" t="e">
        <f>B515*'Summary Sheet'!$C$10</f>
        <v>#VALUE!</v>
      </c>
    </row>
    <row r="516" spans="1:3">
      <c r="A516" s="375" t="str">
        <f>IF(ISBLANK('Unit Type (8)'!B65), " ", 'Unit Type (8)'!B65)</f>
        <v xml:space="preserve"> </v>
      </c>
      <c r="B516" s="375" t="str">
        <f>IF(ISBLANK('Unit Type (8)'!C65), " ", 'Unit Type (8)'!C65)</f>
        <v xml:space="preserve"> </v>
      </c>
      <c r="C516" s="375" t="e">
        <f>B516*'Summary Sheet'!$C$10</f>
        <v>#VALUE!</v>
      </c>
    </row>
    <row r="517" spans="1:3">
      <c r="A517" s="375" t="str">
        <f>IF(ISBLANK('Unit Type (8)'!B66), " ", 'Unit Type (8)'!B66)</f>
        <v xml:space="preserve"> </v>
      </c>
      <c r="B517" s="375" t="str">
        <f>IF(ISBLANK('Unit Type (8)'!C66), " ", 'Unit Type (8)'!C66)</f>
        <v xml:space="preserve"> </v>
      </c>
      <c r="C517" s="375" t="e">
        <f>B517*'Summary Sheet'!$C$10</f>
        <v>#VALUE!</v>
      </c>
    </row>
    <row r="518" spans="1:3">
      <c r="A518" s="375" t="str">
        <f>IF(ISBLANK('Unit Type (8)'!B67), " ", 'Unit Type (8)'!B67)</f>
        <v xml:space="preserve"> </v>
      </c>
      <c r="B518" s="375" t="str">
        <f>IF(ISBLANK('Unit Type (8)'!C67), " ", 'Unit Type (8)'!C67)</f>
        <v xml:space="preserve"> </v>
      </c>
      <c r="C518" s="375" t="e">
        <f>B518*'Summary Sheet'!$C$10</f>
        <v>#VALUE!</v>
      </c>
    </row>
    <row r="519" spans="1:3">
      <c r="A519" s="375" t="str">
        <f>IF(ISBLANK('Unit Type (8)'!B68), " ", 'Unit Type (8)'!B68)</f>
        <v xml:space="preserve"> </v>
      </c>
      <c r="B519" s="375" t="str">
        <f>IF(ISBLANK('Unit Type (8)'!C68), " ", 'Unit Type (8)'!C68)</f>
        <v xml:space="preserve"> </v>
      </c>
      <c r="C519" s="375" t="e">
        <f>B519*'Summary Sheet'!$C$10</f>
        <v>#VALUE!</v>
      </c>
    </row>
    <row r="520" spans="1:3">
      <c r="A520" s="375" t="str">
        <f>IF(ISBLANK('Unit Type (8)'!B69), " ", 'Unit Type (8)'!B69)</f>
        <v xml:space="preserve"> </v>
      </c>
      <c r="B520" s="375" t="str">
        <f>IF(ISBLANK('Unit Type (8)'!C69), " ", 'Unit Type (8)'!C69)</f>
        <v xml:space="preserve"> </v>
      </c>
      <c r="C520" s="375" t="e">
        <f>B520*'Summary Sheet'!$C$10</f>
        <v>#VALUE!</v>
      </c>
    </row>
    <row r="521" spans="1:3">
      <c r="A521" s="375" t="str">
        <f>IF(ISBLANK('Unit Type (8)'!B70), " ", 'Unit Type (8)'!B70)</f>
        <v xml:space="preserve"> </v>
      </c>
      <c r="B521" s="375" t="str">
        <f>IF(ISBLANK('Unit Type (8)'!C70), " ", 'Unit Type (8)'!C70)</f>
        <v xml:space="preserve"> </v>
      </c>
      <c r="C521" s="375" t="e">
        <f>B521*'Summary Sheet'!$C$10</f>
        <v>#VALUE!</v>
      </c>
    </row>
    <row r="522" spans="1:3">
      <c r="A522" s="375" t="str">
        <f>IF(ISBLANK('Unit Type (9)'!B6), " ", 'Unit Type (9)'!B6)</f>
        <v xml:space="preserve"> </v>
      </c>
      <c r="B522" s="375" t="str">
        <f>IF(ISBLANK('Unit Type (9)'!C6), " ", 'Unit Type (9)'!C6)</f>
        <v xml:space="preserve"> </v>
      </c>
      <c r="C522" s="375" t="e">
        <f>B522*'Summary Sheet'!$C$11</f>
        <v>#VALUE!</v>
      </c>
    </row>
    <row r="523" spans="1:3">
      <c r="A523" s="375" t="str">
        <f>IF(ISBLANK('Unit Type (9)'!B7), " ", 'Unit Type (9)'!B7)</f>
        <v xml:space="preserve"> </v>
      </c>
      <c r="B523" s="375" t="str">
        <f>IF(ISBLANK('Unit Type (9)'!C7), " ", 'Unit Type (9)'!C7)</f>
        <v xml:space="preserve"> </v>
      </c>
      <c r="C523" s="375" t="e">
        <f>B523*'Summary Sheet'!$C$11</f>
        <v>#VALUE!</v>
      </c>
    </row>
    <row r="524" spans="1:3">
      <c r="A524" s="375" t="str">
        <f>IF(ISBLANK('Unit Type (9)'!B8), " ", 'Unit Type (9)'!B8)</f>
        <v xml:space="preserve"> </v>
      </c>
      <c r="B524" s="375" t="str">
        <f>IF(ISBLANK('Unit Type (9)'!C8), " ", 'Unit Type (9)'!C8)</f>
        <v xml:space="preserve"> </v>
      </c>
      <c r="C524" s="375" t="e">
        <f>B524*'Summary Sheet'!$C$11</f>
        <v>#VALUE!</v>
      </c>
    </row>
    <row r="525" spans="1:3">
      <c r="A525" s="375" t="str">
        <f>IF(ISBLANK('Unit Type (9)'!B9), " ", 'Unit Type (9)'!B9)</f>
        <v xml:space="preserve"> </v>
      </c>
      <c r="B525" s="375" t="str">
        <f>IF(ISBLANK('Unit Type (9)'!C9), " ", 'Unit Type (9)'!C9)</f>
        <v xml:space="preserve"> </v>
      </c>
      <c r="C525" s="375" t="e">
        <f>B525*'Summary Sheet'!$C$11</f>
        <v>#VALUE!</v>
      </c>
    </row>
    <row r="526" spans="1:3">
      <c r="A526" s="375" t="str">
        <f>IF(ISBLANK('Unit Type (9)'!B10), " ", 'Unit Type (9)'!B10)</f>
        <v xml:space="preserve"> </v>
      </c>
      <c r="B526" s="375" t="str">
        <f>IF(ISBLANK('Unit Type (9)'!C10), " ", 'Unit Type (9)'!C10)</f>
        <v xml:space="preserve"> </v>
      </c>
      <c r="C526" s="375" t="e">
        <f>B526*'Summary Sheet'!$C$11</f>
        <v>#VALUE!</v>
      </c>
    </row>
    <row r="527" spans="1:3">
      <c r="A527" s="375" t="str">
        <f>IF(ISBLANK('Unit Type (9)'!B11), " ", 'Unit Type (9)'!B11)</f>
        <v xml:space="preserve"> </v>
      </c>
      <c r="B527" s="375" t="str">
        <f>IF(ISBLANK('Unit Type (9)'!C11), " ", 'Unit Type (9)'!C11)</f>
        <v xml:space="preserve"> </v>
      </c>
      <c r="C527" s="375" t="e">
        <f>B527*'Summary Sheet'!$C$11</f>
        <v>#VALUE!</v>
      </c>
    </row>
    <row r="528" spans="1:3">
      <c r="A528" s="375" t="str">
        <f>IF(ISBLANK('Unit Type (9)'!B12), " ", 'Unit Type (9)'!B12)</f>
        <v xml:space="preserve"> </v>
      </c>
      <c r="B528" s="375" t="str">
        <f>IF(ISBLANK('Unit Type (9)'!C12), " ", 'Unit Type (9)'!C12)</f>
        <v xml:space="preserve"> </v>
      </c>
      <c r="C528" s="375" t="e">
        <f>B528*'Summary Sheet'!$C$11</f>
        <v>#VALUE!</v>
      </c>
    </row>
    <row r="529" spans="1:3">
      <c r="A529" s="375" t="str">
        <f>IF(ISBLANK('Unit Type (9)'!B13), " ", 'Unit Type (9)'!B13)</f>
        <v xml:space="preserve"> </v>
      </c>
      <c r="B529" s="375" t="str">
        <f>IF(ISBLANK('Unit Type (9)'!C13), " ", 'Unit Type (9)'!C13)</f>
        <v xml:space="preserve"> </v>
      </c>
      <c r="C529" s="375" t="e">
        <f>B529*'Summary Sheet'!$C$11</f>
        <v>#VALUE!</v>
      </c>
    </row>
    <row r="530" spans="1:3">
      <c r="A530" s="375" t="str">
        <f>IF(ISBLANK('Unit Type (9)'!B14), " ", 'Unit Type (9)'!B14)</f>
        <v xml:space="preserve"> </v>
      </c>
      <c r="B530" s="375" t="str">
        <f>IF(ISBLANK('Unit Type (9)'!C14), " ", 'Unit Type (9)'!C14)</f>
        <v xml:space="preserve"> </v>
      </c>
      <c r="C530" s="375" t="e">
        <f>B530*'Summary Sheet'!$C$11</f>
        <v>#VALUE!</v>
      </c>
    </row>
    <row r="531" spans="1:3">
      <c r="A531" s="375" t="str">
        <f>IF(ISBLANK('Unit Type (9)'!B15), " ", 'Unit Type (9)'!B15)</f>
        <v xml:space="preserve"> </v>
      </c>
      <c r="B531" s="375" t="str">
        <f>IF(ISBLANK('Unit Type (9)'!C15), " ", 'Unit Type (9)'!C15)</f>
        <v xml:space="preserve"> </v>
      </c>
      <c r="C531" s="375" t="e">
        <f>B531*'Summary Sheet'!$C$11</f>
        <v>#VALUE!</v>
      </c>
    </row>
    <row r="532" spans="1:3">
      <c r="A532" s="375" t="str">
        <f>IF(ISBLANK('Unit Type (9)'!B16), " ", 'Unit Type (9)'!B16)</f>
        <v xml:space="preserve"> </v>
      </c>
      <c r="B532" s="375" t="str">
        <f>IF(ISBLANK('Unit Type (9)'!C16), " ", 'Unit Type (9)'!C16)</f>
        <v xml:space="preserve"> </v>
      </c>
      <c r="C532" s="375" t="e">
        <f>B532*'Summary Sheet'!$C$11</f>
        <v>#VALUE!</v>
      </c>
    </row>
    <row r="533" spans="1:3">
      <c r="A533" s="375" t="str">
        <f>IF(ISBLANK('Unit Type (9)'!B17), " ", 'Unit Type (9)'!B17)</f>
        <v xml:space="preserve"> </v>
      </c>
      <c r="B533" s="375" t="str">
        <f>IF(ISBLANK('Unit Type (9)'!C17), " ", 'Unit Type (9)'!C17)</f>
        <v xml:space="preserve"> </v>
      </c>
      <c r="C533" s="375" t="e">
        <f>B533*'Summary Sheet'!$C$11</f>
        <v>#VALUE!</v>
      </c>
    </row>
    <row r="534" spans="1:3">
      <c r="A534" s="375" t="str">
        <f>IF(ISBLANK('Unit Type (9)'!B18), " ", 'Unit Type (9)'!B18)</f>
        <v xml:space="preserve"> </v>
      </c>
      <c r="B534" s="375" t="str">
        <f>IF(ISBLANK('Unit Type (9)'!C18), " ", 'Unit Type (9)'!C18)</f>
        <v xml:space="preserve"> </v>
      </c>
      <c r="C534" s="375" t="e">
        <f>B534*'Summary Sheet'!$C$11</f>
        <v>#VALUE!</v>
      </c>
    </row>
    <row r="535" spans="1:3">
      <c r="A535" s="375" t="str">
        <f>IF(ISBLANK('Unit Type (9)'!B19), " ", 'Unit Type (9)'!B19)</f>
        <v xml:space="preserve"> </v>
      </c>
      <c r="B535" s="375" t="str">
        <f>IF(ISBLANK('Unit Type (9)'!C19), " ", 'Unit Type (9)'!C19)</f>
        <v xml:space="preserve"> </v>
      </c>
      <c r="C535" s="375" t="e">
        <f>B535*'Summary Sheet'!$C$11</f>
        <v>#VALUE!</v>
      </c>
    </row>
    <row r="536" spans="1:3">
      <c r="A536" s="375" t="str">
        <f>IF(ISBLANK('Unit Type (9)'!B20), " ", 'Unit Type (9)'!B20)</f>
        <v xml:space="preserve"> </v>
      </c>
      <c r="B536" s="375" t="str">
        <f>IF(ISBLANK('Unit Type (9)'!C20), " ", 'Unit Type (9)'!C20)</f>
        <v xml:space="preserve"> </v>
      </c>
      <c r="C536" s="375" t="e">
        <f>B536*'Summary Sheet'!$C$11</f>
        <v>#VALUE!</v>
      </c>
    </row>
    <row r="537" spans="1:3">
      <c r="A537" s="375" t="str">
        <f>IF(ISBLANK('Unit Type (9)'!B21), " ", 'Unit Type (9)'!B21)</f>
        <v xml:space="preserve"> </v>
      </c>
      <c r="B537" s="375" t="str">
        <f>IF(ISBLANK('Unit Type (9)'!C21), " ", 'Unit Type (9)'!C21)</f>
        <v xml:space="preserve"> </v>
      </c>
      <c r="C537" s="375" t="e">
        <f>B537*'Summary Sheet'!$C$11</f>
        <v>#VALUE!</v>
      </c>
    </row>
    <row r="538" spans="1:3">
      <c r="A538" s="375" t="str">
        <f>IF(ISBLANK('Unit Type (9)'!B22), " ", 'Unit Type (9)'!B22)</f>
        <v xml:space="preserve"> </v>
      </c>
      <c r="B538" s="375" t="str">
        <f>IF(ISBLANK('Unit Type (9)'!C22), " ", 'Unit Type (9)'!C22)</f>
        <v xml:space="preserve"> </v>
      </c>
      <c r="C538" s="375" t="e">
        <f>B538*'Summary Sheet'!$C$11</f>
        <v>#VALUE!</v>
      </c>
    </row>
    <row r="539" spans="1:3">
      <c r="A539" s="375" t="str">
        <f>IF(ISBLANK('Unit Type (9)'!B23), " ", 'Unit Type (9)'!B23)</f>
        <v xml:space="preserve"> </v>
      </c>
      <c r="B539" s="375" t="str">
        <f>IF(ISBLANK('Unit Type (9)'!C23), " ", 'Unit Type (9)'!C23)</f>
        <v xml:space="preserve"> </v>
      </c>
      <c r="C539" s="375" t="e">
        <f>B539*'Summary Sheet'!$C$11</f>
        <v>#VALUE!</v>
      </c>
    </row>
    <row r="540" spans="1:3">
      <c r="A540" s="375" t="str">
        <f>IF(ISBLANK('Unit Type (9)'!B24), " ", 'Unit Type (9)'!B24)</f>
        <v xml:space="preserve"> </v>
      </c>
      <c r="B540" s="375" t="str">
        <f>IF(ISBLANK('Unit Type (9)'!C24), " ", 'Unit Type (9)'!C24)</f>
        <v xml:space="preserve"> </v>
      </c>
      <c r="C540" s="375" t="e">
        <f>B540*'Summary Sheet'!$C$11</f>
        <v>#VALUE!</v>
      </c>
    </row>
    <row r="541" spans="1:3">
      <c r="A541" s="375" t="str">
        <f>IF(ISBLANK('Unit Type (9)'!B25), " ", 'Unit Type (9)'!B25)</f>
        <v xml:space="preserve"> </v>
      </c>
      <c r="B541" s="375" t="str">
        <f>IF(ISBLANK('Unit Type (9)'!C25), " ", 'Unit Type (9)'!C25)</f>
        <v xml:space="preserve"> </v>
      </c>
      <c r="C541" s="375" t="e">
        <f>B541*'Summary Sheet'!$C$11</f>
        <v>#VALUE!</v>
      </c>
    </row>
    <row r="542" spans="1:3">
      <c r="A542" s="375" t="str">
        <f>IF(ISBLANK('Unit Type (9)'!B26), " ", 'Unit Type (9)'!B26)</f>
        <v xml:space="preserve"> </v>
      </c>
      <c r="B542" s="375" t="str">
        <f>IF(ISBLANK('Unit Type (9)'!C26), " ", 'Unit Type (9)'!C26)</f>
        <v xml:space="preserve"> </v>
      </c>
      <c r="C542" s="375" t="e">
        <f>B542*'Summary Sheet'!$C$11</f>
        <v>#VALUE!</v>
      </c>
    </row>
    <row r="543" spans="1:3">
      <c r="A543" s="375" t="str">
        <f>IF(ISBLANK('Unit Type (9)'!B27), " ", 'Unit Type (9)'!B27)</f>
        <v xml:space="preserve"> </v>
      </c>
      <c r="B543" s="375" t="str">
        <f>IF(ISBLANK('Unit Type (9)'!C27), " ", 'Unit Type (9)'!C27)</f>
        <v xml:space="preserve"> </v>
      </c>
      <c r="C543" s="375" t="e">
        <f>B543*'Summary Sheet'!$C$11</f>
        <v>#VALUE!</v>
      </c>
    </row>
    <row r="544" spans="1:3">
      <c r="A544" s="375" t="str">
        <f>IF(ISBLANK('Unit Type (9)'!B28), " ", 'Unit Type (9)'!B28)</f>
        <v xml:space="preserve"> </v>
      </c>
      <c r="B544" s="375" t="str">
        <f>IF(ISBLANK('Unit Type (9)'!C28), " ", 'Unit Type (9)'!C28)</f>
        <v xml:space="preserve"> </v>
      </c>
      <c r="C544" s="375" t="e">
        <f>B544*'Summary Sheet'!$C$11</f>
        <v>#VALUE!</v>
      </c>
    </row>
    <row r="545" spans="1:3">
      <c r="A545" s="375" t="str">
        <f>IF(ISBLANK('Unit Type (9)'!B29), " ", 'Unit Type (9)'!B29)</f>
        <v xml:space="preserve"> </v>
      </c>
      <c r="B545" s="375" t="str">
        <f>IF(ISBLANK('Unit Type (9)'!C29), " ", 'Unit Type (9)'!C29)</f>
        <v xml:space="preserve"> </v>
      </c>
      <c r="C545" s="375" t="e">
        <f>B545*'Summary Sheet'!$C$11</f>
        <v>#VALUE!</v>
      </c>
    </row>
    <row r="546" spans="1:3">
      <c r="A546" s="375" t="str">
        <f>IF(ISBLANK('Unit Type (9)'!B30), " ", 'Unit Type (9)'!B30)</f>
        <v xml:space="preserve"> </v>
      </c>
      <c r="B546" s="375" t="str">
        <f>IF(ISBLANK('Unit Type (9)'!C30), " ", 'Unit Type (9)'!C30)</f>
        <v xml:space="preserve"> </v>
      </c>
      <c r="C546" s="375" t="e">
        <f>B546*'Summary Sheet'!$C$11</f>
        <v>#VALUE!</v>
      </c>
    </row>
    <row r="547" spans="1:3">
      <c r="A547" s="375" t="str">
        <f>IF(ISBLANK('Unit Type (9)'!B31), " ", 'Unit Type (9)'!B31)</f>
        <v xml:space="preserve"> </v>
      </c>
      <c r="B547" s="375" t="str">
        <f>IF(ISBLANK('Unit Type (9)'!C31), " ", 'Unit Type (9)'!C31)</f>
        <v xml:space="preserve"> </v>
      </c>
      <c r="C547" s="375" t="e">
        <f>B547*'Summary Sheet'!$C$11</f>
        <v>#VALUE!</v>
      </c>
    </row>
    <row r="548" spans="1:3">
      <c r="A548" s="375" t="str">
        <f>IF(ISBLANK('Unit Type (9)'!B32), " ", 'Unit Type (9)'!B32)</f>
        <v xml:space="preserve"> </v>
      </c>
      <c r="B548" s="375" t="str">
        <f>IF(ISBLANK('Unit Type (9)'!C32), " ", 'Unit Type (9)'!C32)</f>
        <v xml:space="preserve"> </v>
      </c>
      <c r="C548" s="375" t="e">
        <f>B548*'Summary Sheet'!$C$11</f>
        <v>#VALUE!</v>
      </c>
    </row>
    <row r="549" spans="1:3">
      <c r="A549" s="375" t="str">
        <f>IF(ISBLANK('Unit Type (9)'!B33), " ", 'Unit Type (9)'!B33)</f>
        <v xml:space="preserve"> </v>
      </c>
      <c r="B549" s="375" t="str">
        <f>IF(ISBLANK('Unit Type (9)'!C33), " ", 'Unit Type (9)'!C33)</f>
        <v xml:space="preserve"> </v>
      </c>
      <c r="C549" s="375" t="e">
        <f>B549*'Summary Sheet'!$C$11</f>
        <v>#VALUE!</v>
      </c>
    </row>
    <row r="550" spans="1:3">
      <c r="A550" s="375" t="str">
        <f>IF(ISBLANK('Unit Type (9)'!B34), " ", 'Unit Type (9)'!B34)</f>
        <v xml:space="preserve"> </v>
      </c>
      <c r="B550" s="375" t="str">
        <f>IF(ISBLANK('Unit Type (9)'!C34), " ", 'Unit Type (9)'!C34)</f>
        <v xml:space="preserve"> </v>
      </c>
      <c r="C550" s="375" t="e">
        <f>B550*'Summary Sheet'!$C$11</f>
        <v>#VALUE!</v>
      </c>
    </row>
    <row r="551" spans="1:3">
      <c r="A551" s="375" t="str">
        <f>IF(ISBLANK('Unit Type (9)'!B35), " ", 'Unit Type (9)'!B35)</f>
        <v xml:space="preserve"> </v>
      </c>
      <c r="B551" s="375" t="str">
        <f>IF(ISBLANK('Unit Type (9)'!C35), " ", 'Unit Type (9)'!C35)</f>
        <v xml:space="preserve"> </v>
      </c>
      <c r="C551" s="375" t="e">
        <f>B551*'Summary Sheet'!$C$11</f>
        <v>#VALUE!</v>
      </c>
    </row>
    <row r="552" spans="1:3">
      <c r="A552" s="375" t="str">
        <f>IF(ISBLANK('Unit Type (9)'!B36), " ", 'Unit Type (9)'!B36)</f>
        <v xml:space="preserve"> </v>
      </c>
      <c r="B552" s="375" t="str">
        <f>IF(ISBLANK('Unit Type (9)'!C36), " ", 'Unit Type (9)'!C36)</f>
        <v xml:space="preserve"> </v>
      </c>
      <c r="C552" s="375" t="e">
        <f>B552*'Summary Sheet'!$C$11</f>
        <v>#VALUE!</v>
      </c>
    </row>
    <row r="553" spans="1:3">
      <c r="A553" s="375" t="str">
        <f>IF(ISBLANK('Unit Type (9)'!B37), " ", 'Unit Type (9)'!B37)</f>
        <v xml:space="preserve"> </v>
      </c>
      <c r="B553" s="375" t="str">
        <f>IF(ISBLANK('Unit Type (9)'!C37), " ", 'Unit Type (9)'!C37)</f>
        <v xml:space="preserve"> </v>
      </c>
      <c r="C553" s="375" t="e">
        <f>B553*'Summary Sheet'!$C$11</f>
        <v>#VALUE!</v>
      </c>
    </row>
    <row r="554" spans="1:3">
      <c r="A554" s="375" t="str">
        <f>IF(ISBLANK('Unit Type (9)'!B38), " ", 'Unit Type (9)'!B38)</f>
        <v xml:space="preserve"> </v>
      </c>
      <c r="B554" s="375" t="str">
        <f>IF(ISBLANK('Unit Type (9)'!C38), " ", 'Unit Type (9)'!C38)</f>
        <v xml:space="preserve"> </v>
      </c>
      <c r="C554" s="375" t="e">
        <f>B554*'Summary Sheet'!$C$11</f>
        <v>#VALUE!</v>
      </c>
    </row>
    <row r="555" spans="1:3">
      <c r="A555" s="375" t="str">
        <f>IF(ISBLANK('Unit Type (9)'!B39), " ", 'Unit Type (9)'!B39)</f>
        <v xml:space="preserve"> </v>
      </c>
      <c r="B555" s="375" t="str">
        <f>IF(ISBLANK('Unit Type (9)'!C39), " ", 'Unit Type (9)'!C39)</f>
        <v xml:space="preserve"> </v>
      </c>
      <c r="C555" s="375" t="e">
        <f>B555*'Summary Sheet'!$C$11</f>
        <v>#VALUE!</v>
      </c>
    </row>
    <row r="556" spans="1:3">
      <c r="A556" s="375" t="str">
        <f>IF(ISBLANK('Unit Type (9)'!B40), " ", 'Unit Type (9)'!B40)</f>
        <v xml:space="preserve"> </v>
      </c>
      <c r="B556" s="375" t="str">
        <f>IF(ISBLANK('Unit Type (9)'!C40), " ", 'Unit Type (9)'!C40)</f>
        <v xml:space="preserve"> </v>
      </c>
      <c r="C556" s="375" t="e">
        <f>B556*'Summary Sheet'!$C$11</f>
        <v>#VALUE!</v>
      </c>
    </row>
    <row r="557" spans="1:3">
      <c r="A557" s="375" t="str">
        <f>IF(ISBLANK('Unit Type (9)'!B41), " ", 'Unit Type (9)'!B41)</f>
        <v xml:space="preserve"> </v>
      </c>
      <c r="B557" s="375" t="str">
        <f>IF(ISBLANK('Unit Type (9)'!C41), " ", 'Unit Type (9)'!C41)</f>
        <v xml:space="preserve"> </v>
      </c>
      <c r="C557" s="375" t="e">
        <f>B557*'Summary Sheet'!$C$11</f>
        <v>#VALUE!</v>
      </c>
    </row>
    <row r="558" spans="1:3">
      <c r="A558" s="375" t="str">
        <f>IF(ISBLANK('Unit Type (9)'!B42), " ", 'Unit Type (9)'!B42)</f>
        <v xml:space="preserve"> </v>
      </c>
      <c r="B558" s="375" t="str">
        <f>IF(ISBLANK('Unit Type (9)'!C42), " ", 'Unit Type (9)'!C42)</f>
        <v xml:space="preserve"> </v>
      </c>
      <c r="C558" s="375" t="e">
        <f>B558*'Summary Sheet'!$C$11</f>
        <v>#VALUE!</v>
      </c>
    </row>
    <row r="559" spans="1:3">
      <c r="A559" s="375" t="str">
        <f>IF(ISBLANK('Unit Type (9)'!B43), " ", 'Unit Type (9)'!B43)</f>
        <v xml:space="preserve"> </v>
      </c>
      <c r="B559" s="375" t="str">
        <f>IF(ISBLANK('Unit Type (9)'!C43), " ", 'Unit Type (9)'!C43)</f>
        <v xml:space="preserve"> </v>
      </c>
      <c r="C559" s="375" t="e">
        <f>B559*'Summary Sheet'!$C$11</f>
        <v>#VALUE!</v>
      </c>
    </row>
    <row r="560" spans="1:3">
      <c r="A560" s="375" t="str">
        <f>IF(ISBLANK('Unit Type (9)'!B44), " ", 'Unit Type (9)'!B44)</f>
        <v xml:space="preserve"> </v>
      </c>
      <c r="B560" s="375" t="str">
        <f>IF(ISBLANK('Unit Type (9)'!C44), " ", 'Unit Type (9)'!C44)</f>
        <v xml:space="preserve"> </v>
      </c>
      <c r="C560" s="375" t="e">
        <f>B560*'Summary Sheet'!$C$11</f>
        <v>#VALUE!</v>
      </c>
    </row>
    <row r="561" spans="1:3">
      <c r="A561" s="375" t="str">
        <f>IF(ISBLANK('Unit Type (9)'!B45), " ", 'Unit Type (9)'!B45)</f>
        <v xml:space="preserve"> </v>
      </c>
      <c r="B561" s="375" t="str">
        <f>IF(ISBLANK('Unit Type (9)'!C45), " ", 'Unit Type (9)'!C45)</f>
        <v xml:space="preserve"> </v>
      </c>
      <c r="C561" s="375" t="e">
        <f>B561*'Summary Sheet'!$C$11</f>
        <v>#VALUE!</v>
      </c>
    </row>
    <row r="562" spans="1:3">
      <c r="A562" s="375" t="str">
        <f>IF(ISBLANK('Unit Type (9)'!B46), " ", 'Unit Type (9)'!B46)</f>
        <v xml:space="preserve"> </v>
      </c>
      <c r="B562" s="375" t="str">
        <f>IF(ISBLANK('Unit Type (9)'!C46), " ", 'Unit Type (9)'!C46)</f>
        <v xml:space="preserve"> </v>
      </c>
      <c r="C562" s="375" t="e">
        <f>B562*'Summary Sheet'!$C$11</f>
        <v>#VALUE!</v>
      </c>
    </row>
    <row r="563" spans="1:3">
      <c r="A563" s="375" t="str">
        <f>IF(ISBLANK('Unit Type (9)'!B47), " ", 'Unit Type (9)'!B47)</f>
        <v xml:space="preserve"> </v>
      </c>
      <c r="B563" s="375" t="str">
        <f>IF(ISBLANK('Unit Type (9)'!C47), " ", 'Unit Type (9)'!C47)</f>
        <v xml:space="preserve"> </v>
      </c>
      <c r="C563" s="375" t="e">
        <f>B563*'Summary Sheet'!$C$11</f>
        <v>#VALUE!</v>
      </c>
    </row>
    <row r="564" spans="1:3">
      <c r="A564" s="375" t="str">
        <f>IF(ISBLANK('Unit Type (9)'!B48), " ", 'Unit Type (9)'!B48)</f>
        <v xml:space="preserve"> </v>
      </c>
      <c r="B564" s="375" t="str">
        <f>IF(ISBLANK('Unit Type (9)'!C48), " ", 'Unit Type (9)'!C48)</f>
        <v xml:space="preserve"> </v>
      </c>
      <c r="C564" s="375" t="e">
        <f>B564*'Summary Sheet'!$C$11</f>
        <v>#VALUE!</v>
      </c>
    </row>
    <row r="565" spans="1:3">
      <c r="A565" s="375" t="str">
        <f>IF(ISBLANK('Unit Type (9)'!B49), " ", 'Unit Type (9)'!B49)</f>
        <v xml:space="preserve"> </v>
      </c>
      <c r="B565" s="375" t="str">
        <f>IF(ISBLANK('Unit Type (9)'!C49), " ", 'Unit Type (9)'!C49)</f>
        <v xml:space="preserve"> </v>
      </c>
      <c r="C565" s="375" t="e">
        <f>B565*'Summary Sheet'!$C$11</f>
        <v>#VALUE!</v>
      </c>
    </row>
    <row r="566" spans="1:3">
      <c r="A566" s="375" t="str">
        <f>IF(ISBLANK('Unit Type (9)'!B50), " ", 'Unit Type (9)'!B50)</f>
        <v xml:space="preserve"> </v>
      </c>
      <c r="B566" s="375" t="str">
        <f>IF(ISBLANK('Unit Type (9)'!C50), " ", 'Unit Type (9)'!C50)</f>
        <v xml:space="preserve"> </v>
      </c>
      <c r="C566" s="375" t="e">
        <f>B566*'Summary Sheet'!$C$11</f>
        <v>#VALUE!</v>
      </c>
    </row>
    <row r="567" spans="1:3">
      <c r="A567" s="375" t="str">
        <f>IF(ISBLANK('Unit Type (9)'!B51), " ", 'Unit Type (9)'!B51)</f>
        <v xml:space="preserve"> </v>
      </c>
      <c r="B567" s="375" t="str">
        <f>IF(ISBLANK('Unit Type (9)'!C51), " ", 'Unit Type (9)'!C51)</f>
        <v xml:space="preserve"> </v>
      </c>
      <c r="C567" s="375" t="e">
        <f>B567*'Summary Sheet'!$C$11</f>
        <v>#VALUE!</v>
      </c>
    </row>
    <row r="568" spans="1:3">
      <c r="A568" s="375" t="str">
        <f>IF(ISBLANK('Unit Type (9)'!B52), " ", 'Unit Type (9)'!B52)</f>
        <v xml:space="preserve"> </v>
      </c>
      <c r="B568" s="375" t="str">
        <f>IF(ISBLANK('Unit Type (9)'!C52), " ", 'Unit Type (9)'!C52)</f>
        <v xml:space="preserve"> </v>
      </c>
      <c r="C568" s="375" t="e">
        <f>B568*'Summary Sheet'!$C$11</f>
        <v>#VALUE!</v>
      </c>
    </row>
    <row r="569" spans="1:3">
      <c r="A569" s="375" t="str">
        <f>IF(ISBLANK('Unit Type (9)'!B53), " ", 'Unit Type (9)'!B53)</f>
        <v xml:space="preserve"> </v>
      </c>
      <c r="B569" s="375" t="str">
        <f>IF(ISBLANK('Unit Type (9)'!C53), " ", 'Unit Type (9)'!C53)</f>
        <v xml:space="preserve"> </v>
      </c>
      <c r="C569" s="375" t="e">
        <f>B569*'Summary Sheet'!$C$11</f>
        <v>#VALUE!</v>
      </c>
    </row>
    <row r="570" spans="1:3">
      <c r="A570" s="375" t="str">
        <f>IF(ISBLANK('Unit Type (9)'!B54), " ", 'Unit Type (9)'!B54)</f>
        <v xml:space="preserve"> </v>
      </c>
      <c r="B570" s="375" t="str">
        <f>IF(ISBLANK('Unit Type (9)'!C54), " ", 'Unit Type (9)'!C54)</f>
        <v xml:space="preserve"> </v>
      </c>
      <c r="C570" s="375" t="e">
        <f>B570*'Summary Sheet'!$C$11</f>
        <v>#VALUE!</v>
      </c>
    </row>
    <row r="571" spans="1:3">
      <c r="A571" s="375" t="str">
        <f>IF(ISBLANK('Unit Type (9)'!B55), " ", 'Unit Type (9)'!B55)</f>
        <v xml:space="preserve"> </v>
      </c>
      <c r="B571" s="375" t="str">
        <f>IF(ISBLANK('Unit Type (9)'!C55), " ", 'Unit Type (9)'!C55)</f>
        <v xml:space="preserve"> </v>
      </c>
      <c r="C571" s="375" t="e">
        <f>B571*'Summary Sheet'!$C$11</f>
        <v>#VALUE!</v>
      </c>
    </row>
    <row r="572" spans="1:3">
      <c r="A572" s="375" t="str">
        <f>IF(ISBLANK('Unit Type (9)'!B56), " ", 'Unit Type (9)'!B56)</f>
        <v xml:space="preserve"> </v>
      </c>
      <c r="B572" s="375" t="str">
        <f>IF(ISBLANK('Unit Type (9)'!C56), " ", 'Unit Type (9)'!C56)</f>
        <v xml:space="preserve"> </v>
      </c>
      <c r="C572" s="375" t="e">
        <f>B572*'Summary Sheet'!$C$11</f>
        <v>#VALUE!</v>
      </c>
    </row>
    <row r="573" spans="1:3">
      <c r="A573" s="375" t="str">
        <f>IF(ISBLANK('Unit Type (9)'!B57), " ", 'Unit Type (9)'!B57)</f>
        <v xml:space="preserve"> </v>
      </c>
      <c r="B573" s="375" t="str">
        <f>IF(ISBLANK('Unit Type (9)'!C57), " ", 'Unit Type (9)'!C57)</f>
        <v xml:space="preserve"> </v>
      </c>
      <c r="C573" s="375" t="e">
        <f>B573*'Summary Sheet'!$C$11</f>
        <v>#VALUE!</v>
      </c>
    </row>
    <row r="574" spans="1:3">
      <c r="A574" s="375" t="str">
        <f>IF(ISBLANK('Unit Type (9)'!B58), " ", 'Unit Type (9)'!B58)</f>
        <v xml:space="preserve"> </v>
      </c>
      <c r="B574" s="375" t="str">
        <f>IF(ISBLANK('Unit Type (9)'!C58), " ", 'Unit Type (9)'!C58)</f>
        <v xml:space="preserve"> </v>
      </c>
      <c r="C574" s="375" t="e">
        <f>B574*'Summary Sheet'!$C$11</f>
        <v>#VALUE!</v>
      </c>
    </row>
    <row r="575" spans="1:3">
      <c r="A575" s="375" t="str">
        <f>IF(ISBLANK('Unit Type (9)'!B59), " ", 'Unit Type (9)'!B59)</f>
        <v xml:space="preserve"> </v>
      </c>
      <c r="B575" s="375" t="str">
        <f>IF(ISBLANK('Unit Type (9)'!C59), " ", 'Unit Type (9)'!C59)</f>
        <v xml:space="preserve"> </v>
      </c>
      <c r="C575" s="375" t="e">
        <f>B575*'Summary Sheet'!$C$11</f>
        <v>#VALUE!</v>
      </c>
    </row>
    <row r="576" spans="1:3">
      <c r="A576" s="375" t="str">
        <f>IF(ISBLANK('Unit Type (9)'!B60), " ", 'Unit Type (9)'!B60)</f>
        <v xml:space="preserve"> </v>
      </c>
      <c r="B576" s="375" t="str">
        <f>IF(ISBLANK('Unit Type (9)'!C60), " ", 'Unit Type (9)'!C60)</f>
        <v xml:space="preserve"> </v>
      </c>
      <c r="C576" s="375" t="e">
        <f>B576*'Summary Sheet'!$C$11</f>
        <v>#VALUE!</v>
      </c>
    </row>
    <row r="577" spans="1:3">
      <c r="A577" s="375" t="str">
        <f>IF(ISBLANK('Unit Type (9)'!B61), " ", 'Unit Type (9)'!B61)</f>
        <v xml:space="preserve"> </v>
      </c>
      <c r="B577" s="375" t="str">
        <f>IF(ISBLANK('Unit Type (9)'!C61), " ", 'Unit Type (9)'!C61)</f>
        <v xml:space="preserve"> </v>
      </c>
      <c r="C577" s="375" t="e">
        <f>B577*'Summary Sheet'!$C$11</f>
        <v>#VALUE!</v>
      </c>
    </row>
    <row r="578" spans="1:3">
      <c r="A578" s="375" t="str">
        <f>IF(ISBLANK('Unit Type (9)'!B62), " ", 'Unit Type (9)'!B62)</f>
        <v xml:space="preserve"> </v>
      </c>
      <c r="B578" s="375" t="str">
        <f>IF(ISBLANK('Unit Type (9)'!C62), " ", 'Unit Type (9)'!C62)</f>
        <v xml:space="preserve"> </v>
      </c>
      <c r="C578" s="375" t="e">
        <f>B578*'Summary Sheet'!$C$11</f>
        <v>#VALUE!</v>
      </c>
    </row>
    <row r="579" spans="1:3">
      <c r="A579" s="375" t="str">
        <f>IF(ISBLANK('Unit Type (9)'!B63), " ", 'Unit Type (9)'!B63)</f>
        <v xml:space="preserve"> </v>
      </c>
      <c r="B579" s="375" t="str">
        <f>IF(ISBLANK('Unit Type (9)'!C63), " ", 'Unit Type (9)'!C63)</f>
        <v xml:space="preserve"> </v>
      </c>
      <c r="C579" s="375" t="e">
        <f>B579*'Summary Sheet'!$C$11</f>
        <v>#VALUE!</v>
      </c>
    </row>
    <row r="580" spans="1:3">
      <c r="A580" s="375" t="str">
        <f>IF(ISBLANK('Unit Type (9)'!B64), " ", 'Unit Type (9)'!B64)</f>
        <v xml:space="preserve"> </v>
      </c>
      <c r="B580" s="375" t="str">
        <f>IF(ISBLANK('Unit Type (9)'!C64), " ", 'Unit Type (9)'!C64)</f>
        <v xml:space="preserve"> </v>
      </c>
      <c r="C580" s="375" t="e">
        <f>B580*'Summary Sheet'!$C$11</f>
        <v>#VALUE!</v>
      </c>
    </row>
    <row r="581" spans="1:3">
      <c r="A581" s="375" t="str">
        <f>IF(ISBLANK('Unit Type (9)'!B65), " ", 'Unit Type (9)'!B65)</f>
        <v xml:space="preserve"> </v>
      </c>
      <c r="B581" s="375" t="str">
        <f>IF(ISBLANK('Unit Type (9)'!C65), " ", 'Unit Type (9)'!C65)</f>
        <v xml:space="preserve"> </v>
      </c>
      <c r="C581" s="375" t="e">
        <f>B581*'Summary Sheet'!$C$11</f>
        <v>#VALUE!</v>
      </c>
    </row>
    <row r="582" spans="1:3">
      <c r="A582" s="375" t="str">
        <f>IF(ISBLANK('Unit Type (9)'!B66), " ", 'Unit Type (9)'!B66)</f>
        <v xml:space="preserve"> </v>
      </c>
      <c r="B582" s="375" t="str">
        <f>IF(ISBLANK('Unit Type (9)'!C66), " ", 'Unit Type (9)'!C66)</f>
        <v xml:space="preserve"> </v>
      </c>
      <c r="C582" s="375" t="e">
        <f>B582*'Summary Sheet'!$C$11</f>
        <v>#VALUE!</v>
      </c>
    </row>
    <row r="583" spans="1:3">
      <c r="A583" s="375" t="str">
        <f>IF(ISBLANK('Unit Type (9)'!B67), " ", 'Unit Type (9)'!B67)</f>
        <v xml:space="preserve"> </v>
      </c>
      <c r="B583" s="375" t="str">
        <f>IF(ISBLANK('Unit Type (9)'!C67), " ", 'Unit Type (9)'!C67)</f>
        <v xml:space="preserve"> </v>
      </c>
      <c r="C583" s="375" t="e">
        <f>B583*'Summary Sheet'!$C$11</f>
        <v>#VALUE!</v>
      </c>
    </row>
    <row r="584" spans="1:3">
      <c r="A584" s="375" t="str">
        <f>IF(ISBLANK('Unit Type (9)'!B68), " ", 'Unit Type (9)'!B68)</f>
        <v xml:space="preserve"> </v>
      </c>
      <c r="B584" s="375" t="str">
        <f>IF(ISBLANK('Unit Type (9)'!C68), " ", 'Unit Type (9)'!C68)</f>
        <v xml:space="preserve"> </v>
      </c>
      <c r="C584" s="375" t="e">
        <f>B584*'Summary Sheet'!$C$11</f>
        <v>#VALUE!</v>
      </c>
    </row>
    <row r="585" spans="1:3">
      <c r="A585" s="375" t="str">
        <f>IF(ISBLANK('Unit Type (9)'!B69), " ", 'Unit Type (9)'!B69)</f>
        <v xml:space="preserve"> </v>
      </c>
      <c r="B585" s="375" t="str">
        <f>IF(ISBLANK('Unit Type (9)'!C69), " ", 'Unit Type (9)'!C69)</f>
        <v xml:space="preserve"> </v>
      </c>
      <c r="C585" s="375" t="e">
        <f>B585*'Summary Sheet'!$C$11</f>
        <v>#VALUE!</v>
      </c>
    </row>
    <row r="586" spans="1:3">
      <c r="A586" s="375" t="str">
        <f>IF(ISBLANK('Unit Type (9)'!B70), " ", 'Unit Type (9)'!B70)</f>
        <v xml:space="preserve"> </v>
      </c>
      <c r="B586" s="375" t="str">
        <f>IF(ISBLANK('Unit Type (9)'!C70), " ", 'Unit Type (9)'!C70)</f>
        <v xml:space="preserve"> </v>
      </c>
      <c r="C586" s="375" t="e">
        <f>B586*'Summary Sheet'!$C$11</f>
        <v>#VALUE!</v>
      </c>
    </row>
    <row r="587" spans="1:3">
      <c r="A587" s="375" t="str">
        <f>IF(ISBLANK('Unit Type (10)'!B6), " ", 'Unit Type (10)'!B6)</f>
        <v xml:space="preserve"> </v>
      </c>
      <c r="B587" s="375" t="str">
        <f>IF(ISBLANK('Unit Type (10)'!C6), " ", 'Unit Type (10)'!C6)</f>
        <v xml:space="preserve"> </v>
      </c>
      <c r="C587" s="375" t="e">
        <f>B587*'Summary Sheet'!$C$12</f>
        <v>#VALUE!</v>
      </c>
    </row>
    <row r="588" spans="1:3">
      <c r="A588" s="375" t="str">
        <f>IF(ISBLANK('Unit Type (10)'!B7), " ", 'Unit Type (10)'!B7)</f>
        <v xml:space="preserve"> </v>
      </c>
      <c r="B588" s="375" t="str">
        <f>IF(ISBLANK('Unit Type (10)'!C7), " ", 'Unit Type (10)'!C7)</f>
        <v xml:space="preserve"> </v>
      </c>
      <c r="C588" s="375" t="e">
        <f>B588*'Summary Sheet'!$C$12</f>
        <v>#VALUE!</v>
      </c>
    </row>
    <row r="589" spans="1:3">
      <c r="A589" s="375" t="str">
        <f>IF(ISBLANK('Unit Type (10)'!B8), " ", 'Unit Type (10)'!B8)</f>
        <v xml:space="preserve"> </v>
      </c>
      <c r="B589" s="375" t="str">
        <f>IF(ISBLANK('Unit Type (10)'!C8), " ", 'Unit Type (10)'!C8)</f>
        <v xml:space="preserve"> </v>
      </c>
      <c r="C589" s="375" t="e">
        <f>B589*'Summary Sheet'!$C$12</f>
        <v>#VALUE!</v>
      </c>
    </row>
    <row r="590" spans="1:3">
      <c r="A590" s="375" t="str">
        <f>IF(ISBLANK('Unit Type (10)'!B9), " ", 'Unit Type (10)'!B9)</f>
        <v xml:space="preserve"> </v>
      </c>
      <c r="B590" s="375" t="str">
        <f>IF(ISBLANK('Unit Type (10)'!C9), " ", 'Unit Type (10)'!C9)</f>
        <v xml:space="preserve"> </v>
      </c>
      <c r="C590" s="375" t="e">
        <f>B590*'Summary Sheet'!$C$12</f>
        <v>#VALUE!</v>
      </c>
    </row>
    <row r="591" spans="1:3">
      <c r="A591" s="375" t="str">
        <f>IF(ISBLANK('Unit Type (10)'!B10), " ", 'Unit Type (10)'!B10)</f>
        <v xml:space="preserve"> </v>
      </c>
      <c r="B591" s="375" t="str">
        <f>IF(ISBLANK('Unit Type (10)'!C10), " ", 'Unit Type (10)'!C10)</f>
        <v xml:space="preserve"> </v>
      </c>
      <c r="C591" s="375" t="e">
        <f>B591*'Summary Sheet'!$C$12</f>
        <v>#VALUE!</v>
      </c>
    </row>
    <row r="592" spans="1:3">
      <c r="A592" s="375" t="str">
        <f>IF(ISBLANK('Unit Type (10)'!B11), " ", 'Unit Type (10)'!B11)</f>
        <v xml:space="preserve"> </v>
      </c>
      <c r="B592" s="375" t="str">
        <f>IF(ISBLANK('Unit Type (10)'!C11), " ", 'Unit Type (10)'!C11)</f>
        <v xml:space="preserve"> </v>
      </c>
      <c r="C592" s="375" t="e">
        <f>B592*'Summary Sheet'!$C$12</f>
        <v>#VALUE!</v>
      </c>
    </row>
    <row r="593" spans="1:3">
      <c r="A593" s="375" t="str">
        <f>IF(ISBLANK('Unit Type (10)'!B12), " ", 'Unit Type (10)'!B12)</f>
        <v xml:space="preserve"> </v>
      </c>
      <c r="B593" s="375" t="str">
        <f>IF(ISBLANK('Unit Type (10)'!C12), " ", 'Unit Type (10)'!C12)</f>
        <v xml:space="preserve"> </v>
      </c>
      <c r="C593" s="375" t="e">
        <f>B593*'Summary Sheet'!$C$12</f>
        <v>#VALUE!</v>
      </c>
    </row>
    <row r="594" spans="1:3">
      <c r="A594" s="375" t="str">
        <f>IF(ISBLANK('Unit Type (10)'!B13), " ", 'Unit Type (10)'!B13)</f>
        <v xml:space="preserve"> </v>
      </c>
      <c r="B594" s="375" t="str">
        <f>IF(ISBLANK('Unit Type (10)'!C13), " ", 'Unit Type (10)'!C13)</f>
        <v xml:space="preserve"> </v>
      </c>
      <c r="C594" s="375" t="e">
        <f>B594*'Summary Sheet'!$C$12</f>
        <v>#VALUE!</v>
      </c>
    </row>
    <row r="595" spans="1:3">
      <c r="A595" s="375" t="str">
        <f>IF(ISBLANK('Unit Type (10)'!B14), " ", 'Unit Type (10)'!B14)</f>
        <v xml:space="preserve"> </v>
      </c>
      <c r="B595" s="375" t="str">
        <f>IF(ISBLANK('Unit Type (10)'!C14), " ", 'Unit Type (10)'!C14)</f>
        <v xml:space="preserve"> </v>
      </c>
      <c r="C595" s="375" t="e">
        <f>B595*'Summary Sheet'!$C$12</f>
        <v>#VALUE!</v>
      </c>
    </row>
    <row r="596" spans="1:3">
      <c r="A596" s="375" t="str">
        <f>IF(ISBLANK('Unit Type (10)'!B15), " ", 'Unit Type (10)'!B15)</f>
        <v xml:space="preserve"> </v>
      </c>
      <c r="B596" s="375" t="str">
        <f>IF(ISBLANK('Unit Type (10)'!C15), " ", 'Unit Type (10)'!C15)</f>
        <v xml:space="preserve"> </v>
      </c>
      <c r="C596" s="375" t="e">
        <f>B596*'Summary Sheet'!$C$12</f>
        <v>#VALUE!</v>
      </c>
    </row>
    <row r="597" spans="1:3">
      <c r="A597" s="375" t="str">
        <f>IF(ISBLANK('Unit Type (10)'!B16), " ", 'Unit Type (10)'!B16)</f>
        <v xml:space="preserve"> </v>
      </c>
      <c r="B597" s="375" t="str">
        <f>IF(ISBLANK('Unit Type (10)'!C16), " ", 'Unit Type (10)'!C16)</f>
        <v xml:space="preserve"> </v>
      </c>
      <c r="C597" s="375" t="e">
        <f>B597*'Summary Sheet'!$C$12</f>
        <v>#VALUE!</v>
      </c>
    </row>
    <row r="598" spans="1:3">
      <c r="A598" s="375" t="str">
        <f>IF(ISBLANK('Unit Type (10)'!B17), " ", 'Unit Type (10)'!B17)</f>
        <v xml:space="preserve"> </v>
      </c>
      <c r="B598" s="375" t="str">
        <f>IF(ISBLANK('Unit Type (10)'!C17), " ", 'Unit Type (10)'!C17)</f>
        <v xml:space="preserve"> </v>
      </c>
      <c r="C598" s="375" t="e">
        <f>B598*'Summary Sheet'!$C$12</f>
        <v>#VALUE!</v>
      </c>
    </row>
    <row r="599" spans="1:3">
      <c r="A599" s="375" t="str">
        <f>IF(ISBLANK('Unit Type (10)'!B18), " ", 'Unit Type (10)'!B18)</f>
        <v xml:space="preserve"> </v>
      </c>
      <c r="B599" s="375" t="str">
        <f>IF(ISBLANK('Unit Type (10)'!C18), " ", 'Unit Type (10)'!C18)</f>
        <v xml:space="preserve"> </v>
      </c>
      <c r="C599" s="375" t="e">
        <f>B599*'Summary Sheet'!$C$12</f>
        <v>#VALUE!</v>
      </c>
    </row>
    <row r="600" spans="1:3">
      <c r="A600" s="375" t="str">
        <f>IF(ISBLANK('Unit Type (10)'!B19), " ", 'Unit Type (10)'!B19)</f>
        <v xml:space="preserve"> </v>
      </c>
      <c r="B600" s="375" t="str">
        <f>IF(ISBLANK('Unit Type (10)'!C19), " ", 'Unit Type (10)'!C19)</f>
        <v xml:space="preserve"> </v>
      </c>
      <c r="C600" s="375" t="e">
        <f>B600*'Summary Sheet'!$C$12</f>
        <v>#VALUE!</v>
      </c>
    </row>
    <row r="601" spans="1:3">
      <c r="A601" s="375" t="str">
        <f>IF(ISBLANK('Unit Type (10)'!B20), " ", 'Unit Type (10)'!B20)</f>
        <v xml:space="preserve"> </v>
      </c>
      <c r="B601" s="375" t="str">
        <f>IF(ISBLANK('Unit Type (10)'!C20), " ", 'Unit Type (10)'!C20)</f>
        <v xml:space="preserve"> </v>
      </c>
      <c r="C601" s="375" t="e">
        <f>B601*'Summary Sheet'!$C$12</f>
        <v>#VALUE!</v>
      </c>
    </row>
    <row r="602" spans="1:3">
      <c r="A602" s="375" t="str">
        <f>IF(ISBLANK('Unit Type (10)'!B21), " ", 'Unit Type (10)'!B21)</f>
        <v xml:space="preserve"> </v>
      </c>
      <c r="B602" s="375" t="str">
        <f>IF(ISBLANK('Unit Type (10)'!C21), " ", 'Unit Type (10)'!C21)</f>
        <v xml:space="preserve"> </v>
      </c>
      <c r="C602" s="375" t="e">
        <f>B602*'Summary Sheet'!$C$12</f>
        <v>#VALUE!</v>
      </c>
    </row>
    <row r="603" spans="1:3">
      <c r="A603" s="375" t="str">
        <f>IF(ISBLANK('Unit Type (10)'!B22), " ", 'Unit Type (10)'!B22)</f>
        <v xml:space="preserve"> </v>
      </c>
      <c r="B603" s="375" t="str">
        <f>IF(ISBLANK('Unit Type (10)'!C22), " ", 'Unit Type (10)'!C22)</f>
        <v xml:space="preserve"> </v>
      </c>
      <c r="C603" s="375" t="e">
        <f>B603*'Summary Sheet'!$C$12</f>
        <v>#VALUE!</v>
      </c>
    </row>
    <row r="604" spans="1:3">
      <c r="A604" s="375" t="str">
        <f>IF(ISBLANK('Unit Type (10)'!B23), " ", 'Unit Type (10)'!B23)</f>
        <v xml:space="preserve"> </v>
      </c>
      <c r="B604" s="375" t="str">
        <f>IF(ISBLANK('Unit Type (10)'!C23), " ", 'Unit Type (10)'!C23)</f>
        <v xml:space="preserve"> </v>
      </c>
      <c r="C604" s="375" t="e">
        <f>B604*'Summary Sheet'!$C$12</f>
        <v>#VALUE!</v>
      </c>
    </row>
    <row r="605" spans="1:3">
      <c r="A605" s="375" t="str">
        <f>IF(ISBLANK('Unit Type (10)'!B24), " ", 'Unit Type (10)'!B24)</f>
        <v xml:space="preserve"> </v>
      </c>
      <c r="B605" s="375" t="str">
        <f>IF(ISBLANK('Unit Type (10)'!C24), " ", 'Unit Type (10)'!C24)</f>
        <v xml:space="preserve"> </v>
      </c>
      <c r="C605" s="375" t="e">
        <f>B605*'Summary Sheet'!$C$12</f>
        <v>#VALUE!</v>
      </c>
    </row>
    <row r="606" spans="1:3">
      <c r="A606" s="375" t="str">
        <f>IF(ISBLANK('Unit Type (10)'!B25), " ", 'Unit Type (10)'!B25)</f>
        <v xml:space="preserve"> </v>
      </c>
      <c r="B606" s="375" t="str">
        <f>IF(ISBLANK('Unit Type (10)'!C25), " ", 'Unit Type (10)'!C25)</f>
        <v xml:space="preserve"> </v>
      </c>
      <c r="C606" s="375" t="e">
        <f>B606*'Summary Sheet'!$C$12</f>
        <v>#VALUE!</v>
      </c>
    </row>
    <row r="607" spans="1:3">
      <c r="A607" s="375" t="str">
        <f>IF(ISBLANK('Unit Type (10)'!B26), " ", 'Unit Type (10)'!B26)</f>
        <v xml:space="preserve"> </v>
      </c>
      <c r="B607" s="375" t="str">
        <f>IF(ISBLANK('Unit Type (10)'!C26), " ", 'Unit Type (10)'!C26)</f>
        <v xml:space="preserve"> </v>
      </c>
      <c r="C607" s="375" t="e">
        <f>B607*'Summary Sheet'!$C$12</f>
        <v>#VALUE!</v>
      </c>
    </row>
    <row r="608" spans="1:3">
      <c r="A608" s="375" t="str">
        <f>IF(ISBLANK('Unit Type (10)'!B27), " ", 'Unit Type (10)'!B27)</f>
        <v xml:space="preserve"> </v>
      </c>
      <c r="B608" s="375" t="str">
        <f>IF(ISBLANK('Unit Type (10)'!C27), " ", 'Unit Type (10)'!C27)</f>
        <v xml:space="preserve"> </v>
      </c>
      <c r="C608" s="375" t="e">
        <f>B608*'Summary Sheet'!$C$12</f>
        <v>#VALUE!</v>
      </c>
    </row>
    <row r="609" spans="1:3">
      <c r="A609" s="375" t="str">
        <f>IF(ISBLANK('Unit Type (10)'!B28), " ", 'Unit Type (10)'!B28)</f>
        <v xml:space="preserve"> </v>
      </c>
      <c r="B609" s="375" t="str">
        <f>IF(ISBLANK('Unit Type (10)'!C28), " ", 'Unit Type (10)'!C28)</f>
        <v xml:space="preserve"> </v>
      </c>
      <c r="C609" s="375" t="e">
        <f>B609*'Summary Sheet'!$C$12</f>
        <v>#VALUE!</v>
      </c>
    </row>
    <row r="610" spans="1:3">
      <c r="A610" s="375" t="str">
        <f>IF(ISBLANK('Unit Type (10)'!B29), " ", 'Unit Type (10)'!B29)</f>
        <v xml:space="preserve"> </v>
      </c>
      <c r="B610" s="375" t="str">
        <f>IF(ISBLANK('Unit Type (10)'!C29), " ", 'Unit Type (10)'!C29)</f>
        <v xml:space="preserve"> </v>
      </c>
      <c r="C610" s="375" t="e">
        <f>B610*'Summary Sheet'!$C$12</f>
        <v>#VALUE!</v>
      </c>
    </row>
    <row r="611" spans="1:3">
      <c r="A611" s="375" t="str">
        <f>IF(ISBLANK('Unit Type (10)'!B30), " ", 'Unit Type (10)'!B30)</f>
        <v xml:space="preserve"> </v>
      </c>
      <c r="B611" s="375" t="str">
        <f>IF(ISBLANK('Unit Type (10)'!C30), " ", 'Unit Type (10)'!C30)</f>
        <v xml:space="preserve"> </v>
      </c>
      <c r="C611" s="375" t="e">
        <f>B611*'Summary Sheet'!$C$12</f>
        <v>#VALUE!</v>
      </c>
    </row>
    <row r="612" spans="1:3">
      <c r="A612" s="375" t="str">
        <f>IF(ISBLANK('Unit Type (10)'!B31), " ", 'Unit Type (10)'!B31)</f>
        <v xml:space="preserve"> </v>
      </c>
      <c r="B612" s="375" t="str">
        <f>IF(ISBLANK('Unit Type (10)'!C31), " ", 'Unit Type (10)'!C31)</f>
        <v xml:space="preserve"> </v>
      </c>
      <c r="C612" s="375" t="e">
        <f>B612*'Summary Sheet'!$C$12</f>
        <v>#VALUE!</v>
      </c>
    </row>
    <row r="613" spans="1:3">
      <c r="A613" s="375" t="str">
        <f>IF(ISBLANK('Unit Type (10)'!B32), " ", 'Unit Type (10)'!B32)</f>
        <v xml:space="preserve"> </v>
      </c>
      <c r="B613" s="375" t="str">
        <f>IF(ISBLANK('Unit Type (10)'!C32), " ", 'Unit Type (10)'!C32)</f>
        <v xml:space="preserve"> </v>
      </c>
      <c r="C613" s="375" t="e">
        <f>B613*'Summary Sheet'!$C$12</f>
        <v>#VALUE!</v>
      </c>
    </row>
    <row r="614" spans="1:3">
      <c r="A614" s="375" t="str">
        <f>IF(ISBLANK('Unit Type (10)'!B33), " ", 'Unit Type (10)'!B33)</f>
        <v xml:space="preserve"> </v>
      </c>
      <c r="B614" s="375" t="str">
        <f>IF(ISBLANK('Unit Type (10)'!C33), " ", 'Unit Type (10)'!C33)</f>
        <v xml:space="preserve"> </v>
      </c>
      <c r="C614" s="375" t="e">
        <f>B614*'Summary Sheet'!$C$12</f>
        <v>#VALUE!</v>
      </c>
    </row>
    <row r="615" spans="1:3">
      <c r="A615" s="375" t="str">
        <f>IF(ISBLANK('Unit Type (10)'!B34), " ", 'Unit Type (10)'!B34)</f>
        <v xml:space="preserve"> </v>
      </c>
      <c r="B615" s="375" t="str">
        <f>IF(ISBLANK('Unit Type (10)'!C34), " ", 'Unit Type (10)'!C34)</f>
        <v xml:space="preserve"> </v>
      </c>
      <c r="C615" s="375" t="e">
        <f>B615*'Summary Sheet'!$C$12</f>
        <v>#VALUE!</v>
      </c>
    </row>
    <row r="616" spans="1:3">
      <c r="A616" s="375" t="str">
        <f>IF(ISBLANK('Unit Type (10)'!B35), " ", 'Unit Type (10)'!B35)</f>
        <v xml:space="preserve"> </v>
      </c>
      <c r="B616" s="375" t="str">
        <f>IF(ISBLANK('Unit Type (10)'!C35), " ", 'Unit Type (10)'!C35)</f>
        <v xml:space="preserve"> </v>
      </c>
      <c r="C616" s="375" t="e">
        <f>B616*'Summary Sheet'!$C$12</f>
        <v>#VALUE!</v>
      </c>
    </row>
    <row r="617" spans="1:3">
      <c r="A617" s="375" t="str">
        <f>IF(ISBLANK('Unit Type (10)'!B36), " ", 'Unit Type (10)'!B36)</f>
        <v xml:space="preserve"> </v>
      </c>
      <c r="B617" s="375" t="str">
        <f>IF(ISBLANK('Unit Type (10)'!C36), " ", 'Unit Type (10)'!C36)</f>
        <v xml:space="preserve"> </v>
      </c>
      <c r="C617" s="375" t="e">
        <f>B617*'Summary Sheet'!$C$12</f>
        <v>#VALUE!</v>
      </c>
    </row>
    <row r="618" spans="1:3">
      <c r="A618" s="375" t="str">
        <f>IF(ISBLANK('Unit Type (10)'!B37), " ", 'Unit Type (10)'!B37)</f>
        <v xml:space="preserve"> </v>
      </c>
      <c r="B618" s="375" t="str">
        <f>IF(ISBLANK('Unit Type (10)'!C37), " ", 'Unit Type (10)'!C37)</f>
        <v xml:space="preserve"> </v>
      </c>
      <c r="C618" s="375" t="e">
        <f>B618*'Summary Sheet'!$C$12</f>
        <v>#VALUE!</v>
      </c>
    </row>
    <row r="619" spans="1:3">
      <c r="A619" s="375" t="str">
        <f>IF(ISBLANK('Unit Type (10)'!B38), " ", 'Unit Type (10)'!B38)</f>
        <v xml:space="preserve"> </v>
      </c>
      <c r="B619" s="375" t="str">
        <f>IF(ISBLANK('Unit Type (10)'!C38), " ", 'Unit Type (10)'!C38)</f>
        <v xml:space="preserve"> </v>
      </c>
      <c r="C619" s="375" t="e">
        <f>B619*'Summary Sheet'!$C$12</f>
        <v>#VALUE!</v>
      </c>
    </row>
    <row r="620" spans="1:3">
      <c r="A620" s="375" t="str">
        <f>IF(ISBLANK('Unit Type (10)'!B39), " ", 'Unit Type (10)'!B39)</f>
        <v xml:space="preserve"> </v>
      </c>
      <c r="B620" s="375" t="str">
        <f>IF(ISBLANK('Unit Type (10)'!C39), " ", 'Unit Type (10)'!C39)</f>
        <v xml:space="preserve"> </v>
      </c>
      <c r="C620" s="375" t="e">
        <f>B620*'Summary Sheet'!$C$12</f>
        <v>#VALUE!</v>
      </c>
    </row>
    <row r="621" spans="1:3">
      <c r="A621" s="375" t="str">
        <f>IF(ISBLANK('Unit Type (10)'!B40), " ", 'Unit Type (10)'!B40)</f>
        <v xml:space="preserve"> </v>
      </c>
      <c r="B621" s="375" t="str">
        <f>IF(ISBLANK('Unit Type (10)'!C40), " ", 'Unit Type (10)'!C40)</f>
        <v xml:space="preserve"> </v>
      </c>
      <c r="C621" s="375" t="e">
        <f>B621*'Summary Sheet'!$C$12</f>
        <v>#VALUE!</v>
      </c>
    </row>
    <row r="622" spans="1:3">
      <c r="A622" s="375" t="str">
        <f>IF(ISBLANK('Unit Type (10)'!B41), " ", 'Unit Type (10)'!B41)</f>
        <v xml:space="preserve"> </v>
      </c>
      <c r="B622" s="375" t="str">
        <f>IF(ISBLANK('Unit Type (10)'!C41), " ", 'Unit Type (10)'!C41)</f>
        <v xml:space="preserve"> </v>
      </c>
      <c r="C622" s="375" t="e">
        <f>B622*'Summary Sheet'!$C$12</f>
        <v>#VALUE!</v>
      </c>
    </row>
    <row r="623" spans="1:3">
      <c r="A623" s="375" t="str">
        <f>IF(ISBLANK('Unit Type (10)'!B42), " ", 'Unit Type (10)'!B42)</f>
        <v xml:space="preserve"> </v>
      </c>
      <c r="B623" s="375" t="str">
        <f>IF(ISBLANK('Unit Type (10)'!C42), " ", 'Unit Type (10)'!C42)</f>
        <v xml:space="preserve"> </v>
      </c>
      <c r="C623" s="375" t="e">
        <f>B623*'Summary Sheet'!$C$12</f>
        <v>#VALUE!</v>
      </c>
    </row>
    <row r="624" spans="1:3">
      <c r="A624" s="375" t="str">
        <f>IF(ISBLANK('Unit Type (10)'!B43), " ", 'Unit Type (10)'!B43)</f>
        <v xml:space="preserve"> </v>
      </c>
      <c r="B624" s="375" t="str">
        <f>IF(ISBLANK('Unit Type (10)'!C43), " ", 'Unit Type (10)'!C43)</f>
        <v xml:space="preserve"> </v>
      </c>
      <c r="C624" s="375" t="e">
        <f>B624*'Summary Sheet'!$C$12</f>
        <v>#VALUE!</v>
      </c>
    </row>
    <row r="625" spans="1:3">
      <c r="A625" s="375" t="str">
        <f>IF(ISBLANK('Unit Type (10)'!B44), " ", 'Unit Type (10)'!B44)</f>
        <v xml:space="preserve"> </v>
      </c>
      <c r="B625" s="375" t="str">
        <f>IF(ISBLANK('Unit Type (10)'!C44), " ", 'Unit Type (10)'!C44)</f>
        <v xml:space="preserve"> </v>
      </c>
      <c r="C625" s="375" t="e">
        <f>B625*'Summary Sheet'!$C$12</f>
        <v>#VALUE!</v>
      </c>
    </row>
    <row r="626" spans="1:3">
      <c r="A626" s="375" t="str">
        <f>IF(ISBLANK('Unit Type (10)'!B45), " ", 'Unit Type (10)'!B45)</f>
        <v xml:space="preserve"> </v>
      </c>
      <c r="B626" s="375" t="str">
        <f>IF(ISBLANK('Unit Type (10)'!C45), " ", 'Unit Type (10)'!C45)</f>
        <v xml:space="preserve"> </v>
      </c>
      <c r="C626" s="375" t="e">
        <f>B626*'Summary Sheet'!$C$12</f>
        <v>#VALUE!</v>
      </c>
    </row>
    <row r="627" spans="1:3">
      <c r="A627" s="375" t="str">
        <f>IF(ISBLANK('Unit Type (10)'!B46), " ", 'Unit Type (10)'!B46)</f>
        <v xml:space="preserve"> </v>
      </c>
      <c r="B627" s="375" t="str">
        <f>IF(ISBLANK('Unit Type (10)'!C46), " ", 'Unit Type (10)'!C46)</f>
        <v xml:space="preserve"> </v>
      </c>
      <c r="C627" s="375" t="e">
        <f>B627*'Summary Sheet'!$C$12</f>
        <v>#VALUE!</v>
      </c>
    </row>
    <row r="628" spans="1:3">
      <c r="A628" s="375" t="str">
        <f>IF(ISBLANK('Unit Type (10)'!B47), " ", 'Unit Type (10)'!B47)</f>
        <v xml:space="preserve"> </v>
      </c>
      <c r="B628" s="375" t="str">
        <f>IF(ISBLANK('Unit Type (10)'!C47), " ", 'Unit Type (10)'!C47)</f>
        <v xml:space="preserve"> </v>
      </c>
      <c r="C628" s="375" t="e">
        <f>B628*'Summary Sheet'!$C$12</f>
        <v>#VALUE!</v>
      </c>
    </row>
    <row r="629" spans="1:3">
      <c r="A629" s="375" t="str">
        <f>IF(ISBLANK('Unit Type (10)'!B48), " ", 'Unit Type (10)'!B48)</f>
        <v xml:space="preserve"> </v>
      </c>
      <c r="B629" s="375" t="str">
        <f>IF(ISBLANK('Unit Type (10)'!C48), " ", 'Unit Type (10)'!C48)</f>
        <v xml:space="preserve"> </v>
      </c>
      <c r="C629" s="375" t="e">
        <f>B629*'Summary Sheet'!$C$12</f>
        <v>#VALUE!</v>
      </c>
    </row>
    <row r="630" spans="1:3">
      <c r="A630" s="375" t="str">
        <f>IF(ISBLANK('Unit Type (10)'!B49), " ", 'Unit Type (10)'!B49)</f>
        <v xml:space="preserve"> </v>
      </c>
      <c r="B630" s="375" t="str">
        <f>IF(ISBLANK('Unit Type (10)'!C49), " ", 'Unit Type (10)'!C49)</f>
        <v xml:space="preserve"> </v>
      </c>
      <c r="C630" s="375" t="e">
        <f>B630*'Summary Sheet'!$C$12</f>
        <v>#VALUE!</v>
      </c>
    </row>
    <row r="631" spans="1:3">
      <c r="A631" s="375" t="str">
        <f>IF(ISBLANK('Unit Type (10)'!B50), " ", 'Unit Type (10)'!B50)</f>
        <v xml:space="preserve"> </v>
      </c>
      <c r="B631" s="375" t="str">
        <f>IF(ISBLANK('Unit Type (10)'!C50), " ", 'Unit Type (10)'!C50)</f>
        <v xml:space="preserve"> </v>
      </c>
      <c r="C631" s="375" t="e">
        <f>B631*'Summary Sheet'!$C$12</f>
        <v>#VALUE!</v>
      </c>
    </row>
    <row r="632" spans="1:3">
      <c r="A632" s="375" t="str">
        <f>IF(ISBLANK('Unit Type (10)'!B51), " ", 'Unit Type (10)'!B51)</f>
        <v xml:space="preserve"> </v>
      </c>
      <c r="B632" s="375" t="str">
        <f>IF(ISBLANK('Unit Type (10)'!C51), " ", 'Unit Type (10)'!C51)</f>
        <v xml:space="preserve"> </v>
      </c>
      <c r="C632" s="375" t="e">
        <f>B632*'Summary Sheet'!$C$12</f>
        <v>#VALUE!</v>
      </c>
    </row>
    <row r="633" spans="1:3">
      <c r="A633" s="375" t="str">
        <f>IF(ISBLANK('Unit Type (10)'!B52), " ", 'Unit Type (10)'!B52)</f>
        <v xml:space="preserve"> </v>
      </c>
      <c r="B633" s="375" t="str">
        <f>IF(ISBLANK('Unit Type (10)'!C52), " ", 'Unit Type (10)'!C52)</f>
        <v xml:space="preserve"> </v>
      </c>
      <c r="C633" s="375" t="e">
        <f>B633*'Summary Sheet'!$C$12</f>
        <v>#VALUE!</v>
      </c>
    </row>
    <row r="634" spans="1:3">
      <c r="A634" s="375" t="str">
        <f>IF(ISBLANK('Unit Type (10)'!B53), " ", 'Unit Type (10)'!B53)</f>
        <v xml:space="preserve"> </v>
      </c>
      <c r="B634" s="375" t="str">
        <f>IF(ISBLANK('Unit Type (10)'!C53), " ", 'Unit Type (10)'!C53)</f>
        <v xml:space="preserve"> </v>
      </c>
      <c r="C634" s="375" t="e">
        <f>B634*'Summary Sheet'!$C$12</f>
        <v>#VALUE!</v>
      </c>
    </row>
    <row r="635" spans="1:3">
      <c r="A635" s="375" t="str">
        <f>IF(ISBLANK('Unit Type (10)'!B54), " ", 'Unit Type (10)'!B54)</f>
        <v xml:space="preserve"> </v>
      </c>
      <c r="B635" s="375" t="str">
        <f>IF(ISBLANK('Unit Type (10)'!C54), " ", 'Unit Type (10)'!C54)</f>
        <v xml:space="preserve"> </v>
      </c>
      <c r="C635" s="375" t="e">
        <f>B635*'Summary Sheet'!$C$12</f>
        <v>#VALUE!</v>
      </c>
    </row>
    <row r="636" spans="1:3">
      <c r="A636" s="375" t="str">
        <f>IF(ISBLANK('Unit Type (10)'!B55), " ", 'Unit Type (10)'!B55)</f>
        <v xml:space="preserve"> </v>
      </c>
      <c r="B636" s="375" t="str">
        <f>IF(ISBLANK('Unit Type (10)'!C55), " ", 'Unit Type (10)'!C55)</f>
        <v xml:space="preserve"> </v>
      </c>
      <c r="C636" s="375" t="e">
        <f>B636*'Summary Sheet'!$C$12</f>
        <v>#VALUE!</v>
      </c>
    </row>
    <row r="637" spans="1:3">
      <c r="A637" s="375" t="str">
        <f>IF(ISBLANK('Unit Type (10)'!B56), " ", 'Unit Type (10)'!B56)</f>
        <v xml:space="preserve"> </v>
      </c>
      <c r="B637" s="375" t="str">
        <f>IF(ISBLANK('Unit Type (10)'!C56), " ", 'Unit Type (10)'!C56)</f>
        <v xml:space="preserve"> </v>
      </c>
      <c r="C637" s="375" t="e">
        <f>B637*'Summary Sheet'!$C$12</f>
        <v>#VALUE!</v>
      </c>
    </row>
    <row r="638" spans="1:3">
      <c r="A638" s="375" t="str">
        <f>IF(ISBLANK('Unit Type (10)'!B57), " ", 'Unit Type (10)'!B57)</f>
        <v xml:space="preserve"> </v>
      </c>
      <c r="B638" s="375" t="str">
        <f>IF(ISBLANK('Unit Type (10)'!C57), " ", 'Unit Type (10)'!C57)</f>
        <v xml:space="preserve"> </v>
      </c>
      <c r="C638" s="375" t="e">
        <f>B638*'Summary Sheet'!$C$12</f>
        <v>#VALUE!</v>
      </c>
    </row>
    <row r="639" spans="1:3">
      <c r="A639" s="375" t="str">
        <f>IF(ISBLANK('Unit Type (10)'!B58), " ", 'Unit Type (10)'!B58)</f>
        <v xml:space="preserve"> </v>
      </c>
      <c r="B639" s="375" t="str">
        <f>IF(ISBLANK('Unit Type (10)'!C58), " ", 'Unit Type (10)'!C58)</f>
        <v xml:space="preserve"> </v>
      </c>
      <c r="C639" s="375" t="e">
        <f>B639*'Summary Sheet'!$C$12</f>
        <v>#VALUE!</v>
      </c>
    </row>
    <row r="640" spans="1:3">
      <c r="A640" s="375" t="str">
        <f>IF(ISBLANK('Unit Type (10)'!B59), " ", 'Unit Type (10)'!B59)</f>
        <v xml:space="preserve"> </v>
      </c>
      <c r="B640" s="375" t="str">
        <f>IF(ISBLANK('Unit Type (10)'!C59), " ", 'Unit Type (10)'!C59)</f>
        <v xml:space="preserve"> </v>
      </c>
      <c r="C640" s="375" t="e">
        <f>B640*'Summary Sheet'!$C$12</f>
        <v>#VALUE!</v>
      </c>
    </row>
    <row r="641" spans="1:3">
      <c r="A641" s="375" t="str">
        <f>IF(ISBLANK('Unit Type (10)'!B60), " ", 'Unit Type (10)'!B60)</f>
        <v xml:space="preserve"> </v>
      </c>
      <c r="B641" s="375" t="str">
        <f>IF(ISBLANK('Unit Type (10)'!C60), " ", 'Unit Type (10)'!C60)</f>
        <v xml:space="preserve"> </v>
      </c>
      <c r="C641" s="375" t="e">
        <f>B641*'Summary Sheet'!$C$12</f>
        <v>#VALUE!</v>
      </c>
    </row>
    <row r="642" spans="1:3">
      <c r="A642" s="375" t="str">
        <f>IF(ISBLANK('Unit Type (10)'!B61), " ", 'Unit Type (10)'!B61)</f>
        <v xml:space="preserve"> </v>
      </c>
      <c r="B642" s="375" t="str">
        <f>IF(ISBLANK('Unit Type (10)'!C61), " ", 'Unit Type (10)'!C61)</f>
        <v xml:space="preserve"> </v>
      </c>
      <c r="C642" s="375" t="e">
        <f>B642*'Summary Sheet'!$C$12</f>
        <v>#VALUE!</v>
      </c>
    </row>
    <row r="643" spans="1:3">
      <c r="A643" s="375" t="str">
        <f>IF(ISBLANK('Unit Type (10)'!B62), " ", 'Unit Type (10)'!B62)</f>
        <v xml:space="preserve"> </v>
      </c>
      <c r="B643" s="375" t="str">
        <f>IF(ISBLANK('Unit Type (10)'!C62), " ", 'Unit Type (10)'!C62)</f>
        <v xml:space="preserve"> </v>
      </c>
      <c r="C643" s="375" t="e">
        <f>B643*'Summary Sheet'!$C$12</f>
        <v>#VALUE!</v>
      </c>
    </row>
    <row r="644" spans="1:3">
      <c r="A644" s="375" t="str">
        <f>IF(ISBLANK('Unit Type (10)'!B63), " ", 'Unit Type (10)'!B63)</f>
        <v xml:space="preserve"> </v>
      </c>
      <c r="B644" s="375" t="str">
        <f>IF(ISBLANK('Unit Type (10)'!C63), " ", 'Unit Type (10)'!C63)</f>
        <v xml:space="preserve"> </v>
      </c>
      <c r="C644" s="375" t="e">
        <f>B644*'Summary Sheet'!$C$12</f>
        <v>#VALUE!</v>
      </c>
    </row>
    <row r="645" spans="1:3">
      <c r="A645" s="375" t="str">
        <f>IF(ISBLANK('Unit Type (10)'!B64), " ", 'Unit Type (10)'!B64)</f>
        <v xml:space="preserve"> </v>
      </c>
      <c r="B645" s="375" t="str">
        <f>IF(ISBLANK('Unit Type (10)'!C64), " ", 'Unit Type (10)'!C64)</f>
        <v xml:space="preserve"> </v>
      </c>
      <c r="C645" s="375" t="e">
        <f>B645*'Summary Sheet'!$C$12</f>
        <v>#VALUE!</v>
      </c>
    </row>
    <row r="646" spans="1:3">
      <c r="A646" s="375" t="str">
        <f>IF(ISBLANK('Unit Type (10)'!B65), " ", 'Unit Type (10)'!B65)</f>
        <v xml:space="preserve"> </v>
      </c>
      <c r="B646" s="375" t="str">
        <f>IF(ISBLANK('Unit Type (10)'!C65), " ", 'Unit Type (10)'!C65)</f>
        <v xml:space="preserve"> </v>
      </c>
      <c r="C646" s="375" t="e">
        <f>B646*'Summary Sheet'!$C$12</f>
        <v>#VALUE!</v>
      </c>
    </row>
    <row r="647" spans="1:3">
      <c r="A647" s="375" t="str">
        <f>IF(ISBLANK('Unit Type (10)'!B66), " ", 'Unit Type (10)'!B66)</f>
        <v xml:space="preserve"> </v>
      </c>
      <c r="B647" s="375" t="str">
        <f>IF(ISBLANK('Unit Type (10)'!C66), " ", 'Unit Type (10)'!C66)</f>
        <v xml:space="preserve"> </v>
      </c>
      <c r="C647" s="375" t="e">
        <f>B647*'Summary Sheet'!$C$12</f>
        <v>#VALUE!</v>
      </c>
    </row>
    <row r="648" spans="1:3">
      <c r="A648" s="375" t="str">
        <f>IF(ISBLANK('Unit Type (10)'!B67), " ", 'Unit Type (10)'!B67)</f>
        <v xml:space="preserve"> </v>
      </c>
      <c r="B648" s="375" t="str">
        <f>IF(ISBLANK('Unit Type (10)'!C67), " ", 'Unit Type (10)'!C67)</f>
        <v xml:space="preserve"> </v>
      </c>
      <c r="C648" s="375" t="e">
        <f>B648*'Summary Sheet'!$C$12</f>
        <v>#VALUE!</v>
      </c>
    </row>
    <row r="649" spans="1:3">
      <c r="A649" s="375" t="str">
        <f>IF(ISBLANK('Unit Type (10)'!B68), " ", 'Unit Type (10)'!B68)</f>
        <v xml:space="preserve"> </v>
      </c>
      <c r="B649" s="375" t="str">
        <f>IF(ISBLANK('Unit Type (10)'!C68), " ", 'Unit Type (10)'!C68)</f>
        <v xml:space="preserve"> </v>
      </c>
      <c r="C649" s="375" t="e">
        <f>B649*'Summary Sheet'!$C$12</f>
        <v>#VALUE!</v>
      </c>
    </row>
    <row r="650" spans="1:3">
      <c r="A650" s="375" t="str">
        <f>IF(ISBLANK('Unit Type (10)'!B69), " ", 'Unit Type (10)'!B69)</f>
        <v xml:space="preserve"> </v>
      </c>
      <c r="B650" s="375" t="str">
        <f>IF(ISBLANK('Unit Type (10)'!C69), " ", 'Unit Type (10)'!C69)</f>
        <v xml:space="preserve"> </v>
      </c>
      <c r="C650" s="375" t="e">
        <f>B650*'Summary Sheet'!$C$12</f>
        <v>#VALUE!</v>
      </c>
    </row>
    <row r="651" spans="1:3">
      <c r="A651" s="375" t="str">
        <f>IF(ISBLANK('Unit Type (10)'!B70), " ", 'Unit Type (10)'!B70)</f>
        <v xml:space="preserve"> </v>
      </c>
      <c r="B651" s="375" t="str">
        <f>IF(ISBLANK('Unit Type (10)'!C70), " ", 'Unit Type (10)'!C70)</f>
        <v xml:space="preserve"> </v>
      </c>
      <c r="C651" s="375" t="e">
        <f>B651*'Summary Sheet'!$C$12</f>
        <v>#VALUE!</v>
      </c>
    </row>
    <row r="652" spans="1:3">
      <c r="A652" s="375" t="str">
        <f>IF(ISBLANK('Unit Type (11)'!B6), " ", 'Unit Type (11)'!B6)</f>
        <v xml:space="preserve"> </v>
      </c>
      <c r="B652" s="375" t="str">
        <f>IF(ISBLANK('Unit Type (11)'!C6), " ", 'Unit Type (11)'!C6)</f>
        <v xml:space="preserve"> </v>
      </c>
      <c r="C652" s="375" t="e">
        <f>B652*'Summary Sheet'!$C$13</f>
        <v>#VALUE!</v>
      </c>
    </row>
    <row r="653" spans="1:3">
      <c r="A653" s="375" t="str">
        <f>IF(ISBLANK('Unit Type (11)'!B7), " ", 'Unit Type (11)'!B7)</f>
        <v xml:space="preserve"> </v>
      </c>
      <c r="B653" s="375" t="str">
        <f>IF(ISBLANK('Unit Type (11)'!C7), " ", 'Unit Type (11)'!C7)</f>
        <v xml:space="preserve"> </v>
      </c>
      <c r="C653" s="375" t="e">
        <f>B653*'Summary Sheet'!$C$13</f>
        <v>#VALUE!</v>
      </c>
    </row>
    <row r="654" spans="1:3">
      <c r="A654" s="375" t="str">
        <f>IF(ISBLANK('Unit Type (11)'!B8), " ", 'Unit Type (11)'!B8)</f>
        <v xml:space="preserve"> </v>
      </c>
      <c r="B654" s="375" t="str">
        <f>IF(ISBLANK('Unit Type (11)'!C8), " ", 'Unit Type (11)'!C8)</f>
        <v xml:space="preserve"> </v>
      </c>
      <c r="C654" s="375" t="e">
        <f>B654*'Summary Sheet'!$C$13</f>
        <v>#VALUE!</v>
      </c>
    </row>
    <row r="655" spans="1:3">
      <c r="A655" s="375" t="str">
        <f>IF(ISBLANK('Unit Type (11)'!B9), " ", 'Unit Type (11)'!B9)</f>
        <v xml:space="preserve"> </v>
      </c>
      <c r="B655" s="375" t="str">
        <f>IF(ISBLANK('Unit Type (11)'!C9), " ", 'Unit Type (11)'!C9)</f>
        <v xml:space="preserve"> </v>
      </c>
      <c r="C655" s="375" t="e">
        <f>B655*'Summary Sheet'!$C$13</f>
        <v>#VALUE!</v>
      </c>
    </row>
    <row r="656" spans="1:3">
      <c r="A656" s="375" t="str">
        <f>IF(ISBLANK('Unit Type (11)'!B10), " ", 'Unit Type (11)'!B10)</f>
        <v xml:space="preserve"> </v>
      </c>
      <c r="B656" s="375" t="str">
        <f>IF(ISBLANK('Unit Type (11)'!C10), " ", 'Unit Type (11)'!C10)</f>
        <v xml:space="preserve"> </v>
      </c>
      <c r="C656" s="375" t="e">
        <f>B656*'Summary Sheet'!$C$13</f>
        <v>#VALUE!</v>
      </c>
    </row>
    <row r="657" spans="1:3">
      <c r="A657" s="375" t="str">
        <f>IF(ISBLANK('Unit Type (11)'!B11), " ", 'Unit Type (11)'!B11)</f>
        <v xml:space="preserve"> </v>
      </c>
      <c r="B657" s="375" t="str">
        <f>IF(ISBLANK('Unit Type (11)'!C11), " ", 'Unit Type (11)'!C11)</f>
        <v xml:space="preserve"> </v>
      </c>
      <c r="C657" s="375" t="e">
        <f>B657*'Summary Sheet'!$C$13</f>
        <v>#VALUE!</v>
      </c>
    </row>
    <row r="658" spans="1:3">
      <c r="A658" s="375" t="str">
        <f>IF(ISBLANK('Unit Type (11)'!B12), " ", 'Unit Type (11)'!B12)</f>
        <v xml:space="preserve"> </v>
      </c>
      <c r="B658" s="375" t="str">
        <f>IF(ISBLANK('Unit Type (11)'!C12), " ", 'Unit Type (11)'!C12)</f>
        <v xml:space="preserve"> </v>
      </c>
      <c r="C658" s="375" t="e">
        <f>B658*'Summary Sheet'!$C$13</f>
        <v>#VALUE!</v>
      </c>
    </row>
    <row r="659" spans="1:3">
      <c r="A659" s="375" t="str">
        <f>IF(ISBLANK('Unit Type (11)'!B13), " ", 'Unit Type (11)'!B13)</f>
        <v xml:space="preserve"> </v>
      </c>
      <c r="B659" s="375" t="str">
        <f>IF(ISBLANK('Unit Type (11)'!C13), " ", 'Unit Type (11)'!C13)</f>
        <v xml:space="preserve"> </v>
      </c>
      <c r="C659" s="375" t="e">
        <f>B659*'Summary Sheet'!$C$13</f>
        <v>#VALUE!</v>
      </c>
    </row>
    <row r="660" spans="1:3">
      <c r="A660" s="375" t="str">
        <f>IF(ISBLANK('Unit Type (11)'!B14), " ", 'Unit Type (11)'!B14)</f>
        <v xml:space="preserve"> </v>
      </c>
      <c r="B660" s="375" t="str">
        <f>IF(ISBLANK('Unit Type (11)'!C14), " ", 'Unit Type (11)'!C14)</f>
        <v xml:space="preserve"> </v>
      </c>
      <c r="C660" s="375" t="e">
        <f>B660*'Summary Sheet'!$C$13</f>
        <v>#VALUE!</v>
      </c>
    </row>
    <row r="661" spans="1:3">
      <c r="A661" s="375" t="str">
        <f>IF(ISBLANK('Unit Type (11)'!B15), " ", 'Unit Type (11)'!B15)</f>
        <v xml:space="preserve"> </v>
      </c>
      <c r="B661" s="375" t="str">
        <f>IF(ISBLANK('Unit Type (11)'!C15), " ", 'Unit Type (11)'!C15)</f>
        <v xml:space="preserve"> </v>
      </c>
      <c r="C661" s="375" t="e">
        <f>B661*'Summary Sheet'!$C$13</f>
        <v>#VALUE!</v>
      </c>
    </row>
    <row r="662" spans="1:3">
      <c r="A662" s="375" t="str">
        <f>IF(ISBLANK('Unit Type (11)'!B16), " ", 'Unit Type (11)'!B16)</f>
        <v xml:space="preserve"> </v>
      </c>
      <c r="B662" s="375" t="str">
        <f>IF(ISBLANK('Unit Type (11)'!C16), " ", 'Unit Type (11)'!C16)</f>
        <v xml:space="preserve"> </v>
      </c>
      <c r="C662" s="375" t="e">
        <f>B662*'Summary Sheet'!$C$13</f>
        <v>#VALUE!</v>
      </c>
    </row>
    <row r="663" spans="1:3">
      <c r="A663" s="375" t="str">
        <f>IF(ISBLANK('Unit Type (11)'!B17), " ", 'Unit Type (11)'!B17)</f>
        <v xml:space="preserve"> </v>
      </c>
      <c r="B663" s="375" t="str">
        <f>IF(ISBLANK('Unit Type (11)'!C17), " ", 'Unit Type (11)'!C17)</f>
        <v xml:space="preserve"> </v>
      </c>
      <c r="C663" s="375" t="e">
        <f>B663*'Summary Sheet'!$C$13</f>
        <v>#VALUE!</v>
      </c>
    </row>
    <row r="664" spans="1:3">
      <c r="A664" s="375" t="str">
        <f>IF(ISBLANK('Unit Type (11)'!B18), " ", 'Unit Type (11)'!B18)</f>
        <v xml:space="preserve"> </v>
      </c>
      <c r="B664" s="375" t="str">
        <f>IF(ISBLANK('Unit Type (11)'!C18), " ", 'Unit Type (11)'!C18)</f>
        <v xml:space="preserve"> </v>
      </c>
      <c r="C664" s="375" t="e">
        <f>B664*'Summary Sheet'!$C$13</f>
        <v>#VALUE!</v>
      </c>
    </row>
    <row r="665" spans="1:3">
      <c r="A665" s="375" t="str">
        <f>IF(ISBLANK('Unit Type (11)'!B19), " ", 'Unit Type (11)'!B19)</f>
        <v xml:space="preserve"> </v>
      </c>
      <c r="B665" s="375" t="str">
        <f>IF(ISBLANK('Unit Type (11)'!C19), " ", 'Unit Type (11)'!C19)</f>
        <v xml:space="preserve"> </v>
      </c>
      <c r="C665" s="375" t="e">
        <f>B665*'Summary Sheet'!$C$13</f>
        <v>#VALUE!</v>
      </c>
    </row>
    <row r="666" spans="1:3">
      <c r="A666" s="375" t="str">
        <f>IF(ISBLANK('Unit Type (11)'!B20), " ", 'Unit Type (11)'!B20)</f>
        <v xml:space="preserve"> </v>
      </c>
      <c r="B666" s="375" t="str">
        <f>IF(ISBLANK('Unit Type (11)'!C20), " ", 'Unit Type (11)'!C20)</f>
        <v xml:space="preserve"> </v>
      </c>
      <c r="C666" s="375" t="e">
        <f>B666*'Summary Sheet'!$C$13</f>
        <v>#VALUE!</v>
      </c>
    </row>
    <row r="667" spans="1:3">
      <c r="A667" s="375" t="str">
        <f>IF(ISBLANK('Unit Type (11)'!B21), " ", 'Unit Type (11)'!B21)</f>
        <v xml:space="preserve"> </v>
      </c>
      <c r="B667" s="375" t="str">
        <f>IF(ISBLANK('Unit Type (11)'!C21), " ", 'Unit Type (11)'!C21)</f>
        <v xml:space="preserve"> </v>
      </c>
      <c r="C667" s="375" t="e">
        <f>B667*'Summary Sheet'!$C$13</f>
        <v>#VALUE!</v>
      </c>
    </row>
    <row r="668" spans="1:3">
      <c r="A668" s="375" t="str">
        <f>IF(ISBLANK('Unit Type (11)'!B22), " ", 'Unit Type (11)'!B22)</f>
        <v xml:space="preserve"> </v>
      </c>
      <c r="B668" s="375" t="str">
        <f>IF(ISBLANK('Unit Type (11)'!C22), " ", 'Unit Type (11)'!C22)</f>
        <v xml:space="preserve"> </v>
      </c>
      <c r="C668" s="375" t="e">
        <f>B668*'Summary Sheet'!$C$13</f>
        <v>#VALUE!</v>
      </c>
    </row>
    <row r="669" spans="1:3">
      <c r="A669" s="375" t="str">
        <f>IF(ISBLANK('Unit Type (11)'!B23), " ", 'Unit Type (11)'!B23)</f>
        <v xml:space="preserve"> </v>
      </c>
      <c r="B669" s="375" t="str">
        <f>IF(ISBLANK('Unit Type (11)'!C23), " ", 'Unit Type (11)'!C23)</f>
        <v xml:space="preserve"> </v>
      </c>
      <c r="C669" s="375" t="e">
        <f>B669*'Summary Sheet'!$C$13</f>
        <v>#VALUE!</v>
      </c>
    </row>
    <row r="670" spans="1:3">
      <c r="A670" s="375" t="str">
        <f>IF(ISBLANK('Unit Type (11)'!B24), " ", 'Unit Type (11)'!B24)</f>
        <v xml:space="preserve"> </v>
      </c>
      <c r="B670" s="375" t="str">
        <f>IF(ISBLANK('Unit Type (11)'!C24), " ", 'Unit Type (11)'!C24)</f>
        <v xml:space="preserve"> </v>
      </c>
      <c r="C670" s="375" t="e">
        <f>B670*'Summary Sheet'!$C$13</f>
        <v>#VALUE!</v>
      </c>
    </row>
    <row r="671" spans="1:3">
      <c r="A671" s="375" t="str">
        <f>IF(ISBLANK('Unit Type (11)'!B25), " ", 'Unit Type (11)'!B25)</f>
        <v xml:space="preserve"> </v>
      </c>
      <c r="B671" s="375" t="str">
        <f>IF(ISBLANK('Unit Type (11)'!C25), " ", 'Unit Type (11)'!C25)</f>
        <v xml:space="preserve"> </v>
      </c>
      <c r="C671" s="375" t="e">
        <f>B671*'Summary Sheet'!$C$13</f>
        <v>#VALUE!</v>
      </c>
    </row>
    <row r="672" spans="1:3">
      <c r="A672" s="375" t="str">
        <f>IF(ISBLANK('Unit Type (11)'!B26), " ", 'Unit Type (11)'!B26)</f>
        <v xml:space="preserve"> </v>
      </c>
      <c r="B672" s="375" t="str">
        <f>IF(ISBLANK('Unit Type (11)'!C26), " ", 'Unit Type (11)'!C26)</f>
        <v xml:space="preserve"> </v>
      </c>
      <c r="C672" s="375" t="e">
        <f>B672*'Summary Sheet'!$C$13</f>
        <v>#VALUE!</v>
      </c>
    </row>
    <row r="673" spans="1:3">
      <c r="A673" s="375" t="str">
        <f>IF(ISBLANK('Unit Type (11)'!B27), " ", 'Unit Type (11)'!B27)</f>
        <v xml:space="preserve"> </v>
      </c>
      <c r="B673" s="375" t="str">
        <f>IF(ISBLANK('Unit Type (11)'!C27), " ", 'Unit Type (11)'!C27)</f>
        <v xml:space="preserve"> </v>
      </c>
      <c r="C673" s="375" t="e">
        <f>B673*'Summary Sheet'!$C$13</f>
        <v>#VALUE!</v>
      </c>
    </row>
    <row r="674" spans="1:3">
      <c r="A674" s="375" t="str">
        <f>IF(ISBLANK('Unit Type (11)'!B28), " ", 'Unit Type (11)'!B28)</f>
        <v xml:space="preserve"> </v>
      </c>
      <c r="B674" s="375" t="str">
        <f>IF(ISBLANK('Unit Type (11)'!C28), " ", 'Unit Type (11)'!C28)</f>
        <v xml:space="preserve"> </v>
      </c>
      <c r="C674" s="375" t="e">
        <f>B674*'Summary Sheet'!$C$13</f>
        <v>#VALUE!</v>
      </c>
    </row>
    <row r="675" spans="1:3">
      <c r="A675" s="375" t="str">
        <f>IF(ISBLANK('Unit Type (11)'!B29), " ", 'Unit Type (11)'!B29)</f>
        <v xml:space="preserve"> </v>
      </c>
      <c r="B675" s="375" t="str">
        <f>IF(ISBLANK('Unit Type (11)'!C29), " ", 'Unit Type (11)'!C29)</f>
        <v xml:space="preserve"> </v>
      </c>
      <c r="C675" s="375" t="e">
        <f>B675*'Summary Sheet'!$C$13</f>
        <v>#VALUE!</v>
      </c>
    </row>
    <row r="676" spans="1:3">
      <c r="A676" s="375" t="str">
        <f>IF(ISBLANK('Unit Type (11)'!B30), " ", 'Unit Type (11)'!B30)</f>
        <v xml:space="preserve"> </v>
      </c>
      <c r="B676" s="375" t="str">
        <f>IF(ISBLANK('Unit Type (11)'!C30), " ", 'Unit Type (11)'!C30)</f>
        <v xml:space="preserve"> </v>
      </c>
      <c r="C676" s="375" t="e">
        <f>B676*'Summary Sheet'!$C$13</f>
        <v>#VALUE!</v>
      </c>
    </row>
    <row r="677" spans="1:3">
      <c r="A677" s="375" t="str">
        <f>IF(ISBLANK('Unit Type (11)'!B31), " ", 'Unit Type (11)'!B31)</f>
        <v xml:space="preserve"> </v>
      </c>
      <c r="B677" s="375" t="str">
        <f>IF(ISBLANK('Unit Type (11)'!C31), " ", 'Unit Type (11)'!C31)</f>
        <v xml:space="preserve"> </v>
      </c>
      <c r="C677" s="375" t="e">
        <f>B677*'Summary Sheet'!$C$13</f>
        <v>#VALUE!</v>
      </c>
    </row>
    <row r="678" spans="1:3">
      <c r="A678" s="375" t="str">
        <f>IF(ISBLANK('Unit Type (11)'!B32), " ", 'Unit Type (11)'!B32)</f>
        <v xml:space="preserve"> </v>
      </c>
      <c r="B678" s="375" t="str">
        <f>IF(ISBLANK('Unit Type (11)'!C32), " ", 'Unit Type (11)'!C32)</f>
        <v xml:space="preserve"> </v>
      </c>
      <c r="C678" s="375" t="e">
        <f>B678*'Summary Sheet'!$C$13</f>
        <v>#VALUE!</v>
      </c>
    </row>
    <row r="679" spans="1:3">
      <c r="A679" s="375" t="str">
        <f>IF(ISBLANK('Unit Type (11)'!B33), " ", 'Unit Type (11)'!B33)</f>
        <v xml:space="preserve"> </v>
      </c>
      <c r="B679" s="375" t="str">
        <f>IF(ISBLANK('Unit Type (11)'!C33), " ", 'Unit Type (11)'!C33)</f>
        <v xml:space="preserve"> </v>
      </c>
      <c r="C679" s="375" t="e">
        <f>B679*'Summary Sheet'!$C$13</f>
        <v>#VALUE!</v>
      </c>
    </row>
    <row r="680" spans="1:3">
      <c r="A680" s="375" t="str">
        <f>IF(ISBLANK('Unit Type (11)'!B34), " ", 'Unit Type (11)'!B34)</f>
        <v xml:space="preserve"> </v>
      </c>
      <c r="B680" s="375" t="str">
        <f>IF(ISBLANK('Unit Type (11)'!C34), " ", 'Unit Type (11)'!C34)</f>
        <v xml:space="preserve"> </v>
      </c>
      <c r="C680" s="375" t="e">
        <f>B680*'Summary Sheet'!$C$13</f>
        <v>#VALUE!</v>
      </c>
    </row>
    <row r="681" spans="1:3">
      <c r="A681" s="375" t="str">
        <f>IF(ISBLANK('Unit Type (11)'!B35), " ", 'Unit Type (11)'!B35)</f>
        <v xml:space="preserve"> </v>
      </c>
      <c r="B681" s="375" t="str">
        <f>IF(ISBLANK('Unit Type (11)'!C35), " ", 'Unit Type (11)'!C35)</f>
        <v xml:space="preserve"> </v>
      </c>
      <c r="C681" s="375" t="e">
        <f>B681*'Summary Sheet'!$C$13</f>
        <v>#VALUE!</v>
      </c>
    </row>
    <row r="682" spans="1:3">
      <c r="A682" s="375" t="str">
        <f>IF(ISBLANK('Unit Type (11)'!B36), " ", 'Unit Type (11)'!B36)</f>
        <v xml:space="preserve"> </v>
      </c>
      <c r="B682" s="375" t="str">
        <f>IF(ISBLANK('Unit Type (11)'!C36), " ", 'Unit Type (11)'!C36)</f>
        <v xml:space="preserve"> </v>
      </c>
      <c r="C682" s="375" t="e">
        <f>B682*'Summary Sheet'!$C$13</f>
        <v>#VALUE!</v>
      </c>
    </row>
    <row r="683" spans="1:3">
      <c r="A683" s="375" t="str">
        <f>IF(ISBLANK('Unit Type (11)'!B37), " ", 'Unit Type (11)'!B37)</f>
        <v xml:space="preserve"> </v>
      </c>
      <c r="B683" s="375" t="str">
        <f>IF(ISBLANK('Unit Type (11)'!C37), " ", 'Unit Type (11)'!C37)</f>
        <v xml:space="preserve"> </v>
      </c>
      <c r="C683" s="375" t="e">
        <f>B683*'Summary Sheet'!$C$13</f>
        <v>#VALUE!</v>
      </c>
    </row>
    <row r="684" spans="1:3">
      <c r="A684" s="375" t="str">
        <f>IF(ISBLANK('Unit Type (11)'!B38), " ", 'Unit Type (11)'!B38)</f>
        <v xml:space="preserve"> </v>
      </c>
      <c r="B684" s="375" t="str">
        <f>IF(ISBLANK('Unit Type (11)'!C38), " ", 'Unit Type (11)'!C38)</f>
        <v xml:space="preserve"> </v>
      </c>
      <c r="C684" s="375" t="e">
        <f>B684*'Summary Sheet'!$C$13</f>
        <v>#VALUE!</v>
      </c>
    </row>
    <row r="685" spans="1:3">
      <c r="A685" s="375" t="str">
        <f>IF(ISBLANK('Unit Type (11)'!B39), " ", 'Unit Type (11)'!B39)</f>
        <v xml:space="preserve"> </v>
      </c>
      <c r="B685" s="375" t="str">
        <f>IF(ISBLANK('Unit Type (11)'!C39), " ", 'Unit Type (11)'!C39)</f>
        <v xml:space="preserve"> </v>
      </c>
      <c r="C685" s="375" t="e">
        <f>B685*'Summary Sheet'!$C$13</f>
        <v>#VALUE!</v>
      </c>
    </row>
    <row r="686" spans="1:3">
      <c r="A686" s="375" t="str">
        <f>IF(ISBLANK('Unit Type (11)'!B40), " ", 'Unit Type (11)'!B40)</f>
        <v xml:space="preserve"> </v>
      </c>
      <c r="B686" s="375" t="str">
        <f>IF(ISBLANK('Unit Type (11)'!C40), " ", 'Unit Type (11)'!C40)</f>
        <v xml:space="preserve"> </v>
      </c>
      <c r="C686" s="375" t="e">
        <f>B686*'Summary Sheet'!$C$13</f>
        <v>#VALUE!</v>
      </c>
    </row>
    <row r="687" spans="1:3">
      <c r="A687" s="375" t="str">
        <f>IF(ISBLANK('Unit Type (11)'!B41), " ", 'Unit Type (11)'!B41)</f>
        <v xml:space="preserve"> </v>
      </c>
      <c r="B687" s="375" t="str">
        <f>IF(ISBLANK('Unit Type (11)'!C41), " ", 'Unit Type (11)'!C41)</f>
        <v xml:space="preserve"> </v>
      </c>
      <c r="C687" s="375" t="e">
        <f>B687*'Summary Sheet'!$C$13</f>
        <v>#VALUE!</v>
      </c>
    </row>
    <row r="688" spans="1:3">
      <c r="A688" s="375" t="str">
        <f>IF(ISBLANK('Unit Type (11)'!B42), " ", 'Unit Type (11)'!B42)</f>
        <v xml:space="preserve"> </v>
      </c>
      <c r="B688" s="375" t="str">
        <f>IF(ISBLANK('Unit Type (11)'!C42), " ", 'Unit Type (11)'!C42)</f>
        <v xml:space="preserve"> </v>
      </c>
      <c r="C688" s="375" t="e">
        <f>B688*'Summary Sheet'!$C$13</f>
        <v>#VALUE!</v>
      </c>
    </row>
    <row r="689" spans="1:3">
      <c r="A689" s="375" t="str">
        <f>IF(ISBLANK('Unit Type (11)'!B43), " ", 'Unit Type (11)'!B43)</f>
        <v xml:space="preserve"> </v>
      </c>
      <c r="B689" s="375" t="str">
        <f>IF(ISBLANK('Unit Type (11)'!C43), " ", 'Unit Type (11)'!C43)</f>
        <v xml:space="preserve"> </v>
      </c>
      <c r="C689" s="375" t="e">
        <f>B689*'Summary Sheet'!$C$13</f>
        <v>#VALUE!</v>
      </c>
    </row>
    <row r="690" spans="1:3">
      <c r="A690" s="375" t="str">
        <f>IF(ISBLANK('Unit Type (11)'!B44), " ", 'Unit Type (11)'!B44)</f>
        <v xml:space="preserve"> </v>
      </c>
      <c r="B690" s="375" t="str">
        <f>IF(ISBLANK('Unit Type (11)'!C44), " ", 'Unit Type (11)'!C44)</f>
        <v xml:space="preserve"> </v>
      </c>
      <c r="C690" s="375" t="e">
        <f>B690*'Summary Sheet'!$C$13</f>
        <v>#VALUE!</v>
      </c>
    </row>
    <row r="691" spans="1:3">
      <c r="A691" s="375" t="str">
        <f>IF(ISBLANK('Unit Type (11)'!B45), " ", 'Unit Type (11)'!B45)</f>
        <v xml:space="preserve"> </v>
      </c>
      <c r="B691" s="375" t="str">
        <f>IF(ISBLANK('Unit Type (11)'!C45), " ", 'Unit Type (11)'!C45)</f>
        <v xml:space="preserve"> </v>
      </c>
      <c r="C691" s="375" t="e">
        <f>B691*'Summary Sheet'!$C$13</f>
        <v>#VALUE!</v>
      </c>
    </row>
    <row r="692" spans="1:3">
      <c r="A692" s="375" t="str">
        <f>IF(ISBLANK('Unit Type (11)'!B46), " ", 'Unit Type (11)'!B46)</f>
        <v xml:space="preserve"> </v>
      </c>
      <c r="B692" s="375" t="str">
        <f>IF(ISBLANK('Unit Type (11)'!C46), " ", 'Unit Type (11)'!C46)</f>
        <v xml:space="preserve"> </v>
      </c>
      <c r="C692" s="375" t="e">
        <f>B692*'Summary Sheet'!$C$13</f>
        <v>#VALUE!</v>
      </c>
    </row>
    <row r="693" spans="1:3">
      <c r="A693" s="375" t="str">
        <f>IF(ISBLANK('Unit Type (11)'!B47), " ", 'Unit Type (11)'!B47)</f>
        <v xml:space="preserve"> </v>
      </c>
      <c r="B693" s="375" t="str">
        <f>IF(ISBLANK('Unit Type (11)'!C47), " ", 'Unit Type (11)'!C47)</f>
        <v xml:space="preserve"> </v>
      </c>
      <c r="C693" s="375" t="e">
        <f>B693*'Summary Sheet'!$C$13</f>
        <v>#VALUE!</v>
      </c>
    </row>
    <row r="694" spans="1:3">
      <c r="A694" s="375" t="str">
        <f>IF(ISBLANK('Unit Type (11)'!B48), " ", 'Unit Type (11)'!B48)</f>
        <v xml:space="preserve"> </v>
      </c>
      <c r="B694" s="375" t="str">
        <f>IF(ISBLANK('Unit Type (11)'!C48), " ", 'Unit Type (11)'!C48)</f>
        <v xml:space="preserve"> </v>
      </c>
      <c r="C694" s="375" t="e">
        <f>B694*'Summary Sheet'!$C$13</f>
        <v>#VALUE!</v>
      </c>
    </row>
    <row r="695" spans="1:3">
      <c r="A695" s="375" t="str">
        <f>IF(ISBLANK('Unit Type (11)'!B49), " ", 'Unit Type (11)'!B49)</f>
        <v xml:space="preserve"> </v>
      </c>
      <c r="B695" s="375" t="str">
        <f>IF(ISBLANK('Unit Type (11)'!C49), " ", 'Unit Type (11)'!C49)</f>
        <v xml:space="preserve"> </v>
      </c>
      <c r="C695" s="375" t="e">
        <f>B695*'Summary Sheet'!$C$13</f>
        <v>#VALUE!</v>
      </c>
    </row>
    <row r="696" spans="1:3">
      <c r="A696" s="375" t="str">
        <f>IF(ISBLANK('Unit Type (11)'!B50), " ", 'Unit Type (11)'!B50)</f>
        <v xml:space="preserve"> </v>
      </c>
      <c r="B696" s="375" t="str">
        <f>IF(ISBLANK('Unit Type (11)'!C50), " ", 'Unit Type (11)'!C50)</f>
        <v xml:space="preserve"> </v>
      </c>
      <c r="C696" s="375" t="e">
        <f>B696*'Summary Sheet'!$C$13</f>
        <v>#VALUE!</v>
      </c>
    </row>
    <row r="697" spans="1:3">
      <c r="A697" s="375" t="str">
        <f>IF(ISBLANK('Unit Type (11)'!B51), " ", 'Unit Type (11)'!B51)</f>
        <v xml:space="preserve"> </v>
      </c>
      <c r="B697" s="375" t="str">
        <f>IF(ISBLANK('Unit Type (11)'!C51), " ", 'Unit Type (11)'!C51)</f>
        <v xml:space="preserve"> </v>
      </c>
      <c r="C697" s="375" t="e">
        <f>B697*'Summary Sheet'!$C$13</f>
        <v>#VALUE!</v>
      </c>
    </row>
    <row r="698" spans="1:3">
      <c r="A698" s="375" t="str">
        <f>IF(ISBLANK('Unit Type (11)'!B52), " ", 'Unit Type (11)'!B52)</f>
        <v xml:space="preserve"> </v>
      </c>
      <c r="B698" s="375" t="str">
        <f>IF(ISBLANK('Unit Type (11)'!C52), " ", 'Unit Type (11)'!C52)</f>
        <v xml:space="preserve"> </v>
      </c>
      <c r="C698" s="375" t="e">
        <f>B698*'Summary Sheet'!$C$13</f>
        <v>#VALUE!</v>
      </c>
    </row>
    <row r="699" spans="1:3">
      <c r="A699" s="375" t="str">
        <f>IF(ISBLANK('Unit Type (11)'!B53), " ", 'Unit Type (11)'!B53)</f>
        <v xml:space="preserve"> </v>
      </c>
      <c r="B699" s="375" t="str">
        <f>IF(ISBLANK('Unit Type (11)'!C53), " ", 'Unit Type (11)'!C53)</f>
        <v xml:space="preserve"> </v>
      </c>
      <c r="C699" s="375" t="e">
        <f>B699*'Summary Sheet'!$C$13</f>
        <v>#VALUE!</v>
      </c>
    </row>
    <row r="700" spans="1:3">
      <c r="A700" s="375" t="str">
        <f>IF(ISBLANK('Unit Type (11)'!B54), " ", 'Unit Type (11)'!B54)</f>
        <v xml:space="preserve"> </v>
      </c>
      <c r="B700" s="375" t="str">
        <f>IF(ISBLANK('Unit Type (11)'!C54), " ", 'Unit Type (11)'!C54)</f>
        <v xml:space="preserve"> </v>
      </c>
      <c r="C700" s="375" t="e">
        <f>B700*'Summary Sheet'!$C$13</f>
        <v>#VALUE!</v>
      </c>
    </row>
    <row r="701" spans="1:3">
      <c r="A701" s="375" t="str">
        <f>IF(ISBLANK('Unit Type (11)'!B55), " ", 'Unit Type (11)'!B55)</f>
        <v xml:space="preserve"> </v>
      </c>
      <c r="B701" s="375" t="str">
        <f>IF(ISBLANK('Unit Type (11)'!C55), " ", 'Unit Type (11)'!C55)</f>
        <v xml:space="preserve"> </v>
      </c>
      <c r="C701" s="375" t="e">
        <f>B701*'Summary Sheet'!$C$13</f>
        <v>#VALUE!</v>
      </c>
    </row>
    <row r="702" spans="1:3">
      <c r="A702" s="375" t="str">
        <f>IF(ISBLANK('Unit Type (11)'!B56), " ", 'Unit Type (11)'!B56)</f>
        <v xml:space="preserve"> </v>
      </c>
      <c r="B702" s="375" t="str">
        <f>IF(ISBLANK('Unit Type (11)'!C56), " ", 'Unit Type (11)'!C56)</f>
        <v xml:space="preserve"> </v>
      </c>
      <c r="C702" s="375" t="e">
        <f>B702*'Summary Sheet'!$C$13</f>
        <v>#VALUE!</v>
      </c>
    </row>
    <row r="703" spans="1:3">
      <c r="A703" s="375" t="str">
        <f>IF(ISBLANK('Unit Type (11)'!B57), " ", 'Unit Type (11)'!B57)</f>
        <v xml:space="preserve"> </v>
      </c>
      <c r="B703" s="375" t="str">
        <f>IF(ISBLANK('Unit Type (11)'!C57), " ", 'Unit Type (11)'!C57)</f>
        <v xml:space="preserve"> </v>
      </c>
      <c r="C703" s="375" t="e">
        <f>B703*'Summary Sheet'!$C$13</f>
        <v>#VALUE!</v>
      </c>
    </row>
    <row r="704" spans="1:3">
      <c r="A704" s="375" t="str">
        <f>IF(ISBLANK('Unit Type (11)'!B58), " ", 'Unit Type (11)'!B58)</f>
        <v xml:space="preserve"> </v>
      </c>
      <c r="B704" s="375" t="str">
        <f>IF(ISBLANK('Unit Type (11)'!C58), " ", 'Unit Type (11)'!C58)</f>
        <v xml:space="preserve"> </v>
      </c>
      <c r="C704" s="375" t="e">
        <f>B704*'Summary Sheet'!$C$13</f>
        <v>#VALUE!</v>
      </c>
    </row>
    <row r="705" spans="1:3">
      <c r="A705" s="375" t="str">
        <f>IF(ISBLANK('Unit Type (11)'!B59), " ", 'Unit Type (11)'!B59)</f>
        <v xml:space="preserve"> </v>
      </c>
      <c r="B705" s="375" t="str">
        <f>IF(ISBLANK('Unit Type (11)'!C59), " ", 'Unit Type (11)'!C59)</f>
        <v xml:space="preserve"> </v>
      </c>
      <c r="C705" s="375" t="e">
        <f>B705*'Summary Sheet'!$C$13</f>
        <v>#VALUE!</v>
      </c>
    </row>
    <row r="706" spans="1:3">
      <c r="A706" s="375" t="str">
        <f>IF(ISBLANK('Unit Type (11)'!B60), " ", 'Unit Type (11)'!B60)</f>
        <v xml:space="preserve"> </v>
      </c>
      <c r="B706" s="375" t="str">
        <f>IF(ISBLANK('Unit Type (11)'!C60), " ", 'Unit Type (11)'!C60)</f>
        <v xml:space="preserve"> </v>
      </c>
      <c r="C706" s="375" t="e">
        <f>B706*'Summary Sheet'!$C$13</f>
        <v>#VALUE!</v>
      </c>
    </row>
    <row r="707" spans="1:3">
      <c r="A707" s="375" t="str">
        <f>IF(ISBLANK('Unit Type (11)'!B61), " ", 'Unit Type (11)'!B61)</f>
        <v xml:space="preserve"> </v>
      </c>
      <c r="B707" s="375" t="str">
        <f>IF(ISBLANK('Unit Type (11)'!C61), " ", 'Unit Type (11)'!C61)</f>
        <v xml:space="preserve"> </v>
      </c>
      <c r="C707" s="375" t="e">
        <f>B707*'Summary Sheet'!$C$13</f>
        <v>#VALUE!</v>
      </c>
    </row>
    <row r="708" spans="1:3">
      <c r="A708" s="375" t="str">
        <f>IF(ISBLANK('Unit Type (11)'!B62), " ", 'Unit Type (11)'!B62)</f>
        <v xml:space="preserve"> </v>
      </c>
      <c r="B708" s="375" t="str">
        <f>IF(ISBLANK('Unit Type (11)'!C62), " ", 'Unit Type (11)'!C62)</f>
        <v xml:space="preserve"> </v>
      </c>
      <c r="C708" s="375" t="e">
        <f>B708*'Summary Sheet'!$C$13</f>
        <v>#VALUE!</v>
      </c>
    </row>
    <row r="709" spans="1:3">
      <c r="A709" s="375" t="str">
        <f>IF(ISBLANK('Unit Type (11)'!B63), " ", 'Unit Type (11)'!B63)</f>
        <v xml:space="preserve"> </v>
      </c>
      <c r="B709" s="375" t="str">
        <f>IF(ISBLANK('Unit Type (11)'!C63), " ", 'Unit Type (11)'!C63)</f>
        <v xml:space="preserve"> </v>
      </c>
      <c r="C709" s="375" t="e">
        <f>B709*'Summary Sheet'!$C$13</f>
        <v>#VALUE!</v>
      </c>
    </row>
    <row r="710" spans="1:3">
      <c r="A710" s="375" t="str">
        <f>IF(ISBLANK('Unit Type (11)'!B64), " ", 'Unit Type (11)'!B64)</f>
        <v xml:space="preserve"> </v>
      </c>
      <c r="B710" s="375" t="str">
        <f>IF(ISBLANK('Unit Type (11)'!C64), " ", 'Unit Type (11)'!C64)</f>
        <v xml:space="preserve"> </v>
      </c>
      <c r="C710" s="375" t="e">
        <f>B710*'Summary Sheet'!$C$13</f>
        <v>#VALUE!</v>
      </c>
    </row>
    <row r="711" spans="1:3">
      <c r="A711" s="375" t="str">
        <f>IF(ISBLANK('Unit Type (11)'!B65), " ", 'Unit Type (11)'!B65)</f>
        <v xml:space="preserve"> </v>
      </c>
      <c r="B711" s="375" t="str">
        <f>IF(ISBLANK('Unit Type (11)'!C65), " ", 'Unit Type (11)'!C65)</f>
        <v xml:space="preserve"> </v>
      </c>
      <c r="C711" s="375" t="e">
        <f>B711*'Summary Sheet'!$C$13</f>
        <v>#VALUE!</v>
      </c>
    </row>
    <row r="712" spans="1:3">
      <c r="A712" s="375" t="str">
        <f>IF(ISBLANK('Unit Type (11)'!B66), " ", 'Unit Type (11)'!B66)</f>
        <v xml:space="preserve"> </v>
      </c>
      <c r="B712" s="375" t="str">
        <f>IF(ISBLANK('Unit Type (11)'!C66), " ", 'Unit Type (11)'!C66)</f>
        <v xml:space="preserve"> </v>
      </c>
      <c r="C712" s="375" t="e">
        <f>B712*'Summary Sheet'!$C$13</f>
        <v>#VALUE!</v>
      </c>
    </row>
    <row r="713" spans="1:3">
      <c r="A713" s="375" t="str">
        <f>IF(ISBLANK('Unit Type (11)'!B67), " ", 'Unit Type (11)'!B67)</f>
        <v xml:space="preserve"> </v>
      </c>
      <c r="B713" s="375" t="str">
        <f>IF(ISBLANK('Unit Type (11)'!C67), " ", 'Unit Type (11)'!C67)</f>
        <v xml:space="preserve"> </v>
      </c>
      <c r="C713" s="375" t="e">
        <f>B713*'Summary Sheet'!$C$13</f>
        <v>#VALUE!</v>
      </c>
    </row>
    <row r="714" spans="1:3">
      <c r="A714" s="375" t="str">
        <f>IF(ISBLANK('Unit Type (11)'!B68), " ", 'Unit Type (11)'!B68)</f>
        <v xml:space="preserve"> </v>
      </c>
      <c r="B714" s="375" t="str">
        <f>IF(ISBLANK('Unit Type (11)'!C68), " ", 'Unit Type (11)'!C68)</f>
        <v xml:space="preserve"> </v>
      </c>
      <c r="C714" s="375" t="e">
        <f>B714*'Summary Sheet'!$C$13</f>
        <v>#VALUE!</v>
      </c>
    </row>
    <row r="715" spans="1:3">
      <c r="A715" s="375" t="str">
        <f>IF(ISBLANK('Unit Type (11)'!B69), " ", 'Unit Type (11)'!B69)</f>
        <v xml:space="preserve"> </v>
      </c>
      <c r="B715" s="375" t="str">
        <f>IF(ISBLANK('Unit Type (11)'!C69), " ", 'Unit Type (11)'!C69)</f>
        <v xml:space="preserve"> </v>
      </c>
      <c r="C715" s="375" t="e">
        <f>B715*'Summary Sheet'!$C$13</f>
        <v>#VALUE!</v>
      </c>
    </row>
    <row r="716" spans="1:3">
      <c r="A716" s="375" t="str">
        <f>IF(ISBLANK('Unit Type (11)'!B70), " ", 'Unit Type (11)'!B70)</f>
        <v xml:space="preserve"> </v>
      </c>
      <c r="B716" s="375" t="str">
        <f>IF(ISBLANK('Unit Type (11)'!C70), " ", 'Unit Type (11)'!C70)</f>
        <v xml:space="preserve"> </v>
      </c>
      <c r="C716" s="375" t="e">
        <f>B716*'Summary Sheet'!$C$13</f>
        <v>#VALUE!</v>
      </c>
    </row>
    <row r="717" spans="1:3">
      <c r="A717" s="375" t="str">
        <f>IF(ISBLANK('Unit Type (12)'!B6), " ", 'Unit Type (12)'!B6)</f>
        <v xml:space="preserve"> </v>
      </c>
      <c r="B717" s="375" t="str">
        <f>IF(ISBLANK('Unit Type (12)'!C6), " ", 'Unit Type (12)'!C6)</f>
        <v xml:space="preserve"> </v>
      </c>
      <c r="C717" s="375" t="e">
        <f>B717*'Summary Sheet'!$C$14</f>
        <v>#VALUE!</v>
      </c>
    </row>
    <row r="718" spans="1:3">
      <c r="A718" s="375" t="str">
        <f>IF(ISBLANK('Unit Type (12)'!B7), " ", 'Unit Type (12)'!B7)</f>
        <v xml:space="preserve"> </v>
      </c>
      <c r="B718" s="375" t="str">
        <f>IF(ISBLANK('Unit Type (12)'!C7), " ", 'Unit Type (12)'!C7)</f>
        <v xml:space="preserve"> </v>
      </c>
      <c r="C718" s="375" t="e">
        <f>B718*'Summary Sheet'!$C$14</f>
        <v>#VALUE!</v>
      </c>
    </row>
    <row r="719" spans="1:3">
      <c r="A719" s="375" t="str">
        <f>IF(ISBLANK('Unit Type (12)'!B8), " ", 'Unit Type (12)'!B8)</f>
        <v xml:space="preserve"> </v>
      </c>
      <c r="B719" s="375" t="str">
        <f>IF(ISBLANK('Unit Type (12)'!C8), " ", 'Unit Type (12)'!C8)</f>
        <v xml:space="preserve"> </v>
      </c>
      <c r="C719" s="375" t="e">
        <f>B719*'Summary Sheet'!$C$14</f>
        <v>#VALUE!</v>
      </c>
    </row>
    <row r="720" spans="1:3">
      <c r="A720" s="375" t="str">
        <f>IF(ISBLANK('Unit Type (12)'!B9), " ", 'Unit Type (12)'!B9)</f>
        <v xml:space="preserve"> </v>
      </c>
      <c r="B720" s="375" t="str">
        <f>IF(ISBLANK('Unit Type (12)'!C9), " ", 'Unit Type (12)'!C9)</f>
        <v xml:space="preserve"> </v>
      </c>
      <c r="C720" s="375" t="e">
        <f>B720*'Summary Sheet'!$C$14</f>
        <v>#VALUE!</v>
      </c>
    </row>
    <row r="721" spans="1:3">
      <c r="A721" s="375" t="str">
        <f>IF(ISBLANK('Unit Type (12)'!B10), " ", 'Unit Type (12)'!B10)</f>
        <v xml:space="preserve"> </v>
      </c>
      <c r="B721" s="375" t="str">
        <f>IF(ISBLANK('Unit Type (12)'!C10), " ", 'Unit Type (12)'!C10)</f>
        <v xml:space="preserve"> </v>
      </c>
      <c r="C721" s="375" t="e">
        <f>B721*'Summary Sheet'!$C$14</f>
        <v>#VALUE!</v>
      </c>
    </row>
    <row r="722" spans="1:3">
      <c r="A722" s="375" t="str">
        <f>IF(ISBLANK('Unit Type (12)'!B11), " ", 'Unit Type (12)'!B11)</f>
        <v xml:space="preserve"> </v>
      </c>
      <c r="B722" s="375" t="str">
        <f>IF(ISBLANK('Unit Type (12)'!C11), " ", 'Unit Type (12)'!C11)</f>
        <v xml:space="preserve"> </v>
      </c>
      <c r="C722" s="375" t="e">
        <f>B722*'Summary Sheet'!$C$14</f>
        <v>#VALUE!</v>
      </c>
    </row>
    <row r="723" spans="1:3">
      <c r="A723" s="375" t="str">
        <f>IF(ISBLANK('Unit Type (12)'!B12), " ", 'Unit Type (12)'!B12)</f>
        <v xml:space="preserve"> </v>
      </c>
      <c r="B723" s="375" t="str">
        <f>IF(ISBLANK('Unit Type (12)'!C12), " ", 'Unit Type (12)'!C12)</f>
        <v xml:space="preserve"> </v>
      </c>
      <c r="C723" s="375" t="e">
        <f>B723*'Summary Sheet'!$C$14</f>
        <v>#VALUE!</v>
      </c>
    </row>
    <row r="724" spans="1:3">
      <c r="A724" s="375" t="str">
        <f>IF(ISBLANK('Unit Type (12)'!B13), " ", 'Unit Type (12)'!B13)</f>
        <v xml:space="preserve"> </v>
      </c>
      <c r="B724" s="375" t="str">
        <f>IF(ISBLANK('Unit Type (12)'!C13), " ", 'Unit Type (12)'!C13)</f>
        <v xml:space="preserve"> </v>
      </c>
      <c r="C724" s="375" t="e">
        <f>B724*'Summary Sheet'!$C$14</f>
        <v>#VALUE!</v>
      </c>
    </row>
    <row r="725" spans="1:3">
      <c r="A725" s="375" t="str">
        <f>IF(ISBLANK('Unit Type (12)'!B14), " ", 'Unit Type (12)'!B14)</f>
        <v xml:space="preserve"> </v>
      </c>
      <c r="B725" s="375" t="str">
        <f>IF(ISBLANK('Unit Type (12)'!C14), " ", 'Unit Type (12)'!C14)</f>
        <v xml:space="preserve"> </v>
      </c>
      <c r="C725" s="375" t="e">
        <f>B725*'Summary Sheet'!$C$14</f>
        <v>#VALUE!</v>
      </c>
    </row>
    <row r="726" spans="1:3">
      <c r="A726" s="375" t="str">
        <f>IF(ISBLANK('Unit Type (12)'!B15), " ", 'Unit Type (12)'!B15)</f>
        <v xml:space="preserve"> </v>
      </c>
      <c r="B726" s="375" t="str">
        <f>IF(ISBLANK('Unit Type (12)'!C15), " ", 'Unit Type (12)'!C15)</f>
        <v xml:space="preserve"> </v>
      </c>
      <c r="C726" s="375" t="e">
        <f>B726*'Summary Sheet'!$C$14</f>
        <v>#VALUE!</v>
      </c>
    </row>
    <row r="727" spans="1:3">
      <c r="A727" s="375" t="str">
        <f>IF(ISBLANK('Unit Type (12)'!B16), " ", 'Unit Type (12)'!B16)</f>
        <v xml:space="preserve"> </v>
      </c>
      <c r="B727" s="375" t="str">
        <f>IF(ISBLANK('Unit Type (12)'!C16), " ", 'Unit Type (12)'!C16)</f>
        <v xml:space="preserve"> </v>
      </c>
      <c r="C727" s="375" t="e">
        <f>B727*'Summary Sheet'!$C$14</f>
        <v>#VALUE!</v>
      </c>
    </row>
    <row r="728" spans="1:3">
      <c r="A728" s="375" t="str">
        <f>IF(ISBLANK('Unit Type (12)'!B17), " ", 'Unit Type (12)'!B17)</f>
        <v xml:space="preserve"> </v>
      </c>
      <c r="B728" s="375" t="str">
        <f>IF(ISBLANK('Unit Type (12)'!C17), " ", 'Unit Type (12)'!C17)</f>
        <v xml:space="preserve"> </v>
      </c>
      <c r="C728" s="375" t="e">
        <f>B728*'Summary Sheet'!$C$14</f>
        <v>#VALUE!</v>
      </c>
    </row>
    <row r="729" spans="1:3">
      <c r="A729" s="375" t="str">
        <f>IF(ISBLANK('Unit Type (12)'!B18), " ", 'Unit Type (12)'!B18)</f>
        <v xml:space="preserve"> </v>
      </c>
      <c r="B729" s="375" t="str">
        <f>IF(ISBLANK('Unit Type (12)'!C18), " ", 'Unit Type (12)'!C18)</f>
        <v xml:space="preserve"> </v>
      </c>
      <c r="C729" s="375" t="e">
        <f>B729*'Summary Sheet'!$C$14</f>
        <v>#VALUE!</v>
      </c>
    </row>
    <row r="730" spans="1:3">
      <c r="A730" s="375" t="str">
        <f>IF(ISBLANK('Unit Type (12)'!B19), " ", 'Unit Type (12)'!B19)</f>
        <v xml:space="preserve"> </v>
      </c>
      <c r="B730" s="375" t="str">
        <f>IF(ISBLANK('Unit Type (12)'!C19), " ", 'Unit Type (12)'!C19)</f>
        <v xml:space="preserve"> </v>
      </c>
      <c r="C730" s="375" t="e">
        <f>B730*'Summary Sheet'!$C$14</f>
        <v>#VALUE!</v>
      </c>
    </row>
    <row r="731" spans="1:3">
      <c r="A731" s="375" t="str">
        <f>IF(ISBLANK('Unit Type (12)'!B20), " ", 'Unit Type (12)'!B20)</f>
        <v xml:space="preserve"> </v>
      </c>
      <c r="B731" s="375" t="str">
        <f>IF(ISBLANK('Unit Type (12)'!C20), " ", 'Unit Type (12)'!C20)</f>
        <v xml:space="preserve"> </v>
      </c>
      <c r="C731" s="375" t="e">
        <f>B731*'Summary Sheet'!$C$14</f>
        <v>#VALUE!</v>
      </c>
    </row>
    <row r="732" spans="1:3">
      <c r="A732" s="375" t="str">
        <f>IF(ISBLANK('Unit Type (12)'!B21), " ", 'Unit Type (12)'!B21)</f>
        <v xml:space="preserve"> </v>
      </c>
      <c r="B732" s="375" t="str">
        <f>IF(ISBLANK('Unit Type (12)'!C21), " ", 'Unit Type (12)'!C21)</f>
        <v xml:space="preserve"> </v>
      </c>
      <c r="C732" s="375" t="e">
        <f>B732*'Summary Sheet'!$C$14</f>
        <v>#VALUE!</v>
      </c>
    </row>
    <row r="733" spans="1:3">
      <c r="A733" s="375" t="str">
        <f>IF(ISBLANK('Unit Type (12)'!B22), " ", 'Unit Type (12)'!B22)</f>
        <v xml:space="preserve"> </v>
      </c>
      <c r="B733" s="375" t="str">
        <f>IF(ISBLANK('Unit Type (12)'!C22), " ", 'Unit Type (12)'!C22)</f>
        <v xml:space="preserve"> </v>
      </c>
      <c r="C733" s="375" t="e">
        <f>B733*'Summary Sheet'!$C$14</f>
        <v>#VALUE!</v>
      </c>
    </row>
    <row r="734" spans="1:3">
      <c r="A734" s="375" t="str">
        <f>IF(ISBLANK('Unit Type (12)'!B23), " ", 'Unit Type (12)'!B23)</f>
        <v xml:space="preserve"> </v>
      </c>
      <c r="B734" s="375" t="str">
        <f>IF(ISBLANK('Unit Type (12)'!C23), " ", 'Unit Type (12)'!C23)</f>
        <v xml:space="preserve"> </v>
      </c>
      <c r="C734" s="375" t="e">
        <f>B734*'Summary Sheet'!$C$14</f>
        <v>#VALUE!</v>
      </c>
    </row>
    <row r="735" spans="1:3">
      <c r="A735" s="375" t="str">
        <f>IF(ISBLANK('Unit Type (12)'!B24), " ", 'Unit Type (12)'!B24)</f>
        <v xml:space="preserve"> </v>
      </c>
      <c r="B735" s="375" t="str">
        <f>IF(ISBLANK('Unit Type (12)'!C24), " ", 'Unit Type (12)'!C24)</f>
        <v xml:space="preserve"> </v>
      </c>
      <c r="C735" s="375" t="e">
        <f>B735*'Summary Sheet'!$C$14</f>
        <v>#VALUE!</v>
      </c>
    </row>
    <row r="736" spans="1:3">
      <c r="A736" s="375" t="str">
        <f>IF(ISBLANK('Unit Type (12)'!B25), " ", 'Unit Type (12)'!B25)</f>
        <v xml:space="preserve"> </v>
      </c>
      <c r="B736" s="375" t="str">
        <f>IF(ISBLANK('Unit Type (12)'!C25), " ", 'Unit Type (12)'!C25)</f>
        <v xml:space="preserve"> </v>
      </c>
      <c r="C736" s="375" t="e">
        <f>B736*'Summary Sheet'!$C$14</f>
        <v>#VALUE!</v>
      </c>
    </row>
    <row r="737" spans="1:3">
      <c r="A737" s="375" t="str">
        <f>IF(ISBLANK('Unit Type (12)'!B26), " ", 'Unit Type (12)'!B26)</f>
        <v xml:space="preserve"> </v>
      </c>
      <c r="B737" s="375" t="str">
        <f>IF(ISBLANK('Unit Type (12)'!C26), " ", 'Unit Type (12)'!C26)</f>
        <v xml:space="preserve"> </v>
      </c>
      <c r="C737" s="375" t="e">
        <f>B737*'Summary Sheet'!$C$14</f>
        <v>#VALUE!</v>
      </c>
    </row>
    <row r="738" spans="1:3">
      <c r="A738" s="375" t="str">
        <f>IF(ISBLANK('Unit Type (12)'!B27), " ", 'Unit Type (12)'!B27)</f>
        <v xml:space="preserve"> </v>
      </c>
      <c r="B738" s="375" t="str">
        <f>IF(ISBLANK('Unit Type (12)'!C27), " ", 'Unit Type (12)'!C27)</f>
        <v xml:space="preserve"> </v>
      </c>
      <c r="C738" s="375" t="e">
        <f>B738*'Summary Sheet'!$C$14</f>
        <v>#VALUE!</v>
      </c>
    </row>
    <row r="739" spans="1:3">
      <c r="A739" s="375" t="str">
        <f>IF(ISBLANK('Unit Type (12)'!B28), " ", 'Unit Type (12)'!B28)</f>
        <v xml:space="preserve"> </v>
      </c>
      <c r="B739" s="375" t="str">
        <f>IF(ISBLANK('Unit Type (12)'!C28), " ", 'Unit Type (12)'!C28)</f>
        <v xml:space="preserve"> </v>
      </c>
      <c r="C739" s="375" t="e">
        <f>B739*'Summary Sheet'!$C$14</f>
        <v>#VALUE!</v>
      </c>
    </row>
    <row r="740" spans="1:3">
      <c r="A740" s="375" t="str">
        <f>IF(ISBLANK('Unit Type (12)'!B29), " ", 'Unit Type (12)'!B29)</f>
        <v xml:space="preserve"> </v>
      </c>
      <c r="B740" s="375" t="str">
        <f>IF(ISBLANK('Unit Type (12)'!C29), " ", 'Unit Type (12)'!C29)</f>
        <v xml:space="preserve"> </v>
      </c>
      <c r="C740" s="375" t="e">
        <f>B740*'Summary Sheet'!$C$14</f>
        <v>#VALUE!</v>
      </c>
    </row>
    <row r="741" spans="1:3">
      <c r="A741" s="375" t="str">
        <f>IF(ISBLANK('Unit Type (12)'!B30), " ", 'Unit Type (12)'!B30)</f>
        <v xml:space="preserve"> </v>
      </c>
      <c r="B741" s="375" t="str">
        <f>IF(ISBLANK('Unit Type (12)'!C30), " ", 'Unit Type (12)'!C30)</f>
        <v xml:space="preserve"> </v>
      </c>
      <c r="C741" s="375" t="e">
        <f>B741*'Summary Sheet'!$C$14</f>
        <v>#VALUE!</v>
      </c>
    </row>
    <row r="742" spans="1:3">
      <c r="A742" s="375" t="str">
        <f>IF(ISBLANK('Unit Type (12)'!B31), " ", 'Unit Type (12)'!B31)</f>
        <v xml:space="preserve"> </v>
      </c>
      <c r="B742" s="375" t="str">
        <f>IF(ISBLANK('Unit Type (12)'!C31), " ", 'Unit Type (12)'!C31)</f>
        <v xml:space="preserve"> </v>
      </c>
      <c r="C742" s="375" t="e">
        <f>B742*'Summary Sheet'!$C$14</f>
        <v>#VALUE!</v>
      </c>
    </row>
    <row r="743" spans="1:3">
      <c r="A743" s="375" t="str">
        <f>IF(ISBLANK('Unit Type (12)'!B32), " ", 'Unit Type (12)'!B32)</f>
        <v xml:space="preserve"> </v>
      </c>
      <c r="B743" s="375" t="str">
        <f>IF(ISBLANK('Unit Type (12)'!C32), " ", 'Unit Type (12)'!C32)</f>
        <v xml:space="preserve"> </v>
      </c>
      <c r="C743" s="375" t="e">
        <f>B743*'Summary Sheet'!$C$14</f>
        <v>#VALUE!</v>
      </c>
    </row>
    <row r="744" spans="1:3">
      <c r="A744" s="375" t="str">
        <f>IF(ISBLANK('Unit Type (12)'!B33), " ", 'Unit Type (12)'!B33)</f>
        <v xml:space="preserve"> </v>
      </c>
      <c r="B744" s="375" t="str">
        <f>IF(ISBLANK('Unit Type (12)'!C33), " ", 'Unit Type (12)'!C33)</f>
        <v xml:space="preserve"> </v>
      </c>
      <c r="C744" s="375" t="e">
        <f>B744*'Summary Sheet'!$C$14</f>
        <v>#VALUE!</v>
      </c>
    </row>
    <row r="745" spans="1:3">
      <c r="A745" s="375" t="str">
        <f>IF(ISBLANK('Unit Type (12)'!B34), " ", 'Unit Type (12)'!B34)</f>
        <v xml:space="preserve"> </v>
      </c>
      <c r="B745" s="375" t="str">
        <f>IF(ISBLANK('Unit Type (12)'!C34), " ", 'Unit Type (12)'!C34)</f>
        <v xml:space="preserve"> </v>
      </c>
      <c r="C745" s="375" t="e">
        <f>B745*'Summary Sheet'!$C$14</f>
        <v>#VALUE!</v>
      </c>
    </row>
    <row r="746" spans="1:3">
      <c r="A746" s="375" t="str">
        <f>IF(ISBLANK('Unit Type (12)'!B35), " ", 'Unit Type (12)'!B35)</f>
        <v xml:space="preserve"> </v>
      </c>
      <c r="B746" s="375" t="str">
        <f>IF(ISBLANK('Unit Type (12)'!C35), " ", 'Unit Type (12)'!C35)</f>
        <v xml:space="preserve"> </v>
      </c>
      <c r="C746" s="375" t="e">
        <f>B746*'Summary Sheet'!$C$14</f>
        <v>#VALUE!</v>
      </c>
    </row>
    <row r="747" spans="1:3">
      <c r="A747" s="375" t="str">
        <f>IF(ISBLANK('Unit Type (12)'!B36), " ", 'Unit Type (12)'!B36)</f>
        <v xml:space="preserve"> </v>
      </c>
      <c r="B747" s="375" t="str">
        <f>IF(ISBLANK('Unit Type (12)'!C36), " ", 'Unit Type (12)'!C36)</f>
        <v xml:space="preserve"> </v>
      </c>
      <c r="C747" s="375" t="e">
        <f>B747*'Summary Sheet'!$C$14</f>
        <v>#VALUE!</v>
      </c>
    </row>
    <row r="748" spans="1:3">
      <c r="A748" s="375" t="str">
        <f>IF(ISBLANK('Unit Type (12)'!B37), " ", 'Unit Type (12)'!B37)</f>
        <v xml:space="preserve"> </v>
      </c>
      <c r="B748" s="375" t="str">
        <f>IF(ISBLANK('Unit Type (12)'!C37), " ", 'Unit Type (12)'!C37)</f>
        <v xml:space="preserve"> </v>
      </c>
      <c r="C748" s="375" t="e">
        <f>B748*'Summary Sheet'!$C$14</f>
        <v>#VALUE!</v>
      </c>
    </row>
    <row r="749" spans="1:3">
      <c r="A749" s="375" t="str">
        <f>IF(ISBLANK('Unit Type (12)'!B38), " ", 'Unit Type (12)'!B38)</f>
        <v xml:space="preserve"> </v>
      </c>
      <c r="B749" s="375" t="str">
        <f>IF(ISBLANK('Unit Type (12)'!C38), " ", 'Unit Type (12)'!C38)</f>
        <v xml:space="preserve"> </v>
      </c>
      <c r="C749" s="375" t="e">
        <f>B749*'Summary Sheet'!$C$14</f>
        <v>#VALUE!</v>
      </c>
    </row>
    <row r="750" spans="1:3">
      <c r="A750" s="375" t="str">
        <f>IF(ISBLANK('Unit Type (12)'!B39), " ", 'Unit Type (12)'!B39)</f>
        <v xml:space="preserve"> </v>
      </c>
      <c r="B750" s="375" t="str">
        <f>IF(ISBLANK('Unit Type (12)'!C39), " ", 'Unit Type (12)'!C39)</f>
        <v xml:space="preserve"> </v>
      </c>
      <c r="C750" s="375" t="e">
        <f>B750*'Summary Sheet'!$C$14</f>
        <v>#VALUE!</v>
      </c>
    </row>
    <row r="751" spans="1:3">
      <c r="A751" s="375" t="str">
        <f>IF(ISBLANK('Unit Type (12)'!B40), " ", 'Unit Type (12)'!B40)</f>
        <v xml:space="preserve"> </v>
      </c>
      <c r="B751" s="375" t="str">
        <f>IF(ISBLANK('Unit Type (12)'!C40), " ", 'Unit Type (12)'!C40)</f>
        <v xml:space="preserve"> </v>
      </c>
      <c r="C751" s="375" t="e">
        <f>B751*'Summary Sheet'!$C$14</f>
        <v>#VALUE!</v>
      </c>
    </row>
    <row r="752" spans="1:3">
      <c r="A752" s="375" t="str">
        <f>IF(ISBLANK('Unit Type (12)'!B41), " ", 'Unit Type (12)'!B41)</f>
        <v xml:space="preserve"> </v>
      </c>
      <c r="B752" s="375" t="str">
        <f>IF(ISBLANK('Unit Type (12)'!C41), " ", 'Unit Type (12)'!C41)</f>
        <v xml:space="preserve"> </v>
      </c>
      <c r="C752" s="375" t="e">
        <f>B752*'Summary Sheet'!$C$14</f>
        <v>#VALUE!</v>
      </c>
    </row>
    <row r="753" spans="1:3">
      <c r="A753" s="375" t="str">
        <f>IF(ISBLANK('Unit Type (12)'!B42), " ", 'Unit Type (12)'!B42)</f>
        <v xml:space="preserve"> </v>
      </c>
      <c r="B753" s="375" t="str">
        <f>IF(ISBLANK('Unit Type (12)'!C42), " ", 'Unit Type (12)'!C42)</f>
        <v xml:space="preserve"> </v>
      </c>
      <c r="C753" s="375" t="e">
        <f>B753*'Summary Sheet'!$C$14</f>
        <v>#VALUE!</v>
      </c>
    </row>
    <row r="754" spans="1:3">
      <c r="A754" s="375" t="str">
        <f>IF(ISBLANK('Unit Type (12)'!B43), " ", 'Unit Type (12)'!B43)</f>
        <v xml:space="preserve"> </v>
      </c>
      <c r="B754" s="375" t="str">
        <f>IF(ISBLANK('Unit Type (12)'!C43), " ", 'Unit Type (12)'!C43)</f>
        <v xml:space="preserve"> </v>
      </c>
      <c r="C754" s="375" t="e">
        <f>B754*'Summary Sheet'!$C$14</f>
        <v>#VALUE!</v>
      </c>
    </row>
    <row r="755" spans="1:3">
      <c r="A755" s="375" t="str">
        <f>IF(ISBLANK('Unit Type (12)'!B44), " ", 'Unit Type (12)'!B44)</f>
        <v xml:space="preserve"> </v>
      </c>
      <c r="B755" s="375" t="str">
        <f>IF(ISBLANK('Unit Type (12)'!C44), " ", 'Unit Type (12)'!C44)</f>
        <v xml:space="preserve"> </v>
      </c>
      <c r="C755" s="375" t="e">
        <f>B755*'Summary Sheet'!$C$14</f>
        <v>#VALUE!</v>
      </c>
    </row>
    <row r="756" spans="1:3">
      <c r="A756" s="375" t="str">
        <f>IF(ISBLANK('Unit Type (12)'!B45), " ", 'Unit Type (12)'!B45)</f>
        <v xml:space="preserve"> </v>
      </c>
      <c r="B756" s="375" t="str">
        <f>IF(ISBLANK('Unit Type (12)'!C45), " ", 'Unit Type (12)'!C45)</f>
        <v xml:space="preserve"> </v>
      </c>
      <c r="C756" s="375" t="e">
        <f>B756*'Summary Sheet'!$C$14</f>
        <v>#VALUE!</v>
      </c>
    </row>
    <row r="757" spans="1:3">
      <c r="A757" s="375" t="str">
        <f>IF(ISBLANK('Unit Type (12)'!B46), " ", 'Unit Type (12)'!B46)</f>
        <v xml:space="preserve"> </v>
      </c>
      <c r="B757" s="375" t="str">
        <f>IF(ISBLANK('Unit Type (12)'!C46), " ", 'Unit Type (12)'!C46)</f>
        <v xml:space="preserve"> </v>
      </c>
      <c r="C757" s="375" t="e">
        <f>B757*'Summary Sheet'!$C$14</f>
        <v>#VALUE!</v>
      </c>
    </row>
    <row r="758" spans="1:3">
      <c r="A758" s="375" t="str">
        <f>IF(ISBLANK('Unit Type (12)'!B47), " ", 'Unit Type (12)'!B47)</f>
        <v xml:space="preserve"> </v>
      </c>
      <c r="B758" s="375" t="str">
        <f>IF(ISBLANK('Unit Type (12)'!C47), " ", 'Unit Type (12)'!C47)</f>
        <v xml:space="preserve"> </v>
      </c>
      <c r="C758" s="375" t="e">
        <f>B758*'Summary Sheet'!$C$14</f>
        <v>#VALUE!</v>
      </c>
    </row>
    <row r="759" spans="1:3">
      <c r="A759" s="375" t="str">
        <f>IF(ISBLANK('Unit Type (12)'!B48), " ", 'Unit Type (12)'!B48)</f>
        <v xml:space="preserve"> </v>
      </c>
      <c r="B759" s="375" t="str">
        <f>IF(ISBLANK('Unit Type (12)'!C48), " ", 'Unit Type (12)'!C48)</f>
        <v xml:space="preserve"> </v>
      </c>
      <c r="C759" s="375" t="e">
        <f>B759*'Summary Sheet'!$C$14</f>
        <v>#VALUE!</v>
      </c>
    </row>
    <row r="760" spans="1:3">
      <c r="A760" s="375" t="str">
        <f>IF(ISBLANK('Unit Type (12)'!B49), " ", 'Unit Type (12)'!B49)</f>
        <v xml:space="preserve"> </v>
      </c>
      <c r="B760" s="375" t="str">
        <f>IF(ISBLANK('Unit Type (12)'!C49), " ", 'Unit Type (12)'!C49)</f>
        <v xml:space="preserve"> </v>
      </c>
      <c r="C760" s="375" t="e">
        <f>B760*'Summary Sheet'!$C$14</f>
        <v>#VALUE!</v>
      </c>
    </row>
    <row r="761" spans="1:3">
      <c r="A761" s="375" t="str">
        <f>IF(ISBLANK('Unit Type (12)'!B50), " ", 'Unit Type (12)'!B50)</f>
        <v xml:space="preserve"> </v>
      </c>
      <c r="B761" s="375" t="str">
        <f>IF(ISBLANK('Unit Type (12)'!C50), " ", 'Unit Type (12)'!C50)</f>
        <v xml:space="preserve"> </v>
      </c>
      <c r="C761" s="375" t="e">
        <f>B761*'Summary Sheet'!$C$14</f>
        <v>#VALUE!</v>
      </c>
    </row>
    <row r="762" spans="1:3">
      <c r="A762" s="375" t="str">
        <f>IF(ISBLANK('Unit Type (12)'!B51), " ", 'Unit Type (12)'!B51)</f>
        <v xml:space="preserve"> </v>
      </c>
      <c r="B762" s="375" t="str">
        <f>IF(ISBLANK('Unit Type (12)'!C51), " ", 'Unit Type (12)'!C51)</f>
        <v xml:space="preserve"> </v>
      </c>
      <c r="C762" s="375" t="e">
        <f>B762*'Summary Sheet'!$C$14</f>
        <v>#VALUE!</v>
      </c>
    </row>
    <row r="763" spans="1:3">
      <c r="A763" s="375" t="str">
        <f>IF(ISBLANK('Unit Type (12)'!B52), " ", 'Unit Type (12)'!B52)</f>
        <v xml:space="preserve"> </v>
      </c>
      <c r="B763" s="375" t="str">
        <f>IF(ISBLANK('Unit Type (12)'!C52), " ", 'Unit Type (12)'!C52)</f>
        <v xml:space="preserve"> </v>
      </c>
      <c r="C763" s="375" t="e">
        <f>B763*'Summary Sheet'!$C$14</f>
        <v>#VALUE!</v>
      </c>
    </row>
    <row r="764" spans="1:3">
      <c r="A764" s="375" t="str">
        <f>IF(ISBLANK('Unit Type (12)'!B53), " ", 'Unit Type (12)'!B53)</f>
        <v xml:space="preserve"> </v>
      </c>
      <c r="B764" s="375" t="str">
        <f>IF(ISBLANK('Unit Type (12)'!C53), " ", 'Unit Type (12)'!C53)</f>
        <v xml:space="preserve"> </v>
      </c>
      <c r="C764" s="375" t="e">
        <f>B764*'Summary Sheet'!$C$14</f>
        <v>#VALUE!</v>
      </c>
    </row>
    <row r="765" spans="1:3">
      <c r="A765" s="375" t="str">
        <f>IF(ISBLANK('Unit Type (12)'!B54), " ", 'Unit Type (12)'!B54)</f>
        <v xml:space="preserve"> </v>
      </c>
      <c r="B765" s="375" t="str">
        <f>IF(ISBLANK('Unit Type (12)'!C54), " ", 'Unit Type (12)'!C54)</f>
        <v xml:space="preserve"> </v>
      </c>
      <c r="C765" s="375" t="e">
        <f>B765*'Summary Sheet'!$C$14</f>
        <v>#VALUE!</v>
      </c>
    </row>
    <row r="766" spans="1:3">
      <c r="A766" s="375" t="str">
        <f>IF(ISBLANK('Unit Type (12)'!B55), " ", 'Unit Type (12)'!B55)</f>
        <v xml:space="preserve"> </v>
      </c>
      <c r="B766" s="375" t="str">
        <f>IF(ISBLANK('Unit Type (12)'!C55), " ", 'Unit Type (12)'!C55)</f>
        <v xml:space="preserve"> </v>
      </c>
      <c r="C766" s="375" t="e">
        <f>B766*'Summary Sheet'!$C$14</f>
        <v>#VALUE!</v>
      </c>
    </row>
    <row r="767" spans="1:3">
      <c r="A767" s="375" t="str">
        <f>IF(ISBLANK('Unit Type (12)'!B56), " ", 'Unit Type (12)'!B56)</f>
        <v xml:space="preserve"> </v>
      </c>
      <c r="B767" s="375" t="str">
        <f>IF(ISBLANK('Unit Type (12)'!C56), " ", 'Unit Type (12)'!C56)</f>
        <v xml:space="preserve"> </v>
      </c>
      <c r="C767" s="375" t="e">
        <f>B767*'Summary Sheet'!$C$14</f>
        <v>#VALUE!</v>
      </c>
    </row>
    <row r="768" spans="1:3">
      <c r="A768" s="375" t="str">
        <f>IF(ISBLANK('Unit Type (12)'!B57), " ", 'Unit Type (12)'!B57)</f>
        <v xml:space="preserve"> </v>
      </c>
      <c r="B768" s="375" t="str">
        <f>IF(ISBLANK('Unit Type (12)'!C57), " ", 'Unit Type (12)'!C57)</f>
        <v xml:space="preserve"> </v>
      </c>
      <c r="C768" s="375" t="e">
        <f>B768*'Summary Sheet'!$C$14</f>
        <v>#VALUE!</v>
      </c>
    </row>
    <row r="769" spans="1:3">
      <c r="A769" s="375" t="str">
        <f>IF(ISBLANK('Unit Type (12)'!B58), " ", 'Unit Type (12)'!B58)</f>
        <v xml:space="preserve"> </v>
      </c>
      <c r="B769" s="375" t="str">
        <f>IF(ISBLANK('Unit Type (12)'!C58), " ", 'Unit Type (12)'!C58)</f>
        <v xml:space="preserve"> </v>
      </c>
      <c r="C769" s="375" t="e">
        <f>B769*'Summary Sheet'!$C$14</f>
        <v>#VALUE!</v>
      </c>
    </row>
    <row r="770" spans="1:3">
      <c r="A770" s="375" t="str">
        <f>IF(ISBLANK('Unit Type (12)'!B59), " ", 'Unit Type (12)'!B59)</f>
        <v xml:space="preserve"> </v>
      </c>
      <c r="B770" s="375" t="str">
        <f>IF(ISBLANK('Unit Type (12)'!C59), " ", 'Unit Type (12)'!C59)</f>
        <v xml:space="preserve"> </v>
      </c>
      <c r="C770" s="375" t="e">
        <f>B770*'Summary Sheet'!$C$14</f>
        <v>#VALUE!</v>
      </c>
    </row>
    <row r="771" spans="1:3">
      <c r="A771" s="375" t="str">
        <f>IF(ISBLANK('Unit Type (12)'!B60), " ", 'Unit Type (12)'!B60)</f>
        <v xml:space="preserve"> </v>
      </c>
      <c r="B771" s="375" t="str">
        <f>IF(ISBLANK('Unit Type (12)'!C60), " ", 'Unit Type (12)'!C60)</f>
        <v xml:space="preserve"> </v>
      </c>
      <c r="C771" s="375" t="e">
        <f>B771*'Summary Sheet'!$C$14</f>
        <v>#VALUE!</v>
      </c>
    </row>
    <row r="772" spans="1:3">
      <c r="A772" s="375" t="str">
        <f>IF(ISBLANK('Unit Type (12)'!B61), " ", 'Unit Type (12)'!B61)</f>
        <v xml:space="preserve"> </v>
      </c>
      <c r="B772" s="375" t="str">
        <f>IF(ISBLANK('Unit Type (12)'!C61), " ", 'Unit Type (12)'!C61)</f>
        <v xml:space="preserve"> </v>
      </c>
      <c r="C772" s="375" t="e">
        <f>B772*'Summary Sheet'!$C$14</f>
        <v>#VALUE!</v>
      </c>
    </row>
    <row r="773" spans="1:3">
      <c r="A773" s="375" t="str">
        <f>IF(ISBLANK('Unit Type (12)'!B62), " ", 'Unit Type (12)'!B62)</f>
        <v xml:space="preserve"> </v>
      </c>
      <c r="B773" s="375" t="str">
        <f>IF(ISBLANK('Unit Type (12)'!C62), " ", 'Unit Type (12)'!C62)</f>
        <v xml:space="preserve"> </v>
      </c>
      <c r="C773" s="375" t="e">
        <f>B773*'Summary Sheet'!$C$14</f>
        <v>#VALUE!</v>
      </c>
    </row>
    <row r="774" spans="1:3">
      <c r="A774" s="375" t="str">
        <f>IF(ISBLANK('Unit Type (12)'!B63), " ", 'Unit Type (12)'!B63)</f>
        <v xml:space="preserve"> </v>
      </c>
      <c r="B774" s="375" t="str">
        <f>IF(ISBLANK('Unit Type (12)'!C63), " ", 'Unit Type (12)'!C63)</f>
        <v xml:space="preserve"> </v>
      </c>
      <c r="C774" s="375" t="e">
        <f>B774*'Summary Sheet'!$C$14</f>
        <v>#VALUE!</v>
      </c>
    </row>
    <row r="775" spans="1:3">
      <c r="A775" s="375" t="str">
        <f>IF(ISBLANK('Unit Type (12)'!B64), " ", 'Unit Type (12)'!B64)</f>
        <v xml:space="preserve"> </v>
      </c>
      <c r="B775" s="375" t="str">
        <f>IF(ISBLANK('Unit Type (12)'!C64), " ", 'Unit Type (12)'!C64)</f>
        <v xml:space="preserve"> </v>
      </c>
      <c r="C775" s="375" t="e">
        <f>B775*'Summary Sheet'!$C$14</f>
        <v>#VALUE!</v>
      </c>
    </row>
    <row r="776" spans="1:3">
      <c r="A776" s="375" t="str">
        <f>IF(ISBLANK('Unit Type (12)'!B65), " ", 'Unit Type (12)'!B65)</f>
        <v xml:space="preserve"> </v>
      </c>
      <c r="B776" s="375" t="str">
        <f>IF(ISBLANK('Unit Type (12)'!C65), " ", 'Unit Type (12)'!C65)</f>
        <v xml:space="preserve"> </v>
      </c>
      <c r="C776" s="375" t="e">
        <f>B776*'Summary Sheet'!$C$14</f>
        <v>#VALUE!</v>
      </c>
    </row>
    <row r="777" spans="1:3">
      <c r="A777" s="375" t="str">
        <f>IF(ISBLANK('Unit Type (12)'!B66), " ", 'Unit Type (12)'!B66)</f>
        <v xml:space="preserve"> </v>
      </c>
      <c r="B777" s="375" t="str">
        <f>IF(ISBLANK('Unit Type (12)'!C66), " ", 'Unit Type (12)'!C66)</f>
        <v xml:space="preserve"> </v>
      </c>
      <c r="C777" s="375" t="e">
        <f>B777*'Summary Sheet'!$C$14</f>
        <v>#VALUE!</v>
      </c>
    </row>
    <row r="778" spans="1:3">
      <c r="A778" s="375" t="str">
        <f>IF(ISBLANK('Unit Type (12)'!B67), " ", 'Unit Type (12)'!B67)</f>
        <v xml:space="preserve"> </v>
      </c>
      <c r="B778" s="375" t="str">
        <f>IF(ISBLANK('Unit Type (12)'!C67), " ", 'Unit Type (12)'!C67)</f>
        <v xml:space="preserve"> </v>
      </c>
      <c r="C778" s="375" t="e">
        <f>B778*'Summary Sheet'!$C$14</f>
        <v>#VALUE!</v>
      </c>
    </row>
    <row r="779" spans="1:3">
      <c r="A779" s="375" t="str">
        <f>IF(ISBLANK('Unit Type (12)'!B68), " ", 'Unit Type (12)'!B68)</f>
        <v xml:space="preserve"> </v>
      </c>
      <c r="B779" s="375" t="str">
        <f>IF(ISBLANK('Unit Type (12)'!C68), " ", 'Unit Type (12)'!C68)</f>
        <v xml:space="preserve"> </v>
      </c>
      <c r="C779" s="375" t="e">
        <f>B779*'Summary Sheet'!$C$14</f>
        <v>#VALUE!</v>
      </c>
    </row>
    <row r="780" spans="1:3">
      <c r="A780" s="375" t="str">
        <f>IF(ISBLANK('Unit Type (12)'!B69), " ", 'Unit Type (12)'!B69)</f>
        <v xml:space="preserve"> </v>
      </c>
      <c r="B780" s="375" t="str">
        <f>IF(ISBLANK('Unit Type (12)'!C69), " ", 'Unit Type (12)'!C69)</f>
        <v xml:space="preserve"> </v>
      </c>
      <c r="C780" s="375" t="e">
        <f>B780*'Summary Sheet'!$C$14</f>
        <v>#VALUE!</v>
      </c>
    </row>
    <row r="781" spans="1:3">
      <c r="A781" s="375" t="str">
        <f>IF(ISBLANK('Unit Type (12)'!B70), " ", 'Unit Type (12)'!B70)</f>
        <v xml:space="preserve"> </v>
      </c>
      <c r="B781" s="375" t="str">
        <f>IF(ISBLANK('Unit Type (12)'!C70), " ", 'Unit Type (12)'!C70)</f>
        <v xml:space="preserve"> </v>
      </c>
      <c r="C781" s="375" t="e">
        <f>B781*'Summary Sheet'!$C$14</f>
        <v>#VALUE!</v>
      </c>
    </row>
    <row r="782" spans="1:3">
      <c r="A782" s="375" t="str">
        <f>IF(ISBLANK('Unit Type (13)'!B6), " ", 'Unit Type (13)'!B6)</f>
        <v xml:space="preserve"> </v>
      </c>
      <c r="B782" s="375" t="str">
        <f>IF(ISBLANK('Unit Type (13)'!C6), " ", 'Unit Type (13)'!C6)</f>
        <v xml:space="preserve"> </v>
      </c>
      <c r="C782" s="375" t="e">
        <f>B782*'Summary Sheet'!$C$15</f>
        <v>#VALUE!</v>
      </c>
    </row>
    <row r="783" spans="1:3">
      <c r="A783" s="375" t="str">
        <f>IF(ISBLANK('Unit Type (13)'!B7), " ", 'Unit Type (13)'!B7)</f>
        <v xml:space="preserve"> </v>
      </c>
      <c r="B783" s="375" t="str">
        <f>IF(ISBLANK('Unit Type (13)'!C7), " ", 'Unit Type (13)'!C7)</f>
        <v xml:space="preserve"> </v>
      </c>
      <c r="C783" s="375" t="e">
        <f>B783*'Summary Sheet'!$C$15</f>
        <v>#VALUE!</v>
      </c>
    </row>
    <row r="784" spans="1:3">
      <c r="A784" s="375" t="str">
        <f>IF(ISBLANK('Unit Type (13)'!B8), " ", 'Unit Type (13)'!B8)</f>
        <v xml:space="preserve"> </v>
      </c>
      <c r="B784" s="375" t="str">
        <f>IF(ISBLANK('Unit Type (13)'!C8), " ", 'Unit Type (13)'!C8)</f>
        <v xml:space="preserve"> </v>
      </c>
      <c r="C784" s="375" t="e">
        <f>B784*'Summary Sheet'!$C$15</f>
        <v>#VALUE!</v>
      </c>
    </row>
    <row r="785" spans="1:3">
      <c r="A785" s="375" t="str">
        <f>IF(ISBLANK('Unit Type (13)'!B9), " ", 'Unit Type (13)'!B9)</f>
        <v xml:space="preserve"> </v>
      </c>
      <c r="B785" s="375" t="str">
        <f>IF(ISBLANK('Unit Type (13)'!C9), " ", 'Unit Type (13)'!C9)</f>
        <v xml:space="preserve"> </v>
      </c>
      <c r="C785" s="375" t="e">
        <f>B785*'Summary Sheet'!$C$15</f>
        <v>#VALUE!</v>
      </c>
    </row>
    <row r="786" spans="1:3">
      <c r="A786" s="375" t="str">
        <f>IF(ISBLANK('Unit Type (13)'!B10), " ", 'Unit Type (13)'!B10)</f>
        <v xml:space="preserve"> </v>
      </c>
      <c r="B786" s="375" t="str">
        <f>IF(ISBLANK('Unit Type (13)'!C10), " ", 'Unit Type (13)'!C10)</f>
        <v xml:space="preserve"> </v>
      </c>
      <c r="C786" s="375" t="e">
        <f>B786*'Summary Sheet'!$C$15</f>
        <v>#VALUE!</v>
      </c>
    </row>
    <row r="787" spans="1:3">
      <c r="A787" s="375" t="str">
        <f>IF(ISBLANK('Unit Type (13)'!B11), " ", 'Unit Type (13)'!B11)</f>
        <v xml:space="preserve"> </v>
      </c>
      <c r="B787" s="375" t="str">
        <f>IF(ISBLANK('Unit Type (13)'!C11), " ", 'Unit Type (13)'!C11)</f>
        <v xml:space="preserve"> </v>
      </c>
      <c r="C787" s="375" t="e">
        <f>B787*'Summary Sheet'!$C$15</f>
        <v>#VALUE!</v>
      </c>
    </row>
    <row r="788" spans="1:3">
      <c r="A788" s="375" t="str">
        <f>IF(ISBLANK('Unit Type (13)'!B12), " ", 'Unit Type (13)'!B12)</f>
        <v xml:space="preserve"> </v>
      </c>
      <c r="B788" s="375" t="str">
        <f>IF(ISBLANK('Unit Type (13)'!C12), " ", 'Unit Type (13)'!C12)</f>
        <v xml:space="preserve"> </v>
      </c>
      <c r="C788" s="375" t="e">
        <f>B788*'Summary Sheet'!$C$15</f>
        <v>#VALUE!</v>
      </c>
    </row>
    <row r="789" spans="1:3">
      <c r="A789" s="375" t="str">
        <f>IF(ISBLANK('Unit Type (13)'!B13), " ", 'Unit Type (13)'!B13)</f>
        <v xml:space="preserve"> </v>
      </c>
      <c r="B789" s="375" t="str">
        <f>IF(ISBLANK('Unit Type (13)'!C13), " ", 'Unit Type (13)'!C13)</f>
        <v xml:space="preserve"> </v>
      </c>
      <c r="C789" s="375" t="e">
        <f>B789*'Summary Sheet'!$C$15</f>
        <v>#VALUE!</v>
      </c>
    </row>
    <row r="790" spans="1:3">
      <c r="A790" s="375" t="str">
        <f>IF(ISBLANK('Unit Type (13)'!B14), " ", 'Unit Type (13)'!B14)</f>
        <v xml:space="preserve"> </v>
      </c>
      <c r="B790" s="375" t="str">
        <f>IF(ISBLANK('Unit Type (13)'!C14), " ", 'Unit Type (13)'!C14)</f>
        <v xml:space="preserve"> </v>
      </c>
      <c r="C790" s="375" t="e">
        <f>B790*'Summary Sheet'!$C$15</f>
        <v>#VALUE!</v>
      </c>
    </row>
    <row r="791" spans="1:3">
      <c r="A791" s="375" t="str">
        <f>IF(ISBLANK('Unit Type (13)'!B15), " ", 'Unit Type (13)'!B15)</f>
        <v xml:space="preserve"> </v>
      </c>
      <c r="B791" s="375" t="str">
        <f>IF(ISBLANK('Unit Type (13)'!C15), " ", 'Unit Type (13)'!C15)</f>
        <v xml:space="preserve"> </v>
      </c>
      <c r="C791" s="375" t="e">
        <f>B791*'Summary Sheet'!$C$15</f>
        <v>#VALUE!</v>
      </c>
    </row>
    <row r="792" spans="1:3">
      <c r="A792" s="375" t="str">
        <f>IF(ISBLANK('Unit Type (13)'!B16), " ", 'Unit Type (13)'!B16)</f>
        <v xml:space="preserve"> </v>
      </c>
      <c r="B792" s="375" t="str">
        <f>IF(ISBLANK('Unit Type (13)'!C16), " ", 'Unit Type (13)'!C16)</f>
        <v xml:space="preserve"> </v>
      </c>
      <c r="C792" s="375" t="e">
        <f>B792*'Summary Sheet'!$C$15</f>
        <v>#VALUE!</v>
      </c>
    </row>
    <row r="793" spans="1:3">
      <c r="A793" s="375" t="str">
        <f>IF(ISBLANK('Unit Type (13)'!B17), " ", 'Unit Type (13)'!B17)</f>
        <v xml:space="preserve"> </v>
      </c>
      <c r="B793" s="375" t="str">
        <f>IF(ISBLANK('Unit Type (13)'!C17), " ", 'Unit Type (13)'!C17)</f>
        <v xml:space="preserve"> </v>
      </c>
      <c r="C793" s="375" t="e">
        <f>B793*'Summary Sheet'!$C$15</f>
        <v>#VALUE!</v>
      </c>
    </row>
    <row r="794" spans="1:3">
      <c r="A794" s="375" t="str">
        <f>IF(ISBLANK('Unit Type (13)'!B18), " ", 'Unit Type (13)'!B18)</f>
        <v xml:space="preserve"> </v>
      </c>
      <c r="B794" s="375" t="str">
        <f>IF(ISBLANK('Unit Type (13)'!C18), " ", 'Unit Type (13)'!C18)</f>
        <v xml:space="preserve"> </v>
      </c>
      <c r="C794" s="375" t="e">
        <f>B794*'Summary Sheet'!$C$15</f>
        <v>#VALUE!</v>
      </c>
    </row>
    <row r="795" spans="1:3">
      <c r="A795" s="375" t="str">
        <f>IF(ISBLANK('Unit Type (13)'!B19), " ", 'Unit Type (13)'!B19)</f>
        <v xml:space="preserve"> </v>
      </c>
      <c r="B795" s="375" t="str">
        <f>IF(ISBLANK('Unit Type (13)'!C19), " ", 'Unit Type (13)'!C19)</f>
        <v xml:space="preserve"> </v>
      </c>
      <c r="C795" s="375" t="e">
        <f>B795*'Summary Sheet'!$C$15</f>
        <v>#VALUE!</v>
      </c>
    </row>
    <row r="796" spans="1:3">
      <c r="A796" s="375" t="str">
        <f>IF(ISBLANK('Unit Type (13)'!B20), " ", 'Unit Type (13)'!B20)</f>
        <v xml:space="preserve"> </v>
      </c>
      <c r="B796" s="375" t="str">
        <f>IF(ISBLANK('Unit Type (13)'!C20), " ", 'Unit Type (13)'!C20)</f>
        <v xml:space="preserve"> </v>
      </c>
      <c r="C796" s="375" t="e">
        <f>B796*'Summary Sheet'!$C$15</f>
        <v>#VALUE!</v>
      </c>
    </row>
    <row r="797" spans="1:3">
      <c r="A797" s="375" t="str">
        <f>IF(ISBLANK('Unit Type (13)'!B21), " ", 'Unit Type (13)'!B21)</f>
        <v xml:space="preserve"> </v>
      </c>
      <c r="B797" s="375" t="str">
        <f>IF(ISBLANK('Unit Type (13)'!C21), " ", 'Unit Type (13)'!C21)</f>
        <v xml:space="preserve"> </v>
      </c>
      <c r="C797" s="375" t="e">
        <f>B797*'Summary Sheet'!$C$15</f>
        <v>#VALUE!</v>
      </c>
    </row>
    <row r="798" spans="1:3">
      <c r="A798" s="375" t="str">
        <f>IF(ISBLANK('Unit Type (13)'!B22), " ", 'Unit Type (13)'!B22)</f>
        <v xml:space="preserve"> </v>
      </c>
      <c r="B798" s="375" t="str">
        <f>IF(ISBLANK('Unit Type (13)'!C22), " ", 'Unit Type (13)'!C22)</f>
        <v xml:space="preserve"> </v>
      </c>
      <c r="C798" s="375" t="e">
        <f>B798*'Summary Sheet'!$C$15</f>
        <v>#VALUE!</v>
      </c>
    </row>
    <row r="799" spans="1:3">
      <c r="A799" s="375" t="str">
        <f>IF(ISBLANK('Unit Type (13)'!B23), " ", 'Unit Type (13)'!B23)</f>
        <v xml:space="preserve"> </v>
      </c>
      <c r="B799" s="375" t="str">
        <f>IF(ISBLANK('Unit Type (13)'!C23), " ", 'Unit Type (13)'!C23)</f>
        <v xml:space="preserve"> </v>
      </c>
      <c r="C799" s="375" t="e">
        <f>B799*'Summary Sheet'!$C$15</f>
        <v>#VALUE!</v>
      </c>
    </row>
    <row r="800" spans="1:3">
      <c r="A800" s="375" t="str">
        <f>IF(ISBLANK('Unit Type (13)'!B24), " ", 'Unit Type (13)'!B24)</f>
        <v xml:space="preserve"> </v>
      </c>
      <c r="B800" s="375" t="str">
        <f>IF(ISBLANK('Unit Type (13)'!C24), " ", 'Unit Type (13)'!C24)</f>
        <v xml:space="preserve"> </v>
      </c>
      <c r="C800" s="375" t="e">
        <f>B800*'Summary Sheet'!$C$15</f>
        <v>#VALUE!</v>
      </c>
    </row>
    <row r="801" spans="1:3">
      <c r="A801" s="375" t="str">
        <f>IF(ISBLANK('Unit Type (13)'!B25), " ", 'Unit Type (13)'!B25)</f>
        <v xml:space="preserve"> </v>
      </c>
      <c r="B801" s="375" t="str">
        <f>IF(ISBLANK('Unit Type (13)'!C25), " ", 'Unit Type (13)'!C25)</f>
        <v xml:space="preserve"> </v>
      </c>
      <c r="C801" s="375" t="e">
        <f>B801*'Summary Sheet'!$C$15</f>
        <v>#VALUE!</v>
      </c>
    </row>
    <row r="802" spans="1:3">
      <c r="A802" s="375" t="str">
        <f>IF(ISBLANK('Unit Type (13)'!B26), " ", 'Unit Type (13)'!B26)</f>
        <v xml:space="preserve"> </v>
      </c>
      <c r="B802" s="375" t="str">
        <f>IF(ISBLANK('Unit Type (13)'!C26), " ", 'Unit Type (13)'!C26)</f>
        <v xml:space="preserve"> </v>
      </c>
      <c r="C802" s="375" t="e">
        <f>B802*'Summary Sheet'!$C$15</f>
        <v>#VALUE!</v>
      </c>
    </row>
    <row r="803" spans="1:3">
      <c r="A803" s="375" t="str">
        <f>IF(ISBLANK('Unit Type (13)'!B27), " ", 'Unit Type (13)'!B27)</f>
        <v xml:space="preserve"> </v>
      </c>
      <c r="B803" s="375" t="str">
        <f>IF(ISBLANK('Unit Type (13)'!C27), " ", 'Unit Type (13)'!C27)</f>
        <v xml:space="preserve"> </v>
      </c>
      <c r="C803" s="375" t="e">
        <f>B803*'Summary Sheet'!$C$15</f>
        <v>#VALUE!</v>
      </c>
    </row>
    <row r="804" spans="1:3">
      <c r="A804" s="375" t="str">
        <f>IF(ISBLANK('Unit Type (13)'!B28), " ", 'Unit Type (13)'!B28)</f>
        <v xml:space="preserve"> </v>
      </c>
      <c r="B804" s="375" t="str">
        <f>IF(ISBLANK('Unit Type (13)'!C28), " ", 'Unit Type (13)'!C28)</f>
        <v xml:space="preserve"> </v>
      </c>
      <c r="C804" s="375" t="e">
        <f>B804*'Summary Sheet'!$C$15</f>
        <v>#VALUE!</v>
      </c>
    </row>
    <row r="805" spans="1:3">
      <c r="A805" s="375" t="str">
        <f>IF(ISBLANK('Unit Type (13)'!B29), " ", 'Unit Type (13)'!B29)</f>
        <v xml:space="preserve"> </v>
      </c>
      <c r="B805" s="375" t="str">
        <f>IF(ISBLANK('Unit Type (13)'!C29), " ", 'Unit Type (13)'!C29)</f>
        <v xml:space="preserve"> </v>
      </c>
      <c r="C805" s="375" t="e">
        <f>B805*'Summary Sheet'!$C$15</f>
        <v>#VALUE!</v>
      </c>
    </row>
    <row r="806" spans="1:3">
      <c r="A806" s="375" t="str">
        <f>IF(ISBLANK('Unit Type (13)'!B30), " ", 'Unit Type (13)'!B30)</f>
        <v xml:space="preserve"> </v>
      </c>
      <c r="B806" s="375" t="str">
        <f>IF(ISBLANK('Unit Type (13)'!C30), " ", 'Unit Type (13)'!C30)</f>
        <v xml:space="preserve"> </v>
      </c>
      <c r="C806" s="375" t="e">
        <f>B806*'Summary Sheet'!$C$15</f>
        <v>#VALUE!</v>
      </c>
    </row>
    <row r="807" spans="1:3">
      <c r="A807" s="375" t="str">
        <f>IF(ISBLANK('Unit Type (13)'!B31), " ", 'Unit Type (13)'!B31)</f>
        <v xml:space="preserve"> </v>
      </c>
      <c r="B807" s="375" t="str">
        <f>IF(ISBLANK('Unit Type (13)'!C31), " ", 'Unit Type (13)'!C31)</f>
        <v xml:space="preserve"> </v>
      </c>
      <c r="C807" s="375" t="e">
        <f>B807*'Summary Sheet'!$C$15</f>
        <v>#VALUE!</v>
      </c>
    </row>
    <row r="808" spans="1:3">
      <c r="A808" s="375" t="str">
        <f>IF(ISBLANK('Unit Type (13)'!B32), " ", 'Unit Type (13)'!B32)</f>
        <v xml:space="preserve"> </v>
      </c>
      <c r="B808" s="375" t="str">
        <f>IF(ISBLANK('Unit Type (13)'!C32), " ", 'Unit Type (13)'!C32)</f>
        <v xml:space="preserve"> </v>
      </c>
      <c r="C808" s="375" t="e">
        <f>B808*'Summary Sheet'!$C$15</f>
        <v>#VALUE!</v>
      </c>
    </row>
    <row r="809" spans="1:3">
      <c r="A809" s="375" t="str">
        <f>IF(ISBLANK('Unit Type (13)'!B33), " ", 'Unit Type (13)'!B33)</f>
        <v xml:space="preserve"> </v>
      </c>
      <c r="B809" s="375" t="str">
        <f>IF(ISBLANK('Unit Type (13)'!C33), " ", 'Unit Type (13)'!C33)</f>
        <v xml:space="preserve"> </v>
      </c>
      <c r="C809" s="375" t="e">
        <f>B809*'Summary Sheet'!$C$15</f>
        <v>#VALUE!</v>
      </c>
    </row>
    <row r="810" spans="1:3">
      <c r="A810" s="375" t="str">
        <f>IF(ISBLANK('Unit Type (13)'!B34), " ", 'Unit Type (13)'!B34)</f>
        <v xml:space="preserve"> </v>
      </c>
      <c r="B810" s="375" t="str">
        <f>IF(ISBLANK('Unit Type (13)'!C34), " ", 'Unit Type (13)'!C34)</f>
        <v xml:space="preserve"> </v>
      </c>
      <c r="C810" s="375" t="e">
        <f>B810*'Summary Sheet'!$C$15</f>
        <v>#VALUE!</v>
      </c>
    </row>
    <row r="811" spans="1:3">
      <c r="A811" s="375" t="str">
        <f>IF(ISBLANK('Unit Type (13)'!B35), " ", 'Unit Type (13)'!B35)</f>
        <v xml:space="preserve"> </v>
      </c>
      <c r="B811" s="375" t="str">
        <f>IF(ISBLANK('Unit Type (13)'!C35), " ", 'Unit Type (13)'!C35)</f>
        <v xml:space="preserve"> </v>
      </c>
      <c r="C811" s="375" t="e">
        <f>B811*'Summary Sheet'!$C$15</f>
        <v>#VALUE!</v>
      </c>
    </row>
    <row r="812" spans="1:3">
      <c r="A812" s="375" t="str">
        <f>IF(ISBLANK('Unit Type (13)'!B36), " ", 'Unit Type (13)'!B36)</f>
        <v xml:space="preserve"> </v>
      </c>
      <c r="B812" s="375" t="str">
        <f>IF(ISBLANK('Unit Type (13)'!C36), " ", 'Unit Type (13)'!C36)</f>
        <v xml:space="preserve"> </v>
      </c>
      <c r="C812" s="375" t="e">
        <f>B812*'Summary Sheet'!$C$15</f>
        <v>#VALUE!</v>
      </c>
    </row>
    <row r="813" spans="1:3">
      <c r="A813" s="375" t="str">
        <f>IF(ISBLANK('Unit Type (13)'!B37), " ", 'Unit Type (13)'!B37)</f>
        <v xml:space="preserve"> </v>
      </c>
      <c r="B813" s="375" t="str">
        <f>IF(ISBLANK('Unit Type (13)'!C37), " ", 'Unit Type (13)'!C37)</f>
        <v xml:space="preserve"> </v>
      </c>
      <c r="C813" s="375" t="e">
        <f>B813*'Summary Sheet'!$C$15</f>
        <v>#VALUE!</v>
      </c>
    </row>
    <row r="814" spans="1:3">
      <c r="A814" s="375" t="str">
        <f>IF(ISBLANK('Unit Type (13)'!B38), " ", 'Unit Type (13)'!B38)</f>
        <v xml:space="preserve"> </v>
      </c>
      <c r="B814" s="375" t="str">
        <f>IF(ISBLANK('Unit Type (13)'!C38), " ", 'Unit Type (13)'!C38)</f>
        <v xml:space="preserve"> </v>
      </c>
      <c r="C814" s="375" t="e">
        <f>B814*'Summary Sheet'!$C$15</f>
        <v>#VALUE!</v>
      </c>
    </row>
    <row r="815" spans="1:3">
      <c r="A815" s="375" t="str">
        <f>IF(ISBLANK('Unit Type (13)'!B39), " ", 'Unit Type (13)'!B39)</f>
        <v xml:space="preserve"> </v>
      </c>
      <c r="B815" s="375" t="str">
        <f>IF(ISBLANK('Unit Type (13)'!C39), " ", 'Unit Type (13)'!C39)</f>
        <v xml:space="preserve"> </v>
      </c>
      <c r="C815" s="375" t="e">
        <f>B815*'Summary Sheet'!$C$15</f>
        <v>#VALUE!</v>
      </c>
    </row>
    <row r="816" spans="1:3">
      <c r="A816" s="375" t="str">
        <f>IF(ISBLANK('Unit Type (13)'!B40), " ", 'Unit Type (13)'!B40)</f>
        <v xml:space="preserve"> </v>
      </c>
      <c r="B816" s="375" t="str">
        <f>IF(ISBLANK('Unit Type (13)'!C40), " ", 'Unit Type (13)'!C40)</f>
        <v xml:space="preserve"> </v>
      </c>
      <c r="C816" s="375" t="e">
        <f>B816*'Summary Sheet'!$C$15</f>
        <v>#VALUE!</v>
      </c>
    </row>
    <row r="817" spans="1:3">
      <c r="A817" s="375" t="str">
        <f>IF(ISBLANK('Unit Type (13)'!B41), " ", 'Unit Type (13)'!B41)</f>
        <v xml:space="preserve"> </v>
      </c>
      <c r="B817" s="375" t="str">
        <f>IF(ISBLANK('Unit Type (13)'!C41), " ", 'Unit Type (13)'!C41)</f>
        <v xml:space="preserve"> </v>
      </c>
      <c r="C817" s="375" t="e">
        <f>B817*'Summary Sheet'!$C$15</f>
        <v>#VALUE!</v>
      </c>
    </row>
    <row r="818" spans="1:3">
      <c r="A818" s="375" t="str">
        <f>IF(ISBLANK('Unit Type (13)'!B42), " ", 'Unit Type (13)'!B42)</f>
        <v xml:space="preserve"> </v>
      </c>
      <c r="B818" s="375" t="str">
        <f>IF(ISBLANK('Unit Type (13)'!C42), " ", 'Unit Type (13)'!C42)</f>
        <v xml:space="preserve"> </v>
      </c>
      <c r="C818" s="375" t="e">
        <f>B818*'Summary Sheet'!$C$15</f>
        <v>#VALUE!</v>
      </c>
    </row>
    <row r="819" spans="1:3">
      <c r="A819" s="375" t="str">
        <f>IF(ISBLANK('Unit Type (13)'!B43), " ", 'Unit Type (13)'!B43)</f>
        <v xml:space="preserve"> </v>
      </c>
      <c r="B819" s="375" t="str">
        <f>IF(ISBLANK('Unit Type (13)'!C43), " ", 'Unit Type (13)'!C43)</f>
        <v xml:space="preserve"> </v>
      </c>
      <c r="C819" s="375" t="e">
        <f>B819*'Summary Sheet'!$C$15</f>
        <v>#VALUE!</v>
      </c>
    </row>
    <row r="820" spans="1:3">
      <c r="A820" s="375" t="str">
        <f>IF(ISBLANK('Unit Type (13)'!B44), " ", 'Unit Type (13)'!B44)</f>
        <v xml:space="preserve"> </v>
      </c>
      <c r="B820" s="375" t="str">
        <f>IF(ISBLANK('Unit Type (13)'!C44), " ", 'Unit Type (13)'!C44)</f>
        <v xml:space="preserve"> </v>
      </c>
      <c r="C820" s="375" t="e">
        <f>B820*'Summary Sheet'!$C$15</f>
        <v>#VALUE!</v>
      </c>
    </row>
    <row r="821" spans="1:3">
      <c r="A821" s="375" t="str">
        <f>IF(ISBLANK('Unit Type (13)'!B45), " ", 'Unit Type (13)'!B45)</f>
        <v xml:space="preserve"> </v>
      </c>
      <c r="B821" s="375" t="str">
        <f>IF(ISBLANK('Unit Type (13)'!C45), " ", 'Unit Type (13)'!C45)</f>
        <v xml:space="preserve"> </v>
      </c>
      <c r="C821" s="375" t="e">
        <f>B821*'Summary Sheet'!$C$15</f>
        <v>#VALUE!</v>
      </c>
    </row>
    <row r="822" spans="1:3">
      <c r="A822" s="375" t="str">
        <f>IF(ISBLANK('Unit Type (13)'!B46), " ", 'Unit Type (13)'!B46)</f>
        <v xml:space="preserve"> </v>
      </c>
      <c r="B822" s="375" t="str">
        <f>IF(ISBLANK('Unit Type (13)'!C46), " ", 'Unit Type (13)'!C46)</f>
        <v xml:space="preserve"> </v>
      </c>
      <c r="C822" s="375" t="e">
        <f>B822*'Summary Sheet'!$C$15</f>
        <v>#VALUE!</v>
      </c>
    </row>
    <row r="823" spans="1:3">
      <c r="A823" s="375" t="str">
        <f>IF(ISBLANK('Unit Type (13)'!B47), " ", 'Unit Type (13)'!B47)</f>
        <v xml:space="preserve"> </v>
      </c>
      <c r="B823" s="375" t="str">
        <f>IF(ISBLANK('Unit Type (13)'!C47), " ", 'Unit Type (13)'!C47)</f>
        <v xml:space="preserve"> </v>
      </c>
      <c r="C823" s="375" t="e">
        <f>B823*'Summary Sheet'!$C$15</f>
        <v>#VALUE!</v>
      </c>
    </row>
    <row r="824" spans="1:3">
      <c r="A824" s="375" t="str">
        <f>IF(ISBLANK('Unit Type (13)'!B48), " ", 'Unit Type (13)'!B48)</f>
        <v xml:space="preserve"> </v>
      </c>
      <c r="B824" s="375" t="str">
        <f>IF(ISBLANK('Unit Type (13)'!C48), " ", 'Unit Type (13)'!C48)</f>
        <v xml:space="preserve"> </v>
      </c>
      <c r="C824" s="375" t="e">
        <f>B824*'Summary Sheet'!$C$15</f>
        <v>#VALUE!</v>
      </c>
    </row>
    <row r="825" spans="1:3">
      <c r="A825" s="375" t="str">
        <f>IF(ISBLANK('Unit Type (13)'!B49), " ", 'Unit Type (13)'!B49)</f>
        <v xml:space="preserve"> </v>
      </c>
      <c r="B825" s="375" t="str">
        <f>IF(ISBLANK('Unit Type (13)'!C49), " ", 'Unit Type (13)'!C49)</f>
        <v xml:space="preserve"> </v>
      </c>
      <c r="C825" s="375" t="e">
        <f>B825*'Summary Sheet'!$C$15</f>
        <v>#VALUE!</v>
      </c>
    </row>
    <row r="826" spans="1:3">
      <c r="A826" s="375" t="str">
        <f>IF(ISBLANK('Unit Type (13)'!B50), " ", 'Unit Type (13)'!B50)</f>
        <v xml:space="preserve"> </v>
      </c>
      <c r="B826" s="375" t="str">
        <f>IF(ISBLANK('Unit Type (13)'!C50), " ", 'Unit Type (13)'!C50)</f>
        <v xml:space="preserve"> </v>
      </c>
      <c r="C826" s="375" t="e">
        <f>B826*'Summary Sheet'!$C$15</f>
        <v>#VALUE!</v>
      </c>
    </row>
    <row r="827" spans="1:3">
      <c r="A827" s="375" t="str">
        <f>IF(ISBLANK('Unit Type (13)'!B51), " ", 'Unit Type (13)'!B51)</f>
        <v xml:space="preserve"> </v>
      </c>
      <c r="B827" s="375" t="str">
        <f>IF(ISBLANK('Unit Type (13)'!C51), " ", 'Unit Type (13)'!C51)</f>
        <v xml:space="preserve"> </v>
      </c>
      <c r="C827" s="375" t="e">
        <f>B827*'Summary Sheet'!$C$15</f>
        <v>#VALUE!</v>
      </c>
    </row>
    <row r="828" spans="1:3">
      <c r="A828" s="375" t="str">
        <f>IF(ISBLANK('Unit Type (13)'!B52), " ", 'Unit Type (13)'!B52)</f>
        <v xml:space="preserve"> </v>
      </c>
      <c r="B828" s="375" t="str">
        <f>IF(ISBLANK('Unit Type (13)'!C52), " ", 'Unit Type (13)'!C52)</f>
        <v xml:space="preserve"> </v>
      </c>
      <c r="C828" s="375" t="e">
        <f>B828*'Summary Sheet'!$C$15</f>
        <v>#VALUE!</v>
      </c>
    </row>
    <row r="829" spans="1:3">
      <c r="A829" s="375" t="str">
        <f>IF(ISBLANK('Unit Type (13)'!B53), " ", 'Unit Type (13)'!B53)</f>
        <v xml:space="preserve"> </v>
      </c>
      <c r="B829" s="375" t="str">
        <f>IF(ISBLANK('Unit Type (13)'!C53), " ", 'Unit Type (13)'!C53)</f>
        <v xml:space="preserve"> </v>
      </c>
      <c r="C829" s="375" t="e">
        <f>B829*'Summary Sheet'!$C$15</f>
        <v>#VALUE!</v>
      </c>
    </row>
    <row r="830" spans="1:3">
      <c r="A830" s="375" t="str">
        <f>IF(ISBLANK('Unit Type (13)'!B54), " ", 'Unit Type (13)'!B54)</f>
        <v xml:space="preserve"> </v>
      </c>
      <c r="B830" s="375" t="str">
        <f>IF(ISBLANK('Unit Type (13)'!C54), " ", 'Unit Type (13)'!C54)</f>
        <v xml:space="preserve"> </v>
      </c>
      <c r="C830" s="375" t="e">
        <f>B830*'Summary Sheet'!$C$15</f>
        <v>#VALUE!</v>
      </c>
    </row>
    <row r="831" spans="1:3">
      <c r="A831" s="375" t="str">
        <f>IF(ISBLANK('Unit Type (13)'!B55), " ", 'Unit Type (13)'!B55)</f>
        <v xml:space="preserve"> </v>
      </c>
      <c r="B831" s="375" t="str">
        <f>IF(ISBLANK('Unit Type (13)'!C55), " ", 'Unit Type (13)'!C55)</f>
        <v xml:space="preserve"> </v>
      </c>
      <c r="C831" s="375" t="e">
        <f>B831*'Summary Sheet'!$C$15</f>
        <v>#VALUE!</v>
      </c>
    </row>
    <row r="832" spans="1:3">
      <c r="A832" s="375" t="str">
        <f>IF(ISBLANK('Unit Type (13)'!B56), " ", 'Unit Type (13)'!B56)</f>
        <v xml:space="preserve"> </v>
      </c>
      <c r="B832" s="375" t="str">
        <f>IF(ISBLANK('Unit Type (13)'!C56), " ", 'Unit Type (13)'!C56)</f>
        <v xml:space="preserve"> </v>
      </c>
      <c r="C832" s="375" t="e">
        <f>B832*'Summary Sheet'!$C$15</f>
        <v>#VALUE!</v>
      </c>
    </row>
    <row r="833" spans="1:3">
      <c r="A833" s="375" t="str">
        <f>IF(ISBLANK('Unit Type (13)'!B57), " ", 'Unit Type (13)'!B57)</f>
        <v xml:space="preserve"> </v>
      </c>
      <c r="B833" s="375" t="str">
        <f>IF(ISBLANK('Unit Type (13)'!C57), " ", 'Unit Type (13)'!C57)</f>
        <v xml:space="preserve"> </v>
      </c>
      <c r="C833" s="375" t="e">
        <f>B833*'Summary Sheet'!$C$15</f>
        <v>#VALUE!</v>
      </c>
    </row>
    <row r="834" spans="1:3">
      <c r="A834" s="375" t="str">
        <f>IF(ISBLANK('Unit Type (13)'!B58), " ", 'Unit Type (13)'!B58)</f>
        <v xml:space="preserve"> </v>
      </c>
      <c r="B834" s="375" t="str">
        <f>IF(ISBLANK('Unit Type (13)'!C58), " ", 'Unit Type (13)'!C58)</f>
        <v xml:space="preserve"> </v>
      </c>
      <c r="C834" s="375" t="e">
        <f>B834*'Summary Sheet'!$C$15</f>
        <v>#VALUE!</v>
      </c>
    </row>
    <row r="835" spans="1:3">
      <c r="A835" s="375" t="str">
        <f>IF(ISBLANK('Unit Type (13)'!B59), " ", 'Unit Type (13)'!B59)</f>
        <v xml:space="preserve"> </v>
      </c>
      <c r="B835" s="375" t="str">
        <f>IF(ISBLANK('Unit Type (13)'!C59), " ", 'Unit Type (13)'!C59)</f>
        <v xml:space="preserve"> </v>
      </c>
      <c r="C835" s="375" t="e">
        <f>B835*'Summary Sheet'!$C$15</f>
        <v>#VALUE!</v>
      </c>
    </row>
    <row r="836" spans="1:3">
      <c r="A836" s="375" t="str">
        <f>IF(ISBLANK('Unit Type (13)'!B60), " ", 'Unit Type (13)'!B60)</f>
        <v xml:space="preserve"> </v>
      </c>
      <c r="B836" s="375" t="str">
        <f>IF(ISBLANK('Unit Type (13)'!C60), " ", 'Unit Type (13)'!C60)</f>
        <v xml:space="preserve"> </v>
      </c>
      <c r="C836" s="375" t="e">
        <f>B836*'Summary Sheet'!$C$15</f>
        <v>#VALUE!</v>
      </c>
    </row>
    <row r="837" spans="1:3">
      <c r="A837" s="375" t="str">
        <f>IF(ISBLANK('Unit Type (13)'!B61), " ", 'Unit Type (13)'!B61)</f>
        <v xml:space="preserve"> </v>
      </c>
      <c r="B837" s="375" t="str">
        <f>IF(ISBLANK('Unit Type (13)'!C61), " ", 'Unit Type (13)'!C61)</f>
        <v xml:space="preserve"> </v>
      </c>
      <c r="C837" s="375" t="e">
        <f>B837*'Summary Sheet'!$C$15</f>
        <v>#VALUE!</v>
      </c>
    </row>
    <row r="838" spans="1:3">
      <c r="A838" s="375" t="str">
        <f>IF(ISBLANK('Unit Type (13)'!B62), " ", 'Unit Type (13)'!B62)</f>
        <v xml:space="preserve"> </v>
      </c>
      <c r="B838" s="375" t="str">
        <f>IF(ISBLANK('Unit Type (13)'!C62), " ", 'Unit Type (13)'!C62)</f>
        <v xml:space="preserve"> </v>
      </c>
      <c r="C838" s="375" t="e">
        <f>B838*'Summary Sheet'!$C$15</f>
        <v>#VALUE!</v>
      </c>
    </row>
    <row r="839" spans="1:3">
      <c r="A839" s="375" t="str">
        <f>IF(ISBLANK('Unit Type (13)'!B63), " ", 'Unit Type (13)'!B63)</f>
        <v xml:space="preserve"> </v>
      </c>
      <c r="B839" s="375" t="str">
        <f>IF(ISBLANK('Unit Type (13)'!C63), " ", 'Unit Type (13)'!C63)</f>
        <v xml:space="preserve"> </v>
      </c>
      <c r="C839" s="375" t="e">
        <f>B839*'Summary Sheet'!$C$15</f>
        <v>#VALUE!</v>
      </c>
    </row>
    <row r="840" spans="1:3">
      <c r="A840" s="375" t="str">
        <f>IF(ISBLANK('Unit Type (13)'!B64), " ", 'Unit Type (13)'!B64)</f>
        <v xml:space="preserve"> </v>
      </c>
      <c r="B840" s="375" t="str">
        <f>IF(ISBLANK('Unit Type (13)'!C64), " ", 'Unit Type (13)'!C64)</f>
        <v xml:space="preserve"> </v>
      </c>
      <c r="C840" s="375" t="e">
        <f>B840*'Summary Sheet'!$C$15</f>
        <v>#VALUE!</v>
      </c>
    </row>
    <row r="841" spans="1:3">
      <c r="A841" s="375" t="str">
        <f>IF(ISBLANK('Unit Type (13)'!B65), " ", 'Unit Type (13)'!B65)</f>
        <v xml:space="preserve"> </v>
      </c>
      <c r="B841" s="375" t="str">
        <f>IF(ISBLANK('Unit Type (13)'!C65), " ", 'Unit Type (13)'!C65)</f>
        <v xml:space="preserve"> </v>
      </c>
      <c r="C841" s="375" t="e">
        <f>B841*'Summary Sheet'!$C$15</f>
        <v>#VALUE!</v>
      </c>
    </row>
    <row r="842" spans="1:3">
      <c r="A842" s="375" t="str">
        <f>IF(ISBLANK('Unit Type (13)'!B66), " ", 'Unit Type (13)'!B66)</f>
        <v xml:space="preserve"> </v>
      </c>
      <c r="B842" s="375" t="str">
        <f>IF(ISBLANK('Unit Type (13)'!C66), " ", 'Unit Type (13)'!C66)</f>
        <v xml:space="preserve"> </v>
      </c>
      <c r="C842" s="375" t="e">
        <f>B842*'Summary Sheet'!$C$15</f>
        <v>#VALUE!</v>
      </c>
    </row>
    <row r="843" spans="1:3">
      <c r="A843" s="375" t="str">
        <f>IF(ISBLANK('Unit Type (13)'!B67), " ", 'Unit Type (13)'!B67)</f>
        <v xml:space="preserve"> </v>
      </c>
      <c r="B843" s="375" t="str">
        <f>IF(ISBLANK('Unit Type (13)'!C67), " ", 'Unit Type (13)'!C67)</f>
        <v xml:space="preserve"> </v>
      </c>
      <c r="C843" s="375" t="e">
        <f>B843*'Summary Sheet'!$C$15</f>
        <v>#VALUE!</v>
      </c>
    </row>
    <row r="844" spans="1:3">
      <c r="A844" s="375" t="str">
        <f>IF(ISBLANK('Unit Type (13)'!B68), " ", 'Unit Type (13)'!B68)</f>
        <v xml:space="preserve"> </v>
      </c>
      <c r="B844" s="375" t="str">
        <f>IF(ISBLANK('Unit Type (13)'!C68), " ", 'Unit Type (13)'!C68)</f>
        <v xml:space="preserve"> </v>
      </c>
      <c r="C844" s="375" t="e">
        <f>B844*'Summary Sheet'!$C$15</f>
        <v>#VALUE!</v>
      </c>
    </row>
    <row r="845" spans="1:3">
      <c r="A845" s="375" t="str">
        <f>IF(ISBLANK('Unit Type (13)'!B69), " ", 'Unit Type (13)'!B69)</f>
        <v xml:space="preserve"> </v>
      </c>
      <c r="B845" s="375" t="str">
        <f>IF(ISBLANK('Unit Type (13)'!C69), " ", 'Unit Type (13)'!C69)</f>
        <v xml:space="preserve"> </v>
      </c>
      <c r="C845" s="375" t="e">
        <f>B845*'Summary Sheet'!$C$15</f>
        <v>#VALUE!</v>
      </c>
    </row>
    <row r="846" spans="1:3">
      <c r="A846" s="375" t="str">
        <f>IF(ISBLANK('Unit Type (13)'!B70), " ", 'Unit Type (13)'!B70)</f>
        <v xml:space="preserve"> </v>
      </c>
      <c r="B846" s="375" t="str">
        <f>IF(ISBLANK('Unit Type (13)'!C70), " ", 'Unit Type (13)'!C70)</f>
        <v xml:space="preserve"> </v>
      </c>
      <c r="C846" s="375" t="e">
        <f>B846*'Summary Sheet'!$C$15</f>
        <v>#VALUE!</v>
      </c>
    </row>
    <row r="847" spans="1:3">
      <c r="A847" s="375" t="str">
        <f>IF(ISBLANK('Unit Type (14)'!B6), " ", 'Unit Type (14)'!B6)</f>
        <v xml:space="preserve"> </v>
      </c>
      <c r="B847" s="375" t="str">
        <f>IF(ISBLANK('Unit Type (14)'!C6), " ", 'Unit Type (14)'!C6)</f>
        <v xml:space="preserve"> </v>
      </c>
      <c r="C847" s="375" t="e">
        <f>B847*'Summary Sheet'!$C$16</f>
        <v>#VALUE!</v>
      </c>
    </row>
    <row r="848" spans="1:3">
      <c r="A848" s="375" t="str">
        <f>IF(ISBLANK('Unit Type (14)'!B7), " ", 'Unit Type (14)'!B7)</f>
        <v xml:space="preserve"> </v>
      </c>
      <c r="B848" s="375" t="str">
        <f>IF(ISBLANK('Unit Type (14)'!C7), " ", 'Unit Type (14)'!C7)</f>
        <v xml:space="preserve"> </v>
      </c>
      <c r="C848" s="375" t="e">
        <f>B848*'Summary Sheet'!$C$16</f>
        <v>#VALUE!</v>
      </c>
    </row>
    <row r="849" spans="1:3">
      <c r="A849" s="375" t="str">
        <f>IF(ISBLANK('Unit Type (14)'!B8), " ", 'Unit Type (14)'!B8)</f>
        <v xml:space="preserve"> </v>
      </c>
      <c r="B849" s="375" t="str">
        <f>IF(ISBLANK('Unit Type (14)'!C8), " ", 'Unit Type (14)'!C8)</f>
        <v xml:space="preserve"> </v>
      </c>
      <c r="C849" s="375" t="e">
        <f>B849*'Summary Sheet'!$C$16</f>
        <v>#VALUE!</v>
      </c>
    </row>
    <row r="850" spans="1:3">
      <c r="A850" s="375" t="str">
        <f>IF(ISBLANK('Unit Type (14)'!B9), " ", 'Unit Type (14)'!B9)</f>
        <v xml:space="preserve"> </v>
      </c>
      <c r="B850" s="375" t="str">
        <f>IF(ISBLANK('Unit Type (14)'!C9), " ", 'Unit Type (14)'!C9)</f>
        <v xml:space="preserve"> </v>
      </c>
      <c r="C850" s="375" t="e">
        <f>B850*'Summary Sheet'!$C$16</f>
        <v>#VALUE!</v>
      </c>
    </row>
    <row r="851" spans="1:3">
      <c r="A851" s="375" t="str">
        <f>IF(ISBLANK('Unit Type (14)'!B10), " ", 'Unit Type (14)'!B10)</f>
        <v xml:space="preserve"> </v>
      </c>
      <c r="B851" s="375" t="str">
        <f>IF(ISBLANK('Unit Type (14)'!C10), " ", 'Unit Type (14)'!C10)</f>
        <v xml:space="preserve"> </v>
      </c>
      <c r="C851" s="375" t="e">
        <f>B851*'Summary Sheet'!$C$16</f>
        <v>#VALUE!</v>
      </c>
    </row>
    <row r="852" spans="1:3">
      <c r="A852" s="375" t="str">
        <f>IF(ISBLANK('Unit Type (14)'!B11), " ", 'Unit Type (14)'!B11)</f>
        <v xml:space="preserve"> </v>
      </c>
      <c r="B852" s="375" t="str">
        <f>IF(ISBLANK('Unit Type (14)'!C11), " ", 'Unit Type (14)'!C11)</f>
        <v xml:space="preserve"> </v>
      </c>
      <c r="C852" s="375" t="e">
        <f>B852*'Summary Sheet'!$C$16</f>
        <v>#VALUE!</v>
      </c>
    </row>
    <row r="853" spans="1:3">
      <c r="A853" s="375" t="str">
        <f>IF(ISBLANK('Unit Type (14)'!B12), " ", 'Unit Type (14)'!B12)</f>
        <v xml:space="preserve"> </v>
      </c>
      <c r="B853" s="375" t="str">
        <f>IF(ISBLANK('Unit Type (14)'!C12), " ", 'Unit Type (14)'!C12)</f>
        <v xml:space="preserve"> </v>
      </c>
      <c r="C853" s="375" t="e">
        <f>B853*'Summary Sheet'!$C$16</f>
        <v>#VALUE!</v>
      </c>
    </row>
    <row r="854" spans="1:3">
      <c r="A854" s="375" t="str">
        <f>IF(ISBLANK('Unit Type (14)'!B13), " ", 'Unit Type (14)'!B13)</f>
        <v xml:space="preserve"> </v>
      </c>
      <c r="B854" s="375" t="str">
        <f>IF(ISBLANK('Unit Type (14)'!C13), " ", 'Unit Type (14)'!C13)</f>
        <v xml:space="preserve"> </v>
      </c>
      <c r="C854" s="375" t="e">
        <f>B854*'Summary Sheet'!$C$16</f>
        <v>#VALUE!</v>
      </c>
    </row>
    <row r="855" spans="1:3">
      <c r="A855" s="375" t="str">
        <f>IF(ISBLANK('Unit Type (14)'!B14), " ", 'Unit Type (14)'!B14)</f>
        <v xml:space="preserve"> </v>
      </c>
      <c r="B855" s="375" t="str">
        <f>IF(ISBLANK('Unit Type (14)'!C14), " ", 'Unit Type (14)'!C14)</f>
        <v xml:space="preserve"> </v>
      </c>
      <c r="C855" s="375" t="e">
        <f>B855*'Summary Sheet'!$C$16</f>
        <v>#VALUE!</v>
      </c>
    </row>
    <row r="856" spans="1:3">
      <c r="A856" s="375" t="str">
        <f>IF(ISBLANK('Unit Type (14)'!B15), " ", 'Unit Type (14)'!B15)</f>
        <v xml:space="preserve"> </v>
      </c>
      <c r="B856" s="375" t="str">
        <f>IF(ISBLANK('Unit Type (14)'!C15), " ", 'Unit Type (14)'!C15)</f>
        <v xml:space="preserve"> </v>
      </c>
      <c r="C856" s="375" t="e">
        <f>B856*'Summary Sheet'!$C$16</f>
        <v>#VALUE!</v>
      </c>
    </row>
    <row r="857" spans="1:3">
      <c r="A857" s="375" t="str">
        <f>IF(ISBLANK('Unit Type (14)'!B16), " ", 'Unit Type (14)'!B16)</f>
        <v xml:space="preserve"> </v>
      </c>
      <c r="B857" s="375" t="str">
        <f>IF(ISBLANK('Unit Type (14)'!C16), " ", 'Unit Type (14)'!C16)</f>
        <v xml:space="preserve"> </v>
      </c>
      <c r="C857" s="375" t="e">
        <f>B857*'Summary Sheet'!$C$16</f>
        <v>#VALUE!</v>
      </c>
    </row>
    <row r="858" spans="1:3">
      <c r="A858" s="375" t="str">
        <f>IF(ISBLANK('Unit Type (14)'!B17), " ", 'Unit Type (14)'!B17)</f>
        <v xml:space="preserve"> </v>
      </c>
      <c r="B858" s="375" t="str">
        <f>IF(ISBLANK('Unit Type (14)'!C17), " ", 'Unit Type (14)'!C17)</f>
        <v xml:space="preserve"> </v>
      </c>
      <c r="C858" s="375" t="e">
        <f>B858*'Summary Sheet'!$C$16</f>
        <v>#VALUE!</v>
      </c>
    </row>
    <row r="859" spans="1:3">
      <c r="A859" s="375" t="str">
        <f>IF(ISBLANK('Unit Type (14)'!B18), " ", 'Unit Type (14)'!B18)</f>
        <v xml:space="preserve"> </v>
      </c>
      <c r="B859" s="375" t="str">
        <f>IF(ISBLANK('Unit Type (14)'!C18), " ", 'Unit Type (14)'!C18)</f>
        <v xml:space="preserve"> </v>
      </c>
      <c r="C859" s="375" t="e">
        <f>B859*'Summary Sheet'!$C$16</f>
        <v>#VALUE!</v>
      </c>
    </row>
    <row r="860" spans="1:3">
      <c r="A860" s="375" t="str">
        <f>IF(ISBLANK('Unit Type (14)'!B19), " ", 'Unit Type (14)'!B19)</f>
        <v xml:space="preserve"> </v>
      </c>
      <c r="B860" s="375" t="str">
        <f>IF(ISBLANK('Unit Type (14)'!C19), " ", 'Unit Type (14)'!C19)</f>
        <v xml:space="preserve"> </v>
      </c>
      <c r="C860" s="375" t="e">
        <f>B860*'Summary Sheet'!$C$16</f>
        <v>#VALUE!</v>
      </c>
    </row>
    <row r="861" spans="1:3">
      <c r="A861" s="375" t="str">
        <f>IF(ISBLANK('Unit Type (14)'!B20), " ", 'Unit Type (14)'!B20)</f>
        <v xml:space="preserve"> </v>
      </c>
      <c r="B861" s="375" t="str">
        <f>IF(ISBLANK('Unit Type (14)'!C20), " ", 'Unit Type (14)'!C20)</f>
        <v xml:space="preserve"> </v>
      </c>
      <c r="C861" s="375" t="e">
        <f>B861*'Summary Sheet'!$C$16</f>
        <v>#VALUE!</v>
      </c>
    </row>
    <row r="862" spans="1:3">
      <c r="A862" s="375" t="str">
        <f>IF(ISBLANK('Unit Type (14)'!B21), " ", 'Unit Type (14)'!B21)</f>
        <v xml:space="preserve"> </v>
      </c>
      <c r="B862" s="375" t="str">
        <f>IF(ISBLANK('Unit Type (14)'!C21), " ", 'Unit Type (14)'!C21)</f>
        <v xml:space="preserve"> </v>
      </c>
      <c r="C862" s="375" t="e">
        <f>B862*'Summary Sheet'!$C$16</f>
        <v>#VALUE!</v>
      </c>
    </row>
    <row r="863" spans="1:3">
      <c r="A863" s="375" t="str">
        <f>IF(ISBLANK('Unit Type (14)'!B22), " ", 'Unit Type (14)'!B22)</f>
        <v xml:space="preserve"> </v>
      </c>
      <c r="B863" s="375" t="str">
        <f>IF(ISBLANK('Unit Type (14)'!C22), " ", 'Unit Type (14)'!C22)</f>
        <v xml:space="preserve"> </v>
      </c>
      <c r="C863" s="375" t="e">
        <f>B863*'Summary Sheet'!$C$16</f>
        <v>#VALUE!</v>
      </c>
    </row>
    <row r="864" spans="1:3">
      <c r="A864" s="375" t="str">
        <f>IF(ISBLANK('Unit Type (14)'!B23), " ", 'Unit Type (14)'!B23)</f>
        <v xml:space="preserve"> </v>
      </c>
      <c r="B864" s="375" t="str">
        <f>IF(ISBLANK('Unit Type (14)'!C23), " ", 'Unit Type (14)'!C23)</f>
        <v xml:space="preserve"> </v>
      </c>
      <c r="C864" s="375" t="e">
        <f>B864*'Summary Sheet'!$C$16</f>
        <v>#VALUE!</v>
      </c>
    </row>
    <row r="865" spans="1:3">
      <c r="A865" s="375" t="str">
        <f>IF(ISBLANK('Unit Type (14)'!B24), " ", 'Unit Type (14)'!B24)</f>
        <v xml:space="preserve"> </v>
      </c>
      <c r="B865" s="375" t="str">
        <f>IF(ISBLANK('Unit Type (14)'!C24), " ", 'Unit Type (14)'!C24)</f>
        <v xml:space="preserve"> </v>
      </c>
      <c r="C865" s="375" t="e">
        <f>B865*'Summary Sheet'!$C$16</f>
        <v>#VALUE!</v>
      </c>
    </row>
    <row r="866" spans="1:3">
      <c r="A866" s="375" t="str">
        <f>IF(ISBLANK('Unit Type (14)'!B25), " ", 'Unit Type (14)'!B25)</f>
        <v xml:space="preserve"> </v>
      </c>
      <c r="B866" s="375" t="str">
        <f>IF(ISBLANK('Unit Type (14)'!C25), " ", 'Unit Type (14)'!C25)</f>
        <v xml:space="preserve"> </v>
      </c>
      <c r="C866" s="375" t="e">
        <f>B866*'Summary Sheet'!$C$16</f>
        <v>#VALUE!</v>
      </c>
    </row>
    <row r="867" spans="1:3">
      <c r="A867" s="375" t="str">
        <f>IF(ISBLANK('Unit Type (14)'!B26), " ", 'Unit Type (14)'!B26)</f>
        <v xml:space="preserve"> </v>
      </c>
      <c r="B867" s="375" t="str">
        <f>IF(ISBLANK('Unit Type (14)'!C26), " ", 'Unit Type (14)'!C26)</f>
        <v xml:space="preserve"> </v>
      </c>
      <c r="C867" s="375" t="e">
        <f>B867*'Summary Sheet'!$C$16</f>
        <v>#VALUE!</v>
      </c>
    </row>
    <row r="868" spans="1:3">
      <c r="A868" s="375" t="str">
        <f>IF(ISBLANK('Unit Type (14)'!B27), " ", 'Unit Type (14)'!B27)</f>
        <v xml:space="preserve"> </v>
      </c>
      <c r="B868" s="375" t="str">
        <f>IF(ISBLANK('Unit Type (14)'!C27), " ", 'Unit Type (14)'!C27)</f>
        <v xml:space="preserve"> </v>
      </c>
      <c r="C868" s="375" t="e">
        <f>B868*'Summary Sheet'!$C$16</f>
        <v>#VALUE!</v>
      </c>
    </row>
    <row r="869" spans="1:3">
      <c r="A869" s="375" t="str">
        <f>IF(ISBLANK('Unit Type (14)'!B28), " ", 'Unit Type (14)'!B28)</f>
        <v xml:space="preserve"> </v>
      </c>
      <c r="B869" s="375" t="str">
        <f>IF(ISBLANK('Unit Type (14)'!C28), " ", 'Unit Type (14)'!C28)</f>
        <v xml:space="preserve"> </v>
      </c>
      <c r="C869" s="375" t="e">
        <f>B869*'Summary Sheet'!$C$16</f>
        <v>#VALUE!</v>
      </c>
    </row>
    <row r="870" spans="1:3">
      <c r="A870" s="375" t="str">
        <f>IF(ISBLANK('Unit Type (14)'!B29), " ", 'Unit Type (14)'!B29)</f>
        <v xml:space="preserve"> </v>
      </c>
      <c r="B870" s="375" t="str">
        <f>IF(ISBLANK('Unit Type (14)'!C29), " ", 'Unit Type (14)'!C29)</f>
        <v xml:space="preserve"> </v>
      </c>
      <c r="C870" s="375" t="e">
        <f>B870*'Summary Sheet'!$C$16</f>
        <v>#VALUE!</v>
      </c>
    </row>
    <row r="871" spans="1:3">
      <c r="A871" s="375" t="str">
        <f>IF(ISBLANK('Unit Type (14)'!B30), " ", 'Unit Type (14)'!B30)</f>
        <v xml:space="preserve"> </v>
      </c>
      <c r="B871" s="375" t="str">
        <f>IF(ISBLANK('Unit Type (14)'!C30), " ", 'Unit Type (14)'!C30)</f>
        <v xml:space="preserve"> </v>
      </c>
      <c r="C871" s="375" t="e">
        <f>B871*'Summary Sheet'!$C$16</f>
        <v>#VALUE!</v>
      </c>
    </row>
    <row r="872" spans="1:3">
      <c r="A872" s="375" t="str">
        <f>IF(ISBLANK('Unit Type (14)'!B31), " ", 'Unit Type (14)'!B31)</f>
        <v xml:space="preserve"> </v>
      </c>
      <c r="B872" s="375" t="str">
        <f>IF(ISBLANK('Unit Type (14)'!C31), " ", 'Unit Type (14)'!C31)</f>
        <v xml:space="preserve"> </v>
      </c>
      <c r="C872" s="375" t="e">
        <f>B872*'Summary Sheet'!$C$16</f>
        <v>#VALUE!</v>
      </c>
    </row>
    <row r="873" spans="1:3">
      <c r="A873" s="375" t="str">
        <f>IF(ISBLANK('Unit Type (14)'!B32), " ", 'Unit Type (14)'!B32)</f>
        <v xml:space="preserve"> </v>
      </c>
      <c r="B873" s="375" t="str">
        <f>IF(ISBLANK('Unit Type (14)'!C32), " ", 'Unit Type (14)'!C32)</f>
        <v xml:space="preserve"> </v>
      </c>
      <c r="C873" s="375" t="e">
        <f>B873*'Summary Sheet'!$C$16</f>
        <v>#VALUE!</v>
      </c>
    </row>
    <row r="874" spans="1:3">
      <c r="A874" s="375" t="str">
        <f>IF(ISBLANK('Unit Type (14)'!B33), " ", 'Unit Type (14)'!B33)</f>
        <v xml:space="preserve"> </v>
      </c>
      <c r="B874" s="375" t="str">
        <f>IF(ISBLANK('Unit Type (14)'!C33), " ", 'Unit Type (14)'!C33)</f>
        <v xml:space="preserve"> </v>
      </c>
      <c r="C874" s="375" t="e">
        <f>B874*'Summary Sheet'!$C$16</f>
        <v>#VALUE!</v>
      </c>
    </row>
    <row r="875" spans="1:3">
      <c r="A875" s="375" t="str">
        <f>IF(ISBLANK('Unit Type (14)'!B34), " ", 'Unit Type (14)'!B34)</f>
        <v xml:space="preserve"> </v>
      </c>
      <c r="B875" s="375" t="str">
        <f>IF(ISBLANK('Unit Type (14)'!C34), " ", 'Unit Type (14)'!C34)</f>
        <v xml:space="preserve"> </v>
      </c>
      <c r="C875" s="375" t="e">
        <f>B875*'Summary Sheet'!$C$16</f>
        <v>#VALUE!</v>
      </c>
    </row>
    <row r="876" spans="1:3">
      <c r="A876" s="375" t="str">
        <f>IF(ISBLANK('Unit Type (14)'!B35), " ", 'Unit Type (14)'!B35)</f>
        <v xml:space="preserve"> </v>
      </c>
      <c r="B876" s="375" t="str">
        <f>IF(ISBLANK('Unit Type (14)'!C35), " ", 'Unit Type (14)'!C35)</f>
        <v xml:space="preserve"> </v>
      </c>
      <c r="C876" s="375" t="e">
        <f>B876*'Summary Sheet'!$C$16</f>
        <v>#VALUE!</v>
      </c>
    </row>
    <row r="877" spans="1:3">
      <c r="A877" s="375" t="str">
        <f>IF(ISBLANK('Unit Type (14)'!B36), " ", 'Unit Type (14)'!B36)</f>
        <v xml:space="preserve"> </v>
      </c>
      <c r="B877" s="375" t="str">
        <f>IF(ISBLANK('Unit Type (14)'!C36), " ", 'Unit Type (14)'!C36)</f>
        <v xml:space="preserve"> </v>
      </c>
      <c r="C877" s="375" t="e">
        <f>B877*'Summary Sheet'!$C$16</f>
        <v>#VALUE!</v>
      </c>
    </row>
    <row r="878" spans="1:3">
      <c r="A878" s="375" t="str">
        <f>IF(ISBLANK('Unit Type (14)'!B37), " ", 'Unit Type (14)'!B37)</f>
        <v xml:space="preserve"> </v>
      </c>
      <c r="B878" s="375" t="str">
        <f>IF(ISBLANK('Unit Type (14)'!C37), " ", 'Unit Type (14)'!C37)</f>
        <v xml:space="preserve"> </v>
      </c>
      <c r="C878" s="375" t="e">
        <f>B878*'Summary Sheet'!$C$16</f>
        <v>#VALUE!</v>
      </c>
    </row>
    <row r="879" spans="1:3">
      <c r="A879" s="375" t="str">
        <f>IF(ISBLANK('Unit Type (14)'!B38), " ", 'Unit Type (14)'!B38)</f>
        <v xml:space="preserve"> </v>
      </c>
      <c r="B879" s="375" t="str">
        <f>IF(ISBLANK('Unit Type (14)'!C38), " ", 'Unit Type (14)'!C38)</f>
        <v xml:space="preserve"> </v>
      </c>
      <c r="C879" s="375" t="e">
        <f>B879*'Summary Sheet'!$C$16</f>
        <v>#VALUE!</v>
      </c>
    </row>
    <row r="880" spans="1:3">
      <c r="A880" s="375" t="str">
        <f>IF(ISBLANK('Unit Type (14)'!B39), " ", 'Unit Type (14)'!B39)</f>
        <v xml:space="preserve"> </v>
      </c>
      <c r="B880" s="375" t="str">
        <f>IF(ISBLANK('Unit Type (14)'!C39), " ", 'Unit Type (14)'!C39)</f>
        <v xml:space="preserve"> </v>
      </c>
      <c r="C880" s="375" t="e">
        <f>B880*'Summary Sheet'!$C$16</f>
        <v>#VALUE!</v>
      </c>
    </row>
    <row r="881" spans="1:3">
      <c r="A881" s="375" t="str">
        <f>IF(ISBLANK('Unit Type (14)'!B40), " ", 'Unit Type (14)'!B40)</f>
        <v xml:space="preserve"> </v>
      </c>
      <c r="B881" s="375" t="str">
        <f>IF(ISBLANK('Unit Type (14)'!C40), " ", 'Unit Type (14)'!C40)</f>
        <v xml:space="preserve"> </v>
      </c>
      <c r="C881" s="375" t="e">
        <f>B881*'Summary Sheet'!$C$16</f>
        <v>#VALUE!</v>
      </c>
    </row>
    <row r="882" spans="1:3">
      <c r="A882" s="375" t="str">
        <f>IF(ISBLANK('Unit Type (14)'!B41), " ", 'Unit Type (14)'!B41)</f>
        <v xml:space="preserve"> </v>
      </c>
      <c r="B882" s="375" t="str">
        <f>IF(ISBLANK('Unit Type (14)'!C41), " ", 'Unit Type (14)'!C41)</f>
        <v xml:space="preserve"> </v>
      </c>
      <c r="C882" s="375" t="e">
        <f>B882*'Summary Sheet'!$C$16</f>
        <v>#VALUE!</v>
      </c>
    </row>
    <row r="883" spans="1:3">
      <c r="A883" s="375" t="str">
        <f>IF(ISBLANK('Unit Type (14)'!B42), " ", 'Unit Type (14)'!B42)</f>
        <v xml:space="preserve"> </v>
      </c>
      <c r="B883" s="375" t="str">
        <f>IF(ISBLANK('Unit Type (14)'!C42), " ", 'Unit Type (14)'!C42)</f>
        <v xml:space="preserve"> </v>
      </c>
      <c r="C883" s="375" t="e">
        <f>B883*'Summary Sheet'!$C$16</f>
        <v>#VALUE!</v>
      </c>
    </row>
    <row r="884" spans="1:3">
      <c r="A884" s="375" t="str">
        <f>IF(ISBLANK('Unit Type (14)'!B43), " ", 'Unit Type (14)'!B43)</f>
        <v xml:space="preserve"> </v>
      </c>
      <c r="B884" s="375" t="str">
        <f>IF(ISBLANK('Unit Type (14)'!C43), " ", 'Unit Type (14)'!C43)</f>
        <v xml:space="preserve"> </v>
      </c>
      <c r="C884" s="375" t="e">
        <f>B884*'Summary Sheet'!$C$16</f>
        <v>#VALUE!</v>
      </c>
    </row>
    <row r="885" spans="1:3">
      <c r="A885" s="375" t="str">
        <f>IF(ISBLANK('Unit Type (14)'!B44), " ", 'Unit Type (14)'!B44)</f>
        <v xml:space="preserve"> </v>
      </c>
      <c r="B885" s="375" t="str">
        <f>IF(ISBLANK('Unit Type (14)'!C44), " ", 'Unit Type (14)'!C44)</f>
        <v xml:space="preserve"> </v>
      </c>
      <c r="C885" s="375" t="e">
        <f>B885*'Summary Sheet'!$C$16</f>
        <v>#VALUE!</v>
      </c>
    </row>
    <row r="886" spans="1:3">
      <c r="A886" s="375" t="str">
        <f>IF(ISBLANK('Unit Type (14)'!B45), " ", 'Unit Type (14)'!B45)</f>
        <v xml:space="preserve"> </v>
      </c>
      <c r="B886" s="375" t="str">
        <f>IF(ISBLANK('Unit Type (14)'!C45), " ", 'Unit Type (14)'!C45)</f>
        <v xml:space="preserve"> </v>
      </c>
      <c r="C886" s="375" t="e">
        <f>B886*'Summary Sheet'!$C$16</f>
        <v>#VALUE!</v>
      </c>
    </row>
    <row r="887" spans="1:3">
      <c r="A887" s="375" t="str">
        <f>IF(ISBLANK('Unit Type (14)'!B46), " ", 'Unit Type (14)'!B46)</f>
        <v xml:space="preserve"> </v>
      </c>
      <c r="B887" s="375" t="str">
        <f>IF(ISBLANK('Unit Type (14)'!C46), " ", 'Unit Type (14)'!C46)</f>
        <v xml:space="preserve"> </v>
      </c>
      <c r="C887" s="375" t="e">
        <f>B887*'Summary Sheet'!$C$16</f>
        <v>#VALUE!</v>
      </c>
    </row>
    <row r="888" spans="1:3">
      <c r="A888" s="375" t="str">
        <f>IF(ISBLANK('Unit Type (14)'!B47), " ", 'Unit Type (14)'!B47)</f>
        <v xml:space="preserve"> </v>
      </c>
      <c r="B888" s="375" t="str">
        <f>IF(ISBLANK('Unit Type (14)'!C47), " ", 'Unit Type (14)'!C47)</f>
        <v xml:space="preserve"> </v>
      </c>
      <c r="C888" s="375" t="e">
        <f>B888*'Summary Sheet'!$C$16</f>
        <v>#VALUE!</v>
      </c>
    </row>
    <row r="889" spans="1:3">
      <c r="A889" s="375" t="str">
        <f>IF(ISBLANK('Unit Type (14)'!B48), " ", 'Unit Type (14)'!B48)</f>
        <v xml:space="preserve"> </v>
      </c>
      <c r="B889" s="375" t="str">
        <f>IF(ISBLANK('Unit Type (14)'!C48), " ", 'Unit Type (14)'!C48)</f>
        <v xml:space="preserve"> </v>
      </c>
      <c r="C889" s="375" t="e">
        <f>B889*'Summary Sheet'!$C$16</f>
        <v>#VALUE!</v>
      </c>
    </row>
    <row r="890" spans="1:3">
      <c r="A890" s="375" t="str">
        <f>IF(ISBLANK('Unit Type (14)'!B49), " ", 'Unit Type (14)'!B49)</f>
        <v xml:space="preserve"> </v>
      </c>
      <c r="B890" s="375" t="str">
        <f>IF(ISBLANK('Unit Type (14)'!C49), " ", 'Unit Type (14)'!C49)</f>
        <v xml:space="preserve"> </v>
      </c>
      <c r="C890" s="375" t="e">
        <f>B890*'Summary Sheet'!$C$16</f>
        <v>#VALUE!</v>
      </c>
    </row>
    <row r="891" spans="1:3">
      <c r="A891" s="375" t="str">
        <f>IF(ISBLANK('Unit Type (14)'!B50), " ", 'Unit Type (14)'!B50)</f>
        <v xml:space="preserve"> </v>
      </c>
      <c r="B891" s="375" t="str">
        <f>IF(ISBLANK('Unit Type (14)'!C50), " ", 'Unit Type (14)'!C50)</f>
        <v xml:space="preserve"> </v>
      </c>
      <c r="C891" s="375" t="e">
        <f>B891*'Summary Sheet'!$C$16</f>
        <v>#VALUE!</v>
      </c>
    </row>
    <row r="892" spans="1:3">
      <c r="A892" s="375" t="str">
        <f>IF(ISBLANK('Unit Type (14)'!B51), " ", 'Unit Type (14)'!B51)</f>
        <v xml:space="preserve"> </v>
      </c>
      <c r="B892" s="375" t="str">
        <f>IF(ISBLANK('Unit Type (14)'!C51), " ", 'Unit Type (14)'!C51)</f>
        <v xml:space="preserve"> </v>
      </c>
      <c r="C892" s="375" t="e">
        <f>B892*'Summary Sheet'!$C$16</f>
        <v>#VALUE!</v>
      </c>
    </row>
    <row r="893" spans="1:3">
      <c r="A893" s="375" t="str">
        <f>IF(ISBLANK('Unit Type (14)'!B52), " ", 'Unit Type (14)'!B52)</f>
        <v xml:space="preserve"> </v>
      </c>
      <c r="B893" s="375" t="str">
        <f>IF(ISBLANK('Unit Type (14)'!C52), " ", 'Unit Type (14)'!C52)</f>
        <v xml:space="preserve"> </v>
      </c>
      <c r="C893" s="375" t="e">
        <f>B893*'Summary Sheet'!$C$16</f>
        <v>#VALUE!</v>
      </c>
    </row>
    <row r="894" spans="1:3">
      <c r="A894" s="375" t="str">
        <f>IF(ISBLANK('Unit Type (14)'!B53), " ", 'Unit Type (14)'!B53)</f>
        <v xml:space="preserve"> </v>
      </c>
      <c r="B894" s="375" t="str">
        <f>IF(ISBLANK('Unit Type (14)'!C53), " ", 'Unit Type (14)'!C53)</f>
        <v xml:space="preserve"> </v>
      </c>
      <c r="C894" s="375" t="e">
        <f>B894*'Summary Sheet'!$C$16</f>
        <v>#VALUE!</v>
      </c>
    </row>
    <row r="895" spans="1:3">
      <c r="A895" s="375" t="str">
        <f>IF(ISBLANK('Unit Type (14)'!B54), " ", 'Unit Type (14)'!B54)</f>
        <v xml:space="preserve"> </v>
      </c>
      <c r="B895" s="375" t="str">
        <f>IF(ISBLANK('Unit Type (14)'!C54), " ", 'Unit Type (14)'!C54)</f>
        <v xml:space="preserve"> </v>
      </c>
      <c r="C895" s="375" t="e">
        <f>B895*'Summary Sheet'!$C$16</f>
        <v>#VALUE!</v>
      </c>
    </row>
    <row r="896" spans="1:3">
      <c r="A896" s="375" t="str">
        <f>IF(ISBLANK('Unit Type (14)'!B55), " ", 'Unit Type (14)'!B55)</f>
        <v xml:space="preserve"> </v>
      </c>
      <c r="B896" s="375" t="str">
        <f>IF(ISBLANK('Unit Type (14)'!C55), " ", 'Unit Type (14)'!C55)</f>
        <v xml:space="preserve"> </v>
      </c>
      <c r="C896" s="375" t="e">
        <f>B896*'Summary Sheet'!$C$16</f>
        <v>#VALUE!</v>
      </c>
    </row>
    <row r="897" spans="1:3">
      <c r="A897" s="375" t="str">
        <f>IF(ISBLANK('Unit Type (14)'!B56), " ", 'Unit Type (14)'!B56)</f>
        <v xml:space="preserve"> </v>
      </c>
      <c r="B897" s="375" t="str">
        <f>IF(ISBLANK('Unit Type (14)'!C56), " ", 'Unit Type (14)'!C56)</f>
        <v xml:space="preserve"> </v>
      </c>
      <c r="C897" s="375" t="e">
        <f>B897*'Summary Sheet'!$C$16</f>
        <v>#VALUE!</v>
      </c>
    </row>
    <row r="898" spans="1:3">
      <c r="A898" s="375" t="str">
        <f>IF(ISBLANK('Unit Type (14)'!B57), " ", 'Unit Type (14)'!B57)</f>
        <v xml:space="preserve"> </v>
      </c>
      <c r="B898" s="375" t="str">
        <f>IF(ISBLANK('Unit Type (14)'!C57), " ", 'Unit Type (14)'!C57)</f>
        <v xml:space="preserve"> </v>
      </c>
      <c r="C898" s="375" t="e">
        <f>B898*'Summary Sheet'!$C$16</f>
        <v>#VALUE!</v>
      </c>
    </row>
    <row r="899" spans="1:3">
      <c r="A899" s="375" t="str">
        <f>IF(ISBLANK('Unit Type (14)'!B58), " ", 'Unit Type (14)'!B58)</f>
        <v xml:space="preserve"> </v>
      </c>
      <c r="B899" s="375" t="str">
        <f>IF(ISBLANK('Unit Type (14)'!C58), " ", 'Unit Type (14)'!C58)</f>
        <v xml:space="preserve"> </v>
      </c>
      <c r="C899" s="375" t="e">
        <f>B899*'Summary Sheet'!$C$16</f>
        <v>#VALUE!</v>
      </c>
    </row>
    <row r="900" spans="1:3">
      <c r="A900" s="375" t="str">
        <f>IF(ISBLANK('Unit Type (14)'!B59), " ", 'Unit Type (14)'!B59)</f>
        <v xml:space="preserve"> </v>
      </c>
      <c r="B900" s="375" t="str">
        <f>IF(ISBLANK('Unit Type (14)'!C59), " ", 'Unit Type (14)'!C59)</f>
        <v xml:space="preserve"> </v>
      </c>
      <c r="C900" s="375" t="e">
        <f>B900*'Summary Sheet'!$C$16</f>
        <v>#VALUE!</v>
      </c>
    </row>
    <row r="901" spans="1:3">
      <c r="A901" s="375" t="str">
        <f>IF(ISBLANK('Unit Type (14)'!B60), " ", 'Unit Type (14)'!B60)</f>
        <v xml:space="preserve"> </v>
      </c>
      <c r="B901" s="375" t="str">
        <f>IF(ISBLANK('Unit Type (14)'!C60), " ", 'Unit Type (14)'!C60)</f>
        <v xml:space="preserve"> </v>
      </c>
      <c r="C901" s="375" t="e">
        <f>B901*'Summary Sheet'!$C$16</f>
        <v>#VALUE!</v>
      </c>
    </row>
    <row r="902" spans="1:3">
      <c r="A902" s="375" t="str">
        <f>IF(ISBLANK('Unit Type (14)'!B61), " ", 'Unit Type (14)'!B61)</f>
        <v xml:space="preserve"> </v>
      </c>
      <c r="B902" s="375" t="str">
        <f>IF(ISBLANK('Unit Type (14)'!C61), " ", 'Unit Type (14)'!C61)</f>
        <v xml:space="preserve"> </v>
      </c>
      <c r="C902" s="375" t="e">
        <f>B902*'Summary Sheet'!$C$16</f>
        <v>#VALUE!</v>
      </c>
    </row>
    <row r="903" spans="1:3">
      <c r="A903" s="375" t="str">
        <f>IF(ISBLANK('Unit Type (14)'!B62), " ", 'Unit Type (14)'!B62)</f>
        <v xml:space="preserve"> </v>
      </c>
      <c r="B903" s="375" t="str">
        <f>IF(ISBLANK('Unit Type (14)'!C62), " ", 'Unit Type (14)'!C62)</f>
        <v xml:space="preserve"> </v>
      </c>
      <c r="C903" s="375" t="e">
        <f>B903*'Summary Sheet'!$C$16</f>
        <v>#VALUE!</v>
      </c>
    </row>
    <row r="904" spans="1:3">
      <c r="A904" s="375" t="str">
        <f>IF(ISBLANK('Unit Type (14)'!B63), " ", 'Unit Type (14)'!B63)</f>
        <v xml:space="preserve"> </v>
      </c>
      <c r="B904" s="375" t="str">
        <f>IF(ISBLANK('Unit Type (14)'!C63), " ", 'Unit Type (14)'!C63)</f>
        <v xml:space="preserve"> </v>
      </c>
      <c r="C904" s="375" t="e">
        <f>B904*'Summary Sheet'!$C$16</f>
        <v>#VALUE!</v>
      </c>
    </row>
    <row r="905" spans="1:3">
      <c r="A905" s="375" t="str">
        <f>IF(ISBLANK('Unit Type (14)'!B64), " ", 'Unit Type (14)'!B64)</f>
        <v xml:space="preserve"> </v>
      </c>
      <c r="B905" s="375" t="str">
        <f>IF(ISBLANK('Unit Type (14)'!C64), " ", 'Unit Type (14)'!C64)</f>
        <v xml:space="preserve"> </v>
      </c>
      <c r="C905" s="375" t="e">
        <f>B905*'Summary Sheet'!$C$16</f>
        <v>#VALUE!</v>
      </c>
    </row>
    <row r="906" spans="1:3">
      <c r="A906" s="375" t="str">
        <f>IF(ISBLANK('Unit Type (14)'!B65), " ", 'Unit Type (14)'!B65)</f>
        <v xml:space="preserve"> </v>
      </c>
      <c r="B906" s="375" t="str">
        <f>IF(ISBLANK('Unit Type (14)'!C65), " ", 'Unit Type (14)'!C65)</f>
        <v xml:space="preserve"> </v>
      </c>
      <c r="C906" s="375" t="e">
        <f>B906*'Summary Sheet'!$C$16</f>
        <v>#VALUE!</v>
      </c>
    </row>
    <row r="907" spans="1:3">
      <c r="A907" s="375" t="str">
        <f>IF(ISBLANK('Unit Type (14)'!B66), " ", 'Unit Type (14)'!B66)</f>
        <v xml:space="preserve"> </v>
      </c>
      <c r="B907" s="375" t="str">
        <f>IF(ISBLANK('Unit Type (14)'!C66), " ", 'Unit Type (14)'!C66)</f>
        <v xml:space="preserve"> </v>
      </c>
      <c r="C907" s="375" t="e">
        <f>B907*'Summary Sheet'!$C$16</f>
        <v>#VALUE!</v>
      </c>
    </row>
    <row r="908" spans="1:3">
      <c r="A908" s="375" t="str">
        <f>IF(ISBLANK('Unit Type (14)'!B67), " ", 'Unit Type (14)'!B67)</f>
        <v xml:space="preserve"> </v>
      </c>
      <c r="B908" s="375" t="str">
        <f>IF(ISBLANK('Unit Type (14)'!C67), " ", 'Unit Type (14)'!C67)</f>
        <v xml:space="preserve"> </v>
      </c>
      <c r="C908" s="375" t="e">
        <f>B908*'Summary Sheet'!$C$16</f>
        <v>#VALUE!</v>
      </c>
    </row>
    <row r="909" spans="1:3">
      <c r="A909" s="375" t="str">
        <f>IF(ISBLANK('Unit Type (14)'!B68), " ", 'Unit Type (14)'!B68)</f>
        <v xml:space="preserve"> </v>
      </c>
      <c r="B909" s="375" t="str">
        <f>IF(ISBLANK('Unit Type (14)'!C68), " ", 'Unit Type (14)'!C68)</f>
        <v xml:space="preserve"> </v>
      </c>
      <c r="C909" s="375" t="e">
        <f>B909*'Summary Sheet'!$C$16</f>
        <v>#VALUE!</v>
      </c>
    </row>
    <row r="910" spans="1:3">
      <c r="A910" s="375" t="str">
        <f>IF(ISBLANK('Unit Type (14)'!B69), " ", 'Unit Type (14)'!B69)</f>
        <v xml:space="preserve"> </v>
      </c>
      <c r="B910" s="375" t="str">
        <f>IF(ISBLANK('Unit Type (14)'!C69), " ", 'Unit Type (14)'!C69)</f>
        <v xml:space="preserve"> </v>
      </c>
      <c r="C910" s="375" t="e">
        <f>B910*'Summary Sheet'!$C$16</f>
        <v>#VALUE!</v>
      </c>
    </row>
    <row r="911" spans="1:3">
      <c r="A911" s="375" t="str">
        <f>IF(ISBLANK('Unit Type (14)'!B70), " ", 'Unit Type (14)'!B70)</f>
        <v xml:space="preserve"> </v>
      </c>
      <c r="B911" s="375" t="str">
        <f>IF(ISBLANK('Unit Type (14)'!C70), " ", 'Unit Type (14)'!C70)</f>
        <v xml:space="preserve"> </v>
      </c>
      <c r="C911" s="375" t="e">
        <f>B911*'Summary Sheet'!$C$16</f>
        <v>#VALUE!</v>
      </c>
    </row>
    <row r="912" spans="1:3">
      <c r="A912" s="375" t="str">
        <f>IF(ISBLANK('Unit Type (15)'!B6), " ", 'Unit Type (15)'!B6)</f>
        <v xml:space="preserve"> </v>
      </c>
      <c r="B912" s="375" t="str">
        <f>IF(ISBLANK('Unit Type (15)'!C6), " ", 'Unit Type (15)'!C6)</f>
        <v xml:space="preserve"> </v>
      </c>
      <c r="C912" s="375" t="e">
        <f>B912*'Summary Sheet'!$C$17</f>
        <v>#VALUE!</v>
      </c>
    </row>
    <row r="913" spans="1:3">
      <c r="A913" s="375" t="str">
        <f>IF(ISBLANK('Unit Type (15)'!B7), " ", 'Unit Type (15)'!B7)</f>
        <v xml:space="preserve"> </v>
      </c>
      <c r="B913" s="375" t="str">
        <f>IF(ISBLANK('Unit Type (15)'!C7), " ", 'Unit Type (15)'!C7)</f>
        <v xml:space="preserve"> </v>
      </c>
      <c r="C913" s="375" t="e">
        <f>B913*'Summary Sheet'!$C$17</f>
        <v>#VALUE!</v>
      </c>
    </row>
    <row r="914" spans="1:3">
      <c r="A914" s="375" t="str">
        <f>IF(ISBLANK('Unit Type (15)'!B8), " ", 'Unit Type (15)'!B8)</f>
        <v xml:space="preserve"> </v>
      </c>
      <c r="B914" s="375" t="str">
        <f>IF(ISBLANK('Unit Type (15)'!C8), " ", 'Unit Type (15)'!C8)</f>
        <v xml:space="preserve"> </v>
      </c>
      <c r="C914" s="375" t="e">
        <f>B914*'Summary Sheet'!$C$17</f>
        <v>#VALUE!</v>
      </c>
    </row>
    <row r="915" spans="1:3">
      <c r="A915" s="375" t="str">
        <f>IF(ISBLANK('Unit Type (15)'!B9), " ", 'Unit Type (15)'!B9)</f>
        <v xml:space="preserve"> </v>
      </c>
      <c r="B915" s="375" t="str">
        <f>IF(ISBLANK('Unit Type (15)'!C9), " ", 'Unit Type (15)'!C9)</f>
        <v xml:space="preserve"> </v>
      </c>
      <c r="C915" s="375" t="e">
        <f>B915*'Summary Sheet'!$C$17</f>
        <v>#VALUE!</v>
      </c>
    </row>
    <row r="916" spans="1:3">
      <c r="A916" s="375" t="str">
        <f>IF(ISBLANK('Unit Type (15)'!B10), " ", 'Unit Type (15)'!B10)</f>
        <v xml:space="preserve"> </v>
      </c>
      <c r="B916" s="375" t="str">
        <f>IF(ISBLANK('Unit Type (15)'!C10), " ", 'Unit Type (15)'!C10)</f>
        <v xml:space="preserve"> </v>
      </c>
      <c r="C916" s="375" t="e">
        <f>B916*'Summary Sheet'!$C$17</f>
        <v>#VALUE!</v>
      </c>
    </row>
    <row r="917" spans="1:3">
      <c r="A917" s="375" t="str">
        <f>IF(ISBLANK('Unit Type (15)'!B11), " ", 'Unit Type (15)'!B11)</f>
        <v xml:space="preserve"> </v>
      </c>
      <c r="B917" s="375" t="str">
        <f>IF(ISBLANK('Unit Type (15)'!C11), " ", 'Unit Type (15)'!C11)</f>
        <v xml:space="preserve"> </v>
      </c>
      <c r="C917" s="375" t="e">
        <f>B917*'Summary Sheet'!$C$17</f>
        <v>#VALUE!</v>
      </c>
    </row>
    <row r="918" spans="1:3">
      <c r="A918" s="375" t="str">
        <f>IF(ISBLANK('Unit Type (15)'!B12), " ", 'Unit Type (15)'!B12)</f>
        <v xml:space="preserve"> </v>
      </c>
      <c r="B918" s="375" t="str">
        <f>IF(ISBLANK('Unit Type (15)'!C12), " ", 'Unit Type (15)'!C12)</f>
        <v xml:space="preserve"> </v>
      </c>
      <c r="C918" s="375" t="e">
        <f>B918*'Summary Sheet'!$C$17</f>
        <v>#VALUE!</v>
      </c>
    </row>
    <row r="919" spans="1:3">
      <c r="A919" s="375" t="str">
        <f>IF(ISBLANK('Unit Type (15)'!B13), " ", 'Unit Type (15)'!B13)</f>
        <v xml:space="preserve"> </v>
      </c>
      <c r="B919" s="375" t="str">
        <f>IF(ISBLANK('Unit Type (15)'!C13), " ", 'Unit Type (15)'!C13)</f>
        <v xml:space="preserve"> </v>
      </c>
      <c r="C919" s="375" t="e">
        <f>B919*'Summary Sheet'!$C$17</f>
        <v>#VALUE!</v>
      </c>
    </row>
    <row r="920" spans="1:3">
      <c r="A920" s="375" t="str">
        <f>IF(ISBLANK('Unit Type (15)'!B14), " ", 'Unit Type (15)'!B14)</f>
        <v xml:space="preserve"> </v>
      </c>
      <c r="B920" s="375" t="str">
        <f>IF(ISBLANK('Unit Type (15)'!C14), " ", 'Unit Type (15)'!C14)</f>
        <v xml:space="preserve"> </v>
      </c>
      <c r="C920" s="375" t="e">
        <f>B920*'Summary Sheet'!$C$17</f>
        <v>#VALUE!</v>
      </c>
    </row>
    <row r="921" spans="1:3">
      <c r="A921" s="375" t="str">
        <f>IF(ISBLANK('Unit Type (15)'!B15), " ", 'Unit Type (15)'!B15)</f>
        <v xml:space="preserve"> </v>
      </c>
      <c r="B921" s="375" t="str">
        <f>IF(ISBLANK('Unit Type (15)'!C15), " ", 'Unit Type (15)'!C15)</f>
        <v xml:space="preserve"> </v>
      </c>
      <c r="C921" s="375" t="e">
        <f>B921*'Summary Sheet'!$C$17</f>
        <v>#VALUE!</v>
      </c>
    </row>
    <row r="922" spans="1:3">
      <c r="A922" s="375" t="str">
        <f>IF(ISBLANK('Unit Type (15)'!B16), " ", 'Unit Type (15)'!B16)</f>
        <v xml:space="preserve"> </v>
      </c>
      <c r="B922" s="375" t="str">
        <f>IF(ISBLANK('Unit Type (15)'!C16), " ", 'Unit Type (15)'!C16)</f>
        <v xml:space="preserve"> </v>
      </c>
      <c r="C922" s="375" t="e">
        <f>B922*'Summary Sheet'!$C$17</f>
        <v>#VALUE!</v>
      </c>
    </row>
    <row r="923" spans="1:3">
      <c r="A923" s="375" t="str">
        <f>IF(ISBLANK('Unit Type (15)'!B17), " ", 'Unit Type (15)'!B17)</f>
        <v xml:space="preserve"> </v>
      </c>
      <c r="B923" s="375" t="str">
        <f>IF(ISBLANK('Unit Type (15)'!C17), " ", 'Unit Type (15)'!C17)</f>
        <v xml:space="preserve"> </v>
      </c>
      <c r="C923" s="375" t="e">
        <f>B923*'Summary Sheet'!$C$17</f>
        <v>#VALUE!</v>
      </c>
    </row>
    <row r="924" spans="1:3">
      <c r="A924" s="375" t="str">
        <f>IF(ISBLANK('Unit Type (15)'!B18), " ", 'Unit Type (15)'!B18)</f>
        <v xml:space="preserve"> </v>
      </c>
      <c r="B924" s="375" t="str">
        <f>IF(ISBLANK('Unit Type (15)'!C18), " ", 'Unit Type (15)'!C18)</f>
        <v xml:space="preserve"> </v>
      </c>
      <c r="C924" s="375" t="e">
        <f>B924*'Summary Sheet'!$C$17</f>
        <v>#VALUE!</v>
      </c>
    </row>
    <row r="925" spans="1:3">
      <c r="A925" s="375" t="str">
        <f>IF(ISBLANK('Unit Type (15)'!B19), " ", 'Unit Type (15)'!B19)</f>
        <v xml:space="preserve"> </v>
      </c>
      <c r="B925" s="375" t="str">
        <f>IF(ISBLANK('Unit Type (15)'!C19), " ", 'Unit Type (15)'!C19)</f>
        <v xml:space="preserve"> </v>
      </c>
      <c r="C925" s="375" t="e">
        <f>B925*'Summary Sheet'!$C$17</f>
        <v>#VALUE!</v>
      </c>
    </row>
    <row r="926" spans="1:3">
      <c r="A926" s="375" t="str">
        <f>IF(ISBLANK('Unit Type (15)'!B20), " ", 'Unit Type (15)'!B20)</f>
        <v xml:space="preserve"> </v>
      </c>
      <c r="B926" s="375" t="str">
        <f>IF(ISBLANK('Unit Type (15)'!C20), " ", 'Unit Type (15)'!C20)</f>
        <v xml:space="preserve"> </v>
      </c>
      <c r="C926" s="375" t="e">
        <f>B926*'Summary Sheet'!$C$17</f>
        <v>#VALUE!</v>
      </c>
    </row>
    <row r="927" spans="1:3">
      <c r="A927" s="375" t="str">
        <f>IF(ISBLANK('Unit Type (15)'!B21), " ", 'Unit Type (15)'!B21)</f>
        <v xml:space="preserve"> </v>
      </c>
      <c r="B927" s="375" t="str">
        <f>IF(ISBLANK('Unit Type (15)'!C21), " ", 'Unit Type (15)'!C21)</f>
        <v xml:space="preserve"> </v>
      </c>
      <c r="C927" s="375" t="e">
        <f>B927*'Summary Sheet'!$C$17</f>
        <v>#VALUE!</v>
      </c>
    </row>
    <row r="928" spans="1:3">
      <c r="A928" s="375" t="str">
        <f>IF(ISBLANK('Unit Type (15)'!B22), " ", 'Unit Type (15)'!B22)</f>
        <v xml:space="preserve"> </v>
      </c>
      <c r="B928" s="375" t="str">
        <f>IF(ISBLANK('Unit Type (15)'!C22), " ", 'Unit Type (15)'!C22)</f>
        <v xml:space="preserve"> </v>
      </c>
      <c r="C928" s="375" t="e">
        <f>B928*'Summary Sheet'!$C$17</f>
        <v>#VALUE!</v>
      </c>
    </row>
    <row r="929" spans="1:3">
      <c r="A929" s="375" t="str">
        <f>IF(ISBLANK('Unit Type (15)'!B23), " ", 'Unit Type (15)'!B23)</f>
        <v xml:space="preserve"> </v>
      </c>
      <c r="B929" s="375" t="str">
        <f>IF(ISBLANK('Unit Type (15)'!C23), " ", 'Unit Type (15)'!C23)</f>
        <v xml:space="preserve"> </v>
      </c>
      <c r="C929" s="375" t="e">
        <f>B929*'Summary Sheet'!$C$17</f>
        <v>#VALUE!</v>
      </c>
    </row>
    <row r="930" spans="1:3">
      <c r="A930" s="375" t="str">
        <f>IF(ISBLANK('Unit Type (15)'!B24), " ", 'Unit Type (15)'!B24)</f>
        <v xml:space="preserve"> </v>
      </c>
      <c r="B930" s="375" t="str">
        <f>IF(ISBLANK('Unit Type (15)'!C24), " ", 'Unit Type (15)'!C24)</f>
        <v xml:space="preserve"> </v>
      </c>
      <c r="C930" s="375" t="e">
        <f>B930*'Summary Sheet'!$C$17</f>
        <v>#VALUE!</v>
      </c>
    </row>
    <row r="931" spans="1:3">
      <c r="A931" s="375" t="str">
        <f>IF(ISBLANK('Unit Type (15)'!B25), " ", 'Unit Type (15)'!B25)</f>
        <v xml:space="preserve"> </v>
      </c>
      <c r="B931" s="375" t="str">
        <f>IF(ISBLANK('Unit Type (15)'!C25), " ", 'Unit Type (15)'!C25)</f>
        <v xml:space="preserve"> </v>
      </c>
      <c r="C931" s="375" t="e">
        <f>B931*'Summary Sheet'!$C$17</f>
        <v>#VALUE!</v>
      </c>
    </row>
    <row r="932" spans="1:3">
      <c r="A932" s="375" t="str">
        <f>IF(ISBLANK('Unit Type (15)'!B26), " ", 'Unit Type (15)'!B26)</f>
        <v xml:space="preserve"> </v>
      </c>
      <c r="B932" s="375" t="str">
        <f>IF(ISBLANK('Unit Type (15)'!C26), " ", 'Unit Type (15)'!C26)</f>
        <v xml:space="preserve"> </v>
      </c>
      <c r="C932" s="375" t="e">
        <f>B932*'Summary Sheet'!$C$17</f>
        <v>#VALUE!</v>
      </c>
    </row>
    <row r="933" spans="1:3">
      <c r="A933" s="375" t="str">
        <f>IF(ISBLANK('Unit Type (15)'!B27), " ", 'Unit Type (15)'!B27)</f>
        <v xml:space="preserve"> </v>
      </c>
      <c r="B933" s="375" t="str">
        <f>IF(ISBLANK('Unit Type (15)'!C27), " ", 'Unit Type (15)'!C27)</f>
        <v xml:space="preserve"> </v>
      </c>
      <c r="C933" s="375" t="e">
        <f>B933*'Summary Sheet'!$C$17</f>
        <v>#VALUE!</v>
      </c>
    </row>
    <row r="934" spans="1:3">
      <c r="A934" s="375" t="str">
        <f>IF(ISBLANK('Unit Type (15)'!B28), " ", 'Unit Type (15)'!B28)</f>
        <v xml:space="preserve"> </v>
      </c>
      <c r="B934" s="375" t="str">
        <f>IF(ISBLANK('Unit Type (15)'!C28), " ", 'Unit Type (15)'!C28)</f>
        <v xml:space="preserve"> </v>
      </c>
      <c r="C934" s="375" t="e">
        <f>B934*'Summary Sheet'!$C$17</f>
        <v>#VALUE!</v>
      </c>
    </row>
    <row r="935" spans="1:3">
      <c r="A935" s="375" t="str">
        <f>IF(ISBLANK('Unit Type (15)'!B29), " ", 'Unit Type (15)'!B29)</f>
        <v xml:space="preserve"> </v>
      </c>
      <c r="B935" s="375" t="str">
        <f>IF(ISBLANK('Unit Type (15)'!C29), " ", 'Unit Type (15)'!C29)</f>
        <v xml:space="preserve"> </v>
      </c>
      <c r="C935" s="375" t="e">
        <f>B935*'Summary Sheet'!$C$17</f>
        <v>#VALUE!</v>
      </c>
    </row>
    <row r="936" spans="1:3">
      <c r="A936" s="375" t="str">
        <f>IF(ISBLANK('Unit Type (15)'!B30), " ", 'Unit Type (15)'!B30)</f>
        <v xml:space="preserve"> </v>
      </c>
      <c r="B936" s="375" t="str">
        <f>IF(ISBLANK('Unit Type (15)'!C30), " ", 'Unit Type (15)'!C30)</f>
        <v xml:space="preserve"> </v>
      </c>
      <c r="C936" s="375" t="e">
        <f>B936*'Summary Sheet'!$C$17</f>
        <v>#VALUE!</v>
      </c>
    </row>
    <row r="937" spans="1:3">
      <c r="A937" s="375" t="str">
        <f>IF(ISBLANK('Unit Type (15)'!B31), " ", 'Unit Type (15)'!B31)</f>
        <v xml:space="preserve"> </v>
      </c>
      <c r="B937" s="375" t="str">
        <f>IF(ISBLANK('Unit Type (15)'!C31), " ", 'Unit Type (15)'!C31)</f>
        <v xml:space="preserve"> </v>
      </c>
      <c r="C937" s="375" t="e">
        <f>B937*'Summary Sheet'!$C$17</f>
        <v>#VALUE!</v>
      </c>
    </row>
    <row r="938" spans="1:3">
      <c r="A938" s="375" t="str">
        <f>IF(ISBLANK('Unit Type (15)'!B32), " ", 'Unit Type (15)'!B32)</f>
        <v xml:space="preserve"> </v>
      </c>
      <c r="B938" s="375" t="str">
        <f>IF(ISBLANK('Unit Type (15)'!C32), " ", 'Unit Type (15)'!C32)</f>
        <v xml:space="preserve"> </v>
      </c>
      <c r="C938" s="375" t="e">
        <f>B938*'Summary Sheet'!$C$17</f>
        <v>#VALUE!</v>
      </c>
    </row>
    <row r="939" spans="1:3">
      <c r="A939" s="375" t="str">
        <f>IF(ISBLANK('Unit Type (15)'!B33), " ", 'Unit Type (15)'!B33)</f>
        <v xml:space="preserve"> </v>
      </c>
      <c r="B939" s="375" t="str">
        <f>IF(ISBLANK('Unit Type (15)'!C33), " ", 'Unit Type (15)'!C33)</f>
        <v xml:space="preserve"> </v>
      </c>
      <c r="C939" s="375" t="e">
        <f>B939*'Summary Sheet'!$C$17</f>
        <v>#VALUE!</v>
      </c>
    </row>
    <row r="940" spans="1:3">
      <c r="A940" s="375" t="str">
        <f>IF(ISBLANK('Unit Type (15)'!B34), " ", 'Unit Type (15)'!B34)</f>
        <v xml:space="preserve"> </v>
      </c>
      <c r="B940" s="375" t="str">
        <f>IF(ISBLANK('Unit Type (15)'!C34), " ", 'Unit Type (15)'!C34)</f>
        <v xml:space="preserve"> </v>
      </c>
      <c r="C940" s="375" t="e">
        <f>B940*'Summary Sheet'!$C$17</f>
        <v>#VALUE!</v>
      </c>
    </row>
    <row r="941" spans="1:3">
      <c r="A941" s="375" t="str">
        <f>IF(ISBLANK('Unit Type (15)'!B35), " ", 'Unit Type (15)'!B35)</f>
        <v xml:space="preserve"> </v>
      </c>
      <c r="B941" s="375" t="str">
        <f>IF(ISBLANK('Unit Type (15)'!C35), " ", 'Unit Type (15)'!C35)</f>
        <v xml:space="preserve"> </v>
      </c>
      <c r="C941" s="375" t="e">
        <f>B941*'Summary Sheet'!$C$17</f>
        <v>#VALUE!</v>
      </c>
    </row>
    <row r="942" spans="1:3">
      <c r="A942" s="375" t="str">
        <f>IF(ISBLANK('Unit Type (15)'!B36), " ", 'Unit Type (15)'!B36)</f>
        <v xml:space="preserve"> </v>
      </c>
      <c r="B942" s="375" t="str">
        <f>IF(ISBLANK('Unit Type (15)'!C36), " ", 'Unit Type (15)'!C36)</f>
        <v xml:space="preserve"> </v>
      </c>
      <c r="C942" s="375" t="e">
        <f>B942*'Summary Sheet'!$C$17</f>
        <v>#VALUE!</v>
      </c>
    </row>
    <row r="943" spans="1:3">
      <c r="A943" s="375" t="str">
        <f>IF(ISBLANK('Unit Type (15)'!B37), " ", 'Unit Type (15)'!B37)</f>
        <v xml:space="preserve"> </v>
      </c>
      <c r="B943" s="375" t="str">
        <f>IF(ISBLANK('Unit Type (15)'!C37), " ", 'Unit Type (15)'!C37)</f>
        <v xml:space="preserve"> </v>
      </c>
      <c r="C943" s="375" t="e">
        <f>B943*'Summary Sheet'!$C$17</f>
        <v>#VALUE!</v>
      </c>
    </row>
    <row r="944" spans="1:3">
      <c r="A944" s="375" t="str">
        <f>IF(ISBLANK('Unit Type (15)'!B38), " ", 'Unit Type (15)'!B38)</f>
        <v xml:space="preserve"> </v>
      </c>
      <c r="B944" s="375" t="str">
        <f>IF(ISBLANK('Unit Type (15)'!C38), " ", 'Unit Type (15)'!C38)</f>
        <v xml:space="preserve"> </v>
      </c>
      <c r="C944" s="375" t="e">
        <f>B944*'Summary Sheet'!$C$17</f>
        <v>#VALUE!</v>
      </c>
    </row>
    <row r="945" spans="1:3">
      <c r="A945" s="375" t="str">
        <f>IF(ISBLANK('Unit Type (15)'!B39), " ", 'Unit Type (15)'!B39)</f>
        <v xml:space="preserve"> </v>
      </c>
      <c r="B945" s="375" t="str">
        <f>IF(ISBLANK('Unit Type (15)'!C39), " ", 'Unit Type (15)'!C39)</f>
        <v xml:space="preserve"> </v>
      </c>
      <c r="C945" s="375" t="e">
        <f>B945*'Summary Sheet'!$C$17</f>
        <v>#VALUE!</v>
      </c>
    </row>
    <row r="946" spans="1:3">
      <c r="A946" s="375" t="str">
        <f>IF(ISBLANK('Unit Type (15)'!B40), " ", 'Unit Type (15)'!B40)</f>
        <v xml:space="preserve"> </v>
      </c>
      <c r="B946" s="375" t="str">
        <f>IF(ISBLANK('Unit Type (15)'!C40), " ", 'Unit Type (15)'!C40)</f>
        <v xml:space="preserve"> </v>
      </c>
      <c r="C946" s="375" t="e">
        <f>B946*'Summary Sheet'!$C$17</f>
        <v>#VALUE!</v>
      </c>
    </row>
    <row r="947" spans="1:3">
      <c r="A947" s="375" t="str">
        <f>IF(ISBLANK('Unit Type (15)'!B41), " ", 'Unit Type (15)'!B41)</f>
        <v xml:space="preserve"> </v>
      </c>
      <c r="B947" s="375" t="str">
        <f>IF(ISBLANK('Unit Type (15)'!C41), " ", 'Unit Type (15)'!C41)</f>
        <v xml:space="preserve"> </v>
      </c>
      <c r="C947" s="375" t="e">
        <f>B947*'Summary Sheet'!$C$17</f>
        <v>#VALUE!</v>
      </c>
    </row>
    <row r="948" spans="1:3">
      <c r="A948" s="375" t="str">
        <f>IF(ISBLANK('Unit Type (15)'!B42), " ", 'Unit Type (15)'!B42)</f>
        <v xml:space="preserve"> </v>
      </c>
      <c r="B948" s="375" t="str">
        <f>IF(ISBLANK('Unit Type (15)'!C42), " ", 'Unit Type (15)'!C42)</f>
        <v xml:space="preserve"> </v>
      </c>
      <c r="C948" s="375" t="e">
        <f>B948*'Summary Sheet'!$C$17</f>
        <v>#VALUE!</v>
      </c>
    </row>
    <row r="949" spans="1:3">
      <c r="A949" s="375" t="str">
        <f>IF(ISBLANK('Unit Type (15)'!B43), " ", 'Unit Type (15)'!B43)</f>
        <v xml:space="preserve"> </v>
      </c>
      <c r="B949" s="375" t="str">
        <f>IF(ISBLANK('Unit Type (15)'!C43), " ", 'Unit Type (15)'!C43)</f>
        <v xml:space="preserve"> </v>
      </c>
      <c r="C949" s="375" t="e">
        <f>B949*'Summary Sheet'!$C$17</f>
        <v>#VALUE!</v>
      </c>
    </row>
    <row r="950" spans="1:3">
      <c r="A950" s="375" t="str">
        <f>IF(ISBLANK('Unit Type (15)'!B44), " ", 'Unit Type (15)'!B44)</f>
        <v xml:space="preserve"> </v>
      </c>
      <c r="B950" s="375" t="str">
        <f>IF(ISBLANK('Unit Type (15)'!C44), " ", 'Unit Type (15)'!C44)</f>
        <v xml:space="preserve"> </v>
      </c>
      <c r="C950" s="375" t="e">
        <f>B950*'Summary Sheet'!$C$17</f>
        <v>#VALUE!</v>
      </c>
    </row>
    <row r="951" spans="1:3">
      <c r="A951" s="375" t="str">
        <f>IF(ISBLANK('Unit Type (15)'!B45), " ", 'Unit Type (15)'!B45)</f>
        <v xml:space="preserve"> </v>
      </c>
      <c r="B951" s="375" t="str">
        <f>IF(ISBLANK('Unit Type (15)'!C45), " ", 'Unit Type (15)'!C45)</f>
        <v xml:space="preserve"> </v>
      </c>
      <c r="C951" s="375" t="e">
        <f>B951*'Summary Sheet'!$C$17</f>
        <v>#VALUE!</v>
      </c>
    </row>
    <row r="952" spans="1:3">
      <c r="A952" s="375" t="str">
        <f>IF(ISBLANK('Unit Type (15)'!B46), " ", 'Unit Type (15)'!B46)</f>
        <v xml:space="preserve"> </v>
      </c>
      <c r="B952" s="375" t="str">
        <f>IF(ISBLANK('Unit Type (15)'!C46), " ", 'Unit Type (15)'!C46)</f>
        <v xml:space="preserve"> </v>
      </c>
      <c r="C952" s="375" t="e">
        <f>B952*'Summary Sheet'!$C$17</f>
        <v>#VALUE!</v>
      </c>
    </row>
    <row r="953" spans="1:3">
      <c r="A953" s="375" t="str">
        <f>IF(ISBLANK('Unit Type (15)'!B47), " ", 'Unit Type (15)'!B47)</f>
        <v xml:space="preserve"> </v>
      </c>
      <c r="B953" s="375" t="str">
        <f>IF(ISBLANK('Unit Type (15)'!C47), " ", 'Unit Type (15)'!C47)</f>
        <v xml:space="preserve"> </v>
      </c>
      <c r="C953" s="375" t="e">
        <f>B953*'Summary Sheet'!$C$17</f>
        <v>#VALUE!</v>
      </c>
    </row>
    <row r="954" spans="1:3">
      <c r="A954" s="375" t="str">
        <f>IF(ISBLANK('Unit Type (15)'!B48), " ", 'Unit Type (15)'!B48)</f>
        <v xml:space="preserve"> </v>
      </c>
      <c r="B954" s="375" t="str">
        <f>IF(ISBLANK('Unit Type (15)'!C48), " ", 'Unit Type (15)'!C48)</f>
        <v xml:space="preserve"> </v>
      </c>
      <c r="C954" s="375" t="e">
        <f>B954*'Summary Sheet'!$C$17</f>
        <v>#VALUE!</v>
      </c>
    </row>
    <row r="955" spans="1:3">
      <c r="A955" s="375" t="str">
        <f>IF(ISBLANK('Unit Type (15)'!B49), " ", 'Unit Type (15)'!B49)</f>
        <v xml:space="preserve"> </v>
      </c>
      <c r="B955" s="375" t="str">
        <f>IF(ISBLANK('Unit Type (15)'!C49), " ", 'Unit Type (15)'!C49)</f>
        <v xml:space="preserve"> </v>
      </c>
      <c r="C955" s="375" t="e">
        <f>B955*'Summary Sheet'!$C$17</f>
        <v>#VALUE!</v>
      </c>
    </row>
    <row r="956" spans="1:3">
      <c r="A956" s="375" t="str">
        <f>IF(ISBLANK('Unit Type (15)'!B50), " ", 'Unit Type (15)'!B50)</f>
        <v xml:space="preserve"> </v>
      </c>
      <c r="B956" s="375" t="str">
        <f>IF(ISBLANK('Unit Type (15)'!C50), " ", 'Unit Type (15)'!C50)</f>
        <v xml:space="preserve"> </v>
      </c>
      <c r="C956" s="375" t="e">
        <f>B956*'Summary Sheet'!$C$17</f>
        <v>#VALUE!</v>
      </c>
    </row>
    <row r="957" spans="1:3">
      <c r="A957" s="375" t="str">
        <f>IF(ISBLANK('Unit Type (15)'!B51), " ", 'Unit Type (15)'!B51)</f>
        <v xml:space="preserve"> </v>
      </c>
      <c r="B957" s="375" t="str">
        <f>IF(ISBLANK('Unit Type (15)'!C51), " ", 'Unit Type (15)'!C51)</f>
        <v xml:space="preserve"> </v>
      </c>
      <c r="C957" s="375" t="e">
        <f>B957*'Summary Sheet'!$C$17</f>
        <v>#VALUE!</v>
      </c>
    </row>
    <row r="958" spans="1:3">
      <c r="A958" s="375" t="str">
        <f>IF(ISBLANK('Unit Type (15)'!B52), " ", 'Unit Type (15)'!B52)</f>
        <v xml:space="preserve"> </v>
      </c>
      <c r="B958" s="375" t="str">
        <f>IF(ISBLANK('Unit Type (15)'!C52), " ", 'Unit Type (15)'!C52)</f>
        <v xml:space="preserve"> </v>
      </c>
      <c r="C958" s="375" t="e">
        <f>B958*'Summary Sheet'!$C$17</f>
        <v>#VALUE!</v>
      </c>
    </row>
    <row r="959" spans="1:3">
      <c r="A959" s="375" t="str">
        <f>IF(ISBLANK('Unit Type (15)'!B53), " ", 'Unit Type (15)'!B53)</f>
        <v xml:space="preserve"> </v>
      </c>
      <c r="B959" s="375" t="str">
        <f>IF(ISBLANK('Unit Type (15)'!C53), " ", 'Unit Type (15)'!C53)</f>
        <v xml:space="preserve"> </v>
      </c>
      <c r="C959" s="375" t="e">
        <f>B959*'Summary Sheet'!$C$17</f>
        <v>#VALUE!</v>
      </c>
    </row>
    <row r="960" spans="1:3">
      <c r="A960" s="375" t="str">
        <f>IF(ISBLANK('Unit Type (15)'!B54), " ", 'Unit Type (15)'!B54)</f>
        <v xml:space="preserve"> </v>
      </c>
      <c r="B960" s="375" t="str">
        <f>IF(ISBLANK('Unit Type (15)'!C54), " ", 'Unit Type (15)'!C54)</f>
        <v xml:space="preserve"> </v>
      </c>
      <c r="C960" s="375" t="e">
        <f>B960*'Summary Sheet'!$C$17</f>
        <v>#VALUE!</v>
      </c>
    </row>
    <row r="961" spans="1:3">
      <c r="A961" s="375" t="str">
        <f>IF(ISBLANK('Unit Type (15)'!B55), " ", 'Unit Type (15)'!B55)</f>
        <v xml:space="preserve"> </v>
      </c>
      <c r="B961" s="375" t="str">
        <f>IF(ISBLANK('Unit Type (15)'!C55), " ", 'Unit Type (15)'!C55)</f>
        <v xml:space="preserve"> </v>
      </c>
      <c r="C961" s="375" t="e">
        <f>B961*'Summary Sheet'!$C$17</f>
        <v>#VALUE!</v>
      </c>
    </row>
    <row r="962" spans="1:3">
      <c r="A962" s="375" t="str">
        <f>IF(ISBLANK('Unit Type (15)'!B56), " ", 'Unit Type (15)'!B56)</f>
        <v xml:space="preserve"> </v>
      </c>
      <c r="B962" s="375" t="str">
        <f>IF(ISBLANK('Unit Type (15)'!C56), " ", 'Unit Type (15)'!C56)</f>
        <v xml:space="preserve"> </v>
      </c>
      <c r="C962" s="375" t="e">
        <f>B962*'Summary Sheet'!$C$17</f>
        <v>#VALUE!</v>
      </c>
    </row>
    <row r="963" spans="1:3">
      <c r="A963" s="375" t="str">
        <f>IF(ISBLANK('Unit Type (15)'!B57), " ", 'Unit Type (15)'!B57)</f>
        <v xml:space="preserve"> </v>
      </c>
      <c r="B963" s="375" t="str">
        <f>IF(ISBLANK('Unit Type (15)'!C57), " ", 'Unit Type (15)'!C57)</f>
        <v xml:space="preserve"> </v>
      </c>
      <c r="C963" s="375" t="e">
        <f>B963*'Summary Sheet'!$C$17</f>
        <v>#VALUE!</v>
      </c>
    </row>
    <row r="964" spans="1:3">
      <c r="A964" s="375" t="str">
        <f>IF(ISBLANK('Unit Type (15)'!B58), " ", 'Unit Type (15)'!B58)</f>
        <v xml:space="preserve"> </v>
      </c>
      <c r="B964" s="375" t="str">
        <f>IF(ISBLANK('Unit Type (15)'!C58), " ", 'Unit Type (15)'!C58)</f>
        <v xml:space="preserve"> </v>
      </c>
      <c r="C964" s="375" t="e">
        <f>B964*'Summary Sheet'!$C$17</f>
        <v>#VALUE!</v>
      </c>
    </row>
    <row r="965" spans="1:3">
      <c r="A965" s="375" t="str">
        <f>IF(ISBLANK('Unit Type (15)'!B59), " ", 'Unit Type (15)'!B59)</f>
        <v xml:space="preserve"> </v>
      </c>
      <c r="B965" s="375" t="str">
        <f>IF(ISBLANK('Unit Type (15)'!C59), " ", 'Unit Type (15)'!C59)</f>
        <v xml:space="preserve"> </v>
      </c>
      <c r="C965" s="375" t="e">
        <f>B965*'Summary Sheet'!$C$17</f>
        <v>#VALUE!</v>
      </c>
    </row>
    <row r="966" spans="1:3">
      <c r="A966" s="375" t="str">
        <f>IF(ISBLANK('Unit Type (15)'!B60), " ", 'Unit Type (15)'!B60)</f>
        <v xml:space="preserve"> </v>
      </c>
      <c r="B966" s="375" t="str">
        <f>IF(ISBLANK('Unit Type (15)'!C60), " ", 'Unit Type (15)'!C60)</f>
        <v xml:space="preserve"> </v>
      </c>
      <c r="C966" s="375" t="e">
        <f>B966*'Summary Sheet'!$C$17</f>
        <v>#VALUE!</v>
      </c>
    </row>
    <row r="967" spans="1:3">
      <c r="A967" s="375" t="str">
        <f>IF(ISBLANK('Unit Type (15)'!B61), " ", 'Unit Type (15)'!B61)</f>
        <v xml:space="preserve"> </v>
      </c>
      <c r="B967" s="375" t="str">
        <f>IF(ISBLANK('Unit Type (15)'!C61), " ", 'Unit Type (15)'!C61)</f>
        <v xml:space="preserve"> </v>
      </c>
      <c r="C967" s="375" t="e">
        <f>B967*'Summary Sheet'!$C$17</f>
        <v>#VALUE!</v>
      </c>
    </row>
    <row r="968" spans="1:3">
      <c r="A968" s="375" t="str">
        <f>IF(ISBLANK('Unit Type (15)'!B62), " ", 'Unit Type (15)'!B62)</f>
        <v xml:space="preserve"> </v>
      </c>
      <c r="B968" s="375" t="str">
        <f>IF(ISBLANK('Unit Type (15)'!C62), " ", 'Unit Type (15)'!C62)</f>
        <v xml:space="preserve"> </v>
      </c>
      <c r="C968" s="375" t="e">
        <f>B968*'Summary Sheet'!$C$17</f>
        <v>#VALUE!</v>
      </c>
    </row>
    <row r="969" spans="1:3">
      <c r="A969" s="375" t="str">
        <f>IF(ISBLANK('Unit Type (15)'!B63), " ", 'Unit Type (15)'!B63)</f>
        <v xml:space="preserve"> </v>
      </c>
      <c r="B969" s="375" t="str">
        <f>IF(ISBLANK('Unit Type (15)'!C63), " ", 'Unit Type (15)'!C63)</f>
        <v xml:space="preserve"> </v>
      </c>
      <c r="C969" s="375" t="e">
        <f>B969*'Summary Sheet'!$C$17</f>
        <v>#VALUE!</v>
      </c>
    </row>
    <row r="970" spans="1:3">
      <c r="A970" s="375" t="str">
        <f>IF(ISBLANK('Unit Type (15)'!B64), " ", 'Unit Type (15)'!B64)</f>
        <v xml:space="preserve"> </v>
      </c>
      <c r="B970" s="375" t="str">
        <f>IF(ISBLANK('Unit Type (15)'!C64), " ", 'Unit Type (15)'!C64)</f>
        <v xml:space="preserve"> </v>
      </c>
      <c r="C970" s="375" t="e">
        <f>B970*'Summary Sheet'!$C$17</f>
        <v>#VALUE!</v>
      </c>
    </row>
    <row r="971" spans="1:3">
      <c r="A971" s="375" t="str">
        <f>IF(ISBLANK('Unit Type (15)'!B65), " ", 'Unit Type (15)'!B65)</f>
        <v xml:space="preserve"> </v>
      </c>
      <c r="B971" s="375" t="str">
        <f>IF(ISBLANK('Unit Type (15)'!C65), " ", 'Unit Type (15)'!C65)</f>
        <v xml:space="preserve"> </v>
      </c>
      <c r="C971" s="375" t="e">
        <f>B971*'Summary Sheet'!$C$17</f>
        <v>#VALUE!</v>
      </c>
    </row>
    <row r="972" spans="1:3">
      <c r="A972" s="375" t="str">
        <f>IF(ISBLANK('Unit Type (15)'!B66), " ", 'Unit Type (15)'!B66)</f>
        <v xml:space="preserve"> </v>
      </c>
      <c r="B972" s="375" t="str">
        <f>IF(ISBLANK('Unit Type (15)'!C66), " ", 'Unit Type (15)'!C66)</f>
        <v xml:space="preserve"> </v>
      </c>
      <c r="C972" s="375" t="e">
        <f>B972*'Summary Sheet'!$C$17</f>
        <v>#VALUE!</v>
      </c>
    </row>
    <row r="973" spans="1:3">
      <c r="A973" s="375" t="str">
        <f>IF(ISBLANK('Unit Type (15)'!B67), " ", 'Unit Type (15)'!B67)</f>
        <v xml:space="preserve"> </v>
      </c>
      <c r="B973" s="375" t="str">
        <f>IF(ISBLANK('Unit Type (15)'!C67), " ", 'Unit Type (15)'!C67)</f>
        <v xml:space="preserve"> </v>
      </c>
      <c r="C973" s="375" t="e">
        <f>B973*'Summary Sheet'!$C$17</f>
        <v>#VALUE!</v>
      </c>
    </row>
    <row r="974" spans="1:3">
      <c r="A974" s="375" t="str">
        <f>IF(ISBLANK('Unit Type (15)'!B68), " ", 'Unit Type (15)'!B68)</f>
        <v xml:space="preserve"> </v>
      </c>
      <c r="B974" s="375" t="str">
        <f>IF(ISBLANK('Unit Type (15)'!C68), " ", 'Unit Type (15)'!C68)</f>
        <v xml:space="preserve"> </v>
      </c>
      <c r="C974" s="375" t="e">
        <f>B974*'Summary Sheet'!$C$17</f>
        <v>#VALUE!</v>
      </c>
    </row>
    <row r="975" spans="1:3">
      <c r="A975" s="375" t="str">
        <f>IF(ISBLANK('Unit Type (15)'!B69), " ", 'Unit Type (15)'!B69)</f>
        <v xml:space="preserve"> </v>
      </c>
      <c r="B975" s="375" t="str">
        <f>IF(ISBLANK('Unit Type (15)'!C69), " ", 'Unit Type (15)'!C69)</f>
        <v xml:space="preserve"> </v>
      </c>
      <c r="C975" s="375" t="e">
        <f>B975*'Summary Sheet'!$C$17</f>
        <v>#VALUE!</v>
      </c>
    </row>
    <row r="976" spans="1:3">
      <c r="A976" s="375" t="str">
        <f>IF(ISBLANK('Unit Type (15)'!B70), " ", 'Unit Type (15)'!B70)</f>
        <v xml:space="preserve"> </v>
      </c>
      <c r="B976" s="375" t="str">
        <f>IF(ISBLANK('Unit Type (15)'!C70), " ", 'Unit Type (15)'!C70)</f>
        <v xml:space="preserve"> </v>
      </c>
      <c r="C976" s="375" t="e">
        <f>B976*'Summary Sheet'!$C$17</f>
        <v>#VALUE!</v>
      </c>
    </row>
    <row r="977" spans="1:3">
      <c r="A977" s="375" t="str">
        <f>IF(ISBLANK('Unit Type (16)'!B6), " ", 'Unit Type (16)'!B6)</f>
        <v xml:space="preserve"> </v>
      </c>
      <c r="B977" s="375" t="str">
        <f>IF(ISBLANK('Unit Type (16)'!C6), " ", 'Unit Type (16)'!C6)</f>
        <v xml:space="preserve"> </v>
      </c>
      <c r="C977" s="375" t="e">
        <f>B977*'Summary Sheet'!$C$18</f>
        <v>#VALUE!</v>
      </c>
    </row>
    <row r="978" spans="1:3">
      <c r="A978" s="375" t="str">
        <f>IF(ISBLANK('Unit Type (16)'!B7), " ", 'Unit Type (16)'!B7)</f>
        <v xml:space="preserve"> </v>
      </c>
      <c r="B978" s="375" t="str">
        <f>IF(ISBLANK('Unit Type (16)'!C7), " ", 'Unit Type (16)'!C7)</f>
        <v xml:space="preserve"> </v>
      </c>
      <c r="C978" s="375" t="e">
        <f>B978*'Summary Sheet'!$C$18</f>
        <v>#VALUE!</v>
      </c>
    </row>
    <row r="979" spans="1:3">
      <c r="A979" s="375" t="str">
        <f>IF(ISBLANK('Unit Type (16)'!B8), " ", 'Unit Type (16)'!B8)</f>
        <v xml:space="preserve"> </v>
      </c>
      <c r="B979" s="375" t="str">
        <f>IF(ISBLANK('Unit Type (16)'!C8), " ", 'Unit Type (16)'!C8)</f>
        <v xml:space="preserve"> </v>
      </c>
      <c r="C979" s="375" t="e">
        <f>B979*'Summary Sheet'!$C$18</f>
        <v>#VALUE!</v>
      </c>
    </row>
    <row r="980" spans="1:3">
      <c r="A980" s="375" t="str">
        <f>IF(ISBLANK('Unit Type (16)'!B9), " ", 'Unit Type (16)'!B9)</f>
        <v xml:space="preserve"> </v>
      </c>
      <c r="B980" s="375" t="str">
        <f>IF(ISBLANK('Unit Type (16)'!C9), " ", 'Unit Type (16)'!C9)</f>
        <v xml:space="preserve"> </v>
      </c>
      <c r="C980" s="375" t="e">
        <f>B980*'Summary Sheet'!$C$18</f>
        <v>#VALUE!</v>
      </c>
    </row>
    <row r="981" spans="1:3">
      <c r="A981" s="375" t="str">
        <f>IF(ISBLANK('Unit Type (16)'!B10), " ", 'Unit Type (16)'!B10)</f>
        <v xml:space="preserve"> </v>
      </c>
      <c r="B981" s="375" t="str">
        <f>IF(ISBLANK('Unit Type (16)'!C10), " ", 'Unit Type (16)'!C10)</f>
        <v xml:space="preserve"> </v>
      </c>
      <c r="C981" s="375" t="e">
        <f>B981*'Summary Sheet'!$C$18</f>
        <v>#VALUE!</v>
      </c>
    </row>
    <row r="982" spans="1:3">
      <c r="A982" s="375" t="str">
        <f>IF(ISBLANK('Unit Type (16)'!B11), " ", 'Unit Type (16)'!B11)</f>
        <v xml:space="preserve"> </v>
      </c>
      <c r="B982" s="375" t="str">
        <f>IF(ISBLANK('Unit Type (16)'!C11), " ", 'Unit Type (16)'!C11)</f>
        <v xml:space="preserve"> </v>
      </c>
      <c r="C982" s="375" t="e">
        <f>B982*'Summary Sheet'!$C$18</f>
        <v>#VALUE!</v>
      </c>
    </row>
    <row r="983" spans="1:3">
      <c r="A983" s="375" t="str">
        <f>IF(ISBLANK('Unit Type (16)'!B12), " ", 'Unit Type (16)'!B12)</f>
        <v xml:space="preserve"> </v>
      </c>
      <c r="B983" s="375" t="str">
        <f>IF(ISBLANK('Unit Type (16)'!C12), " ", 'Unit Type (16)'!C12)</f>
        <v xml:space="preserve"> </v>
      </c>
      <c r="C983" s="375" t="e">
        <f>B983*'Summary Sheet'!$C$18</f>
        <v>#VALUE!</v>
      </c>
    </row>
    <row r="984" spans="1:3">
      <c r="A984" s="375" t="str">
        <f>IF(ISBLANK('Unit Type (16)'!B13), " ", 'Unit Type (16)'!B13)</f>
        <v xml:space="preserve"> </v>
      </c>
      <c r="B984" s="375" t="str">
        <f>IF(ISBLANK('Unit Type (16)'!C13), " ", 'Unit Type (16)'!C13)</f>
        <v xml:space="preserve"> </v>
      </c>
      <c r="C984" s="375" t="e">
        <f>B984*'Summary Sheet'!$C$18</f>
        <v>#VALUE!</v>
      </c>
    </row>
    <row r="985" spans="1:3">
      <c r="A985" s="375" t="str">
        <f>IF(ISBLANK('Unit Type (16)'!B14), " ", 'Unit Type (16)'!B14)</f>
        <v xml:space="preserve"> </v>
      </c>
      <c r="B985" s="375" t="str">
        <f>IF(ISBLANK('Unit Type (16)'!C14), " ", 'Unit Type (16)'!C14)</f>
        <v xml:space="preserve"> </v>
      </c>
      <c r="C985" s="375" t="e">
        <f>B985*'Summary Sheet'!$C$18</f>
        <v>#VALUE!</v>
      </c>
    </row>
    <row r="986" spans="1:3">
      <c r="A986" s="375" t="str">
        <f>IF(ISBLANK('Unit Type (16)'!B15), " ", 'Unit Type (16)'!B15)</f>
        <v xml:space="preserve"> </v>
      </c>
      <c r="B986" s="375" t="str">
        <f>IF(ISBLANK('Unit Type (16)'!C15), " ", 'Unit Type (16)'!C15)</f>
        <v xml:space="preserve"> </v>
      </c>
      <c r="C986" s="375" t="e">
        <f>B986*'Summary Sheet'!$C$18</f>
        <v>#VALUE!</v>
      </c>
    </row>
    <row r="987" spans="1:3">
      <c r="A987" s="375" t="str">
        <f>IF(ISBLANK('Unit Type (16)'!B16), " ", 'Unit Type (16)'!B16)</f>
        <v xml:space="preserve"> </v>
      </c>
      <c r="B987" s="375" t="str">
        <f>IF(ISBLANK('Unit Type (16)'!C16), " ", 'Unit Type (16)'!C16)</f>
        <v xml:space="preserve"> </v>
      </c>
      <c r="C987" s="375" t="e">
        <f>B987*'Summary Sheet'!$C$18</f>
        <v>#VALUE!</v>
      </c>
    </row>
    <row r="988" spans="1:3">
      <c r="A988" s="375" t="str">
        <f>IF(ISBLANK('Unit Type (16)'!B17), " ", 'Unit Type (16)'!B17)</f>
        <v xml:space="preserve"> </v>
      </c>
      <c r="B988" s="375" t="str">
        <f>IF(ISBLANK('Unit Type (16)'!C17), " ", 'Unit Type (16)'!C17)</f>
        <v xml:space="preserve"> </v>
      </c>
      <c r="C988" s="375" t="e">
        <f>B988*'Summary Sheet'!$C$18</f>
        <v>#VALUE!</v>
      </c>
    </row>
    <row r="989" spans="1:3">
      <c r="A989" s="375" t="str">
        <f>IF(ISBLANK('Unit Type (16)'!B18), " ", 'Unit Type (16)'!B18)</f>
        <v xml:space="preserve"> </v>
      </c>
      <c r="B989" s="375" t="str">
        <f>IF(ISBLANK('Unit Type (16)'!C18), " ", 'Unit Type (16)'!C18)</f>
        <v xml:space="preserve"> </v>
      </c>
      <c r="C989" s="375" t="e">
        <f>B989*'Summary Sheet'!$C$18</f>
        <v>#VALUE!</v>
      </c>
    </row>
    <row r="990" spans="1:3">
      <c r="A990" s="375" t="str">
        <f>IF(ISBLANK('Unit Type (16)'!B19), " ", 'Unit Type (16)'!B19)</f>
        <v xml:space="preserve"> </v>
      </c>
      <c r="B990" s="375" t="str">
        <f>IF(ISBLANK('Unit Type (16)'!C19), " ", 'Unit Type (16)'!C19)</f>
        <v xml:space="preserve"> </v>
      </c>
      <c r="C990" s="375" t="e">
        <f>B990*'Summary Sheet'!$C$18</f>
        <v>#VALUE!</v>
      </c>
    </row>
    <row r="991" spans="1:3">
      <c r="A991" s="375" t="str">
        <f>IF(ISBLANK('Unit Type (16)'!B20), " ", 'Unit Type (16)'!B20)</f>
        <v xml:space="preserve"> </v>
      </c>
      <c r="B991" s="375" t="str">
        <f>IF(ISBLANK('Unit Type (16)'!C20), " ", 'Unit Type (16)'!C20)</f>
        <v xml:space="preserve"> </v>
      </c>
      <c r="C991" s="375" t="e">
        <f>B991*'Summary Sheet'!$C$18</f>
        <v>#VALUE!</v>
      </c>
    </row>
    <row r="992" spans="1:3">
      <c r="A992" s="375" t="str">
        <f>IF(ISBLANK('Unit Type (16)'!B21), " ", 'Unit Type (16)'!B21)</f>
        <v xml:space="preserve"> </v>
      </c>
      <c r="B992" s="375" t="str">
        <f>IF(ISBLANK('Unit Type (16)'!C21), " ", 'Unit Type (16)'!C21)</f>
        <v xml:space="preserve"> </v>
      </c>
      <c r="C992" s="375" t="e">
        <f>B992*'Summary Sheet'!$C$18</f>
        <v>#VALUE!</v>
      </c>
    </row>
    <row r="993" spans="1:3">
      <c r="A993" s="375" t="str">
        <f>IF(ISBLANK('Unit Type (16)'!B22), " ", 'Unit Type (16)'!B22)</f>
        <v xml:space="preserve"> </v>
      </c>
      <c r="B993" s="375" t="str">
        <f>IF(ISBLANK('Unit Type (16)'!C22), " ", 'Unit Type (16)'!C22)</f>
        <v xml:space="preserve"> </v>
      </c>
      <c r="C993" s="375" t="e">
        <f>B993*'Summary Sheet'!$C$18</f>
        <v>#VALUE!</v>
      </c>
    </row>
    <row r="994" spans="1:3">
      <c r="A994" s="375" t="str">
        <f>IF(ISBLANK('Unit Type (16)'!B23), " ", 'Unit Type (16)'!B23)</f>
        <v xml:space="preserve"> </v>
      </c>
      <c r="B994" s="375" t="str">
        <f>IF(ISBLANK('Unit Type (16)'!C23), " ", 'Unit Type (16)'!C23)</f>
        <v xml:space="preserve"> </v>
      </c>
      <c r="C994" s="375" t="e">
        <f>B994*'Summary Sheet'!$C$18</f>
        <v>#VALUE!</v>
      </c>
    </row>
    <row r="995" spans="1:3">
      <c r="A995" s="375" t="str">
        <f>IF(ISBLANK('Unit Type (16)'!B24), " ", 'Unit Type (16)'!B24)</f>
        <v xml:space="preserve"> </v>
      </c>
      <c r="B995" s="375" t="str">
        <f>IF(ISBLANK('Unit Type (16)'!C24), " ", 'Unit Type (16)'!C24)</f>
        <v xml:space="preserve"> </v>
      </c>
      <c r="C995" s="375" t="e">
        <f>B995*'Summary Sheet'!$C$18</f>
        <v>#VALUE!</v>
      </c>
    </row>
    <row r="996" spans="1:3">
      <c r="A996" s="375" t="str">
        <f>IF(ISBLANK('Unit Type (16)'!B25), " ", 'Unit Type (16)'!B25)</f>
        <v xml:space="preserve"> </v>
      </c>
      <c r="B996" s="375" t="str">
        <f>IF(ISBLANK('Unit Type (16)'!C25), " ", 'Unit Type (16)'!C25)</f>
        <v xml:space="preserve"> </v>
      </c>
      <c r="C996" s="375" t="e">
        <f>B996*'Summary Sheet'!$C$18</f>
        <v>#VALUE!</v>
      </c>
    </row>
    <row r="997" spans="1:3">
      <c r="A997" s="375" t="str">
        <f>IF(ISBLANK('Unit Type (16)'!B26), " ", 'Unit Type (16)'!B26)</f>
        <v xml:space="preserve"> </v>
      </c>
      <c r="B997" s="375" t="str">
        <f>IF(ISBLANK('Unit Type (16)'!C26), " ", 'Unit Type (16)'!C26)</f>
        <v xml:space="preserve"> </v>
      </c>
      <c r="C997" s="375" t="e">
        <f>B997*'Summary Sheet'!$C$18</f>
        <v>#VALUE!</v>
      </c>
    </row>
    <row r="998" spans="1:3">
      <c r="A998" s="375" t="str">
        <f>IF(ISBLANK('Unit Type (16)'!B27), " ", 'Unit Type (16)'!B27)</f>
        <v xml:space="preserve"> </v>
      </c>
      <c r="B998" s="375" t="str">
        <f>IF(ISBLANK('Unit Type (16)'!C27), " ", 'Unit Type (16)'!C27)</f>
        <v xml:space="preserve"> </v>
      </c>
      <c r="C998" s="375" t="e">
        <f>B998*'Summary Sheet'!$C$18</f>
        <v>#VALUE!</v>
      </c>
    </row>
    <row r="999" spans="1:3">
      <c r="A999" s="375" t="str">
        <f>IF(ISBLANK('Unit Type (16)'!B28), " ", 'Unit Type (16)'!B28)</f>
        <v xml:space="preserve"> </v>
      </c>
      <c r="B999" s="375" t="str">
        <f>IF(ISBLANK('Unit Type (16)'!C28), " ", 'Unit Type (16)'!C28)</f>
        <v xml:space="preserve"> </v>
      </c>
      <c r="C999" s="375" t="e">
        <f>B999*'Summary Sheet'!$C$18</f>
        <v>#VALUE!</v>
      </c>
    </row>
    <row r="1000" spans="1:3">
      <c r="A1000" s="375" t="str">
        <f>IF(ISBLANK('Unit Type (16)'!B29), " ", 'Unit Type (16)'!B29)</f>
        <v xml:space="preserve"> </v>
      </c>
      <c r="B1000" s="375" t="str">
        <f>IF(ISBLANK('Unit Type (16)'!C29), " ", 'Unit Type (16)'!C29)</f>
        <v xml:space="preserve"> </v>
      </c>
      <c r="C1000" s="375" t="e">
        <f>B1000*'Summary Sheet'!$C$18</f>
        <v>#VALUE!</v>
      </c>
    </row>
    <row r="1001" spans="1:3">
      <c r="A1001" s="375" t="str">
        <f>IF(ISBLANK('Unit Type (16)'!B30), " ", 'Unit Type (16)'!B30)</f>
        <v xml:space="preserve"> </v>
      </c>
      <c r="B1001" s="375" t="str">
        <f>IF(ISBLANK('Unit Type (16)'!C30), " ", 'Unit Type (16)'!C30)</f>
        <v xml:space="preserve"> </v>
      </c>
      <c r="C1001" s="375" t="e">
        <f>B1001*'Summary Sheet'!$C$18</f>
        <v>#VALUE!</v>
      </c>
    </row>
    <row r="1002" spans="1:3">
      <c r="A1002" s="375" t="str">
        <f>IF(ISBLANK('Unit Type (16)'!B31), " ", 'Unit Type (16)'!B31)</f>
        <v xml:space="preserve"> </v>
      </c>
      <c r="B1002" s="375" t="str">
        <f>IF(ISBLANK('Unit Type (16)'!C31), " ", 'Unit Type (16)'!C31)</f>
        <v xml:space="preserve"> </v>
      </c>
      <c r="C1002" s="375" t="e">
        <f>B1002*'Summary Sheet'!$C$18</f>
        <v>#VALUE!</v>
      </c>
    </row>
    <row r="1003" spans="1:3">
      <c r="A1003" s="375" t="str">
        <f>IF(ISBLANK('Unit Type (16)'!B32), " ", 'Unit Type (16)'!B32)</f>
        <v xml:space="preserve"> </v>
      </c>
      <c r="B1003" s="375" t="str">
        <f>IF(ISBLANK('Unit Type (16)'!C32), " ", 'Unit Type (16)'!C32)</f>
        <v xml:space="preserve"> </v>
      </c>
      <c r="C1003" s="375" t="e">
        <f>B1003*'Summary Sheet'!$C$18</f>
        <v>#VALUE!</v>
      </c>
    </row>
    <row r="1004" spans="1:3">
      <c r="A1004" s="375" t="str">
        <f>IF(ISBLANK('Unit Type (16)'!B33), " ", 'Unit Type (16)'!B33)</f>
        <v xml:space="preserve"> </v>
      </c>
      <c r="B1004" s="375" t="str">
        <f>IF(ISBLANK('Unit Type (16)'!C33), " ", 'Unit Type (16)'!C33)</f>
        <v xml:space="preserve"> </v>
      </c>
      <c r="C1004" s="375" t="e">
        <f>B1004*'Summary Sheet'!$C$18</f>
        <v>#VALUE!</v>
      </c>
    </row>
    <row r="1005" spans="1:3">
      <c r="A1005" s="375" t="str">
        <f>IF(ISBLANK('Unit Type (16)'!B34), " ", 'Unit Type (16)'!B34)</f>
        <v xml:space="preserve"> </v>
      </c>
      <c r="B1005" s="375" t="str">
        <f>IF(ISBLANK('Unit Type (16)'!C34), " ", 'Unit Type (16)'!C34)</f>
        <v xml:space="preserve"> </v>
      </c>
      <c r="C1005" s="375" t="e">
        <f>B1005*'Summary Sheet'!$C$18</f>
        <v>#VALUE!</v>
      </c>
    </row>
    <row r="1006" spans="1:3">
      <c r="A1006" s="375" t="str">
        <f>IF(ISBLANK('Unit Type (16)'!B35), " ", 'Unit Type (16)'!B35)</f>
        <v xml:space="preserve"> </v>
      </c>
      <c r="B1006" s="375" t="str">
        <f>IF(ISBLANK('Unit Type (16)'!C35), " ", 'Unit Type (16)'!C35)</f>
        <v xml:space="preserve"> </v>
      </c>
      <c r="C1006" s="375" t="e">
        <f>B1006*'Summary Sheet'!$C$18</f>
        <v>#VALUE!</v>
      </c>
    </row>
    <row r="1007" spans="1:3">
      <c r="A1007" s="375" t="str">
        <f>IF(ISBLANK('Unit Type (16)'!B36), " ", 'Unit Type (16)'!B36)</f>
        <v xml:space="preserve"> </v>
      </c>
      <c r="B1007" s="375" t="str">
        <f>IF(ISBLANK('Unit Type (16)'!C36), " ", 'Unit Type (16)'!C36)</f>
        <v xml:space="preserve"> </v>
      </c>
      <c r="C1007" s="375" t="e">
        <f>B1007*'Summary Sheet'!$C$18</f>
        <v>#VALUE!</v>
      </c>
    </row>
    <row r="1008" spans="1:3">
      <c r="A1008" s="375" t="str">
        <f>IF(ISBLANK('Unit Type (16)'!B37), " ", 'Unit Type (16)'!B37)</f>
        <v xml:space="preserve"> </v>
      </c>
      <c r="B1008" s="375" t="str">
        <f>IF(ISBLANK('Unit Type (16)'!C37), " ", 'Unit Type (16)'!C37)</f>
        <v xml:space="preserve"> </v>
      </c>
      <c r="C1008" s="375" t="e">
        <f>B1008*'Summary Sheet'!$C$18</f>
        <v>#VALUE!</v>
      </c>
    </row>
    <row r="1009" spans="1:3">
      <c r="A1009" s="375" t="str">
        <f>IF(ISBLANK('Unit Type (16)'!B38), " ", 'Unit Type (16)'!B38)</f>
        <v xml:space="preserve"> </v>
      </c>
      <c r="B1009" s="375" t="str">
        <f>IF(ISBLANK('Unit Type (16)'!C38), " ", 'Unit Type (16)'!C38)</f>
        <v xml:space="preserve"> </v>
      </c>
      <c r="C1009" s="375" t="e">
        <f>B1009*'Summary Sheet'!$C$18</f>
        <v>#VALUE!</v>
      </c>
    </row>
    <row r="1010" spans="1:3">
      <c r="A1010" s="375" t="str">
        <f>IF(ISBLANK('Unit Type (16)'!B39), " ", 'Unit Type (16)'!B39)</f>
        <v xml:space="preserve"> </v>
      </c>
      <c r="B1010" s="375" t="str">
        <f>IF(ISBLANK('Unit Type (16)'!C39), " ", 'Unit Type (16)'!C39)</f>
        <v xml:space="preserve"> </v>
      </c>
      <c r="C1010" s="375" t="e">
        <f>B1010*'Summary Sheet'!$C$18</f>
        <v>#VALUE!</v>
      </c>
    </row>
    <row r="1011" spans="1:3">
      <c r="A1011" s="375" t="str">
        <f>IF(ISBLANK('Unit Type (16)'!B40), " ", 'Unit Type (16)'!B40)</f>
        <v xml:space="preserve"> </v>
      </c>
      <c r="B1011" s="375" t="str">
        <f>IF(ISBLANK('Unit Type (16)'!C40), " ", 'Unit Type (16)'!C40)</f>
        <v xml:space="preserve"> </v>
      </c>
      <c r="C1011" s="375" t="e">
        <f>B1011*'Summary Sheet'!$C$18</f>
        <v>#VALUE!</v>
      </c>
    </row>
    <row r="1012" spans="1:3">
      <c r="A1012" s="375" t="str">
        <f>IF(ISBLANK('Unit Type (16)'!B41), " ", 'Unit Type (16)'!B41)</f>
        <v xml:space="preserve"> </v>
      </c>
      <c r="B1012" s="375" t="str">
        <f>IF(ISBLANK('Unit Type (16)'!C41), " ", 'Unit Type (16)'!C41)</f>
        <v xml:space="preserve"> </v>
      </c>
      <c r="C1012" s="375" t="e">
        <f>B1012*'Summary Sheet'!$C$18</f>
        <v>#VALUE!</v>
      </c>
    </row>
    <row r="1013" spans="1:3">
      <c r="A1013" s="375" t="str">
        <f>IF(ISBLANK('Unit Type (16)'!B42), " ", 'Unit Type (16)'!B42)</f>
        <v xml:space="preserve"> </v>
      </c>
      <c r="B1013" s="375" t="str">
        <f>IF(ISBLANK('Unit Type (16)'!C42), " ", 'Unit Type (16)'!C42)</f>
        <v xml:space="preserve"> </v>
      </c>
      <c r="C1013" s="375" t="e">
        <f>B1013*'Summary Sheet'!$C$18</f>
        <v>#VALUE!</v>
      </c>
    </row>
    <row r="1014" spans="1:3">
      <c r="A1014" s="375" t="str">
        <f>IF(ISBLANK('Unit Type (16)'!B43), " ", 'Unit Type (16)'!B43)</f>
        <v xml:space="preserve"> </v>
      </c>
      <c r="B1014" s="375" t="str">
        <f>IF(ISBLANK('Unit Type (16)'!C43), " ", 'Unit Type (16)'!C43)</f>
        <v xml:space="preserve"> </v>
      </c>
      <c r="C1014" s="375" t="e">
        <f>B1014*'Summary Sheet'!$C$18</f>
        <v>#VALUE!</v>
      </c>
    </row>
    <row r="1015" spans="1:3">
      <c r="A1015" s="375" t="str">
        <f>IF(ISBLANK('Unit Type (16)'!B44), " ", 'Unit Type (16)'!B44)</f>
        <v xml:space="preserve"> </v>
      </c>
      <c r="B1015" s="375" t="str">
        <f>IF(ISBLANK('Unit Type (16)'!C44), " ", 'Unit Type (16)'!C44)</f>
        <v xml:space="preserve"> </v>
      </c>
      <c r="C1015" s="375" t="e">
        <f>B1015*'Summary Sheet'!$C$18</f>
        <v>#VALUE!</v>
      </c>
    </row>
    <row r="1016" spans="1:3">
      <c r="A1016" s="375" t="str">
        <f>IF(ISBLANK('Unit Type (16)'!B45), " ", 'Unit Type (16)'!B45)</f>
        <v xml:space="preserve"> </v>
      </c>
      <c r="B1016" s="375" t="str">
        <f>IF(ISBLANK('Unit Type (16)'!C45), " ", 'Unit Type (16)'!C45)</f>
        <v xml:space="preserve"> </v>
      </c>
      <c r="C1016" s="375" t="e">
        <f>B1016*'Summary Sheet'!$C$18</f>
        <v>#VALUE!</v>
      </c>
    </row>
    <row r="1017" spans="1:3">
      <c r="A1017" s="375" t="str">
        <f>IF(ISBLANK('Unit Type (16)'!B46), " ", 'Unit Type (16)'!B46)</f>
        <v xml:space="preserve"> </v>
      </c>
      <c r="B1017" s="375" t="str">
        <f>IF(ISBLANK('Unit Type (16)'!C46), " ", 'Unit Type (16)'!C46)</f>
        <v xml:space="preserve"> </v>
      </c>
      <c r="C1017" s="375" t="e">
        <f>B1017*'Summary Sheet'!$C$18</f>
        <v>#VALUE!</v>
      </c>
    </row>
    <row r="1018" spans="1:3">
      <c r="A1018" s="375" t="str">
        <f>IF(ISBLANK('Unit Type (16)'!B47), " ", 'Unit Type (16)'!B47)</f>
        <v xml:space="preserve"> </v>
      </c>
      <c r="B1018" s="375" t="str">
        <f>IF(ISBLANK('Unit Type (16)'!C47), " ", 'Unit Type (16)'!C47)</f>
        <v xml:space="preserve"> </v>
      </c>
      <c r="C1018" s="375" t="e">
        <f>B1018*'Summary Sheet'!$C$18</f>
        <v>#VALUE!</v>
      </c>
    </row>
    <row r="1019" spans="1:3">
      <c r="A1019" s="375" t="str">
        <f>IF(ISBLANK('Unit Type (16)'!B48), " ", 'Unit Type (16)'!B48)</f>
        <v xml:space="preserve"> </v>
      </c>
      <c r="B1019" s="375" t="str">
        <f>IF(ISBLANK('Unit Type (16)'!C48), " ", 'Unit Type (16)'!C48)</f>
        <v xml:space="preserve"> </v>
      </c>
      <c r="C1019" s="375" t="e">
        <f>B1019*'Summary Sheet'!$C$18</f>
        <v>#VALUE!</v>
      </c>
    </row>
    <row r="1020" spans="1:3">
      <c r="A1020" s="375" t="str">
        <f>IF(ISBLANK('Unit Type (16)'!B49), " ", 'Unit Type (16)'!B49)</f>
        <v xml:space="preserve"> </v>
      </c>
      <c r="B1020" s="375" t="str">
        <f>IF(ISBLANK('Unit Type (16)'!C49), " ", 'Unit Type (16)'!C49)</f>
        <v xml:space="preserve"> </v>
      </c>
      <c r="C1020" s="375" t="e">
        <f>B1020*'Summary Sheet'!$C$18</f>
        <v>#VALUE!</v>
      </c>
    </row>
    <row r="1021" spans="1:3">
      <c r="A1021" s="375" t="str">
        <f>IF(ISBLANK('Unit Type (16)'!B50), " ", 'Unit Type (16)'!B50)</f>
        <v xml:space="preserve"> </v>
      </c>
      <c r="B1021" s="375" t="str">
        <f>IF(ISBLANK('Unit Type (16)'!C50), " ", 'Unit Type (16)'!C50)</f>
        <v xml:space="preserve"> </v>
      </c>
      <c r="C1021" s="375" t="e">
        <f>B1021*'Summary Sheet'!$C$18</f>
        <v>#VALUE!</v>
      </c>
    </row>
    <row r="1022" spans="1:3">
      <c r="A1022" s="375" t="str">
        <f>IF(ISBLANK('Unit Type (16)'!B51), " ", 'Unit Type (16)'!B51)</f>
        <v xml:space="preserve"> </v>
      </c>
      <c r="B1022" s="375" t="str">
        <f>IF(ISBLANK('Unit Type (16)'!C51), " ", 'Unit Type (16)'!C51)</f>
        <v xml:space="preserve"> </v>
      </c>
      <c r="C1022" s="375" t="e">
        <f>B1022*'Summary Sheet'!$C$18</f>
        <v>#VALUE!</v>
      </c>
    </row>
    <row r="1023" spans="1:3">
      <c r="A1023" s="375" t="str">
        <f>IF(ISBLANK('Unit Type (16)'!B52), " ", 'Unit Type (16)'!B52)</f>
        <v xml:space="preserve"> </v>
      </c>
      <c r="B1023" s="375" t="str">
        <f>IF(ISBLANK('Unit Type (16)'!C52), " ", 'Unit Type (16)'!C52)</f>
        <v xml:space="preserve"> </v>
      </c>
      <c r="C1023" s="375" t="e">
        <f>B1023*'Summary Sheet'!$C$18</f>
        <v>#VALUE!</v>
      </c>
    </row>
    <row r="1024" spans="1:3">
      <c r="A1024" s="375" t="str">
        <f>IF(ISBLANK('Unit Type (16)'!B53), " ", 'Unit Type (16)'!B53)</f>
        <v xml:space="preserve"> </v>
      </c>
      <c r="B1024" s="375" t="str">
        <f>IF(ISBLANK('Unit Type (16)'!C53), " ", 'Unit Type (16)'!C53)</f>
        <v xml:space="preserve"> </v>
      </c>
      <c r="C1024" s="375" t="e">
        <f>B1024*'Summary Sheet'!$C$18</f>
        <v>#VALUE!</v>
      </c>
    </row>
    <row r="1025" spans="1:3">
      <c r="A1025" s="375" t="str">
        <f>IF(ISBLANK('Unit Type (16)'!B54), " ", 'Unit Type (16)'!B54)</f>
        <v xml:space="preserve"> </v>
      </c>
      <c r="B1025" s="375" t="str">
        <f>IF(ISBLANK('Unit Type (16)'!C54), " ", 'Unit Type (16)'!C54)</f>
        <v xml:space="preserve"> </v>
      </c>
      <c r="C1025" s="375" t="e">
        <f>B1025*'Summary Sheet'!$C$18</f>
        <v>#VALUE!</v>
      </c>
    </row>
    <row r="1026" spans="1:3">
      <c r="A1026" s="375" t="str">
        <f>IF(ISBLANK('Unit Type (16)'!B55), " ", 'Unit Type (16)'!B55)</f>
        <v xml:space="preserve"> </v>
      </c>
      <c r="B1026" s="375" t="str">
        <f>IF(ISBLANK('Unit Type (16)'!C55), " ", 'Unit Type (16)'!C55)</f>
        <v xml:space="preserve"> </v>
      </c>
      <c r="C1026" s="375" t="e">
        <f>B1026*'Summary Sheet'!$C$18</f>
        <v>#VALUE!</v>
      </c>
    </row>
    <row r="1027" spans="1:3">
      <c r="A1027" s="375" t="str">
        <f>IF(ISBLANK('Unit Type (16)'!B56), " ", 'Unit Type (16)'!B56)</f>
        <v xml:space="preserve"> </v>
      </c>
      <c r="B1027" s="375" t="str">
        <f>IF(ISBLANK('Unit Type (16)'!C56), " ", 'Unit Type (16)'!C56)</f>
        <v xml:space="preserve"> </v>
      </c>
      <c r="C1027" s="375" t="e">
        <f>B1027*'Summary Sheet'!$C$18</f>
        <v>#VALUE!</v>
      </c>
    </row>
    <row r="1028" spans="1:3">
      <c r="A1028" s="375" t="str">
        <f>IF(ISBLANK('Unit Type (16)'!B57), " ", 'Unit Type (16)'!B57)</f>
        <v xml:space="preserve"> </v>
      </c>
      <c r="B1028" s="375" t="str">
        <f>IF(ISBLANK('Unit Type (16)'!C57), " ", 'Unit Type (16)'!C57)</f>
        <v xml:space="preserve"> </v>
      </c>
      <c r="C1028" s="375" t="e">
        <f>B1028*'Summary Sheet'!$C$18</f>
        <v>#VALUE!</v>
      </c>
    </row>
    <row r="1029" spans="1:3">
      <c r="A1029" s="375" t="str">
        <f>IF(ISBLANK('Unit Type (16)'!B58), " ", 'Unit Type (16)'!B58)</f>
        <v xml:space="preserve"> </v>
      </c>
      <c r="B1029" s="375" t="str">
        <f>IF(ISBLANK('Unit Type (16)'!C58), " ", 'Unit Type (16)'!C58)</f>
        <v xml:space="preserve"> </v>
      </c>
      <c r="C1029" s="375" t="e">
        <f>B1029*'Summary Sheet'!$C$18</f>
        <v>#VALUE!</v>
      </c>
    </row>
    <row r="1030" spans="1:3">
      <c r="A1030" s="375" t="str">
        <f>IF(ISBLANK('Unit Type (16)'!B59), " ", 'Unit Type (16)'!B59)</f>
        <v xml:space="preserve"> </v>
      </c>
      <c r="B1030" s="375" t="str">
        <f>IF(ISBLANK('Unit Type (16)'!C59), " ", 'Unit Type (16)'!C59)</f>
        <v xml:space="preserve"> </v>
      </c>
      <c r="C1030" s="375" t="e">
        <f>B1030*'Summary Sheet'!$C$18</f>
        <v>#VALUE!</v>
      </c>
    </row>
    <row r="1031" spans="1:3">
      <c r="A1031" s="375" t="str">
        <f>IF(ISBLANK('Unit Type (16)'!B60), " ", 'Unit Type (16)'!B60)</f>
        <v xml:space="preserve"> </v>
      </c>
      <c r="B1031" s="375" t="str">
        <f>IF(ISBLANK('Unit Type (16)'!C60), " ", 'Unit Type (16)'!C60)</f>
        <v xml:space="preserve"> </v>
      </c>
      <c r="C1031" s="375" t="e">
        <f>B1031*'Summary Sheet'!$C$18</f>
        <v>#VALUE!</v>
      </c>
    </row>
    <row r="1032" spans="1:3">
      <c r="A1032" s="375" t="str">
        <f>IF(ISBLANK('Unit Type (16)'!B61), " ", 'Unit Type (16)'!B61)</f>
        <v xml:space="preserve"> </v>
      </c>
      <c r="B1032" s="375" t="str">
        <f>IF(ISBLANK('Unit Type (16)'!C61), " ", 'Unit Type (16)'!C61)</f>
        <v xml:space="preserve"> </v>
      </c>
      <c r="C1032" s="375" t="e">
        <f>B1032*'Summary Sheet'!$C$18</f>
        <v>#VALUE!</v>
      </c>
    </row>
    <row r="1033" spans="1:3">
      <c r="A1033" s="375" t="str">
        <f>IF(ISBLANK('Unit Type (16)'!B62), " ", 'Unit Type (16)'!B62)</f>
        <v xml:space="preserve"> </v>
      </c>
      <c r="B1033" s="375" t="str">
        <f>IF(ISBLANK('Unit Type (16)'!C62), " ", 'Unit Type (16)'!C62)</f>
        <v xml:space="preserve"> </v>
      </c>
      <c r="C1033" s="375" t="e">
        <f>B1033*'Summary Sheet'!$C$18</f>
        <v>#VALUE!</v>
      </c>
    </row>
    <row r="1034" spans="1:3">
      <c r="A1034" s="375" t="str">
        <f>IF(ISBLANK('Unit Type (16)'!B63), " ", 'Unit Type (16)'!B63)</f>
        <v xml:space="preserve"> </v>
      </c>
      <c r="B1034" s="375" t="str">
        <f>IF(ISBLANK('Unit Type (16)'!C63), " ", 'Unit Type (16)'!C63)</f>
        <v xml:space="preserve"> </v>
      </c>
      <c r="C1034" s="375" t="e">
        <f>B1034*'Summary Sheet'!$C$18</f>
        <v>#VALUE!</v>
      </c>
    </row>
    <row r="1035" spans="1:3">
      <c r="A1035" s="375" t="str">
        <f>IF(ISBLANK('Unit Type (16)'!B64), " ", 'Unit Type (16)'!B64)</f>
        <v xml:space="preserve"> </v>
      </c>
      <c r="B1035" s="375" t="str">
        <f>IF(ISBLANK('Unit Type (16)'!C64), " ", 'Unit Type (16)'!C64)</f>
        <v xml:space="preserve"> </v>
      </c>
      <c r="C1035" s="375" t="e">
        <f>B1035*'Summary Sheet'!$C$18</f>
        <v>#VALUE!</v>
      </c>
    </row>
    <row r="1036" spans="1:3">
      <c r="A1036" s="375" t="str">
        <f>IF(ISBLANK('Unit Type (16)'!B65), " ", 'Unit Type (16)'!B65)</f>
        <v xml:space="preserve"> </v>
      </c>
      <c r="B1036" s="375" t="str">
        <f>IF(ISBLANK('Unit Type (16)'!C65), " ", 'Unit Type (16)'!C65)</f>
        <v xml:space="preserve"> </v>
      </c>
      <c r="C1036" s="375" t="e">
        <f>B1036*'Summary Sheet'!$C$18</f>
        <v>#VALUE!</v>
      </c>
    </row>
    <row r="1037" spans="1:3">
      <c r="A1037" s="375" t="str">
        <f>IF(ISBLANK('Unit Type (16)'!B66), " ", 'Unit Type (16)'!B66)</f>
        <v xml:space="preserve"> </v>
      </c>
      <c r="B1037" s="375" t="str">
        <f>IF(ISBLANK('Unit Type (16)'!C66), " ", 'Unit Type (16)'!C66)</f>
        <v xml:space="preserve"> </v>
      </c>
      <c r="C1037" s="375" t="e">
        <f>B1037*'Summary Sheet'!$C$18</f>
        <v>#VALUE!</v>
      </c>
    </row>
    <row r="1038" spans="1:3">
      <c r="A1038" s="375" t="str">
        <f>IF(ISBLANK('Unit Type (16)'!B67), " ", 'Unit Type (16)'!B67)</f>
        <v xml:space="preserve"> </v>
      </c>
      <c r="B1038" s="375" t="str">
        <f>IF(ISBLANK('Unit Type (16)'!C67), " ", 'Unit Type (16)'!C67)</f>
        <v xml:space="preserve"> </v>
      </c>
      <c r="C1038" s="375" t="e">
        <f>B1038*'Summary Sheet'!$C$18</f>
        <v>#VALUE!</v>
      </c>
    </row>
    <row r="1039" spans="1:3">
      <c r="A1039" s="375" t="str">
        <f>IF(ISBLANK('Unit Type (16)'!B68), " ", 'Unit Type (16)'!B68)</f>
        <v xml:space="preserve"> </v>
      </c>
      <c r="B1039" s="375" t="str">
        <f>IF(ISBLANK('Unit Type (16)'!C68), " ", 'Unit Type (16)'!C68)</f>
        <v xml:space="preserve"> </v>
      </c>
      <c r="C1039" s="375" t="e">
        <f>B1039*'Summary Sheet'!$C$18</f>
        <v>#VALUE!</v>
      </c>
    </row>
    <row r="1040" spans="1:3">
      <c r="A1040" s="375" t="str">
        <f>IF(ISBLANK('Unit Type (16)'!B69), " ", 'Unit Type (16)'!B69)</f>
        <v xml:space="preserve"> </v>
      </c>
      <c r="B1040" s="375" t="str">
        <f>IF(ISBLANK('Unit Type (16)'!C69), " ", 'Unit Type (16)'!C69)</f>
        <v xml:space="preserve"> </v>
      </c>
      <c r="C1040" s="375" t="e">
        <f>B1040*'Summary Sheet'!$C$18</f>
        <v>#VALUE!</v>
      </c>
    </row>
    <row r="1041" spans="1:3">
      <c r="A1041" s="375" t="str">
        <f>IF(ISBLANK('Unit Type (16)'!B70), " ", 'Unit Type (16)'!B70)</f>
        <v xml:space="preserve"> </v>
      </c>
      <c r="B1041" s="375" t="str">
        <f>IF(ISBLANK('Unit Type (16)'!C70), " ", 'Unit Type (16)'!C70)</f>
        <v xml:space="preserve"> </v>
      </c>
      <c r="C1041" s="375" t="e">
        <f>B1041*'Summary Sheet'!$C$18</f>
        <v>#VALUE!</v>
      </c>
    </row>
    <row r="1042" spans="1:3">
      <c r="A1042" s="375" t="str">
        <f>IF(ISBLANK('Unit Type (17)'!B6), " ", 'Unit Type (17)'!B6)</f>
        <v xml:space="preserve"> </v>
      </c>
      <c r="B1042" s="375" t="str">
        <f>IF(ISBLANK('Unit Type (17)'!C6), " ", 'Unit Type (17)'!C6)</f>
        <v xml:space="preserve"> </v>
      </c>
      <c r="C1042" s="375" t="e">
        <f>B1042*'Summary Sheet'!$C$19</f>
        <v>#VALUE!</v>
      </c>
    </row>
    <row r="1043" spans="1:3">
      <c r="A1043" s="375" t="str">
        <f>IF(ISBLANK('Unit Type (17)'!B7), " ", 'Unit Type (17)'!B7)</f>
        <v xml:space="preserve"> </v>
      </c>
      <c r="B1043" s="375" t="str">
        <f>IF(ISBLANK('Unit Type (17)'!C7), " ", 'Unit Type (17)'!C7)</f>
        <v xml:space="preserve"> </v>
      </c>
      <c r="C1043" s="375" t="e">
        <f>B1043*'Summary Sheet'!$C$19</f>
        <v>#VALUE!</v>
      </c>
    </row>
    <row r="1044" spans="1:3">
      <c r="A1044" s="375" t="str">
        <f>IF(ISBLANK('Unit Type (17)'!B8), " ", 'Unit Type (17)'!B8)</f>
        <v xml:space="preserve"> </v>
      </c>
      <c r="B1044" s="375" t="str">
        <f>IF(ISBLANK('Unit Type (17)'!C8), " ", 'Unit Type (17)'!C8)</f>
        <v xml:space="preserve"> </v>
      </c>
      <c r="C1044" s="375" t="e">
        <f>B1044*'Summary Sheet'!$C$19</f>
        <v>#VALUE!</v>
      </c>
    </row>
    <row r="1045" spans="1:3">
      <c r="A1045" s="375" t="str">
        <f>IF(ISBLANK('Unit Type (17)'!B9), " ", 'Unit Type (17)'!B9)</f>
        <v xml:space="preserve"> </v>
      </c>
      <c r="B1045" s="375" t="str">
        <f>IF(ISBLANK('Unit Type (17)'!C9), " ", 'Unit Type (17)'!C9)</f>
        <v xml:space="preserve"> </v>
      </c>
      <c r="C1045" s="375" t="e">
        <f>B1045*'Summary Sheet'!$C$19</f>
        <v>#VALUE!</v>
      </c>
    </row>
    <row r="1046" spans="1:3">
      <c r="A1046" s="375" t="str">
        <f>IF(ISBLANK('Unit Type (17)'!B10), " ", 'Unit Type (17)'!B10)</f>
        <v xml:space="preserve"> </v>
      </c>
      <c r="B1046" s="375" t="str">
        <f>IF(ISBLANK('Unit Type (17)'!C10), " ", 'Unit Type (17)'!C10)</f>
        <v xml:space="preserve"> </v>
      </c>
      <c r="C1046" s="375" t="e">
        <f>B1046*'Summary Sheet'!$C$19</f>
        <v>#VALUE!</v>
      </c>
    </row>
    <row r="1047" spans="1:3">
      <c r="A1047" s="375" t="str">
        <f>IF(ISBLANK('Unit Type (17)'!B11), " ", 'Unit Type (17)'!B11)</f>
        <v xml:space="preserve"> </v>
      </c>
      <c r="B1047" s="375" t="str">
        <f>IF(ISBLANK('Unit Type (17)'!C11), " ", 'Unit Type (17)'!C11)</f>
        <v xml:space="preserve"> </v>
      </c>
      <c r="C1047" s="375" t="e">
        <f>B1047*'Summary Sheet'!$C$19</f>
        <v>#VALUE!</v>
      </c>
    </row>
    <row r="1048" spans="1:3">
      <c r="A1048" s="375" t="str">
        <f>IF(ISBLANK('Unit Type (17)'!B12), " ", 'Unit Type (17)'!B12)</f>
        <v xml:space="preserve"> </v>
      </c>
      <c r="B1048" s="375" t="str">
        <f>IF(ISBLANK('Unit Type (17)'!C12), " ", 'Unit Type (17)'!C12)</f>
        <v xml:space="preserve"> </v>
      </c>
      <c r="C1048" s="375" t="e">
        <f>B1048*'Summary Sheet'!$C$19</f>
        <v>#VALUE!</v>
      </c>
    </row>
    <row r="1049" spans="1:3">
      <c r="A1049" s="375" t="str">
        <f>IF(ISBLANK('Unit Type (17)'!B13), " ", 'Unit Type (17)'!B13)</f>
        <v xml:space="preserve"> </v>
      </c>
      <c r="B1049" s="375" t="str">
        <f>IF(ISBLANK('Unit Type (17)'!C13), " ", 'Unit Type (17)'!C13)</f>
        <v xml:space="preserve"> </v>
      </c>
      <c r="C1049" s="375" t="e">
        <f>B1049*'Summary Sheet'!$C$19</f>
        <v>#VALUE!</v>
      </c>
    </row>
    <row r="1050" spans="1:3">
      <c r="A1050" s="375" t="str">
        <f>IF(ISBLANK('Unit Type (17)'!B14), " ", 'Unit Type (17)'!B14)</f>
        <v xml:space="preserve"> </v>
      </c>
      <c r="B1050" s="375" t="str">
        <f>IF(ISBLANK('Unit Type (17)'!C14), " ", 'Unit Type (17)'!C14)</f>
        <v xml:space="preserve"> </v>
      </c>
      <c r="C1050" s="375" t="e">
        <f>B1050*'Summary Sheet'!$C$19</f>
        <v>#VALUE!</v>
      </c>
    </row>
    <row r="1051" spans="1:3">
      <c r="A1051" s="375" t="str">
        <f>IF(ISBLANK('Unit Type (17)'!B15), " ", 'Unit Type (17)'!B15)</f>
        <v xml:space="preserve"> </v>
      </c>
      <c r="B1051" s="375" t="str">
        <f>IF(ISBLANK('Unit Type (17)'!C15), " ", 'Unit Type (17)'!C15)</f>
        <v xml:space="preserve"> </v>
      </c>
      <c r="C1051" s="375" t="e">
        <f>B1051*'Summary Sheet'!$C$19</f>
        <v>#VALUE!</v>
      </c>
    </row>
    <row r="1052" spans="1:3">
      <c r="A1052" s="375" t="str">
        <f>IF(ISBLANK('Unit Type (17)'!B16), " ", 'Unit Type (17)'!B16)</f>
        <v xml:space="preserve"> </v>
      </c>
      <c r="B1052" s="375" t="str">
        <f>IF(ISBLANK('Unit Type (17)'!C16), " ", 'Unit Type (17)'!C16)</f>
        <v xml:space="preserve"> </v>
      </c>
      <c r="C1052" s="375" t="e">
        <f>B1052*'Summary Sheet'!$C$19</f>
        <v>#VALUE!</v>
      </c>
    </row>
    <row r="1053" spans="1:3">
      <c r="A1053" s="375" t="str">
        <f>IF(ISBLANK('Unit Type (17)'!B17), " ", 'Unit Type (17)'!B17)</f>
        <v xml:space="preserve"> </v>
      </c>
      <c r="B1053" s="375" t="str">
        <f>IF(ISBLANK('Unit Type (17)'!C17), " ", 'Unit Type (17)'!C17)</f>
        <v xml:space="preserve"> </v>
      </c>
      <c r="C1053" s="375" t="e">
        <f>B1053*'Summary Sheet'!$C$19</f>
        <v>#VALUE!</v>
      </c>
    </row>
    <row r="1054" spans="1:3">
      <c r="A1054" s="375" t="str">
        <f>IF(ISBLANK('Unit Type (17)'!B18), " ", 'Unit Type (17)'!B18)</f>
        <v xml:space="preserve"> </v>
      </c>
      <c r="B1054" s="375" t="str">
        <f>IF(ISBLANK('Unit Type (17)'!C18), " ", 'Unit Type (17)'!C18)</f>
        <v xml:space="preserve"> </v>
      </c>
      <c r="C1054" s="375" t="e">
        <f>B1054*'Summary Sheet'!$C$19</f>
        <v>#VALUE!</v>
      </c>
    </row>
    <row r="1055" spans="1:3">
      <c r="A1055" s="375" t="str">
        <f>IF(ISBLANK('Unit Type (17)'!B19), " ", 'Unit Type (17)'!B19)</f>
        <v xml:space="preserve"> </v>
      </c>
      <c r="B1055" s="375" t="str">
        <f>IF(ISBLANK('Unit Type (17)'!C19), " ", 'Unit Type (17)'!C19)</f>
        <v xml:space="preserve"> </v>
      </c>
      <c r="C1055" s="375" t="e">
        <f>B1055*'Summary Sheet'!$C$19</f>
        <v>#VALUE!</v>
      </c>
    </row>
    <row r="1056" spans="1:3">
      <c r="A1056" s="375" t="str">
        <f>IF(ISBLANK('Unit Type (17)'!B20), " ", 'Unit Type (17)'!B20)</f>
        <v xml:space="preserve"> </v>
      </c>
      <c r="B1056" s="375" t="str">
        <f>IF(ISBLANK('Unit Type (17)'!C20), " ", 'Unit Type (17)'!C20)</f>
        <v xml:space="preserve"> </v>
      </c>
      <c r="C1056" s="375" t="e">
        <f>B1056*'Summary Sheet'!$C$19</f>
        <v>#VALUE!</v>
      </c>
    </row>
    <row r="1057" spans="1:3">
      <c r="A1057" s="375" t="str">
        <f>IF(ISBLANK('Unit Type (17)'!B21), " ", 'Unit Type (17)'!B21)</f>
        <v xml:space="preserve"> </v>
      </c>
      <c r="B1057" s="375" t="str">
        <f>IF(ISBLANK('Unit Type (17)'!C21), " ", 'Unit Type (17)'!C21)</f>
        <v xml:space="preserve"> </v>
      </c>
      <c r="C1057" s="375" t="e">
        <f>B1057*'Summary Sheet'!$C$19</f>
        <v>#VALUE!</v>
      </c>
    </row>
    <row r="1058" spans="1:3">
      <c r="A1058" s="375" t="str">
        <f>IF(ISBLANK('Unit Type (17)'!B22), " ", 'Unit Type (17)'!B22)</f>
        <v xml:space="preserve"> </v>
      </c>
      <c r="B1058" s="375" t="str">
        <f>IF(ISBLANK('Unit Type (17)'!C22), " ", 'Unit Type (17)'!C22)</f>
        <v xml:space="preserve"> </v>
      </c>
      <c r="C1058" s="375" t="e">
        <f>B1058*'Summary Sheet'!$C$19</f>
        <v>#VALUE!</v>
      </c>
    </row>
    <row r="1059" spans="1:3">
      <c r="A1059" s="375" t="str">
        <f>IF(ISBLANK('Unit Type (17)'!B23), " ", 'Unit Type (17)'!B23)</f>
        <v xml:space="preserve"> </v>
      </c>
      <c r="B1059" s="375" t="str">
        <f>IF(ISBLANK('Unit Type (17)'!C23), " ", 'Unit Type (17)'!C23)</f>
        <v xml:space="preserve"> </v>
      </c>
      <c r="C1059" s="375" t="e">
        <f>B1059*'Summary Sheet'!$C$19</f>
        <v>#VALUE!</v>
      </c>
    </row>
    <row r="1060" spans="1:3">
      <c r="A1060" s="375" t="str">
        <f>IF(ISBLANK('Unit Type (17)'!B24), " ", 'Unit Type (17)'!B24)</f>
        <v xml:space="preserve"> </v>
      </c>
      <c r="B1060" s="375" t="str">
        <f>IF(ISBLANK('Unit Type (17)'!C24), " ", 'Unit Type (17)'!C24)</f>
        <v xml:space="preserve"> </v>
      </c>
      <c r="C1060" s="375" t="e">
        <f>B1060*'Summary Sheet'!$C$19</f>
        <v>#VALUE!</v>
      </c>
    </row>
    <row r="1061" spans="1:3">
      <c r="A1061" s="375" t="str">
        <f>IF(ISBLANK('Unit Type (17)'!B25), " ", 'Unit Type (17)'!B25)</f>
        <v xml:space="preserve"> </v>
      </c>
      <c r="B1061" s="375" t="str">
        <f>IF(ISBLANK('Unit Type (17)'!C25), " ", 'Unit Type (17)'!C25)</f>
        <v xml:space="preserve"> </v>
      </c>
      <c r="C1061" s="375" t="e">
        <f>B1061*'Summary Sheet'!$C$19</f>
        <v>#VALUE!</v>
      </c>
    </row>
    <row r="1062" spans="1:3">
      <c r="A1062" s="375" t="str">
        <f>IF(ISBLANK('Unit Type (17)'!B26), " ", 'Unit Type (17)'!B26)</f>
        <v xml:space="preserve"> </v>
      </c>
      <c r="B1062" s="375" t="str">
        <f>IF(ISBLANK('Unit Type (17)'!C26), " ", 'Unit Type (17)'!C26)</f>
        <v xml:space="preserve"> </v>
      </c>
      <c r="C1062" s="375" t="e">
        <f>B1062*'Summary Sheet'!$C$19</f>
        <v>#VALUE!</v>
      </c>
    </row>
    <row r="1063" spans="1:3">
      <c r="A1063" s="375" t="str">
        <f>IF(ISBLANK('Unit Type (17)'!B27), " ", 'Unit Type (17)'!B27)</f>
        <v xml:space="preserve"> </v>
      </c>
      <c r="B1063" s="375" t="str">
        <f>IF(ISBLANK('Unit Type (17)'!C27), " ", 'Unit Type (17)'!C27)</f>
        <v xml:space="preserve"> </v>
      </c>
      <c r="C1063" s="375" t="e">
        <f>B1063*'Summary Sheet'!$C$19</f>
        <v>#VALUE!</v>
      </c>
    </row>
    <row r="1064" spans="1:3">
      <c r="A1064" s="375" t="str">
        <f>IF(ISBLANK('Unit Type (17)'!B28), " ", 'Unit Type (17)'!B28)</f>
        <v xml:space="preserve"> </v>
      </c>
      <c r="B1064" s="375" t="str">
        <f>IF(ISBLANK('Unit Type (17)'!C28), " ", 'Unit Type (17)'!C28)</f>
        <v xml:space="preserve"> </v>
      </c>
      <c r="C1064" s="375" t="e">
        <f>B1064*'Summary Sheet'!$C$19</f>
        <v>#VALUE!</v>
      </c>
    </row>
    <row r="1065" spans="1:3">
      <c r="A1065" s="375" t="str">
        <f>IF(ISBLANK('Unit Type (17)'!B29), " ", 'Unit Type (17)'!B29)</f>
        <v xml:space="preserve"> </v>
      </c>
      <c r="B1065" s="375" t="str">
        <f>IF(ISBLANK('Unit Type (17)'!C29), " ", 'Unit Type (17)'!C29)</f>
        <v xml:space="preserve"> </v>
      </c>
      <c r="C1065" s="375" t="e">
        <f>B1065*'Summary Sheet'!$C$19</f>
        <v>#VALUE!</v>
      </c>
    </row>
    <row r="1066" spans="1:3">
      <c r="A1066" s="375" t="str">
        <f>IF(ISBLANK('Unit Type (17)'!B30), " ", 'Unit Type (17)'!B30)</f>
        <v xml:space="preserve"> </v>
      </c>
      <c r="B1066" s="375" t="str">
        <f>IF(ISBLANK('Unit Type (17)'!C30), " ", 'Unit Type (17)'!C30)</f>
        <v xml:space="preserve"> </v>
      </c>
      <c r="C1066" s="375" t="e">
        <f>B1066*'Summary Sheet'!$C$19</f>
        <v>#VALUE!</v>
      </c>
    </row>
    <row r="1067" spans="1:3">
      <c r="A1067" s="375" t="str">
        <f>IF(ISBLANK('Unit Type (17)'!B31), " ", 'Unit Type (17)'!B31)</f>
        <v xml:space="preserve"> </v>
      </c>
      <c r="B1067" s="375" t="str">
        <f>IF(ISBLANK('Unit Type (17)'!C31), " ", 'Unit Type (17)'!C31)</f>
        <v xml:space="preserve"> </v>
      </c>
      <c r="C1067" s="375" t="e">
        <f>B1067*'Summary Sheet'!$C$19</f>
        <v>#VALUE!</v>
      </c>
    </row>
    <row r="1068" spans="1:3">
      <c r="A1068" s="375" t="str">
        <f>IF(ISBLANK('Unit Type (17)'!B32), " ", 'Unit Type (17)'!B32)</f>
        <v xml:space="preserve"> </v>
      </c>
      <c r="B1068" s="375" t="str">
        <f>IF(ISBLANK('Unit Type (17)'!C32), " ", 'Unit Type (17)'!C32)</f>
        <v xml:space="preserve"> </v>
      </c>
      <c r="C1068" s="375" t="e">
        <f>B1068*'Summary Sheet'!$C$19</f>
        <v>#VALUE!</v>
      </c>
    </row>
    <row r="1069" spans="1:3">
      <c r="A1069" s="375" t="str">
        <f>IF(ISBLANK('Unit Type (17)'!B33), " ", 'Unit Type (17)'!B33)</f>
        <v xml:space="preserve"> </v>
      </c>
      <c r="B1069" s="375" t="str">
        <f>IF(ISBLANK('Unit Type (17)'!C33), " ", 'Unit Type (17)'!C33)</f>
        <v xml:space="preserve"> </v>
      </c>
      <c r="C1069" s="375" t="e">
        <f>B1069*'Summary Sheet'!$C$19</f>
        <v>#VALUE!</v>
      </c>
    </row>
    <row r="1070" spans="1:3">
      <c r="A1070" s="375" t="str">
        <f>IF(ISBLANK('Unit Type (17)'!B34), " ", 'Unit Type (17)'!B34)</f>
        <v xml:space="preserve"> </v>
      </c>
      <c r="B1070" s="375" t="str">
        <f>IF(ISBLANK('Unit Type (17)'!C34), " ", 'Unit Type (17)'!C34)</f>
        <v xml:space="preserve"> </v>
      </c>
      <c r="C1070" s="375" t="e">
        <f>B1070*'Summary Sheet'!$C$19</f>
        <v>#VALUE!</v>
      </c>
    </row>
    <row r="1071" spans="1:3">
      <c r="A1071" s="375" t="str">
        <f>IF(ISBLANK('Unit Type (17)'!B35), " ", 'Unit Type (17)'!B35)</f>
        <v xml:space="preserve"> </v>
      </c>
      <c r="B1071" s="375" t="str">
        <f>IF(ISBLANK('Unit Type (17)'!C35), " ", 'Unit Type (17)'!C35)</f>
        <v xml:space="preserve"> </v>
      </c>
      <c r="C1071" s="375" t="e">
        <f>B1071*'Summary Sheet'!$C$19</f>
        <v>#VALUE!</v>
      </c>
    </row>
    <row r="1072" spans="1:3">
      <c r="A1072" s="375" t="str">
        <f>IF(ISBLANK('Unit Type (17)'!B36), " ", 'Unit Type (17)'!B36)</f>
        <v xml:space="preserve"> </v>
      </c>
      <c r="B1072" s="375" t="str">
        <f>IF(ISBLANK('Unit Type (17)'!C36), " ", 'Unit Type (17)'!C36)</f>
        <v xml:space="preserve"> </v>
      </c>
      <c r="C1072" s="375" t="e">
        <f>B1072*'Summary Sheet'!$C$19</f>
        <v>#VALUE!</v>
      </c>
    </row>
    <row r="1073" spans="1:3">
      <c r="A1073" s="375" t="str">
        <f>IF(ISBLANK('Unit Type (17)'!B37), " ", 'Unit Type (17)'!B37)</f>
        <v xml:space="preserve"> </v>
      </c>
      <c r="B1073" s="375" t="str">
        <f>IF(ISBLANK('Unit Type (17)'!C37), " ", 'Unit Type (17)'!C37)</f>
        <v xml:space="preserve"> </v>
      </c>
      <c r="C1073" s="375" t="e">
        <f>B1073*'Summary Sheet'!$C$19</f>
        <v>#VALUE!</v>
      </c>
    </row>
    <row r="1074" spans="1:3">
      <c r="A1074" s="375" t="str">
        <f>IF(ISBLANK('Unit Type (17)'!B38), " ", 'Unit Type (17)'!B38)</f>
        <v xml:space="preserve"> </v>
      </c>
      <c r="B1074" s="375" t="str">
        <f>IF(ISBLANK('Unit Type (17)'!C38), " ", 'Unit Type (17)'!C38)</f>
        <v xml:space="preserve"> </v>
      </c>
      <c r="C1074" s="375" t="e">
        <f>B1074*'Summary Sheet'!$C$19</f>
        <v>#VALUE!</v>
      </c>
    </row>
    <row r="1075" spans="1:3">
      <c r="A1075" s="375" t="str">
        <f>IF(ISBLANK('Unit Type (17)'!B39), " ", 'Unit Type (17)'!B39)</f>
        <v xml:space="preserve"> </v>
      </c>
      <c r="B1075" s="375" t="str">
        <f>IF(ISBLANK('Unit Type (17)'!C39), " ", 'Unit Type (17)'!C39)</f>
        <v xml:space="preserve"> </v>
      </c>
      <c r="C1075" s="375" t="e">
        <f>B1075*'Summary Sheet'!$C$19</f>
        <v>#VALUE!</v>
      </c>
    </row>
    <row r="1076" spans="1:3">
      <c r="A1076" s="375" t="str">
        <f>IF(ISBLANK('Unit Type (17)'!B40), " ", 'Unit Type (17)'!B40)</f>
        <v xml:space="preserve"> </v>
      </c>
      <c r="B1076" s="375" t="str">
        <f>IF(ISBLANK('Unit Type (17)'!C40), " ", 'Unit Type (17)'!C40)</f>
        <v xml:space="preserve"> </v>
      </c>
      <c r="C1076" s="375" t="e">
        <f>B1076*'Summary Sheet'!$C$19</f>
        <v>#VALUE!</v>
      </c>
    </row>
    <row r="1077" spans="1:3">
      <c r="A1077" s="375" t="str">
        <f>IF(ISBLANK('Unit Type (17)'!B41), " ", 'Unit Type (17)'!B41)</f>
        <v xml:space="preserve"> </v>
      </c>
      <c r="B1077" s="375" t="str">
        <f>IF(ISBLANK('Unit Type (17)'!C41), " ", 'Unit Type (17)'!C41)</f>
        <v xml:space="preserve"> </v>
      </c>
      <c r="C1077" s="375" t="e">
        <f>B1077*'Summary Sheet'!$C$19</f>
        <v>#VALUE!</v>
      </c>
    </row>
    <row r="1078" spans="1:3">
      <c r="A1078" s="375" t="str">
        <f>IF(ISBLANK('Unit Type (17)'!B42), " ", 'Unit Type (17)'!B42)</f>
        <v xml:space="preserve"> </v>
      </c>
      <c r="B1078" s="375" t="str">
        <f>IF(ISBLANK('Unit Type (17)'!C42), " ", 'Unit Type (17)'!C42)</f>
        <v xml:space="preserve"> </v>
      </c>
      <c r="C1078" s="375" t="e">
        <f>B1078*'Summary Sheet'!$C$19</f>
        <v>#VALUE!</v>
      </c>
    </row>
    <row r="1079" spans="1:3">
      <c r="A1079" s="375" t="str">
        <f>IF(ISBLANK('Unit Type (17)'!B43), " ", 'Unit Type (17)'!B43)</f>
        <v xml:space="preserve"> </v>
      </c>
      <c r="B1079" s="375" t="str">
        <f>IF(ISBLANK('Unit Type (17)'!C43), " ", 'Unit Type (17)'!C43)</f>
        <v xml:space="preserve"> </v>
      </c>
      <c r="C1079" s="375" t="e">
        <f>B1079*'Summary Sheet'!$C$19</f>
        <v>#VALUE!</v>
      </c>
    </row>
    <row r="1080" spans="1:3">
      <c r="A1080" s="375" t="str">
        <f>IF(ISBLANK('Unit Type (17)'!B44), " ", 'Unit Type (17)'!B44)</f>
        <v xml:space="preserve"> </v>
      </c>
      <c r="B1080" s="375" t="str">
        <f>IF(ISBLANK('Unit Type (17)'!C44), " ", 'Unit Type (17)'!C44)</f>
        <v xml:space="preserve"> </v>
      </c>
      <c r="C1080" s="375" t="e">
        <f>B1080*'Summary Sheet'!$C$19</f>
        <v>#VALUE!</v>
      </c>
    </row>
    <row r="1081" spans="1:3">
      <c r="A1081" s="375" t="str">
        <f>IF(ISBLANK('Unit Type (17)'!B45), " ", 'Unit Type (17)'!B45)</f>
        <v xml:space="preserve"> </v>
      </c>
      <c r="B1081" s="375" t="str">
        <f>IF(ISBLANK('Unit Type (17)'!C45), " ", 'Unit Type (17)'!C45)</f>
        <v xml:space="preserve"> </v>
      </c>
      <c r="C1081" s="375" t="e">
        <f>B1081*'Summary Sheet'!$C$19</f>
        <v>#VALUE!</v>
      </c>
    </row>
    <row r="1082" spans="1:3">
      <c r="A1082" s="375" t="str">
        <f>IF(ISBLANK('Unit Type (17)'!B46), " ", 'Unit Type (17)'!B46)</f>
        <v xml:space="preserve"> </v>
      </c>
      <c r="B1082" s="375" t="str">
        <f>IF(ISBLANK('Unit Type (17)'!C46), " ", 'Unit Type (17)'!C46)</f>
        <v xml:space="preserve"> </v>
      </c>
      <c r="C1082" s="375" t="e">
        <f>B1082*'Summary Sheet'!$C$19</f>
        <v>#VALUE!</v>
      </c>
    </row>
    <row r="1083" spans="1:3">
      <c r="A1083" s="375" t="str">
        <f>IF(ISBLANK('Unit Type (17)'!B47), " ", 'Unit Type (17)'!B47)</f>
        <v xml:space="preserve"> </v>
      </c>
      <c r="B1083" s="375" t="str">
        <f>IF(ISBLANK('Unit Type (17)'!C47), " ", 'Unit Type (17)'!C47)</f>
        <v xml:space="preserve"> </v>
      </c>
      <c r="C1083" s="375" t="e">
        <f>B1083*'Summary Sheet'!$C$19</f>
        <v>#VALUE!</v>
      </c>
    </row>
    <row r="1084" spans="1:3">
      <c r="A1084" s="375" t="str">
        <f>IF(ISBLANK('Unit Type (17)'!B48), " ", 'Unit Type (17)'!B48)</f>
        <v xml:space="preserve"> </v>
      </c>
      <c r="B1084" s="375" t="str">
        <f>IF(ISBLANK('Unit Type (17)'!C48), " ", 'Unit Type (17)'!C48)</f>
        <v xml:space="preserve"> </v>
      </c>
      <c r="C1084" s="375" t="e">
        <f>B1084*'Summary Sheet'!$C$19</f>
        <v>#VALUE!</v>
      </c>
    </row>
    <row r="1085" spans="1:3">
      <c r="A1085" s="375" t="str">
        <f>IF(ISBLANK('Unit Type (17)'!B49), " ", 'Unit Type (17)'!B49)</f>
        <v xml:space="preserve"> </v>
      </c>
      <c r="B1085" s="375" t="str">
        <f>IF(ISBLANK('Unit Type (17)'!C49), " ", 'Unit Type (17)'!C49)</f>
        <v xml:space="preserve"> </v>
      </c>
      <c r="C1085" s="375" t="e">
        <f>B1085*'Summary Sheet'!$C$19</f>
        <v>#VALUE!</v>
      </c>
    </row>
    <row r="1086" spans="1:3">
      <c r="A1086" s="375" t="str">
        <f>IF(ISBLANK('Unit Type (17)'!B50), " ", 'Unit Type (17)'!B50)</f>
        <v xml:space="preserve"> </v>
      </c>
      <c r="B1086" s="375" t="str">
        <f>IF(ISBLANK('Unit Type (17)'!C50), " ", 'Unit Type (17)'!C50)</f>
        <v xml:space="preserve"> </v>
      </c>
      <c r="C1086" s="375" t="e">
        <f>B1086*'Summary Sheet'!$C$19</f>
        <v>#VALUE!</v>
      </c>
    </row>
    <row r="1087" spans="1:3">
      <c r="A1087" s="375" t="str">
        <f>IF(ISBLANK('Unit Type (17)'!B51), " ", 'Unit Type (17)'!B51)</f>
        <v xml:space="preserve"> </v>
      </c>
      <c r="B1087" s="375" t="str">
        <f>IF(ISBLANK('Unit Type (17)'!C51), " ", 'Unit Type (17)'!C51)</f>
        <v xml:space="preserve"> </v>
      </c>
      <c r="C1087" s="375" t="e">
        <f>B1087*'Summary Sheet'!$C$19</f>
        <v>#VALUE!</v>
      </c>
    </row>
    <row r="1088" spans="1:3">
      <c r="A1088" s="375" t="str">
        <f>IF(ISBLANK('Unit Type (17)'!B52), " ", 'Unit Type (17)'!B52)</f>
        <v xml:space="preserve"> </v>
      </c>
      <c r="B1088" s="375" t="str">
        <f>IF(ISBLANK('Unit Type (17)'!C52), " ", 'Unit Type (17)'!C52)</f>
        <v xml:space="preserve"> </v>
      </c>
      <c r="C1088" s="375" t="e">
        <f>B1088*'Summary Sheet'!$C$19</f>
        <v>#VALUE!</v>
      </c>
    </row>
    <row r="1089" spans="1:3">
      <c r="A1089" s="375" t="str">
        <f>IF(ISBLANK('Unit Type (17)'!B53), " ", 'Unit Type (17)'!B53)</f>
        <v xml:space="preserve"> </v>
      </c>
      <c r="B1089" s="375" t="str">
        <f>IF(ISBLANK('Unit Type (17)'!C53), " ", 'Unit Type (17)'!C53)</f>
        <v xml:space="preserve"> </v>
      </c>
      <c r="C1089" s="375" t="e">
        <f>B1089*'Summary Sheet'!$C$19</f>
        <v>#VALUE!</v>
      </c>
    </row>
    <row r="1090" spans="1:3">
      <c r="A1090" s="375" t="str">
        <f>IF(ISBLANK('Unit Type (17)'!B54), " ", 'Unit Type (17)'!B54)</f>
        <v xml:space="preserve"> </v>
      </c>
      <c r="B1090" s="375" t="str">
        <f>IF(ISBLANK('Unit Type (17)'!C54), " ", 'Unit Type (17)'!C54)</f>
        <v xml:space="preserve"> </v>
      </c>
      <c r="C1090" s="375" t="e">
        <f>B1090*'Summary Sheet'!$C$19</f>
        <v>#VALUE!</v>
      </c>
    </row>
    <row r="1091" spans="1:3">
      <c r="A1091" s="375" t="str">
        <f>IF(ISBLANK('Unit Type (17)'!B55), " ", 'Unit Type (17)'!B55)</f>
        <v xml:space="preserve"> </v>
      </c>
      <c r="B1091" s="375" t="str">
        <f>IF(ISBLANK('Unit Type (17)'!C55), " ", 'Unit Type (17)'!C55)</f>
        <v xml:space="preserve"> </v>
      </c>
      <c r="C1091" s="375" t="e">
        <f>B1091*'Summary Sheet'!$C$19</f>
        <v>#VALUE!</v>
      </c>
    </row>
    <row r="1092" spans="1:3">
      <c r="A1092" s="375" t="str">
        <f>IF(ISBLANK('Unit Type (17)'!B56), " ", 'Unit Type (17)'!B56)</f>
        <v xml:space="preserve"> </v>
      </c>
      <c r="B1092" s="375" t="str">
        <f>IF(ISBLANK('Unit Type (17)'!C56), " ", 'Unit Type (17)'!C56)</f>
        <v xml:space="preserve"> </v>
      </c>
      <c r="C1092" s="375" t="e">
        <f>B1092*'Summary Sheet'!$C$19</f>
        <v>#VALUE!</v>
      </c>
    </row>
    <row r="1093" spans="1:3">
      <c r="A1093" s="375" t="str">
        <f>IF(ISBLANK('Unit Type (17)'!B57), " ", 'Unit Type (17)'!B57)</f>
        <v xml:space="preserve"> </v>
      </c>
      <c r="B1093" s="375" t="str">
        <f>IF(ISBLANK('Unit Type (17)'!C57), " ", 'Unit Type (17)'!C57)</f>
        <v xml:space="preserve"> </v>
      </c>
      <c r="C1093" s="375" t="e">
        <f>B1093*'Summary Sheet'!$C$19</f>
        <v>#VALUE!</v>
      </c>
    </row>
    <row r="1094" spans="1:3">
      <c r="A1094" s="375" t="str">
        <f>IF(ISBLANK('Unit Type (17)'!B58), " ", 'Unit Type (17)'!B58)</f>
        <v xml:space="preserve"> </v>
      </c>
      <c r="B1094" s="375" t="str">
        <f>IF(ISBLANK('Unit Type (17)'!C58), " ", 'Unit Type (17)'!C58)</f>
        <v xml:space="preserve"> </v>
      </c>
      <c r="C1094" s="375" t="e">
        <f>B1094*'Summary Sheet'!$C$19</f>
        <v>#VALUE!</v>
      </c>
    </row>
    <row r="1095" spans="1:3">
      <c r="A1095" s="375" t="str">
        <f>IF(ISBLANK('Unit Type (17)'!B59), " ", 'Unit Type (17)'!B59)</f>
        <v xml:space="preserve"> </v>
      </c>
      <c r="B1095" s="375" t="str">
        <f>IF(ISBLANK('Unit Type (17)'!C59), " ", 'Unit Type (17)'!C59)</f>
        <v xml:space="preserve"> </v>
      </c>
      <c r="C1095" s="375" t="e">
        <f>B1095*'Summary Sheet'!$C$19</f>
        <v>#VALUE!</v>
      </c>
    </row>
    <row r="1096" spans="1:3">
      <c r="A1096" s="375" t="str">
        <f>IF(ISBLANK('Unit Type (17)'!B60), " ", 'Unit Type (17)'!B60)</f>
        <v xml:space="preserve"> </v>
      </c>
      <c r="B1096" s="375" t="str">
        <f>IF(ISBLANK('Unit Type (17)'!C60), " ", 'Unit Type (17)'!C60)</f>
        <v xml:space="preserve"> </v>
      </c>
      <c r="C1096" s="375" t="e">
        <f>B1096*'Summary Sheet'!$C$19</f>
        <v>#VALUE!</v>
      </c>
    </row>
    <row r="1097" spans="1:3">
      <c r="A1097" s="375" t="str">
        <f>IF(ISBLANK('Unit Type (17)'!B61), " ", 'Unit Type (17)'!B61)</f>
        <v xml:space="preserve"> </v>
      </c>
      <c r="B1097" s="375" t="str">
        <f>IF(ISBLANK('Unit Type (17)'!C61), " ", 'Unit Type (17)'!C61)</f>
        <v xml:space="preserve"> </v>
      </c>
      <c r="C1097" s="375" t="e">
        <f>B1097*'Summary Sheet'!$C$19</f>
        <v>#VALUE!</v>
      </c>
    </row>
    <row r="1098" spans="1:3">
      <c r="A1098" s="375" t="str">
        <f>IF(ISBLANK('Unit Type (17)'!B62), " ", 'Unit Type (17)'!B62)</f>
        <v xml:space="preserve"> </v>
      </c>
      <c r="B1098" s="375" t="str">
        <f>IF(ISBLANK('Unit Type (17)'!C62), " ", 'Unit Type (17)'!C62)</f>
        <v xml:space="preserve"> </v>
      </c>
      <c r="C1098" s="375" t="e">
        <f>B1098*'Summary Sheet'!$C$19</f>
        <v>#VALUE!</v>
      </c>
    </row>
    <row r="1099" spans="1:3">
      <c r="A1099" s="375" t="str">
        <f>IF(ISBLANK('Unit Type (17)'!B63), " ", 'Unit Type (17)'!B63)</f>
        <v xml:space="preserve"> </v>
      </c>
      <c r="B1099" s="375" t="str">
        <f>IF(ISBLANK('Unit Type (17)'!C63), " ", 'Unit Type (17)'!C63)</f>
        <v xml:space="preserve"> </v>
      </c>
      <c r="C1099" s="375" t="e">
        <f>B1099*'Summary Sheet'!$C$19</f>
        <v>#VALUE!</v>
      </c>
    </row>
    <row r="1100" spans="1:3">
      <c r="A1100" s="375" t="str">
        <f>IF(ISBLANK('Unit Type (17)'!B64), " ", 'Unit Type (17)'!B64)</f>
        <v xml:space="preserve"> </v>
      </c>
      <c r="B1100" s="375" t="str">
        <f>IF(ISBLANK('Unit Type (17)'!C64), " ", 'Unit Type (17)'!C64)</f>
        <v xml:space="preserve"> </v>
      </c>
      <c r="C1100" s="375" t="e">
        <f>B1100*'Summary Sheet'!$C$19</f>
        <v>#VALUE!</v>
      </c>
    </row>
    <row r="1101" spans="1:3">
      <c r="A1101" s="375" t="str">
        <f>IF(ISBLANK('Unit Type (17)'!B65), " ", 'Unit Type (17)'!B65)</f>
        <v xml:space="preserve"> </v>
      </c>
      <c r="B1101" s="375" t="str">
        <f>IF(ISBLANK('Unit Type (17)'!C65), " ", 'Unit Type (17)'!C65)</f>
        <v xml:space="preserve"> </v>
      </c>
      <c r="C1101" s="375" t="e">
        <f>B1101*'Summary Sheet'!$C$19</f>
        <v>#VALUE!</v>
      </c>
    </row>
    <row r="1102" spans="1:3">
      <c r="A1102" s="375" t="str">
        <f>IF(ISBLANK('Unit Type (17)'!B66), " ", 'Unit Type (17)'!B66)</f>
        <v xml:space="preserve"> </v>
      </c>
      <c r="B1102" s="375" t="str">
        <f>IF(ISBLANK('Unit Type (17)'!C66), " ", 'Unit Type (17)'!C66)</f>
        <v xml:space="preserve"> </v>
      </c>
      <c r="C1102" s="375" t="e">
        <f>B1102*'Summary Sheet'!$C$19</f>
        <v>#VALUE!</v>
      </c>
    </row>
    <row r="1103" spans="1:3">
      <c r="A1103" s="375" t="str">
        <f>IF(ISBLANK('Unit Type (17)'!B67), " ", 'Unit Type (17)'!B67)</f>
        <v xml:space="preserve"> </v>
      </c>
      <c r="B1103" s="375" t="str">
        <f>IF(ISBLANK('Unit Type (17)'!C67), " ", 'Unit Type (17)'!C67)</f>
        <v xml:space="preserve"> </v>
      </c>
      <c r="C1103" s="375" t="e">
        <f>B1103*'Summary Sheet'!$C$19</f>
        <v>#VALUE!</v>
      </c>
    </row>
    <row r="1104" spans="1:3">
      <c r="A1104" s="375" t="str">
        <f>IF(ISBLANK('Unit Type (17)'!B68), " ", 'Unit Type (17)'!B68)</f>
        <v xml:space="preserve"> </v>
      </c>
      <c r="B1104" s="375" t="str">
        <f>IF(ISBLANK('Unit Type (17)'!C68), " ", 'Unit Type (17)'!C68)</f>
        <v xml:space="preserve"> </v>
      </c>
      <c r="C1104" s="375" t="e">
        <f>B1104*'Summary Sheet'!$C$19</f>
        <v>#VALUE!</v>
      </c>
    </row>
    <row r="1105" spans="1:3">
      <c r="A1105" s="375" t="str">
        <f>IF(ISBLANK('Unit Type (17)'!B69), " ", 'Unit Type (17)'!B69)</f>
        <v xml:space="preserve"> </v>
      </c>
      <c r="B1105" s="375" t="str">
        <f>IF(ISBLANK('Unit Type (17)'!C69), " ", 'Unit Type (17)'!C69)</f>
        <v xml:space="preserve"> </v>
      </c>
      <c r="C1105" s="375" t="e">
        <f>B1105*'Summary Sheet'!$C$19</f>
        <v>#VALUE!</v>
      </c>
    </row>
    <row r="1106" spans="1:3">
      <c r="A1106" s="375" t="str">
        <f>IF(ISBLANK('Unit Type (17)'!B70), " ", 'Unit Type (17)'!B70)</f>
        <v xml:space="preserve"> </v>
      </c>
      <c r="B1106" s="375" t="str">
        <f>IF(ISBLANK('Unit Type (17)'!C70), " ", 'Unit Type (17)'!C70)</f>
        <v xml:space="preserve"> </v>
      </c>
      <c r="C1106" s="375" t="e">
        <f>B1106*'Summary Sheet'!$C$19</f>
        <v>#VALUE!</v>
      </c>
    </row>
    <row r="1107" spans="1:3">
      <c r="A1107" s="375" t="str">
        <f>IF(ISBLANK('Unit Type (18)'!B6), " ", 'Unit Type (18)'!B6)</f>
        <v xml:space="preserve"> </v>
      </c>
      <c r="B1107" s="375" t="str">
        <f>IF(ISBLANK('Unit Type (18)'!C6), " ", 'Unit Type (18)'!C6)</f>
        <v xml:space="preserve"> </v>
      </c>
      <c r="C1107" s="375" t="e">
        <f>B1107*'Summary Sheet'!$C$20</f>
        <v>#VALUE!</v>
      </c>
    </row>
    <row r="1108" spans="1:3">
      <c r="A1108" s="375" t="str">
        <f>IF(ISBLANK('Unit Type (18)'!B7), " ", 'Unit Type (18)'!B7)</f>
        <v xml:space="preserve"> </v>
      </c>
      <c r="B1108" s="375" t="str">
        <f>IF(ISBLANK('Unit Type (18)'!C7), " ", 'Unit Type (18)'!C7)</f>
        <v xml:space="preserve"> </v>
      </c>
      <c r="C1108" s="375" t="e">
        <f>B1108*'Summary Sheet'!$C$20</f>
        <v>#VALUE!</v>
      </c>
    </row>
    <row r="1109" spans="1:3">
      <c r="A1109" s="375" t="str">
        <f>IF(ISBLANK('Unit Type (18)'!B8), " ", 'Unit Type (18)'!B8)</f>
        <v xml:space="preserve"> </v>
      </c>
      <c r="B1109" s="375" t="str">
        <f>IF(ISBLANK('Unit Type (18)'!C8), " ", 'Unit Type (18)'!C8)</f>
        <v xml:space="preserve"> </v>
      </c>
      <c r="C1109" s="375" t="e">
        <f>B1109*'Summary Sheet'!$C$20</f>
        <v>#VALUE!</v>
      </c>
    </row>
    <row r="1110" spans="1:3">
      <c r="A1110" s="375" t="str">
        <f>IF(ISBLANK('Unit Type (18)'!B9), " ", 'Unit Type (18)'!B9)</f>
        <v xml:space="preserve"> </v>
      </c>
      <c r="B1110" s="375" t="str">
        <f>IF(ISBLANK('Unit Type (18)'!C9), " ", 'Unit Type (18)'!C9)</f>
        <v xml:space="preserve"> </v>
      </c>
      <c r="C1110" s="375" t="e">
        <f>B1110*'Summary Sheet'!$C$20</f>
        <v>#VALUE!</v>
      </c>
    </row>
    <row r="1111" spans="1:3">
      <c r="A1111" s="375" t="str">
        <f>IF(ISBLANK('Unit Type (18)'!B10), " ", 'Unit Type (18)'!B10)</f>
        <v xml:space="preserve"> </v>
      </c>
      <c r="B1111" s="375" t="str">
        <f>IF(ISBLANK('Unit Type (18)'!C10), " ", 'Unit Type (18)'!C10)</f>
        <v xml:space="preserve"> </v>
      </c>
      <c r="C1111" s="375" t="e">
        <f>B1111*'Summary Sheet'!$C$20</f>
        <v>#VALUE!</v>
      </c>
    </row>
    <row r="1112" spans="1:3">
      <c r="A1112" s="375" t="str">
        <f>IF(ISBLANK('Unit Type (18)'!B11), " ", 'Unit Type (18)'!B11)</f>
        <v xml:space="preserve"> </v>
      </c>
      <c r="B1112" s="375" t="str">
        <f>IF(ISBLANK('Unit Type (18)'!C11), " ", 'Unit Type (18)'!C11)</f>
        <v xml:space="preserve"> </v>
      </c>
      <c r="C1112" s="375" t="e">
        <f>B1112*'Summary Sheet'!$C$20</f>
        <v>#VALUE!</v>
      </c>
    </row>
    <row r="1113" spans="1:3">
      <c r="A1113" s="375" t="str">
        <f>IF(ISBLANK('Unit Type (18)'!B12), " ", 'Unit Type (18)'!B12)</f>
        <v xml:space="preserve"> </v>
      </c>
      <c r="B1113" s="375" t="str">
        <f>IF(ISBLANK('Unit Type (18)'!C12), " ", 'Unit Type (18)'!C12)</f>
        <v xml:space="preserve"> </v>
      </c>
      <c r="C1113" s="375" t="e">
        <f>B1113*'Summary Sheet'!$C$20</f>
        <v>#VALUE!</v>
      </c>
    </row>
    <row r="1114" spans="1:3">
      <c r="A1114" s="375" t="str">
        <f>IF(ISBLANK('Unit Type (18)'!B13), " ", 'Unit Type (18)'!B13)</f>
        <v xml:space="preserve"> </v>
      </c>
      <c r="B1114" s="375" t="str">
        <f>IF(ISBLANK('Unit Type (18)'!C13), " ", 'Unit Type (18)'!C13)</f>
        <v xml:space="preserve"> </v>
      </c>
      <c r="C1114" s="375" t="e">
        <f>B1114*'Summary Sheet'!$C$20</f>
        <v>#VALUE!</v>
      </c>
    </row>
    <row r="1115" spans="1:3">
      <c r="A1115" s="375" t="str">
        <f>IF(ISBLANK('Unit Type (18)'!B14), " ", 'Unit Type (18)'!B14)</f>
        <v xml:space="preserve"> </v>
      </c>
      <c r="B1115" s="375" t="str">
        <f>IF(ISBLANK('Unit Type (18)'!C14), " ", 'Unit Type (18)'!C14)</f>
        <v xml:space="preserve"> </v>
      </c>
      <c r="C1115" s="375" t="e">
        <f>B1115*'Summary Sheet'!$C$20</f>
        <v>#VALUE!</v>
      </c>
    </row>
    <row r="1116" spans="1:3">
      <c r="A1116" s="375" t="str">
        <f>IF(ISBLANK('Unit Type (18)'!B15), " ", 'Unit Type (18)'!B15)</f>
        <v xml:space="preserve"> </v>
      </c>
      <c r="B1116" s="375" t="str">
        <f>IF(ISBLANK('Unit Type (18)'!C15), " ", 'Unit Type (18)'!C15)</f>
        <v xml:space="preserve"> </v>
      </c>
      <c r="C1116" s="375" t="e">
        <f>B1116*'Summary Sheet'!$C$20</f>
        <v>#VALUE!</v>
      </c>
    </row>
    <row r="1117" spans="1:3">
      <c r="A1117" s="375" t="str">
        <f>IF(ISBLANK('Unit Type (18)'!B16), " ", 'Unit Type (18)'!B16)</f>
        <v xml:space="preserve"> </v>
      </c>
      <c r="B1117" s="375" t="str">
        <f>IF(ISBLANK('Unit Type (18)'!C16), " ", 'Unit Type (18)'!C16)</f>
        <v xml:space="preserve"> </v>
      </c>
      <c r="C1117" s="375" t="e">
        <f>B1117*'Summary Sheet'!$C$20</f>
        <v>#VALUE!</v>
      </c>
    </row>
    <row r="1118" spans="1:3">
      <c r="A1118" s="375" t="str">
        <f>IF(ISBLANK('Unit Type (18)'!B17), " ", 'Unit Type (18)'!B17)</f>
        <v xml:space="preserve"> </v>
      </c>
      <c r="B1118" s="375" t="str">
        <f>IF(ISBLANK('Unit Type (18)'!C17), " ", 'Unit Type (18)'!C17)</f>
        <v xml:space="preserve"> </v>
      </c>
      <c r="C1118" s="375" t="e">
        <f>B1118*'Summary Sheet'!$C$20</f>
        <v>#VALUE!</v>
      </c>
    </row>
    <row r="1119" spans="1:3">
      <c r="A1119" s="375" t="str">
        <f>IF(ISBLANK('Unit Type (18)'!B18), " ", 'Unit Type (18)'!B18)</f>
        <v xml:space="preserve"> </v>
      </c>
      <c r="B1119" s="375" t="str">
        <f>IF(ISBLANK('Unit Type (18)'!C18), " ", 'Unit Type (18)'!C18)</f>
        <v xml:space="preserve"> </v>
      </c>
      <c r="C1119" s="375" t="e">
        <f>B1119*'Summary Sheet'!$C$20</f>
        <v>#VALUE!</v>
      </c>
    </row>
    <row r="1120" spans="1:3">
      <c r="A1120" s="375" t="str">
        <f>IF(ISBLANK('Unit Type (18)'!B19), " ", 'Unit Type (18)'!B19)</f>
        <v xml:space="preserve"> </v>
      </c>
      <c r="B1120" s="375" t="str">
        <f>IF(ISBLANK('Unit Type (18)'!C19), " ", 'Unit Type (18)'!C19)</f>
        <v xml:space="preserve"> </v>
      </c>
      <c r="C1120" s="375" t="e">
        <f>B1120*'Summary Sheet'!$C$20</f>
        <v>#VALUE!</v>
      </c>
    </row>
    <row r="1121" spans="1:3">
      <c r="A1121" s="375" t="str">
        <f>IF(ISBLANK('Unit Type (18)'!B20), " ", 'Unit Type (18)'!B20)</f>
        <v xml:space="preserve"> </v>
      </c>
      <c r="B1121" s="375" t="str">
        <f>IF(ISBLANK('Unit Type (18)'!C20), " ", 'Unit Type (18)'!C20)</f>
        <v xml:space="preserve"> </v>
      </c>
      <c r="C1121" s="375" t="e">
        <f>B1121*'Summary Sheet'!$C$20</f>
        <v>#VALUE!</v>
      </c>
    </row>
    <row r="1122" spans="1:3">
      <c r="A1122" s="375" t="str">
        <f>IF(ISBLANK('Unit Type (18)'!B21), " ", 'Unit Type (18)'!B21)</f>
        <v xml:space="preserve"> </v>
      </c>
      <c r="B1122" s="375" t="str">
        <f>IF(ISBLANK('Unit Type (18)'!C21), " ", 'Unit Type (18)'!C21)</f>
        <v xml:space="preserve"> </v>
      </c>
      <c r="C1122" s="375" t="e">
        <f>B1122*'Summary Sheet'!$C$20</f>
        <v>#VALUE!</v>
      </c>
    </row>
    <row r="1123" spans="1:3">
      <c r="A1123" s="375" t="str">
        <f>IF(ISBLANK('Unit Type (18)'!B22), " ", 'Unit Type (18)'!B22)</f>
        <v xml:space="preserve"> </v>
      </c>
      <c r="B1123" s="375" t="str">
        <f>IF(ISBLANK('Unit Type (18)'!C22), " ", 'Unit Type (18)'!C22)</f>
        <v xml:space="preserve"> </v>
      </c>
      <c r="C1123" s="375" t="e">
        <f>B1123*'Summary Sheet'!$C$20</f>
        <v>#VALUE!</v>
      </c>
    </row>
    <row r="1124" spans="1:3">
      <c r="A1124" s="375" t="str">
        <f>IF(ISBLANK('Unit Type (18)'!B23), " ", 'Unit Type (18)'!B23)</f>
        <v xml:space="preserve"> </v>
      </c>
      <c r="B1124" s="375" t="str">
        <f>IF(ISBLANK('Unit Type (18)'!C23), " ", 'Unit Type (18)'!C23)</f>
        <v xml:space="preserve"> </v>
      </c>
      <c r="C1124" s="375" t="e">
        <f>B1124*'Summary Sheet'!$C$20</f>
        <v>#VALUE!</v>
      </c>
    </row>
    <row r="1125" spans="1:3">
      <c r="A1125" s="375" t="str">
        <f>IF(ISBLANK('Unit Type (18)'!B24), " ", 'Unit Type (18)'!B24)</f>
        <v xml:space="preserve"> </v>
      </c>
      <c r="B1125" s="375" t="str">
        <f>IF(ISBLANK('Unit Type (18)'!C24), " ", 'Unit Type (18)'!C24)</f>
        <v xml:space="preserve"> </v>
      </c>
      <c r="C1125" s="375" t="e">
        <f>B1125*'Summary Sheet'!$C$20</f>
        <v>#VALUE!</v>
      </c>
    </row>
    <row r="1126" spans="1:3">
      <c r="A1126" s="375" t="str">
        <f>IF(ISBLANK('Unit Type (18)'!B25), " ", 'Unit Type (18)'!B25)</f>
        <v xml:space="preserve"> </v>
      </c>
      <c r="B1126" s="375" t="str">
        <f>IF(ISBLANK('Unit Type (18)'!C25), " ", 'Unit Type (18)'!C25)</f>
        <v xml:space="preserve"> </v>
      </c>
      <c r="C1126" s="375" t="e">
        <f>B1126*'Summary Sheet'!$C$20</f>
        <v>#VALUE!</v>
      </c>
    </row>
    <row r="1127" spans="1:3">
      <c r="A1127" s="375" t="str">
        <f>IF(ISBLANK('Unit Type (18)'!B26), " ", 'Unit Type (18)'!B26)</f>
        <v xml:space="preserve"> </v>
      </c>
      <c r="B1127" s="375" t="str">
        <f>IF(ISBLANK('Unit Type (18)'!C26), " ", 'Unit Type (18)'!C26)</f>
        <v xml:space="preserve"> </v>
      </c>
      <c r="C1127" s="375" t="e">
        <f>B1127*'Summary Sheet'!$C$20</f>
        <v>#VALUE!</v>
      </c>
    </row>
    <row r="1128" spans="1:3">
      <c r="A1128" s="375" t="str">
        <f>IF(ISBLANK('Unit Type (18)'!B27), " ", 'Unit Type (18)'!B27)</f>
        <v xml:space="preserve"> </v>
      </c>
      <c r="B1128" s="375" t="str">
        <f>IF(ISBLANK('Unit Type (18)'!C27), " ", 'Unit Type (18)'!C27)</f>
        <v xml:space="preserve"> </v>
      </c>
      <c r="C1128" s="375" t="e">
        <f>B1128*'Summary Sheet'!$C$20</f>
        <v>#VALUE!</v>
      </c>
    </row>
    <row r="1129" spans="1:3">
      <c r="A1129" s="375" t="str">
        <f>IF(ISBLANK('Unit Type (18)'!B28), " ", 'Unit Type (18)'!B28)</f>
        <v xml:space="preserve"> </v>
      </c>
      <c r="B1129" s="375" t="str">
        <f>IF(ISBLANK('Unit Type (18)'!C28), " ", 'Unit Type (18)'!C28)</f>
        <v xml:space="preserve"> </v>
      </c>
      <c r="C1129" s="375" t="e">
        <f>B1129*'Summary Sheet'!$C$20</f>
        <v>#VALUE!</v>
      </c>
    </row>
    <row r="1130" spans="1:3">
      <c r="A1130" s="375" t="str">
        <f>IF(ISBLANK('Unit Type (18)'!B29), " ", 'Unit Type (18)'!B29)</f>
        <v xml:space="preserve"> </v>
      </c>
      <c r="B1130" s="375" t="str">
        <f>IF(ISBLANK('Unit Type (18)'!C29), " ", 'Unit Type (18)'!C29)</f>
        <v xml:space="preserve"> </v>
      </c>
      <c r="C1130" s="375" t="e">
        <f>B1130*'Summary Sheet'!$C$20</f>
        <v>#VALUE!</v>
      </c>
    </row>
    <row r="1131" spans="1:3">
      <c r="A1131" s="375" t="str">
        <f>IF(ISBLANK('Unit Type (18)'!B30), " ", 'Unit Type (18)'!B30)</f>
        <v xml:space="preserve"> </v>
      </c>
      <c r="B1131" s="375" t="str">
        <f>IF(ISBLANK('Unit Type (18)'!C30), " ", 'Unit Type (18)'!C30)</f>
        <v xml:space="preserve"> </v>
      </c>
      <c r="C1131" s="375" t="e">
        <f>B1131*'Summary Sheet'!$C$20</f>
        <v>#VALUE!</v>
      </c>
    </row>
    <row r="1132" spans="1:3">
      <c r="A1132" s="375" t="str">
        <f>IF(ISBLANK('Unit Type (18)'!B31), " ", 'Unit Type (18)'!B31)</f>
        <v xml:space="preserve"> </v>
      </c>
      <c r="B1132" s="375" t="str">
        <f>IF(ISBLANK('Unit Type (18)'!C31), " ", 'Unit Type (18)'!C31)</f>
        <v xml:space="preserve"> </v>
      </c>
      <c r="C1132" s="375" t="e">
        <f>B1132*'Summary Sheet'!$C$20</f>
        <v>#VALUE!</v>
      </c>
    </row>
    <row r="1133" spans="1:3">
      <c r="A1133" s="375" t="str">
        <f>IF(ISBLANK('Unit Type (18)'!B32), " ", 'Unit Type (18)'!B32)</f>
        <v xml:space="preserve"> </v>
      </c>
      <c r="B1133" s="375" t="str">
        <f>IF(ISBLANK('Unit Type (18)'!C32), " ", 'Unit Type (18)'!C32)</f>
        <v xml:space="preserve"> </v>
      </c>
      <c r="C1133" s="375" t="e">
        <f>B1133*'Summary Sheet'!$C$20</f>
        <v>#VALUE!</v>
      </c>
    </row>
    <row r="1134" spans="1:3">
      <c r="A1134" s="375" t="str">
        <f>IF(ISBLANK('Unit Type (18)'!B33), " ", 'Unit Type (18)'!B33)</f>
        <v xml:space="preserve"> </v>
      </c>
      <c r="B1134" s="375" t="str">
        <f>IF(ISBLANK('Unit Type (18)'!C33), " ", 'Unit Type (18)'!C33)</f>
        <v xml:space="preserve"> </v>
      </c>
      <c r="C1134" s="375" t="e">
        <f>B1134*'Summary Sheet'!$C$20</f>
        <v>#VALUE!</v>
      </c>
    </row>
    <row r="1135" spans="1:3">
      <c r="A1135" s="375" t="str">
        <f>IF(ISBLANK('Unit Type (18)'!B34), " ", 'Unit Type (18)'!B34)</f>
        <v xml:space="preserve"> </v>
      </c>
      <c r="B1135" s="375" t="str">
        <f>IF(ISBLANK('Unit Type (18)'!C34), " ", 'Unit Type (18)'!C34)</f>
        <v xml:space="preserve"> </v>
      </c>
      <c r="C1135" s="375" t="e">
        <f>B1135*'Summary Sheet'!$C$20</f>
        <v>#VALUE!</v>
      </c>
    </row>
    <row r="1136" spans="1:3">
      <c r="A1136" s="375" t="str">
        <f>IF(ISBLANK('Unit Type (18)'!B35), " ", 'Unit Type (18)'!B35)</f>
        <v xml:space="preserve"> </v>
      </c>
      <c r="B1136" s="375" t="str">
        <f>IF(ISBLANK('Unit Type (18)'!C35), " ", 'Unit Type (18)'!C35)</f>
        <v xml:space="preserve"> </v>
      </c>
      <c r="C1136" s="375" t="e">
        <f>B1136*'Summary Sheet'!$C$20</f>
        <v>#VALUE!</v>
      </c>
    </row>
    <row r="1137" spans="1:3">
      <c r="A1137" s="375" t="str">
        <f>IF(ISBLANK('Unit Type (18)'!B36), " ", 'Unit Type (18)'!B36)</f>
        <v xml:space="preserve"> </v>
      </c>
      <c r="B1137" s="375" t="str">
        <f>IF(ISBLANK('Unit Type (18)'!C36), " ", 'Unit Type (18)'!C36)</f>
        <v xml:space="preserve"> </v>
      </c>
      <c r="C1137" s="375" t="e">
        <f>B1137*'Summary Sheet'!$C$20</f>
        <v>#VALUE!</v>
      </c>
    </row>
    <row r="1138" spans="1:3">
      <c r="A1138" s="375" t="str">
        <f>IF(ISBLANK('Unit Type (18)'!B37), " ", 'Unit Type (18)'!B37)</f>
        <v xml:space="preserve"> </v>
      </c>
      <c r="B1138" s="375" t="str">
        <f>IF(ISBLANK('Unit Type (18)'!C37), " ", 'Unit Type (18)'!C37)</f>
        <v xml:space="preserve"> </v>
      </c>
      <c r="C1138" s="375" t="e">
        <f>B1138*'Summary Sheet'!$C$20</f>
        <v>#VALUE!</v>
      </c>
    </row>
    <row r="1139" spans="1:3">
      <c r="A1139" s="375" t="str">
        <f>IF(ISBLANK('Unit Type (18)'!B38), " ", 'Unit Type (18)'!B38)</f>
        <v xml:space="preserve"> </v>
      </c>
      <c r="B1139" s="375" t="str">
        <f>IF(ISBLANK('Unit Type (18)'!C38), " ", 'Unit Type (18)'!C38)</f>
        <v xml:space="preserve"> </v>
      </c>
      <c r="C1139" s="375" t="e">
        <f>B1139*'Summary Sheet'!$C$20</f>
        <v>#VALUE!</v>
      </c>
    </row>
    <row r="1140" spans="1:3">
      <c r="A1140" s="375" t="str">
        <f>IF(ISBLANK('Unit Type (18)'!B39), " ", 'Unit Type (18)'!B39)</f>
        <v xml:space="preserve"> </v>
      </c>
      <c r="B1140" s="375" t="str">
        <f>IF(ISBLANK('Unit Type (18)'!C39), " ", 'Unit Type (18)'!C39)</f>
        <v xml:space="preserve"> </v>
      </c>
      <c r="C1140" s="375" t="e">
        <f>B1140*'Summary Sheet'!$C$20</f>
        <v>#VALUE!</v>
      </c>
    </row>
    <row r="1141" spans="1:3">
      <c r="A1141" s="375" t="str">
        <f>IF(ISBLANK('Unit Type (18)'!B40), " ", 'Unit Type (18)'!B40)</f>
        <v xml:space="preserve"> </v>
      </c>
      <c r="B1141" s="375" t="str">
        <f>IF(ISBLANK('Unit Type (18)'!C40), " ", 'Unit Type (18)'!C40)</f>
        <v xml:space="preserve"> </v>
      </c>
      <c r="C1141" s="375" t="e">
        <f>B1141*'Summary Sheet'!$C$20</f>
        <v>#VALUE!</v>
      </c>
    </row>
    <row r="1142" spans="1:3">
      <c r="A1142" s="375" t="str">
        <f>IF(ISBLANK('Unit Type (18)'!B41), " ", 'Unit Type (18)'!B41)</f>
        <v xml:space="preserve"> </v>
      </c>
      <c r="B1142" s="375" t="str">
        <f>IF(ISBLANK('Unit Type (18)'!C41), " ", 'Unit Type (18)'!C41)</f>
        <v xml:space="preserve"> </v>
      </c>
      <c r="C1142" s="375" t="e">
        <f>B1142*'Summary Sheet'!$C$20</f>
        <v>#VALUE!</v>
      </c>
    </row>
    <row r="1143" spans="1:3">
      <c r="A1143" s="375" t="str">
        <f>IF(ISBLANK('Unit Type (18)'!B42), " ", 'Unit Type (18)'!B42)</f>
        <v xml:space="preserve"> </v>
      </c>
      <c r="B1143" s="375" t="str">
        <f>IF(ISBLANK('Unit Type (18)'!C42), " ", 'Unit Type (18)'!C42)</f>
        <v xml:space="preserve"> </v>
      </c>
      <c r="C1143" s="375" t="e">
        <f>B1143*'Summary Sheet'!$C$20</f>
        <v>#VALUE!</v>
      </c>
    </row>
    <row r="1144" spans="1:3">
      <c r="A1144" s="375" t="str">
        <f>IF(ISBLANK('Unit Type (18)'!B43), " ", 'Unit Type (18)'!B43)</f>
        <v xml:space="preserve"> </v>
      </c>
      <c r="B1144" s="375" t="str">
        <f>IF(ISBLANK('Unit Type (18)'!C43), " ", 'Unit Type (18)'!C43)</f>
        <v xml:space="preserve"> </v>
      </c>
      <c r="C1144" s="375" t="e">
        <f>B1144*'Summary Sheet'!$C$20</f>
        <v>#VALUE!</v>
      </c>
    </row>
    <row r="1145" spans="1:3">
      <c r="A1145" s="375" t="str">
        <f>IF(ISBLANK('Unit Type (18)'!B44), " ", 'Unit Type (18)'!B44)</f>
        <v xml:space="preserve"> </v>
      </c>
      <c r="B1145" s="375" t="str">
        <f>IF(ISBLANK('Unit Type (18)'!C44), " ", 'Unit Type (18)'!C44)</f>
        <v xml:space="preserve"> </v>
      </c>
      <c r="C1145" s="375" t="e">
        <f>B1145*'Summary Sheet'!$C$20</f>
        <v>#VALUE!</v>
      </c>
    </row>
    <row r="1146" spans="1:3">
      <c r="A1146" s="375" t="str">
        <f>IF(ISBLANK('Unit Type (18)'!B45), " ", 'Unit Type (18)'!B45)</f>
        <v xml:space="preserve"> </v>
      </c>
      <c r="B1146" s="375" t="str">
        <f>IF(ISBLANK('Unit Type (18)'!C45), " ", 'Unit Type (18)'!C45)</f>
        <v xml:space="preserve"> </v>
      </c>
      <c r="C1146" s="375" t="e">
        <f>B1146*'Summary Sheet'!$C$20</f>
        <v>#VALUE!</v>
      </c>
    </row>
    <row r="1147" spans="1:3">
      <c r="A1147" s="375" t="str">
        <f>IF(ISBLANK('Unit Type (18)'!B46), " ", 'Unit Type (18)'!B46)</f>
        <v xml:space="preserve"> </v>
      </c>
      <c r="B1147" s="375" t="str">
        <f>IF(ISBLANK('Unit Type (18)'!C46), " ", 'Unit Type (18)'!C46)</f>
        <v xml:space="preserve"> </v>
      </c>
      <c r="C1147" s="375" t="e">
        <f>B1147*'Summary Sheet'!$C$20</f>
        <v>#VALUE!</v>
      </c>
    </row>
    <row r="1148" spans="1:3">
      <c r="A1148" s="375" t="str">
        <f>IF(ISBLANK('Unit Type (18)'!B47), " ", 'Unit Type (18)'!B47)</f>
        <v xml:space="preserve"> </v>
      </c>
      <c r="B1148" s="375" t="str">
        <f>IF(ISBLANK('Unit Type (18)'!C47), " ", 'Unit Type (18)'!C47)</f>
        <v xml:space="preserve"> </v>
      </c>
      <c r="C1148" s="375" t="e">
        <f>B1148*'Summary Sheet'!$C$20</f>
        <v>#VALUE!</v>
      </c>
    </row>
    <row r="1149" spans="1:3">
      <c r="A1149" s="375" t="str">
        <f>IF(ISBLANK('Unit Type (18)'!B48), " ", 'Unit Type (18)'!B48)</f>
        <v xml:space="preserve"> </v>
      </c>
      <c r="B1149" s="375" t="str">
        <f>IF(ISBLANK('Unit Type (18)'!C48), " ", 'Unit Type (18)'!C48)</f>
        <v xml:space="preserve"> </v>
      </c>
      <c r="C1149" s="375" t="e">
        <f>B1149*'Summary Sheet'!$C$20</f>
        <v>#VALUE!</v>
      </c>
    </row>
    <row r="1150" spans="1:3">
      <c r="A1150" s="375" t="str">
        <f>IF(ISBLANK('Unit Type (18)'!B49), " ", 'Unit Type (18)'!B49)</f>
        <v xml:space="preserve"> </v>
      </c>
      <c r="B1150" s="375" t="str">
        <f>IF(ISBLANK('Unit Type (18)'!C49), " ", 'Unit Type (18)'!C49)</f>
        <v xml:space="preserve"> </v>
      </c>
      <c r="C1150" s="375" t="e">
        <f>B1150*'Summary Sheet'!$C$20</f>
        <v>#VALUE!</v>
      </c>
    </row>
    <row r="1151" spans="1:3">
      <c r="A1151" s="375" t="str">
        <f>IF(ISBLANK('Unit Type (18)'!B50), " ", 'Unit Type (18)'!B50)</f>
        <v xml:space="preserve"> </v>
      </c>
      <c r="B1151" s="375" t="str">
        <f>IF(ISBLANK('Unit Type (18)'!C50), " ", 'Unit Type (18)'!C50)</f>
        <v xml:space="preserve"> </v>
      </c>
      <c r="C1151" s="375" t="e">
        <f>B1151*'Summary Sheet'!$C$20</f>
        <v>#VALUE!</v>
      </c>
    </row>
    <row r="1152" spans="1:3">
      <c r="A1152" s="375" t="str">
        <f>IF(ISBLANK('Unit Type (18)'!B51), " ", 'Unit Type (18)'!B51)</f>
        <v xml:space="preserve"> </v>
      </c>
      <c r="B1152" s="375" t="str">
        <f>IF(ISBLANK('Unit Type (18)'!C51), " ", 'Unit Type (18)'!C51)</f>
        <v xml:space="preserve"> </v>
      </c>
      <c r="C1152" s="375" t="e">
        <f>B1152*'Summary Sheet'!$C$20</f>
        <v>#VALUE!</v>
      </c>
    </row>
    <row r="1153" spans="1:3">
      <c r="A1153" s="375" t="str">
        <f>IF(ISBLANK('Unit Type (18)'!B52), " ", 'Unit Type (18)'!B52)</f>
        <v xml:space="preserve"> </v>
      </c>
      <c r="B1153" s="375" t="str">
        <f>IF(ISBLANK('Unit Type (18)'!C52), " ", 'Unit Type (18)'!C52)</f>
        <v xml:space="preserve"> </v>
      </c>
      <c r="C1153" s="375" t="e">
        <f>B1153*'Summary Sheet'!$C$20</f>
        <v>#VALUE!</v>
      </c>
    </row>
    <row r="1154" spans="1:3">
      <c r="A1154" s="375" t="str">
        <f>IF(ISBLANK('Unit Type (18)'!B53), " ", 'Unit Type (18)'!B53)</f>
        <v xml:space="preserve"> </v>
      </c>
      <c r="B1154" s="375" t="str">
        <f>IF(ISBLANK('Unit Type (18)'!C53), " ", 'Unit Type (18)'!C53)</f>
        <v xml:space="preserve"> </v>
      </c>
      <c r="C1154" s="375" t="e">
        <f>B1154*'Summary Sheet'!$C$20</f>
        <v>#VALUE!</v>
      </c>
    </row>
    <row r="1155" spans="1:3">
      <c r="A1155" s="375" t="str">
        <f>IF(ISBLANK('Unit Type (18)'!B54), " ", 'Unit Type (18)'!B54)</f>
        <v xml:space="preserve"> </v>
      </c>
      <c r="B1155" s="375" t="str">
        <f>IF(ISBLANK('Unit Type (18)'!C54), " ", 'Unit Type (18)'!C54)</f>
        <v xml:space="preserve"> </v>
      </c>
      <c r="C1155" s="375" t="e">
        <f>B1155*'Summary Sheet'!$C$20</f>
        <v>#VALUE!</v>
      </c>
    </row>
    <row r="1156" spans="1:3">
      <c r="A1156" s="375" t="str">
        <f>IF(ISBLANK('Unit Type (18)'!B55), " ", 'Unit Type (18)'!B55)</f>
        <v xml:space="preserve"> </v>
      </c>
      <c r="B1156" s="375" t="str">
        <f>IF(ISBLANK('Unit Type (18)'!C55), " ", 'Unit Type (18)'!C55)</f>
        <v xml:space="preserve"> </v>
      </c>
      <c r="C1156" s="375" t="e">
        <f>B1156*'Summary Sheet'!$C$20</f>
        <v>#VALUE!</v>
      </c>
    </row>
    <row r="1157" spans="1:3">
      <c r="A1157" s="375" t="str">
        <f>IF(ISBLANK('Unit Type (18)'!B56), " ", 'Unit Type (18)'!B56)</f>
        <v xml:space="preserve"> </v>
      </c>
      <c r="B1157" s="375" t="str">
        <f>IF(ISBLANK('Unit Type (18)'!C56), " ", 'Unit Type (18)'!C56)</f>
        <v xml:space="preserve"> </v>
      </c>
      <c r="C1157" s="375" t="e">
        <f>B1157*'Summary Sheet'!$C$20</f>
        <v>#VALUE!</v>
      </c>
    </row>
    <row r="1158" spans="1:3">
      <c r="A1158" s="375" t="str">
        <f>IF(ISBLANK('Unit Type (18)'!B57), " ", 'Unit Type (18)'!B57)</f>
        <v xml:space="preserve"> </v>
      </c>
      <c r="B1158" s="375" t="str">
        <f>IF(ISBLANK('Unit Type (18)'!C57), " ", 'Unit Type (18)'!C57)</f>
        <v xml:space="preserve"> </v>
      </c>
      <c r="C1158" s="375" t="e">
        <f>B1158*'Summary Sheet'!$C$20</f>
        <v>#VALUE!</v>
      </c>
    </row>
    <row r="1159" spans="1:3">
      <c r="A1159" s="375" t="str">
        <f>IF(ISBLANK('Unit Type (18)'!B58), " ", 'Unit Type (18)'!B58)</f>
        <v xml:space="preserve"> </v>
      </c>
      <c r="B1159" s="375" t="str">
        <f>IF(ISBLANK('Unit Type (18)'!C58), " ", 'Unit Type (18)'!C58)</f>
        <v xml:space="preserve"> </v>
      </c>
      <c r="C1159" s="375" t="e">
        <f>B1159*'Summary Sheet'!$C$20</f>
        <v>#VALUE!</v>
      </c>
    </row>
    <row r="1160" spans="1:3">
      <c r="A1160" s="375" t="str">
        <f>IF(ISBLANK('Unit Type (18)'!B59), " ", 'Unit Type (18)'!B59)</f>
        <v xml:space="preserve"> </v>
      </c>
      <c r="B1160" s="375" t="str">
        <f>IF(ISBLANK('Unit Type (18)'!C59), " ", 'Unit Type (18)'!C59)</f>
        <v xml:space="preserve"> </v>
      </c>
      <c r="C1160" s="375" t="e">
        <f>B1160*'Summary Sheet'!$C$20</f>
        <v>#VALUE!</v>
      </c>
    </row>
    <row r="1161" spans="1:3">
      <c r="A1161" s="375" t="str">
        <f>IF(ISBLANK('Unit Type (18)'!B60), " ", 'Unit Type (18)'!B60)</f>
        <v xml:space="preserve"> </v>
      </c>
      <c r="B1161" s="375" t="str">
        <f>IF(ISBLANK('Unit Type (18)'!C60), " ", 'Unit Type (18)'!C60)</f>
        <v xml:space="preserve"> </v>
      </c>
      <c r="C1161" s="375" t="e">
        <f>B1161*'Summary Sheet'!$C$20</f>
        <v>#VALUE!</v>
      </c>
    </row>
    <row r="1162" spans="1:3">
      <c r="A1162" s="375" t="str">
        <f>IF(ISBLANK('Unit Type (18)'!B61), " ", 'Unit Type (18)'!B61)</f>
        <v xml:space="preserve"> </v>
      </c>
      <c r="B1162" s="375" t="str">
        <f>IF(ISBLANK('Unit Type (18)'!C61), " ", 'Unit Type (18)'!C61)</f>
        <v xml:space="preserve"> </v>
      </c>
      <c r="C1162" s="375" t="e">
        <f>B1162*'Summary Sheet'!$C$20</f>
        <v>#VALUE!</v>
      </c>
    </row>
    <row r="1163" spans="1:3">
      <c r="A1163" s="375" t="str">
        <f>IF(ISBLANK('Unit Type (18)'!B62), " ", 'Unit Type (18)'!B62)</f>
        <v xml:space="preserve"> </v>
      </c>
      <c r="B1163" s="375" t="str">
        <f>IF(ISBLANK('Unit Type (18)'!C62), " ", 'Unit Type (18)'!C62)</f>
        <v xml:space="preserve"> </v>
      </c>
      <c r="C1163" s="375" t="e">
        <f>B1163*'Summary Sheet'!$C$20</f>
        <v>#VALUE!</v>
      </c>
    </row>
    <row r="1164" spans="1:3">
      <c r="A1164" s="375" t="str">
        <f>IF(ISBLANK('Unit Type (18)'!B63), " ", 'Unit Type (18)'!B63)</f>
        <v xml:space="preserve"> </v>
      </c>
      <c r="B1164" s="375" t="str">
        <f>IF(ISBLANK('Unit Type (18)'!C63), " ", 'Unit Type (18)'!C63)</f>
        <v xml:space="preserve"> </v>
      </c>
      <c r="C1164" s="375" t="e">
        <f>B1164*'Summary Sheet'!$C$20</f>
        <v>#VALUE!</v>
      </c>
    </row>
    <row r="1165" spans="1:3">
      <c r="A1165" s="375" t="str">
        <f>IF(ISBLANK('Unit Type (18)'!B64), " ", 'Unit Type (18)'!B64)</f>
        <v xml:space="preserve"> </v>
      </c>
      <c r="B1165" s="375" t="str">
        <f>IF(ISBLANK('Unit Type (18)'!C64), " ", 'Unit Type (18)'!C64)</f>
        <v xml:space="preserve"> </v>
      </c>
      <c r="C1165" s="375" t="e">
        <f>B1165*'Summary Sheet'!$C$20</f>
        <v>#VALUE!</v>
      </c>
    </row>
    <row r="1166" spans="1:3">
      <c r="A1166" s="375" t="str">
        <f>IF(ISBLANK('Unit Type (18)'!B65), " ", 'Unit Type (18)'!B65)</f>
        <v xml:space="preserve"> </v>
      </c>
      <c r="B1166" s="375" t="str">
        <f>IF(ISBLANK('Unit Type (18)'!C65), " ", 'Unit Type (18)'!C65)</f>
        <v xml:space="preserve"> </v>
      </c>
      <c r="C1166" s="375" t="e">
        <f>B1166*'Summary Sheet'!$C$20</f>
        <v>#VALUE!</v>
      </c>
    </row>
    <row r="1167" spans="1:3">
      <c r="A1167" s="375" t="str">
        <f>IF(ISBLANK('Unit Type (18)'!B66), " ", 'Unit Type (18)'!B66)</f>
        <v xml:space="preserve"> </v>
      </c>
      <c r="B1167" s="375" t="str">
        <f>IF(ISBLANK('Unit Type (18)'!C66), " ", 'Unit Type (18)'!C66)</f>
        <v xml:space="preserve"> </v>
      </c>
      <c r="C1167" s="375" t="e">
        <f>B1167*'Summary Sheet'!$C$20</f>
        <v>#VALUE!</v>
      </c>
    </row>
    <row r="1168" spans="1:3">
      <c r="A1168" s="375" t="str">
        <f>IF(ISBLANK('Unit Type (18)'!B67), " ", 'Unit Type (18)'!B67)</f>
        <v xml:space="preserve"> </v>
      </c>
      <c r="B1168" s="375" t="str">
        <f>IF(ISBLANK('Unit Type (18)'!C67), " ", 'Unit Type (18)'!C67)</f>
        <v xml:space="preserve"> </v>
      </c>
      <c r="C1168" s="375" t="e">
        <f>B1168*'Summary Sheet'!$C$20</f>
        <v>#VALUE!</v>
      </c>
    </row>
    <row r="1169" spans="1:3">
      <c r="A1169" s="375" t="str">
        <f>IF(ISBLANK('Unit Type (18)'!B68), " ", 'Unit Type (18)'!B68)</f>
        <v xml:space="preserve"> </v>
      </c>
      <c r="B1169" s="375" t="str">
        <f>IF(ISBLANK('Unit Type (18)'!C68), " ", 'Unit Type (18)'!C68)</f>
        <v xml:space="preserve"> </v>
      </c>
      <c r="C1169" s="375" t="e">
        <f>B1169*'Summary Sheet'!$C$20</f>
        <v>#VALUE!</v>
      </c>
    </row>
    <row r="1170" spans="1:3">
      <c r="A1170" s="375" t="str">
        <f>IF(ISBLANK('Unit Type (18)'!B69), " ", 'Unit Type (18)'!B69)</f>
        <v xml:space="preserve"> </v>
      </c>
      <c r="B1170" s="375" t="str">
        <f>IF(ISBLANK('Unit Type (18)'!C69), " ", 'Unit Type (18)'!C69)</f>
        <v xml:space="preserve"> </v>
      </c>
      <c r="C1170" s="375" t="e">
        <f>B1170*'Summary Sheet'!$C$20</f>
        <v>#VALUE!</v>
      </c>
    </row>
    <row r="1171" spans="1:3">
      <c r="A1171" s="375" t="str">
        <f>IF(ISBLANK('Unit Type (18)'!B70), " ", 'Unit Type (18)'!B70)</f>
        <v xml:space="preserve"> </v>
      </c>
      <c r="B1171" s="375" t="str">
        <f>IF(ISBLANK('Unit Type (18)'!C70), " ", 'Unit Type (18)'!C70)</f>
        <v xml:space="preserve"> </v>
      </c>
      <c r="C1171" s="375" t="e">
        <f>B1171*'Summary Sheet'!$C$20</f>
        <v>#VALUE!</v>
      </c>
    </row>
    <row r="1172" spans="1:3">
      <c r="A1172" s="375" t="str">
        <f>IF(ISBLANK('Unit Type (19)'!B6), " ", 'Unit Type (19)'!B6)</f>
        <v xml:space="preserve"> </v>
      </c>
      <c r="B1172" s="375" t="str">
        <f>IF(ISBLANK('Unit Type (19)'!C6), " ", 'Unit Type (19)'!C6)</f>
        <v xml:space="preserve"> </v>
      </c>
      <c r="C1172" s="375" t="e">
        <f>B1172*'Summary Sheet'!$C$21</f>
        <v>#VALUE!</v>
      </c>
    </row>
    <row r="1173" spans="1:3">
      <c r="A1173" s="375" t="str">
        <f>IF(ISBLANK('Unit Type (19)'!B7), " ", 'Unit Type (19)'!B7)</f>
        <v xml:space="preserve"> </v>
      </c>
      <c r="B1173" s="375" t="str">
        <f>IF(ISBLANK('Unit Type (19)'!C7), " ", 'Unit Type (19)'!C7)</f>
        <v xml:space="preserve"> </v>
      </c>
      <c r="C1173" s="375" t="e">
        <f>B1173*'Summary Sheet'!$C$21</f>
        <v>#VALUE!</v>
      </c>
    </row>
    <row r="1174" spans="1:3">
      <c r="A1174" s="375" t="str">
        <f>IF(ISBLANK('Unit Type (19)'!B8), " ", 'Unit Type (19)'!B8)</f>
        <v xml:space="preserve"> </v>
      </c>
      <c r="B1174" s="375" t="str">
        <f>IF(ISBLANK('Unit Type (19)'!C8), " ", 'Unit Type (19)'!C8)</f>
        <v xml:space="preserve"> </v>
      </c>
      <c r="C1174" s="375" t="e">
        <f>B1174*'Summary Sheet'!$C$21</f>
        <v>#VALUE!</v>
      </c>
    </row>
    <row r="1175" spans="1:3">
      <c r="A1175" s="375" t="str">
        <f>IF(ISBLANK('Unit Type (19)'!B9), " ", 'Unit Type (19)'!B9)</f>
        <v xml:space="preserve"> </v>
      </c>
      <c r="B1175" s="375" t="str">
        <f>IF(ISBLANK('Unit Type (19)'!C9), " ", 'Unit Type (19)'!C9)</f>
        <v xml:space="preserve"> </v>
      </c>
      <c r="C1175" s="375" t="e">
        <f>B1175*'Summary Sheet'!$C$21</f>
        <v>#VALUE!</v>
      </c>
    </row>
    <row r="1176" spans="1:3">
      <c r="A1176" s="375" t="str">
        <f>IF(ISBLANK('Unit Type (19)'!B10), " ", 'Unit Type (19)'!B10)</f>
        <v xml:space="preserve"> </v>
      </c>
      <c r="B1176" s="375" t="str">
        <f>IF(ISBLANK('Unit Type (19)'!C10), " ", 'Unit Type (19)'!C10)</f>
        <v xml:space="preserve"> </v>
      </c>
      <c r="C1176" s="375" t="e">
        <f>B1176*'Summary Sheet'!$C$21</f>
        <v>#VALUE!</v>
      </c>
    </row>
    <row r="1177" spans="1:3">
      <c r="A1177" s="375" t="str">
        <f>IF(ISBLANK('Unit Type (19)'!B11), " ", 'Unit Type (19)'!B11)</f>
        <v xml:space="preserve"> </v>
      </c>
      <c r="B1177" s="375" t="str">
        <f>IF(ISBLANK('Unit Type (19)'!C11), " ", 'Unit Type (19)'!C11)</f>
        <v xml:space="preserve"> </v>
      </c>
      <c r="C1177" s="375" t="e">
        <f>B1177*'Summary Sheet'!$C$21</f>
        <v>#VALUE!</v>
      </c>
    </row>
    <row r="1178" spans="1:3">
      <c r="A1178" s="375" t="str">
        <f>IF(ISBLANK('Unit Type (19)'!B12), " ", 'Unit Type (19)'!B12)</f>
        <v xml:space="preserve"> </v>
      </c>
      <c r="B1178" s="375" t="str">
        <f>IF(ISBLANK('Unit Type (19)'!C12), " ", 'Unit Type (19)'!C12)</f>
        <v xml:space="preserve"> </v>
      </c>
      <c r="C1178" s="375" t="e">
        <f>B1178*'Summary Sheet'!$C$21</f>
        <v>#VALUE!</v>
      </c>
    </row>
    <row r="1179" spans="1:3">
      <c r="A1179" s="375" t="str">
        <f>IF(ISBLANK('Unit Type (19)'!B13), " ", 'Unit Type (19)'!B13)</f>
        <v xml:space="preserve"> </v>
      </c>
      <c r="B1179" s="375" t="str">
        <f>IF(ISBLANK('Unit Type (19)'!C13), " ", 'Unit Type (19)'!C13)</f>
        <v xml:space="preserve"> </v>
      </c>
      <c r="C1179" s="375" t="e">
        <f>B1179*'Summary Sheet'!$C$21</f>
        <v>#VALUE!</v>
      </c>
    </row>
    <row r="1180" spans="1:3">
      <c r="A1180" s="375" t="str">
        <f>IF(ISBLANK('Unit Type (19)'!B14), " ", 'Unit Type (19)'!B14)</f>
        <v xml:space="preserve"> </v>
      </c>
      <c r="B1180" s="375" t="str">
        <f>IF(ISBLANK('Unit Type (19)'!C14), " ", 'Unit Type (19)'!C14)</f>
        <v xml:space="preserve"> </v>
      </c>
      <c r="C1180" s="375" t="e">
        <f>B1180*'Summary Sheet'!$C$21</f>
        <v>#VALUE!</v>
      </c>
    </row>
    <row r="1181" spans="1:3">
      <c r="A1181" s="375" t="str">
        <f>IF(ISBLANK('Unit Type (19)'!B15), " ", 'Unit Type (19)'!B15)</f>
        <v xml:space="preserve"> </v>
      </c>
      <c r="B1181" s="375" t="str">
        <f>IF(ISBLANK('Unit Type (19)'!C15), " ", 'Unit Type (19)'!C15)</f>
        <v xml:space="preserve"> </v>
      </c>
      <c r="C1181" s="375" t="e">
        <f>B1181*'Summary Sheet'!$C$21</f>
        <v>#VALUE!</v>
      </c>
    </row>
    <row r="1182" spans="1:3">
      <c r="A1182" s="375" t="str">
        <f>IF(ISBLANK('Unit Type (19)'!B16), " ", 'Unit Type (19)'!B16)</f>
        <v xml:space="preserve"> </v>
      </c>
      <c r="B1182" s="375" t="str">
        <f>IF(ISBLANK('Unit Type (19)'!C16), " ", 'Unit Type (19)'!C16)</f>
        <v xml:space="preserve"> </v>
      </c>
      <c r="C1182" s="375" t="e">
        <f>B1182*'Summary Sheet'!$C$21</f>
        <v>#VALUE!</v>
      </c>
    </row>
    <row r="1183" spans="1:3">
      <c r="A1183" s="375" t="str">
        <f>IF(ISBLANK('Unit Type (19)'!B17), " ", 'Unit Type (19)'!B17)</f>
        <v xml:space="preserve"> </v>
      </c>
      <c r="B1183" s="375" t="str">
        <f>IF(ISBLANK('Unit Type (19)'!C17), " ", 'Unit Type (19)'!C17)</f>
        <v xml:space="preserve"> </v>
      </c>
      <c r="C1183" s="375" t="e">
        <f>B1183*'Summary Sheet'!$C$21</f>
        <v>#VALUE!</v>
      </c>
    </row>
    <row r="1184" spans="1:3">
      <c r="A1184" s="375" t="str">
        <f>IF(ISBLANK('Unit Type (19)'!B18), " ", 'Unit Type (19)'!B18)</f>
        <v xml:space="preserve"> </v>
      </c>
      <c r="B1184" s="375" t="str">
        <f>IF(ISBLANK('Unit Type (19)'!C18), " ", 'Unit Type (19)'!C18)</f>
        <v xml:space="preserve"> </v>
      </c>
      <c r="C1184" s="375" t="e">
        <f>B1184*'Summary Sheet'!$C$21</f>
        <v>#VALUE!</v>
      </c>
    </row>
    <row r="1185" spans="1:3">
      <c r="A1185" s="375" t="str">
        <f>IF(ISBLANK('Unit Type (19)'!B19), " ", 'Unit Type (19)'!B19)</f>
        <v xml:space="preserve"> </v>
      </c>
      <c r="B1185" s="375" t="str">
        <f>IF(ISBLANK('Unit Type (19)'!C19), " ", 'Unit Type (19)'!C19)</f>
        <v xml:space="preserve"> </v>
      </c>
      <c r="C1185" s="375" t="e">
        <f>B1185*'Summary Sheet'!$C$21</f>
        <v>#VALUE!</v>
      </c>
    </row>
    <row r="1186" spans="1:3">
      <c r="A1186" s="375" t="str">
        <f>IF(ISBLANK('Unit Type (19)'!B20), " ", 'Unit Type (19)'!B20)</f>
        <v xml:space="preserve"> </v>
      </c>
      <c r="B1186" s="375" t="str">
        <f>IF(ISBLANK('Unit Type (19)'!C20), " ", 'Unit Type (19)'!C20)</f>
        <v xml:space="preserve"> </v>
      </c>
      <c r="C1186" s="375" t="e">
        <f>B1186*'Summary Sheet'!$C$21</f>
        <v>#VALUE!</v>
      </c>
    </row>
    <row r="1187" spans="1:3">
      <c r="A1187" s="375" t="str">
        <f>IF(ISBLANK('Unit Type (19)'!B21), " ", 'Unit Type (19)'!B21)</f>
        <v xml:space="preserve"> </v>
      </c>
      <c r="B1187" s="375" t="str">
        <f>IF(ISBLANK('Unit Type (19)'!C21), " ", 'Unit Type (19)'!C21)</f>
        <v xml:space="preserve"> </v>
      </c>
      <c r="C1187" s="375" t="e">
        <f>B1187*'Summary Sheet'!$C$21</f>
        <v>#VALUE!</v>
      </c>
    </row>
    <row r="1188" spans="1:3">
      <c r="A1188" s="375" t="str">
        <f>IF(ISBLANK('Unit Type (19)'!B22), " ", 'Unit Type (19)'!B22)</f>
        <v xml:space="preserve"> </v>
      </c>
      <c r="B1188" s="375" t="str">
        <f>IF(ISBLANK('Unit Type (19)'!C22), " ", 'Unit Type (19)'!C22)</f>
        <v xml:space="preserve"> </v>
      </c>
      <c r="C1188" s="375" t="e">
        <f>B1188*'Summary Sheet'!$C$21</f>
        <v>#VALUE!</v>
      </c>
    </row>
    <row r="1189" spans="1:3">
      <c r="A1189" s="375" t="str">
        <f>IF(ISBLANK('Unit Type (19)'!B23), " ", 'Unit Type (19)'!B23)</f>
        <v xml:space="preserve"> </v>
      </c>
      <c r="B1189" s="375" t="str">
        <f>IF(ISBLANK('Unit Type (19)'!C23), " ", 'Unit Type (19)'!C23)</f>
        <v xml:space="preserve"> </v>
      </c>
      <c r="C1189" s="375" t="e">
        <f>B1189*'Summary Sheet'!$C$21</f>
        <v>#VALUE!</v>
      </c>
    </row>
    <row r="1190" spans="1:3">
      <c r="A1190" s="375" t="str">
        <f>IF(ISBLANK('Unit Type (19)'!B24), " ", 'Unit Type (19)'!B24)</f>
        <v xml:space="preserve"> </v>
      </c>
      <c r="B1190" s="375" t="str">
        <f>IF(ISBLANK('Unit Type (19)'!C24), " ", 'Unit Type (19)'!C24)</f>
        <v xml:space="preserve"> </v>
      </c>
      <c r="C1190" s="375" t="e">
        <f>B1190*'Summary Sheet'!$C$21</f>
        <v>#VALUE!</v>
      </c>
    </row>
    <row r="1191" spans="1:3">
      <c r="A1191" s="375" t="str">
        <f>IF(ISBLANK('Unit Type (19)'!B25), " ", 'Unit Type (19)'!B25)</f>
        <v xml:space="preserve"> </v>
      </c>
      <c r="B1191" s="375" t="str">
        <f>IF(ISBLANK('Unit Type (19)'!C25), " ", 'Unit Type (19)'!C25)</f>
        <v xml:space="preserve"> </v>
      </c>
      <c r="C1191" s="375" t="e">
        <f>B1191*'Summary Sheet'!$C$21</f>
        <v>#VALUE!</v>
      </c>
    </row>
    <row r="1192" spans="1:3">
      <c r="A1192" s="375" t="str">
        <f>IF(ISBLANK('Unit Type (19)'!B26), " ", 'Unit Type (19)'!B26)</f>
        <v xml:space="preserve"> </v>
      </c>
      <c r="B1192" s="375" t="str">
        <f>IF(ISBLANK('Unit Type (19)'!C26), " ", 'Unit Type (19)'!C26)</f>
        <v xml:space="preserve"> </v>
      </c>
      <c r="C1192" s="375" t="e">
        <f>B1192*'Summary Sheet'!$C$21</f>
        <v>#VALUE!</v>
      </c>
    </row>
    <row r="1193" spans="1:3">
      <c r="A1193" s="375" t="str">
        <f>IF(ISBLANK('Unit Type (19)'!B27), " ", 'Unit Type (19)'!B27)</f>
        <v xml:space="preserve"> </v>
      </c>
      <c r="B1193" s="375" t="str">
        <f>IF(ISBLANK('Unit Type (19)'!C27), " ", 'Unit Type (19)'!C27)</f>
        <v xml:space="preserve"> </v>
      </c>
      <c r="C1193" s="375" t="e">
        <f>B1193*'Summary Sheet'!$C$21</f>
        <v>#VALUE!</v>
      </c>
    </row>
    <row r="1194" spans="1:3">
      <c r="A1194" s="375" t="str">
        <f>IF(ISBLANK('Unit Type (19)'!B28), " ", 'Unit Type (19)'!B28)</f>
        <v xml:space="preserve"> </v>
      </c>
      <c r="B1194" s="375" t="str">
        <f>IF(ISBLANK('Unit Type (19)'!C28), " ", 'Unit Type (19)'!C28)</f>
        <v xml:space="preserve"> </v>
      </c>
      <c r="C1194" s="375" t="e">
        <f>B1194*'Summary Sheet'!$C$21</f>
        <v>#VALUE!</v>
      </c>
    </row>
    <row r="1195" spans="1:3">
      <c r="A1195" s="375" t="str">
        <f>IF(ISBLANK('Unit Type (19)'!B29), " ", 'Unit Type (19)'!B29)</f>
        <v xml:space="preserve"> </v>
      </c>
      <c r="B1195" s="375" t="str">
        <f>IF(ISBLANK('Unit Type (19)'!C29), " ", 'Unit Type (19)'!C29)</f>
        <v xml:space="preserve"> </v>
      </c>
      <c r="C1195" s="375" t="e">
        <f>B1195*'Summary Sheet'!$C$21</f>
        <v>#VALUE!</v>
      </c>
    </row>
    <row r="1196" spans="1:3">
      <c r="A1196" s="375" t="str">
        <f>IF(ISBLANK('Unit Type (19)'!B30), " ", 'Unit Type (19)'!B30)</f>
        <v xml:space="preserve"> </v>
      </c>
      <c r="B1196" s="375" t="str">
        <f>IF(ISBLANK('Unit Type (19)'!C30), " ", 'Unit Type (19)'!C30)</f>
        <v xml:space="preserve"> </v>
      </c>
      <c r="C1196" s="375" t="e">
        <f>B1196*'Summary Sheet'!$C$21</f>
        <v>#VALUE!</v>
      </c>
    </row>
    <row r="1197" spans="1:3">
      <c r="A1197" s="375" t="str">
        <f>IF(ISBLANK('Unit Type (19)'!B31), " ", 'Unit Type (19)'!B31)</f>
        <v xml:space="preserve"> </v>
      </c>
      <c r="B1197" s="375" t="str">
        <f>IF(ISBLANK('Unit Type (19)'!C31), " ", 'Unit Type (19)'!C31)</f>
        <v xml:space="preserve"> </v>
      </c>
      <c r="C1197" s="375" t="e">
        <f>B1197*'Summary Sheet'!$C$21</f>
        <v>#VALUE!</v>
      </c>
    </row>
    <row r="1198" spans="1:3">
      <c r="A1198" s="375" t="str">
        <f>IF(ISBLANK('Unit Type (19)'!B32), " ", 'Unit Type (19)'!B32)</f>
        <v xml:space="preserve"> </v>
      </c>
      <c r="B1198" s="375" t="str">
        <f>IF(ISBLANK('Unit Type (19)'!C32), " ", 'Unit Type (19)'!C32)</f>
        <v xml:space="preserve"> </v>
      </c>
      <c r="C1198" s="375" t="e">
        <f>B1198*'Summary Sheet'!$C$21</f>
        <v>#VALUE!</v>
      </c>
    </row>
    <row r="1199" spans="1:3">
      <c r="A1199" s="375" t="str">
        <f>IF(ISBLANK('Unit Type (19)'!B33), " ", 'Unit Type (19)'!B33)</f>
        <v xml:space="preserve"> </v>
      </c>
      <c r="B1199" s="375" t="str">
        <f>IF(ISBLANK('Unit Type (19)'!C33), " ", 'Unit Type (19)'!C33)</f>
        <v xml:space="preserve"> </v>
      </c>
      <c r="C1199" s="375" t="e">
        <f>B1199*'Summary Sheet'!$C$21</f>
        <v>#VALUE!</v>
      </c>
    </row>
    <row r="1200" spans="1:3">
      <c r="A1200" s="375" t="str">
        <f>IF(ISBLANK('Unit Type (19)'!B34), " ", 'Unit Type (19)'!B34)</f>
        <v xml:space="preserve"> </v>
      </c>
      <c r="B1200" s="375" t="str">
        <f>IF(ISBLANK('Unit Type (19)'!C34), " ", 'Unit Type (19)'!C34)</f>
        <v xml:space="preserve"> </v>
      </c>
      <c r="C1200" s="375" t="e">
        <f>B1200*'Summary Sheet'!$C$21</f>
        <v>#VALUE!</v>
      </c>
    </row>
    <row r="1201" spans="1:3">
      <c r="A1201" s="375" t="str">
        <f>IF(ISBLANK('Unit Type (19)'!B35), " ", 'Unit Type (19)'!B35)</f>
        <v xml:space="preserve"> </v>
      </c>
      <c r="B1201" s="375" t="str">
        <f>IF(ISBLANK('Unit Type (19)'!C35), " ", 'Unit Type (19)'!C35)</f>
        <v xml:space="preserve"> </v>
      </c>
      <c r="C1201" s="375" t="e">
        <f>B1201*'Summary Sheet'!$C$21</f>
        <v>#VALUE!</v>
      </c>
    </row>
    <row r="1202" spans="1:3">
      <c r="A1202" s="375" t="str">
        <f>IF(ISBLANK('Unit Type (19)'!B36), " ", 'Unit Type (19)'!B36)</f>
        <v xml:space="preserve"> </v>
      </c>
      <c r="B1202" s="375" t="str">
        <f>IF(ISBLANK('Unit Type (19)'!C36), " ", 'Unit Type (19)'!C36)</f>
        <v xml:space="preserve"> </v>
      </c>
      <c r="C1202" s="375" t="e">
        <f>B1202*'Summary Sheet'!$C$21</f>
        <v>#VALUE!</v>
      </c>
    </row>
    <row r="1203" spans="1:3">
      <c r="A1203" s="375" t="str">
        <f>IF(ISBLANK('Unit Type (19)'!B37), " ", 'Unit Type (19)'!B37)</f>
        <v xml:space="preserve"> </v>
      </c>
      <c r="B1203" s="375" t="str">
        <f>IF(ISBLANK('Unit Type (19)'!C37), " ", 'Unit Type (19)'!C37)</f>
        <v xml:space="preserve"> </v>
      </c>
      <c r="C1203" s="375" t="e">
        <f>B1203*'Summary Sheet'!$C$21</f>
        <v>#VALUE!</v>
      </c>
    </row>
    <row r="1204" spans="1:3">
      <c r="A1204" s="375" t="str">
        <f>IF(ISBLANK('Unit Type (19)'!B38), " ", 'Unit Type (19)'!B38)</f>
        <v xml:space="preserve"> </v>
      </c>
      <c r="B1204" s="375" t="str">
        <f>IF(ISBLANK('Unit Type (19)'!C38), " ", 'Unit Type (19)'!C38)</f>
        <v xml:space="preserve"> </v>
      </c>
      <c r="C1204" s="375" t="e">
        <f>B1204*'Summary Sheet'!$C$21</f>
        <v>#VALUE!</v>
      </c>
    </row>
    <row r="1205" spans="1:3">
      <c r="A1205" s="375" t="str">
        <f>IF(ISBLANK('Unit Type (19)'!B39), " ", 'Unit Type (19)'!B39)</f>
        <v xml:space="preserve"> </v>
      </c>
      <c r="B1205" s="375" t="str">
        <f>IF(ISBLANK('Unit Type (19)'!C39), " ", 'Unit Type (19)'!C39)</f>
        <v xml:space="preserve"> </v>
      </c>
      <c r="C1205" s="375" t="e">
        <f>B1205*'Summary Sheet'!$C$21</f>
        <v>#VALUE!</v>
      </c>
    </row>
    <row r="1206" spans="1:3">
      <c r="A1206" s="375" t="str">
        <f>IF(ISBLANK('Unit Type (19)'!B40), " ", 'Unit Type (19)'!B40)</f>
        <v xml:space="preserve"> </v>
      </c>
      <c r="B1206" s="375" t="str">
        <f>IF(ISBLANK('Unit Type (19)'!C40), " ", 'Unit Type (19)'!C40)</f>
        <v xml:space="preserve"> </v>
      </c>
      <c r="C1206" s="375" t="e">
        <f>B1206*'Summary Sheet'!$C$21</f>
        <v>#VALUE!</v>
      </c>
    </row>
    <row r="1207" spans="1:3">
      <c r="A1207" s="375" t="str">
        <f>IF(ISBLANK('Unit Type (19)'!B41), " ", 'Unit Type (19)'!B41)</f>
        <v xml:space="preserve"> </v>
      </c>
      <c r="B1207" s="375" t="str">
        <f>IF(ISBLANK('Unit Type (19)'!C41), " ", 'Unit Type (19)'!C41)</f>
        <v xml:space="preserve"> </v>
      </c>
      <c r="C1207" s="375" t="e">
        <f>B1207*'Summary Sheet'!$C$21</f>
        <v>#VALUE!</v>
      </c>
    </row>
    <row r="1208" spans="1:3">
      <c r="A1208" s="375" t="str">
        <f>IF(ISBLANK('Unit Type (19)'!B42), " ", 'Unit Type (19)'!B42)</f>
        <v xml:space="preserve"> </v>
      </c>
      <c r="B1208" s="375" t="str">
        <f>IF(ISBLANK('Unit Type (19)'!C42), " ", 'Unit Type (19)'!C42)</f>
        <v xml:space="preserve"> </v>
      </c>
      <c r="C1208" s="375" t="e">
        <f>B1208*'Summary Sheet'!$C$21</f>
        <v>#VALUE!</v>
      </c>
    </row>
    <row r="1209" spans="1:3">
      <c r="A1209" s="375" t="str">
        <f>IF(ISBLANK('Unit Type (19)'!B43), " ", 'Unit Type (19)'!B43)</f>
        <v xml:space="preserve"> </v>
      </c>
      <c r="B1209" s="375" t="str">
        <f>IF(ISBLANK('Unit Type (19)'!C43), " ", 'Unit Type (19)'!C43)</f>
        <v xml:space="preserve"> </v>
      </c>
      <c r="C1209" s="375" t="e">
        <f>B1209*'Summary Sheet'!$C$21</f>
        <v>#VALUE!</v>
      </c>
    </row>
    <row r="1210" spans="1:3">
      <c r="A1210" s="375" t="str">
        <f>IF(ISBLANK('Unit Type (19)'!B44), " ", 'Unit Type (19)'!B44)</f>
        <v xml:space="preserve"> </v>
      </c>
      <c r="B1210" s="375" t="str">
        <f>IF(ISBLANK('Unit Type (19)'!C44), " ", 'Unit Type (19)'!C44)</f>
        <v xml:space="preserve"> </v>
      </c>
      <c r="C1210" s="375" t="e">
        <f>B1210*'Summary Sheet'!$C$21</f>
        <v>#VALUE!</v>
      </c>
    </row>
    <row r="1211" spans="1:3">
      <c r="A1211" s="375" t="str">
        <f>IF(ISBLANK('Unit Type (19)'!B45), " ", 'Unit Type (19)'!B45)</f>
        <v xml:space="preserve"> </v>
      </c>
      <c r="B1211" s="375" t="str">
        <f>IF(ISBLANK('Unit Type (19)'!C45), " ", 'Unit Type (19)'!C45)</f>
        <v xml:space="preserve"> </v>
      </c>
      <c r="C1211" s="375" t="e">
        <f>B1211*'Summary Sheet'!$C$21</f>
        <v>#VALUE!</v>
      </c>
    </row>
    <row r="1212" spans="1:3">
      <c r="A1212" s="375" t="str">
        <f>IF(ISBLANK('Unit Type (19)'!B46), " ", 'Unit Type (19)'!B46)</f>
        <v xml:space="preserve"> </v>
      </c>
      <c r="B1212" s="375" t="str">
        <f>IF(ISBLANK('Unit Type (19)'!C46), " ", 'Unit Type (19)'!C46)</f>
        <v xml:space="preserve"> </v>
      </c>
      <c r="C1212" s="375" t="e">
        <f>B1212*'Summary Sheet'!$C$21</f>
        <v>#VALUE!</v>
      </c>
    </row>
    <row r="1213" spans="1:3">
      <c r="A1213" s="375" t="str">
        <f>IF(ISBLANK('Unit Type (19)'!B47), " ", 'Unit Type (19)'!B47)</f>
        <v xml:space="preserve"> </v>
      </c>
      <c r="B1213" s="375" t="str">
        <f>IF(ISBLANK('Unit Type (19)'!C47), " ", 'Unit Type (19)'!C47)</f>
        <v xml:space="preserve"> </v>
      </c>
      <c r="C1213" s="375" t="e">
        <f>B1213*'Summary Sheet'!$C$21</f>
        <v>#VALUE!</v>
      </c>
    </row>
    <row r="1214" spans="1:3">
      <c r="A1214" s="375" t="str">
        <f>IF(ISBLANK('Unit Type (19)'!B48), " ", 'Unit Type (19)'!B48)</f>
        <v xml:space="preserve"> </v>
      </c>
      <c r="B1214" s="375" t="str">
        <f>IF(ISBLANK('Unit Type (19)'!C48), " ", 'Unit Type (19)'!C48)</f>
        <v xml:space="preserve"> </v>
      </c>
      <c r="C1214" s="375" t="e">
        <f>B1214*'Summary Sheet'!$C$21</f>
        <v>#VALUE!</v>
      </c>
    </row>
    <row r="1215" spans="1:3">
      <c r="A1215" s="375" t="str">
        <f>IF(ISBLANK('Unit Type (19)'!B49), " ", 'Unit Type (19)'!B49)</f>
        <v xml:space="preserve"> </v>
      </c>
      <c r="B1215" s="375" t="str">
        <f>IF(ISBLANK('Unit Type (19)'!C49), " ", 'Unit Type (19)'!C49)</f>
        <v xml:space="preserve"> </v>
      </c>
      <c r="C1215" s="375" t="e">
        <f>B1215*'Summary Sheet'!$C$21</f>
        <v>#VALUE!</v>
      </c>
    </row>
    <row r="1216" spans="1:3">
      <c r="A1216" s="375" t="str">
        <f>IF(ISBLANK('Unit Type (19)'!B50), " ", 'Unit Type (19)'!B50)</f>
        <v xml:space="preserve"> </v>
      </c>
      <c r="B1216" s="375" t="str">
        <f>IF(ISBLANK('Unit Type (19)'!C50), " ", 'Unit Type (19)'!C50)</f>
        <v xml:space="preserve"> </v>
      </c>
      <c r="C1216" s="375" t="e">
        <f>B1216*'Summary Sheet'!$C$21</f>
        <v>#VALUE!</v>
      </c>
    </row>
    <row r="1217" spans="1:3">
      <c r="A1217" s="375" t="str">
        <f>IF(ISBLANK('Unit Type (19)'!B51), " ", 'Unit Type (19)'!B51)</f>
        <v xml:space="preserve"> </v>
      </c>
      <c r="B1217" s="375" t="str">
        <f>IF(ISBLANK('Unit Type (19)'!C51), " ", 'Unit Type (19)'!C51)</f>
        <v xml:space="preserve"> </v>
      </c>
      <c r="C1217" s="375" t="e">
        <f>B1217*'Summary Sheet'!$C$21</f>
        <v>#VALUE!</v>
      </c>
    </row>
    <row r="1218" spans="1:3">
      <c r="A1218" s="375" t="str">
        <f>IF(ISBLANK('Unit Type (19)'!B52), " ", 'Unit Type (19)'!B52)</f>
        <v xml:space="preserve"> </v>
      </c>
      <c r="B1218" s="375" t="str">
        <f>IF(ISBLANK('Unit Type (19)'!C52), " ", 'Unit Type (19)'!C52)</f>
        <v xml:space="preserve"> </v>
      </c>
      <c r="C1218" s="375" t="e">
        <f>B1218*'Summary Sheet'!$C$21</f>
        <v>#VALUE!</v>
      </c>
    </row>
    <row r="1219" spans="1:3">
      <c r="A1219" s="375" t="str">
        <f>IF(ISBLANK('Unit Type (19)'!B53), " ", 'Unit Type (19)'!B53)</f>
        <v xml:space="preserve"> </v>
      </c>
      <c r="B1219" s="375" t="str">
        <f>IF(ISBLANK('Unit Type (19)'!C53), " ", 'Unit Type (19)'!C53)</f>
        <v xml:space="preserve"> </v>
      </c>
      <c r="C1219" s="375" t="e">
        <f>B1219*'Summary Sheet'!$C$21</f>
        <v>#VALUE!</v>
      </c>
    </row>
    <row r="1220" spans="1:3">
      <c r="A1220" s="375" t="str">
        <f>IF(ISBLANK('Unit Type (19)'!B54), " ", 'Unit Type (19)'!B54)</f>
        <v xml:space="preserve"> </v>
      </c>
      <c r="B1220" s="375" t="str">
        <f>IF(ISBLANK('Unit Type (19)'!C54), " ", 'Unit Type (19)'!C54)</f>
        <v xml:space="preserve"> </v>
      </c>
      <c r="C1220" s="375" t="e">
        <f>B1220*'Summary Sheet'!$C$21</f>
        <v>#VALUE!</v>
      </c>
    </row>
    <row r="1221" spans="1:3">
      <c r="A1221" s="375" t="str">
        <f>IF(ISBLANK('Unit Type (19)'!B55), " ", 'Unit Type (19)'!B55)</f>
        <v xml:space="preserve"> </v>
      </c>
      <c r="B1221" s="375" t="str">
        <f>IF(ISBLANK('Unit Type (19)'!C55), " ", 'Unit Type (19)'!C55)</f>
        <v xml:space="preserve"> </v>
      </c>
      <c r="C1221" s="375" t="e">
        <f>B1221*'Summary Sheet'!$C$21</f>
        <v>#VALUE!</v>
      </c>
    </row>
    <row r="1222" spans="1:3">
      <c r="A1222" s="375" t="str">
        <f>IF(ISBLANK('Unit Type (19)'!B56), " ", 'Unit Type (19)'!B56)</f>
        <v xml:space="preserve"> </v>
      </c>
      <c r="B1222" s="375" t="str">
        <f>IF(ISBLANK('Unit Type (19)'!C56), " ", 'Unit Type (19)'!C56)</f>
        <v xml:space="preserve"> </v>
      </c>
      <c r="C1222" s="375" t="e">
        <f>B1222*'Summary Sheet'!$C$21</f>
        <v>#VALUE!</v>
      </c>
    </row>
    <row r="1223" spans="1:3">
      <c r="A1223" s="375" t="str">
        <f>IF(ISBLANK('Unit Type (19)'!B57), " ", 'Unit Type (19)'!B57)</f>
        <v xml:space="preserve"> </v>
      </c>
      <c r="B1223" s="375" t="str">
        <f>IF(ISBLANK('Unit Type (19)'!C57), " ", 'Unit Type (19)'!C57)</f>
        <v xml:space="preserve"> </v>
      </c>
      <c r="C1223" s="375" t="e">
        <f>B1223*'Summary Sheet'!$C$21</f>
        <v>#VALUE!</v>
      </c>
    </row>
    <row r="1224" spans="1:3">
      <c r="A1224" s="375" t="str">
        <f>IF(ISBLANK('Unit Type (19)'!B58), " ", 'Unit Type (19)'!B58)</f>
        <v xml:space="preserve"> </v>
      </c>
      <c r="B1224" s="375" t="str">
        <f>IF(ISBLANK('Unit Type (19)'!C58), " ", 'Unit Type (19)'!C58)</f>
        <v xml:space="preserve"> </v>
      </c>
      <c r="C1224" s="375" t="e">
        <f>B1224*'Summary Sheet'!$C$21</f>
        <v>#VALUE!</v>
      </c>
    </row>
    <row r="1225" spans="1:3">
      <c r="A1225" s="375" t="str">
        <f>IF(ISBLANK('Unit Type (19)'!B59), " ", 'Unit Type (19)'!B59)</f>
        <v xml:space="preserve"> </v>
      </c>
      <c r="B1225" s="375" t="str">
        <f>IF(ISBLANK('Unit Type (19)'!C59), " ", 'Unit Type (19)'!C59)</f>
        <v xml:space="preserve"> </v>
      </c>
      <c r="C1225" s="375" t="e">
        <f>B1225*'Summary Sheet'!$C$21</f>
        <v>#VALUE!</v>
      </c>
    </row>
    <row r="1226" spans="1:3">
      <c r="A1226" s="375" t="str">
        <f>IF(ISBLANK('Unit Type (19)'!B60), " ", 'Unit Type (19)'!B60)</f>
        <v xml:space="preserve"> </v>
      </c>
      <c r="B1226" s="375" t="str">
        <f>IF(ISBLANK('Unit Type (19)'!C60), " ", 'Unit Type (19)'!C60)</f>
        <v xml:space="preserve"> </v>
      </c>
      <c r="C1226" s="375" t="e">
        <f>B1226*'Summary Sheet'!$C$21</f>
        <v>#VALUE!</v>
      </c>
    </row>
    <row r="1227" spans="1:3">
      <c r="A1227" s="375" t="str">
        <f>IF(ISBLANK('Unit Type (19)'!B61), " ", 'Unit Type (19)'!B61)</f>
        <v xml:space="preserve"> </v>
      </c>
      <c r="B1227" s="375" t="str">
        <f>IF(ISBLANK('Unit Type (19)'!C61), " ", 'Unit Type (19)'!C61)</f>
        <v xml:space="preserve"> </v>
      </c>
      <c r="C1227" s="375" t="e">
        <f>B1227*'Summary Sheet'!$C$21</f>
        <v>#VALUE!</v>
      </c>
    </row>
    <row r="1228" spans="1:3">
      <c r="A1228" s="375" t="str">
        <f>IF(ISBLANK('Unit Type (19)'!B62), " ", 'Unit Type (19)'!B62)</f>
        <v xml:space="preserve"> </v>
      </c>
      <c r="B1228" s="375" t="str">
        <f>IF(ISBLANK('Unit Type (19)'!C62), " ", 'Unit Type (19)'!C62)</f>
        <v xml:space="preserve"> </v>
      </c>
      <c r="C1228" s="375" t="e">
        <f>B1228*'Summary Sheet'!$C$21</f>
        <v>#VALUE!</v>
      </c>
    </row>
    <row r="1229" spans="1:3">
      <c r="A1229" s="375" t="str">
        <f>IF(ISBLANK('Unit Type (19)'!B63), " ", 'Unit Type (19)'!B63)</f>
        <v xml:space="preserve"> </v>
      </c>
      <c r="B1229" s="375" t="str">
        <f>IF(ISBLANK('Unit Type (19)'!C63), " ", 'Unit Type (19)'!C63)</f>
        <v xml:space="preserve"> </v>
      </c>
      <c r="C1229" s="375" t="e">
        <f>B1229*'Summary Sheet'!$C$21</f>
        <v>#VALUE!</v>
      </c>
    </row>
    <row r="1230" spans="1:3">
      <c r="A1230" s="375" t="str">
        <f>IF(ISBLANK('Unit Type (19)'!B64), " ", 'Unit Type (19)'!B64)</f>
        <v xml:space="preserve"> </v>
      </c>
      <c r="B1230" s="375" t="str">
        <f>IF(ISBLANK('Unit Type (19)'!C64), " ", 'Unit Type (19)'!C64)</f>
        <v xml:space="preserve"> </v>
      </c>
      <c r="C1230" s="375" t="e">
        <f>B1230*'Summary Sheet'!$C$21</f>
        <v>#VALUE!</v>
      </c>
    </row>
    <row r="1231" spans="1:3">
      <c r="A1231" s="375" t="str">
        <f>IF(ISBLANK('Unit Type (19)'!B65), " ", 'Unit Type (19)'!B65)</f>
        <v xml:space="preserve"> </v>
      </c>
      <c r="B1231" s="375" t="str">
        <f>IF(ISBLANK('Unit Type (19)'!C65), " ", 'Unit Type (19)'!C65)</f>
        <v xml:space="preserve"> </v>
      </c>
      <c r="C1231" s="375" t="e">
        <f>B1231*'Summary Sheet'!$C$21</f>
        <v>#VALUE!</v>
      </c>
    </row>
    <row r="1232" spans="1:3">
      <c r="A1232" s="375" t="str">
        <f>IF(ISBLANK('Unit Type (19)'!B66), " ", 'Unit Type (19)'!B66)</f>
        <v xml:space="preserve"> </v>
      </c>
      <c r="B1232" s="375" t="str">
        <f>IF(ISBLANK('Unit Type (19)'!C66), " ", 'Unit Type (19)'!C66)</f>
        <v xml:space="preserve"> </v>
      </c>
      <c r="C1232" s="375" t="e">
        <f>B1232*'Summary Sheet'!$C$21</f>
        <v>#VALUE!</v>
      </c>
    </row>
    <row r="1233" spans="1:3">
      <c r="A1233" s="375" t="str">
        <f>IF(ISBLANK('Unit Type (19)'!B67), " ", 'Unit Type (19)'!B67)</f>
        <v xml:space="preserve"> </v>
      </c>
      <c r="B1233" s="375" t="str">
        <f>IF(ISBLANK('Unit Type (19)'!C67), " ", 'Unit Type (19)'!C67)</f>
        <v xml:space="preserve"> </v>
      </c>
      <c r="C1233" s="375" t="e">
        <f>B1233*'Summary Sheet'!$C$21</f>
        <v>#VALUE!</v>
      </c>
    </row>
    <row r="1234" spans="1:3">
      <c r="A1234" s="375" t="str">
        <f>IF(ISBLANK('Unit Type (19)'!B68), " ", 'Unit Type (19)'!B68)</f>
        <v xml:space="preserve"> </v>
      </c>
      <c r="B1234" s="375" t="str">
        <f>IF(ISBLANK('Unit Type (19)'!C68), " ", 'Unit Type (19)'!C68)</f>
        <v xml:space="preserve"> </v>
      </c>
      <c r="C1234" s="375" t="e">
        <f>B1234*'Summary Sheet'!$C$21</f>
        <v>#VALUE!</v>
      </c>
    </row>
    <row r="1235" spans="1:3">
      <c r="A1235" s="375" t="str">
        <f>IF(ISBLANK('Unit Type (19)'!B69), " ", 'Unit Type (19)'!B69)</f>
        <v xml:space="preserve"> </v>
      </c>
      <c r="B1235" s="375" t="str">
        <f>IF(ISBLANK('Unit Type (19)'!C69), " ", 'Unit Type (19)'!C69)</f>
        <v xml:space="preserve"> </v>
      </c>
      <c r="C1235" s="375" t="e">
        <f>B1235*'Summary Sheet'!$C$21</f>
        <v>#VALUE!</v>
      </c>
    </row>
    <row r="1236" spans="1:3">
      <c r="A1236" s="375" t="str">
        <f>IF(ISBLANK('Unit Type (19)'!B70), " ", 'Unit Type (19)'!B70)</f>
        <v xml:space="preserve"> </v>
      </c>
      <c r="B1236" s="375" t="str">
        <f>IF(ISBLANK('Unit Type (19)'!C70), " ", 'Unit Type (19)'!C70)</f>
        <v xml:space="preserve"> </v>
      </c>
      <c r="C1236" s="375" t="e">
        <f>B1236*'Summary Sheet'!$C$21</f>
        <v>#VALUE!</v>
      </c>
    </row>
    <row r="1237" spans="1:3">
      <c r="A1237" s="375" t="str">
        <f>IF(ISBLANK('Unit Type (20)'!B6), " ", 'Unit Type (20)'!B6)</f>
        <v xml:space="preserve"> </v>
      </c>
      <c r="B1237" s="375" t="str">
        <f>IF(ISBLANK('Unit Type (20)'!C6), " ", 'Unit Type (20)'!C6)</f>
        <v xml:space="preserve"> </v>
      </c>
      <c r="C1237" s="375" t="e">
        <f>B1237*'Summary Sheet'!$C$22</f>
        <v>#VALUE!</v>
      </c>
    </row>
    <row r="1238" spans="1:3">
      <c r="A1238" s="375" t="str">
        <f>IF(ISBLANK('Unit Type (20)'!B7), " ", 'Unit Type (20)'!B7)</f>
        <v xml:space="preserve"> </v>
      </c>
      <c r="B1238" s="375" t="str">
        <f>IF(ISBLANK('Unit Type (20)'!C7), " ", 'Unit Type (20)'!C7)</f>
        <v xml:space="preserve"> </v>
      </c>
      <c r="C1238" s="375" t="e">
        <f>B1238*'Summary Sheet'!$C$22</f>
        <v>#VALUE!</v>
      </c>
    </row>
    <row r="1239" spans="1:3">
      <c r="A1239" s="375" t="str">
        <f>IF(ISBLANK('Unit Type (20)'!B8), " ", 'Unit Type (20)'!B8)</f>
        <v xml:space="preserve"> </v>
      </c>
      <c r="B1239" s="375" t="str">
        <f>IF(ISBLANK('Unit Type (20)'!C8), " ", 'Unit Type (20)'!C8)</f>
        <v xml:space="preserve"> </v>
      </c>
      <c r="C1239" s="375" t="e">
        <f>B1239*'Summary Sheet'!$C$22</f>
        <v>#VALUE!</v>
      </c>
    </row>
    <row r="1240" spans="1:3">
      <c r="A1240" s="375" t="str">
        <f>IF(ISBLANK('Unit Type (20)'!B9), " ", 'Unit Type (20)'!B9)</f>
        <v xml:space="preserve"> </v>
      </c>
      <c r="B1240" s="375" t="str">
        <f>IF(ISBLANK('Unit Type (20)'!C9), " ", 'Unit Type (20)'!C9)</f>
        <v xml:space="preserve"> </v>
      </c>
      <c r="C1240" s="375" t="e">
        <f>B1240*'Summary Sheet'!$C$22</f>
        <v>#VALUE!</v>
      </c>
    </row>
    <row r="1241" spans="1:3">
      <c r="A1241" s="375" t="str">
        <f>IF(ISBLANK('Unit Type (20)'!B10), " ", 'Unit Type (20)'!B10)</f>
        <v xml:space="preserve"> </v>
      </c>
      <c r="B1241" s="375" t="str">
        <f>IF(ISBLANK('Unit Type (20)'!C10), " ", 'Unit Type (20)'!C10)</f>
        <v xml:space="preserve"> </v>
      </c>
      <c r="C1241" s="375" t="e">
        <f>B1241*'Summary Sheet'!$C$22</f>
        <v>#VALUE!</v>
      </c>
    </row>
    <row r="1242" spans="1:3">
      <c r="A1242" s="375" t="str">
        <f>IF(ISBLANK('Unit Type (20)'!B11), " ", 'Unit Type (20)'!B11)</f>
        <v xml:space="preserve"> </v>
      </c>
      <c r="B1242" s="375" t="str">
        <f>IF(ISBLANK('Unit Type (20)'!C11), " ", 'Unit Type (20)'!C11)</f>
        <v xml:space="preserve"> </v>
      </c>
      <c r="C1242" s="375" t="e">
        <f>B1242*'Summary Sheet'!$C$22</f>
        <v>#VALUE!</v>
      </c>
    </row>
    <row r="1243" spans="1:3">
      <c r="A1243" s="375" t="str">
        <f>IF(ISBLANK('Unit Type (20)'!B12), " ", 'Unit Type (20)'!B12)</f>
        <v xml:space="preserve"> </v>
      </c>
      <c r="B1243" s="375" t="str">
        <f>IF(ISBLANK('Unit Type (20)'!C12), " ", 'Unit Type (20)'!C12)</f>
        <v xml:space="preserve"> </v>
      </c>
      <c r="C1243" s="375" t="e">
        <f>B1243*'Summary Sheet'!$C$22</f>
        <v>#VALUE!</v>
      </c>
    </row>
    <row r="1244" spans="1:3">
      <c r="A1244" s="375" t="str">
        <f>IF(ISBLANK('Unit Type (20)'!B13), " ", 'Unit Type (20)'!B13)</f>
        <v xml:space="preserve"> </v>
      </c>
      <c r="B1244" s="375" t="str">
        <f>IF(ISBLANK('Unit Type (20)'!C13), " ", 'Unit Type (20)'!C13)</f>
        <v xml:space="preserve"> </v>
      </c>
      <c r="C1244" s="375" t="e">
        <f>B1244*'Summary Sheet'!$C$22</f>
        <v>#VALUE!</v>
      </c>
    </row>
    <row r="1245" spans="1:3">
      <c r="A1245" s="375" t="str">
        <f>IF(ISBLANK('Unit Type (20)'!B14), " ", 'Unit Type (20)'!B14)</f>
        <v xml:space="preserve"> </v>
      </c>
      <c r="B1245" s="375" t="str">
        <f>IF(ISBLANK('Unit Type (20)'!C14), " ", 'Unit Type (20)'!C14)</f>
        <v xml:space="preserve"> </v>
      </c>
      <c r="C1245" s="375" t="e">
        <f>B1245*'Summary Sheet'!$C$22</f>
        <v>#VALUE!</v>
      </c>
    </row>
    <row r="1246" spans="1:3">
      <c r="A1246" s="375" t="str">
        <f>IF(ISBLANK('Unit Type (20)'!B15), " ", 'Unit Type (20)'!B15)</f>
        <v xml:space="preserve"> </v>
      </c>
      <c r="B1246" s="375" t="str">
        <f>IF(ISBLANK('Unit Type (20)'!C15), " ", 'Unit Type (20)'!C15)</f>
        <v xml:space="preserve"> </v>
      </c>
      <c r="C1246" s="375" t="e">
        <f>B1246*'Summary Sheet'!$C$22</f>
        <v>#VALUE!</v>
      </c>
    </row>
    <row r="1247" spans="1:3">
      <c r="A1247" s="375" t="str">
        <f>IF(ISBLANK('Unit Type (20)'!B16), " ", 'Unit Type (20)'!B16)</f>
        <v xml:space="preserve"> </v>
      </c>
      <c r="B1247" s="375" t="str">
        <f>IF(ISBLANK('Unit Type (20)'!C16), " ", 'Unit Type (20)'!C16)</f>
        <v xml:space="preserve"> </v>
      </c>
      <c r="C1247" s="375" t="e">
        <f>B1247*'Summary Sheet'!$C$22</f>
        <v>#VALUE!</v>
      </c>
    </row>
    <row r="1248" spans="1:3">
      <c r="A1248" s="375" t="str">
        <f>IF(ISBLANK('Unit Type (20)'!B17), " ", 'Unit Type (20)'!B17)</f>
        <v xml:space="preserve"> </v>
      </c>
      <c r="B1248" s="375" t="str">
        <f>IF(ISBLANK('Unit Type (20)'!C17), " ", 'Unit Type (20)'!C17)</f>
        <v xml:space="preserve"> </v>
      </c>
      <c r="C1248" s="375" t="e">
        <f>B1248*'Summary Sheet'!$C$22</f>
        <v>#VALUE!</v>
      </c>
    </row>
    <row r="1249" spans="1:3">
      <c r="A1249" s="375" t="str">
        <f>IF(ISBLANK('Unit Type (20)'!B18), " ", 'Unit Type (20)'!B18)</f>
        <v xml:space="preserve"> </v>
      </c>
      <c r="B1249" s="375" t="str">
        <f>IF(ISBLANK('Unit Type (20)'!C18), " ", 'Unit Type (20)'!C18)</f>
        <v xml:space="preserve"> </v>
      </c>
      <c r="C1249" s="375" t="e">
        <f>B1249*'Summary Sheet'!$C$22</f>
        <v>#VALUE!</v>
      </c>
    </row>
    <row r="1250" spans="1:3">
      <c r="A1250" s="375" t="str">
        <f>IF(ISBLANK('Unit Type (20)'!B19), " ", 'Unit Type (20)'!B19)</f>
        <v xml:space="preserve"> </v>
      </c>
      <c r="B1250" s="375" t="str">
        <f>IF(ISBLANK('Unit Type (20)'!C19), " ", 'Unit Type (20)'!C19)</f>
        <v xml:space="preserve"> </v>
      </c>
      <c r="C1250" s="375" t="e">
        <f>B1250*'Summary Sheet'!$C$22</f>
        <v>#VALUE!</v>
      </c>
    </row>
    <row r="1251" spans="1:3">
      <c r="A1251" s="375" t="str">
        <f>IF(ISBLANK('Unit Type (20)'!B20), " ", 'Unit Type (20)'!B20)</f>
        <v xml:space="preserve"> </v>
      </c>
      <c r="B1251" s="375" t="str">
        <f>IF(ISBLANK('Unit Type (20)'!C20), " ", 'Unit Type (20)'!C20)</f>
        <v xml:space="preserve"> </v>
      </c>
      <c r="C1251" s="375" t="e">
        <f>B1251*'Summary Sheet'!$C$22</f>
        <v>#VALUE!</v>
      </c>
    </row>
    <row r="1252" spans="1:3">
      <c r="A1252" s="375" t="str">
        <f>IF(ISBLANK('Unit Type (20)'!B21), " ", 'Unit Type (20)'!B21)</f>
        <v xml:space="preserve"> </v>
      </c>
      <c r="B1252" s="375" t="str">
        <f>IF(ISBLANK('Unit Type (20)'!C21), " ", 'Unit Type (20)'!C21)</f>
        <v xml:space="preserve"> </v>
      </c>
      <c r="C1252" s="375" t="e">
        <f>B1252*'Summary Sheet'!$C$22</f>
        <v>#VALUE!</v>
      </c>
    </row>
    <row r="1253" spans="1:3">
      <c r="A1253" s="375" t="str">
        <f>IF(ISBLANK('Unit Type (20)'!B22), " ", 'Unit Type (20)'!B22)</f>
        <v xml:space="preserve"> </v>
      </c>
      <c r="B1253" s="375" t="str">
        <f>IF(ISBLANK('Unit Type (20)'!C22), " ", 'Unit Type (20)'!C22)</f>
        <v xml:space="preserve"> </v>
      </c>
      <c r="C1253" s="375" t="e">
        <f>B1253*'Summary Sheet'!$C$22</f>
        <v>#VALUE!</v>
      </c>
    </row>
    <row r="1254" spans="1:3">
      <c r="A1254" s="375" t="str">
        <f>IF(ISBLANK('Unit Type (20)'!B23), " ", 'Unit Type (20)'!B23)</f>
        <v xml:space="preserve"> </v>
      </c>
      <c r="B1254" s="375" t="str">
        <f>IF(ISBLANK('Unit Type (20)'!C23), " ", 'Unit Type (20)'!C23)</f>
        <v xml:space="preserve"> </v>
      </c>
      <c r="C1254" s="375" t="e">
        <f>B1254*'Summary Sheet'!$C$22</f>
        <v>#VALUE!</v>
      </c>
    </row>
    <row r="1255" spans="1:3">
      <c r="A1255" s="375" t="str">
        <f>IF(ISBLANK('Unit Type (20)'!B24), " ", 'Unit Type (20)'!B24)</f>
        <v xml:space="preserve"> </v>
      </c>
      <c r="B1255" s="375" t="str">
        <f>IF(ISBLANK('Unit Type (20)'!C24), " ", 'Unit Type (20)'!C24)</f>
        <v xml:space="preserve"> </v>
      </c>
      <c r="C1255" s="375" t="e">
        <f>B1255*'Summary Sheet'!$C$22</f>
        <v>#VALUE!</v>
      </c>
    </row>
    <row r="1256" spans="1:3">
      <c r="A1256" s="375" t="str">
        <f>IF(ISBLANK('Unit Type (20)'!B25), " ", 'Unit Type (20)'!B25)</f>
        <v xml:space="preserve"> </v>
      </c>
      <c r="B1256" s="375" t="str">
        <f>IF(ISBLANK('Unit Type (20)'!C25), " ", 'Unit Type (20)'!C25)</f>
        <v xml:space="preserve"> </v>
      </c>
      <c r="C1256" s="375" t="e">
        <f>B1256*'Summary Sheet'!$C$22</f>
        <v>#VALUE!</v>
      </c>
    </row>
    <row r="1257" spans="1:3">
      <c r="A1257" s="375" t="str">
        <f>IF(ISBLANK('Unit Type (20)'!B26), " ", 'Unit Type (20)'!B26)</f>
        <v xml:space="preserve"> </v>
      </c>
      <c r="B1257" s="375" t="str">
        <f>IF(ISBLANK('Unit Type (20)'!C26), " ", 'Unit Type (20)'!C26)</f>
        <v xml:space="preserve"> </v>
      </c>
      <c r="C1257" s="375" t="e">
        <f>B1257*'Summary Sheet'!$C$22</f>
        <v>#VALUE!</v>
      </c>
    </row>
    <row r="1258" spans="1:3">
      <c r="A1258" s="375" t="str">
        <f>IF(ISBLANK('Unit Type (20)'!B27), " ", 'Unit Type (20)'!B27)</f>
        <v xml:space="preserve"> </v>
      </c>
      <c r="B1258" s="375" t="str">
        <f>IF(ISBLANK('Unit Type (20)'!C27), " ", 'Unit Type (20)'!C27)</f>
        <v xml:space="preserve"> </v>
      </c>
      <c r="C1258" s="375" t="e">
        <f>B1258*'Summary Sheet'!$C$22</f>
        <v>#VALUE!</v>
      </c>
    </row>
    <row r="1259" spans="1:3">
      <c r="A1259" s="375" t="str">
        <f>IF(ISBLANK('Unit Type (20)'!B28), " ", 'Unit Type (20)'!B28)</f>
        <v xml:space="preserve"> </v>
      </c>
      <c r="B1259" s="375" t="str">
        <f>IF(ISBLANK('Unit Type (20)'!C28), " ", 'Unit Type (20)'!C28)</f>
        <v xml:space="preserve"> </v>
      </c>
      <c r="C1259" s="375" t="e">
        <f>B1259*'Summary Sheet'!$C$22</f>
        <v>#VALUE!</v>
      </c>
    </row>
    <row r="1260" spans="1:3">
      <c r="A1260" s="375" t="str">
        <f>IF(ISBLANK('Unit Type (20)'!B29), " ", 'Unit Type (20)'!B29)</f>
        <v xml:space="preserve"> </v>
      </c>
      <c r="B1260" s="375" t="str">
        <f>IF(ISBLANK('Unit Type (20)'!C29), " ", 'Unit Type (20)'!C29)</f>
        <v xml:space="preserve"> </v>
      </c>
      <c r="C1260" s="375" t="e">
        <f>B1260*'Summary Sheet'!$C$22</f>
        <v>#VALUE!</v>
      </c>
    </row>
    <row r="1261" spans="1:3">
      <c r="A1261" s="375" t="str">
        <f>IF(ISBLANK('Unit Type (20)'!B30), " ", 'Unit Type (20)'!B30)</f>
        <v xml:space="preserve"> </v>
      </c>
      <c r="B1261" s="375" t="str">
        <f>IF(ISBLANK('Unit Type (20)'!C30), " ", 'Unit Type (20)'!C30)</f>
        <v xml:space="preserve"> </v>
      </c>
      <c r="C1261" s="375" t="e">
        <f>B1261*'Summary Sheet'!$C$22</f>
        <v>#VALUE!</v>
      </c>
    </row>
    <row r="1262" spans="1:3">
      <c r="A1262" s="375" t="str">
        <f>IF(ISBLANK('Unit Type (20)'!B31), " ", 'Unit Type (20)'!B31)</f>
        <v xml:space="preserve"> </v>
      </c>
      <c r="B1262" s="375" t="str">
        <f>IF(ISBLANK('Unit Type (20)'!C31), " ", 'Unit Type (20)'!C31)</f>
        <v xml:space="preserve"> </v>
      </c>
      <c r="C1262" s="375" t="e">
        <f>B1262*'Summary Sheet'!$C$22</f>
        <v>#VALUE!</v>
      </c>
    </row>
    <row r="1263" spans="1:3">
      <c r="A1263" s="375" t="str">
        <f>IF(ISBLANK('Unit Type (20)'!B32), " ", 'Unit Type (20)'!B32)</f>
        <v xml:space="preserve"> </v>
      </c>
      <c r="B1263" s="375" t="str">
        <f>IF(ISBLANK('Unit Type (20)'!C32), " ", 'Unit Type (20)'!C32)</f>
        <v xml:space="preserve"> </v>
      </c>
      <c r="C1263" s="375" t="e">
        <f>B1263*'Summary Sheet'!$C$22</f>
        <v>#VALUE!</v>
      </c>
    </row>
    <row r="1264" spans="1:3">
      <c r="A1264" s="375" t="str">
        <f>IF(ISBLANK('Unit Type (20)'!B33), " ", 'Unit Type (20)'!B33)</f>
        <v xml:space="preserve"> </v>
      </c>
      <c r="B1264" s="375" t="str">
        <f>IF(ISBLANK('Unit Type (20)'!C33), " ", 'Unit Type (20)'!C33)</f>
        <v xml:space="preserve"> </v>
      </c>
      <c r="C1264" s="375" t="e">
        <f>B1264*'Summary Sheet'!$C$22</f>
        <v>#VALUE!</v>
      </c>
    </row>
    <row r="1265" spans="1:3">
      <c r="A1265" s="375" t="str">
        <f>IF(ISBLANK('Unit Type (20)'!B34), " ", 'Unit Type (20)'!B34)</f>
        <v xml:space="preserve"> </v>
      </c>
      <c r="B1265" s="375" t="str">
        <f>IF(ISBLANK('Unit Type (20)'!C34), " ", 'Unit Type (20)'!C34)</f>
        <v xml:space="preserve"> </v>
      </c>
      <c r="C1265" s="375" t="e">
        <f>B1265*'Summary Sheet'!$C$22</f>
        <v>#VALUE!</v>
      </c>
    </row>
    <row r="1266" spans="1:3">
      <c r="A1266" s="375" t="str">
        <f>IF(ISBLANK('Unit Type (20)'!B35), " ", 'Unit Type (20)'!B35)</f>
        <v xml:space="preserve"> </v>
      </c>
      <c r="B1266" s="375" t="str">
        <f>IF(ISBLANK('Unit Type (20)'!C35), " ", 'Unit Type (20)'!C35)</f>
        <v xml:space="preserve"> </v>
      </c>
      <c r="C1266" s="375" t="e">
        <f>B1266*'Summary Sheet'!$C$22</f>
        <v>#VALUE!</v>
      </c>
    </row>
    <row r="1267" spans="1:3">
      <c r="A1267" s="375" t="str">
        <f>IF(ISBLANK('Unit Type (20)'!B36), " ", 'Unit Type (20)'!B36)</f>
        <v xml:space="preserve"> </v>
      </c>
      <c r="B1267" s="375" t="str">
        <f>IF(ISBLANK('Unit Type (20)'!C36), " ", 'Unit Type (20)'!C36)</f>
        <v xml:space="preserve"> </v>
      </c>
      <c r="C1267" s="375" t="e">
        <f>B1267*'Summary Sheet'!$C$22</f>
        <v>#VALUE!</v>
      </c>
    </row>
    <row r="1268" spans="1:3">
      <c r="A1268" s="375" t="str">
        <f>IF(ISBLANK('Unit Type (20)'!B37), " ", 'Unit Type (20)'!B37)</f>
        <v xml:space="preserve"> </v>
      </c>
      <c r="B1268" s="375" t="str">
        <f>IF(ISBLANK('Unit Type (20)'!C37), " ", 'Unit Type (20)'!C37)</f>
        <v xml:space="preserve"> </v>
      </c>
      <c r="C1268" s="375" t="e">
        <f>B1268*'Summary Sheet'!$C$22</f>
        <v>#VALUE!</v>
      </c>
    </row>
    <row r="1269" spans="1:3">
      <c r="A1269" s="375" t="str">
        <f>IF(ISBLANK('Unit Type (20)'!B38), " ", 'Unit Type (20)'!B38)</f>
        <v xml:space="preserve"> </v>
      </c>
      <c r="B1269" s="375" t="str">
        <f>IF(ISBLANK('Unit Type (20)'!C38), " ", 'Unit Type (20)'!C38)</f>
        <v xml:space="preserve"> </v>
      </c>
      <c r="C1269" s="375" t="e">
        <f>B1269*'Summary Sheet'!$C$22</f>
        <v>#VALUE!</v>
      </c>
    </row>
    <row r="1270" spans="1:3">
      <c r="A1270" s="375" t="str">
        <f>IF(ISBLANK('Unit Type (20)'!B39), " ", 'Unit Type (20)'!B39)</f>
        <v xml:space="preserve"> </v>
      </c>
      <c r="B1270" s="375" t="str">
        <f>IF(ISBLANK('Unit Type (20)'!C39), " ", 'Unit Type (20)'!C39)</f>
        <v xml:space="preserve"> </v>
      </c>
      <c r="C1270" s="375" t="e">
        <f>B1270*'Summary Sheet'!$C$22</f>
        <v>#VALUE!</v>
      </c>
    </row>
    <row r="1271" spans="1:3">
      <c r="A1271" s="375" t="str">
        <f>IF(ISBLANK('Unit Type (20)'!B40), " ", 'Unit Type (20)'!B40)</f>
        <v xml:space="preserve"> </v>
      </c>
      <c r="B1271" s="375" t="str">
        <f>IF(ISBLANK('Unit Type (20)'!C40), " ", 'Unit Type (20)'!C40)</f>
        <v xml:space="preserve"> </v>
      </c>
      <c r="C1271" s="375" t="e">
        <f>B1271*'Summary Sheet'!$C$22</f>
        <v>#VALUE!</v>
      </c>
    </row>
    <row r="1272" spans="1:3">
      <c r="A1272" s="375" t="str">
        <f>IF(ISBLANK('Unit Type (20)'!B41), " ", 'Unit Type (20)'!B41)</f>
        <v xml:space="preserve"> </v>
      </c>
      <c r="B1272" s="375" t="str">
        <f>IF(ISBLANK('Unit Type (20)'!C41), " ", 'Unit Type (20)'!C41)</f>
        <v xml:space="preserve"> </v>
      </c>
      <c r="C1272" s="375" t="e">
        <f>B1272*'Summary Sheet'!$C$22</f>
        <v>#VALUE!</v>
      </c>
    </row>
    <row r="1273" spans="1:3">
      <c r="A1273" s="375" t="str">
        <f>IF(ISBLANK('Unit Type (20)'!B42), " ", 'Unit Type (20)'!B42)</f>
        <v xml:space="preserve"> </v>
      </c>
      <c r="B1273" s="375" t="str">
        <f>IF(ISBLANK('Unit Type (20)'!C42), " ", 'Unit Type (20)'!C42)</f>
        <v xml:space="preserve"> </v>
      </c>
      <c r="C1273" s="375" t="e">
        <f>B1273*'Summary Sheet'!$C$22</f>
        <v>#VALUE!</v>
      </c>
    </row>
    <row r="1274" spans="1:3">
      <c r="A1274" s="375" t="str">
        <f>IF(ISBLANK('Unit Type (20)'!B43), " ", 'Unit Type (20)'!B43)</f>
        <v xml:space="preserve"> </v>
      </c>
      <c r="B1274" s="375" t="str">
        <f>IF(ISBLANK('Unit Type (20)'!C43), " ", 'Unit Type (20)'!C43)</f>
        <v xml:space="preserve"> </v>
      </c>
      <c r="C1274" s="375" t="e">
        <f>B1274*'Summary Sheet'!$C$22</f>
        <v>#VALUE!</v>
      </c>
    </row>
    <row r="1275" spans="1:3">
      <c r="A1275" s="375" t="str">
        <f>IF(ISBLANK('Unit Type (20)'!B44), " ", 'Unit Type (20)'!B44)</f>
        <v xml:space="preserve"> </v>
      </c>
      <c r="B1275" s="375" t="str">
        <f>IF(ISBLANK('Unit Type (20)'!C44), " ", 'Unit Type (20)'!C44)</f>
        <v xml:space="preserve"> </v>
      </c>
      <c r="C1275" s="375" t="e">
        <f>B1275*'Summary Sheet'!$C$22</f>
        <v>#VALUE!</v>
      </c>
    </row>
    <row r="1276" spans="1:3">
      <c r="A1276" s="375" t="str">
        <f>IF(ISBLANK('Unit Type (20)'!B45), " ", 'Unit Type (20)'!B45)</f>
        <v xml:space="preserve"> </v>
      </c>
      <c r="B1276" s="375" t="str">
        <f>IF(ISBLANK('Unit Type (20)'!C45), " ", 'Unit Type (20)'!C45)</f>
        <v xml:space="preserve"> </v>
      </c>
      <c r="C1276" s="375" t="e">
        <f>B1276*'Summary Sheet'!$C$22</f>
        <v>#VALUE!</v>
      </c>
    </row>
    <row r="1277" spans="1:3">
      <c r="A1277" s="375" t="str">
        <f>IF(ISBLANK('Unit Type (20)'!B46), " ", 'Unit Type (20)'!B46)</f>
        <v xml:space="preserve"> </v>
      </c>
      <c r="B1277" s="375" t="str">
        <f>IF(ISBLANK('Unit Type (20)'!C46), " ", 'Unit Type (20)'!C46)</f>
        <v xml:space="preserve"> </v>
      </c>
      <c r="C1277" s="375" t="e">
        <f>B1277*'Summary Sheet'!$C$22</f>
        <v>#VALUE!</v>
      </c>
    </row>
    <row r="1278" spans="1:3">
      <c r="A1278" s="375" t="str">
        <f>IF(ISBLANK('Unit Type (20)'!B47), " ", 'Unit Type (20)'!B47)</f>
        <v xml:space="preserve"> </v>
      </c>
      <c r="B1278" s="375" t="str">
        <f>IF(ISBLANK('Unit Type (20)'!C47), " ", 'Unit Type (20)'!C47)</f>
        <v xml:space="preserve"> </v>
      </c>
      <c r="C1278" s="375" t="e">
        <f>B1278*'Summary Sheet'!$C$22</f>
        <v>#VALUE!</v>
      </c>
    </row>
    <row r="1279" spans="1:3">
      <c r="A1279" s="375" t="str">
        <f>IF(ISBLANK('Unit Type (20)'!B48), " ", 'Unit Type (20)'!B48)</f>
        <v xml:space="preserve"> </v>
      </c>
      <c r="B1279" s="375" t="str">
        <f>IF(ISBLANK('Unit Type (20)'!C48), " ", 'Unit Type (20)'!C48)</f>
        <v xml:space="preserve"> </v>
      </c>
      <c r="C1279" s="375" t="e">
        <f>B1279*'Summary Sheet'!$C$22</f>
        <v>#VALUE!</v>
      </c>
    </row>
    <row r="1280" spans="1:3">
      <c r="A1280" s="375" t="str">
        <f>IF(ISBLANK('Unit Type (20)'!B49), " ", 'Unit Type (20)'!B49)</f>
        <v xml:space="preserve"> </v>
      </c>
      <c r="B1280" s="375" t="str">
        <f>IF(ISBLANK('Unit Type (20)'!C49), " ", 'Unit Type (20)'!C49)</f>
        <v xml:space="preserve"> </v>
      </c>
      <c r="C1280" s="375" t="e">
        <f>B1280*'Summary Sheet'!$C$22</f>
        <v>#VALUE!</v>
      </c>
    </row>
    <row r="1281" spans="1:3">
      <c r="A1281" s="375" t="str">
        <f>IF(ISBLANK('Unit Type (20)'!B50), " ", 'Unit Type (20)'!B50)</f>
        <v xml:space="preserve"> </v>
      </c>
      <c r="B1281" s="375" t="str">
        <f>IF(ISBLANK('Unit Type (20)'!C50), " ", 'Unit Type (20)'!C50)</f>
        <v xml:space="preserve"> </v>
      </c>
      <c r="C1281" s="375" t="e">
        <f>B1281*'Summary Sheet'!$C$22</f>
        <v>#VALUE!</v>
      </c>
    </row>
    <row r="1282" spans="1:3">
      <c r="A1282" s="375" t="str">
        <f>IF(ISBLANK('Unit Type (20)'!B51), " ", 'Unit Type (20)'!B51)</f>
        <v xml:space="preserve"> </v>
      </c>
      <c r="B1282" s="375" t="str">
        <f>IF(ISBLANK('Unit Type (20)'!C51), " ", 'Unit Type (20)'!C51)</f>
        <v xml:space="preserve"> </v>
      </c>
      <c r="C1282" s="375" t="e">
        <f>B1282*'Summary Sheet'!$C$22</f>
        <v>#VALUE!</v>
      </c>
    </row>
    <row r="1283" spans="1:3">
      <c r="A1283" s="375" t="str">
        <f>IF(ISBLANK('Unit Type (20)'!B52), " ", 'Unit Type (20)'!B52)</f>
        <v xml:space="preserve"> </v>
      </c>
      <c r="B1283" s="375" t="str">
        <f>IF(ISBLANK('Unit Type (20)'!C52), " ", 'Unit Type (20)'!C52)</f>
        <v xml:space="preserve"> </v>
      </c>
      <c r="C1283" s="375" t="e">
        <f>B1283*'Summary Sheet'!$C$22</f>
        <v>#VALUE!</v>
      </c>
    </row>
    <row r="1284" spans="1:3">
      <c r="A1284" s="375" t="str">
        <f>IF(ISBLANK('Unit Type (20)'!B53), " ", 'Unit Type (20)'!B53)</f>
        <v xml:space="preserve"> </v>
      </c>
      <c r="B1284" s="375" t="str">
        <f>IF(ISBLANK('Unit Type (20)'!C53), " ", 'Unit Type (20)'!C53)</f>
        <v xml:space="preserve"> </v>
      </c>
      <c r="C1284" s="375" t="e">
        <f>B1284*'Summary Sheet'!$C$22</f>
        <v>#VALUE!</v>
      </c>
    </row>
    <row r="1285" spans="1:3">
      <c r="A1285" s="375" t="str">
        <f>IF(ISBLANK('Unit Type (20)'!B54), " ", 'Unit Type (20)'!B54)</f>
        <v xml:space="preserve"> </v>
      </c>
      <c r="B1285" s="375" t="str">
        <f>IF(ISBLANK('Unit Type (20)'!C54), " ", 'Unit Type (20)'!C54)</f>
        <v xml:space="preserve"> </v>
      </c>
      <c r="C1285" s="375" t="e">
        <f>B1285*'Summary Sheet'!$C$22</f>
        <v>#VALUE!</v>
      </c>
    </row>
    <row r="1286" spans="1:3">
      <c r="A1286" s="375" t="str">
        <f>IF(ISBLANK('Unit Type (20)'!B55), " ", 'Unit Type (20)'!B55)</f>
        <v xml:space="preserve"> </v>
      </c>
      <c r="B1286" s="375" t="str">
        <f>IF(ISBLANK('Unit Type (20)'!C55), " ", 'Unit Type (20)'!C55)</f>
        <v xml:space="preserve"> </v>
      </c>
      <c r="C1286" s="375" t="e">
        <f>B1286*'Summary Sheet'!$C$22</f>
        <v>#VALUE!</v>
      </c>
    </row>
    <row r="1287" spans="1:3">
      <c r="A1287" s="375" t="str">
        <f>IF(ISBLANK('Unit Type (20)'!B56), " ", 'Unit Type (20)'!B56)</f>
        <v xml:space="preserve"> </v>
      </c>
      <c r="B1287" s="375" t="str">
        <f>IF(ISBLANK('Unit Type (20)'!C56), " ", 'Unit Type (20)'!C56)</f>
        <v xml:space="preserve"> </v>
      </c>
      <c r="C1287" s="375" t="e">
        <f>B1287*'Summary Sheet'!$C$22</f>
        <v>#VALUE!</v>
      </c>
    </row>
    <row r="1288" spans="1:3">
      <c r="A1288" s="375" t="str">
        <f>IF(ISBLANK('Unit Type (20)'!B57), " ", 'Unit Type (20)'!B57)</f>
        <v xml:space="preserve"> </v>
      </c>
      <c r="B1288" s="375" t="str">
        <f>IF(ISBLANK('Unit Type (20)'!C57), " ", 'Unit Type (20)'!C57)</f>
        <v xml:space="preserve"> </v>
      </c>
      <c r="C1288" s="375" t="e">
        <f>B1288*'Summary Sheet'!$C$22</f>
        <v>#VALUE!</v>
      </c>
    </row>
    <row r="1289" spans="1:3">
      <c r="A1289" s="375" t="str">
        <f>IF(ISBLANK('Unit Type (20)'!B58), " ", 'Unit Type (20)'!B58)</f>
        <v xml:space="preserve"> </v>
      </c>
      <c r="B1289" s="375" t="str">
        <f>IF(ISBLANK('Unit Type (20)'!C58), " ", 'Unit Type (20)'!C58)</f>
        <v xml:space="preserve"> </v>
      </c>
      <c r="C1289" s="375" t="e">
        <f>B1289*'Summary Sheet'!$C$22</f>
        <v>#VALUE!</v>
      </c>
    </row>
    <row r="1290" spans="1:3">
      <c r="A1290" s="375" t="str">
        <f>IF(ISBLANK('Unit Type (20)'!B59), " ", 'Unit Type (20)'!B59)</f>
        <v xml:space="preserve"> </v>
      </c>
      <c r="B1290" s="375" t="str">
        <f>IF(ISBLANK('Unit Type (20)'!C59), " ", 'Unit Type (20)'!C59)</f>
        <v xml:space="preserve"> </v>
      </c>
      <c r="C1290" s="375" t="e">
        <f>B1290*'Summary Sheet'!$C$22</f>
        <v>#VALUE!</v>
      </c>
    </row>
    <row r="1291" spans="1:3">
      <c r="A1291" s="375" t="str">
        <f>IF(ISBLANK('Unit Type (20)'!B60), " ", 'Unit Type (20)'!B60)</f>
        <v xml:space="preserve"> </v>
      </c>
      <c r="B1291" s="375" t="str">
        <f>IF(ISBLANK('Unit Type (20)'!C60), " ", 'Unit Type (20)'!C60)</f>
        <v xml:space="preserve"> </v>
      </c>
      <c r="C1291" s="375" t="e">
        <f>B1291*'Summary Sheet'!$C$22</f>
        <v>#VALUE!</v>
      </c>
    </row>
    <row r="1292" spans="1:3">
      <c r="A1292" s="375" t="str">
        <f>IF(ISBLANK('Unit Type (20)'!B61), " ", 'Unit Type (20)'!B61)</f>
        <v xml:space="preserve"> </v>
      </c>
      <c r="B1292" s="375" t="str">
        <f>IF(ISBLANK('Unit Type (20)'!C61), " ", 'Unit Type (20)'!C61)</f>
        <v xml:space="preserve"> </v>
      </c>
      <c r="C1292" s="375" t="e">
        <f>B1292*'Summary Sheet'!$C$22</f>
        <v>#VALUE!</v>
      </c>
    </row>
    <row r="1293" spans="1:3">
      <c r="A1293" s="375" t="str">
        <f>IF(ISBLANK('Unit Type (20)'!B62), " ", 'Unit Type (20)'!B62)</f>
        <v xml:space="preserve"> </v>
      </c>
      <c r="B1293" s="375" t="str">
        <f>IF(ISBLANK('Unit Type (20)'!C62), " ", 'Unit Type (20)'!C62)</f>
        <v xml:space="preserve"> </v>
      </c>
      <c r="C1293" s="375" t="e">
        <f>B1293*'Summary Sheet'!$C$22</f>
        <v>#VALUE!</v>
      </c>
    </row>
    <row r="1294" spans="1:3">
      <c r="A1294" s="375" t="str">
        <f>IF(ISBLANK('Unit Type (20)'!B63), " ", 'Unit Type (20)'!B63)</f>
        <v xml:space="preserve"> </v>
      </c>
      <c r="B1294" s="375" t="str">
        <f>IF(ISBLANK('Unit Type (20)'!C63), " ", 'Unit Type (20)'!C63)</f>
        <v xml:space="preserve"> </v>
      </c>
      <c r="C1294" s="375" t="e">
        <f>B1294*'Summary Sheet'!$C$22</f>
        <v>#VALUE!</v>
      </c>
    </row>
    <row r="1295" spans="1:3">
      <c r="A1295" s="375" t="str">
        <f>IF(ISBLANK('Unit Type (20)'!B64), " ", 'Unit Type (20)'!B64)</f>
        <v xml:space="preserve"> </v>
      </c>
      <c r="B1295" s="375" t="str">
        <f>IF(ISBLANK('Unit Type (20)'!C64), " ", 'Unit Type (20)'!C64)</f>
        <v xml:space="preserve"> </v>
      </c>
      <c r="C1295" s="375" t="e">
        <f>B1295*'Summary Sheet'!$C$22</f>
        <v>#VALUE!</v>
      </c>
    </row>
    <row r="1296" spans="1:3">
      <c r="A1296" s="375" t="str">
        <f>IF(ISBLANK('Unit Type (20)'!B65), " ", 'Unit Type (20)'!B65)</f>
        <v xml:space="preserve"> </v>
      </c>
      <c r="B1296" s="375" t="str">
        <f>IF(ISBLANK('Unit Type (20)'!C65), " ", 'Unit Type (20)'!C65)</f>
        <v xml:space="preserve"> </v>
      </c>
      <c r="C1296" s="375" t="e">
        <f>B1296*'Summary Sheet'!$C$22</f>
        <v>#VALUE!</v>
      </c>
    </row>
    <row r="1297" spans="1:3">
      <c r="A1297" s="375" t="str">
        <f>IF(ISBLANK('Unit Type (20)'!B66), " ", 'Unit Type (20)'!B66)</f>
        <v xml:space="preserve"> </v>
      </c>
      <c r="B1297" s="375" t="str">
        <f>IF(ISBLANK('Unit Type (20)'!C66), " ", 'Unit Type (20)'!C66)</f>
        <v xml:space="preserve"> </v>
      </c>
      <c r="C1297" s="375" t="e">
        <f>B1297*'Summary Sheet'!$C$22</f>
        <v>#VALUE!</v>
      </c>
    </row>
    <row r="1298" spans="1:3">
      <c r="A1298" s="375" t="str">
        <f>IF(ISBLANK('Unit Type (20)'!B67), " ", 'Unit Type (20)'!B67)</f>
        <v xml:space="preserve"> </v>
      </c>
      <c r="B1298" s="375" t="str">
        <f>IF(ISBLANK('Unit Type (20)'!C67), " ", 'Unit Type (20)'!C67)</f>
        <v xml:space="preserve"> </v>
      </c>
      <c r="C1298" s="375" t="e">
        <f>B1298*'Summary Sheet'!$C$22</f>
        <v>#VALUE!</v>
      </c>
    </row>
    <row r="1299" spans="1:3">
      <c r="A1299" s="375" t="str">
        <f>IF(ISBLANK('Unit Type (20)'!B68), " ", 'Unit Type (20)'!B68)</f>
        <v xml:space="preserve"> </v>
      </c>
      <c r="B1299" s="375" t="str">
        <f>IF(ISBLANK('Unit Type (20)'!C68), " ", 'Unit Type (20)'!C68)</f>
        <v xml:space="preserve"> </v>
      </c>
      <c r="C1299" s="375" t="e">
        <f>B1299*'Summary Sheet'!$C$22</f>
        <v>#VALUE!</v>
      </c>
    </row>
    <row r="1300" spans="1:3">
      <c r="A1300" s="375" t="str">
        <f>IF(ISBLANK('Unit Type (20)'!B69), " ", 'Unit Type (20)'!B69)</f>
        <v xml:space="preserve"> </v>
      </c>
      <c r="B1300" s="375" t="str">
        <f>IF(ISBLANK('Unit Type (20)'!C69), " ", 'Unit Type (20)'!C69)</f>
        <v xml:space="preserve"> </v>
      </c>
      <c r="C1300" s="375" t="e">
        <f>B1300*'Summary Sheet'!$C$22</f>
        <v>#VALUE!</v>
      </c>
    </row>
    <row r="1301" spans="1:3">
      <c r="A1301" s="375" t="str">
        <f>IF(ISBLANK('Unit Type (20)'!B70), " ", 'Unit Type (20)'!B70)</f>
        <v xml:space="preserve"> </v>
      </c>
      <c r="B1301" s="375" t="str">
        <f>IF(ISBLANK('Unit Type (20)'!C70), " ", 'Unit Type (20)'!C70)</f>
        <v xml:space="preserve"> </v>
      </c>
      <c r="C1301" s="375" t="e">
        <f>B1301*'Summary Sheet'!$C$22</f>
        <v>#VALUE!</v>
      </c>
    </row>
    <row r="1302" spans="1:3">
      <c r="A1302" s="375" t="str">
        <f>IF(ISBLANK('Unit Type (21)'!B6), " ", 'Unit Type (21)'!B6)</f>
        <v xml:space="preserve"> </v>
      </c>
      <c r="B1302" s="375" t="str">
        <f>IF(ISBLANK('Unit Type (21)'!C6), " ", 'Unit Type (21)'!C6)</f>
        <v xml:space="preserve"> </v>
      </c>
      <c r="C1302" s="375" t="e">
        <f>B1302*'Summary Sheet'!$C$23</f>
        <v>#VALUE!</v>
      </c>
    </row>
    <row r="1303" spans="1:3">
      <c r="A1303" s="375" t="str">
        <f>IF(ISBLANK('Unit Type (21)'!B7), " ", 'Unit Type (21)'!B7)</f>
        <v xml:space="preserve"> </v>
      </c>
      <c r="B1303" s="375" t="str">
        <f>IF(ISBLANK('Unit Type (21)'!C7), " ", 'Unit Type (21)'!C7)</f>
        <v xml:space="preserve"> </v>
      </c>
      <c r="C1303" s="375" t="e">
        <f>B1303*'Summary Sheet'!$C$23</f>
        <v>#VALUE!</v>
      </c>
    </row>
    <row r="1304" spans="1:3">
      <c r="A1304" s="375" t="str">
        <f>IF(ISBLANK('Unit Type (21)'!B8), " ", 'Unit Type (21)'!B8)</f>
        <v xml:space="preserve"> </v>
      </c>
      <c r="B1304" s="375" t="str">
        <f>IF(ISBLANK('Unit Type (21)'!C8), " ", 'Unit Type (21)'!C8)</f>
        <v xml:space="preserve"> </v>
      </c>
      <c r="C1304" s="375" t="e">
        <f>B1304*'Summary Sheet'!$C$23</f>
        <v>#VALUE!</v>
      </c>
    </row>
    <row r="1305" spans="1:3">
      <c r="A1305" s="375" t="str">
        <f>IF(ISBLANK('Unit Type (21)'!B9), " ", 'Unit Type (21)'!B9)</f>
        <v xml:space="preserve"> </v>
      </c>
      <c r="B1305" s="375" t="str">
        <f>IF(ISBLANK('Unit Type (21)'!C9), " ", 'Unit Type (21)'!C9)</f>
        <v xml:space="preserve"> </v>
      </c>
      <c r="C1305" s="375" t="e">
        <f>B1305*'Summary Sheet'!$C$23</f>
        <v>#VALUE!</v>
      </c>
    </row>
    <row r="1306" spans="1:3">
      <c r="A1306" s="375" t="str">
        <f>IF(ISBLANK('Unit Type (21)'!B10), " ", 'Unit Type (21)'!B10)</f>
        <v xml:space="preserve"> </v>
      </c>
      <c r="B1306" s="375" t="str">
        <f>IF(ISBLANK('Unit Type (21)'!C10), " ", 'Unit Type (21)'!C10)</f>
        <v xml:space="preserve"> </v>
      </c>
      <c r="C1306" s="375" t="e">
        <f>B1306*'Summary Sheet'!$C$23</f>
        <v>#VALUE!</v>
      </c>
    </row>
    <row r="1307" spans="1:3">
      <c r="A1307" s="375" t="str">
        <f>IF(ISBLANK('Unit Type (21)'!B11), " ", 'Unit Type (21)'!B11)</f>
        <v xml:space="preserve"> </v>
      </c>
      <c r="B1307" s="375" t="str">
        <f>IF(ISBLANK('Unit Type (21)'!C11), " ", 'Unit Type (21)'!C11)</f>
        <v xml:space="preserve"> </v>
      </c>
      <c r="C1307" s="375" t="e">
        <f>B1307*'Summary Sheet'!$C$23</f>
        <v>#VALUE!</v>
      </c>
    </row>
    <row r="1308" spans="1:3">
      <c r="A1308" s="375" t="str">
        <f>IF(ISBLANK('Unit Type (21)'!B12), " ", 'Unit Type (21)'!B12)</f>
        <v xml:space="preserve"> </v>
      </c>
      <c r="B1308" s="375" t="str">
        <f>IF(ISBLANK('Unit Type (21)'!C12), " ", 'Unit Type (21)'!C12)</f>
        <v xml:space="preserve"> </v>
      </c>
      <c r="C1308" s="375" t="e">
        <f>B1308*'Summary Sheet'!$C$23</f>
        <v>#VALUE!</v>
      </c>
    </row>
    <row r="1309" spans="1:3">
      <c r="A1309" s="375" t="str">
        <f>IF(ISBLANK('Unit Type (21)'!B13), " ", 'Unit Type (21)'!B13)</f>
        <v xml:space="preserve"> </v>
      </c>
      <c r="B1309" s="375" t="str">
        <f>IF(ISBLANK('Unit Type (21)'!C13), " ", 'Unit Type (21)'!C13)</f>
        <v xml:space="preserve"> </v>
      </c>
      <c r="C1309" s="375" t="e">
        <f>B1309*'Summary Sheet'!$C$23</f>
        <v>#VALUE!</v>
      </c>
    </row>
    <row r="1310" spans="1:3">
      <c r="A1310" s="375" t="str">
        <f>IF(ISBLANK('Unit Type (21)'!B14), " ", 'Unit Type (21)'!B14)</f>
        <v xml:space="preserve"> </v>
      </c>
      <c r="B1310" s="375" t="str">
        <f>IF(ISBLANK('Unit Type (21)'!C14), " ", 'Unit Type (21)'!C14)</f>
        <v xml:space="preserve"> </v>
      </c>
      <c r="C1310" s="375" t="e">
        <f>B1310*'Summary Sheet'!$C$23</f>
        <v>#VALUE!</v>
      </c>
    </row>
    <row r="1311" spans="1:3">
      <c r="A1311" s="375" t="str">
        <f>IF(ISBLANK('Unit Type (21)'!B15), " ", 'Unit Type (21)'!B15)</f>
        <v xml:space="preserve"> </v>
      </c>
      <c r="B1311" s="375" t="str">
        <f>IF(ISBLANK('Unit Type (21)'!C15), " ", 'Unit Type (21)'!C15)</f>
        <v xml:space="preserve"> </v>
      </c>
      <c r="C1311" s="375" t="e">
        <f>B1311*'Summary Sheet'!$C$23</f>
        <v>#VALUE!</v>
      </c>
    </row>
    <row r="1312" spans="1:3">
      <c r="A1312" s="375" t="str">
        <f>IF(ISBLANK('Unit Type (21)'!B16), " ", 'Unit Type (21)'!B16)</f>
        <v xml:space="preserve"> </v>
      </c>
      <c r="B1312" s="375" t="str">
        <f>IF(ISBLANK('Unit Type (21)'!C16), " ", 'Unit Type (21)'!C16)</f>
        <v xml:space="preserve"> </v>
      </c>
      <c r="C1312" s="375" t="e">
        <f>B1312*'Summary Sheet'!$C$23</f>
        <v>#VALUE!</v>
      </c>
    </row>
    <row r="1313" spans="1:3">
      <c r="A1313" s="375" t="str">
        <f>IF(ISBLANK('Unit Type (21)'!B17), " ", 'Unit Type (21)'!B17)</f>
        <v xml:space="preserve"> </v>
      </c>
      <c r="B1313" s="375" t="str">
        <f>IF(ISBLANK('Unit Type (21)'!C17), " ", 'Unit Type (21)'!C17)</f>
        <v xml:space="preserve"> </v>
      </c>
      <c r="C1313" s="375" t="e">
        <f>B1313*'Summary Sheet'!$C$23</f>
        <v>#VALUE!</v>
      </c>
    </row>
    <row r="1314" spans="1:3">
      <c r="A1314" s="375" t="str">
        <f>IF(ISBLANK('Unit Type (21)'!B18), " ", 'Unit Type (21)'!B18)</f>
        <v xml:space="preserve"> </v>
      </c>
      <c r="B1314" s="375" t="str">
        <f>IF(ISBLANK('Unit Type (21)'!C18), " ", 'Unit Type (21)'!C18)</f>
        <v xml:space="preserve"> </v>
      </c>
      <c r="C1314" s="375" t="e">
        <f>B1314*'Summary Sheet'!$C$23</f>
        <v>#VALUE!</v>
      </c>
    </row>
    <row r="1315" spans="1:3">
      <c r="A1315" s="375" t="str">
        <f>IF(ISBLANK('Unit Type (21)'!B19), " ", 'Unit Type (21)'!B19)</f>
        <v xml:space="preserve"> </v>
      </c>
      <c r="B1315" s="375" t="str">
        <f>IF(ISBLANK('Unit Type (21)'!C19), " ", 'Unit Type (21)'!C19)</f>
        <v xml:space="preserve"> </v>
      </c>
      <c r="C1315" s="375" t="e">
        <f>B1315*'Summary Sheet'!$C$23</f>
        <v>#VALUE!</v>
      </c>
    </row>
    <row r="1316" spans="1:3">
      <c r="A1316" s="375" t="str">
        <f>IF(ISBLANK('Unit Type (21)'!B20), " ", 'Unit Type (21)'!B20)</f>
        <v xml:space="preserve"> </v>
      </c>
      <c r="B1316" s="375" t="str">
        <f>IF(ISBLANK('Unit Type (21)'!C20), " ", 'Unit Type (21)'!C20)</f>
        <v xml:space="preserve"> </v>
      </c>
      <c r="C1316" s="375" t="e">
        <f>B1316*'Summary Sheet'!$C$23</f>
        <v>#VALUE!</v>
      </c>
    </row>
    <row r="1317" spans="1:3">
      <c r="A1317" s="375" t="str">
        <f>IF(ISBLANK('Unit Type (21)'!B21), " ", 'Unit Type (21)'!B21)</f>
        <v xml:space="preserve"> </v>
      </c>
      <c r="B1317" s="375" t="str">
        <f>IF(ISBLANK('Unit Type (21)'!C21), " ", 'Unit Type (21)'!C21)</f>
        <v xml:space="preserve"> </v>
      </c>
      <c r="C1317" s="375" t="e">
        <f>B1317*'Summary Sheet'!$C$23</f>
        <v>#VALUE!</v>
      </c>
    </row>
    <row r="1318" spans="1:3">
      <c r="A1318" s="375" t="str">
        <f>IF(ISBLANK('Unit Type (21)'!B22), " ", 'Unit Type (21)'!B22)</f>
        <v xml:space="preserve"> </v>
      </c>
      <c r="B1318" s="375" t="str">
        <f>IF(ISBLANK('Unit Type (21)'!C22), " ", 'Unit Type (21)'!C22)</f>
        <v xml:space="preserve"> </v>
      </c>
      <c r="C1318" s="375" t="e">
        <f>B1318*'Summary Sheet'!$C$23</f>
        <v>#VALUE!</v>
      </c>
    </row>
    <row r="1319" spans="1:3">
      <c r="A1319" s="375" t="str">
        <f>IF(ISBLANK('Unit Type (21)'!B23), " ", 'Unit Type (21)'!B23)</f>
        <v xml:space="preserve"> </v>
      </c>
      <c r="B1319" s="375" t="str">
        <f>IF(ISBLANK('Unit Type (21)'!C23), " ", 'Unit Type (21)'!C23)</f>
        <v xml:space="preserve"> </v>
      </c>
      <c r="C1319" s="375" t="e">
        <f>B1319*'Summary Sheet'!$C$23</f>
        <v>#VALUE!</v>
      </c>
    </row>
    <row r="1320" spans="1:3">
      <c r="A1320" s="375" t="str">
        <f>IF(ISBLANK('Unit Type (21)'!B24), " ", 'Unit Type (21)'!B24)</f>
        <v xml:space="preserve"> </v>
      </c>
      <c r="B1320" s="375" t="str">
        <f>IF(ISBLANK('Unit Type (21)'!C24), " ", 'Unit Type (21)'!C24)</f>
        <v xml:space="preserve"> </v>
      </c>
      <c r="C1320" s="375" t="e">
        <f>B1320*'Summary Sheet'!$C$23</f>
        <v>#VALUE!</v>
      </c>
    </row>
    <row r="1321" spans="1:3">
      <c r="A1321" s="375" t="str">
        <f>IF(ISBLANK('Unit Type (21)'!B25), " ", 'Unit Type (21)'!B25)</f>
        <v xml:space="preserve"> </v>
      </c>
      <c r="B1321" s="375" t="str">
        <f>IF(ISBLANK('Unit Type (21)'!C25), " ", 'Unit Type (21)'!C25)</f>
        <v xml:space="preserve"> </v>
      </c>
      <c r="C1321" s="375" t="e">
        <f>B1321*'Summary Sheet'!$C$23</f>
        <v>#VALUE!</v>
      </c>
    </row>
    <row r="1322" spans="1:3">
      <c r="A1322" s="375" t="str">
        <f>IF(ISBLANK('Unit Type (21)'!B26), " ", 'Unit Type (21)'!B26)</f>
        <v xml:space="preserve"> </v>
      </c>
      <c r="B1322" s="375" t="str">
        <f>IF(ISBLANK('Unit Type (21)'!C26), " ", 'Unit Type (21)'!C26)</f>
        <v xml:space="preserve"> </v>
      </c>
      <c r="C1322" s="375" t="e">
        <f>B1322*'Summary Sheet'!$C$23</f>
        <v>#VALUE!</v>
      </c>
    </row>
    <row r="1323" spans="1:3">
      <c r="A1323" s="375" t="str">
        <f>IF(ISBLANK('Unit Type (21)'!B27), " ", 'Unit Type (21)'!B27)</f>
        <v xml:space="preserve"> </v>
      </c>
      <c r="B1323" s="375" t="str">
        <f>IF(ISBLANK('Unit Type (21)'!C27), " ", 'Unit Type (21)'!C27)</f>
        <v xml:space="preserve"> </v>
      </c>
      <c r="C1323" s="375" t="e">
        <f>B1323*'Summary Sheet'!$C$23</f>
        <v>#VALUE!</v>
      </c>
    </row>
    <row r="1324" spans="1:3">
      <c r="A1324" s="375" t="str">
        <f>IF(ISBLANK('Unit Type (21)'!B28), " ", 'Unit Type (21)'!B28)</f>
        <v xml:space="preserve"> </v>
      </c>
      <c r="B1324" s="375" t="str">
        <f>IF(ISBLANK('Unit Type (21)'!C28), " ", 'Unit Type (21)'!C28)</f>
        <v xml:space="preserve"> </v>
      </c>
      <c r="C1324" s="375" t="e">
        <f>B1324*'Summary Sheet'!$C$23</f>
        <v>#VALUE!</v>
      </c>
    </row>
    <row r="1325" spans="1:3">
      <c r="A1325" s="375" t="str">
        <f>IF(ISBLANK('Unit Type (21)'!B29), " ", 'Unit Type (21)'!B29)</f>
        <v xml:space="preserve"> </v>
      </c>
      <c r="B1325" s="375" t="str">
        <f>IF(ISBLANK('Unit Type (21)'!C29), " ", 'Unit Type (21)'!C29)</f>
        <v xml:space="preserve"> </v>
      </c>
      <c r="C1325" s="375" t="e">
        <f>B1325*'Summary Sheet'!$C$23</f>
        <v>#VALUE!</v>
      </c>
    </row>
    <row r="1326" spans="1:3">
      <c r="A1326" s="375" t="str">
        <f>IF(ISBLANK('Unit Type (21)'!B30), " ", 'Unit Type (21)'!B30)</f>
        <v xml:space="preserve"> </v>
      </c>
      <c r="B1326" s="375" t="str">
        <f>IF(ISBLANK('Unit Type (21)'!C30), " ", 'Unit Type (21)'!C30)</f>
        <v xml:space="preserve"> </v>
      </c>
      <c r="C1326" s="375" t="e">
        <f>B1326*'Summary Sheet'!$C$23</f>
        <v>#VALUE!</v>
      </c>
    </row>
    <row r="1327" spans="1:3">
      <c r="A1327" s="375" t="str">
        <f>IF(ISBLANK('Unit Type (21)'!B31), " ", 'Unit Type (21)'!B31)</f>
        <v xml:space="preserve"> </v>
      </c>
      <c r="B1327" s="375" t="str">
        <f>IF(ISBLANK('Unit Type (21)'!C31), " ", 'Unit Type (21)'!C31)</f>
        <v xml:space="preserve"> </v>
      </c>
      <c r="C1327" s="375" t="e">
        <f>B1327*'Summary Sheet'!$C$23</f>
        <v>#VALUE!</v>
      </c>
    </row>
    <row r="1328" spans="1:3">
      <c r="A1328" s="375" t="str">
        <f>IF(ISBLANK('Unit Type (21)'!B32), " ", 'Unit Type (21)'!B32)</f>
        <v xml:space="preserve"> </v>
      </c>
      <c r="B1328" s="375" t="str">
        <f>IF(ISBLANK('Unit Type (21)'!C32), " ", 'Unit Type (21)'!C32)</f>
        <v xml:space="preserve"> </v>
      </c>
      <c r="C1328" s="375" t="e">
        <f>B1328*'Summary Sheet'!$C$23</f>
        <v>#VALUE!</v>
      </c>
    </row>
    <row r="1329" spans="1:3">
      <c r="A1329" s="375" t="str">
        <f>IF(ISBLANK('Unit Type (21)'!B33), " ", 'Unit Type (21)'!B33)</f>
        <v xml:space="preserve"> </v>
      </c>
      <c r="B1329" s="375" t="str">
        <f>IF(ISBLANK('Unit Type (21)'!C33), " ", 'Unit Type (21)'!C33)</f>
        <v xml:space="preserve"> </v>
      </c>
      <c r="C1329" s="375" t="e">
        <f>B1329*'Summary Sheet'!$C$23</f>
        <v>#VALUE!</v>
      </c>
    </row>
    <row r="1330" spans="1:3">
      <c r="A1330" s="375" t="str">
        <f>IF(ISBLANK('Unit Type (21)'!B34), " ", 'Unit Type (21)'!B34)</f>
        <v xml:space="preserve"> </v>
      </c>
      <c r="B1330" s="375" t="str">
        <f>IF(ISBLANK('Unit Type (21)'!C34), " ", 'Unit Type (21)'!C34)</f>
        <v xml:space="preserve"> </v>
      </c>
      <c r="C1330" s="375" t="e">
        <f>B1330*'Summary Sheet'!$C$23</f>
        <v>#VALUE!</v>
      </c>
    </row>
    <row r="1331" spans="1:3">
      <c r="A1331" s="375" t="str">
        <f>IF(ISBLANK('Unit Type (21)'!B35), " ", 'Unit Type (21)'!B35)</f>
        <v xml:space="preserve"> </v>
      </c>
      <c r="B1331" s="375" t="str">
        <f>IF(ISBLANK('Unit Type (21)'!C35), " ", 'Unit Type (21)'!C35)</f>
        <v xml:space="preserve"> </v>
      </c>
      <c r="C1331" s="375" t="e">
        <f>B1331*'Summary Sheet'!$C$23</f>
        <v>#VALUE!</v>
      </c>
    </row>
    <row r="1332" spans="1:3">
      <c r="A1332" s="375" t="str">
        <f>IF(ISBLANK('Unit Type (21)'!B36), " ", 'Unit Type (21)'!B36)</f>
        <v xml:space="preserve"> </v>
      </c>
      <c r="B1332" s="375" t="str">
        <f>IF(ISBLANK('Unit Type (21)'!C36), " ", 'Unit Type (21)'!C36)</f>
        <v xml:space="preserve"> </v>
      </c>
      <c r="C1332" s="375" t="e">
        <f>B1332*'Summary Sheet'!$C$23</f>
        <v>#VALUE!</v>
      </c>
    </row>
    <row r="1333" spans="1:3">
      <c r="A1333" s="375" t="str">
        <f>IF(ISBLANK('Unit Type (21)'!B37), " ", 'Unit Type (21)'!B37)</f>
        <v xml:space="preserve"> </v>
      </c>
      <c r="B1333" s="375" t="str">
        <f>IF(ISBLANK('Unit Type (21)'!C37), " ", 'Unit Type (21)'!C37)</f>
        <v xml:space="preserve"> </v>
      </c>
      <c r="C1333" s="375" t="e">
        <f>B1333*'Summary Sheet'!$C$23</f>
        <v>#VALUE!</v>
      </c>
    </row>
    <row r="1334" spans="1:3">
      <c r="A1334" s="375" t="str">
        <f>IF(ISBLANK('Unit Type (21)'!B38), " ", 'Unit Type (21)'!B38)</f>
        <v xml:space="preserve"> </v>
      </c>
      <c r="B1334" s="375" t="str">
        <f>IF(ISBLANK('Unit Type (21)'!C38), " ", 'Unit Type (21)'!C38)</f>
        <v xml:space="preserve"> </v>
      </c>
      <c r="C1334" s="375" t="e">
        <f>B1334*'Summary Sheet'!$C$23</f>
        <v>#VALUE!</v>
      </c>
    </row>
    <row r="1335" spans="1:3">
      <c r="A1335" s="375" t="str">
        <f>IF(ISBLANK('Unit Type (21)'!B39), " ", 'Unit Type (21)'!B39)</f>
        <v xml:space="preserve"> </v>
      </c>
      <c r="B1335" s="375" t="str">
        <f>IF(ISBLANK('Unit Type (21)'!C39), " ", 'Unit Type (21)'!C39)</f>
        <v xml:space="preserve"> </v>
      </c>
      <c r="C1335" s="375" t="e">
        <f>B1335*'Summary Sheet'!$C$23</f>
        <v>#VALUE!</v>
      </c>
    </row>
    <row r="1336" spans="1:3">
      <c r="A1336" s="375" t="str">
        <f>IF(ISBLANK('Unit Type (21)'!B40), " ", 'Unit Type (21)'!B40)</f>
        <v xml:space="preserve"> </v>
      </c>
      <c r="B1336" s="375" t="str">
        <f>IF(ISBLANK('Unit Type (21)'!C40), " ", 'Unit Type (21)'!C40)</f>
        <v xml:space="preserve"> </v>
      </c>
      <c r="C1336" s="375" t="e">
        <f>B1336*'Summary Sheet'!$C$23</f>
        <v>#VALUE!</v>
      </c>
    </row>
    <row r="1337" spans="1:3">
      <c r="A1337" s="375" t="str">
        <f>IF(ISBLANK('Unit Type (21)'!B41), " ", 'Unit Type (21)'!B41)</f>
        <v xml:space="preserve"> </v>
      </c>
      <c r="B1337" s="375" t="str">
        <f>IF(ISBLANK('Unit Type (21)'!C41), " ", 'Unit Type (21)'!C41)</f>
        <v xml:space="preserve"> </v>
      </c>
      <c r="C1337" s="375" t="e">
        <f>B1337*'Summary Sheet'!$C$23</f>
        <v>#VALUE!</v>
      </c>
    </row>
    <row r="1338" spans="1:3">
      <c r="A1338" s="375" t="str">
        <f>IF(ISBLANK('Unit Type (21)'!B42), " ", 'Unit Type (21)'!B42)</f>
        <v xml:space="preserve"> </v>
      </c>
      <c r="B1338" s="375" t="str">
        <f>IF(ISBLANK('Unit Type (21)'!C42), " ", 'Unit Type (21)'!C42)</f>
        <v xml:space="preserve"> </v>
      </c>
      <c r="C1338" s="375" t="e">
        <f>B1338*'Summary Sheet'!$C$23</f>
        <v>#VALUE!</v>
      </c>
    </row>
    <row r="1339" spans="1:3">
      <c r="A1339" s="375" t="str">
        <f>IF(ISBLANK('Unit Type (21)'!B43), " ", 'Unit Type (21)'!B43)</f>
        <v xml:space="preserve"> </v>
      </c>
      <c r="B1339" s="375" t="str">
        <f>IF(ISBLANK('Unit Type (21)'!C43), " ", 'Unit Type (21)'!C43)</f>
        <v xml:space="preserve"> </v>
      </c>
      <c r="C1339" s="375" t="e">
        <f>B1339*'Summary Sheet'!$C$23</f>
        <v>#VALUE!</v>
      </c>
    </row>
    <row r="1340" spans="1:3">
      <c r="A1340" s="375" t="str">
        <f>IF(ISBLANK('Unit Type (21)'!B44), " ", 'Unit Type (21)'!B44)</f>
        <v xml:space="preserve"> </v>
      </c>
      <c r="B1340" s="375" t="str">
        <f>IF(ISBLANK('Unit Type (21)'!C44), " ", 'Unit Type (21)'!C44)</f>
        <v xml:space="preserve"> </v>
      </c>
      <c r="C1340" s="375" t="e">
        <f>B1340*'Summary Sheet'!$C$23</f>
        <v>#VALUE!</v>
      </c>
    </row>
    <row r="1341" spans="1:3">
      <c r="A1341" s="375" t="str">
        <f>IF(ISBLANK('Unit Type (21)'!B45), " ", 'Unit Type (21)'!B45)</f>
        <v xml:space="preserve"> </v>
      </c>
      <c r="B1341" s="375" t="str">
        <f>IF(ISBLANK('Unit Type (21)'!C45), " ", 'Unit Type (21)'!C45)</f>
        <v xml:space="preserve"> </v>
      </c>
      <c r="C1341" s="375" t="e">
        <f>B1341*'Summary Sheet'!$C$23</f>
        <v>#VALUE!</v>
      </c>
    </row>
    <row r="1342" spans="1:3">
      <c r="A1342" s="375" t="str">
        <f>IF(ISBLANK('Unit Type (21)'!B46), " ", 'Unit Type (21)'!B46)</f>
        <v xml:space="preserve"> </v>
      </c>
      <c r="B1342" s="375" t="str">
        <f>IF(ISBLANK('Unit Type (21)'!C46), " ", 'Unit Type (21)'!C46)</f>
        <v xml:space="preserve"> </v>
      </c>
      <c r="C1342" s="375" t="e">
        <f>B1342*'Summary Sheet'!$C$23</f>
        <v>#VALUE!</v>
      </c>
    </row>
    <row r="1343" spans="1:3">
      <c r="A1343" s="375" t="str">
        <f>IF(ISBLANK('Unit Type (21)'!B47), " ", 'Unit Type (21)'!B47)</f>
        <v xml:space="preserve"> </v>
      </c>
      <c r="B1343" s="375" t="str">
        <f>IF(ISBLANK('Unit Type (21)'!C47), " ", 'Unit Type (21)'!C47)</f>
        <v xml:space="preserve"> </v>
      </c>
      <c r="C1343" s="375" t="e">
        <f>B1343*'Summary Sheet'!$C$23</f>
        <v>#VALUE!</v>
      </c>
    </row>
    <row r="1344" spans="1:3">
      <c r="A1344" s="375" t="str">
        <f>IF(ISBLANK('Unit Type (21)'!B48), " ", 'Unit Type (21)'!B48)</f>
        <v xml:space="preserve"> </v>
      </c>
      <c r="B1344" s="375" t="str">
        <f>IF(ISBLANK('Unit Type (21)'!C48), " ", 'Unit Type (21)'!C48)</f>
        <v xml:space="preserve"> </v>
      </c>
      <c r="C1344" s="375" t="e">
        <f>B1344*'Summary Sheet'!$C$23</f>
        <v>#VALUE!</v>
      </c>
    </row>
    <row r="1345" spans="1:3">
      <c r="A1345" s="375" t="str">
        <f>IF(ISBLANK('Unit Type (21)'!B49), " ", 'Unit Type (21)'!B49)</f>
        <v xml:space="preserve"> </v>
      </c>
      <c r="B1345" s="375" t="str">
        <f>IF(ISBLANK('Unit Type (21)'!C49), " ", 'Unit Type (21)'!C49)</f>
        <v xml:space="preserve"> </v>
      </c>
      <c r="C1345" s="375" t="e">
        <f>B1345*'Summary Sheet'!$C$23</f>
        <v>#VALUE!</v>
      </c>
    </row>
    <row r="1346" spans="1:3">
      <c r="A1346" s="375" t="str">
        <f>IF(ISBLANK('Unit Type (21)'!B50), " ", 'Unit Type (21)'!B50)</f>
        <v xml:space="preserve"> </v>
      </c>
      <c r="B1346" s="375" t="str">
        <f>IF(ISBLANK('Unit Type (21)'!C50), " ", 'Unit Type (21)'!C50)</f>
        <v xml:space="preserve"> </v>
      </c>
      <c r="C1346" s="375" t="e">
        <f>B1346*'Summary Sheet'!$C$23</f>
        <v>#VALUE!</v>
      </c>
    </row>
    <row r="1347" spans="1:3">
      <c r="A1347" s="375" t="str">
        <f>IF(ISBLANK('Unit Type (21)'!B51), " ", 'Unit Type (21)'!B51)</f>
        <v xml:space="preserve"> </v>
      </c>
      <c r="B1347" s="375" t="str">
        <f>IF(ISBLANK('Unit Type (21)'!C51), " ", 'Unit Type (21)'!C51)</f>
        <v xml:space="preserve"> </v>
      </c>
      <c r="C1347" s="375" t="e">
        <f>B1347*'Summary Sheet'!$C$23</f>
        <v>#VALUE!</v>
      </c>
    </row>
    <row r="1348" spans="1:3">
      <c r="A1348" s="375" t="str">
        <f>IF(ISBLANK('Unit Type (21)'!B52), " ", 'Unit Type (21)'!B52)</f>
        <v xml:space="preserve"> </v>
      </c>
      <c r="B1348" s="375" t="str">
        <f>IF(ISBLANK('Unit Type (21)'!C52), " ", 'Unit Type (21)'!C52)</f>
        <v xml:space="preserve"> </v>
      </c>
      <c r="C1348" s="375" t="e">
        <f>B1348*'Summary Sheet'!$C$23</f>
        <v>#VALUE!</v>
      </c>
    </row>
    <row r="1349" spans="1:3">
      <c r="A1349" s="375" t="str">
        <f>IF(ISBLANK('Unit Type (21)'!B53), " ", 'Unit Type (21)'!B53)</f>
        <v xml:space="preserve"> </v>
      </c>
      <c r="B1349" s="375" t="str">
        <f>IF(ISBLANK('Unit Type (21)'!C53), " ", 'Unit Type (21)'!C53)</f>
        <v xml:space="preserve"> </v>
      </c>
      <c r="C1349" s="375" t="e">
        <f>B1349*'Summary Sheet'!$C$23</f>
        <v>#VALUE!</v>
      </c>
    </row>
    <row r="1350" spans="1:3">
      <c r="A1350" s="375" t="str">
        <f>IF(ISBLANK('Unit Type (21)'!B54), " ", 'Unit Type (21)'!B54)</f>
        <v xml:space="preserve"> </v>
      </c>
      <c r="B1350" s="375" t="str">
        <f>IF(ISBLANK('Unit Type (21)'!C54), " ", 'Unit Type (21)'!C54)</f>
        <v xml:space="preserve"> </v>
      </c>
      <c r="C1350" s="375" t="e">
        <f>B1350*'Summary Sheet'!$C$23</f>
        <v>#VALUE!</v>
      </c>
    </row>
    <row r="1351" spans="1:3">
      <c r="A1351" s="375" t="str">
        <f>IF(ISBLANK('Unit Type (21)'!B55), " ", 'Unit Type (21)'!B55)</f>
        <v xml:space="preserve"> </v>
      </c>
      <c r="B1351" s="375" t="str">
        <f>IF(ISBLANK('Unit Type (21)'!C55), " ", 'Unit Type (21)'!C55)</f>
        <v xml:space="preserve"> </v>
      </c>
      <c r="C1351" s="375" t="e">
        <f>B1351*'Summary Sheet'!$C$23</f>
        <v>#VALUE!</v>
      </c>
    </row>
    <row r="1352" spans="1:3">
      <c r="A1352" s="375" t="str">
        <f>IF(ISBLANK('Unit Type (21)'!B56), " ", 'Unit Type (21)'!B56)</f>
        <v xml:space="preserve"> </v>
      </c>
      <c r="B1352" s="375" t="str">
        <f>IF(ISBLANK('Unit Type (21)'!C56), " ", 'Unit Type (21)'!C56)</f>
        <v xml:space="preserve"> </v>
      </c>
      <c r="C1352" s="375" t="e">
        <f>B1352*'Summary Sheet'!$C$23</f>
        <v>#VALUE!</v>
      </c>
    </row>
    <row r="1353" spans="1:3">
      <c r="A1353" s="375" t="str">
        <f>IF(ISBLANK('Unit Type (21)'!B57), " ", 'Unit Type (21)'!B57)</f>
        <v xml:space="preserve"> </v>
      </c>
      <c r="B1353" s="375" t="str">
        <f>IF(ISBLANK('Unit Type (21)'!C57), " ", 'Unit Type (21)'!C57)</f>
        <v xml:space="preserve"> </v>
      </c>
      <c r="C1353" s="375" t="e">
        <f>B1353*'Summary Sheet'!$C$23</f>
        <v>#VALUE!</v>
      </c>
    </row>
    <row r="1354" spans="1:3">
      <c r="A1354" s="375" t="str">
        <f>IF(ISBLANK('Unit Type (21)'!B58), " ", 'Unit Type (21)'!B58)</f>
        <v xml:space="preserve"> </v>
      </c>
      <c r="B1354" s="375" t="str">
        <f>IF(ISBLANK('Unit Type (21)'!C58), " ", 'Unit Type (21)'!C58)</f>
        <v xml:space="preserve"> </v>
      </c>
      <c r="C1354" s="375" t="e">
        <f>B1354*'Summary Sheet'!$C$23</f>
        <v>#VALUE!</v>
      </c>
    </row>
    <row r="1355" spans="1:3">
      <c r="A1355" s="375" t="str">
        <f>IF(ISBLANK('Unit Type (21)'!B59), " ", 'Unit Type (21)'!B59)</f>
        <v xml:space="preserve"> </v>
      </c>
      <c r="B1355" s="375" t="str">
        <f>IF(ISBLANK('Unit Type (21)'!C59), " ", 'Unit Type (21)'!C59)</f>
        <v xml:space="preserve"> </v>
      </c>
      <c r="C1355" s="375" t="e">
        <f>B1355*'Summary Sheet'!$C$23</f>
        <v>#VALUE!</v>
      </c>
    </row>
    <row r="1356" spans="1:3">
      <c r="A1356" s="375" t="str">
        <f>IF(ISBLANK('Unit Type (21)'!B60), " ", 'Unit Type (21)'!B60)</f>
        <v xml:space="preserve"> </v>
      </c>
      <c r="B1356" s="375" t="str">
        <f>IF(ISBLANK('Unit Type (21)'!C60), " ", 'Unit Type (21)'!C60)</f>
        <v xml:space="preserve"> </v>
      </c>
      <c r="C1356" s="375" t="e">
        <f>B1356*'Summary Sheet'!$C$23</f>
        <v>#VALUE!</v>
      </c>
    </row>
    <row r="1357" spans="1:3">
      <c r="A1357" s="375" t="str">
        <f>IF(ISBLANK('Unit Type (21)'!B61), " ", 'Unit Type (21)'!B61)</f>
        <v xml:space="preserve"> </v>
      </c>
      <c r="B1357" s="375" t="str">
        <f>IF(ISBLANK('Unit Type (21)'!C61), " ", 'Unit Type (21)'!C61)</f>
        <v xml:space="preserve"> </v>
      </c>
      <c r="C1357" s="375" t="e">
        <f>B1357*'Summary Sheet'!$C$23</f>
        <v>#VALUE!</v>
      </c>
    </row>
    <row r="1358" spans="1:3">
      <c r="A1358" s="375" t="str">
        <f>IF(ISBLANK('Unit Type (21)'!B62), " ", 'Unit Type (21)'!B62)</f>
        <v xml:space="preserve"> </v>
      </c>
      <c r="B1358" s="375" t="str">
        <f>IF(ISBLANK('Unit Type (21)'!C62), " ", 'Unit Type (21)'!C62)</f>
        <v xml:space="preserve"> </v>
      </c>
      <c r="C1358" s="375" t="e">
        <f>B1358*'Summary Sheet'!$C$23</f>
        <v>#VALUE!</v>
      </c>
    </row>
    <row r="1359" spans="1:3">
      <c r="A1359" s="375" t="str">
        <f>IF(ISBLANK('Unit Type (21)'!B63), " ", 'Unit Type (21)'!B63)</f>
        <v xml:space="preserve"> </v>
      </c>
      <c r="B1359" s="375" t="str">
        <f>IF(ISBLANK('Unit Type (21)'!C63), " ", 'Unit Type (21)'!C63)</f>
        <v xml:space="preserve"> </v>
      </c>
      <c r="C1359" s="375" t="e">
        <f>B1359*'Summary Sheet'!$C$23</f>
        <v>#VALUE!</v>
      </c>
    </row>
    <row r="1360" spans="1:3">
      <c r="A1360" s="375" t="str">
        <f>IF(ISBLANK('Unit Type (21)'!B64), " ", 'Unit Type (21)'!B64)</f>
        <v xml:space="preserve"> </v>
      </c>
      <c r="B1360" s="375" t="str">
        <f>IF(ISBLANK('Unit Type (21)'!C64), " ", 'Unit Type (21)'!C64)</f>
        <v xml:space="preserve"> </v>
      </c>
      <c r="C1360" s="375" t="e">
        <f>B1360*'Summary Sheet'!$C$23</f>
        <v>#VALUE!</v>
      </c>
    </row>
    <row r="1361" spans="1:3">
      <c r="A1361" s="375" t="str">
        <f>IF(ISBLANK('Unit Type (21)'!B65), " ", 'Unit Type (21)'!B65)</f>
        <v xml:space="preserve"> </v>
      </c>
      <c r="B1361" s="375" t="str">
        <f>IF(ISBLANK('Unit Type (21)'!C65), " ", 'Unit Type (21)'!C65)</f>
        <v xml:space="preserve"> </v>
      </c>
      <c r="C1361" s="375" t="e">
        <f>B1361*'Summary Sheet'!$C$23</f>
        <v>#VALUE!</v>
      </c>
    </row>
    <row r="1362" spans="1:3">
      <c r="A1362" s="375" t="str">
        <f>IF(ISBLANK('Unit Type (21)'!B66), " ", 'Unit Type (21)'!B66)</f>
        <v xml:space="preserve"> </v>
      </c>
      <c r="B1362" s="375" t="str">
        <f>IF(ISBLANK('Unit Type (21)'!C66), " ", 'Unit Type (21)'!C66)</f>
        <v xml:space="preserve"> </v>
      </c>
      <c r="C1362" s="375" t="e">
        <f>B1362*'Summary Sheet'!$C$23</f>
        <v>#VALUE!</v>
      </c>
    </row>
    <row r="1363" spans="1:3">
      <c r="A1363" s="375" t="str">
        <f>IF(ISBLANK('Unit Type (21)'!B67), " ", 'Unit Type (21)'!B67)</f>
        <v xml:space="preserve"> </v>
      </c>
      <c r="B1363" s="375" t="str">
        <f>IF(ISBLANK('Unit Type (21)'!C67), " ", 'Unit Type (21)'!C67)</f>
        <v xml:space="preserve"> </v>
      </c>
      <c r="C1363" s="375" t="e">
        <f>B1363*'Summary Sheet'!$C$23</f>
        <v>#VALUE!</v>
      </c>
    </row>
    <row r="1364" spans="1:3">
      <c r="A1364" s="375" t="str">
        <f>IF(ISBLANK('Unit Type (21)'!B68), " ", 'Unit Type (21)'!B68)</f>
        <v xml:space="preserve"> </v>
      </c>
      <c r="B1364" s="375" t="str">
        <f>IF(ISBLANK('Unit Type (21)'!C68), " ", 'Unit Type (21)'!C68)</f>
        <v xml:space="preserve"> </v>
      </c>
      <c r="C1364" s="375" t="e">
        <f>B1364*'Summary Sheet'!$C$23</f>
        <v>#VALUE!</v>
      </c>
    </row>
    <row r="1365" spans="1:3">
      <c r="A1365" s="375" t="str">
        <f>IF(ISBLANK('Unit Type (21)'!B69), " ", 'Unit Type (21)'!B69)</f>
        <v xml:space="preserve"> </v>
      </c>
      <c r="B1365" s="375" t="str">
        <f>IF(ISBLANK('Unit Type (21)'!C69), " ", 'Unit Type (21)'!C69)</f>
        <v xml:space="preserve"> </v>
      </c>
      <c r="C1365" s="375" t="e">
        <f>B1365*'Summary Sheet'!$C$23</f>
        <v>#VALUE!</v>
      </c>
    </row>
    <row r="1366" spans="1:3">
      <c r="A1366" s="375" t="str">
        <f>IF(ISBLANK('Unit Type (21)'!B70), " ", 'Unit Type (21)'!B70)</f>
        <v xml:space="preserve"> </v>
      </c>
      <c r="B1366" s="375" t="str">
        <f>IF(ISBLANK('Unit Type (21)'!C70), " ", 'Unit Type (21)'!C70)</f>
        <v xml:space="preserve"> </v>
      </c>
      <c r="C1366" s="375" t="e">
        <f>B1366*'Summary Sheet'!$C$23</f>
        <v>#VALUE!</v>
      </c>
    </row>
    <row r="1367" spans="1:3">
      <c r="A1367" s="375" t="str">
        <f>IF(ISBLANK('Unit Type (22)'!B6), " ", 'Unit Type (22)'!B6)</f>
        <v xml:space="preserve"> </v>
      </c>
      <c r="B1367" s="375" t="str">
        <f>IF(ISBLANK('Unit Type (22)'!C6), " ", 'Unit Type (22)'!C6)</f>
        <v xml:space="preserve"> </v>
      </c>
      <c r="C1367" s="375" t="e">
        <f>B1367*'Summary Sheet'!$C$24</f>
        <v>#VALUE!</v>
      </c>
    </row>
    <row r="1368" spans="1:3">
      <c r="A1368" s="375" t="str">
        <f>IF(ISBLANK('Unit Type (22)'!B7), " ", 'Unit Type (22)'!B7)</f>
        <v xml:space="preserve"> </v>
      </c>
      <c r="B1368" s="375" t="str">
        <f>IF(ISBLANK('Unit Type (22)'!C7), " ", 'Unit Type (22)'!C7)</f>
        <v xml:space="preserve"> </v>
      </c>
      <c r="C1368" s="375" t="e">
        <f>B1368*'Summary Sheet'!$C$24</f>
        <v>#VALUE!</v>
      </c>
    </row>
    <row r="1369" spans="1:3">
      <c r="A1369" s="375" t="str">
        <f>IF(ISBLANK('Unit Type (22)'!B8), " ", 'Unit Type (22)'!B8)</f>
        <v xml:space="preserve"> </v>
      </c>
      <c r="B1369" s="375" t="str">
        <f>IF(ISBLANK('Unit Type (22)'!C8), " ", 'Unit Type (22)'!C8)</f>
        <v xml:space="preserve"> </v>
      </c>
      <c r="C1369" s="375" t="e">
        <f>B1369*'Summary Sheet'!$C$24</f>
        <v>#VALUE!</v>
      </c>
    </row>
    <row r="1370" spans="1:3">
      <c r="A1370" s="375" t="str">
        <f>IF(ISBLANK('Unit Type (22)'!B9), " ", 'Unit Type (22)'!B9)</f>
        <v xml:space="preserve"> </v>
      </c>
      <c r="B1370" s="375" t="str">
        <f>IF(ISBLANK('Unit Type (22)'!C9), " ", 'Unit Type (22)'!C9)</f>
        <v xml:space="preserve"> </v>
      </c>
      <c r="C1370" s="375" t="e">
        <f>B1370*'Summary Sheet'!$C$24</f>
        <v>#VALUE!</v>
      </c>
    </row>
    <row r="1371" spans="1:3">
      <c r="A1371" s="375" t="str">
        <f>IF(ISBLANK('Unit Type (22)'!B10), " ", 'Unit Type (22)'!B10)</f>
        <v xml:space="preserve"> </v>
      </c>
      <c r="B1371" s="375" t="str">
        <f>IF(ISBLANK('Unit Type (22)'!C10), " ", 'Unit Type (22)'!C10)</f>
        <v xml:space="preserve"> </v>
      </c>
      <c r="C1371" s="375" t="e">
        <f>B1371*'Summary Sheet'!$C$24</f>
        <v>#VALUE!</v>
      </c>
    </row>
    <row r="1372" spans="1:3">
      <c r="A1372" s="375" t="str">
        <f>IF(ISBLANK('Unit Type (22)'!B11), " ", 'Unit Type (22)'!B11)</f>
        <v xml:space="preserve"> </v>
      </c>
      <c r="B1372" s="375" t="str">
        <f>IF(ISBLANK('Unit Type (22)'!C11), " ", 'Unit Type (22)'!C11)</f>
        <v xml:space="preserve"> </v>
      </c>
      <c r="C1372" s="375" t="e">
        <f>B1372*'Summary Sheet'!$C$24</f>
        <v>#VALUE!</v>
      </c>
    </row>
    <row r="1373" spans="1:3">
      <c r="A1373" s="375" t="str">
        <f>IF(ISBLANK('Unit Type (22)'!B12), " ", 'Unit Type (22)'!B12)</f>
        <v xml:space="preserve"> </v>
      </c>
      <c r="B1373" s="375" t="str">
        <f>IF(ISBLANK('Unit Type (22)'!C12), " ", 'Unit Type (22)'!C12)</f>
        <v xml:space="preserve"> </v>
      </c>
      <c r="C1373" s="375" t="e">
        <f>B1373*'Summary Sheet'!$C$24</f>
        <v>#VALUE!</v>
      </c>
    </row>
    <row r="1374" spans="1:3">
      <c r="A1374" s="375" t="str">
        <f>IF(ISBLANK('Unit Type (22)'!B13), " ", 'Unit Type (22)'!B13)</f>
        <v xml:space="preserve"> </v>
      </c>
      <c r="B1374" s="375" t="str">
        <f>IF(ISBLANK('Unit Type (22)'!C13), " ", 'Unit Type (22)'!C13)</f>
        <v xml:space="preserve"> </v>
      </c>
      <c r="C1374" s="375" t="e">
        <f>B1374*'Summary Sheet'!$C$24</f>
        <v>#VALUE!</v>
      </c>
    </row>
    <row r="1375" spans="1:3">
      <c r="A1375" s="375" t="str">
        <f>IF(ISBLANK('Unit Type (22)'!B14), " ", 'Unit Type (22)'!B14)</f>
        <v xml:space="preserve"> </v>
      </c>
      <c r="B1375" s="375" t="str">
        <f>IF(ISBLANK('Unit Type (22)'!C14), " ", 'Unit Type (22)'!C14)</f>
        <v xml:space="preserve"> </v>
      </c>
      <c r="C1375" s="375" t="e">
        <f>B1375*'Summary Sheet'!$C$24</f>
        <v>#VALUE!</v>
      </c>
    </row>
    <row r="1376" spans="1:3">
      <c r="A1376" s="375" t="str">
        <f>IF(ISBLANK('Unit Type (22)'!B15), " ", 'Unit Type (22)'!B15)</f>
        <v xml:space="preserve"> </v>
      </c>
      <c r="B1376" s="375" t="str">
        <f>IF(ISBLANK('Unit Type (22)'!C15), " ", 'Unit Type (22)'!C15)</f>
        <v xml:space="preserve"> </v>
      </c>
      <c r="C1376" s="375" t="e">
        <f>B1376*'Summary Sheet'!$C$24</f>
        <v>#VALUE!</v>
      </c>
    </row>
    <row r="1377" spans="1:3">
      <c r="A1377" s="375" t="str">
        <f>IF(ISBLANK('Unit Type (22)'!B16), " ", 'Unit Type (22)'!B16)</f>
        <v xml:space="preserve"> </v>
      </c>
      <c r="B1377" s="375" t="str">
        <f>IF(ISBLANK('Unit Type (22)'!C16), " ", 'Unit Type (22)'!C16)</f>
        <v xml:space="preserve"> </v>
      </c>
      <c r="C1377" s="375" t="e">
        <f>B1377*'Summary Sheet'!$C$24</f>
        <v>#VALUE!</v>
      </c>
    </row>
    <row r="1378" spans="1:3">
      <c r="A1378" s="375" t="str">
        <f>IF(ISBLANK('Unit Type (22)'!B17), " ", 'Unit Type (22)'!B17)</f>
        <v xml:space="preserve"> </v>
      </c>
      <c r="B1378" s="375" t="str">
        <f>IF(ISBLANK('Unit Type (22)'!C17), " ", 'Unit Type (22)'!C17)</f>
        <v xml:space="preserve"> </v>
      </c>
      <c r="C1378" s="375" t="e">
        <f>B1378*'Summary Sheet'!$C$24</f>
        <v>#VALUE!</v>
      </c>
    </row>
    <row r="1379" spans="1:3">
      <c r="A1379" s="375" t="str">
        <f>IF(ISBLANK('Unit Type (22)'!B18), " ", 'Unit Type (22)'!B18)</f>
        <v xml:space="preserve"> </v>
      </c>
      <c r="B1379" s="375" t="str">
        <f>IF(ISBLANK('Unit Type (22)'!C18), " ", 'Unit Type (22)'!C18)</f>
        <v xml:space="preserve"> </v>
      </c>
      <c r="C1379" s="375" t="e">
        <f>B1379*'Summary Sheet'!$C$24</f>
        <v>#VALUE!</v>
      </c>
    </row>
    <row r="1380" spans="1:3">
      <c r="A1380" s="375" t="str">
        <f>IF(ISBLANK('Unit Type (22)'!B19), " ", 'Unit Type (22)'!B19)</f>
        <v xml:space="preserve"> </v>
      </c>
      <c r="B1380" s="375" t="str">
        <f>IF(ISBLANK('Unit Type (22)'!C19), " ", 'Unit Type (22)'!C19)</f>
        <v xml:space="preserve"> </v>
      </c>
      <c r="C1380" s="375" t="e">
        <f>B1380*'Summary Sheet'!$C$24</f>
        <v>#VALUE!</v>
      </c>
    </row>
    <row r="1381" spans="1:3">
      <c r="A1381" s="375" t="str">
        <f>IF(ISBLANK('Unit Type (22)'!B20), " ", 'Unit Type (22)'!B20)</f>
        <v xml:space="preserve"> </v>
      </c>
      <c r="B1381" s="375" t="str">
        <f>IF(ISBLANK('Unit Type (22)'!C20), " ", 'Unit Type (22)'!C20)</f>
        <v xml:space="preserve"> </v>
      </c>
      <c r="C1381" s="375" t="e">
        <f>B1381*'Summary Sheet'!$C$24</f>
        <v>#VALUE!</v>
      </c>
    </row>
    <row r="1382" spans="1:3">
      <c r="A1382" s="375" t="str">
        <f>IF(ISBLANK('Unit Type (22)'!B21), " ", 'Unit Type (22)'!B21)</f>
        <v xml:space="preserve"> </v>
      </c>
      <c r="B1382" s="375" t="str">
        <f>IF(ISBLANK('Unit Type (22)'!C21), " ", 'Unit Type (22)'!C21)</f>
        <v xml:space="preserve"> </v>
      </c>
      <c r="C1382" s="375" t="e">
        <f>B1382*'Summary Sheet'!$C$24</f>
        <v>#VALUE!</v>
      </c>
    </row>
    <row r="1383" spans="1:3">
      <c r="A1383" s="375" t="str">
        <f>IF(ISBLANK('Unit Type (22)'!B22), " ", 'Unit Type (22)'!B22)</f>
        <v xml:space="preserve"> </v>
      </c>
      <c r="B1383" s="375" t="str">
        <f>IF(ISBLANK('Unit Type (22)'!C22), " ", 'Unit Type (22)'!C22)</f>
        <v xml:space="preserve"> </v>
      </c>
      <c r="C1383" s="375" t="e">
        <f>B1383*'Summary Sheet'!$C$24</f>
        <v>#VALUE!</v>
      </c>
    </row>
    <row r="1384" spans="1:3">
      <c r="A1384" s="375" t="str">
        <f>IF(ISBLANK('Unit Type (22)'!B23), " ", 'Unit Type (22)'!B23)</f>
        <v xml:space="preserve"> </v>
      </c>
      <c r="B1384" s="375" t="str">
        <f>IF(ISBLANK('Unit Type (22)'!C23), " ", 'Unit Type (22)'!C23)</f>
        <v xml:space="preserve"> </v>
      </c>
      <c r="C1384" s="375" t="e">
        <f>B1384*'Summary Sheet'!$C$24</f>
        <v>#VALUE!</v>
      </c>
    </row>
    <row r="1385" spans="1:3">
      <c r="A1385" s="375" t="str">
        <f>IF(ISBLANK('Unit Type (22)'!B24), " ", 'Unit Type (22)'!B24)</f>
        <v xml:space="preserve"> </v>
      </c>
      <c r="B1385" s="375" t="str">
        <f>IF(ISBLANK('Unit Type (22)'!C24), " ", 'Unit Type (22)'!C24)</f>
        <v xml:space="preserve"> </v>
      </c>
      <c r="C1385" s="375" t="e">
        <f>B1385*'Summary Sheet'!$C$24</f>
        <v>#VALUE!</v>
      </c>
    </row>
    <row r="1386" spans="1:3">
      <c r="A1386" s="375" t="str">
        <f>IF(ISBLANK('Unit Type (22)'!B25), " ", 'Unit Type (22)'!B25)</f>
        <v xml:space="preserve"> </v>
      </c>
      <c r="B1386" s="375" t="str">
        <f>IF(ISBLANK('Unit Type (22)'!C25), " ", 'Unit Type (22)'!C25)</f>
        <v xml:space="preserve"> </v>
      </c>
      <c r="C1386" s="375" t="e">
        <f>B1386*'Summary Sheet'!$C$24</f>
        <v>#VALUE!</v>
      </c>
    </row>
    <row r="1387" spans="1:3">
      <c r="A1387" s="375" t="str">
        <f>IF(ISBLANK('Unit Type (22)'!B26), " ", 'Unit Type (22)'!B26)</f>
        <v xml:space="preserve"> </v>
      </c>
      <c r="B1387" s="375" t="str">
        <f>IF(ISBLANK('Unit Type (22)'!C26), " ", 'Unit Type (22)'!C26)</f>
        <v xml:space="preserve"> </v>
      </c>
      <c r="C1387" s="375" t="e">
        <f>B1387*'Summary Sheet'!$C$24</f>
        <v>#VALUE!</v>
      </c>
    </row>
    <row r="1388" spans="1:3">
      <c r="A1388" s="375" t="str">
        <f>IF(ISBLANK('Unit Type (22)'!B27), " ", 'Unit Type (22)'!B27)</f>
        <v xml:space="preserve"> </v>
      </c>
      <c r="B1388" s="375" t="str">
        <f>IF(ISBLANK('Unit Type (22)'!C27), " ", 'Unit Type (22)'!C27)</f>
        <v xml:space="preserve"> </v>
      </c>
      <c r="C1388" s="375" t="e">
        <f>B1388*'Summary Sheet'!$C$24</f>
        <v>#VALUE!</v>
      </c>
    </row>
    <row r="1389" spans="1:3">
      <c r="A1389" s="375" t="str">
        <f>IF(ISBLANK('Unit Type (22)'!B28), " ", 'Unit Type (22)'!B28)</f>
        <v xml:space="preserve"> </v>
      </c>
      <c r="B1389" s="375" t="str">
        <f>IF(ISBLANK('Unit Type (22)'!C28), " ", 'Unit Type (22)'!C28)</f>
        <v xml:space="preserve"> </v>
      </c>
      <c r="C1389" s="375" t="e">
        <f>B1389*'Summary Sheet'!$C$24</f>
        <v>#VALUE!</v>
      </c>
    </row>
    <row r="1390" spans="1:3">
      <c r="A1390" s="375" t="str">
        <f>IF(ISBLANK('Unit Type (22)'!B29), " ", 'Unit Type (22)'!B29)</f>
        <v xml:space="preserve"> </v>
      </c>
      <c r="B1390" s="375" t="str">
        <f>IF(ISBLANK('Unit Type (22)'!C29), " ", 'Unit Type (22)'!C29)</f>
        <v xml:space="preserve"> </v>
      </c>
      <c r="C1390" s="375" t="e">
        <f>B1390*'Summary Sheet'!$C$24</f>
        <v>#VALUE!</v>
      </c>
    </row>
    <row r="1391" spans="1:3">
      <c r="A1391" s="375" t="str">
        <f>IF(ISBLANK('Unit Type (22)'!B30), " ", 'Unit Type (22)'!B30)</f>
        <v xml:space="preserve"> </v>
      </c>
      <c r="B1391" s="375" t="str">
        <f>IF(ISBLANK('Unit Type (22)'!C30), " ", 'Unit Type (22)'!C30)</f>
        <v xml:space="preserve"> </v>
      </c>
      <c r="C1391" s="375" t="e">
        <f>B1391*'Summary Sheet'!$C$24</f>
        <v>#VALUE!</v>
      </c>
    </row>
    <row r="1392" spans="1:3">
      <c r="A1392" s="375" t="str">
        <f>IF(ISBLANK('Unit Type (22)'!B31), " ", 'Unit Type (22)'!B31)</f>
        <v xml:space="preserve"> </v>
      </c>
      <c r="B1392" s="375" t="str">
        <f>IF(ISBLANK('Unit Type (22)'!C31), " ", 'Unit Type (22)'!C31)</f>
        <v xml:space="preserve"> </v>
      </c>
      <c r="C1392" s="375" t="e">
        <f>B1392*'Summary Sheet'!$C$24</f>
        <v>#VALUE!</v>
      </c>
    </row>
    <row r="1393" spans="1:3">
      <c r="A1393" s="375" t="str">
        <f>IF(ISBLANK('Unit Type (22)'!B32), " ", 'Unit Type (22)'!B32)</f>
        <v xml:space="preserve"> </v>
      </c>
      <c r="B1393" s="375" t="str">
        <f>IF(ISBLANK('Unit Type (22)'!C32), " ", 'Unit Type (22)'!C32)</f>
        <v xml:space="preserve"> </v>
      </c>
      <c r="C1393" s="375" t="e">
        <f>B1393*'Summary Sheet'!$C$24</f>
        <v>#VALUE!</v>
      </c>
    </row>
    <row r="1394" spans="1:3">
      <c r="A1394" s="375" t="str">
        <f>IF(ISBLANK('Unit Type (22)'!B33), " ", 'Unit Type (22)'!B33)</f>
        <v xml:space="preserve"> </v>
      </c>
      <c r="B1394" s="375" t="str">
        <f>IF(ISBLANK('Unit Type (22)'!C33), " ", 'Unit Type (22)'!C33)</f>
        <v xml:space="preserve"> </v>
      </c>
      <c r="C1394" s="375" t="e">
        <f>B1394*'Summary Sheet'!$C$24</f>
        <v>#VALUE!</v>
      </c>
    </row>
    <row r="1395" spans="1:3">
      <c r="A1395" s="375" t="str">
        <f>IF(ISBLANK('Unit Type (22)'!B34), " ", 'Unit Type (22)'!B34)</f>
        <v xml:space="preserve"> </v>
      </c>
      <c r="B1395" s="375" t="str">
        <f>IF(ISBLANK('Unit Type (22)'!C34), " ", 'Unit Type (22)'!C34)</f>
        <v xml:space="preserve"> </v>
      </c>
      <c r="C1395" s="375" t="e">
        <f>B1395*'Summary Sheet'!$C$24</f>
        <v>#VALUE!</v>
      </c>
    </row>
    <row r="1396" spans="1:3">
      <c r="A1396" s="375" t="str">
        <f>IF(ISBLANK('Unit Type (22)'!B35), " ", 'Unit Type (22)'!B35)</f>
        <v xml:space="preserve"> </v>
      </c>
      <c r="B1396" s="375" t="str">
        <f>IF(ISBLANK('Unit Type (22)'!C35), " ", 'Unit Type (22)'!C35)</f>
        <v xml:space="preserve"> </v>
      </c>
      <c r="C1396" s="375" t="e">
        <f>B1396*'Summary Sheet'!$C$24</f>
        <v>#VALUE!</v>
      </c>
    </row>
    <row r="1397" spans="1:3">
      <c r="A1397" s="375" t="str">
        <f>IF(ISBLANK('Unit Type (22)'!B36), " ", 'Unit Type (22)'!B36)</f>
        <v xml:space="preserve"> </v>
      </c>
      <c r="B1397" s="375" t="str">
        <f>IF(ISBLANK('Unit Type (22)'!C36), " ", 'Unit Type (22)'!C36)</f>
        <v xml:space="preserve"> </v>
      </c>
      <c r="C1397" s="375" t="e">
        <f>B1397*'Summary Sheet'!$C$24</f>
        <v>#VALUE!</v>
      </c>
    </row>
    <row r="1398" spans="1:3">
      <c r="A1398" s="375" t="str">
        <f>IF(ISBLANK('Unit Type (22)'!B37), " ", 'Unit Type (22)'!B37)</f>
        <v xml:space="preserve"> </v>
      </c>
      <c r="B1398" s="375" t="str">
        <f>IF(ISBLANK('Unit Type (22)'!C37), " ", 'Unit Type (22)'!C37)</f>
        <v xml:space="preserve"> </v>
      </c>
      <c r="C1398" s="375" t="e">
        <f>B1398*'Summary Sheet'!$C$24</f>
        <v>#VALUE!</v>
      </c>
    </row>
    <row r="1399" spans="1:3">
      <c r="A1399" s="375" t="str">
        <f>IF(ISBLANK('Unit Type (22)'!B38), " ", 'Unit Type (22)'!B38)</f>
        <v xml:space="preserve"> </v>
      </c>
      <c r="B1399" s="375" t="str">
        <f>IF(ISBLANK('Unit Type (22)'!C38), " ", 'Unit Type (22)'!C38)</f>
        <v xml:space="preserve"> </v>
      </c>
      <c r="C1399" s="375" t="e">
        <f>B1399*'Summary Sheet'!$C$24</f>
        <v>#VALUE!</v>
      </c>
    </row>
    <row r="1400" spans="1:3">
      <c r="A1400" s="375" t="str">
        <f>IF(ISBLANK('Unit Type (22)'!B39), " ", 'Unit Type (22)'!B39)</f>
        <v xml:space="preserve"> </v>
      </c>
      <c r="B1400" s="375" t="str">
        <f>IF(ISBLANK('Unit Type (22)'!C39), " ", 'Unit Type (22)'!C39)</f>
        <v xml:space="preserve"> </v>
      </c>
      <c r="C1400" s="375" t="e">
        <f>B1400*'Summary Sheet'!$C$24</f>
        <v>#VALUE!</v>
      </c>
    </row>
    <row r="1401" spans="1:3">
      <c r="A1401" s="375" t="str">
        <f>IF(ISBLANK('Unit Type (22)'!B40), " ", 'Unit Type (22)'!B40)</f>
        <v xml:space="preserve"> </v>
      </c>
      <c r="B1401" s="375" t="str">
        <f>IF(ISBLANK('Unit Type (22)'!C40), " ", 'Unit Type (22)'!C40)</f>
        <v xml:space="preserve"> </v>
      </c>
      <c r="C1401" s="375" t="e">
        <f>B1401*'Summary Sheet'!$C$24</f>
        <v>#VALUE!</v>
      </c>
    </row>
    <row r="1402" spans="1:3">
      <c r="A1402" s="375" t="str">
        <f>IF(ISBLANK('Unit Type (22)'!B41), " ", 'Unit Type (22)'!B41)</f>
        <v xml:space="preserve"> </v>
      </c>
      <c r="B1402" s="375" t="str">
        <f>IF(ISBLANK('Unit Type (22)'!C41), " ", 'Unit Type (22)'!C41)</f>
        <v xml:space="preserve"> </v>
      </c>
      <c r="C1402" s="375" t="e">
        <f>B1402*'Summary Sheet'!$C$24</f>
        <v>#VALUE!</v>
      </c>
    </row>
    <row r="1403" spans="1:3">
      <c r="A1403" s="375" t="str">
        <f>IF(ISBLANK('Unit Type (22)'!B42), " ", 'Unit Type (22)'!B42)</f>
        <v xml:space="preserve"> </v>
      </c>
      <c r="B1403" s="375" t="str">
        <f>IF(ISBLANK('Unit Type (22)'!C42), " ", 'Unit Type (22)'!C42)</f>
        <v xml:space="preserve"> </v>
      </c>
      <c r="C1403" s="375" t="e">
        <f>B1403*'Summary Sheet'!$C$24</f>
        <v>#VALUE!</v>
      </c>
    </row>
    <row r="1404" spans="1:3">
      <c r="A1404" s="375" t="str">
        <f>IF(ISBLANK('Unit Type (22)'!B43), " ", 'Unit Type (22)'!B43)</f>
        <v xml:space="preserve"> </v>
      </c>
      <c r="B1404" s="375" t="str">
        <f>IF(ISBLANK('Unit Type (22)'!C43), " ", 'Unit Type (22)'!C43)</f>
        <v xml:space="preserve"> </v>
      </c>
      <c r="C1404" s="375" t="e">
        <f>B1404*'Summary Sheet'!$C$24</f>
        <v>#VALUE!</v>
      </c>
    </row>
    <row r="1405" spans="1:3">
      <c r="A1405" s="375" t="str">
        <f>IF(ISBLANK('Unit Type (22)'!B44), " ", 'Unit Type (22)'!B44)</f>
        <v xml:space="preserve"> </v>
      </c>
      <c r="B1405" s="375" t="str">
        <f>IF(ISBLANK('Unit Type (22)'!C44), " ", 'Unit Type (22)'!C44)</f>
        <v xml:space="preserve"> </v>
      </c>
      <c r="C1405" s="375" t="e">
        <f>B1405*'Summary Sheet'!$C$24</f>
        <v>#VALUE!</v>
      </c>
    </row>
    <row r="1406" spans="1:3">
      <c r="A1406" s="375" t="str">
        <f>IF(ISBLANK('Unit Type (22)'!B45), " ", 'Unit Type (22)'!B45)</f>
        <v xml:space="preserve"> </v>
      </c>
      <c r="B1406" s="375" t="str">
        <f>IF(ISBLANK('Unit Type (22)'!C45), " ", 'Unit Type (22)'!C45)</f>
        <v xml:space="preserve"> </v>
      </c>
      <c r="C1406" s="375" t="e">
        <f>B1406*'Summary Sheet'!$C$24</f>
        <v>#VALUE!</v>
      </c>
    </row>
    <row r="1407" spans="1:3">
      <c r="A1407" s="375" t="str">
        <f>IF(ISBLANK('Unit Type (22)'!B46), " ", 'Unit Type (22)'!B46)</f>
        <v xml:space="preserve"> </v>
      </c>
      <c r="B1407" s="375" t="str">
        <f>IF(ISBLANK('Unit Type (22)'!C46), " ", 'Unit Type (22)'!C46)</f>
        <v xml:space="preserve"> </v>
      </c>
      <c r="C1407" s="375" t="e">
        <f>B1407*'Summary Sheet'!$C$24</f>
        <v>#VALUE!</v>
      </c>
    </row>
    <row r="1408" spans="1:3">
      <c r="A1408" s="375" t="str">
        <f>IF(ISBLANK('Unit Type (22)'!B47), " ", 'Unit Type (22)'!B47)</f>
        <v xml:space="preserve"> </v>
      </c>
      <c r="B1408" s="375" t="str">
        <f>IF(ISBLANK('Unit Type (22)'!C47), " ", 'Unit Type (22)'!C47)</f>
        <v xml:space="preserve"> </v>
      </c>
      <c r="C1408" s="375" t="e">
        <f>B1408*'Summary Sheet'!$C$24</f>
        <v>#VALUE!</v>
      </c>
    </row>
    <row r="1409" spans="1:3">
      <c r="A1409" s="375" t="str">
        <f>IF(ISBLANK('Unit Type (22)'!B48), " ", 'Unit Type (22)'!B48)</f>
        <v xml:space="preserve"> </v>
      </c>
      <c r="B1409" s="375" t="str">
        <f>IF(ISBLANK('Unit Type (22)'!C48), " ", 'Unit Type (22)'!C48)</f>
        <v xml:space="preserve"> </v>
      </c>
      <c r="C1409" s="375" t="e">
        <f>B1409*'Summary Sheet'!$C$24</f>
        <v>#VALUE!</v>
      </c>
    </row>
    <row r="1410" spans="1:3">
      <c r="A1410" s="375" t="str">
        <f>IF(ISBLANK('Unit Type (22)'!B49), " ", 'Unit Type (22)'!B49)</f>
        <v xml:space="preserve"> </v>
      </c>
      <c r="B1410" s="375" t="str">
        <f>IF(ISBLANK('Unit Type (22)'!C49), " ", 'Unit Type (22)'!C49)</f>
        <v xml:space="preserve"> </v>
      </c>
      <c r="C1410" s="375" t="e">
        <f>B1410*'Summary Sheet'!$C$24</f>
        <v>#VALUE!</v>
      </c>
    </row>
    <row r="1411" spans="1:3">
      <c r="A1411" s="375" t="str">
        <f>IF(ISBLANK('Unit Type (22)'!B50), " ", 'Unit Type (22)'!B50)</f>
        <v xml:space="preserve"> </v>
      </c>
      <c r="B1411" s="375" t="str">
        <f>IF(ISBLANK('Unit Type (22)'!C50), " ", 'Unit Type (22)'!C50)</f>
        <v xml:space="preserve"> </v>
      </c>
      <c r="C1411" s="375" t="e">
        <f>B1411*'Summary Sheet'!$C$24</f>
        <v>#VALUE!</v>
      </c>
    </row>
    <row r="1412" spans="1:3">
      <c r="A1412" s="375" t="str">
        <f>IF(ISBLANK('Unit Type (22)'!B51), " ", 'Unit Type (22)'!B51)</f>
        <v xml:space="preserve"> </v>
      </c>
      <c r="B1412" s="375" t="str">
        <f>IF(ISBLANK('Unit Type (22)'!C51), " ", 'Unit Type (22)'!C51)</f>
        <v xml:space="preserve"> </v>
      </c>
      <c r="C1412" s="375" t="e">
        <f>B1412*'Summary Sheet'!$C$24</f>
        <v>#VALUE!</v>
      </c>
    </row>
    <row r="1413" spans="1:3">
      <c r="A1413" s="375" t="str">
        <f>IF(ISBLANK('Unit Type (22)'!B52), " ", 'Unit Type (22)'!B52)</f>
        <v xml:space="preserve"> </v>
      </c>
      <c r="B1413" s="375" t="str">
        <f>IF(ISBLANK('Unit Type (22)'!C52), " ", 'Unit Type (22)'!C52)</f>
        <v xml:space="preserve"> </v>
      </c>
      <c r="C1413" s="375" t="e">
        <f>B1413*'Summary Sheet'!$C$24</f>
        <v>#VALUE!</v>
      </c>
    </row>
    <row r="1414" spans="1:3">
      <c r="A1414" s="375" t="str">
        <f>IF(ISBLANK('Unit Type (22)'!B53), " ", 'Unit Type (22)'!B53)</f>
        <v xml:space="preserve"> </v>
      </c>
      <c r="B1414" s="375" t="str">
        <f>IF(ISBLANK('Unit Type (22)'!C53), " ", 'Unit Type (22)'!C53)</f>
        <v xml:space="preserve"> </v>
      </c>
      <c r="C1414" s="375" t="e">
        <f>B1414*'Summary Sheet'!$C$24</f>
        <v>#VALUE!</v>
      </c>
    </row>
    <row r="1415" spans="1:3">
      <c r="A1415" s="375" t="str">
        <f>IF(ISBLANK('Unit Type (22)'!B54), " ", 'Unit Type (22)'!B54)</f>
        <v xml:space="preserve"> </v>
      </c>
      <c r="B1415" s="375" t="str">
        <f>IF(ISBLANK('Unit Type (22)'!C54), " ", 'Unit Type (22)'!C54)</f>
        <v xml:space="preserve"> </v>
      </c>
      <c r="C1415" s="375" t="e">
        <f>B1415*'Summary Sheet'!$C$24</f>
        <v>#VALUE!</v>
      </c>
    </row>
    <row r="1416" spans="1:3">
      <c r="A1416" s="375" t="str">
        <f>IF(ISBLANK('Unit Type (22)'!B55), " ", 'Unit Type (22)'!B55)</f>
        <v xml:space="preserve"> </v>
      </c>
      <c r="B1416" s="375" t="str">
        <f>IF(ISBLANK('Unit Type (22)'!C55), " ", 'Unit Type (22)'!C55)</f>
        <v xml:space="preserve"> </v>
      </c>
      <c r="C1416" s="375" t="e">
        <f>B1416*'Summary Sheet'!$C$24</f>
        <v>#VALUE!</v>
      </c>
    </row>
    <row r="1417" spans="1:3">
      <c r="A1417" s="375" t="str">
        <f>IF(ISBLANK('Unit Type (22)'!B56), " ", 'Unit Type (22)'!B56)</f>
        <v xml:space="preserve"> </v>
      </c>
      <c r="B1417" s="375" t="str">
        <f>IF(ISBLANK('Unit Type (22)'!C56), " ", 'Unit Type (22)'!C56)</f>
        <v xml:space="preserve"> </v>
      </c>
      <c r="C1417" s="375" t="e">
        <f>B1417*'Summary Sheet'!$C$24</f>
        <v>#VALUE!</v>
      </c>
    </row>
    <row r="1418" spans="1:3">
      <c r="A1418" s="375" t="str">
        <f>IF(ISBLANK('Unit Type (22)'!B57), " ", 'Unit Type (22)'!B57)</f>
        <v xml:space="preserve"> </v>
      </c>
      <c r="B1418" s="375" t="str">
        <f>IF(ISBLANK('Unit Type (22)'!C57), " ", 'Unit Type (22)'!C57)</f>
        <v xml:space="preserve"> </v>
      </c>
      <c r="C1418" s="375" t="e">
        <f>B1418*'Summary Sheet'!$C$24</f>
        <v>#VALUE!</v>
      </c>
    </row>
    <row r="1419" spans="1:3">
      <c r="A1419" s="375" t="str">
        <f>IF(ISBLANK('Unit Type (22)'!B58), " ", 'Unit Type (22)'!B58)</f>
        <v xml:space="preserve"> </v>
      </c>
      <c r="B1419" s="375" t="str">
        <f>IF(ISBLANK('Unit Type (22)'!C58), " ", 'Unit Type (22)'!C58)</f>
        <v xml:space="preserve"> </v>
      </c>
      <c r="C1419" s="375" t="e">
        <f>B1419*'Summary Sheet'!$C$24</f>
        <v>#VALUE!</v>
      </c>
    </row>
    <row r="1420" spans="1:3">
      <c r="A1420" s="375" t="str">
        <f>IF(ISBLANK('Unit Type (22)'!B59), " ", 'Unit Type (22)'!B59)</f>
        <v xml:space="preserve"> </v>
      </c>
      <c r="B1420" s="375" t="str">
        <f>IF(ISBLANK('Unit Type (22)'!C59), " ", 'Unit Type (22)'!C59)</f>
        <v xml:space="preserve"> </v>
      </c>
      <c r="C1420" s="375" t="e">
        <f>B1420*'Summary Sheet'!$C$24</f>
        <v>#VALUE!</v>
      </c>
    </row>
    <row r="1421" spans="1:3">
      <c r="A1421" s="375" t="str">
        <f>IF(ISBLANK('Unit Type (22)'!B60), " ", 'Unit Type (22)'!B60)</f>
        <v xml:space="preserve"> </v>
      </c>
      <c r="B1421" s="375" t="str">
        <f>IF(ISBLANK('Unit Type (22)'!C60), " ", 'Unit Type (22)'!C60)</f>
        <v xml:space="preserve"> </v>
      </c>
      <c r="C1421" s="375" t="e">
        <f>B1421*'Summary Sheet'!$C$24</f>
        <v>#VALUE!</v>
      </c>
    </row>
    <row r="1422" spans="1:3">
      <c r="A1422" s="375" t="str">
        <f>IF(ISBLANK('Unit Type (22)'!B61), " ", 'Unit Type (22)'!B61)</f>
        <v xml:space="preserve"> </v>
      </c>
      <c r="B1422" s="375" t="str">
        <f>IF(ISBLANK('Unit Type (22)'!C61), " ", 'Unit Type (22)'!C61)</f>
        <v xml:space="preserve"> </v>
      </c>
      <c r="C1422" s="375" t="e">
        <f>B1422*'Summary Sheet'!$C$24</f>
        <v>#VALUE!</v>
      </c>
    </row>
    <row r="1423" spans="1:3">
      <c r="A1423" s="375" t="str">
        <f>IF(ISBLANK('Unit Type (22)'!B62), " ", 'Unit Type (22)'!B62)</f>
        <v xml:space="preserve"> </v>
      </c>
      <c r="B1423" s="375" t="str">
        <f>IF(ISBLANK('Unit Type (22)'!C62), " ", 'Unit Type (22)'!C62)</f>
        <v xml:space="preserve"> </v>
      </c>
      <c r="C1423" s="375" t="e">
        <f>B1423*'Summary Sheet'!$C$24</f>
        <v>#VALUE!</v>
      </c>
    </row>
    <row r="1424" spans="1:3">
      <c r="A1424" s="375" t="str">
        <f>IF(ISBLANK('Unit Type (22)'!B63), " ", 'Unit Type (22)'!B63)</f>
        <v xml:space="preserve"> </v>
      </c>
      <c r="B1424" s="375" t="str">
        <f>IF(ISBLANK('Unit Type (22)'!C63), " ", 'Unit Type (22)'!C63)</f>
        <v xml:space="preserve"> </v>
      </c>
      <c r="C1424" s="375" t="e">
        <f>B1424*'Summary Sheet'!$C$24</f>
        <v>#VALUE!</v>
      </c>
    </row>
    <row r="1425" spans="1:3">
      <c r="A1425" s="375" t="str">
        <f>IF(ISBLANK('Unit Type (22)'!B64), " ", 'Unit Type (22)'!B64)</f>
        <v xml:space="preserve"> </v>
      </c>
      <c r="B1425" s="375" t="str">
        <f>IF(ISBLANK('Unit Type (22)'!C64), " ", 'Unit Type (22)'!C64)</f>
        <v xml:space="preserve"> </v>
      </c>
      <c r="C1425" s="375" t="e">
        <f>B1425*'Summary Sheet'!$C$24</f>
        <v>#VALUE!</v>
      </c>
    </row>
    <row r="1426" spans="1:3">
      <c r="A1426" s="375" t="str">
        <f>IF(ISBLANK('Unit Type (22)'!B65), " ", 'Unit Type (22)'!B65)</f>
        <v xml:space="preserve"> </v>
      </c>
      <c r="B1426" s="375" t="str">
        <f>IF(ISBLANK('Unit Type (22)'!C65), " ", 'Unit Type (22)'!C65)</f>
        <v xml:space="preserve"> </v>
      </c>
      <c r="C1426" s="375" t="e">
        <f>B1426*'Summary Sheet'!$C$24</f>
        <v>#VALUE!</v>
      </c>
    </row>
    <row r="1427" spans="1:3">
      <c r="A1427" s="375" t="str">
        <f>IF(ISBLANK('Unit Type (22)'!B66), " ", 'Unit Type (22)'!B66)</f>
        <v xml:space="preserve"> </v>
      </c>
      <c r="B1427" s="375" t="str">
        <f>IF(ISBLANK('Unit Type (22)'!C66), " ", 'Unit Type (22)'!C66)</f>
        <v xml:space="preserve"> </v>
      </c>
      <c r="C1427" s="375" t="e">
        <f>B1427*'Summary Sheet'!$C$24</f>
        <v>#VALUE!</v>
      </c>
    </row>
    <row r="1428" spans="1:3">
      <c r="A1428" s="375" t="str">
        <f>IF(ISBLANK('Unit Type (22)'!B67), " ", 'Unit Type (22)'!B67)</f>
        <v xml:space="preserve"> </v>
      </c>
      <c r="B1428" s="375" t="str">
        <f>IF(ISBLANK('Unit Type (22)'!C67), " ", 'Unit Type (22)'!C67)</f>
        <v xml:space="preserve"> </v>
      </c>
      <c r="C1428" s="375" t="e">
        <f>B1428*'Summary Sheet'!$C$24</f>
        <v>#VALUE!</v>
      </c>
    </row>
    <row r="1429" spans="1:3">
      <c r="A1429" s="375" t="str">
        <f>IF(ISBLANK('Unit Type (22)'!B68), " ", 'Unit Type (22)'!B68)</f>
        <v xml:space="preserve"> </v>
      </c>
      <c r="B1429" s="375" t="str">
        <f>IF(ISBLANK('Unit Type (22)'!C68), " ", 'Unit Type (22)'!C68)</f>
        <v xml:space="preserve"> </v>
      </c>
      <c r="C1429" s="375" t="e">
        <f>B1429*'Summary Sheet'!$C$24</f>
        <v>#VALUE!</v>
      </c>
    </row>
    <row r="1430" spans="1:3">
      <c r="A1430" s="375" t="str">
        <f>IF(ISBLANK('Unit Type (22)'!B69), " ", 'Unit Type (22)'!B69)</f>
        <v xml:space="preserve"> </v>
      </c>
      <c r="B1430" s="375" t="str">
        <f>IF(ISBLANK('Unit Type (22)'!C69), " ", 'Unit Type (22)'!C69)</f>
        <v xml:space="preserve"> </v>
      </c>
      <c r="C1430" s="375" t="e">
        <f>B1430*'Summary Sheet'!$C$24</f>
        <v>#VALUE!</v>
      </c>
    </row>
    <row r="1431" spans="1:3">
      <c r="A1431" s="375" t="str">
        <f>IF(ISBLANK('Unit Type (22)'!B70), " ", 'Unit Type (22)'!B70)</f>
        <v xml:space="preserve"> </v>
      </c>
      <c r="B1431" s="375" t="str">
        <f>IF(ISBLANK('Unit Type (22)'!C70), " ", 'Unit Type (22)'!C70)</f>
        <v xml:space="preserve"> </v>
      </c>
      <c r="C1431" s="375" t="e">
        <f>B1431*'Summary Sheet'!$C$24</f>
        <v>#VALUE!</v>
      </c>
    </row>
    <row r="1432" spans="1:3">
      <c r="A1432" s="375" t="str">
        <f>IF(ISBLANK('Unit Type (23)'!B6), " ", 'Unit Type (23)'!B6)</f>
        <v xml:space="preserve"> </v>
      </c>
      <c r="B1432" s="375" t="str">
        <f>IF(ISBLANK('Unit Type (23)'!C6), " ", 'Unit Type (23)'!C6)</f>
        <v xml:space="preserve"> </v>
      </c>
      <c r="C1432" s="375" t="e">
        <f>B1432*'Summary Sheet'!$C$25</f>
        <v>#VALUE!</v>
      </c>
    </row>
    <row r="1433" spans="1:3">
      <c r="A1433" s="375" t="str">
        <f>IF(ISBLANK('Unit Type (23)'!B7), " ", 'Unit Type (23)'!B7)</f>
        <v xml:space="preserve"> </v>
      </c>
      <c r="B1433" s="375" t="str">
        <f>IF(ISBLANK('Unit Type (23)'!C7), " ", 'Unit Type (23)'!C7)</f>
        <v xml:space="preserve"> </v>
      </c>
      <c r="C1433" s="375" t="e">
        <f>B1433*'Summary Sheet'!$C$25</f>
        <v>#VALUE!</v>
      </c>
    </row>
    <row r="1434" spans="1:3">
      <c r="A1434" s="375" t="str">
        <f>IF(ISBLANK('Unit Type (23)'!B8), " ", 'Unit Type (23)'!B8)</f>
        <v xml:space="preserve"> </v>
      </c>
      <c r="B1434" s="375" t="str">
        <f>IF(ISBLANK('Unit Type (23)'!C8), " ", 'Unit Type (23)'!C8)</f>
        <v xml:space="preserve"> </v>
      </c>
      <c r="C1434" s="375" t="e">
        <f>B1434*'Summary Sheet'!$C$25</f>
        <v>#VALUE!</v>
      </c>
    </row>
    <row r="1435" spans="1:3">
      <c r="A1435" s="375" t="str">
        <f>IF(ISBLANK('Unit Type (23)'!B9), " ", 'Unit Type (23)'!B9)</f>
        <v xml:space="preserve"> </v>
      </c>
      <c r="B1435" s="375" t="str">
        <f>IF(ISBLANK('Unit Type (23)'!C9), " ", 'Unit Type (23)'!C9)</f>
        <v xml:space="preserve"> </v>
      </c>
      <c r="C1435" s="375" t="e">
        <f>B1435*'Summary Sheet'!$C$25</f>
        <v>#VALUE!</v>
      </c>
    </row>
    <row r="1436" spans="1:3">
      <c r="A1436" s="375" t="str">
        <f>IF(ISBLANK('Unit Type (23)'!B10), " ", 'Unit Type (23)'!B10)</f>
        <v xml:space="preserve"> </v>
      </c>
      <c r="B1436" s="375" t="str">
        <f>IF(ISBLANK('Unit Type (23)'!C10), " ", 'Unit Type (23)'!C10)</f>
        <v xml:space="preserve"> </v>
      </c>
      <c r="C1436" s="375" t="e">
        <f>B1436*'Summary Sheet'!$C$25</f>
        <v>#VALUE!</v>
      </c>
    </row>
    <row r="1437" spans="1:3">
      <c r="A1437" s="375" t="str">
        <f>IF(ISBLANK('Unit Type (23)'!B11), " ", 'Unit Type (23)'!B11)</f>
        <v xml:space="preserve"> </v>
      </c>
      <c r="B1437" s="375" t="str">
        <f>IF(ISBLANK('Unit Type (23)'!C11), " ", 'Unit Type (23)'!C11)</f>
        <v xml:space="preserve"> </v>
      </c>
      <c r="C1437" s="375" t="e">
        <f>B1437*'Summary Sheet'!$C$25</f>
        <v>#VALUE!</v>
      </c>
    </row>
    <row r="1438" spans="1:3">
      <c r="A1438" s="375" t="str">
        <f>IF(ISBLANK('Unit Type (23)'!B12), " ", 'Unit Type (23)'!B12)</f>
        <v xml:space="preserve"> </v>
      </c>
      <c r="B1438" s="375" t="str">
        <f>IF(ISBLANK('Unit Type (23)'!C12), " ", 'Unit Type (23)'!C12)</f>
        <v xml:space="preserve"> </v>
      </c>
      <c r="C1438" s="375" t="e">
        <f>B1438*'Summary Sheet'!$C$25</f>
        <v>#VALUE!</v>
      </c>
    </row>
    <row r="1439" spans="1:3">
      <c r="A1439" s="375" t="str">
        <f>IF(ISBLANK('Unit Type (23)'!B13), " ", 'Unit Type (23)'!B13)</f>
        <v xml:space="preserve"> </v>
      </c>
      <c r="B1439" s="375" t="str">
        <f>IF(ISBLANK('Unit Type (23)'!C13), " ", 'Unit Type (23)'!C13)</f>
        <v xml:space="preserve"> </v>
      </c>
      <c r="C1439" s="375" t="e">
        <f>B1439*'Summary Sheet'!$C$25</f>
        <v>#VALUE!</v>
      </c>
    </row>
    <row r="1440" spans="1:3">
      <c r="A1440" s="375" t="str">
        <f>IF(ISBLANK('Unit Type (23)'!B14), " ", 'Unit Type (23)'!B14)</f>
        <v xml:space="preserve"> </v>
      </c>
      <c r="B1440" s="375" t="str">
        <f>IF(ISBLANK('Unit Type (23)'!C14), " ", 'Unit Type (23)'!C14)</f>
        <v xml:space="preserve"> </v>
      </c>
      <c r="C1440" s="375" t="e">
        <f>B1440*'Summary Sheet'!$C$25</f>
        <v>#VALUE!</v>
      </c>
    </row>
    <row r="1441" spans="1:3">
      <c r="A1441" s="375" t="str">
        <f>IF(ISBLANK('Unit Type (23)'!B15), " ", 'Unit Type (23)'!B15)</f>
        <v xml:space="preserve"> </v>
      </c>
      <c r="B1441" s="375" t="str">
        <f>IF(ISBLANK('Unit Type (23)'!C15), " ", 'Unit Type (23)'!C15)</f>
        <v xml:space="preserve"> </v>
      </c>
      <c r="C1441" s="375" t="e">
        <f>B1441*'Summary Sheet'!$C$25</f>
        <v>#VALUE!</v>
      </c>
    </row>
    <row r="1442" spans="1:3">
      <c r="A1442" s="375" t="str">
        <f>IF(ISBLANK('Unit Type (23)'!B16), " ", 'Unit Type (23)'!B16)</f>
        <v xml:space="preserve"> </v>
      </c>
      <c r="B1442" s="375" t="str">
        <f>IF(ISBLANK('Unit Type (23)'!C16), " ", 'Unit Type (23)'!C16)</f>
        <v xml:space="preserve"> </v>
      </c>
      <c r="C1442" s="375" t="e">
        <f>B1442*'Summary Sheet'!$C$25</f>
        <v>#VALUE!</v>
      </c>
    </row>
    <row r="1443" spans="1:3">
      <c r="A1443" s="375" t="str">
        <f>IF(ISBLANK('Unit Type (23)'!B17), " ", 'Unit Type (23)'!B17)</f>
        <v xml:space="preserve"> </v>
      </c>
      <c r="B1443" s="375" t="str">
        <f>IF(ISBLANK('Unit Type (23)'!C17), " ", 'Unit Type (23)'!C17)</f>
        <v xml:space="preserve"> </v>
      </c>
      <c r="C1443" s="375" t="e">
        <f>B1443*'Summary Sheet'!$C$25</f>
        <v>#VALUE!</v>
      </c>
    </row>
    <row r="1444" spans="1:3">
      <c r="A1444" s="375" t="str">
        <f>IF(ISBLANK('Unit Type (23)'!B18), " ", 'Unit Type (23)'!B18)</f>
        <v xml:space="preserve"> </v>
      </c>
      <c r="B1444" s="375" t="str">
        <f>IF(ISBLANK('Unit Type (23)'!C18), " ", 'Unit Type (23)'!C18)</f>
        <v xml:space="preserve"> </v>
      </c>
      <c r="C1444" s="375" t="e">
        <f>B1444*'Summary Sheet'!$C$25</f>
        <v>#VALUE!</v>
      </c>
    </row>
    <row r="1445" spans="1:3">
      <c r="A1445" s="375" t="str">
        <f>IF(ISBLANK('Unit Type (23)'!B19), " ", 'Unit Type (23)'!B19)</f>
        <v xml:space="preserve"> </v>
      </c>
      <c r="B1445" s="375" t="str">
        <f>IF(ISBLANK('Unit Type (23)'!C19), " ", 'Unit Type (23)'!C19)</f>
        <v xml:space="preserve"> </v>
      </c>
      <c r="C1445" s="375" t="e">
        <f>B1445*'Summary Sheet'!$C$25</f>
        <v>#VALUE!</v>
      </c>
    </row>
    <row r="1446" spans="1:3">
      <c r="A1446" s="375" t="str">
        <f>IF(ISBLANK('Unit Type (23)'!B20), " ", 'Unit Type (23)'!B20)</f>
        <v xml:space="preserve"> </v>
      </c>
      <c r="B1446" s="375" t="str">
        <f>IF(ISBLANK('Unit Type (23)'!C20), " ", 'Unit Type (23)'!C20)</f>
        <v xml:space="preserve"> </v>
      </c>
      <c r="C1446" s="375" t="e">
        <f>B1446*'Summary Sheet'!$C$25</f>
        <v>#VALUE!</v>
      </c>
    </row>
    <row r="1447" spans="1:3">
      <c r="A1447" s="375" t="str">
        <f>IF(ISBLANK('Unit Type (23)'!B21), " ", 'Unit Type (23)'!B21)</f>
        <v xml:space="preserve"> </v>
      </c>
      <c r="B1447" s="375" t="str">
        <f>IF(ISBLANK('Unit Type (23)'!C21), " ", 'Unit Type (23)'!C21)</f>
        <v xml:space="preserve"> </v>
      </c>
      <c r="C1447" s="375" t="e">
        <f>B1447*'Summary Sheet'!$C$25</f>
        <v>#VALUE!</v>
      </c>
    </row>
    <row r="1448" spans="1:3">
      <c r="A1448" s="375" t="str">
        <f>IF(ISBLANK('Unit Type (23)'!B22), " ", 'Unit Type (23)'!B22)</f>
        <v xml:space="preserve"> </v>
      </c>
      <c r="B1448" s="375" t="str">
        <f>IF(ISBLANK('Unit Type (23)'!C22), " ", 'Unit Type (23)'!C22)</f>
        <v xml:space="preserve"> </v>
      </c>
      <c r="C1448" s="375" t="e">
        <f>B1448*'Summary Sheet'!$C$25</f>
        <v>#VALUE!</v>
      </c>
    </row>
    <row r="1449" spans="1:3">
      <c r="A1449" s="375" t="str">
        <f>IF(ISBLANK('Unit Type (23)'!B23), " ", 'Unit Type (23)'!B23)</f>
        <v xml:space="preserve"> </v>
      </c>
      <c r="B1449" s="375" t="str">
        <f>IF(ISBLANK('Unit Type (23)'!C23), " ", 'Unit Type (23)'!C23)</f>
        <v xml:space="preserve"> </v>
      </c>
      <c r="C1449" s="375" t="e">
        <f>B1449*'Summary Sheet'!$C$25</f>
        <v>#VALUE!</v>
      </c>
    </row>
    <row r="1450" spans="1:3">
      <c r="A1450" s="375" t="str">
        <f>IF(ISBLANK('Unit Type (23)'!B24), " ", 'Unit Type (23)'!B24)</f>
        <v xml:space="preserve"> </v>
      </c>
      <c r="B1450" s="375" t="str">
        <f>IF(ISBLANK('Unit Type (23)'!C24), " ", 'Unit Type (23)'!C24)</f>
        <v xml:space="preserve"> </v>
      </c>
      <c r="C1450" s="375" t="e">
        <f>B1450*'Summary Sheet'!$C$25</f>
        <v>#VALUE!</v>
      </c>
    </row>
    <row r="1451" spans="1:3">
      <c r="A1451" s="375" t="str">
        <f>IF(ISBLANK('Unit Type (23)'!B25), " ", 'Unit Type (23)'!B25)</f>
        <v xml:space="preserve"> </v>
      </c>
      <c r="B1451" s="375" t="str">
        <f>IF(ISBLANK('Unit Type (23)'!C25), " ", 'Unit Type (23)'!C25)</f>
        <v xml:space="preserve"> </v>
      </c>
      <c r="C1451" s="375" t="e">
        <f>B1451*'Summary Sheet'!$C$25</f>
        <v>#VALUE!</v>
      </c>
    </row>
    <row r="1452" spans="1:3">
      <c r="A1452" s="375" t="str">
        <f>IF(ISBLANK('Unit Type (23)'!B26), " ", 'Unit Type (23)'!B26)</f>
        <v xml:space="preserve"> </v>
      </c>
      <c r="B1452" s="375" t="str">
        <f>IF(ISBLANK('Unit Type (23)'!C26), " ", 'Unit Type (23)'!C26)</f>
        <v xml:space="preserve"> </v>
      </c>
      <c r="C1452" s="375" t="e">
        <f>B1452*'Summary Sheet'!$C$25</f>
        <v>#VALUE!</v>
      </c>
    </row>
    <row r="1453" spans="1:3">
      <c r="A1453" s="375" t="str">
        <f>IF(ISBLANK('Unit Type (23)'!B27), " ", 'Unit Type (23)'!B27)</f>
        <v xml:space="preserve"> </v>
      </c>
      <c r="B1453" s="375" t="str">
        <f>IF(ISBLANK('Unit Type (23)'!C27), " ", 'Unit Type (23)'!C27)</f>
        <v xml:space="preserve"> </v>
      </c>
      <c r="C1453" s="375" t="e">
        <f>B1453*'Summary Sheet'!$C$25</f>
        <v>#VALUE!</v>
      </c>
    </row>
    <row r="1454" spans="1:3">
      <c r="A1454" s="375" t="str">
        <f>IF(ISBLANK('Unit Type (23)'!B28), " ", 'Unit Type (23)'!B28)</f>
        <v xml:space="preserve"> </v>
      </c>
      <c r="B1454" s="375" t="str">
        <f>IF(ISBLANK('Unit Type (23)'!C28), " ", 'Unit Type (23)'!C28)</f>
        <v xml:space="preserve"> </v>
      </c>
      <c r="C1454" s="375" t="e">
        <f>B1454*'Summary Sheet'!$C$25</f>
        <v>#VALUE!</v>
      </c>
    </row>
    <row r="1455" spans="1:3">
      <c r="A1455" s="375" t="str">
        <f>IF(ISBLANK('Unit Type (23)'!B29), " ", 'Unit Type (23)'!B29)</f>
        <v xml:space="preserve"> </v>
      </c>
      <c r="B1455" s="375" t="str">
        <f>IF(ISBLANK('Unit Type (23)'!C29), " ", 'Unit Type (23)'!C29)</f>
        <v xml:space="preserve"> </v>
      </c>
      <c r="C1455" s="375" t="e">
        <f>B1455*'Summary Sheet'!$C$25</f>
        <v>#VALUE!</v>
      </c>
    </row>
    <row r="1456" spans="1:3">
      <c r="A1456" s="375" t="str">
        <f>IF(ISBLANK('Unit Type (23)'!B30), " ", 'Unit Type (23)'!B30)</f>
        <v xml:space="preserve"> </v>
      </c>
      <c r="B1456" s="375" t="str">
        <f>IF(ISBLANK('Unit Type (23)'!C30), " ", 'Unit Type (23)'!C30)</f>
        <v xml:space="preserve"> </v>
      </c>
      <c r="C1456" s="375" t="e">
        <f>B1456*'Summary Sheet'!$C$25</f>
        <v>#VALUE!</v>
      </c>
    </row>
    <row r="1457" spans="1:3">
      <c r="A1457" s="375" t="str">
        <f>IF(ISBLANK('Unit Type (23)'!B31), " ", 'Unit Type (23)'!B31)</f>
        <v xml:space="preserve"> </v>
      </c>
      <c r="B1457" s="375" t="str">
        <f>IF(ISBLANK('Unit Type (23)'!C31), " ", 'Unit Type (23)'!C31)</f>
        <v xml:space="preserve"> </v>
      </c>
      <c r="C1457" s="375" t="e">
        <f>B1457*'Summary Sheet'!$C$25</f>
        <v>#VALUE!</v>
      </c>
    </row>
    <row r="1458" spans="1:3">
      <c r="A1458" s="375" t="str">
        <f>IF(ISBLANK('Unit Type (23)'!B32), " ", 'Unit Type (23)'!B32)</f>
        <v xml:space="preserve"> </v>
      </c>
      <c r="B1458" s="375" t="str">
        <f>IF(ISBLANK('Unit Type (23)'!C32), " ", 'Unit Type (23)'!C32)</f>
        <v xml:space="preserve"> </v>
      </c>
      <c r="C1458" s="375" t="e">
        <f>B1458*'Summary Sheet'!$C$25</f>
        <v>#VALUE!</v>
      </c>
    </row>
    <row r="1459" spans="1:3">
      <c r="A1459" s="375" t="str">
        <f>IF(ISBLANK('Unit Type (23)'!B33), " ", 'Unit Type (23)'!B33)</f>
        <v xml:space="preserve"> </v>
      </c>
      <c r="B1459" s="375" t="str">
        <f>IF(ISBLANK('Unit Type (23)'!C33), " ", 'Unit Type (23)'!C33)</f>
        <v xml:space="preserve"> </v>
      </c>
      <c r="C1459" s="375" t="e">
        <f>B1459*'Summary Sheet'!$C$25</f>
        <v>#VALUE!</v>
      </c>
    </row>
    <row r="1460" spans="1:3">
      <c r="A1460" s="375" t="str">
        <f>IF(ISBLANK('Unit Type (23)'!B34), " ", 'Unit Type (23)'!B34)</f>
        <v xml:space="preserve"> </v>
      </c>
      <c r="B1460" s="375" t="str">
        <f>IF(ISBLANK('Unit Type (23)'!C34), " ", 'Unit Type (23)'!C34)</f>
        <v xml:space="preserve"> </v>
      </c>
      <c r="C1460" s="375" t="e">
        <f>B1460*'Summary Sheet'!$C$25</f>
        <v>#VALUE!</v>
      </c>
    </row>
    <row r="1461" spans="1:3">
      <c r="A1461" s="375" t="str">
        <f>IF(ISBLANK('Unit Type (23)'!B35), " ", 'Unit Type (23)'!B35)</f>
        <v xml:space="preserve"> </v>
      </c>
      <c r="B1461" s="375" t="str">
        <f>IF(ISBLANK('Unit Type (23)'!C35), " ", 'Unit Type (23)'!C35)</f>
        <v xml:space="preserve"> </v>
      </c>
      <c r="C1461" s="375" t="e">
        <f>B1461*'Summary Sheet'!$C$25</f>
        <v>#VALUE!</v>
      </c>
    </row>
    <row r="1462" spans="1:3">
      <c r="A1462" s="375" t="str">
        <f>IF(ISBLANK('Unit Type (23)'!B36), " ", 'Unit Type (23)'!B36)</f>
        <v xml:space="preserve"> </v>
      </c>
      <c r="B1462" s="375" t="str">
        <f>IF(ISBLANK('Unit Type (23)'!C36), " ", 'Unit Type (23)'!C36)</f>
        <v xml:space="preserve"> </v>
      </c>
      <c r="C1462" s="375" t="e">
        <f>B1462*'Summary Sheet'!$C$25</f>
        <v>#VALUE!</v>
      </c>
    </row>
    <row r="1463" spans="1:3">
      <c r="A1463" s="375" t="str">
        <f>IF(ISBLANK('Unit Type (23)'!B37), " ", 'Unit Type (23)'!B37)</f>
        <v xml:space="preserve"> </v>
      </c>
      <c r="B1463" s="375" t="str">
        <f>IF(ISBLANK('Unit Type (23)'!C37), " ", 'Unit Type (23)'!C37)</f>
        <v xml:space="preserve"> </v>
      </c>
      <c r="C1463" s="375" t="e">
        <f>B1463*'Summary Sheet'!$C$25</f>
        <v>#VALUE!</v>
      </c>
    </row>
    <row r="1464" spans="1:3">
      <c r="A1464" s="375" t="str">
        <f>IF(ISBLANK('Unit Type (23)'!B38), " ", 'Unit Type (23)'!B38)</f>
        <v xml:space="preserve"> </v>
      </c>
      <c r="B1464" s="375" t="str">
        <f>IF(ISBLANK('Unit Type (23)'!C38), " ", 'Unit Type (23)'!C38)</f>
        <v xml:space="preserve"> </v>
      </c>
      <c r="C1464" s="375" t="e">
        <f>B1464*'Summary Sheet'!$C$25</f>
        <v>#VALUE!</v>
      </c>
    </row>
    <row r="1465" spans="1:3">
      <c r="A1465" s="375" t="str">
        <f>IF(ISBLANK('Unit Type (23)'!B39), " ", 'Unit Type (23)'!B39)</f>
        <v xml:space="preserve"> </v>
      </c>
      <c r="B1465" s="375" t="str">
        <f>IF(ISBLANK('Unit Type (23)'!C39), " ", 'Unit Type (23)'!C39)</f>
        <v xml:space="preserve"> </v>
      </c>
      <c r="C1465" s="375" t="e">
        <f>B1465*'Summary Sheet'!$C$25</f>
        <v>#VALUE!</v>
      </c>
    </row>
    <row r="1466" spans="1:3">
      <c r="A1466" s="375" t="str">
        <f>IF(ISBLANK('Unit Type (23)'!B40), " ", 'Unit Type (23)'!B40)</f>
        <v xml:space="preserve"> </v>
      </c>
      <c r="B1466" s="375" t="str">
        <f>IF(ISBLANK('Unit Type (23)'!C40), " ", 'Unit Type (23)'!C40)</f>
        <v xml:space="preserve"> </v>
      </c>
      <c r="C1466" s="375" t="e">
        <f>B1466*'Summary Sheet'!$C$25</f>
        <v>#VALUE!</v>
      </c>
    </row>
    <row r="1467" spans="1:3">
      <c r="A1467" s="375" t="str">
        <f>IF(ISBLANK('Unit Type (23)'!B41), " ", 'Unit Type (23)'!B41)</f>
        <v xml:space="preserve"> </v>
      </c>
      <c r="B1467" s="375" t="str">
        <f>IF(ISBLANK('Unit Type (23)'!C41), " ", 'Unit Type (23)'!C41)</f>
        <v xml:space="preserve"> </v>
      </c>
      <c r="C1467" s="375" t="e">
        <f>B1467*'Summary Sheet'!$C$25</f>
        <v>#VALUE!</v>
      </c>
    </row>
    <row r="1468" spans="1:3">
      <c r="A1468" s="375" t="str">
        <f>IF(ISBLANK('Unit Type (23)'!B42), " ", 'Unit Type (23)'!B42)</f>
        <v xml:space="preserve"> </v>
      </c>
      <c r="B1468" s="375" t="str">
        <f>IF(ISBLANK('Unit Type (23)'!C42), " ", 'Unit Type (23)'!C42)</f>
        <v xml:space="preserve"> </v>
      </c>
      <c r="C1468" s="375" t="e">
        <f>B1468*'Summary Sheet'!$C$25</f>
        <v>#VALUE!</v>
      </c>
    </row>
    <row r="1469" spans="1:3">
      <c r="A1469" s="375" t="str">
        <f>IF(ISBLANK('Unit Type (23)'!B43), " ", 'Unit Type (23)'!B43)</f>
        <v xml:space="preserve"> </v>
      </c>
      <c r="B1469" s="375" t="str">
        <f>IF(ISBLANK('Unit Type (23)'!C43), " ", 'Unit Type (23)'!C43)</f>
        <v xml:space="preserve"> </v>
      </c>
      <c r="C1469" s="375" t="e">
        <f>B1469*'Summary Sheet'!$C$25</f>
        <v>#VALUE!</v>
      </c>
    </row>
    <row r="1470" spans="1:3">
      <c r="A1470" s="375" t="str">
        <f>IF(ISBLANK('Unit Type (23)'!B44), " ", 'Unit Type (23)'!B44)</f>
        <v xml:space="preserve"> </v>
      </c>
      <c r="B1470" s="375" t="str">
        <f>IF(ISBLANK('Unit Type (23)'!C44), " ", 'Unit Type (23)'!C44)</f>
        <v xml:space="preserve"> </v>
      </c>
      <c r="C1470" s="375" t="e">
        <f>B1470*'Summary Sheet'!$C$25</f>
        <v>#VALUE!</v>
      </c>
    </row>
    <row r="1471" spans="1:3">
      <c r="A1471" s="375" t="str">
        <f>IF(ISBLANK('Unit Type (23)'!B45), " ", 'Unit Type (23)'!B45)</f>
        <v xml:space="preserve"> </v>
      </c>
      <c r="B1471" s="375" t="str">
        <f>IF(ISBLANK('Unit Type (23)'!C45), " ", 'Unit Type (23)'!C45)</f>
        <v xml:space="preserve"> </v>
      </c>
      <c r="C1471" s="375" t="e">
        <f>B1471*'Summary Sheet'!$C$25</f>
        <v>#VALUE!</v>
      </c>
    </row>
    <row r="1472" spans="1:3">
      <c r="A1472" s="375" t="str">
        <f>IF(ISBLANK('Unit Type (23)'!B46), " ", 'Unit Type (23)'!B46)</f>
        <v xml:space="preserve"> </v>
      </c>
      <c r="B1472" s="375" t="str">
        <f>IF(ISBLANK('Unit Type (23)'!C46), " ", 'Unit Type (23)'!C46)</f>
        <v xml:space="preserve"> </v>
      </c>
      <c r="C1472" s="375" t="e">
        <f>B1472*'Summary Sheet'!$C$25</f>
        <v>#VALUE!</v>
      </c>
    </row>
    <row r="1473" spans="1:3">
      <c r="A1473" s="375" t="str">
        <f>IF(ISBLANK('Unit Type (23)'!B47), " ", 'Unit Type (23)'!B47)</f>
        <v xml:space="preserve"> </v>
      </c>
      <c r="B1473" s="375" t="str">
        <f>IF(ISBLANK('Unit Type (23)'!C47), " ", 'Unit Type (23)'!C47)</f>
        <v xml:space="preserve"> </v>
      </c>
      <c r="C1473" s="375" t="e">
        <f>B1473*'Summary Sheet'!$C$25</f>
        <v>#VALUE!</v>
      </c>
    </row>
    <row r="1474" spans="1:3">
      <c r="A1474" s="375" t="str">
        <f>IF(ISBLANK('Unit Type (23)'!B48), " ", 'Unit Type (23)'!B48)</f>
        <v xml:space="preserve"> </v>
      </c>
      <c r="B1474" s="375" t="str">
        <f>IF(ISBLANK('Unit Type (23)'!C48), " ", 'Unit Type (23)'!C48)</f>
        <v xml:space="preserve"> </v>
      </c>
      <c r="C1474" s="375" t="e">
        <f>B1474*'Summary Sheet'!$C$25</f>
        <v>#VALUE!</v>
      </c>
    </row>
    <row r="1475" spans="1:3">
      <c r="A1475" s="375" t="str">
        <f>IF(ISBLANK('Unit Type (23)'!B49), " ", 'Unit Type (23)'!B49)</f>
        <v xml:space="preserve"> </v>
      </c>
      <c r="B1475" s="375" t="str">
        <f>IF(ISBLANK('Unit Type (23)'!C49), " ", 'Unit Type (23)'!C49)</f>
        <v xml:space="preserve"> </v>
      </c>
      <c r="C1475" s="375" t="e">
        <f>B1475*'Summary Sheet'!$C$25</f>
        <v>#VALUE!</v>
      </c>
    </row>
    <row r="1476" spans="1:3">
      <c r="A1476" s="375" t="str">
        <f>IF(ISBLANK('Unit Type (23)'!B50), " ", 'Unit Type (23)'!B50)</f>
        <v xml:space="preserve"> </v>
      </c>
      <c r="B1476" s="375" t="str">
        <f>IF(ISBLANK('Unit Type (23)'!C50), " ", 'Unit Type (23)'!C50)</f>
        <v xml:space="preserve"> </v>
      </c>
      <c r="C1476" s="375" t="e">
        <f>B1476*'Summary Sheet'!$C$25</f>
        <v>#VALUE!</v>
      </c>
    </row>
    <row r="1477" spans="1:3">
      <c r="A1477" s="375" t="str">
        <f>IF(ISBLANK('Unit Type (23)'!B51), " ", 'Unit Type (23)'!B51)</f>
        <v xml:space="preserve"> </v>
      </c>
      <c r="B1477" s="375" t="str">
        <f>IF(ISBLANK('Unit Type (23)'!C51), " ", 'Unit Type (23)'!C51)</f>
        <v xml:space="preserve"> </v>
      </c>
      <c r="C1477" s="375" t="e">
        <f>B1477*'Summary Sheet'!$C$25</f>
        <v>#VALUE!</v>
      </c>
    </row>
    <row r="1478" spans="1:3">
      <c r="A1478" s="375" t="str">
        <f>IF(ISBLANK('Unit Type (23)'!B52), " ", 'Unit Type (23)'!B52)</f>
        <v xml:space="preserve"> </v>
      </c>
      <c r="B1478" s="375" t="str">
        <f>IF(ISBLANK('Unit Type (23)'!C52), " ", 'Unit Type (23)'!C52)</f>
        <v xml:space="preserve"> </v>
      </c>
      <c r="C1478" s="375" t="e">
        <f>B1478*'Summary Sheet'!$C$25</f>
        <v>#VALUE!</v>
      </c>
    </row>
    <row r="1479" spans="1:3">
      <c r="A1479" s="375" t="str">
        <f>IF(ISBLANK('Unit Type (23)'!B53), " ", 'Unit Type (23)'!B53)</f>
        <v xml:space="preserve"> </v>
      </c>
      <c r="B1479" s="375" t="str">
        <f>IF(ISBLANK('Unit Type (23)'!C53), " ", 'Unit Type (23)'!C53)</f>
        <v xml:space="preserve"> </v>
      </c>
      <c r="C1479" s="375" t="e">
        <f>B1479*'Summary Sheet'!$C$25</f>
        <v>#VALUE!</v>
      </c>
    </row>
    <row r="1480" spans="1:3">
      <c r="A1480" s="375" t="str">
        <f>IF(ISBLANK('Unit Type (23)'!B54), " ", 'Unit Type (23)'!B54)</f>
        <v xml:space="preserve"> </v>
      </c>
      <c r="B1480" s="375" t="str">
        <f>IF(ISBLANK('Unit Type (23)'!C54), " ", 'Unit Type (23)'!C54)</f>
        <v xml:space="preserve"> </v>
      </c>
      <c r="C1480" s="375" t="e">
        <f>B1480*'Summary Sheet'!$C$25</f>
        <v>#VALUE!</v>
      </c>
    </row>
    <row r="1481" spans="1:3">
      <c r="A1481" s="375" t="str">
        <f>IF(ISBLANK('Unit Type (23)'!B55), " ", 'Unit Type (23)'!B55)</f>
        <v xml:space="preserve"> </v>
      </c>
      <c r="B1481" s="375" t="str">
        <f>IF(ISBLANK('Unit Type (23)'!C55), " ", 'Unit Type (23)'!C55)</f>
        <v xml:space="preserve"> </v>
      </c>
      <c r="C1481" s="375" t="e">
        <f>B1481*'Summary Sheet'!$C$25</f>
        <v>#VALUE!</v>
      </c>
    </row>
    <row r="1482" spans="1:3">
      <c r="A1482" s="375" t="str">
        <f>IF(ISBLANK('Unit Type (23)'!B56), " ", 'Unit Type (23)'!B56)</f>
        <v xml:space="preserve"> </v>
      </c>
      <c r="B1482" s="375" t="str">
        <f>IF(ISBLANK('Unit Type (23)'!C56), " ", 'Unit Type (23)'!C56)</f>
        <v xml:space="preserve"> </v>
      </c>
      <c r="C1482" s="375" t="e">
        <f>B1482*'Summary Sheet'!$C$25</f>
        <v>#VALUE!</v>
      </c>
    </row>
    <row r="1483" spans="1:3">
      <c r="A1483" s="375" t="str">
        <f>IF(ISBLANK('Unit Type (23)'!B57), " ", 'Unit Type (23)'!B57)</f>
        <v xml:space="preserve"> </v>
      </c>
      <c r="B1483" s="375" t="str">
        <f>IF(ISBLANK('Unit Type (23)'!C57), " ", 'Unit Type (23)'!C57)</f>
        <v xml:space="preserve"> </v>
      </c>
      <c r="C1483" s="375" t="e">
        <f>B1483*'Summary Sheet'!$C$25</f>
        <v>#VALUE!</v>
      </c>
    </row>
    <row r="1484" spans="1:3">
      <c r="A1484" s="375" t="str">
        <f>IF(ISBLANK('Unit Type (23)'!B58), " ", 'Unit Type (23)'!B58)</f>
        <v xml:space="preserve"> </v>
      </c>
      <c r="B1484" s="375" t="str">
        <f>IF(ISBLANK('Unit Type (23)'!C58), " ", 'Unit Type (23)'!C58)</f>
        <v xml:space="preserve"> </v>
      </c>
      <c r="C1484" s="375" t="e">
        <f>B1484*'Summary Sheet'!$C$25</f>
        <v>#VALUE!</v>
      </c>
    </row>
    <row r="1485" spans="1:3">
      <c r="A1485" s="375" t="str">
        <f>IF(ISBLANK('Unit Type (23)'!B59), " ", 'Unit Type (23)'!B59)</f>
        <v xml:space="preserve"> </v>
      </c>
      <c r="B1485" s="375" t="str">
        <f>IF(ISBLANK('Unit Type (23)'!C59), " ", 'Unit Type (23)'!C59)</f>
        <v xml:space="preserve"> </v>
      </c>
      <c r="C1485" s="375" t="e">
        <f>B1485*'Summary Sheet'!$C$25</f>
        <v>#VALUE!</v>
      </c>
    </row>
    <row r="1486" spans="1:3">
      <c r="A1486" s="375" t="str">
        <f>IF(ISBLANK('Unit Type (23)'!B60), " ", 'Unit Type (23)'!B60)</f>
        <v xml:space="preserve"> </v>
      </c>
      <c r="B1486" s="375" t="str">
        <f>IF(ISBLANK('Unit Type (23)'!C60), " ", 'Unit Type (23)'!C60)</f>
        <v xml:space="preserve"> </v>
      </c>
      <c r="C1486" s="375" t="e">
        <f>B1486*'Summary Sheet'!$C$25</f>
        <v>#VALUE!</v>
      </c>
    </row>
    <row r="1487" spans="1:3">
      <c r="A1487" s="375" t="str">
        <f>IF(ISBLANK('Unit Type (23)'!B61), " ", 'Unit Type (23)'!B61)</f>
        <v xml:space="preserve"> </v>
      </c>
      <c r="B1487" s="375" t="str">
        <f>IF(ISBLANK('Unit Type (23)'!C61), " ", 'Unit Type (23)'!C61)</f>
        <v xml:space="preserve"> </v>
      </c>
      <c r="C1487" s="375" t="e">
        <f>B1487*'Summary Sheet'!$C$25</f>
        <v>#VALUE!</v>
      </c>
    </row>
    <row r="1488" spans="1:3">
      <c r="A1488" s="375" t="str">
        <f>IF(ISBLANK('Unit Type (23)'!B62), " ", 'Unit Type (23)'!B62)</f>
        <v xml:space="preserve"> </v>
      </c>
      <c r="B1488" s="375" t="str">
        <f>IF(ISBLANK('Unit Type (23)'!C62), " ", 'Unit Type (23)'!C62)</f>
        <v xml:space="preserve"> </v>
      </c>
      <c r="C1488" s="375" t="e">
        <f>B1488*'Summary Sheet'!$C$25</f>
        <v>#VALUE!</v>
      </c>
    </row>
    <row r="1489" spans="1:3">
      <c r="A1489" s="375" t="str">
        <f>IF(ISBLANK('Unit Type (23)'!B63), " ", 'Unit Type (23)'!B63)</f>
        <v xml:space="preserve"> </v>
      </c>
      <c r="B1489" s="375" t="str">
        <f>IF(ISBLANK('Unit Type (23)'!C63), " ", 'Unit Type (23)'!C63)</f>
        <v xml:space="preserve"> </v>
      </c>
      <c r="C1489" s="375" t="e">
        <f>B1489*'Summary Sheet'!$C$25</f>
        <v>#VALUE!</v>
      </c>
    </row>
    <row r="1490" spans="1:3">
      <c r="A1490" s="375" t="str">
        <f>IF(ISBLANK('Unit Type (23)'!B64), " ", 'Unit Type (23)'!B64)</f>
        <v xml:space="preserve"> </v>
      </c>
      <c r="B1490" s="375" t="str">
        <f>IF(ISBLANK('Unit Type (23)'!C64), " ", 'Unit Type (23)'!C64)</f>
        <v xml:space="preserve"> </v>
      </c>
      <c r="C1490" s="375" t="e">
        <f>B1490*'Summary Sheet'!$C$25</f>
        <v>#VALUE!</v>
      </c>
    </row>
    <row r="1491" spans="1:3">
      <c r="A1491" s="375" t="str">
        <f>IF(ISBLANK('Unit Type (23)'!B65), " ", 'Unit Type (23)'!B65)</f>
        <v xml:space="preserve"> </v>
      </c>
      <c r="B1491" s="375" t="str">
        <f>IF(ISBLANK('Unit Type (23)'!C65), " ", 'Unit Type (23)'!C65)</f>
        <v xml:space="preserve"> </v>
      </c>
      <c r="C1491" s="375" t="e">
        <f>B1491*'Summary Sheet'!$C$25</f>
        <v>#VALUE!</v>
      </c>
    </row>
    <row r="1492" spans="1:3">
      <c r="A1492" s="375" t="str">
        <f>IF(ISBLANK('Unit Type (23)'!B66), " ", 'Unit Type (23)'!B66)</f>
        <v xml:space="preserve"> </v>
      </c>
      <c r="B1492" s="375" t="str">
        <f>IF(ISBLANK('Unit Type (23)'!C66), " ", 'Unit Type (23)'!C66)</f>
        <v xml:space="preserve"> </v>
      </c>
      <c r="C1492" s="375" t="e">
        <f>B1492*'Summary Sheet'!$C$25</f>
        <v>#VALUE!</v>
      </c>
    </row>
    <row r="1493" spans="1:3">
      <c r="A1493" s="375" t="str">
        <f>IF(ISBLANK('Unit Type (23)'!B67), " ", 'Unit Type (23)'!B67)</f>
        <v xml:space="preserve"> </v>
      </c>
      <c r="B1493" s="375" t="str">
        <f>IF(ISBLANK('Unit Type (23)'!C67), " ", 'Unit Type (23)'!C67)</f>
        <v xml:space="preserve"> </v>
      </c>
      <c r="C1493" s="375" t="e">
        <f>B1493*'Summary Sheet'!$C$25</f>
        <v>#VALUE!</v>
      </c>
    </row>
    <row r="1494" spans="1:3">
      <c r="A1494" s="375" t="str">
        <f>IF(ISBLANK('Unit Type (23)'!B68), " ", 'Unit Type (23)'!B68)</f>
        <v xml:space="preserve"> </v>
      </c>
      <c r="B1494" s="375" t="str">
        <f>IF(ISBLANK('Unit Type (23)'!C68), " ", 'Unit Type (23)'!C68)</f>
        <v xml:space="preserve"> </v>
      </c>
      <c r="C1494" s="375" t="e">
        <f>B1494*'Summary Sheet'!$C$25</f>
        <v>#VALUE!</v>
      </c>
    </row>
    <row r="1495" spans="1:3">
      <c r="A1495" s="375" t="str">
        <f>IF(ISBLANK('Unit Type (23)'!B69), " ", 'Unit Type (23)'!B69)</f>
        <v xml:space="preserve"> </v>
      </c>
      <c r="B1495" s="375" t="str">
        <f>IF(ISBLANK('Unit Type (23)'!C69), " ", 'Unit Type (23)'!C69)</f>
        <v xml:space="preserve"> </v>
      </c>
      <c r="C1495" s="375" t="e">
        <f>B1495*'Summary Sheet'!$C$25</f>
        <v>#VALUE!</v>
      </c>
    </row>
    <row r="1496" spans="1:3">
      <c r="A1496" s="375" t="str">
        <f>IF(ISBLANK('Unit Type (23)'!B70), " ", 'Unit Type (23)'!B70)</f>
        <v xml:space="preserve"> </v>
      </c>
      <c r="B1496" s="375" t="str">
        <f>IF(ISBLANK('Unit Type (23)'!C70), " ", 'Unit Type (23)'!C70)</f>
        <v xml:space="preserve"> </v>
      </c>
      <c r="C1496" s="375" t="e">
        <f>B1496*'Summary Sheet'!$C$25</f>
        <v>#VALUE!</v>
      </c>
    </row>
    <row r="1497" spans="1:3">
      <c r="A1497" s="375" t="str">
        <f>IF(ISBLANK('Unit Type (24)'!B6), " ", 'Unit Type (24)'!B6)</f>
        <v xml:space="preserve"> </v>
      </c>
      <c r="B1497" s="375" t="str">
        <f>IF(ISBLANK('Unit Type (24)'!C6), " ", 'Unit Type (24)'!C6)</f>
        <v xml:space="preserve"> </v>
      </c>
      <c r="C1497" s="375" t="e">
        <f>B1497*'Summary Sheet'!$C$26</f>
        <v>#VALUE!</v>
      </c>
    </row>
    <row r="1498" spans="1:3">
      <c r="A1498" s="375" t="str">
        <f>IF(ISBLANK('Unit Type (24)'!B7), " ", 'Unit Type (24)'!B7)</f>
        <v xml:space="preserve"> </v>
      </c>
      <c r="B1498" s="375" t="str">
        <f>IF(ISBLANK('Unit Type (24)'!C7), " ", 'Unit Type (24)'!C7)</f>
        <v xml:space="preserve"> </v>
      </c>
      <c r="C1498" s="375" t="e">
        <f>B1498*'Summary Sheet'!$C$26</f>
        <v>#VALUE!</v>
      </c>
    </row>
    <row r="1499" spans="1:3">
      <c r="A1499" s="375" t="str">
        <f>IF(ISBLANK('Unit Type (24)'!B8), " ", 'Unit Type (24)'!B8)</f>
        <v xml:space="preserve"> </v>
      </c>
      <c r="B1499" s="375" t="str">
        <f>IF(ISBLANK('Unit Type (24)'!C8), " ", 'Unit Type (24)'!C8)</f>
        <v xml:space="preserve"> </v>
      </c>
      <c r="C1499" s="375" t="e">
        <f>B1499*'Summary Sheet'!$C$26</f>
        <v>#VALUE!</v>
      </c>
    </row>
    <row r="1500" spans="1:3">
      <c r="A1500" s="375" t="str">
        <f>IF(ISBLANK('Unit Type (24)'!B9), " ", 'Unit Type (24)'!B9)</f>
        <v xml:space="preserve"> </v>
      </c>
      <c r="B1500" s="375" t="str">
        <f>IF(ISBLANK('Unit Type (24)'!C9), " ", 'Unit Type (24)'!C9)</f>
        <v xml:space="preserve"> </v>
      </c>
      <c r="C1500" s="375" t="e">
        <f>B1500*'Summary Sheet'!$C$26</f>
        <v>#VALUE!</v>
      </c>
    </row>
    <row r="1501" spans="1:3">
      <c r="A1501" s="375" t="str">
        <f>IF(ISBLANK('Unit Type (24)'!B10), " ", 'Unit Type (24)'!B10)</f>
        <v xml:space="preserve"> </v>
      </c>
      <c r="B1501" s="375" t="str">
        <f>IF(ISBLANK('Unit Type (24)'!C10), " ", 'Unit Type (24)'!C10)</f>
        <v xml:space="preserve"> </v>
      </c>
      <c r="C1501" s="375" t="e">
        <f>B1501*'Summary Sheet'!$C$26</f>
        <v>#VALUE!</v>
      </c>
    </row>
    <row r="1502" spans="1:3">
      <c r="A1502" s="375" t="str">
        <f>IF(ISBLANK('Unit Type (24)'!B11), " ", 'Unit Type (24)'!B11)</f>
        <v xml:space="preserve"> </v>
      </c>
      <c r="B1502" s="375" t="str">
        <f>IF(ISBLANK('Unit Type (24)'!C11), " ", 'Unit Type (24)'!C11)</f>
        <v xml:space="preserve"> </v>
      </c>
      <c r="C1502" s="375" t="e">
        <f>B1502*'Summary Sheet'!$C$26</f>
        <v>#VALUE!</v>
      </c>
    </row>
    <row r="1503" spans="1:3">
      <c r="A1503" s="375" t="str">
        <f>IF(ISBLANK('Unit Type (24)'!B12), " ", 'Unit Type (24)'!B12)</f>
        <v xml:space="preserve"> </v>
      </c>
      <c r="B1503" s="375" t="str">
        <f>IF(ISBLANK('Unit Type (24)'!C12), " ", 'Unit Type (24)'!C12)</f>
        <v xml:space="preserve"> </v>
      </c>
      <c r="C1503" s="375" t="e">
        <f>B1503*'Summary Sheet'!$C$26</f>
        <v>#VALUE!</v>
      </c>
    </row>
    <row r="1504" spans="1:3">
      <c r="A1504" s="375" t="str">
        <f>IF(ISBLANK('Unit Type (24)'!B13), " ", 'Unit Type (24)'!B13)</f>
        <v xml:space="preserve"> </v>
      </c>
      <c r="B1504" s="375" t="str">
        <f>IF(ISBLANK('Unit Type (24)'!C13), " ", 'Unit Type (24)'!C13)</f>
        <v xml:space="preserve"> </v>
      </c>
      <c r="C1504" s="375" t="e">
        <f>B1504*'Summary Sheet'!$C$26</f>
        <v>#VALUE!</v>
      </c>
    </row>
    <row r="1505" spans="1:3">
      <c r="A1505" s="375" t="str">
        <f>IF(ISBLANK('Unit Type (24)'!B14), " ", 'Unit Type (24)'!B14)</f>
        <v xml:space="preserve"> </v>
      </c>
      <c r="B1505" s="375" t="str">
        <f>IF(ISBLANK('Unit Type (24)'!C14), " ", 'Unit Type (24)'!C14)</f>
        <v xml:space="preserve"> </v>
      </c>
      <c r="C1505" s="375" t="e">
        <f>B1505*'Summary Sheet'!$C$26</f>
        <v>#VALUE!</v>
      </c>
    </row>
    <row r="1506" spans="1:3">
      <c r="A1506" s="375" t="str">
        <f>IF(ISBLANK('Unit Type (24)'!B15), " ", 'Unit Type (24)'!B15)</f>
        <v xml:space="preserve"> </v>
      </c>
      <c r="B1506" s="375" t="str">
        <f>IF(ISBLANK('Unit Type (24)'!C15), " ", 'Unit Type (24)'!C15)</f>
        <v xml:space="preserve"> </v>
      </c>
      <c r="C1506" s="375" t="e">
        <f>B1506*'Summary Sheet'!$C$26</f>
        <v>#VALUE!</v>
      </c>
    </row>
    <row r="1507" spans="1:3">
      <c r="A1507" s="375" t="str">
        <f>IF(ISBLANK('Unit Type (24)'!B16), " ", 'Unit Type (24)'!B16)</f>
        <v xml:space="preserve"> </v>
      </c>
      <c r="B1507" s="375" t="str">
        <f>IF(ISBLANK('Unit Type (24)'!C16), " ", 'Unit Type (24)'!C16)</f>
        <v xml:space="preserve"> </v>
      </c>
      <c r="C1507" s="375" t="e">
        <f>B1507*'Summary Sheet'!$C$26</f>
        <v>#VALUE!</v>
      </c>
    </row>
    <row r="1508" spans="1:3">
      <c r="A1508" s="375" t="str">
        <f>IF(ISBLANK('Unit Type (24)'!B17), " ", 'Unit Type (24)'!B17)</f>
        <v xml:space="preserve"> </v>
      </c>
      <c r="B1508" s="375" t="str">
        <f>IF(ISBLANK('Unit Type (24)'!C17), " ", 'Unit Type (24)'!C17)</f>
        <v xml:space="preserve"> </v>
      </c>
      <c r="C1508" s="375" t="e">
        <f>B1508*'Summary Sheet'!$C$26</f>
        <v>#VALUE!</v>
      </c>
    </row>
    <row r="1509" spans="1:3">
      <c r="A1509" s="375" t="str">
        <f>IF(ISBLANK('Unit Type (24)'!B18), " ", 'Unit Type (24)'!B18)</f>
        <v xml:space="preserve"> </v>
      </c>
      <c r="B1509" s="375" t="str">
        <f>IF(ISBLANK('Unit Type (24)'!C18), " ", 'Unit Type (24)'!C18)</f>
        <v xml:space="preserve"> </v>
      </c>
      <c r="C1509" s="375" t="e">
        <f>B1509*'Summary Sheet'!$C$26</f>
        <v>#VALUE!</v>
      </c>
    </row>
    <row r="1510" spans="1:3">
      <c r="A1510" s="375" t="str">
        <f>IF(ISBLANK('Unit Type (24)'!B19), " ", 'Unit Type (24)'!B19)</f>
        <v xml:space="preserve"> </v>
      </c>
      <c r="B1510" s="375" t="str">
        <f>IF(ISBLANK('Unit Type (24)'!C19), " ", 'Unit Type (24)'!C19)</f>
        <v xml:space="preserve"> </v>
      </c>
      <c r="C1510" s="375" t="e">
        <f>B1510*'Summary Sheet'!$C$26</f>
        <v>#VALUE!</v>
      </c>
    </row>
    <row r="1511" spans="1:3">
      <c r="A1511" s="375" t="str">
        <f>IF(ISBLANK('Unit Type (24)'!B20), " ", 'Unit Type (24)'!B20)</f>
        <v xml:space="preserve"> </v>
      </c>
      <c r="B1511" s="375" t="str">
        <f>IF(ISBLANK('Unit Type (24)'!C20), " ", 'Unit Type (24)'!C20)</f>
        <v xml:space="preserve"> </v>
      </c>
      <c r="C1511" s="375" t="e">
        <f>B1511*'Summary Sheet'!$C$26</f>
        <v>#VALUE!</v>
      </c>
    </row>
    <row r="1512" spans="1:3">
      <c r="A1512" s="375" t="str">
        <f>IF(ISBLANK('Unit Type (24)'!B21), " ", 'Unit Type (24)'!B21)</f>
        <v xml:space="preserve"> </v>
      </c>
      <c r="B1512" s="375" t="str">
        <f>IF(ISBLANK('Unit Type (24)'!C21), " ", 'Unit Type (24)'!C21)</f>
        <v xml:space="preserve"> </v>
      </c>
      <c r="C1512" s="375" t="e">
        <f>B1512*'Summary Sheet'!$C$26</f>
        <v>#VALUE!</v>
      </c>
    </row>
    <row r="1513" spans="1:3">
      <c r="A1513" s="375" t="str">
        <f>IF(ISBLANK('Unit Type (24)'!B22), " ", 'Unit Type (24)'!B22)</f>
        <v xml:space="preserve"> </v>
      </c>
      <c r="B1513" s="375" t="str">
        <f>IF(ISBLANK('Unit Type (24)'!C22), " ", 'Unit Type (24)'!C22)</f>
        <v xml:space="preserve"> </v>
      </c>
      <c r="C1513" s="375" t="e">
        <f>B1513*'Summary Sheet'!$C$26</f>
        <v>#VALUE!</v>
      </c>
    </row>
    <row r="1514" spans="1:3">
      <c r="A1514" s="375" t="str">
        <f>IF(ISBLANK('Unit Type (24)'!B23), " ", 'Unit Type (24)'!B23)</f>
        <v xml:space="preserve"> </v>
      </c>
      <c r="B1514" s="375" t="str">
        <f>IF(ISBLANK('Unit Type (24)'!C23), " ", 'Unit Type (24)'!C23)</f>
        <v xml:space="preserve"> </v>
      </c>
      <c r="C1514" s="375" t="e">
        <f>B1514*'Summary Sheet'!$C$26</f>
        <v>#VALUE!</v>
      </c>
    </row>
    <row r="1515" spans="1:3">
      <c r="A1515" s="375" t="str">
        <f>IF(ISBLANK('Unit Type (24)'!B24), " ", 'Unit Type (24)'!B24)</f>
        <v xml:space="preserve"> </v>
      </c>
      <c r="B1515" s="375" t="str">
        <f>IF(ISBLANK('Unit Type (24)'!C24), " ", 'Unit Type (24)'!C24)</f>
        <v xml:space="preserve"> </v>
      </c>
      <c r="C1515" s="375" t="e">
        <f>B1515*'Summary Sheet'!$C$26</f>
        <v>#VALUE!</v>
      </c>
    </row>
    <row r="1516" spans="1:3">
      <c r="A1516" s="375" t="str">
        <f>IF(ISBLANK('Unit Type (24)'!B25), " ", 'Unit Type (24)'!B25)</f>
        <v xml:space="preserve"> </v>
      </c>
      <c r="B1516" s="375" t="str">
        <f>IF(ISBLANK('Unit Type (24)'!C25), " ", 'Unit Type (24)'!C25)</f>
        <v xml:space="preserve"> </v>
      </c>
      <c r="C1516" s="375" t="e">
        <f>B1516*'Summary Sheet'!$C$26</f>
        <v>#VALUE!</v>
      </c>
    </row>
    <row r="1517" spans="1:3">
      <c r="A1517" s="375" t="str">
        <f>IF(ISBLANK('Unit Type (24)'!B26), " ", 'Unit Type (24)'!B26)</f>
        <v xml:space="preserve"> </v>
      </c>
      <c r="B1517" s="375" t="str">
        <f>IF(ISBLANK('Unit Type (24)'!C26), " ", 'Unit Type (24)'!C26)</f>
        <v xml:space="preserve"> </v>
      </c>
      <c r="C1517" s="375" t="e">
        <f>B1517*'Summary Sheet'!$C$26</f>
        <v>#VALUE!</v>
      </c>
    </row>
    <row r="1518" spans="1:3">
      <c r="A1518" s="375" t="str">
        <f>IF(ISBLANK('Unit Type (24)'!B27), " ", 'Unit Type (24)'!B27)</f>
        <v xml:space="preserve"> </v>
      </c>
      <c r="B1518" s="375" t="str">
        <f>IF(ISBLANK('Unit Type (24)'!C27), " ", 'Unit Type (24)'!C27)</f>
        <v xml:space="preserve"> </v>
      </c>
      <c r="C1518" s="375" t="e">
        <f>B1518*'Summary Sheet'!$C$26</f>
        <v>#VALUE!</v>
      </c>
    </row>
    <row r="1519" spans="1:3">
      <c r="A1519" s="375" t="str">
        <f>IF(ISBLANK('Unit Type (24)'!B28), " ", 'Unit Type (24)'!B28)</f>
        <v xml:space="preserve"> </v>
      </c>
      <c r="B1519" s="375" t="str">
        <f>IF(ISBLANK('Unit Type (24)'!C28), " ", 'Unit Type (24)'!C28)</f>
        <v xml:space="preserve"> </v>
      </c>
      <c r="C1519" s="375" t="e">
        <f>B1519*'Summary Sheet'!$C$26</f>
        <v>#VALUE!</v>
      </c>
    </row>
    <row r="1520" spans="1:3">
      <c r="A1520" s="375" t="str">
        <f>IF(ISBLANK('Unit Type (24)'!B29), " ", 'Unit Type (24)'!B29)</f>
        <v xml:space="preserve"> </v>
      </c>
      <c r="B1520" s="375" t="str">
        <f>IF(ISBLANK('Unit Type (24)'!C29), " ", 'Unit Type (24)'!C29)</f>
        <v xml:space="preserve"> </v>
      </c>
      <c r="C1520" s="375" t="e">
        <f>B1520*'Summary Sheet'!$C$26</f>
        <v>#VALUE!</v>
      </c>
    </row>
    <row r="1521" spans="1:3">
      <c r="A1521" s="375" t="str">
        <f>IF(ISBLANK('Unit Type (24)'!B30), " ", 'Unit Type (24)'!B30)</f>
        <v xml:space="preserve"> </v>
      </c>
      <c r="B1521" s="375" t="str">
        <f>IF(ISBLANK('Unit Type (24)'!C30), " ", 'Unit Type (24)'!C30)</f>
        <v xml:space="preserve"> </v>
      </c>
      <c r="C1521" s="375" t="e">
        <f>B1521*'Summary Sheet'!$C$26</f>
        <v>#VALUE!</v>
      </c>
    </row>
    <row r="1522" spans="1:3">
      <c r="A1522" s="375" t="str">
        <f>IF(ISBLANK('Unit Type (24)'!B31), " ", 'Unit Type (24)'!B31)</f>
        <v xml:space="preserve"> </v>
      </c>
      <c r="B1522" s="375" t="str">
        <f>IF(ISBLANK('Unit Type (24)'!C31), " ", 'Unit Type (24)'!C31)</f>
        <v xml:space="preserve"> </v>
      </c>
      <c r="C1522" s="375" t="e">
        <f>B1522*'Summary Sheet'!$C$26</f>
        <v>#VALUE!</v>
      </c>
    </row>
    <row r="1523" spans="1:3">
      <c r="A1523" s="375" t="str">
        <f>IF(ISBLANK('Unit Type (24)'!B32), " ", 'Unit Type (24)'!B32)</f>
        <v xml:space="preserve"> </v>
      </c>
      <c r="B1523" s="375" t="str">
        <f>IF(ISBLANK('Unit Type (24)'!C32), " ", 'Unit Type (24)'!C32)</f>
        <v xml:space="preserve"> </v>
      </c>
      <c r="C1523" s="375" t="e">
        <f>B1523*'Summary Sheet'!$C$26</f>
        <v>#VALUE!</v>
      </c>
    </row>
    <row r="1524" spans="1:3">
      <c r="A1524" s="375" t="str">
        <f>IF(ISBLANK('Unit Type (24)'!B33), " ", 'Unit Type (24)'!B33)</f>
        <v xml:space="preserve"> </v>
      </c>
      <c r="B1524" s="375" t="str">
        <f>IF(ISBLANK('Unit Type (24)'!C33), " ", 'Unit Type (24)'!C33)</f>
        <v xml:space="preserve"> </v>
      </c>
      <c r="C1524" s="375" t="e">
        <f>B1524*'Summary Sheet'!$C$26</f>
        <v>#VALUE!</v>
      </c>
    </row>
    <row r="1525" spans="1:3">
      <c r="A1525" s="375" t="str">
        <f>IF(ISBLANK('Unit Type (24)'!B34), " ", 'Unit Type (24)'!B34)</f>
        <v xml:space="preserve"> </v>
      </c>
      <c r="B1525" s="375" t="str">
        <f>IF(ISBLANK('Unit Type (24)'!C34), " ", 'Unit Type (24)'!C34)</f>
        <v xml:space="preserve"> </v>
      </c>
      <c r="C1525" s="375" t="e">
        <f>B1525*'Summary Sheet'!$C$26</f>
        <v>#VALUE!</v>
      </c>
    </row>
    <row r="1526" spans="1:3">
      <c r="A1526" s="375" t="str">
        <f>IF(ISBLANK('Unit Type (24)'!B35), " ", 'Unit Type (24)'!B35)</f>
        <v xml:space="preserve"> </v>
      </c>
      <c r="B1526" s="375" t="str">
        <f>IF(ISBLANK('Unit Type (24)'!C35), " ", 'Unit Type (24)'!C35)</f>
        <v xml:space="preserve"> </v>
      </c>
      <c r="C1526" s="375" t="e">
        <f>B1526*'Summary Sheet'!$C$26</f>
        <v>#VALUE!</v>
      </c>
    </row>
    <row r="1527" spans="1:3">
      <c r="A1527" s="375" t="str">
        <f>IF(ISBLANK('Unit Type (24)'!B36), " ", 'Unit Type (24)'!B36)</f>
        <v xml:space="preserve"> </v>
      </c>
      <c r="B1527" s="375" t="str">
        <f>IF(ISBLANK('Unit Type (24)'!C36), " ", 'Unit Type (24)'!C36)</f>
        <v xml:space="preserve"> </v>
      </c>
      <c r="C1527" s="375" t="e">
        <f>B1527*'Summary Sheet'!$C$26</f>
        <v>#VALUE!</v>
      </c>
    </row>
    <row r="1528" spans="1:3">
      <c r="A1528" s="375" t="str">
        <f>IF(ISBLANK('Unit Type (24)'!B37), " ", 'Unit Type (24)'!B37)</f>
        <v xml:space="preserve"> </v>
      </c>
      <c r="B1528" s="375" t="str">
        <f>IF(ISBLANK('Unit Type (24)'!C37), " ", 'Unit Type (24)'!C37)</f>
        <v xml:space="preserve"> </v>
      </c>
      <c r="C1528" s="375" t="e">
        <f>B1528*'Summary Sheet'!$C$26</f>
        <v>#VALUE!</v>
      </c>
    </row>
    <row r="1529" spans="1:3">
      <c r="A1529" s="375" t="str">
        <f>IF(ISBLANK('Unit Type (24)'!B38), " ", 'Unit Type (24)'!B38)</f>
        <v xml:space="preserve"> </v>
      </c>
      <c r="B1529" s="375" t="str">
        <f>IF(ISBLANK('Unit Type (24)'!C38), " ", 'Unit Type (24)'!C38)</f>
        <v xml:space="preserve"> </v>
      </c>
      <c r="C1529" s="375" t="e">
        <f>B1529*'Summary Sheet'!$C$26</f>
        <v>#VALUE!</v>
      </c>
    </row>
    <row r="1530" spans="1:3">
      <c r="A1530" s="375" t="str">
        <f>IF(ISBLANK('Unit Type (24)'!B39), " ", 'Unit Type (24)'!B39)</f>
        <v xml:space="preserve"> </v>
      </c>
      <c r="B1530" s="375" t="str">
        <f>IF(ISBLANK('Unit Type (24)'!C39), " ", 'Unit Type (24)'!C39)</f>
        <v xml:space="preserve"> </v>
      </c>
      <c r="C1530" s="375" t="e">
        <f>B1530*'Summary Sheet'!$C$26</f>
        <v>#VALUE!</v>
      </c>
    </row>
    <row r="1531" spans="1:3">
      <c r="A1531" s="375" t="str">
        <f>IF(ISBLANK('Unit Type (24)'!B40), " ", 'Unit Type (24)'!B40)</f>
        <v xml:space="preserve"> </v>
      </c>
      <c r="B1531" s="375" t="str">
        <f>IF(ISBLANK('Unit Type (24)'!C40), " ", 'Unit Type (24)'!C40)</f>
        <v xml:space="preserve"> </v>
      </c>
      <c r="C1531" s="375" t="e">
        <f>B1531*'Summary Sheet'!$C$26</f>
        <v>#VALUE!</v>
      </c>
    </row>
    <row r="1532" spans="1:3">
      <c r="A1532" s="375" t="str">
        <f>IF(ISBLANK('Unit Type (24)'!B41), " ", 'Unit Type (24)'!B41)</f>
        <v xml:space="preserve"> </v>
      </c>
      <c r="B1532" s="375" t="str">
        <f>IF(ISBLANK('Unit Type (24)'!C41), " ", 'Unit Type (24)'!C41)</f>
        <v xml:space="preserve"> </v>
      </c>
      <c r="C1532" s="375" t="e">
        <f>B1532*'Summary Sheet'!$C$26</f>
        <v>#VALUE!</v>
      </c>
    </row>
    <row r="1533" spans="1:3">
      <c r="A1533" s="375" t="str">
        <f>IF(ISBLANK('Unit Type (24)'!B42), " ", 'Unit Type (24)'!B42)</f>
        <v xml:space="preserve"> </v>
      </c>
      <c r="B1533" s="375" t="str">
        <f>IF(ISBLANK('Unit Type (24)'!C42), " ", 'Unit Type (24)'!C42)</f>
        <v xml:space="preserve"> </v>
      </c>
      <c r="C1533" s="375" t="e">
        <f>B1533*'Summary Sheet'!$C$26</f>
        <v>#VALUE!</v>
      </c>
    </row>
    <row r="1534" spans="1:3">
      <c r="A1534" s="375" t="str">
        <f>IF(ISBLANK('Unit Type (24)'!B43), " ", 'Unit Type (24)'!B43)</f>
        <v xml:space="preserve"> </v>
      </c>
      <c r="B1534" s="375" t="str">
        <f>IF(ISBLANK('Unit Type (24)'!C43), " ", 'Unit Type (24)'!C43)</f>
        <v xml:space="preserve"> </v>
      </c>
      <c r="C1534" s="375" t="e">
        <f>B1534*'Summary Sheet'!$C$26</f>
        <v>#VALUE!</v>
      </c>
    </row>
    <row r="1535" spans="1:3">
      <c r="A1535" s="375" t="str">
        <f>IF(ISBLANK('Unit Type (24)'!B44), " ", 'Unit Type (24)'!B44)</f>
        <v xml:space="preserve"> </v>
      </c>
      <c r="B1535" s="375" t="str">
        <f>IF(ISBLANK('Unit Type (24)'!C44), " ", 'Unit Type (24)'!C44)</f>
        <v xml:space="preserve"> </v>
      </c>
      <c r="C1535" s="375" t="e">
        <f>B1535*'Summary Sheet'!$C$26</f>
        <v>#VALUE!</v>
      </c>
    </row>
    <row r="1536" spans="1:3">
      <c r="A1536" s="375" t="str">
        <f>IF(ISBLANK('Unit Type (24)'!B45), " ", 'Unit Type (24)'!B45)</f>
        <v xml:space="preserve"> </v>
      </c>
      <c r="B1536" s="375" t="str">
        <f>IF(ISBLANK('Unit Type (24)'!C45), " ", 'Unit Type (24)'!C45)</f>
        <v xml:space="preserve"> </v>
      </c>
      <c r="C1536" s="375" t="e">
        <f>B1536*'Summary Sheet'!$C$26</f>
        <v>#VALUE!</v>
      </c>
    </row>
    <row r="1537" spans="1:3">
      <c r="A1537" s="375" t="str">
        <f>IF(ISBLANK('Unit Type (24)'!B46), " ", 'Unit Type (24)'!B46)</f>
        <v xml:space="preserve"> </v>
      </c>
      <c r="B1537" s="375" t="str">
        <f>IF(ISBLANK('Unit Type (24)'!C46), " ", 'Unit Type (24)'!C46)</f>
        <v xml:space="preserve"> </v>
      </c>
      <c r="C1537" s="375" t="e">
        <f>B1537*'Summary Sheet'!$C$26</f>
        <v>#VALUE!</v>
      </c>
    </row>
    <row r="1538" spans="1:3">
      <c r="A1538" s="375" t="str">
        <f>IF(ISBLANK('Unit Type (24)'!B47), " ", 'Unit Type (24)'!B47)</f>
        <v xml:space="preserve"> </v>
      </c>
      <c r="B1538" s="375" t="str">
        <f>IF(ISBLANK('Unit Type (24)'!C47), " ", 'Unit Type (24)'!C47)</f>
        <v xml:space="preserve"> </v>
      </c>
      <c r="C1538" s="375" t="e">
        <f>B1538*'Summary Sheet'!$C$26</f>
        <v>#VALUE!</v>
      </c>
    </row>
    <row r="1539" spans="1:3">
      <c r="A1539" s="375" t="str">
        <f>IF(ISBLANK('Unit Type (24)'!B48), " ", 'Unit Type (24)'!B48)</f>
        <v xml:space="preserve"> </v>
      </c>
      <c r="B1539" s="375" t="str">
        <f>IF(ISBLANK('Unit Type (24)'!C48), " ", 'Unit Type (24)'!C48)</f>
        <v xml:space="preserve"> </v>
      </c>
      <c r="C1539" s="375" t="e">
        <f>B1539*'Summary Sheet'!$C$26</f>
        <v>#VALUE!</v>
      </c>
    </row>
    <row r="1540" spans="1:3">
      <c r="A1540" s="375" t="str">
        <f>IF(ISBLANK('Unit Type (24)'!B49), " ", 'Unit Type (24)'!B49)</f>
        <v xml:space="preserve"> </v>
      </c>
      <c r="B1540" s="375" t="str">
        <f>IF(ISBLANK('Unit Type (24)'!C49), " ", 'Unit Type (24)'!C49)</f>
        <v xml:space="preserve"> </v>
      </c>
      <c r="C1540" s="375" t="e">
        <f>B1540*'Summary Sheet'!$C$26</f>
        <v>#VALUE!</v>
      </c>
    </row>
    <row r="1541" spans="1:3">
      <c r="A1541" s="375" t="str">
        <f>IF(ISBLANK('Unit Type (24)'!B50), " ", 'Unit Type (24)'!B50)</f>
        <v xml:space="preserve"> </v>
      </c>
      <c r="B1541" s="375" t="str">
        <f>IF(ISBLANK('Unit Type (24)'!C50), " ", 'Unit Type (24)'!C50)</f>
        <v xml:space="preserve"> </v>
      </c>
      <c r="C1541" s="375" t="e">
        <f>B1541*'Summary Sheet'!$C$26</f>
        <v>#VALUE!</v>
      </c>
    </row>
    <row r="1542" spans="1:3">
      <c r="A1542" s="375" t="str">
        <f>IF(ISBLANK('Unit Type (24)'!B51), " ", 'Unit Type (24)'!B51)</f>
        <v xml:space="preserve"> </v>
      </c>
      <c r="B1542" s="375" t="str">
        <f>IF(ISBLANK('Unit Type (24)'!C51), " ", 'Unit Type (24)'!C51)</f>
        <v xml:space="preserve"> </v>
      </c>
      <c r="C1542" s="375" t="e">
        <f>B1542*'Summary Sheet'!$C$26</f>
        <v>#VALUE!</v>
      </c>
    </row>
    <row r="1543" spans="1:3">
      <c r="A1543" s="375" t="str">
        <f>IF(ISBLANK('Unit Type (24)'!B52), " ", 'Unit Type (24)'!B52)</f>
        <v xml:space="preserve"> </v>
      </c>
      <c r="B1543" s="375" t="str">
        <f>IF(ISBLANK('Unit Type (24)'!C52), " ", 'Unit Type (24)'!C52)</f>
        <v xml:space="preserve"> </v>
      </c>
      <c r="C1543" s="375" t="e">
        <f>B1543*'Summary Sheet'!$C$26</f>
        <v>#VALUE!</v>
      </c>
    </row>
    <row r="1544" spans="1:3">
      <c r="A1544" s="375" t="str">
        <f>IF(ISBLANK('Unit Type (24)'!B53), " ", 'Unit Type (24)'!B53)</f>
        <v xml:space="preserve"> </v>
      </c>
      <c r="B1544" s="375" t="str">
        <f>IF(ISBLANK('Unit Type (24)'!C53), " ", 'Unit Type (24)'!C53)</f>
        <v xml:space="preserve"> </v>
      </c>
      <c r="C1544" s="375" t="e">
        <f>B1544*'Summary Sheet'!$C$26</f>
        <v>#VALUE!</v>
      </c>
    </row>
    <row r="1545" spans="1:3">
      <c r="A1545" s="375" t="str">
        <f>IF(ISBLANK('Unit Type (24)'!B54), " ", 'Unit Type (24)'!B54)</f>
        <v xml:space="preserve"> </v>
      </c>
      <c r="B1545" s="375" t="str">
        <f>IF(ISBLANK('Unit Type (24)'!C54), " ", 'Unit Type (24)'!C54)</f>
        <v xml:space="preserve"> </v>
      </c>
      <c r="C1545" s="375" t="e">
        <f>B1545*'Summary Sheet'!$C$26</f>
        <v>#VALUE!</v>
      </c>
    </row>
    <row r="1546" spans="1:3">
      <c r="A1546" s="375" t="str">
        <f>IF(ISBLANK('Unit Type (24)'!B55), " ", 'Unit Type (24)'!B55)</f>
        <v xml:space="preserve"> </v>
      </c>
      <c r="B1546" s="375" t="str">
        <f>IF(ISBLANK('Unit Type (24)'!C55), " ", 'Unit Type (24)'!C55)</f>
        <v xml:space="preserve"> </v>
      </c>
      <c r="C1546" s="375" t="e">
        <f>B1546*'Summary Sheet'!$C$26</f>
        <v>#VALUE!</v>
      </c>
    </row>
    <row r="1547" spans="1:3">
      <c r="A1547" s="375" t="str">
        <f>IF(ISBLANK('Unit Type (24)'!B56), " ", 'Unit Type (24)'!B56)</f>
        <v xml:space="preserve"> </v>
      </c>
      <c r="B1547" s="375" t="str">
        <f>IF(ISBLANK('Unit Type (24)'!C56), " ", 'Unit Type (24)'!C56)</f>
        <v xml:space="preserve"> </v>
      </c>
      <c r="C1547" s="375" t="e">
        <f>B1547*'Summary Sheet'!$C$26</f>
        <v>#VALUE!</v>
      </c>
    </row>
    <row r="1548" spans="1:3">
      <c r="A1548" s="375" t="str">
        <f>IF(ISBLANK('Unit Type (24)'!B57), " ", 'Unit Type (24)'!B57)</f>
        <v xml:space="preserve"> </v>
      </c>
      <c r="B1548" s="375" t="str">
        <f>IF(ISBLANK('Unit Type (24)'!C57), " ", 'Unit Type (24)'!C57)</f>
        <v xml:space="preserve"> </v>
      </c>
      <c r="C1548" s="375" t="e">
        <f>B1548*'Summary Sheet'!$C$26</f>
        <v>#VALUE!</v>
      </c>
    </row>
    <row r="1549" spans="1:3">
      <c r="A1549" s="375" t="str">
        <f>IF(ISBLANK('Unit Type (24)'!B58), " ", 'Unit Type (24)'!B58)</f>
        <v xml:space="preserve"> </v>
      </c>
      <c r="B1549" s="375" t="str">
        <f>IF(ISBLANK('Unit Type (24)'!C58), " ", 'Unit Type (24)'!C58)</f>
        <v xml:space="preserve"> </v>
      </c>
      <c r="C1549" s="375" t="e">
        <f>B1549*'Summary Sheet'!$C$26</f>
        <v>#VALUE!</v>
      </c>
    </row>
    <row r="1550" spans="1:3">
      <c r="A1550" s="375" t="str">
        <f>IF(ISBLANK('Unit Type (24)'!B59), " ", 'Unit Type (24)'!B59)</f>
        <v xml:space="preserve"> </v>
      </c>
      <c r="B1550" s="375" t="str">
        <f>IF(ISBLANK('Unit Type (24)'!C59), " ", 'Unit Type (24)'!C59)</f>
        <v xml:space="preserve"> </v>
      </c>
      <c r="C1550" s="375" t="e">
        <f>B1550*'Summary Sheet'!$C$26</f>
        <v>#VALUE!</v>
      </c>
    </row>
    <row r="1551" spans="1:3">
      <c r="A1551" s="375" t="str">
        <f>IF(ISBLANK('Unit Type (24)'!B60), " ", 'Unit Type (24)'!B60)</f>
        <v xml:space="preserve"> </v>
      </c>
      <c r="B1551" s="375" t="str">
        <f>IF(ISBLANK('Unit Type (24)'!C60), " ", 'Unit Type (24)'!C60)</f>
        <v xml:space="preserve"> </v>
      </c>
      <c r="C1551" s="375" t="e">
        <f>B1551*'Summary Sheet'!$C$26</f>
        <v>#VALUE!</v>
      </c>
    </row>
    <row r="1552" spans="1:3">
      <c r="A1552" s="375" t="str">
        <f>IF(ISBLANK('Unit Type (24)'!B61), " ", 'Unit Type (24)'!B61)</f>
        <v xml:space="preserve"> </v>
      </c>
      <c r="B1552" s="375" t="str">
        <f>IF(ISBLANK('Unit Type (24)'!C61), " ", 'Unit Type (24)'!C61)</f>
        <v xml:space="preserve"> </v>
      </c>
      <c r="C1552" s="375" t="e">
        <f>B1552*'Summary Sheet'!$C$26</f>
        <v>#VALUE!</v>
      </c>
    </row>
    <row r="1553" spans="1:3">
      <c r="A1553" s="375" t="str">
        <f>IF(ISBLANK('Unit Type (24)'!B62), " ", 'Unit Type (24)'!B62)</f>
        <v xml:space="preserve"> </v>
      </c>
      <c r="B1553" s="375" t="str">
        <f>IF(ISBLANK('Unit Type (24)'!C62), " ", 'Unit Type (24)'!C62)</f>
        <v xml:space="preserve"> </v>
      </c>
      <c r="C1553" s="375" t="e">
        <f>B1553*'Summary Sheet'!$C$26</f>
        <v>#VALUE!</v>
      </c>
    </row>
    <row r="1554" spans="1:3">
      <c r="A1554" s="375" t="str">
        <f>IF(ISBLANK('Unit Type (24)'!B63), " ", 'Unit Type (24)'!B63)</f>
        <v xml:space="preserve"> </v>
      </c>
      <c r="B1554" s="375" t="str">
        <f>IF(ISBLANK('Unit Type (24)'!C63), " ", 'Unit Type (24)'!C63)</f>
        <v xml:space="preserve"> </v>
      </c>
      <c r="C1554" s="375" t="e">
        <f>B1554*'Summary Sheet'!$C$26</f>
        <v>#VALUE!</v>
      </c>
    </row>
    <row r="1555" spans="1:3">
      <c r="A1555" s="375" t="str">
        <f>IF(ISBLANK('Unit Type (24)'!B64), " ", 'Unit Type (24)'!B64)</f>
        <v xml:space="preserve"> </v>
      </c>
      <c r="B1555" s="375" t="str">
        <f>IF(ISBLANK('Unit Type (24)'!C64), " ", 'Unit Type (24)'!C64)</f>
        <v xml:space="preserve"> </v>
      </c>
      <c r="C1555" s="375" t="e">
        <f>B1555*'Summary Sheet'!$C$26</f>
        <v>#VALUE!</v>
      </c>
    </row>
    <row r="1556" spans="1:3">
      <c r="A1556" s="375" t="str">
        <f>IF(ISBLANK('Unit Type (24)'!B65), " ", 'Unit Type (24)'!B65)</f>
        <v xml:space="preserve"> </v>
      </c>
      <c r="B1556" s="375" t="str">
        <f>IF(ISBLANK('Unit Type (24)'!C65), " ", 'Unit Type (24)'!C65)</f>
        <v xml:space="preserve"> </v>
      </c>
      <c r="C1556" s="375" t="e">
        <f>B1556*'Summary Sheet'!$C$26</f>
        <v>#VALUE!</v>
      </c>
    </row>
    <row r="1557" spans="1:3">
      <c r="A1557" s="375" t="str">
        <f>IF(ISBLANK('Unit Type (24)'!B66), " ", 'Unit Type (24)'!B66)</f>
        <v xml:space="preserve"> </v>
      </c>
      <c r="B1557" s="375" t="str">
        <f>IF(ISBLANK('Unit Type (24)'!C66), " ", 'Unit Type (24)'!C66)</f>
        <v xml:space="preserve"> </v>
      </c>
      <c r="C1557" s="375" t="e">
        <f>B1557*'Summary Sheet'!$C$26</f>
        <v>#VALUE!</v>
      </c>
    </row>
    <row r="1558" spans="1:3">
      <c r="A1558" s="375" t="str">
        <f>IF(ISBLANK('Unit Type (24)'!B67), " ", 'Unit Type (24)'!B67)</f>
        <v xml:space="preserve"> </v>
      </c>
      <c r="B1558" s="375" t="str">
        <f>IF(ISBLANK('Unit Type (24)'!C67), " ", 'Unit Type (24)'!C67)</f>
        <v xml:space="preserve"> </v>
      </c>
      <c r="C1558" s="375" t="e">
        <f>B1558*'Summary Sheet'!$C$26</f>
        <v>#VALUE!</v>
      </c>
    </row>
    <row r="1559" spans="1:3">
      <c r="A1559" s="375" t="str">
        <f>IF(ISBLANK('Unit Type (24)'!B68), " ", 'Unit Type (24)'!B68)</f>
        <v xml:space="preserve"> </v>
      </c>
      <c r="B1559" s="375" t="str">
        <f>IF(ISBLANK('Unit Type (24)'!C68), " ", 'Unit Type (24)'!C68)</f>
        <v xml:space="preserve"> </v>
      </c>
      <c r="C1559" s="375" t="e">
        <f>B1559*'Summary Sheet'!$C$26</f>
        <v>#VALUE!</v>
      </c>
    </row>
    <row r="1560" spans="1:3">
      <c r="A1560" s="375" t="str">
        <f>IF(ISBLANK('Unit Type (24)'!B69), " ", 'Unit Type (24)'!B69)</f>
        <v xml:space="preserve"> </v>
      </c>
      <c r="B1560" s="375" t="str">
        <f>IF(ISBLANK('Unit Type (24)'!C69), " ", 'Unit Type (24)'!C69)</f>
        <v xml:space="preserve"> </v>
      </c>
      <c r="C1560" s="375" t="e">
        <f>B1560*'Summary Sheet'!$C$26</f>
        <v>#VALUE!</v>
      </c>
    </row>
    <row r="1561" spans="1:3">
      <c r="A1561" s="375" t="str">
        <f>IF(ISBLANK('Unit Type (24)'!B70), " ", 'Unit Type (24)'!B70)</f>
        <v xml:space="preserve"> </v>
      </c>
      <c r="B1561" s="375" t="str">
        <f>IF(ISBLANK('Unit Type (24)'!C70), " ", 'Unit Type (24)'!C70)</f>
        <v xml:space="preserve"> </v>
      </c>
      <c r="C1561" s="375" t="e">
        <f>B1561*'Summary Sheet'!$C$26</f>
        <v>#VALUE!</v>
      </c>
    </row>
    <row r="1562" spans="1:3">
      <c r="A1562" s="375" t="str">
        <f>IF(ISBLANK('Unit Type (25)'!B6), " ", 'Unit Type (25)'!B6)</f>
        <v xml:space="preserve"> </v>
      </c>
      <c r="B1562" s="375" t="str">
        <f>IF(ISBLANK('Unit Type (25)'!C6), " ", 'Unit Type (25)'!C6)</f>
        <v xml:space="preserve"> </v>
      </c>
      <c r="C1562" s="375" t="e">
        <f>B1562*'Summary Sheet'!$C$27</f>
        <v>#VALUE!</v>
      </c>
    </row>
    <row r="1563" spans="1:3">
      <c r="A1563" s="375" t="str">
        <f>IF(ISBLANK('Unit Type (25)'!B7), " ", 'Unit Type (25)'!B7)</f>
        <v xml:space="preserve"> </v>
      </c>
      <c r="B1563" s="375" t="str">
        <f>IF(ISBLANK('Unit Type (25)'!C7), " ", 'Unit Type (25)'!C7)</f>
        <v xml:space="preserve"> </v>
      </c>
      <c r="C1563" s="375" t="e">
        <f>B1563*'Summary Sheet'!$C$27</f>
        <v>#VALUE!</v>
      </c>
    </row>
    <row r="1564" spans="1:3">
      <c r="A1564" s="375" t="str">
        <f>IF(ISBLANK('Unit Type (25)'!B8), " ", 'Unit Type (25)'!B8)</f>
        <v xml:space="preserve"> </v>
      </c>
      <c r="B1564" s="375" t="str">
        <f>IF(ISBLANK('Unit Type (25)'!C8), " ", 'Unit Type (25)'!C8)</f>
        <v xml:space="preserve"> </v>
      </c>
      <c r="C1564" s="375" t="e">
        <f>B1564*'Summary Sheet'!$C$27</f>
        <v>#VALUE!</v>
      </c>
    </row>
    <row r="1565" spans="1:3">
      <c r="A1565" s="375" t="str">
        <f>IF(ISBLANK('Unit Type (25)'!B9), " ", 'Unit Type (25)'!B9)</f>
        <v xml:space="preserve"> </v>
      </c>
      <c r="B1565" s="375" t="str">
        <f>IF(ISBLANK('Unit Type (25)'!C9), " ", 'Unit Type (25)'!C9)</f>
        <v xml:space="preserve"> </v>
      </c>
      <c r="C1565" s="375" t="e">
        <f>B1565*'Summary Sheet'!$C$27</f>
        <v>#VALUE!</v>
      </c>
    </row>
    <row r="1566" spans="1:3">
      <c r="A1566" s="375" t="str">
        <f>IF(ISBLANK('Unit Type (25)'!B10), " ", 'Unit Type (25)'!B10)</f>
        <v xml:space="preserve"> </v>
      </c>
      <c r="B1566" s="375" t="str">
        <f>IF(ISBLANK('Unit Type (25)'!C10), " ", 'Unit Type (25)'!C10)</f>
        <v xml:space="preserve"> </v>
      </c>
      <c r="C1566" s="375" t="e">
        <f>B1566*'Summary Sheet'!$C$27</f>
        <v>#VALUE!</v>
      </c>
    </row>
    <row r="1567" spans="1:3">
      <c r="A1567" s="375" t="str">
        <f>IF(ISBLANK('Unit Type (25)'!B11), " ", 'Unit Type (25)'!B11)</f>
        <v xml:space="preserve"> </v>
      </c>
      <c r="B1567" s="375" t="str">
        <f>IF(ISBLANK('Unit Type (25)'!C11), " ", 'Unit Type (25)'!C11)</f>
        <v xml:space="preserve"> </v>
      </c>
      <c r="C1567" s="375" t="e">
        <f>B1567*'Summary Sheet'!$C$27</f>
        <v>#VALUE!</v>
      </c>
    </row>
    <row r="1568" spans="1:3">
      <c r="A1568" s="375" t="str">
        <f>IF(ISBLANK('Unit Type (25)'!B12), " ", 'Unit Type (25)'!B12)</f>
        <v xml:space="preserve"> </v>
      </c>
      <c r="B1568" s="375" t="str">
        <f>IF(ISBLANK('Unit Type (25)'!C12), " ", 'Unit Type (25)'!C12)</f>
        <v xml:space="preserve"> </v>
      </c>
      <c r="C1568" s="375" t="e">
        <f>B1568*'Summary Sheet'!$C$27</f>
        <v>#VALUE!</v>
      </c>
    </row>
    <row r="1569" spans="1:3">
      <c r="A1569" s="375" t="str">
        <f>IF(ISBLANK('Unit Type (25)'!B13), " ", 'Unit Type (25)'!B13)</f>
        <v xml:space="preserve"> </v>
      </c>
      <c r="B1569" s="375" t="str">
        <f>IF(ISBLANK('Unit Type (25)'!C13), " ", 'Unit Type (25)'!C13)</f>
        <v xml:space="preserve"> </v>
      </c>
      <c r="C1569" s="375" t="e">
        <f>B1569*'Summary Sheet'!$C$27</f>
        <v>#VALUE!</v>
      </c>
    </row>
    <row r="1570" spans="1:3">
      <c r="A1570" s="375" t="str">
        <f>IF(ISBLANK('Unit Type (25)'!B14), " ", 'Unit Type (25)'!B14)</f>
        <v xml:space="preserve"> </v>
      </c>
      <c r="B1570" s="375" t="str">
        <f>IF(ISBLANK('Unit Type (25)'!C14), " ", 'Unit Type (25)'!C14)</f>
        <v xml:space="preserve"> </v>
      </c>
      <c r="C1570" s="375" t="e">
        <f>B1570*'Summary Sheet'!$C$27</f>
        <v>#VALUE!</v>
      </c>
    </row>
    <row r="1571" spans="1:3">
      <c r="A1571" s="375" t="str">
        <f>IF(ISBLANK('Unit Type (25)'!B15), " ", 'Unit Type (25)'!B15)</f>
        <v xml:space="preserve"> </v>
      </c>
      <c r="B1571" s="375" t="str">
        <f>IF(ISBLANK('Unit Type (25)'!C15), " ", 'Unit Type (25)'!C15)</f>
        <v xml:space="preserve"> </v>
      </c>
      <c r="C1571" s="375" t="e">
        <f>B1571*'Summary Sheet'!$C$27</f>
        <v>#VALUE!</v>
      </c>
    </row>
    <row r="1572" spans="1:3">
      <c r="A1572" s="375" t="str">
        <f>IF(ISBLANK('Unit Type (25)'!B16), " ", 'Unit Type (25)'!B16)</f>
        <v xml:space="preserve"> </v>
      </c>
      <c r="B1572" s="375" t="str">
        <f>IF(ISBLANK('Unit Type (25)'!C16), " ", 'Unit Type (25)'!C16)</f>
        <v xml:space="preserve"> </v>
      </c>
      <c r="C1572" s="375" t="e">
        <f>B1572*'Summary Sheet'!$C$27</f>
        <v>#VALUE!</v>
      </c>
    </row>
    <row r="1573" spans="1:3">
      <c r="A1573" s="375" t="str">
        <f>IF(ISBLANK('Unit Type (25)'!B17), " ", 'Unit Type (25)'!B17)</f>
        <v xml:space="preserve"> </v>
      </c>
      <c r="B1573" s="375" t="str">
        <f>IF(ISBLANK('Unit Type (25)'!C17), " ", 'Unit Type (25)'!C17)</f>
        <v xml:space="preserve"> </v>
      </c>
      <c r="C1573" s="375" t="e">
        <f>B1573*'Summary Sheet'!$C$27</f>
        <v>#VALUE!</v>
      </c>
    </row>
    <row r="1574" spans="1:3">
      <c r="A1574" s="375" t="str">
        <f>IF(ISBLANK('Unit Type (25)'!B18), " ", 'Unit Type (25)'!B18)</f>
        <v xml:space="preserve"> </v>
      </c>
      <c r="B1574" s="375" t="str">
        <f>IF(ISBLANK('Unit Type (25)'!C18), " ", 'Unit Type (25)'!C18)</f>
        <v xml:space="preserve"> </v>
      </c>
      <c r="C1574" s="375" t="e">
        <f>B1574*'Summary Sheet'!$C$27</f>
        <v>#VALUE!</v>
      </c>
    </row>
    <row r="1575" spans="1:3">
      <c r="A1575" s="375" t="str">
        <f>IF(ISBLANK('Unit Type (25)'!B19), " ", 'Unit Type (25)'!B19)</f>
        <v xml:space="preserve"> </v>
      </c>
      <c r="B1575" s="375" t="str">
        <f>IF(ISBLANK('Unit Type (25)'!C19), " ", 'Unit Type (25)'!C19)</f>
        <v xml:space="preserve"> </v>
      </c>
      <c r="C1575" s="375" t="e">
        <f>B1575*'Summary Sheet'!$C$27</f>
        <v>#VALUE!</v>
      </c>
    </row>
    <row r="1576" spans="1:3">
      <c r="A1576" s="375" t="str">
        <f>IF(ISBLANK('Unit Type (25)'!B20), " ", 'Unit Type (25)'!B20)</f>
        <v xml:space="preserve"> </v>
      </c>
      <c r="B1576" s="375" t="str">
        <f>IF(ISBLANK('Unit Type (25)'!C20), " ", 'Unit Type (25)'!C20)</f>
        <v xml:space="preserve"> </v>
      </c>
      <c r="C1576" s="375" t="e">
        <f>B1576*'Summary Sheet'!$C$27</f>
        <v>#VALUE!</v>
      </c>
    </row>
    <row r="1577" spans="1:3">
      <c r="A1577" s="375" t="str">
        <f>IF(ISBLANK('Unit Type (25)'!B21), " ", 'Unit Type (25)'!B21)</f>
        <v xml:space="preserve"> </v>
      </c>
      <c r="B1577" s="375" t="str">
        <f>IF(ISBLANK('Unit Type (25)'!C21), " ", 'Unit Type (25)'!C21)</f>
        <v xml:space="preserve"> </v>
      </c>
      <c r="C1577" s="375" t="e">
        <f>B1577*'Summary Sheet'!$C$27</f>
        <v>#VALUE!</v>
      </c>
    </row>
    <row r="1578" spans="1:3">
      <c r="A1578" s="375" t="str">
        <f>IF(ISBLANK('Unit Type (25)'!B22), " ", 'Unit Type (25)'!B22)</f>
        <v xml:space="preserve"> </v>
      </c>
      <c r="B1578" s="375" t="str">
        <f>IF(ISBLANK('Unit Type (25)'!C22), " ", 'Unit Type (25)'!C22)</f>
        <v xml:space="preserve"> </v>
      </c>
      <c r="C1578" s="375" t="e">
        <f>B1578*'Summary Sheet'!$C$27</f>
        <v>#VALUE!</v>
      </c>
    </row>
    <row r="1579" spans="1:3">
      <c r="A1579" s="375" t="str">
        <f>IF(ISBLANK('Unit Type (25)'!B23), " ", 'Unit Type (25)'!B23)</f>
        <v xml:space="preserve"> </v>
      </c>
      <c r="B1579" s="375" t="str">
        <f>IF(ISBLANK('Unit Type (25)'!C23), " ", 'Unit Type (25)'!C23)</f>
        <v xml:space="preserve"> </v>
      </c>
      <c r="C1579" s="375" t="e">
        <f>B1579*'Summary Sheet'!$C$27</f>
        <v>#VALUE!</v>
      </c>
    </row>
    <row r="1580" spans="1:3">
      <c r="A1580" s="375" t="str">
        <f>IF(ISBLANK('Unit Type (25)'!B24), " ", 'Unit Type (25)'!B24)</f>
        <v xml:space="preserve"> </v>
      </c>
      <c r="B1580" s="375" t="str">
        <f>IF(ISBLANK('Unit Type (25)'!C24), " ", 'Unit Type (25)'!C24)</f>
        <v xml:space="preserve"> </v>
      </c>
      <c r="C1580" s="375" t="e">
        <f>B1580*'Summary Sheet'!$C$27</f>
        <v>#VALUE!</v>
      </c>
    </row>
    <row r="1581" spans="1:3">
      <c r="A1581" s="375" t="str">
        <f>IF(ISBLANK('Unit Type (25)'!B25), " ", 'Unit Type (25)'!B25)</f>
        <v xml:space="preserve"> </v>
      </c>
      <c r="B1581" s="375" t="str">
        <f>IF(ISBLANK('Unit Type (25)'!C25), " ", 'Unit Type (25)'!C25)</f>
        <v xml:space="preserve"> </v>
      </c>
      <c r="C1581" s="375" t="e">
        <f>B1581*'Summary Sheet'!$C$27</f>
        <v>#VALUE!</v>
      </c>
    </row>
    <row r="1582" spans="1:3">
      <c r="A1582" s="375" t="str">
        <f>IF(ISBLANK('Unit Type (25)'!B26), " ", 'Unit Type (25)'!B26)</f>
        <v xml:space="preserve"> </v>
      </c>
      <c r="B1582" s="375" t="str">
        <f>IF(ISBLANK('Unit Type (25)'!C26), " ", 'Unit Type (25)'!C26)</f>
        <v xml:space="preserve"> </v>
      </c>
      <c r="C1582" s="375" t="e">
        <f>B1582*'Summary Sheet'!$C$27</f>
        <v>#VALUE!</v>
      </c>
    </row>
    <row r="1583" spans="1:3">
      <c r="A1583" s="375" t="str">
        <f>IF(ISBLANK('Unit Type (25)'!B27), " ", 'Unit Type (25)'!B27)</f>
        <v xml:space="preserve"> </v>
      </c>
      <c r="B1583" s="375" t="str">
        <f>IF(ISBLANK('Unit Type (25)'!C27), " ", 'Unit Type (25)'!C27)</f>
        <v xml:space="preserve"> </v>
      </c>
      <c r="C1583" s="375" t="e">
        <f>B1583*'Summary Sheet'!$C$27</f>
        <v>#VALUE!</v>
      </c>
    </row>
    <row r="1584" spans="1:3">
      <c r="A1584" s="375" t="str">
        <f>IF(ISBLANK('Unit Type (25)'!B28), " ", 'Unit Type (25)'!B28)</f>
        <v xml:space="preserve"> </v>
      </c>
      <c r="B1584" s="375" t="str">
        <f>IF(ISBLANK('Unit Type (25)'!C28), " ", 'Unit Type (25)'!C28)</f>
        <v xml:space="preserve"> </v>
      </c>
      <c r="C1584" s="375" t="e">
        <f>B1584*'Summary Sheet'!$C$27</f>
        <v>#VALUE!</v>
      </c>
    </row>
    <row r="1585" spans="1:3">
      <c r="A1585" s="375" t="str">
        <f>IF(ISBLANK('Unit Type (25)'!B29), " ", 'Unit Type (25)'!B29)</f>
        <v xml:space="preserve"> </v>
      </c>
      <c r="B1585" s="375" t="str">
        <f>IF(ISBLANK('Unit Type (25)'!C29), " ", 'Unit Type (25)'!C29)</f>
        <v xml:space="preserve"> </v>
      </c>
      <c r="C1585" s="375" t="e">
        <f>B1585*'Summary Sheet'!$C$27</f>
        <v>#VALUE!</v>
      </c>
    </row>
    <row r="1586" spans="1:3">
      <c r="A1586" s="375" t="str">
        <f>IF(ISBLANK('Unit Type (25)'!B30), " ", 'Unit Type (25)'!B30)</f>
        <v xml:space="preserve"> </v>
      </c>
      <c r="B1586" s="375" t="str">
        <f>IF(ISBLANK('Unit Type (25)'!C30), " ", 'Unit Type (25)'!C30)</f>
        <v xml:space="preserve"> </v>
      </c>
      <c r="C1586" s="375" t="e">
        <f>B1586*'Summary Sheet'!$C$27</f>
        <v>#VALUE!</v>
      </c>
    </row>
    <row r="1587" spans="1:3">
      <c r="A1587" s="375" t="str">
        <f>IF(ISBLANK('Unit Type (25)'!B31), " ", 'Unit Type (25)'!B31)</f>
        <v xml:space="preserve"> </v>
      </c>
      <c r="B1587" s="375" t="str">
        <f>IF(ISBLANK('Unit Type (25)'!C31), " ", 'Unit Type (25)'!C31)</f>
        <v xml:space="preserve"> </v>
      </c>
      <c r="C1587" s="375" t="e">
        <f>B1587*'Summary Sheet'!$C$27</f>
        <v>#VALUE!</v>
      </c>
    </row>
    <row r="1588" spans="1:3">
      <c r="A1588" s="375" t="str">
        <f>IF(ISBLANK('Unit Type (25)'!B32), " ", 'Unit Type (25)'!B32)</f>
        <v xml:space="preserve"> </v>
      </c>
      <c r="B1588" s="375" t="str">
        <f>IF(ISBLANK('Unit Type (25)'!C32), " ", 'Unit Type (25)'!C32)</f>
        <v xml:space="preserve"> </v>
      </c>
      <c r="C1588" s="375" t="e">
        <f>B1588*'Summary Sheet'!$C$27</f>
        <v>#VALUE!</v>
      </c>
    </row>
    <row r="1589" spans="1:3">
      <c r="A1589" s="375" t="str">
        <f>IF(ISBLANK('Unit Type (25)'!B33), " ", 'Unit Type (25)'!B33)</f>
        <v xml:space="preserve"> </v>
      </c>
      <c r="B1589" s="375" t="str">
        <f>IF(ISBLANK('Unit Type (25)'!C33), " ", 'Unit Type (25)'!C33)</f>
        <v xml:space="preserve"> </v>
      </c>
      <c r="C1589" s="375" t="e">
        <f>B1589*'Summary Sheet'!$C$27</f>
        <v>#VALUE!</v>
      </c>
    </row>
    <row r="1590" spans="1:3">
      <c r="A1590" s="375" t="str">
        <f>IF(ISBLANK('Unit Type (25)'!B34), " ", 'Unit Type (25)'!B34)</f>
        <v xml:space="preserve"> </v>
      </c>
      <c r="B1590" s="375" t="str">
        <f>IF(ISBLANK('Unit Type (25)'!C34), " ", 'Unit Type (25)'!C34)</f>
        <v xml:space="preserve"> </v>
      </c>
      <c r="C1590" s="375" t="e">
        <f>B1590*'Summary Sheet'!$C$27</f>
        <v>#VALUE!</v>
      </c>
    </row>
    <row r="1591" spans="1:3">
      <c r="A1591" s="375" t="str">
        <f>IF(ISBLANK('Unit Type (25)'!B35), " ", 'Unit Type (25)'!B35)</f>
        <v xml:space="preserve"> </v>
      </c>
      <c r="B1591" s="375" t="str">
        <f>IF(ISBLANK('Unit Type (25)'!C35), " ", 'Unit Type (25)'!C35)</f>
        <v xml:space="preserve"> </v>
      </c>
      <c r="C1591" s="375" t="e">
        <f>B1591*'Summary Sheet'!$C$27</f>
        <v>#VALUE!</v>
      </c>
    </row>
    <row r="1592" spans="1:3">
      <c r="A1592" s="375" t="str">
        <f>IF(ISBLANK('Unit Type (25)'!B36), " ", 'Unit Type (25)'!B36)</f>
        <v xml:space="preserve"> </v>
      </c>
      <c r="B1592" s="375" t="str">
        <f>IF(ISBLANK('Unit Type (25)'!C36), " ", 'Unit Type (25)'!C36)</f>
        <v xml:space="preserve"> </v>
      </c>
      <c r="C1592" s="375" t="e">
        <f>B1592*'Summary Sheet'!$C$27</f>
        <v>#VALUE!</v>
      </c>
    </row>
    <row r="1593" spans="1:3">
      <c r="A1593" s="375" t="str">
        <f>IF(ISBLANK('Unit Type (25)'!B37), " ", 'Unit Type (25)'!B37)</f>
        <v xml:space="preserve"> </v>
      </c>
      <c r="B1593" s="375" t="str">
        <f>IF(ISBLANK('Unit Type (25)'!C37), " ", 'Unit Type (25)'!C37)</f>
        <v xml:space="preserve"> </v>
      </c>
      <c r="C1593" s="375" t="e">
        <f>B1593*'Summary Sheet'!$C$27</f>
        <v>#VALUE!</v>
      </c>
    </row>
    <row r="1594" spans="1:3">
      <c r="A1594" s="375" t="str">
        <f>IF(ISBLANK('Unit Type (25)'!B38), " ", 'Unit Type (25)'!B38)</f>
        <v xml:space="preserve"> </v>
      </c>
      <c r="B1594" s="375" t="str">
        <f>IF(ISBLANK('Unit Type (25)'!C38), " ", 'Unit Type (25)'!C38)</f>
        <v xml:space="preserve"> </v>
      </c>
      <c r="C1594" s="375" t="e">
        <f>B1594*'Summary Sheet'!$C$27</f>
        <v>#VALUE!</v>
      </c>
    </row>
    <row r="1595" spans="1:3">
      <c r="A1595" s="375" t="str">
        <f>IF(ISBLANK('Unit Type (25)'!B39), " ", 'Unit Type (25)'!B39)</f>
        <v xml:space="preserve"> </v>
      </c>
      <c r="B1595" s="375" t="str">
        <f>IF(ISBLANK('Unit Type (25)'!C39), " ", 'Unit Type (25)'!C39)</f>
        <v xml:space="preserve"> </v>
      </c>
      <c r="C1595" s="375" t="e">
        <f>B1595*'Summary Sheet'!$C$27</f>
        <v>#VALUE!</v>
      </c>
    </row>
    <row r="1596" spans="1:3">
      <c r="A1596" s="375" t="str">
        <f>IF(ISBLANK('Unit Type (25)'!B40), " ", 'Unit Type (25)'!B40)</f>
        <v xml:space="preserve"> </v>
      </c>
      <c r="B1596" s="375" t="str">
        <f>IF(ISBLANK('Unit Type (25)'!C40), " ", 'Unit Type (25)'!C40)</f>
        <v xml:space="preserve"> </v>
      </c>
      <c r="C1596" s="375" t="e">
        <f>B1596*'Summary Sheet'!$C$27</f>
        <v>#VALUE!</v>
      </c>
    </row>
    <row r="1597" spans="1:3">
      <c r="A1597" s="375" t="str">
        <f>IF(ISBLANK('Unit Type (25)'!B41), " ", 'Unit Type (25)'!B41)</f>
        <v xml:space="preserve"> </v>
      </c>
      <c r="B1597" s="375" t="str">
        <f>IF(ISBLANK('Unit Type (25)'!C41), " ", 'Unit Type (25)'!C41)</f>
        <v xml:space="preserve"> </v>
      </c>
      <c r="C1597" s="375" t="e">
        <f>B1597*'Summary Sheet'!$C$27</f>
        <v>#VALUE!</v>
      </c>
    </row>
    <row r="1598" spans="1:3">
      <c r="A1598" s="375" t="str">
        <f>IF(ISBLANK('Unit Type (25)'!B42), " ", 'Unit Type (25)'!B42)</f>
        <v xml:space="preserve"> </v>
      </c>
      <c r="B1598" s="375" t="str">
        <f>IF(ISBLANK('Unit Type (25)'!C42), " ", 'Unit Type (25)'!C42)</f>
        <v xml:space="preserve"> </v>
      </c>
      <c r="C1598" s="375" t="e">
        <f>B1598*'Summary Sheet'!$C$27</f>
        <v>#VALUE!</v>
      </c>
    </row>
    <row r="1599" spans="1:3">
      <c r="A1599" s="375" t="str">
        <f>IF(ISBLANK('Unit Type (25)'!B43), " ", 'Unit Type (25)'!B43)</f>
        <v xml:space="preserve"> </v>
      </c>
      <c r="B1599" s="375" t="str">
        <f>IF(ISBLANK('Unit Type (25)'!C43), " ", 'Unit Type (25)'!C43)</f>
        <v xml:space="preserve"> </v>
      </c>
      <c r="C1599" s="375" t="e">
        <f>B1599*'Summary Sheet'!$C$27</f>
        <v>#VALUE!</v>
      </c>
    </row>
    <row r="1600" spans="1:3">
      <c r="A1600" s="375" t="str">
        <f>IF(ISBLANK('Unit Type (25)'!B44), " ", 'Unit Type (25)'!B44)</f>
        <v xml:space="preserve"> </v>
      </c>
      <c r="B1600" s="375" t="str">
        <f>IF(ISBLANK('Unit Type (25)'!C44), " ", 'Unit Type (25)'!C44)</f>
        <v xml:space="preserve"> </v>
      </c>
      <c r="C1600" s="375" t="e">
        <f>B1600*'Summary Sheet'!$C$27</f>
        <v>#VALUE!</v>
      </c>
    </row>
    <row r="1601" spans="1:3">
      <c r="A1601" s="375" t="str">
        <f>IF(ISBLANK('Unit Type (25)'!B45), " ", 'Unit Type (25)'!B45)</f>
        <v xml:space="preserve"> </v>
      </c>
      <c r="B1601" s="375" t="str">
        <f>IF(ISBLANK('Unit Type (25)'!C45), " ", 'Unit Type (25)'!C45)</f>
        <v xml:space="preserve"> </v>
      </c>
      <c r="C1601" s="375" t="e">
        <f>B1601*'Summary Sheet'!$C$27</f>
        <v>#VALUE!</v>
      </c>
    </row>
    <row r="1602" spans="1:3">
      <c r="A1602" s="375" t="str">
        <f>IF(ISBLANK('Unit Type (25)'!B46), " ", 'Unit Type (25)'!B46)</f>
        <v xml:space="preserve"> </v>
      </c>
      <c r="B1602" s="375" t="str">
        <f>IF(ISBLANK('Unit Type (25)'!C46), " ", 'Unit Type (25)'!C46)</f>
        <v xml:space="preserve"> </v>
      </c>
      <c r="C1602" s="375" t="e">
        <f>B1602*'Summary Sheet'!$C$27</f>
        <v>#VALUE!</v>
      </c>
    </row>
    <row r="1603" spans="1:3">
      <c r="A1603" s="375" t="str">
        <f>IF(ISBLANK('Unit Type (25)'!B47), " ", 'Unit Type (25)'!B47)</f>
        <v xml:space="preserve"> </v>
      </c>
      <c r="B1603" s="375" t="str">
        <f>IF(ISBLANK('Unit Type (25)'!C47), " ", 'Unit Type (25)'!C47)</f>
        <v xml:space="preserve"> </v>
      </c>
      <c r="C1603" s="375" t="e">
        <f>B1603*'Summary Sheet'!$C$27</f>
        <v>#VALUE!</v>
      </c>
    </row>
    <row r="1604" spans="1:3">
      <c r="A1604" s="375" t="str">
        <f>IF(ISBLANK('Unit Type (25)'!B48), " ", 'Unit Type (25)'!B48)</f>
        <v xml:space="preserve"> </v>
      </c>
      <c r="B1604" s="375" t="str">
        <f>IF(ISBLANK('Unit Type (25)'!C48), " ", 'Unit Type (25)'!C48)</f>
        <v xml:space="preserve"> </v>
      </c>
      <c r="C1604" s="375" t="e">
        <f>B1604*'Summary Sheet'!$C$27</f>
        <v>#VALUE!</v>
      </c>
    </row>
    <row r="1605" spans="1:3">
      <c r="A1605" s="375" t="str">
        <f>IF(ISBLANK('Unit Type (25)'!B49), " ", 'Unit Type (25)'!B49)</f>
        <v xml:space="preserve"> </v>
      </c>
      <c r="B1605" s="375" t="str">
        <f>IF(ISBLANK('Unit Type (25)'!C49), " ", 'Unit Type (25)'!C49)</f>
        <v xml:space="preserve"> </v>
      </c>
      <c r="C1605" s="375" t="e">
        <f>B1605*'Summary Sheet'!$C$27</f>
        <v>#VALUE!</v>
      </c>
    </row>
    <row r="1606" spans="1:3">
      <c r="A1606" s="375" t="str">
        <f>IF(ISBLANK('Unit Type (25)'!B50), " ", 'Unit Type (25)'!B50)</f>
        <v xml:space="preserve"> </v>
      </c>
      <c r="B1606" s="375" t="str">
        <f>IF(ISBLANK('Unit Type (25)'!C50), " ", 'Unit Type (25)'!C50)</f>
        <v xml:space="preserve"> </v>
      </c>
      <c r="C1606" s="375" t="e">
        <f>B1606*'Summary Sheet'!$C$27</f>
        <v>#VALUE!</v>
      </c>
    </row>
    <row r="1607" spans="1:3">
      <c r="A1607" s="375" t="str">
        <f>IF(ISBLANK('Unit Type (25)'!B51), " ", 'Unit Type (25)'!B51)</f>
        <v xml:space="preserve"> </v>
      </c>
      <c r="B1607" s="375" t="str">
        <f>IF(ISBLANK('Unit Type (25)'!C51), " ", 'Unit Type (25)'!C51)</f>
        <v xml:space="preserve"> </v>
      </c>
      <c r="C1607" s="375" t="e">
        <f>B1607*'Summary Sheet'!$C$27</f>
        <v>#VALUE!</v>
      </c>
    </row>
    <row r="1608" spans="1:3">
      <c r="A1608" s="375" t="str">
        <f>IF(ISBLANK('Unit Type (25)'!B52), " ", 'Unit Type (25)'!B52)</f>
        <v xml:space="preserve"> </v>
      </c>
      <c r="B1608" s="375" t="str">
        <f>IF(ISBLANK('Unit Type (25)'!C52), " ", 'Unit Type (25)'!C52)</f>
        <v xml:space="preserve"> </v>
      </c>
      <c r="C1608" s="375" t="e">
        <f>B1608*'Summary Sheet'!$C$27</f>
        <v>#VALUE!</v>
      </c>
    </row>
    <row r="1609" spans="1:3">
      <c r="A1609" s="375" t="str">
        <f>IF(ISBLANK('Unit Type (25)'!B53), " ", 'Unit Type (25)'!B53)</f>
        <v xml:space="preserve"> </v>
      </c>
      <c r="B1609" s="375" t="str">
        <f>IF(ISBLANK('Unit Type (25)'!C53), " ", 'Unit Type (25)'!C53)</f>
        <v xml:space="preserve"> </v>
      </c>
      <c r="C1609" s="375" t="e">
        <f>B1609*'Summary Sheet'!$C$27</f>
        <v>#VALUE!</v>
      </c>
    </row>
    <row r="1610" spans="1:3">
      <c r="A1610" s="375" t="str">
        <f>IF(ISBLANK('Unit Type (25)'!B54), " ", 'Unit Type (25)'!B54)</f>
        <v xml:space="preserve"> </v>
      </c>
      <c r="B1610" s="375" t="str">
        <f>IF(ISBLANK('Unit Type (25)'!C54), " ", 'Unit Type (25)'!C54)</f>
        <v xml:space="preserve"> </v>
      </c>
      <c r="C1610" s="375" t="e">
        <f>B1610*'Summary Sheet'!$C$27</f>
        <v>#VALUE!</v>
      </c>
    </row>
    <row r="1611" spans="1:3">
      <c r="A1611" s="375" t="str">
        <f>IF(ISBLANK('Unit Type (25)'!B55), " ", 'Unit Type (25)'!B55)</f>
        <v xml:space="preserve"> </v>
      </c>
      <c r="B1611" s="375" t="str">
        <f>IF(ISBLANK('Unit Type (25)'!C55), " ", 'Unit Type (25)'!C55)</f>
        <v xml:space="preserve"> </v>
      </c>
      <c r="C1611" s="375" t="e">
        <f>B1611*'Summary Sheet'!$C$27</f>
        <v>#VALUE!</v>
      </c>
    </row>
    <row r="1612" spans="1:3">
      <c r="A1612" s="375" t="str">
        <f>IF(ISBLANK('Unit Type (25)'!B56), " ", 'Unit Type (25)'!B56)</f>
        <v xml:space="preserve"> </v>
      </c>
      <c r="B1612" s="375" t="str">
        <f>IF(ISBLANK('Unit Type (25)'!C56), " ", 'Unit Type (25)'!C56)</f>
        <v xml:space="preserve"> </v>
      </c>
      <c r="C1612" s="375" t="e">
        <f>B1612*'Summary Sheet'!$C$27</f>
        <v>#VALUE!</v>
      </c>
    </row>
    <row r="1613" spans="1:3">
      <c r="A1613" s="375" t="str">
        <f>IF(ISBLANK('Unit Type (25)'!B57), " ", 'Unit Type (25)'!B57)</f>
        <v xml:space="preserve"> </v>
      </c>
      <c r="B1613" s="375" t="str">
        <f>IF(ISBLANK('Unit Type (25)'!C57), " ", 'Unit Type (25)'!C57)</f>
        <v xml:space="preserve"> </v>
      </c>
      <c r="C1613" s="375" t="e">
        <f>B1613*'Summary Sheet'!$C$27</f>
        <v>#VALUE!</v>
      </c>
    </row>
    <row r="1614" spans="1:3">
      <c r="A1614" s="375" t="str">
        <f>IF(ISBLANK('Unit Type (25)'!B58), " ", 'Unit Type (25)'!B58)</f>
        <v xml:space="preserve"> </v>
      </c>
      <c r="B1614" s="375" t="str">
        <f>IF(ISBLANK('Unit Type (25)'!C58), " ", 'Unit Type (25)'!C58)</f>
        <v xml:space="preserve"> </v>
      </c>
      <c r="C1614" s="375" t="e">
        <f>B1614*'Summary Sheet'!$C$27</f>
        <v>#VALUE!</v>
      </c>
    </row>
    <row r="1615" spans="1:3">
      <c r="A1615" s="375" t="str">
        <f>IF(ISBLANK('Unit Type (25)'!B59), " ", 'Unit Type (25)'!B59)</f>
        <v xml:space="preserve"> </v>
      </c>
      <c r="B1615" s="375" t="str">
        <f>IF(ISBLANK('Unit Type (25)'!C59), " ", 'Unit Type (25)'!C59)</f>
        <v xml:space="preserve"> </v>
      </c>
      <c r="C1615" s="375" t="e">
        <f>B1615*'Summary Sheet'!$C$27</f>
        <v>#VALUE!</v>
      </c>
    </row>
    <row r="1616" spans="1:3">
      <c r="A1616" s="375" t="str">
        <f>IF(ISBLANK('Unit Type (25)'!B60), " ", 'Unit Type (25)'!B60)</f>
        <v xml:space="preserve"> </v>
      </c>
      <c r="B1616" s="375" t="str">
        <f>IF(ISBLANK('Unit Type (25)'!C60), " ", 'Unit Type (25)'!C60)</f>
        <v xml:space="preserve"> </v>
      </c>
      <c r="C1616" s="375" t="e">
        <f>B1616*'Summary Sheet'!$C$27</f>
        <v>#VALUE!</v>
      </c>
    </row>
    <row r="1617" spans="1:3">
      <c r="A1617" s="375" t="str">
        <f>IF(ISBLANK('Unit Type (25)'!B61), " ", 'Unit Type (25)'!B61)</f>
        <v xml:space="preserve"> </v>
      </c>
      <c r="B1617" s="375" t="str">
        <f>IF(ISBLANK('Unit Type (25)'!C61), " ", 'Unit Type (25)'!C61)</f>
        <v xml:space="preserve"> </v>
      </c>
      <c r="C1617" s="375" t="e">
        <f>B1617*'Summary Sheet'!$C$27</f>
        <v>#VALUE!</v>
      </c>
    </row>
    <row r="1618" spans="1:3">
      <c r="A1618" s="375" t="str">
        <f>IF(ISBLANK('Unit Type (25)'!B62), " ", 'Unit Type (25)'!B62)</f>
        <v xml:space="preserve"> </v>
      </c>
      <c r="B1618" s="375" t="str">
        <f>IF(ISBLANK('Unit Type (25)'!C62), " ", 'Unit Type (25)'!C62)</f>
        <v xml:space="preserve"> </v>
      </c>
      <c r="C1618" s="375" t="e">
        <f>B1618*'Summary Sheet'!$C$27</f>
        <v>#VALUE!</v>
      </c>
    </row>
    <row r="1619" spans="1:3">
      <c r="A1619" s="375" t="str">
        <f>IF(ISBLANK('Unit Type (25)'!B63), " ", 'Unit Type (25)'!B63)</f>
        <v xml:space="preserve"> </v>
      </c>
      <c r="B1619" s="375" t="str">
        <f>IF(ISBLANK('Unit Type (25)'!C63), " ", 'Unit Type (25)'!C63)</f>
        <v xml:space="preserve"> </v>
      </c>
      <c r="C1619" s="375" t="e">
        <f>B1619*'Summary Sheet'!$C$27</f>
        <v>#VALUE!</v>
      </c>
    </row>
    <row r="1620" spans="1:3">
      <c r="A1620" s="375" t="str">
        <f>IF(ISBLANK('Unit Type (25)'!B64), " ", 'Unit Type (25)'!B64)</f>
        <v xml:space="preserve"> </v>
      </c>
      <c r="B1620" s="375" t="str">
        <f>IF(ISBLANK('Unit Type (25)'!C64), " ", 'Unit Type (25)'!C64)</f>
        <v xml:space="preserve"> </v>
      </c>
      <c r="C1620" s="375" t="e">
        <f>B1620*'Summary Sheet'!$C$27</f>
        <v>#VALUE!</v>
      </c>
    </row>
    <row r="1621" spans="1:3">
      <c r="A1621" s="375" t="str">
        <f>IF(ISBLANK('Unit Type (25)'!B65), " ", 'Unit Type (25)'!B65)</f>
        <v xml:space="preserve"> </v>
      </c>
      <c r="B1621" s="375" t="str">
        <f>IF(ISBLANK('Unit Type (25)'!C65), " ", 'Unit Type (25)'!C65)</f>
        <v xml:space="preserve"> </v>
      </c>
      <c r="C1621" s="375" t="e">
        <f>B1621*'Summary Sheet'!$C$27</f>
        <v>#VALUE!</v>
      </c>
    </row>
    <row r="1622" spans="1:3">
      <c r="A1622" s="375" t="str">
        <f>IF(ISBLANK('Unit Type (25)'!B66), " ", 'Unit Type (25)'!B66)</f>
        <v xml:space="preserve"> </v>
      </c>
      <c r="B1622" s="375" t="str">
        <f>IF(ISBLANK('Unit Type (25)'!C66), " ", 'Unit Type (25)'!C66)</f>
        <v xml:space="preserve"> </v>
      </c>
      <c r="C1622" s="375" t="e">
        <f>B1622*'Summary Sheet'!$C$27</f>
        <v>#VALUE!</v>
      </c>
    </row>
    <row r="1623" spans="1:3">
      <c r="A1623" s="375" t="str">
        <f>IF(ISBLANK('Unit Type (25)'!B67), " ", 'Unit Type (25)'!B67)</f>
        <v xml:space="preserve"> </v>
      </c>
      <c r="B1623" s="375" t="str">
        <f>IF(ISBLANK('Unit Type (25)'!C67), " ", 'Unit Type (25)'!C67)</f>
        <v xml:space="preserve"> </v>
      </c>
      <c r="C1623" s="375" t="e">
        <f>B1623*'Summary Sheet'!$C$27</f>
        <v>#VALUE!</v>
      </c>
    </row>
    <row r="1624" spans="1:3">
      <c r="A1624" s="375" t="str">
        <f>IF(ISBLANK('Unit Type (25)'!B68), " ", 'Unit Type (25)'!B68)</f>
        <v xml:space="preserve"> </v>
      </c>
      <c r="B1624" s="375" t="str">
        <f>IF(ISBLANK('Unit Type (25)'!C68), " ", 'Unit Type (25)'!C68)</f>
        <v xml:space="preserve"> </v>
      </c>
      <c r="C1624" s="375" t="e">
        <f>B1624*'Summary Sheet'!$C$27</f>
        <v>#VALUE!</v>
      </c>
    </row>
    <row r="1625" spans="1:3">
      <c r="A1625" s="375" t="str">
        <f>IF(ISBLANK('Unit Type (25)'!B69), " ", 'Unit Type (25)'!B69)</f>
        <v xml:space="preserve"> </v>
      </c>
      <c r="B1625" s="375" t="str">
        <f>IF(ISBLANK('Unit Type (25)'!C69), " ", 'Unit Type (25)'!C69)</f>
        <v xml:space="preserve"> </v>
      </c>
      <c r="C1625" s="375" t="e">
        <f>B1625*'Summary Sheet'!$C$27</f>
        <v>#VALUE!</v>
      </c>
    </row>
    <row r="1626" spans="1:3">
      <c r="A1626" s="375" t="str">
        <f>IF(ISBLANK('Unit Type (25)'!B70), " ", 'Unit Type (25)'!B70)</f>
        <v xml:space="preserve"> </v>
      </c>
      <c r="B1626" s="375" t="str">
        <f>IF(ISBLANK('Unit Type (25)'!C70), " ", 'Unit Type (25)'!C70)</f>
        <v xml:space="preserve"> </v>
      </c>
      <c r="C1626" s="375" t="e">
        <f>B1626*'Summary Sheet'!$C$27</f>
        <v>#VALUE!</v>
      </c>
    </row>
    <row r="1627" spans="1:3">
      <c r="A1627" s="375" t="str">
        <f>IF(ISBLANK('Unit Type (26)'!B6), " ", 'Unit Type (26)'!B6)</f>
        <v xml:space="preserve"> </v>
      </c>
      <c r="B1627" s="375" t="str">
        <f>IF(ISBLANK('Unit Type (26)'!C6), " ", 'Unit Type (26)'!C6)</f>
        <v xml:space="preserve"> </v>
      </c>
      <c r="C1627" s="375" t="e">
        <f>B1627*'Summary Sheet'!$C$28</f>
        <v>#VALUE!</v>
      </c>
    </row>
    <row r="1628" spans="1:3">
      <c r="A1628" s="375" t="str">
        <f>IF(ISBLANK('Unit Type (26)'!B7), " ", 'Unit Type (26)'!B7)</f>
        <v xml:space="preserve"> </v>
      </c>
      <c r="B1628" s="375" t="str">
        <f>IF(ISBLANK('Unit Type (26)'!C7), " ", 'Unit Type (26)'!C7)</f>
        <v xml:space="preserve"> </v>
      </c>
      <c r="C1628" s="375" t="e">
        <f>B1628*'Summary Sheet'!$C$28</f>
        <v>#VALUE!</v>
      </c>
    </row>
    <row r="1629" spans="1:3">
      <c r="A1629" s="375" t="str">
        <f>IF(ISBLANK('Unit Type (26)'!B8), " ", 'Unit Type (26)'!B8)</f>
        <v xml:space="preserve"> </v>
      </c>
      <c r="B1629" s="375" t="str">
        <f>IF(ISBLANK('Unit Type (26)'!C8), " ", 'Unit Type (26)'!C8)</f>
        <v xml:space="preserve"> </v>
      </c>
      <c r="C1629" s="375" t="e">
        <f>B1629*'Summary Sheet'!$C$28</f>
        <v>#VALUE!</v>
      </c>
    </row>
    <row r="1630" spans="1:3">
      <c r="A1630" s="375" t="str">
        <f>IF(ISBLANK('Unit Type (26)'!B9), " ", 'Unit Type (26)'!B9)</f>
        <v xml:space="preserve"> </v>
      </c>
      <c r="B1630" s="375" t="str">
        <f>IF(ISBLANK('Unit Type (26)'!C9), " ", 'Unit Type (26)'!C9)</f>
        <v xml:space="preserve"> </v>
      </c>
      <c r="C1630" s="375" t="e">
        <f>B1630*'Summary Sheet'!$C$28</f>
        <v>#VALUE!</v>
      </c>
    </row>
    <row r="1631" spans="1:3">
      <c r="A1631" s="375" t="str">
        <f>IF(ISBLANK('Unit Type (26)'!B10), " ", 'Unit Type (26)'!B10)</f>
        <v xml:space="preserve"> </v>
      </c>
      <c r="B1631" s="375" t="str">
        <f>IF(ISBLANK('Unit Type (26)'!C10), " ", 'Unit Type (26)'!C10)</f>
        <v xml:space="preserve"> </v>
      </c>
      <c r="C1631" s="375" t="e">
        <f>B1631*'Summary Sheet'!$C$28</f>
        <v>#VALUE!</v>
      </c>
    </row>
    <row r="1632" spans="1:3">
      <c r="A1632" s="375" t="str">
        <f>IF(ISBLANK('Unit Type (26)'!B11), " ", 'Unit Type (26)'!B11)</f>
        <v xml:space="preserve"> </v>
      </c>
      <c r="B1632" s="375" t="str">
        <f>IF(ISBLANK('Unit Type (26)'!C11), " ", 'Unit Type (26)'!C11)</f>
        <v xml:space="preserve"> </v>
      </c>
      <c r="C1632" s="375" t="e">
        <f>B1632*'Summary Sheet'!$C$28</f>
        <v>#VALUE!</v>
      </c>
    </row>
    <row r="1633" spans="1:3">
      <c r="A1633" s="375" t="str">
        <f>IF(ISBLANK('Unit Type (26)'!B12), " ", 'Unit Type (26)'!B12)</f>
        <v xml:space="preserve"> </v>
      </c>
      <c r="B1633" s="375" t="str">
        <f>IF(ISBLANK('Unit Type (26)'!C12), " ", 'Unit Type (26)'!C12)</f>
        <v xml:space="preserve"> </v>
      </c>
      <c r="C1633" s="375" t="e">
        <f>B1633*'Summary Sheet'!$C$28</f>
        <v>#VALUE!</v>
      </c>
    </row>
    <row r="1634" spans="1:3">
      <c r="A1634" s="375" t="str">
        <f>IF(ISBLANK('Unit Type (26)'!B13), " ", 'Unit Type (26)'!B13)</f>
        <v xml:space="preserve"> </v>
      </c>
      <c r="B1634" s="375" t="str">
        <f>IF(ISBLANK('Unit Type (26)'!C13), " ", 'Unit Type (26)'!C13)</f>
        <v xml:space="preserve"> </v>
      </c>
      <c r="C1634" s="375" t="e">
        <f>B1634*'Summary Sheet'!$C$28</f>
        <v>#VALUE!</v>
      </c>
    </row>
    <row r="1635" spans="1:3">
      <c r="A1635" s="375" t="str">
        <f>IF(ISBLANK('Unit Type (26)'!B14), " ", 'Unit Type (26)'!B14)</f>
        <v xml:space="preserve"> </v>
      </c>
      <c r="B1635" s="375" t="str">
        <f>IF(ISBLANK('Unit Type (26)'!C14), " ", 'Unit Type (26)'!C14)</f>
        <v xml:space="preserve"> </v>
      </c>
      <c r="C1635" s="375" t="e">
        <f>B1635*'Summary Sheet'!$C$28</f>
        <v>#VALUE!</v>
      </c>
    </row>
    <row r="1636" spans="1:3">
      <c r="A1636" s="375" t="str">
        <f>IF(ISBLANK('Unit Type (26)'!B15), " ", 'Unit Type (26)'!B15)</f>
        <v xml:space="preserve"> </v>
      </c>
      <c r="B1636" s="375" t="str">
        <f>IF(ISBLANK('Unit Type (26)'!C15), " ", 'Unit Type (26)'!C15)</f>
        <v xml:space="preserve"> </v>
      </c>
      <c r="C1636" s="375" t="e">
        <f>B1636*'Summary Sheet'!$C$28</f>
        <v>#VALUE!</v>
      </c>
    </row>
    <row r="1637" spans="1:3">
      <c r="A1637" s="375" t="str">
        <f>IF(ISBLANK('Unit Type (26)'!B16), " ", 'Unit Type (26)'!B16)</f>
        <v xml:space="preserve"> </v>
      </c>
      <c r="B1637" s="375" t="str">
        <f>IF(ISBLANK('Unit Type (26)'!C16), " ", 'Unit Type (26)'!C16)</f>
        <v xml:space="preserve"> </v>
      </c>
      <c r="C1637" s="375" t="e">
        <f>B1637*'Summary Sheet'!$C$28</f>
        <v>#VALUE!</v>
      </c>
    </row>
    <row r="1638" spans="1:3">
      <c r="A1638" s="375" t="str">
        <f>IF(ISBLANK('Unit Type (26)'!B17), " ", 'Unit Type (26)'!B17)</f>
        <v xml:space="preserve"> </v>
      </c>
      <c r="B1638" s="375" t="str">
        <f>IF(ISBLANK('Unit Type (26)'!C17), " ", 'Unit Type (26)'!C17)</f>
        <v xml:space="preserve"> </v>
      </c>
      <c r="C1638" s="375" t="e">
        <f>B1638*'Summary Sheet'!$C$28</f>
        <v>#VALUE!</v>
      </c>
    </row>
    <row r="1639" spans="1:3">
      <c r="A1639" s="375" t="str">
        <f>IF(ISBLANK('Unit Type (26)'!B18), " ", 'Unit Type (26)'!B18)</f>
        <v xml:space="preserve"> </v>
      </c>
      <c r="B1639" s="375" t="str">
        <f>IF(ISBLANK('Unit Type (26)'!C18), " ", 'Unit Type (26)'!C18)</f>
        <v xml:space="preserve"> </v>
      </c>
      <c r="C1639" s="375" t="e">
        <f>B1639*'Summary Sheet'!$C$28</f>
        <v>#VALUE!</v>
      </c>
    </row>
    <row r="1640" spans="1:3">
      <c r="A1640" s="375" t="str">
        <f>IF(ISBLANK('Unit Type (26)'!B19), " ", 'Unit Type (26)'!B19)</f>
        <v xml:space="preserve"> </v>
      </c>
      <c r="B1640" s="375" t="str">
        <f>IF(ISBLANK('Unit Type (26)'!C19), " ", 'Unit Type (26)'!C19)</f>
        <v xml:space="preserve"> </v>
      </c>
      <c r="C1640" s="375" t="e">
        <f>B1640*'Summary Sheet'!$C$28</f>
        <v>#VALUE!</v>
      </c>
    </row>
    <row r="1641" spans="1:3">
      <c r="A1641" s="375" t="str">
        <f>IF(ISBLANK('Unit Type (26)'!B20), " ", 'Unit Type (26)'!B20)</f>
        <v xml:space="preserve"> </v>
      </c>
      <c r="B1641" s="375" t="str">
        <f>IF(ISBLANK('Unit Type (26)'!C20), " ", 'Unit Type (26)'!C20)</f>
        <v xml:space="preserve"> </v>
      </c>
      <c r="C1641" s="375" t="e">
        <f>B1641*'Summary Sheet'!$C$28</f>
        <v>#VALUE!</v>
      </c>
    </row>
    <row r="1642" spans="1:3">
      <c r="A1642" s="375" t="str">
        <f>IF(ISBLANK('Unit Type (26)'!B21), " ", 'Unit Type (26)'!B21)</f>
        <v xml:space="preserve"> </v>
      </c>
      <c r="B1642" s="375" t="str">
        <f>IF(ISBLANK('Unit Type (26)'!C21), " ", 'Unit Type (26)'!C21)</f>
        <v xml:space="preserve"> </v>
      </c>
      <c r="C1642" s="375" t="e">
        <f>B1642*'Summary Sheet'!$C$28</f>
        <v>#VALUE!</v>
      </c>
    </row>
    <row r="1643" spans="1:3">
      <c r="A1643" s="375" t="str">
        <f>IF(ISBLANK('Unit Type (26)'!B22), " ", 'Unit Type (26)'!B22)</f>
        <v xml:space="preserve"> </v>
      </c>
      <c r="B1643" s="375" t="str">
        <f>IF(ISBLANK('Unit Type (26)'!C22), " ", 'Unit Type (26)'!C22)</f>
        <v xml:space="preserve"> </v>
      </c>
      <c r="C1643" s="375" t="e">
        <f>B1643*'Summary Sheet'!$C$28</f>
        <v>#VALUE!</v>
      </c>
    </row>
    <row r="1644" spans="1:3">
      <c r="A1644" s="375" t="str">
        <f>IF(ISBLANK('Unit Type (26)'!B23), " ", 'Unit Type (26)'!B23)</f>
        <v xml:space="preserve"> </v>
      </c>
      <c r="B1644" s="375" t="str">
        <f>IF(ISBLANK('Unit Type (26)'!C23), " ", 'Unit Type (26)'!C23)</f>
        <v xml:space="preserve"> </v>
      </c>
      <c r="C1644" s="375" t="e">
        <f>B1644*'Summary Sheet'!$C$28</f>
        <v>#VALUE!</v>
      </c>
    </row>
    <row r="1645" spans="1:3">
      <c r="A1645" s="375" t="str">
        <f>IF(ISBLANK('Unit Type (26)'!B24), " ", 'Unit Type (26)'!B24)</f>
        <v xml:space="preserve"> </v>
      </c>
      <c r="B1645" s="375" t="str">
        <f>IF(ISBLANK('Unit Type (26)'!C24), " ", 'Unit Type (26)'!C24)</f>
        <v xml:space="preserve"> </v>
      </c>
      <c r="C1645" s="375" t="e">
        <f>B1645*'Summary Sheet'!$C$28</f>
        <v>#VALUE!</v>
      </c>
    </row>
    <row r="1646" spans="1:3">
      <c r="A1646" s="375" t="str">
        <f>IF(ISBLANK('Unit Type (26)'!B25), " ", 'Unit Type (26)'!B25)</f>
        <v xml:space="preserve"> </v>
      </c>
      <c r="B1646" s="375" t="str">
        <f>IF(ISBLANK('Unit Type (26)'!C25), " ", 'Unit Type (26)'!C25)</f>
        <v xml:space="preserve"> </v>
      </c>
      <c r="C1646" s="375" t="e">
        <f>B1646*'Summary Sheet'!$C$28</f>
        <v>#VALUE!</v>
      </c>
    </row>
    <row r="1647" spans="1:3">
      <c r="A1647" s="375" t="str">
        <f>IF(ISBLANK('Unit Type (26)'!B26), " ", 'Unit Type (26)'!B26)</f>
        <v xml:space="preserve"> </v>
      </c>
      <c r="B1647" s="375" t="str">
        <f>IF(ISBLANK('Unit Type (26)'!C26), " ", 'Unit Type (26)'!C26)</f>
        <v xml:space="preserve"> </v>
      </c>
      <c r="C1647" s="375" t="e">
        <f>B1647*'Summary Sheet'!$C$28</f>
        <v>#VALUE!</v>
      </c>
    </row>
    <row r="1648" spans="1:3">
      <c r="A1648" s="375" t="str">
        <f>IF(ISBLANK('Unit Type (26)'!B27), " ", 'Unit Type (26)'!B27)</f>
        <v xml:space="preserve"> </v>
      </c>
      <c r="B1648" s="375" t="str">
        <f>IF(ISBLANK('Unit Type (26)'!C27), " ", 'Unit Type (26)'!C27)</f>
        <v xml:space="preserve"> </v>
      </c>
      <c r="C1648" s="375" t="e">
        <f>B1648*'Summary Sheet'!$C$28</f>
        <v>#VALUE!</v>
      </c>
    </row>
    <row r="1649" spans="1:3">
      <c r="A1649" s="375" t="str">
        <f>IF(ISBLANK('Unit Type (26)'!B28), " ", 'Unit Type (26)'!B28)</f>
        <v xml:space="preserve"> </v>
      </c>
      <c r="B1649" s="375" t="str">
        <f>IF(ISBLANK('Unit Type (26)'!C28), " ", 'Unit Type (26)'!C28)</f>
        <v xml:space="preserve"> </v>
      </c>
      <c r="C1649" s="375" t="e">
        <f>B1649*'Summary Sheet'!$C$28</f>
        <v>#VALUE!</v>
      </c>
    </row>
    <row r="1650" spans="1:3">
      <c r="A1650" s="375" t="str">
        <f>IF(ISBLANK('Unit Type (26)'!B29), " ", 'Unit Type (26)'!B29)</f>
        <v xml:space="preserve"> </v>
      </c>
      <c r="B1650" s="375" t="str">
        <f>IF(ISBLANK('Unit Type (26)'!C29), " ", 'Unit Type (26)'!C29)</f>
        <v xml:space="preserve"> </v>
      </c>
      <c r="C1650" s="375" t="e">
        <f>B1650*'Summary Sheet'!$C$28</f>
        <v>#VALUE!</v>
      </c>
    </row>
    <row r="1651" spans="1:3">
      <c r="A1651" s="375" t="str">
        <f>IF(ISBLANK('Unit Type (26)'!B30), " ", 'Unit Type (26)'!B30)</f>
        <v xml:space="preserve"> </v>
      </c>
      <c r="B1651" s="375" t="str">
        <f>IF(ISBLANK('Unit Type (26)'!C30), " ", 'Unit Type (26)'!C30)</f>
        <v xml:space="preserve"> </v>
      </c>
      <c r="C1651" s="375" t="e">
        <f>B1651*'Summary Sheet'!$C$28</f>
        <v>#VALUE!</v>
      </c>
    </row>
    <row r="1652" spans="1:3">
      <c r="A1652" s="375" t="str">
        <f>IF(ISBLANK('Unit Type (26)'!B31), " ", 'Unit Type (26)'!B31)</f>
        <v xml:space="preserve"> </v>
      </c>
      <c r="B1652" s="375" t="str">
        <f>IF(ISBLANK('Unit Type (26)'!C31), " ", 'Unit Type (26)'!C31)</f>
        <v xml:space="preserve"> </v>
      </c>
      <c r="C1652" s="375" t="e">
        <f>B1652*'Summary Sheet'!$C$28</f>
        <v>#VALUE!</v>
      </c>
    </row>
    <row r="1653" spans="1:3">
      <c r="A1653" s="375" t="str">
        <f>IF(ISBLANK('Unit Type (26)'!B32), " ", 'Unit Type (26)'!B32)</f>
        <v xml:space="preserve"> </v>
      </c>
      <c r="B1653" s="375" t="str">
        <f>IF(ISBLANK('Unit Type (26)'!C32), " ", 'Unit Type (26)'!C32)</f>
        <v xml:space="preserve"> </v>
      </c>
      <c r="C1653" s="375" t="e">
        <f>B1653*'Summary Sheet'!$C$28</f>
        <v>#VALUE!</v>
      </c>
    </row>
    <row r="1654" spans="1:3">
      <c r="A1654" s="375" t="str">
        <f>IF(ISBLANK('Unit Type (26)'!B33), " ", 'Unit Type (26)'!B33)</f>
        <v xml:space="preserve"> </v>
      </c>
      <c r="B1654" s="375" t="str">
        <f>IF(ISBLANK('Unit Type (26)'!C33), " ", 'Unit Type (26)'!C33)</f>
        <v xml:space="preserve"> </v>
      </c>
      <c r="C1654" s="375" t="e">
        <f>B1654*'Summary Sheet'!$C$28</f>
        <v>#VALUE!</v>
      </c>
    </row>
    <row r="1655" spans="1:3">
      <c r="A1655" s="375" t="str">
        <f>IF(ISBLANK('Unit Type (26)'!B34), " ", 'Unit Type (26)'!B34)</f>
        <v xml:space="preserve"> </v>
      </c>
      <c r="B1655" s="375" t="str">
        <f>IF(ISBLANK('Unit Type (26)'!C34), " ", 'Unit Type (26)'!C34)</f>
        <v xml:space="preserve"> </v>
      </c>
      <c r="C1655" s="375" t="e">
        <f>B1655*'Summary Sheet'!$C$28</f>
        <v>#VALUE!</v>
      </c>
    </row>
    <row r="1656" spans="1:3">
      <c r="A1656" s="375" t="str">
        <f>IF(ISBLANK('Unit Type (26)'!B35), " ", 'Unit Type (26)'!B35)</f>
        <v xml:space="preserve"> </v>
      </c>
      <c r="B1656" s="375" t="str">
        <f>IF(ISBLANK('Unit Type (26)'!C35), " ", 'Unit Type (26)'!C35)</f>
        <v xml:space="preserve"> </v>
      </c>
      <c r="C1656" s="375" t="e">
        <f>B1656*'Summary Sheet'!$C$28</f>
        <v>#VALUE!</v>
      </c>
    </row>
    <row r="1657" spans="1:3">
      <c r="A1657" s="375" t="str">
        <f>IF(ISBLANK('Unit Type (26)'!B36), " ", 'Unit Type (26)'!B36)</f>
        <v xml:space="preserve"> </v>
      </c>
      <c r="B1657" s="375" t="str">
        <f>IF(ISBLANK('Unit Type (26)'!C36), " ", 'Unit Type (26)'!C36)</f>
        <v xml:space="preserve"> </v>
      </c>
      <c r="C1657" s="375" t="e">
        <f>B1657*'Summary Sheet'!$C$28</f>
        <v>#VALUE!</v>
      </c>
    </row>
    <row r="1658" spans="1:3">
      <c r="A1658" s="375" t="str">
        <f>IF(ISBLANK('Unit Type (26)'!B37), " ", 'Unit Type (26)'!B37)</f>
        <v xml:space="preserve"> </v>
      </c>
      <c r="B1658" s="375" t="str">
        <f>IF(ISBLANK('Unit Type (26)'!C37), " ", 'Unit Type (26)'!C37)</f>
        <v xml:space="preserve"> </v>
      </c>
      <c r="C1658" s="375" t="e">
        <f>B1658*'Summary Sheet'!$C$28</f>
        <v>#VALUE!</v>
      </c>
    </row>
    <row r="1659" spans="1:3">
      <c r="A1659" s="375" t="str">
        <f>IF(ISBLANK('Unit Type (26)'!B38), " ", 'Unit Type (26)'!B38)</f>
        <v xml:space="preserve"> </v>
      </c>
      <c r="B1659" s="375" t="str">
        <f>IF(ISBLANK('Unit Type (26)'!C38), " ", 'Unit Type (26)'!C38)</f>
        <v xml:space="preserve"> </v>
      </c>
      <c r="C1659" s="375" t="e">
        <f>B1659*'Summary Sheet'!$C$28</f>
        <v>#VALUE!</v>
      </c>
    </row>
    <row r="1660" spans="1:3">
      <c r="A1660" s="375" t="str">
        <f>IF(ISBLANK('Unit Type (26)'!B39), " ", 'Unit Type (26)'!B39)</f>
        <v xml:space="preserve"> </v>
      </c>
      <c r="B1660" s="375" t="str">
        <f>IF(ISBLANK('Unit Type (26)'!C39), " ", 'Unit Type (26)'!C39)</f>
        <v xml:space="preserve"> </v>
      </c>
      <c r="C1660" s="375" t="e">
        <f>B1660*'Summary Sheet'!$C$28</f>
        <v>#VALUE!</v>
      </c>
    </row>
    <row r="1661" spans="1:3">
      <c r="A1661" s="375" t="str">
        <f>IF(ISBLANK('Unit Type (26)'!B40), " ", 'Unit Type (26)'!B40)</f>
        <v xml:space="preserve"> </v>
      </c>
      <c r="B1661" s="375" t="str">
        <f>IF(ISBLANK('Unit Type (26)'!C40), " ", 'Unit Type (26)'!C40)</f>
        <v xml:space="preserve"> </v>
      </c>
      <c r="C1661" s="375" t="e">
        <f>B1661*'Summary Sheet'!$C$28</f>
        <v>#VALUE!</v>
      </c>
    </row>
    <row r="1662" spans="1:3">
      <c r="A1662" s="375" t="str">
        <f>IF(ISBLANK('Unit Type (26)'!B41), " ", 'Unit Type (26)'!B41)</f>
        <v xml:space="preserve"> </v>
      </c>
      <c r="B1662" s="375" t="str">
        <f>IF(ISBLANK('Unit Type (26)'!C41), " ", 'Unit Type (26)'!C41)</f>
        <v xml:space="preserve"> </v>
      </c>
      <c r="C1662" s="375" t="e">
        <f>B1662*'Summary Sheet'!$C$28</f>
        <v>#VALUE!</v>
      </c>
    </row>
    <row r="1663" spans="1:3">
      <c r="A1663" s="375" t="str">
        <f>IF(ISBLANK('Unit Type (26)'!B42), " ", 'Unit Type (26)'!B42)</f>
        <v xml:space="preserve"> </v>
      </c>
      <c r="B1663" s="375" t="str">
        <f>IF(ISBLANK('Unit Type (26)'!C42), " ", 'Unit Type (26)'!C42)</f>
        <v xml:space="preserve"> </v>
      </c>
      <c r="C1663" s="375" t="e">
        <f>B1663*'Summary Sheet'!$C$28</f>
        <v>#VALUE!</v>
      </c>
    </row>
    <row r="1664" spans="1:3">
      <c r="A1664" s="375" t="str">
        <f>IF(ISBLANK('Unit Type (26)'!B43), " ", 'Unit Type (26)'!B43)</f>
        <v xml:space="preserve"> </v>
      </c>
      <c r="B1664" s="375" t="str">
        <f>IF(ISBLANK('Unit Type (26)'!C43), " ", 'Unit Type (26)'!C43)</f>
        <v xml:space="preserve"> </v>
      </c>
      <c r="C1664" s="375" t="e">
        <f>B1664*'Summary Sheet'!$C$28</f>
        <v>#VALUE!</v>
      </c>
    </row>
    <row r="1665" spans="1:3">
      <c r="A1665" s="375" t="str">
        <f>IF(ISBLANK('Unit Type (26)'!B44), " ", 'Unit Type (26)'!B44)</f>
        <v xml:space="preserve"> </v>
      </c>
      <c r="B1665" s="375" t="str">
        <f>IF(ISBLANK('Unit Type (26)'!C44), " ", 'Unit Type (26)'!C44)</f>
        <v xml:space="preserve"> </v>
      </c>
      <c r="C1665" s="375" t="e">
        <f>B1665*'Summary Sheet'!$C$28</f>
        <v>#VALUE!</v>
      </c>
    </row>
    <row r="1666" spans="1:3">
      <c r="A1666" s="375" t="str">
        <f>IF(ISBLANK('Unit Type (26)'!B45), " ", 'Unit Type (26)'!B45)</f>
        <v xml:space="preserve"> </v>
      </c>
      <c r="B1666" s="375" t="str">
        <f>IF(ISBLANK('Unit Type (26)'!C45), " ", 'Unit Type (26)'!C45)</f>
        <v xml:space="preserve"> </v>
      </c>
      <c r="C1666" s="375" t="e">
        <f>B1666*'Summary Sheet'!$C$28</f>
        <v>#VALUE!</v>
      </c>
    </row>
    <row r="1667" spans="1:3">
      <c r="A1667" s="375" t="str">
        <f>IF(ISBLANK('Unit Type (26)'!B46), " ", 'Unit Type (26)'!B46)</f>
        <v xml:space="preserve"> </v>
      </c>
      <c r="B1667" s="375" t="str">
        <f>IF(ISBLANK('Unit Type (26)'!C46), " ", 'Unit Type (26)'!C46)</f>
        <v xml:space="preserve"> </v>
      </c>
      <c r="C1667" s="375" t="e">
        <f>B1667*'Summary Sheet'!$C$28</f>
        <v>#VALUE!</v>
      </c>
    </row>
    <row r="1668" spans="1:3">
      <c r="A1668" s="375" t="str">
        <f>IF(ISBLANK('Unit Type (26)'!B47), " ", 'Unit Type (26)'!B47)</f>
        <v xml:space="preserve"> </v>
      </c>
      <c r="B1668" s="375" t="str">
        <f>IF(ISBLANK('Unit Type (26)'!C47), " ", 'Unit Type (26)'!C47)</f>
        <v xml:space="preserve"> </v>
      </c>
      <c r="C1668" s="375" t="e">
        <f>B1668*'Summary Sheet'!$C$28</f>
        <v>#VALUE!</v>
      </c>
    </row>
    <row r="1669" spans="1:3">
      <c r="A1669" s="375" t="str">
        <f>IF(ISBLANK('Unit Type (26)'!B48), " ", 'Unit Type (26)'!B48)</f>
        <v xml:space="preserve"> </v>
      </c>
      <c r="B1669" s="375" t="str">
        <f>IF(ISBLANK('Unit Type (26)'!C48), " ", 'Unit Type (26)'!C48)</f>
        <v xml:space="preserve"> </v>
      </c>
      <c r="C1669" s="375" t="e">
        <f>B1669*'Summary Sheet'!$C$28</f>
        <v>#VALUE!</v>
      </c>
    </row>
    <row r="1670" spans="1:3">
      <c r="A1670" s="375" t="str">
        <f>IF(ISBLANK('Unit Type (26)'!B49), " ", 'Unit Type (26)'!B49)</f>
        <v xml:space="preserve"> </v>
      </c>
      <c r="B1670" s="375" t="str">
        <f>IF(ISBLANK('Unit Type (26)'!C49), " ", 'Unit Type (26)'!C49)</f>
        <v xml:space="preserve"> </v>
      </c>
      <c r="C1670" s="375" t="e">
        <f>B1670*'Summary Sheet'!$C$28</f>
        <v>#VALUE!</v>
      </c>
    </row>
    <row r="1671" spans="1:3">
      <c r="A1671" s="375" t="str">
        <f>IF(ISBLANK('Unit Type (26)'!B50), " ", 'Unit Type (26)'!B50)</f>
        <v xml:space="preserve"> </v>
      </c>
      <c r="B1671" s="375" t="str">
        <f>IF(ISBLANK('Unit Type (26)'!C50), " ", 'Unit Type (26)'!C50)</f>
        <v xml:space="preserve"> </v>
      </c>
      <c r="C1671" s="375" t="e">
        <f>B1671*'Summary Sheet'!$C$28</f>
        <v>#VALUE!</v>
      </c>
    </row>
    <row r="1672" spans="1:3">
      <c r="A1672" s="375" t="str">
        <f>IF(ISBLANK('Unit Type (26)'!B51), " ", 'Unit Type (26)'!B51)</f>
        <v xml:space="preserve"> </v>
      </c>
      <c r="B1672" s="375" t="str">
        <f>IF(ISBLANK('Unit Type (26)'!C51), " ", 'Unit Type (26)'!C51)</f>
        <v xml:space="preserve"> </v>
      </c>
      <c r="C1672" s="375" t="e">
        <f>B1672*'Summary Sheet'!$C$28</f>
        <v>#VALUE!</v>
      </c>
    </row>
    <row r="1673" spans="1:3">
      <c r="A1673" s="375" t="str">
        <f>IF(ISBLANK('Unit Type (26)'!B52), " ", 'Unit Type (26)'!B52)</f>
        <v xml:space="preserve"> </v>
      </c>
      <c r="B1673" s="375" t="str">
        <f>IF(ISBLANK('Unit Type (26)'!C52), " ", 'Unit Type (26)'!C52)</f>
        <v xml:space="preserve"> </v>
      </c>
      <c r="C1673" s="375" t="e">
        <f>B1673*'Summary Sheet'!$C$28</f>
        <v>#VALUE!</v>
      </c>
    </row>
    <row r="1674" spans="1:3">
      <c r="A1674" s="375" t="str">
        <f>IF(ISBLANK('Unit Type (26)'!B53), " ", 'Unit Type (26)'!B53)</f>
        <v xml:space="preserve"> </v>
      </c>
      <c r="B1674" s="375" t="str">
        <f>IF(ISBLANK('Unit Type (26)'!C53), " ", 'Unit Type (26)'!C53)</f>
        <v xml:space="preserve"> </v>
      </c>
      <c r="C1674" s="375" t="e">
        <f>B1674*'Summary Sheet'!$C$28</f>
        <v>#VALUE!</v>
      </c>
    </row>
    <row r="1675" spans="1:3">
      <c r="A1675" s="375" t="str">
        <f>IF(ISBLANK('Unit Type (26)'!B54), " ", 'Unit Type (26)'!B54)</f>
        <v xml:space="preserve"> </v>
      </c>
      <c r="B1675" s="375" t="str">
        <f>IF(ISBLANK('Unit Type (26)'!C54), " ", 'Unit Type (26)'!C54)</f>
        <v xml:space="preserve"> </v>
      </c>
      <c r="C1675" s="375" t="e">
        <f>B1675*'Summary Sheet'!$C$28</f>
        <v>#VALUE!</v>
      </c>
    </row>
    <row r="1676" spans="1:3">
      <c r="A1676" s="375" t="str">
        <f>IF(ISBLANK('Unit Type (26)'!B55), " ", 'Unit Type (26)'!B55)</f>
        <v xml:space="preserve"> </v>
      </c>
      <c r="B1676" s="375" t="str">
        <f>IF(ISBLANK('Unit Type (26)'!C55), " ", 'Unit Type (26)'!C55)</f>
        <v xml:space="preserve"> </v>
      </c>
      <c r="C1676" s="375" t="e">
        <f>B1676*'Summary Sheet'!$C$28</f>
        <v>#VALUE!</v>
      </c>
    </row>
    <row r="1677" spans="1:3">
      <c r="A1677" s="375" t="str">
        <f>IF(ISBLANK('Unit Type (26)'!B56), " ", 'Unit Type (26)'!B56)</f>
        <v xml:space="preserve"> </v>
      </c>
      <c r="B1677" s="375" t="str">
        <f>IF(ISBLANK('Unit Type (26)'!C56), " ", 'Unit Type (26)'!C56)</f>
        <v xml:space="preserve"> </v>
      </c>
      <c r="C1677" s="375" t="e">
        <f>B1677*'Summary Sheet'!$C$28</f>
        <v>#VALUE!</v>
      </c>
    </row>
    <row r="1678" spans="1:3">
      <c r="A1678" s="375" t="str">
        <f>IF(ISBLANK('Unit Type (26)'!B57), " ", 'Unit Type (26)'!B57)</f>
        <v xml:space="preserve"> </v>
      </c>
      <c r="B1678" s="375" t="str">
        <f>IF(ISBLANK('Unit Type (26)'!C57), " ", 'Unit Type (26)'!C57)</f>
        <v xml:space="preserve"> </v>
      </c>
      <c r="C1678" s="375" t="e">
        <f>B1678*'Summary Sheet'!$C$28</f>
        <v>#VALUE!</v>
      </c>
    </row>
    <row r="1679" spans="1:3">
      <c r="A1679" s="375" t="str">
        <f>IF(ISBLANK('Unit Type (26)'!B58), " ", 'Unit Type (26)'!B58)</f>
        <v xml:space="preserve"> </v>
      </c>
      <c r="B1679" s="375" t="str">
        <f>IF(ISBLANK('Unit Type (26)'!C58), " ", 'Unit Type (26)'!C58)</f>
        <v xml:space="preserve"> </v>
      </c>
      <c r="C1679" s="375" t="e">
        <f>B1679*'Summary Sheet'!$C$28</f>
        <v>#VALUE!</v>
      </c>
    </row>
    <row r="1680" spans="1:3">
      <c r="A1680" s="375" t="str">
        <f>IF(ISBLANK('Unit Type (26)'!B59), " ", 'Unit Type (26)'!B59)</f>
        <v xml:space="preserve"> </v>
      </c>
      <c r="B1680" s="375" t="str">
        <f>IF(ISBLANK('Unit Type (26)'!C59), " ", 'Unit Type (26)'!C59)</f>
        <v xml:space="preserve"> </v>
      </c>
      <c r="C1680" s="375" t="e">
        <f>B1680*'Summary Sheet'!$C$28</f>
        <v>#VALUE!</v>
      </c>
    </row>
    <row r="1681" spans="1:3">
      <c r="A1681" s="375" t="str">
        <f>IF(ISBLANK('Unit Type (26)'!B60), " ", 'Unit Type (26)'!B60)</f>
        <v xml:space="preserve"> </v>
      </c>
      <c r="B1681" s="375" t="str">
        <f>IF(ISBLANK('Unit Type (26)'!C60), " ", 'Unit Type (26)'!C60)</f>
        <v xml:space="preserve"> </v>
      </c>
      <c r="C1681" s="375" t="e">
        <f>B1681*'Summary Sheet'!$C$28</f>
        <v>#VALUE!</v>
      </c>
    </row>
    <row r="1682" spans="1:3">
      <c r="A1682" s="375" t="str">
        <f>IF(ISBLANK('Unit Type (26)'!B61), " ", 'Unit Type (26)'!B61)</f>
        <v xml:space="preserve"> </v>
      </c>
      <c r="B1682" s="375" t="str">
        <f>IF(ISBLANK('Unit Type (26)'!C61), " ", 'Unit Type (26)'!C61)</f>
        <v xml:space="preserve"> </v>
      </c>
      <c r="C1682" s="375" t="e">
        <f>B1682*'Summary Sheet'!$C$28</f>
        <v>#VALUE!</v>
      </c>
    </row>
    <row r="1683" spans="1:3">
      <c r="A1683" s="375" t="str">
        <f>IF(ISBLANK('Unit Type (26)'!B62), " ", 'Unit Type (26)'!B62)</f>
        <v xml:space="preserve"> </v>
      </c>
      <c r="B1683" s="375" t="str">
        <f>IF(ISBLANK('Unit Type (26)'!C62), " ", 'Unit Type (26)'!C62)</f>
        <v xml:space="preserve"> </v>
      </c>
      <c r="C1683" s="375" t="e">
        <f>B1683*'Summary Sheet'!$C$28</f>
        <v>#VALUE!</v>
      </c>
    </row>
    <row r="1684" spans="1:3">
      <c r="A1684" s="375" t="str">
        <f>IF(ISBLANK('Unit Type (26)'!B63), " ", 'Unit Type (26)'!B63)</f>
        <v xml:space="preserve"> </v>
      </c>
      <c r="B1684" s="375" t="str">
        <f>IF(ISBLANK('Unit Type (26)'!C63), " ", 'Unit Type (26)'!C63)</f>
        <v xml:space="preserve"> </v>
      </c>
      <c r="C1684" s="375" t="e">
        <f>B1684*'Summary Sheet'!$C$28</f>
        <v>#VALUE!</v>
      </c>
    </row>
    <row r="1685" spans="1:3">
      <c r="A1685" s="375" t="str">
        <f>IF(ISBLANK('Unit Type (26)'!B64), " ", 'Unit Type (26)'!B64)</f>
        <v xml:space="preserve"> </v>
      </c>
      <c r="B1685" s="375" t="str">
        <f>IF(ISBLANK('Unit Type (26)'!C64), " ", 'Unit Type (26)'!C64)</f>
        <v xml:space="preserve"> </v>
      </c>
      <c r="C1685" s="375" t="e">
        <f>B1685*'Summary Sheet'!$C$28</f>
        <v>#VALUE!</v>
      </c>
    </row>
    <row r="1686" spans="1:3">
      <c r="A1686" s="375" t="str">
        <f>IF(ISBLANK('Unit Type (26)'!B65), " ", 'Unit Type (26)'!B65)</f>
        <v xml:space="preserve"> </v>
      </c>
      <c r="B1686" s="375" t="str">
        <f>IF(ISBLANK('Unit Type (26)'!C65), " ", 'Unit Type (26)'!C65)</f>
        <v xml:space="preserve"> </v>
      </c>
      <c r="C1686" s="375" t="e">
        <f>B1686*'Summary Sheet'!$C$28</f>
        <v>#VALUE!</v>
      </c>
    </row>
    <row r="1687" spans="1:3">
      <c r="A1687" s="375" t="str">
        <f>IF(ISBLANK('Unit Type (26)'!B66), " ", 'Unit Type (26)'!B66)</f>
        <v xml:space="preserve"> </v>
      </c>
      <c r="B1687" s="375" t="str">
        <f>IF(ISBLANK('Unit Type (26)'!C66), " ", 'Unit Type (26)'!C66)</f>
        <v xml:space="preserve"> </v>
      </c>
      <c r="C1687" s="375" t="e">
        <f>B1687*'Summary Sheet'!$C$28</f>
        <v>#VALUE!</v>
      </c>
    </row>
    <row r="1688" spans="1:3">
      <c r="A1688" s="375" t="str">
        <f>IF(ISBLANK('Unit Type (26)'!B67), " ", 'Unit Type (26)'!B67)</f>
        <v xml:space="preserve"> </v>
      </c>
      <c r="B1688" s="375" t="str">
        <f>IF(ISBLANK('Unit Type (26)'!C67), " ", 'Unit Type (26)'!C67)</f>
        <v xml:space="preserve"> </v>
      </c>
      <c r="C1688" s="375" t="e">
        <f>B1688*'Summary Sheet'!$C$28</f>
        <v>#VALUE!</v>
      </c>
    </row>
    <row r="1689" spans="1:3">
      <c r="A1689" s="375" t="str">
        <f>IF(ISBLANK('Unit Type (26)'!B68), " ", 'Unit Type (26)'!B68)</f>
        <v xml:space="preserve"> </v>
      </c>
      <c r="B1689" s="375" t="str">
        <f>IF(ISBLANK('Unit Type (26)'!C68), " ", 'Unit Type (26)'!C68)</f>
        <v xml:space="preserve"> </v>
      </c>
      <c r="C1689" s="375" t="e">
        <f>B1689*'Summary Sheet'!$C$28</f>
        <v>#VALUE!</v>
      </c>
    </row>
    <row r="1690" spans="1:3">
      <c r="A1690" s="375" t="str">
        <f>IF(ISBLANK('Unit Type (26)'!B69), " ", 'Unit Type (26)'!B69)</f>
        <v xml:space="preserve"> </v>
      </c>
      <c r="B1690" s="375" t="str">
        <f>IF(ISBLANK('Unit Type (26)'!C69), " ", 'Unit Type (26)'!C69)</f>
        <v xml:space="preserve"> </v>
      </c>
      <c r="C1690" s="375" t="e">
        <f>B1690*'Summary Sheet'!$C$28</f>
        <v>#VALUE!</v>
      </c>
    </row>
    <row r="1691" spans="1:3">
      <c r="A1691" s="375" t="str">
        <f>IF(ISBLANK('Unit Type (26)'!B70), " ", 'Unit Type (26)'!B70)</f>
        <v xml:space="preserve"> </v>
      </c>
      <c r="B1691" s="375" t="str">
        <f>IF(ISBLANK('Unit Type (26)'!C70), " ", 'Unit Type (26)'!C70)</f>
        <v xml:space="preserve"> </v>
      </c>
      <c r="C1691" s="375" t="e">
        <f>B1691*'Summary Sheet'!$C$28</f>
        <v>#VALUE!</v>
      </c>
    </row>
    <row r="1692" spans="1:3">
      <c r="A1692" s="375" t="str">
        <f>IF(ISBLANK('Unit Type (27)'!B6), " ", 'Unit Type (27)'!B6)</f>
        <v xml:space="preserve"> </v>
      </c>
      <c r="B1692" s="375" t="str">
        <f>IF(ISBLANK('Unit Type (27)'!C6), " ", 'Unit Type (27)'!C6)</f>
        <v xml:space="preserve"> </v>
      </c>
      <c r="C1692" s="375" t="e">
        <f>B1692*'Summary Sheet'!$C$29</f>
        <v>#VALUE!</v>
      </c>
    </row>
    <row r="1693" spans="1:3">
      <c r="A1693" s="375" t="str">
        <f>IF(ISBLANK('Unit Type (27)'!B7), " ", 'Unit Type (27)'!B7)</f>
        <v xml:space="preserve"> </v>
      </c>
      <c r="B1693" s="375" t="str">
        <f>IF(ISBLANK('Unit Type (27)'!C7), " ", 'Unit Type (27)'!C7)</f>
        <v xml:space="preserve"> </v>
      </c>
      <c r="C1693" s="375" t="e">
        <f>B1693*'Summary Sheet'!$C$29</f>
        <v>#VALUE!</v>
      </c>
    </row>
    <row r="1694" spans="1:3">
      <c r="A1694" s="375" t="str">
        <f>IF(ISBLANK('Unit Type (27)'!B8), " ", 'Unit Type (27)'!B8)</f>
        <v xml:space="preserve"> </v>
      </c>
      <c r="B1694" s="375" t="str">
        <f>IF(ISBLANK('Unit Type (27)'!C8), " ", 'Unit Type (27)'!C8)</f>
        <v xml:space="preserve"> </v>
      </c>
      <c r="C1694" s="375" t="e">
        <f>B1694*'Summary Sheet'!$C$29</f>
        <v>#VALUE!</v>
      </c>
    </row>
    <row r="1695" spans="1:3">
      <c r="A1695" s="375" t="str">
        <f>IF(ISBLANK('Unit Type (27)'!B9), " ", 'Unit Type (27)'!B9)</f>
        <v xml:space="preserve"> </v>
      </c>
      <c r="B1695" s="375" t="str">
        <f>IF(ISBLANK('Unit Type (27)'!C9), " ", 'Unit Type (27)'!C9)</f>
        <v xml:space="preserve"> </v>
      </c>
      <c r="C1695" s="375" t="e">
        <f>B1695*'Summary Sheet'!$C$29</f>
        <v>#VALUE!</v>
      </c>
    </row>
    <row r="1696" spans="1:3">
      <c r="A1696" s="375" t="str">
        <f>IF(ISBLANK('Unit Type (27)'!B10), " ", 'Unit Type (27)'!B10)</f>
        <v xml:space="preserve"> </v>
      </c>
      <c r="B1696" s="375" t="str">
        <f>IF(ISBLANK('Unit Type (27)'!C10), " ", 'Unit Type (27)'!C10)</f>
        <v xml:space="preserve"> </v>
      </c>
      <c r="C1696" s="375" t="e">
        <f>B1696*'Summary Sheet'!$C$29</f>
        <v>#VALUE!</v>
      </c>
    </row>
    <row r="1697" spans="1:3">
      <c r="A1697" s="375" t="str">
        <f>IF(ISBLANK('Unit Type (27)'!B11), " ", 'Unit Type (27)'!B11)</f>
        <v xml:space="preserve"> </v>
      </c>
      <c r="B1697" s="375" t="str">
        <f>IF(ISBLANK('Unit Type (27)'!C11), " ", 'Unit Type (27)'!C11)</f>
        <v xml:space="preserve"> </v>
      </c>
      <c r="C1697" s="375" t="e">
        <f>B1697*'Summary Sheet'!$C$29</f>
        <v>#VALUE!</v>
      </c>
    </row>
    <row r="1698" spans="1:3">
      <c r="A1698" s="375" t="str">
        <f>IF(ISBLANK('Unit Type (27)'!B12), " ", 'Unit Type (27)'!B12)</f>
        <v xml:space="preserve"> </v>
      </c>
      <c r="B1698" s="375" t="str">
        <f>IF(ISBLANK('Unit Type (27)'!C12), " ", 'Unit Type (27)'!C12)</f>
        <v xml:space="preserve"> </v>
      </c>
      <c r="C1698" s="375" t="e">
        <f>B1698*'Summary Sheet'!$C$29</f>
        <v>#VALUE!</v>
      </c>
    </row>
    <row r="1699" spans="1:3">
      <c r="A1699" s="375" t="str">
        <f>IF(ISBLANK('Unit Type (27)'!B13), " ", 'Unit Type (27)'!B13)</f>
        <v xml:space="preserve"> </v>
      </c>
      <c r="B1699" s="375" t="str">
        <f>IF(ISBLANK('Unit Type (27)'!C13), " ", 'Unit Type (27)'!C13)</f>
        <v xml:space="preserve"> </v>
      </c>
      <c r="C1699" s="375" t="e">
        <f>B1699*'Summary Sheet'!$C$29</f>
        <v>#VALUE!</v>
      </c>
    </row>
    <row r="1700" spans="1:3">
      <c r="A1700" s="375" t="str">
        <f>IF(ISBLANK('Unit Type (27)'!B14), " ", 'Unit Type (27)'!B14)</f>
        <v xml:space="preserve"> </v>
      </c>
      <c r="B1700" s="375" t="str">
        <f>IF(ISBLANK('Unit Type (27)'!C14), " ", 'Unit Type (27)'!C14)</f>
        <v xml:space="preserve"> </v>
      </c>
      <c r="C1700" s="375" t="e">
        <f>B1700*'Summary Sheet'!$C$29</f>
        <v>#VALUE!</v>
      </c>
    </row>
    <row r="1701" spans="1:3">
      <c r="A1701" s="375" t="str">
        <f>IF(ISBLANK('Unit Type (27)'!B15), " ", 'Unit Type (27)'!B15)</f>
        <v xml:space="preserve"> </v>
      </c>
      <c r="B1701" s="375" t="str">
        <f>IF(ISBLANK('Unit Type (27)'!C15), " ", 'Unit Type (27)'!C15)</f>
        <v xml:space="preserve"> </v>
      </c>
      <c r="C1701" s="375" t="e">
        <f>B1701*'Summary Sheet'!$C$29</f>
        <v>#VALUE!</v>
      </c>
    </row>
    <row r="1702" spans="1:3">
      <c r="A1702" s="375" t="str">
        <f>IF(ISBLANK('Unit Type (27)'!B16), " ", 'Unit Type (27)'!B16)</f>
        <v xml:space="preserve"> </v>
      </c>
      <c r="B1702" s="375" t="str">
        <f>IF(ISBLANK('Unit Type (27)'!C16), " ", 'Unit Type (27)'!C16)</f>
        <v xml:space="preserve"> </v>
      </c>
      <c r="C1702" s="375" t="e">
        <f>B1702*'Summary Sheet'!$C$29</f>
        <v>#VALUE!</v>
      </c>
    </row>
    <row r="1703" spans="1:3">
      <c r="A1703" s="375" t="str">
        <f>IF(ISBLANK('Unit Type (27)'!B17), " ", 'Unit Type (27)'!B17)</f>
        <v xml:space="preserve"> </v>
      </c>
      <c r="B1703" s="375" t="str">
        <f>IF(ISBLANK('Unit Type (27)'!C17), " ", 'Unit Type (27)'!C17)</f>
        <v xml:space="preserve"> </v>
      </c>
      <c r="C1703" s="375" t="e">
        <f>B1703*'Summary Sheet'!$C$29</f>
        <v>#VALUE!</v>
      </c>
    </row>
    <row r="1704" spans="1:3">
      <c r="A1704" s="375" t="str">
        <f>IF(ISBLANK('Unit Type (27)'!B18), " ", 'Unit Type (27)'!B18)</f>
        <v xml:space="preserve"> </v>
      </c>
      <c r="B1704" s="375" t="str">
        <f>IF(ISBLANK('Unit Type (27)'!C18), " ", 'Unit Type (27)'!C18)</f>
        <v xml:space="preserve"> </v>
      </c>
      <c r="C1704" s="375" t="e">
        <f>B1704*'Summary Sheet'!$C$29</f>
        <v>#VALUE!</v>
      </c>
    </row>
    <row r="1705" spans="1:3">
      <c r="A1705" s="375" t="str">
        <f>IF(ISBLANK('Unit Type (27)'!B19), " ", 'Unit Type (27)'!B19)</f>
        <v xml:space="preserve"> </v>
      </c>
      <c r="B1705" s="375" t="str">
        <f>IF(ISBLANK('Unit Type (27)'!C19), " ", 'Unit Type (27)'!C19)</f>
        <v xml:space="preserve"> </v>
      </c>
      <c r="C1705" s="375" t="e">
        <f>B1705*'Summary Sheet'!$C$29</f>
        <v>#VALUE!</v>
      </c>
    </row>
    <row r="1706" spans="1:3">
      <c r="A1706" s="375" t="str">
        <f>IF(ISBLANK('Unit Type (27)'!B20), " ", 'Unit Type (27)'!B20)</f>
        <v xml:space="preserve"> </v>
      </c>
      <c r="B1706" s="375" t="str">
        <f>IF(ISBLANK('Unit Type (27)'!C20), " ", 'Unit Type (27)'!C20)</f>
        <v xml:space="preserve"> </v>
      </c>
      <c r="C1706" s="375" t="e">
        <f>B1706*'Summary Sheet'!$C$29</f>
        <v>#VALUE!</v>
      </c>
    </row>
    <row r="1707" spans="1:3">
      <c r="A1707" s="375" t="str">
        <f>IF(ISBLANK('Unit Type (27)'!B21), " ", 'Unit Type (27)'!B21)</f>
        <v xml:space="preserve"> </v>
      </c>
      <c r="B1707" s="375" t="str">
        <f>IF(ISBLANK('Unit Type (27)'!C21), " ", 'Unit Type (27)'!C21)</f>
        <v xml:space="preserve"> </v>
      </c>
      <c r="C1707" s="375" t="e">
        <f>B1707*'Summary Sheet'!$C$29</f>
        <v>#VALUE!</v>
      </c>
    </row>
    <row r="1708" spans="1:3">
      <c r="A1708" s="375" t="str">
        <f>IF(ISBLANK('Unit Type (27)'!B22), " ", 'Unit Type (27)'!B22)</f>
        <v xml:space="preserve"> </v>
      </c>
      <c r="B1708" s="375" t="str">
        <f>IF(ISBLANK('Unit Type (27)'!C22), " ", 'Unit Type (27)'!C22)</f>
        <v xml:space="preserve"> </v>
      </c>
      <c r="C1708" s="375" t="e">
        <f>B1708*'Summary Sheet'!$C$29</f>
        <v>#VALUE!</v>
      </c>
    </row>
    <row r="1709" spans="1:3">
      <c r="A1709" s="375" t="str">
        <f>IF(ISBLANK('Unit Type (27)'!B23), " ", 'Unit Type (27)'!B23)</f>
        <v xml:space="preserve"> </v>
      </c>
      <c r="B1709" s="375" t="str">
        <f>IF(ISBLANK('Unit Type (27)'!C23), " ", 'Unit Type (27)'!C23)</f>
        <v xml:space="preserve"> </v>
      </c>
      <c r="C1709" s="375" t="e">
        <f>B1709*'Summary Sheet'!$C$29</f>
        <v>#VALUE!</v>
      </c>
    </row>
    <row r="1710" spans="1:3">
      <c r="A1710" s="375" t="str">
        <f>IF(ISBLANK('Unit Type (27)'!B24), " ", 'Unit Type (27)'!B24)</f>
        <v xml:space="preserve"> </v>
      </c>
      <c r="B1710" s="375" t="str">
        <f>IF(ISBLANK('Unit Type (27)'!C24), " ", 'Unit Type (27)'!C24)</f>
        <v xml:space="preserve"> </v>
      </c>
      <c r="C1710" s="375" t="e">
        <f>B1710*'Summary Sheet'!$C$29</f>
        <v>#VALUE!</v>
      </c>
    </row>
    <row r="1711" spans="1:3">
      <c r="A1711" s="375" t="str">
        <f>IF(ISBLANK('Unit Type (27)'!B25), " ", 'Unit Type (27)'!B25)</f>
        <v xml:space="preserve"> </v>
      </c>
      <c r="B1711" s="375" t="str">
        <f>IF(ISBLANK('Unit Type (27)'!C25), " ", 'Unit Type (27)'!C25)</f>
        <v xml:space="preserve"> </v>
      </c>
      <c r="C1711" s="375" t="e">
        <f>B1711*'Summary Sheet'!$C$29</f>
        <v>#VALUE!</v>
      </c>
    </row>
    <row r="1712" spans="1:3">
      <c r="A1712" s="375" t="str">
        <f>IF(ISBLANK('Unit Type (27)'!B26), " ", 'Unit Type (27)'!B26)</f>
        <v xml:space="preserve"> </v>
      </c>
      <c r="B1712" s="375" t="str">
        <f>IF(ISBLANK('Unit Type (27)'!C26), " ", 'Unit Type (27)'!C26)</f>
        <v xml:space="preserve"> </v>
      </c>
      <c r="C1712" s="375" t="e">
        <f>B1712*'Summary Sheet'!$C$29</f>
        <v>#VALUE!</v>
      </c>
    </row>
    <row r="1713" spans="1:3">
      <c r="A1713" s="375" t="str">
        <f>IF(ISBLANK('Unit Type (27)'!B27), " ", 'Unit Type (27)'!B27)</f>
        <v xml:space="preserve"> </v>
      </c>
      <c r="B1713" s="375" t="str">
        <f>IF(ISBLANK('Unit Type (27)'!C27), " ", 'Unit Type (27)'!C27)</f>
        <v xml:space="preserve"> </v>
      </c>
      <c r="C1713" s="375" t="e">
        <f>B1713*'Summary Sheet'!$C$29</f>
        <v>#VALUE!</v>
      </c>
    </row>
    <row r="1714" spans="1:3">
      <c r="A1714" s="375" t="str">
        <f>IF(ISBLANK('Unit Type (27)'!B28), " ", 'Unit Type (27)'!B28)</f>
        <v xml:space="preserve"> </v>
      </c>
      <c r="B1714" s="375" t="str">
        <f>IF(ISBLANK('Unit Type (27)'!C28), " ", 'Unit Type (27)'!C28)</f>
        <v xml:space="preserve"> </v>
      </c>
      <c r="C1714" s="375" t="e">
        <f>B1714*'Summary Sheet'!$C$29</f>
        <v>#VALUE!</v>
      </c>
    </row>
    <row r="1715" spans="1:3">
      <c r="A1715" s="375" t="str">
        <f>IF(ISBLANK('Unit Type (27)'!B29), " ", 'Unit Type (27)'!B29)</f>
        <v xml:space="preserve"> </v>
      </c>
      <c r="B1715" s="375" t="str">
        <f>IF(ISBLANK('Unit Type (27)'!C29), " ", 'Unit Type (27)'!C29)</f>
        <v xml:space="preserve"> </v>
      </c>
      <c r="C1715" s="375" t="e">
        <f>B1715*'Summary Sheet'!$C$29</f>
        <v>#VALUE!</v>
      </c>
    </row>
    <row r="1716" spans="1:3">
      <c r="A1716" s="375" t="str">
        <f>IF(ISBLANK('Unit Type (27)'!B30), " ", 'Unit Type (27)'!B30)</f>
        <v xml:space="preserve"> </v>
      </c>
      <c r="B1716" s="375" t="str">
        <f>IF(ISBLANK('Unit Type (27)'!C30), " ", 'Unit Type (27)'!C30)</f>
        <v xml:space="preserve"> </v>
      </c>
      <c r="C1716" s="375" t="e">
        <f>B1716*'Summary Sheet'!$C$29</f>
        <v>#VALUE!</v>
      </c>
    </row>
    <row r="1717" spans="1:3">
      <c r="A1717" s="375" t="str">
        <f>IF(ISBLANK('Unit Type (27)'!B31), " ", 'Unit Type (27)'!B31)</f>
        <v xml:space="preserve"> </v>
      </c>
      <c r="B1717" s="375" t="str">
        <f>IF(ISBLANK('Unit Type (27)'!C31), " ", 'Unit Type (27)'!C31)</f>
        <v xml:space="preserve"> </v>
      </c>
      <c r="C1717" s="375" t="e">
        <f>B1717*'Summary Sheet'!$C$29</f>
        <v>#VALUE!</v>
      </c>
    </row>
    <row r="1718" spans="1:3">
      <c r="A1718" s="375" t="str">
        <f>IF(ISBLANK('Unit Type (27)'!B32), " ", 'Unit Type (27)'!B32)</f>
        <v xml:space="preserve"> </v>
      </c>
      <c r="B1718" s="375" t="str">
        <f>IF(ISBLANK('Unit Type (27)'!C32), " ", 'Unit Type (27)'!C32)</f>
        <v xml:space="preserve"> </v>
      </c>
      <c r="C1718" s="375" t="e">
        <f>B1718*'Summary Sheet'!$C$29</f>
        <v>#VALUE!</v>
      </c>
    </row>
    <row r="1719" spans="1:3">
      <c r="A1719" s="375" t="str">
        <f>IF(ISBLANK('Unit Type (27)'!B33), " ", 'Unit Type (27)'!B33)</f>
        <v xml:space="preserve"> </v>
      </c>
      <c r="B1719" s="375" t="str">
        <f>IF(ISBLANK('Unit Type (27)'!C33), " ", 'Unit Type (27)'!C33)</f>
        <v xml:space="preserve"> </v>
      </c>
      <c r="C1719" s="375" t="e">
        <f>B1719*'Summary Sheet'!$C$29</f>
        <v>#VALUE!</v>
      </c>
    </row>
    <row r="1720" spans="1:3">
      <c r="A1720" s="375" t="str">
        <f>IF(ISBLANK('Unit Type (27)'!B34), " ", 'Unit Type (27)'!B34)</f>
        <v xml:space="preserve"> </v>
      </c>
      <c r="B1720" s="375" t="str">
        <f>IF(ISBLANK('Unit Type (27)'!C34), " ", 'Unit Type (27)'!C34)</f>
        <v xml:space="preserve"> </v>
      </c>
      <c r="C1720" s="375" t="e">
        <f>B1720*'Summary Sheet'!$C$29</f>
        <v>#VALUE!</v>
      </c>
    </row>
    <row r="1721" spans="1:3">
      <c r="A1721" s="375" t="str">
        <f>IF(ISBLANK('Unit Type (27)'!B35), " ", 'Unit Type (27)'!B35)</f>
        <v xml:space="preserve"> </v>
      </c>
      <c r="B1721" s="375" t="str">
        <f>IF(ISBLANK('Unit Type (27)'!C35), " ", 'Unit Type (27)'!C35)</f>
        <v xml:space="preserve"> </v>
      </c>
      <c r="C1721" s="375" t="e">
        <f>B1721*'Summary Sheet'!$C$29</f>
        <v>#VALUE!</v>
      </c>
    </row>
    <row r="1722" spans="1:3">
      <c r="A1722" s="375" t="str">
        <f>IF(ISBLANK('Unit Type (27)'!B36), " ", 'Unit Type (27)'!B36)</f>
        <v xml:space="preserve"> </v>
      </c>
      <c r="B1722" s="375" t="str">
        <f>IF(ISBLANK('Unit Type (27)'!C36), " ", 'Unit Type (27)'!C36)</f>
        <v xml:space="preserve"> </v>
      </c>
      <c r="C1722" s="375" t="e">
        <f>B1722*'Summary Sheet'!$C$29</f>
        <v>#VALUE!</v>
      </c>
    </row>
    <row r="1723" spans="1:3">
      <c r="A1723" s="375" t="str">
        <f>IF(ISBLANK('Unit Type (27)'!B37), " ", 'Unit Type (27)'!B37)</f>
        <v xml:space="preserve"> </v>
      </c>
      <c r="B1723" s="375" t="str">
        <f>IF(ISBLANK('Unit Type (27)'!C37), " ", 'Unit Type (27)'!C37)</f>
        <v xml:space="preserve"> </v>
      </c>
      <c r="C1723" s="375" t="e">
        <f>B1723*'Summary Sheet'!$C$29</f>
        <v>#VALUE!</v>
      </c>
    </row>
    <row r="1724" spans="1:3">
      <c r="A1724" s="375" t="str">
        <f>IF(ISBLANK('Unit Type (27)'!B38), " ", 'Unit Type (27)'!B38)</f>
        <v xml:space="preserve"> </v>
      </c>
      <c r="B1724" s="375" t="str">
        <f>IF(ISBLANK('Unit Type (27)'!C38), " ", 'Unit Type (27)'!C38)</f>
        <v xml:space="preserve"> </v>
      </c>
      <c r="C1724" s="375" t="e">
        <f>B1724*'Summary Sheet'!$C$29</f>
        <v>#VALUE!</v>
      </c>
    </row>
    <row r="1725" spans="1:3">
      <c r="A1725" s="375" t="str">
        <f>IF(ISBLANK('Unit Type (27)'!B39), " ", 'Unit Type (27)'!B39)</f>
        <v xml:space="preserve"> </v>
      </c>
      <c r="B1725" s="375" t="str">
        <f>IF(ISBLANK('Unit Type (27)'!C39), " ", 'Unit Type (27)'!C39)</f>
        <v xml:space="preserve"> </v>
      </c>
      <c r="C1725" s="375" t="e">
        <f>B1725*'Summary Sheet'!$C$29</f>
        <v>#VALUE!</v>
      </c>
    </row>
    <row r="1726" spans="1:3">
      <c r="A1726" s="375" t="str">
        <f>IF(ISBLANK('Unit Type (27)'!B40), " ", 'Unit Type (27)'!B40)</f>
        <v xml:space="preserve"> </v>
      </c>
      <c r="B1726" s="375" t="str">
        <f>IF(ISBLANK('Unit Type (27)'!C40), " ", 'Unit Type (27)'!C40)</f>
        <v xml:space="preserve"> </v>
      </c>
      <c r="C1726" s="375" t="e">
        <f>B1726*'Summary Sheet'!$C$29</f>
        <v>#VALUE!</v>
      </c>
    </row>
    <row r="1727" spans="1:3">
      <c r="A1727" s="375" t="str">
        <f>IF(ISBLANK('Unit Type (27)'!B41), " ", 'Unit Type (27)'!B41)</f>
        <v xml:space="preserve"> </v>
      </c>
      <c r="B1727" s="375" t="str">
        <f>IF(ISBLANK('Unit Type (27)'!C41), " ", 'Unit Type (27)'!C41)</f>
        <v xml:space="preserve"> </v>
      </c>
      <c r="C1727" s="375" t="e">
        <f>B1727*'Summary Sheet'!$C$29</f>
        <v>#VALUE!</v>
      </c>
    </row>
    <row r="1728" spans="1:3">
      <c r="A1728" s="375" t="str">
        <f>IF(ISBLANK('Unit Type (27)'!B42), " ", 'Unit Type (27)'!B42)</f>
        <v xml:space="preserve"> </v>
      </c>
      <c r="B1728" s="375" t="str">
        <f>IF(ISBLANK('Unit Type (27)'!C42), " ", 'Unit Type (27)'!C42)</f>
        <v xml:space="preserve"> </v>
      </c>
      <c r="C1728" s="375" t="e">
        <f>B1728*'Summary Sheet'!$C$29</f>
        <v>#VALUE!</v>
      </c>
    </row>
    <row r="1729" spans="1:3">
      <c r="A1729" s="375" t="str">
        <f>IF(ISBLANK('Unit Type (27)'!B43), " ", 'Unit Type (27)'!B43)</f>
        <v xml:space="preserve"> </v>
      </c>
      <c r="B1729" s="375" t="str">
        <f>IF(ISBLANK('Unit Type (27)'!C43), " ", 'Unit Type (27)'!C43)</f>
        <v xml:space="preserve"> </v>
      </c>
      <c r="C1729" s="375" t="e">
        <f>B1729*'Summary Sheet'!$C$29</f>
        <v>#VALUE!</v>
      </c>
    </row>
    <row r="1730" spans="1:3">
      <c r="A1730" s="375" t="str">
        <f>IF(ISBLANK('Unit Type (27)'!B44), " ", 'Unit Type (27)'!B44)</f>
        <v xml:space="preserve"> </v>
      </c>
      <c r="B1730" s="375" t="str">
        <f>IF(ISBLANK('Unit Type (27)'!C44), " ", 'Unit Type (27)'!C44)</f>
        <v xml:space="preserve"> </v>
      </c>
      <c r="C1730" s="375" t="e">
        <f>B1730*'Summary Sheet'!$C$29</f>
        <v>#VALUE!</v>
      </c>
    </row>
    <row r="1731" spans="1:3">
      <c r="A1731" s="375" t="str">
        <f>IF(ISBLANK('Unit Type (27)'!B45), " ", 'Unit Type (27)'!B45)</f>
        <v xml:space="preserve"> </v>
      </c>
      <c r="B1731" s="375" t="str">
        <f>IF(ISBLANK('Unit Type (27)'!C45), " ", 'Unit Type (27)'!C45)</f>
        <v xml:space="preserve"> </v>
      </c>
      <c r="C1731" s="375" t="e">
        <f>B1731*'Summary Sheet'!$C$29</f>
        <v>#VALUE!</v>
      </c>
    </row>
    <row r="1732" spans="1:3">
      <c r="A1732" s="375" t="str">
        <f>IF(ISBLANK('Unit Type (27)'!B46), " ", 'Unit Type (27)'!B46)</f>
        <v xml:space="preserve"> </v>
      </c>
      <c r="B1732" s="375" t="str">
        <f>IF(ISBLANK('Unit Type (27)'!C46), " ", 'Unit Type (27)'!C46)</f>
        <v xml:space="preserve"> </v>
      </c>
      <c r="C1732" s="375" t="e">
        <f>B1732*'Summary Sheet'!$C$29</f>
        <v>#VALUE!</v>
      </c>
    </row>
    <row r="1733" spans="1:3">
      <c r="A1733" s="375" t="str">
        <f>IF(ISBLANK('Unit Type (27)'!B47), " ", 'Unit Type (27)'!B47)</f>
        <v xml:space="preserve"> </v>
      </c>
      <c r="B1733" s="375" t="str">
        <f>IF(ISBLANK('Unit Type (27)'!C47), " ", 'Unit Type (27)'!C47)</f>
        <v xml:space="preserve"> </v>
      </c>
      <c r="C1733" s="375" t="e">
        <f>B1733*'Summary Sheet'!$C$29</f>
        <v>#VALUE!</v>
      </c>
    </row>
    <row r="1734" spans="1:3">
      <c r="A1734" s="375" t="str">
        <f>IF(ISBLANK('Unit Type (27)'!B48), " ", 'Unit Type (27)'!B48)</f>
        <v xml:space="preserve"> </v>
      </c>
      <c r="B1734" s="375" t="str">
        <f>IF(ISBLANK('Unit Type (27)'!C48), " ", 'Unit Type (27)'!C48)</f>
        <v xml:space="preserve"> </v>
      </c>
      <c r="C1734" s="375" t="e">
        <f>B1734*'Summary Sheet'!$C$29</f>
        <v>#VALUE!</v>
      </c>
    </row>
    <row r="1735" spans="1:3">
      <c r="A1735" s="375" t="str">
        <f>IF(ISBLANK('Unit Type (27)'!B49), " ", 'Unit Type (27)'!B49)</f>
        <v xml:space="preserve"> </v>
      </c>
      <c r="B1735" s="375" t="str">
        <f>IF(ISBLANK('Unit Type (27)'!C49), " ", 'Unit Type (27)'!C49)</f>
        <v xml:space="preserve"> </v>
      </c>
      <c r="C1735" s="375" t="e">
        <f>B1735*'Summary Sheet'!$C$29</f>
        <v>#VALUE!</v>
      </c>
    </row>
    <row r="1736" spans="1:3">
      <c r="A1736" s="375" t="str">
        <f>IF(ISBLANK('Unit Type (27)'!B50), " ", 'Unit Type (27)'!B50)</f>
        <v xml:space="preserve"> </v>
      </c>
      <c r="B1736" s="375" t="str">
        <f>IF(ISBLANK('Unit Type (27)'!C50), " ", 'Unit Type (27)'!C50)</f>
        <v xml:space="preserve"> </v>
      </c>
      <c r="C1736" s="375" t="e">
        <f>B1736*'Summary Sheet'!$C$29</f>
        <v>#VALUE!</v>
      </c>
    </row>
    <row r="1737" spans="1:3">
      <c r="A1737" s="375" t="str">
        <f>IF(ISBLANK('Unit Type (27)'!B51), " ", 'Unit Type (27)'!B51)</f>
        <v xml:space="preserve"> </v>
      </c>
      <c r="B1737" s="375" t="str">
        <f>IF(ISBLANK('Unit Type (27)'!C51), " ", 'Unit Type (27)'!C51)</f>
        <v xml:space="preserve"> </v>
      </c>
      <c r="C1737" s="375" t="e">
        <f>B1737*'Summary Sheet'!$C$29</f>
        <v>#VALUE!</v>
      </c>
    </row>
    <row r="1738" spans="1:3">
      <c r="A1738" s="375" t="str">
        <f>IF(ISBLANK('Unit Type (27)'!B52), " ", 'Unit Type (27)'!B52)</f>
        <v xml:space="preserve"> </v>
      </c>
      <c r="B1738" s="375" t="str">
        <f>IF(ISBLANK('Unit Type (27)'!C52), " ", 'Unit Type (27)'!C52)</f>
        <v xml:space="preserve"> </v>
      </c>
      <c r="C1738" s="375" t="e">
        <f>B1738*'Summary Sheet'!$C$29</f>
        <v>#VALUE!</v>
      </c>
    </row>
    <row r="1739" spans="1:3">
      <c r="A1739" s="375" t="str">
        <f>IF(ISBLANK('Unit Type (27)'!B53), " ", 'Unit Type (27)'!B53)</f>
        <v xml:space="preserve"> </v>
      </c>
      <c r="B1739" s="375" t="str">
        <f>IF(ISBLANK('Unit Type (27)'!C53), " ", 'Unit Type (27)'!C53)</f>
        <v xml:space="preserve"> </v>
      </c>
      <c r="C1739" s="375" t="e">
        <f>B1739*'Summary Sheet'!$C$29</f>
        <v>#VALUE!</v>
      </c>
    </row>
    <row r="1740" spans="1:3">
      <c r="A1740" s="375" t="str">
        <f>IF(ISBLANK('Unit Type (27)'!B54), " ", 'Unit Type (27)'!B54)</f>
        <v xml:space="preserve"> </v>
      </c>
      <c r="B1740" s="375" t="str">
        <f>IF(ISBLANK('Unit Type (27)'!C54), " ", 'Unit Type (27)'!C54)</f>
        <v xml:space="preserve"> </v>
      </c>
      <c r="C1740" s="375" t="e">
        <f>B1740*'Summary Sheet'!$C$29</f>
        <v>#VALUE!</v>
      </c>
    </row>
    <row r="1741" spans="1:3">
      <c r="A1741" s="375" t="str">
        <f>IF(ISBLANK('Unit Type (27)'!B55), " ", 'Unit Type (27)'!B55)</f>
        <v xml:space="preserve"> </v>
      </c>
      <c r="B1741" s="375" t="str">
        <f>IF(ISBLANK('Unit Type (27)'!C55), " ", 'Unit Type (27)'!C55)</f>
        <v xml:space="preserve"> </v>
      </c>
      <c r="C1741" s="375" t="e">
        <f>B1741*'Summary Sheet'!$C$29</f>
        <v>#VALUE!</v>
      </c>
    </row>
    <row r="1742" spans="1:3">
      <c r="A1742" s="375" t="str">
        <f>IF(ISBLANK('Unit Type (27)'!B56), " ", 'Unit Type (27)'!B56)</f>
        <v xml:space="preserve"> </v>
      </c>
      <c r="B1742" s="375" t="str">
        <f>IF(ISBLANK('Unit Type (27)'!C56), " ", 'Unit Type (27)'!C56)</f>
        <v xml:space="preserve"> </v>
      </c>
      <c r="C1742" s="375" t="e">
        <f>B1742*'Summary Sheet'!$C$29</f>
        <v>#VALUE!</v>
      </c>
    </row>
    <row r="1743" spans="1:3">
      <c r="A1743" s="375" t="str">
        <f>IF(ISBLANK('Unit Type (27)'!B57), " ", 'Unit Type (27)'!B57)</f>
        <v xml:space="preserve"> </v>
      </c>
      <c r="B1743" s="375" t="str">
        <f>IF(ISBLANK('Unit Type (27)'!C57), " ", 'Unit Type (27)'!C57)</f>
        <v xml:space="preserve"> </v>
      </c>
      <c r="C1743" s="375" t="e">
        <f>B1743*'Summary Sheet'!$C$29</f>
        <v>#VALUE!</v>
      </c>
    </row>
    <row r="1744" spans="1:3">
      <c r="A1744" s="375" t="str">
        <f>IF(ISBLANK('Unit Type (27)'!B58), " ", 'Unit Type (27)'!B58)</f>
        <v xml:space="preserve"> </v>
      </c>
      <c r="B1744" s="375" t="str">
        <f>IF(ISBLANK('Unit Type (27)'!C58), " ", 'Unit Type (27)'!C58)</f>
        <v xml:space="preserve"> </v>
      </c>
      <c r="C1744" s="375" t="e">
        <f>B1744*'Summary Sheet'!$C$29</f>
        <v>#VALUE!</v>
      </c>
    </row>
    <row r="1745" spans="1:3">
      <c r="A1745" s="375" t="str">
        <f>IF(ISBLANK('Unit Type (27)'!B59), " ", 'Unit Type (27)'!B59)</f>
        <v xml:space="preserve"> </v>
      </c>
      <c r="B1745" s="375" t="str">
        <f>IF(ISBLANK('Unit Type (27)'!C59), " ", 'Unit Type (27)'!C59)</f>
        <v xml:space="preserve"> </v>
      </c>
      <c r="C1745" s="375" t="e">
        <f>B1745*'Summary Sheet'!$C$29</f>
        <v>#VALUE!</v>
      </c>
    </row>
    <row r="1746" spans="1:3">
      <c r="A1746" s="375" t="str">
        <f>IF(ISBLANK('Unit Type (27)'!B60), " ", 'Unit Type (27)'!B60)</f>
        <v xml:space="preserve"> </v>
      </c>
      <c r="B1746" s="375" t="str">
        <f>IF(ISBLANK('Unit Type (27)'!C60), " ", 'Unit Type (27)'!C60)</f>
        <v xml:space="preserve"> </v>
      </c>
      <c r="C1746" s="375" t="e">
        <f>B1746*'Summary Sheet'!$C$29</f>
        <v>#VALUE!</v>
      </c>
    </row>
    <row r="1747" spans="1:3">
      <c r="A1747" s="375" t="str">
        <f>IF(ISBLANK('Unit Type (27)'!B61), " ", 'Unit Type (27)'!B61)</f>
        <v xml:space="preserve"> </v>
      </c>
      <c r="B1747" s="375" t="str">
        <f>IF(ISBLANK('Unit Type (27)'!C61), " ", 'Unit Type (27)'!C61)</f>
        <v xml:space="preserve"> </v>
      </c>
      <c r="C1747" s="375" t="e">
        <f>B1747*'Summary Sheet'!$C$29</f>
        <v>#VALUE!</v>
      </c>
    </row>
    <row r="1748" spans="1:3">
      <c r="A1748" s="375" t="str">
        <f>IF(ISBLANK('Unit Type (27)'!B62), " ", 'Unit Type (27)'!B62)</f>
        <v xml:space="preserve"> </v>
      </c>
      <c r="B1748" s="375" t="str">
        <f>IF(ISBLANK('Unit Type (27)'!C62), " ", 'Unit Type (27)'!C62)</f>
        <v xml:space="preserve"> </v>
      </c>
      <c r="C1748" s="375" t="e">
        <f>B1748*'Summary Sheet'!$C$29</f>
        <v>#VALUE!</v>
      </c>
    </row>
    <row r="1749" spans="1:3">
      <c r="A1749" s="375" t="str">
        <f>IF(ISBLANK('Unit Type (27)'!B63), " ", 'Unit Type (27)'!B63)</f>
        <v xml:space="preserve"> </v>
      </c>
      <c r="B1749" s="375" t="str">
        <f>IF(ISBLANK('Unit Type (27)'!C63), " ", 'Unit Type (27)'!C63)</f>
        <v xml:space="preserve"> </v>
      </c>
      <c r="C1749" s="375" t="e">
        <f>B1749*'Summary Sheet'!$C$29</f>
        <v>#VALUE!</v>
      </c>
    </row>
    <row r="1750" spans="1:3">
      <c r="A1750" s="375" t="str">
        <f>IF(ISBLANK('Unit Type (27)'!B64), " ", 'Unit Type (27)'!B64)</f>
        <v xml:space="preserve"> </v>
      </c>
      <c r="B1750" s="375" t="str">
        <f>IF(ISBLANK('Unit Type (27)'!C64), " ", 'Unit Type (27)'!C64)</f>
        <v xml:space="preserve"> </v>
      </c>
      <c r="C1750" s="375" t="e">
        <f>B1750*'Summary Sheet'!$C$29</f>
        <v>#VALUE!</v>
      </c>
    </row>
    <row r="1751" spans="1:3">
      <c r="A1751" s="375" t="str">
        <f>IF(ISBLANK('Unit Type (27)'!B65), " ", 'Unit Type (27)'!B65)</f>
        <v xml:space="preserve"> </v>
      </c>
      <c r="B1751" s="375" t="str">
        <f>IF(ISBLANK('Unit Type (27)'!C65), " ", 'Unit Type (27)'!C65)</f>
        <v xml:space="preserve"> </v>
      </c>
      <c r="C1751" s="375" t="e">
        <f>B1751*'Summary Sheet'!$C$29</f>
        <v>#VALUE!</v>
      </c>
    </row>
    <row r="1752" spans="1:3">
      <c r="A1752" s="375" t="str">
        <f>IF(ISBLANK('Unit Type (27)'!B66), " ", 'Unit Type (27)'!B66)</f>
        <v xml:space="preserve"> </v>
      </c>
      <c r="B1752" s="375" t="str">
        <f>IF(ISBLANK('Unit Type (27)'!C66), " ", 'Unit Type (27)'!C66)</f>
        <v xml:space="preserve"> </v>
      </c>
      <c r="C1752" s="375" t="e">
        <f>B1752*'Summary Sheet'!$C$29</f>
        <v>#VALUE!</v>
      </c>
    </row>
    <row r="1753" spans="1:3">
      <c r="A1753" s="375" t="str">
        <f>IF(ISBLANK('Unit Type (27)'!B67), " ", 'Unit Type (27)'!B67)</f>
        <v xml:space="preserve"> </v>
      </c>
      <c r="B1753" s="375" t="str">
        <f>IF(ISBLANK('Unit Type (27)'!C67), " ", 'Unit Type (27)'!C67)</f>
        <v xml:space="preserve"> </v>
      </c>
      <c r="C1753" s="375" t="e">
        <f>B1753*'Summary Sheet'!$C$29</f>
        <v>#VALUE!</v>
      </c>
    </row>
    <row r="1754" spans="1:3">
      <c r="A1754" s="375" t="str">
        <f>IF(ISBLANK('Unit Type (27)'!B68), " ", 'Unit Type (27)'!B68)</f>
        <v xml:space="preserve"> </v>
      </c>
      <c r="B1754" s="375" t="str">
        <f>IF(ISBLANK('Unit Type (27)'!C68), " ", 'Unit Type (27)'!C68)</f>
        <v xml:space="preserve"> </v>
      </c>
      <c r="C1754" s="375" t="e">
        <f>B1754*'Summary Sheet'!$C$29</f>
        <v>#VALUE!</v>
      </c>
    </row>
    <row r="1755" spans="1:3">
      <c r="A1755" s="375" t="str">
        <f>IF(ISBLANK('Unit Type (27)'!B70), " ", 'Unit Type (27)'!B70)</f>
        <v xml:space="preserve"> </v>
      </c>
      <c r="B1755" s="375" t="str">
        <f>IF(ISBLANK('Unit Type (27)'!C70), " ", 'Unit Type (27)'!C70)</f>
        <v xml:space="preserve"> </v>
      </c>
      <c r="C1755" s="375" t="e">
        <f>B1755*'Summary Sheet'!$C$29</f>
        <v>#VALUE!</v>
      </c>
    </row>
    <row r="1756" spans="1:3">
      <c r="A1756" s="375" t="str">
        <f>IF(ISBLANK('Unit Type (28)'!B6), " ", 'Unit Type (28)'!B6)</f>
        <v xml:space="preserve"> </v>
      </c>
      <c r="B1756" s="375" t="str">
        <f>IF(ISBLANK('Unit Type (28)'!C6), " ", 'Unit Type (28)'!C6)</f>
        <v xml:space="preserve"> </v>
      </c>
      <c r="C1756" s="375" t="e">
        <f>B1756*'Summary Sheet'!$C$30</f>
        <v>#VALUE!</v>
      </c>
    </row>
    <row r="1757" spans="1:3">
      <c r="A1757" s="375" t="str">
        <f>IF(ISBLANK('Unit Type (28)'!B7), " ", 'Unit Type (28)'!B7)</f>
        <v xml:space="preserve"> </v>
      </c>
      <c r="B1757" s="375" t="str">
        <f>IF(ISBLANK('Unit Type (28)'!C7), " ", 'Unit Type (28)'!C7)</f>
        <v xml:space="preserve"> </v>
      </c>
      <c r="C1757" s="375" t="e">
        <f>B1757*'Summary Sheet'!$C$30</f>
        <v>#VALUE!</v>
      </c>
    </row>
    <row r="1758" spans="1:3">
      <c r="A1758" s="375" t="str">
        <f>IF(ISBLANK('Unit Type (28)'!B8), " ", 'Unit Type (28)'!B8)</f>
        <v xml:space="preserve"> </v>
      </c>
      <c r="B1758" s="375" t="str">
        <f>IF(ISBLANK('Unit Type (28)'!C8), " ", 'Unit Type (28)'!C8)</f>
        <v xml:space="preserve"> </v>
      </c>
      <c r="C1758" s="375" t="e">
        <f>B1758*'Summary Sheet'!$C$30</f>
        <v>#VALUE!</v>
      </c>
    </row>
    <row r="1759" spans="1:3">
      <c r="A1759" s="375" t="str">
        <f>IF(ISBLANK('Unit Type (28)'!B9), " ", 'Unit Type (28)'!B9)</f>
        <v xml:space="preserve"> </v>
      </c>
      <c r="B1759" s="375" t="str">
        <f>IF(ISBLANK('Unit Type (28)'!C9), " ", 'Unit Type (28)'!C9)</f>
        <v xml:space="preserve"> </v>
      </c>
      <c r="C1759" s="375" t="e">
        <f>B1759*'Summary Sheet'!$C$30</f>
        <v>#VALUE!</v>
      </c>
    </row>
    <row r="1760" spans="1:3">
      <c r="A1760" s="375" t="str">
        <f>IF(ISBLANK('Unit Type (28)'!B10), " ", 'Unit Type (28)'!B10)</f>
        <v xml:space="preserve"> </v>
      </c>
      <c r="B1760" s="375" t="str">
        <f>IF(ISBLANK('Unit Type (28)'!C10), " ", 'Unit Type (28)'!C10)</f>
        <v xml:space="preserve"> </v>
      </c>
      <c r="C1760" s="375" t="e">
        <f>B1760*'Summary Sheet'!$C$30</f>
        <v>#VALUE!</v>
      </c>
    </row>
    <row r="1761" spans="1:3">
      <c r="A1761" s="375" t="str">
        <f>IF(ISBLANK('Unit Type (28)'!B11), " ", 'Unit Type (28)'!B11)</f>
        <v xml:space="preserve"> </v>
      </c>
      <c r="B1761" s="375" t="str">
        <f>IF(ISBLANK('Unit Type (28)'!C11), " ", 'Unit Type (28)'!C11)</f>
        <v xml:space="preserve"> </v>
      </c>
      <c r="C1761" s="375" t="e">
        <f>B1761*'Summary Sheet'!$C$30</f>
        <v>#VALUE!</v>
      </c>
    </row>
    <row r="1762" spans="1:3">
      <c r="A1762" s="375" t="str">
        <f>IF(ISBLANK('Unit Type (28)'!B12), " ", 'Unit Type (28)'!B12)</f>
        <v xml:space="preserve"> </v>
      </c>
      <c r="B1762" s="375" t="str">
        <f>IF(ISBLANK('Unit Type (28)'!C12), " ", 'Unit Type (28)'!C12)</f>
        <v xml:space="preserve"> </v>
      </c>
      <c r="C1762" s="375" t="e">
        <f>B1762*'Summary Sheet'!$C$30</f>
        <v>#VALUE!</v>
      </c>
    </row>
    <row r="1763" spans="1:3">
      <c r="A1763" s="375" t="str">
        <f>IF(ISBLANK('Unit Type (28)'!B13), " ", 'Unit Type (28)'!B13)</f>
        <v xml:space="preserve"> </v>
      </c>
      <c r="B1763" s="375" t="str">
        <f>IF(ISBLANK('Unit Type (28)'!C13), " ", 'Unit Type (28)'!C13)</f>
        <v xml:space="preserve"> </v>
      </c>
      <c r="C1763" s="375" t="e">
        <f>B1763*'Summary Sheet'!$C$30</f>
        <v>#VALUE!</v>
      </c>
    </row>
    <row r="1764" spans="1:3">
      <c r="A1764" s="375" t="str">
        <f>IF(ISBLANK('Unit Type (28)'!B14), " ", 'Unit Type (28)'!B14)</f>
        <v xml:space="preserve"> </v>
      </c>
      <c r="B1764" s="375" t="str">
        <f>IF(ISBLANK('Unit Type (28)'!C14), " ", 'Unit Type (28)'!C14)</f>
        <v xml:space="preserve"> </v>
      </c>
      <c r="C1764" s="375" t="e">
        <f>B1764*'Summary Sheet'!$C$30</f>
        <v>#VALUE!</v>
      </c>
    </row>
    <row r="1765" spans="1:3">
      <c r="A1765" s="375" t="str">
        <f>IF(ISBLANK('Unit Type (28)'!B15), " ", 'Unit Type (28)'!B15)</f>
        <v xml:space="preserve"> </v>
      </c>
      <c r="B1765" s="375" t="str">
        <f>IF(ISBLANK('Unit Type (28)'!C15), " ", 'Unit Type (28)'!C15)</f>
        <v xml:space="preserve"> </v>
      </c>
      <c r="C1765" s="375" t="e">
        <f>B1765*'Summary Sheet'!$C$30</f>
        <v>#VALUE!</v>
      </c>
    </row>
    <row r="1766" spans="1:3">
      <c r="A1766" s="375" t="str">
        <f>IF(ISBLANK('Unit Type (28)'!B16), " ", 'Unit Type (28)'!B16)</f>
        <v xml:space="preserve"> </v>
      </c>
      <c r="B1766" s="375" t="str">
        <f>IF(ISBLANK('Unit Type (28)'!C16), " ", 'Unit Type (28)'!C16)</f>
        <v xml:space="preserve"> </v>
      </c>
      <c r="C1766" s="375" t="e">
        <f>B1766*'Summary Sheet'!$C$30</f>
        <v>#VALUE!</v>
      </c>
    </row>
    <row r="1767" spans="1:3">
      <c r="A1767" s="375" t="str">
        <f>IF(ISBLANK('Unit Type (28)'!B17), " ", 'Unit Type (28)'!B17)</f>
        <v xml:space="preserve"> </v>
      </c>
      <c r="B1767" s="375" t="str">
        <f>IF(ISBLANK('Unit Type (28)'!C17), " ", 'Unit Type (28)'!C17)</f>
        <v xml:space="preserve"> </v>
      </c>
      <c r="C1767" s="375" t="e">
        <f>B1767*'Summary Sheet'!$C$30</f>
        <v>#VALUE!</v>
      </c>
    </row>
    <row r="1768" spans="1:3">
      <c r="A1768" s="375" t="str">
        <f>IF(ISBLANK('Unit Type (28)'!B18), " ", 'Unit Type (28)'!B18)</f>
        <v xml:space="preserve"> </v>
      </c>
      <c r="B1768" s="375" t="str">
        <f>IF(ISBLANK('Unit Type (28)'!C18), " ", 'Unit Type (28)'!C18)</f>
        <v xml:space="preserve"> </v>
      </c>
      <c r="C1768" s="375" t="e">
        <f>B1768*'Summary Sheet'!$C$30</f>
        <v>#VALUE!</v>
      </c>
    </row>
    <row r="1769" spans="1:3">
      <c r="A1769" s="375" t="str">
        <f>IF(ISBLANK('Unit Type (28)'!B19), " ", 'Unit Type (28)'!B19)</f>
        <v xml:space="preserve"> </v>
      </c>
      <c r="B1769" s="375" t="str">
        <f>IF(ISBLANK('Unit Type (28)'!C19), " ", 'Unit Type (28)'!C19)</f>
        <v xml:space="preserve"> </v>
      </c>
      <c r="C1769" s="375" t="e">
        <f>B1769*'Summary Sheet'!$C$30</f>
        <v>#VALUE!</v>
      </c>
    </row>
    <row r="1770" spans="1:3">
      <c r="A1770" s="375" t="str">
        <f>IF(ISBLANK('Unit Type (28)'!B20), " ", 'Unit Type (28)'!B20)</f>
        <v xml:space="preserve"> </v>
      </c>
      <c r="B1770" s="375" t="str">
        <f>IF(ISBLANK('Unit Type (28)'!C20), " ", 'Unit Type (28)'!C20)</f>
        <v xml:space="preserve"> </v>
      </c>
      <c r="C1770" s="375" t="e">
        <f>B1770*'Summary Sheet'!$C$30</f>
        <v>#VALUE!</v>
      </c>
    </row>
    <row r="1771" spans="1:3">
      <c r="A1771" s="375" t="str">
        <f>IF(ISBLANK('Unit Type (28)'!B21), " ", 'Unit Type (28)'!B21)</f>
        <v xml:space="preserve"> </v>
      </c>
      <c r="B1771" s="375" t="str">
        <f>IF(ISBLANK('Unit Type (28)'!C21), " ", 'Unit Type (28)'!C21)</f>
        <v xml:space="preserve"> </v>
      </c>
      <c r="C1771" s="375" t="e">
        <f>B1771*'Summary Sheet'!$C$30</f>
        <v>#VALUE!</v>
      </c>
    </row>
    <row r="1772" spans="1:3">
      <c r="A1772" s="375" t="str">
        <f>IF(ISBLANK('Unit Type (28)'!B22), " ", 'Unit Type (28)'!B22)</f>
        <v xml:space="preserve"> </v>
      </c>
      <c r="B1772" s="375" t="str">
        <f>IF(ISBLANK('Unit Type (28)'!C22), " ", 'Unit Type (28)'!C22)</f>
        <v xml:space="preserve"> </v>
      </c>
      <c r="C1772" s="375" t="e">
        <f>B1772*'Summary Sheet'!$C$30</f>
        <v>#VALUE!</v>
      </c>
    </row>
    <row r="1773" spans="1:3">
      <c r="A1773" s="375" t="str">
        <f>IF(ISBLANK('Unit Type (28)'!B23), " ", 'Unit Type (28)'!B23)</f>
        <v xml:space="preserve"> </v>
      </c>
      <c r="B1773" s="375" t="str">
        <f>IF(ISBLANK('Unit Type (28)'!C23), " ", 'Unit Type (28)'!C23)</f>
        <v xml:space="preserve"> </v>
      </c>
      <c r="C1773" s="375" t="e">
        <f>B1773*'Summary Sheet'!$C$30</f>
        <v>#VALUE!</v>
      </c>
    </row>
    <row r="1774" spans="1:3">
      <c r="A1774" s="375" t="str">
        <f>IF(ISBLANK('Unit Type (28)'!B24), " ", 'Unit Type (28)'!B24)</f>
        <v xml:space="preserve"> </v>
      </c>
      <c r="B1774" s="375" t="str">
        <f>IF(ISBLANK('Unit Type (28)'!C24), " ", 'Unit Type (28)'!C24)</f>
        <v xml:space="preserve"> </v>
      </c>
      <c r="C1774" s="375" t="e">
        <f>B1774*'Summary Sheet'!$C$30</f>
        <v>#VALUE!</v>
      </c>
    </row>
    <row r="1775" spans="1:3">
      <c r="A1775" s="375" t="str">
        <f>IF(ISBLANK('Unit Type (28)'!B25), " ", 'Unit Type (28)'!B25)</f>
        <v xml:space="preserve"> </v>
      </c>
      <c r="B1775" s="375" t="str">
        <f>IF(ISBLANK('Unit Type (28)'!C25), " ", 'Unit Type (28)'!C25)</f>
        <v xml:space="preserve"> </v>
      </c>
      <c r="C1775" s="375" t="e">
        <f>B1775*'Summary Sheet'!$C$30</f>
        <v>#VALUE!</v>
      </c>
    </row>
    <row r="1776" spans="1:3">
      <c r="A1776" s="375" t="str">
        <f>IF(ISBLANK('Unit Type (28)'!B26), " ", 'Unit Type (28)'!B26)</f>
        <v xml:space="preserve"> </v>
      </c>
      <c r="B1776" s="375" t="str">
        <f>IF(ISBLANK('Unit Type (28)'!C26), " ", 'Unit Type (28)'!C26)</f>
        <v xml:space="preserve"> </v>
      </c>
      <c r="C1776" s="375" t="e">
        <f>B1776*'Summary Sheet'!$C$30</f>
        <v>#VALUE!</v>
      </c>
    </row>
    <row r="1777" spans="1:3">
      <c r="A1777" s="375" t="str">
        <f>IF(ISBLANK('Unit Type (28)'!B27), " ", 'Unit Type (28)'!B27)</f>
        <v xml:space="preserve"> </v>
      </c>
      <c r="B1777" s="375" t="str">
        <f>IF(ISBLANK('Unit Type (28)'!C27), " ", 'Unit Type (28)'!C27)</f>
        <v xml:space="preserve"> </v>
      </c>
      <c r="C1777" s="375" t="e">
        <f>B1777*'Summary Sheet'!$C$30</f>
        <v>#VALUE!</v>
      </c>
    </row>
    <row r="1778" spans="1:3">
      <c r="A1778" s="375" t="str">
        <f>IF(ISBLANK('Unit Type (28)'!B28), " ", 'Unit Type (28)'!B28)</f>
        <v xml:space="preserve"> </v>
      </c>
      <c r="B1778" s="375" t="str">
        <f>IF(ISBLANK('Unit Type (28)'!C28), " ", 'Unit Type (28)'!C28)</f>
        <v xml:space="preserve"> </v>
      </c>
      <c r="C1778" s="375" t="e">
        <f>B1778*'Summary Sheet'!$C$30</f>
        <v>#VALUE!</v>
      </c>
    </row>
    <row r="1779" spans="1:3">
      <c r="A1779" s="375" t="str">
        <f>IF(ISBLANK('Unit Type (28)'!B29), " ", 'Unit Type (28)'!B29)</f>
        <v xml:space="preserve"> </v>
      </c>
      <c r="B1779" s="375" t="str">
        <f>IF(ISBLANK('Unit Type (28)'!C29), " ", 'Unit Type (28)'!C29)</f>
        <v xml:space="preserve"> </v>
      </c>
      <c r="C1779" s="375" t="e">
        <f>B1779*'Summary Sheet'!$C$30</f>
        <v>#VALUE!</v>
      </c>
    </row>
    <row r="1780" spans="1:3">
      <c r="A1780" s="375" t="str">
        <f>IF(ISBLANK('Unit Type (28)'!B30), " ", 'Unit Type (28)'!B30)</f>
        <v xml:space="preserve"> </v>
      </c>
      <c r="B1780" s="375" t="str">
        <f>IF(ISBLANK('Unit Type (28)'!C30), " ", 'Unit Type (28)'!C30)</f>
        <v xml:space="preserve"> </v>
      </c>
      <c r="C1780" s="375" t="e">
        <f>B1780*'Summary Sheet'!$C$30</f>
        <v>#VALUE!</v>
      </c>
    </row>
    <row r="1781" spans="1:3">
      <c r="A1781" s="375" t="str">
        <f>IF(ISBLANK('Unit Type (28)'!B31), " ", 'Unit Type (28)'!B31)</f>
        <v xml:space="preserve"> </v>
      </c>
      <c r="B1781" s="375" t="str">
        <f>IF(ISBLANK('Unit Type (28)'!C31), " ", 'Unit Type (28)'!C31)</f>
        <v xml:space="preserve"> </v>
      </c>
      <c r="C1781" s="375" t="e">
        <f>B1781*'Summary Sheet'!$C$30</f>
        <v>#VALUE!</v>
      </c>
    </row>
    <row r="1782" spans="1:3">
      <c r="A1782" s="375" t="str">
        <f>IF(ISBLANK('Unit Type (28)'!B32), " ", 'Unit Type (28)'!B32)</f>
        <v xml:space="preserve"> </v>
      </c>
      <c r="B1782" s="375" t="str">
        <f>IF(ISBLANK('Unit Type (28)'!C32), " ", 'Unit Type (28)'!C32)</f>
        <v xml:space="preserve"> </v>
      </c>
      <c r="C1782" s="375" t="e">
        <f>B1782*'Summary Sheet'!$C$30</f>
        <v>#VALUE!</v>
      </c>
    </row>
    <row r="1783" spans="1:3">
      <c r="A1783" s="375" t="str">
        <f>IF(ISBLANK('Unit Type (28)'!B33), " ", 'Unit Type (28)'!B33)</f>
        <v xml:space="preserve"> </v>
      </c>
      <c r="B1783" s="375" t="str">
        <f>IF(ISBLANK('Unit Type (28)'!C33), " ", 'Unit Type (28)'!C33)</f>
        <v xml:space="preserve"> </v>
      </c>
      <c r="C1783" s="375" t="e">
        <f>B1783*'Summary Sheet'!$C$30</f>
        <v>#VALUE!</v>
      </c>
    </row>
    <row r="1784" spans="1:3">
      <c r="A1784" s="375" t="str">
        <f>IF(ISBLANK('Unit Type (28)'!B34), " ", 'Unit Type (28)'!B34)</f>
        <v xml:space="preserve"> </v>
      </c>
      <c r="B1784" s="375" t="str">
        <f>IF(ISBLANK('Unit Type (28)'!C34), " ", 'Unit Type (28)'!C34)</f>
        <v xml:space="preserve"> </v>
      </c>
      <c r="C1784" s="375" t="e">
        <f>B1784*'Summary Sheet'!$C$30</f>
        <v>#VALUE!</v>
      </c>
    </row>
    <row r="1785" spans="1:3">
      <c r="A1785" s="375" t="str">
        <f>IF(ISBLANK('Unit Type (28)'!B35), " ", 'Unit Type (28)'!B35)</f>
        <v xml:space="preserve"> </v>
      </c>
      <c r="B1785" s="375" t="str">
        <f>IF(ISBLANK('Unit Type (28)'!C35), " ", 'Unit Type (28)'!C35)</f>
        <v xml:space="preserve"> </v>
      </c>
      <c r="C1785" s="375" t="e">
        <f>B1785*'Summary Sheet'!$C$30</f>
        <v>#VALUE!</v>
      </c>
    </row>
    <row r="1786" spans="1:3">
      <c r="A1786" s="375" t="str">
        <f>IF(ISBLANK('Unit Type (28)'!B36), " ", 'Unit Type (28)'!B36)</f>
        <v xml:space="preserve"> </v>
      </c>
      <c r="B1786" s="375" t="str">
        <f>IF(ISBLANK('Unit Type (28)'!C36), " ", 'Unit Type (28)'!C36)</f>
        <v xml:space="preserve"> </v>
      </c>
      <c r="C1786" s="375" t="e">
        <f>B1786*'Summary Sheet'!$C$30</f>
        <v>#VALUE!</v>
      </c>
    </row>
    <row r="1787" spans="1:3">
      <c r="A1787" s="375" t="str">
        <f>IF(ISBLANK('Unit Type (28)'!B37), " ", 'Unit Type (28)'!B37)</f>
        <v xml:space="preserve"> </v>
      </c>
      <c r="B1787" s="375" t="str">
        <f>IF(ISBLANK('Unit Type (28)'!C37), " ", 'Unit Type (28)'!C37)</f>
        <v xml:space="preserve"> </v>
      </c>
      <c r="C1787" s="375" t="e">
        <f>B1787*'Summary Sheet'!$C$30</f>
        <v>#VALUE!</v>
      </c>
    </row>
    <row r="1788" spans="1:3">
      <c r="A1788" s="375" t="str">
        <f>IF(ISBLANK('Unit Type (28)'!B38), " ", 'Unit Type (28)'!B38)</f>
        <v xml:space="preserve"> </v>
      </c>
      <c r="B1788" s="375" t="str">
        <f>IF(ISBLANK('Unit Type (28)'!C38), " ", 'Unit Type (28)'!C38)</f>
        <v xml:space="preserve"> </v>
      </c>
      <c r="C1788" s="375" t="e">
        <f>B1788*'Summary Sheet'!$C$30</f>
        <v>#VALUE!</v>
      </c>
    </row>
    <row r="1789" spans="1:3">
      <c r="A1789" s="375" t="str">
        <f>IF(ISBLANK('Unit Type (28)'!B39), " ", 'Unit Type (28)'!B39)</f>
        <v xml:space="preserve"> </v>
      </c>
      <c r="B1789" s="375" t="str">
        <f>IF(ISBLANK('Unit Type (28)'!C39), " ", 'Unit Type (28)'!C39)</f>
        <v xml:space="preserve"> </v>
      </c>
      <c r="C1789" s="375" t="e">
        <f>B1789*'Summary Sheet'!$C$30</f>
        <v>#VALUE!</v>
      </c>
    </row>
    <row r="1790" spans="1:3">
      <c r="A1790" s="375" t="str">
        <f>IF(ISBLANK('Unit Type (28)'!B40), " ", 'Unit Type (28)'!B40)</f>
        <v xml:space="preserve"> </v>
      </c>
      <c r="B1790" s="375" t="str">
        <f>IF(ISBLANK('Unit Type (28)'!C40), " ", 'Unit Type (28)'!C40)</f>
        <v xml:space="preserve"> </v>
      </c>
      <c r="C1790" s="375" t="e">
        <f>B1790*'Summary Sheet'!$C$30</f>
        <v>#VALUE!</v>
      </c>
    </row>
    <row r="1791" spans="1:3">
      <c r="A1791" s="375" t="str">
        <f>IF(ISBLANK('Unit Type (28)'!B41), " ", 'Unit Type (28)'!B41)</f>
        <v xml:space="preserve"> </v>
      </c>
      <c r="B1791" s="375" t="str">
        <f>IF(ISBLANK('Unit Type (28)'!C41), " ", 'Unit Type (28)'!C41)</f>
        <v xml:space="preserve"> </v>
      </c>
      <c r="C1791" s="375" t="e">
        <f>B1791*'Summary Sheet'!$C$30</f>
        <v>#VALUE!</v>
      </c>
    </row>
    <row r="1792" spans="1:3">
      <c r="A1792" s="375" t="str">
        <f>IF(ISBLANK('Unit Type (28)'!B42), " ", 'Unit Type (28)'!B42)</f>
        <v xml:space="preserve"> </v>
      </c>
      <c r="B1792" s="375" t="str">
        <f>IF(ISBLANK('Unit Type (28)'!C42), " ", 'Unit Type (28)'!C42)</f>
        <v xml:space="preserve"> </v>
      </c>
      <c r="C1792" s="375" t="e">
        <f>B1792*'Summary Sheet'!$C$30</f>
        <v>#VALUE!</v>
      </c>
    </row>
    <row r="1793" spans="1:3">
      <c r="A1793" s="375" t="str">
        <f>IF(ISBLANK('Unit Type (28)'!B43), " ", 'Unit Type (28)'!B43)</f>
        <v xml:space="preserve"> </v>
      </c>
      <c r="B1793" s="375" t="str">
        <f>IF(ISBLANK('Unit Type (28)'!C43), " ", 'Unit Type (28)'!C43)</f>
        <v xml:space="preserve"> </v>
      </c>
      <c r="C1793" s="375" t="e">
        <f>B1793*'Summary Sheet'!$C$30</f>
        <v>#VALUE!</v>
      </c>
    </row>
    <row r="1794" spans="1:3">
      <c r="A1794" s="375" t="str">
        <f>IF(ISBLANK('Unit Type (28)'!B44), " ", 'Unit Type (28)'!B44)</f>
        <v xml:space="preserve"> </v>
      </c>
      <c r="B1794" s="375" t="str">
        <f>IF(ISBLANK('Unit Type (28)'!C44), " ", 'Unit Type (28)'!C44)</f>
        <v xml:space="preserve"> </v>
      </c>
      <c r="C1794" s="375" t="e">
        <f>B1794*'Summary Sheet'!$C$30</f>
        <v>#VALUE!</v>
      </c>
    </row>
    <row r="1795" spans="1:3">
      <c r="A1795" s="375" t="str">
        <f>IF(ISBLANK('Unit Type (28)'!B45), " ", 'Unit Type (28)'!B45)</f>
        <v xml:space="preserve"> </v>
      </c>
      <c r="B1795" s="375" t="str">
        <f>IF(ISBLANK('Unit Type (28)'!C45), " ", 'Unit Type (28)'!C45)</f>
        <v xml:space="preserve"> </v>
      </c>
      <c r="C1795" s="375" t="e">
        <f>B1795*'Summary Sheet'!$C$30</f>
        <v>#VALUE!</v>
      </c>
    </row>
    <row r="1796" spans="1:3">
      <c r="A1796" s="375" t="str">
        <f>IF(ISBLANK('Unit Type (28)'!B46), " ", 'Unit Type (28)'!B46)</f>
        <v xml:space="preserve"> </v>
      </c>
      <c r="B1796" s="375" t="str">
        <f>IF(ISBLANK('Unit Type (28)'!C46), " ", 'Unit Type (28)'!C46)</f>
        <v xml:space="preserve"> </v>
      </c>
      <c r="C1796" s="375" t="e">
        <f>B1796*'Summary Sheet'!$C$30</f>
        <v>#VALUE!</v>
      </c>
    </row>
    <row r="1797" spans="1:3">
      <c r="A1797" s="375" t="str">
        <f>IF(ISBLANK('Unit Type (28)'!B47), " ", 'Unit Type (28)'!B47)</f>
        <v xml:space="preserve"> </v>
      </c>
      <c r="B1797" s="375" t="str">
        <f>IF(ISBLANK('Unit Type (28)'!C47), " ", 'Unit Type (28)'!C47)</f>
        <v xml:space="preserve"> </v>
      </c>
      <c r="C1797" s="375" t="e">
        <f>B1797*'Summary Sheet'!$C$30</f>
        <v>#VALUE!</v>
      </c>
    </row>
    <row r="1798" spans="1:3">
      <c r="A1798" s="375" t="str">
        <f>IF(ISBLANK('Unit Type (28)'!B48), " ", 'Unit Type (28)'!B48)</f>
        <v xml:space="preserve"> </v>
      </c>
      <c r="B1798" s="375" t="str">
        <f>IF(ISBLANK('Unit Type (28)'!C48), " ", 'Unit Type (28)'!C48)</f>
        <v xml:space="preserve"> </v>
      </c>
      <c r="C1798" s="375" t="e">
        <f>B1798*'Summary Sheet'!$C$30</f>
        <v>#VALUE!</v>
      </c>
    </row>
    <row r="1799" spans="1:3">
      <c r="A1799" s="375" t="str">
        <f>IF(ISBLANK('Unit Type (28)'!B49), " ", 'Unit Type (28)'!B49)</f>
        <v xml:space="preserve"> </v>
      </c>
      <c r="B1799" s="375" t="str">
        <f>IF(ISBLANK('Unit Type (28)'!C49), " ", 'Unit Type (28)'!C49)</f>
        <v xml:space="preserve"> </v>
      </c>
      <c r="C1799" s="375" t="e">
        <f>B1799*'Summary Sheet'!$C$30</f>
        <v>#VALUE!</v>
      </c>
    </row>
    <row r="1800" spans="1:3">
      <c r="A1800" s="375" t="str">
        <f>IF(ISBLANK('Unit Type (28)'!B50), " ", 'Unit Type (28)'!B50)</f>
        <v xml:space="preserve"> </v>
      </c>
      <c r="B1800" s="375" t="str">
        <f>IF(ISBLANK('Unit Type (28)'!C50), " ", 'Unit Type (28)'!C50)</f>
        <v xml:space="preserve"> </v>
      </c>
      <c r="C1800" s="375" t="e">
        <f>B1800*'Summary Sheet'!$C$30</f>
        <v>#VALUE!</v>
      </c>
    </row>
    <row r="1801" spans="1:3">
      <c r="A1801" s="375" t="str">
        <f>IF(ISBLANK('Unit Type (28)'!B51), " ", 'Unit Type (28)'!B51)</f>
        <v xml:space="preserve"> </v>
      </c>
      <c r="B1801" s="375" t="str">
        <f>IF(ISBLANK('Unit Type (28)'!C51), " ", 'Unit Type (28)'!C51)</f>
        <v xml:space="preserve"> </v>
      </c>
      <c r="C1801" s="375" t="e">
        <f>B1801*'Summary Sheet'!$C$30</f>
        <v>#VALUE!</v>
      </c>
    </row>
    <row r="1802" spans="1:3">
      <c r="A1802" s="375" t="str">
        <f>IF(ISBLANK('Unit Type (28)'!B52), " ", 'Unit Type (28)'!B52)</f>
        <v xml:space="preserve"> </v>
      </c>
      <c r="B1802" s="375" t="str">
        <f>IF(ISBLANK('Unit Type (28)'!C52), " ", 'Unit Type (28)'!C52)</f>
        <v xml:space="preserve"> </v>
      </c>
      <c r="C1802" s="375" t="e">
        <f>B1802*'Summary Sheet'!$C$30</f>
        <v>#VALUE!</v>
      </c>
    </row>
    <row r="1803" spans="1:3">
      <c r="A1803" s="375" t="str">
        <f>IF(ISBLANK('Unit Type (28)'!B53), " ", 'Unit Type (28)'!B53)</f>
        <v xml:space="preserve"> </v>
      </c>
      <c r="B1803" s="375" t="str">
        <f>IF(ISBLANK('Unit Type (28)'!C53), " ", 'Unit Type (28)'!C53)</f>
        <v xml:space="preserve"> </v>
      </c>
      <c r="C1803" s="375" t="e">
        <f>B1803*'Summary Sheet'!$C$30</f>
        <v>#VALUE!</v>
      </c>
    </row>
    <row r="1804" spans="1:3">
      <c r="A1804" s="375" t="str">
        <f>IF(ISBLANK('Unit Type (28)'!B54), " ", 'Unit Type (28)'!B54)</f>
        <v xml:space="preserve"> </v>
      </c>
      <c r="B1804" s="375" t="str">
        <f>IF(ISBLANK('Unit Type (28)'!C54), " ", 'Unit Type (28)'!C54)</f>
        <v xml:space="preserve"> </v>
      </c>
      <c r="C1804" s="375" t="e">
        <f>B1804*'Summary Sheet'!$C$30</f>
        <v>#VALUE!</v>
      </c>
    </row>
    <row r="1805" spans="1:3">
      <c r="A1805" s="375" t="str">
        <f>IF(ISBLANK('Unit Type (28)'!B55), " ", 'Unit Type (28)'!B55)</f>
        <v xml:space="preserve"> </v>
      </c>
      <c r="B1805" s="375" t="str">
        <f>IF(ISBLANK('Unit Type (28)'!C55), " ", 'Unit Type (28)'!C55)</f>
        <v xml:space="preserve"> </v>
      </c>
      <c r="C1805" s="375" t="e">
        <f>B1805*'Summary Sheet'!$C$30</f>
        <v>#VALUE!</v>
      </c>
    </row>
    <row r="1806" spans="1:3">
      <c r="A1806" s="375" t="str">
        <f>IF(ISBLANK('Unit Type (28)'!B56), " ", 'Unit Type (28)'!B56)</f>
        <v xml:space="preserve"> </v>
      </c>
      <c r="B1806" s="375" t="str">
        <f>IF(ISBLANK('Unit Type (28)'!C56), " ", 'Unit Type (28)'!C56)</f>
        <v xml:space="preserve"> </v>
      </c>
      <c r="C1806" s="375" t="e">
        <f>B1806*'Summary Sheet'!$C$30</f>
        <v>#VALUE!</v>
      </c>
    </row>
    <row r="1807" spans="1:3">
      <c r="A1807" s="375" t="str">
        <f>IF(ISBLANK('Unit Type (28)'!B57), " ", 'Unit Type (28)'!B57)</f>
        <v xml:space="preserve"> </v>
      </c>
      <c r="B1807" s="375" t="str">
        <f>IF(ISBLANK('Unit Type (28)'!C57), " ", 'Unit Type (28)'!C57)</f>
        <v xml:space="preserve"> </v>
      </c>
      <c r="C1807" s="375" t="e">
        <f>B1807*'Summary Sheet'!$C$30</f>
        <v>#VALUE!</v>
      </c>
    </row>
    <row r="1808" spans="1:3">
      <c r="A1808" s="375" t="str">
        <f>IF(ISBLANK('Unit Type (28)'!B58), " ", 'Unit Type (28)'!B58)</f>
        <v xml:space="preserve"> </v>
      </c>
      <c r="B1808" s="375" t="str">
        <f>IF(ISBLANK('Unit Type (28)'!C58), " ", 'Unit Type (28)'!C58)</f>
        <v xml:space="preserve"> </v>
      </c>
      <c r="C1808" s="375" t="e">
        <f>B1808*'Summary Sheet'!$C$30</f>
        <v>#VALUE!</v>
      </c>
    </row>
    <row r="1809" spans="1:3">
      <c r="A1809" s="375" t="str">
        <f>IF(ISBLANK('Unit Type (28)'!B59), " ", 'Unit Type (28)'!B59)</f>
        <v xml:space="preserve"> </v>
      </c>
      <c r="B1809" s="375" t="str">
        <f>IF(ISBLANK('Unit Type (28)'!C59), " ", 'Unit Type (28)'!C59)</f>
        <v xml:space="preserve"> </v>
      </c>
      <c r="C1809" s="375" t="e">
        <f>B1809*'Summary Sheet'!$C$30</f>
        <v>#VALUE!</v>
      </c>
    </row>
    <row r="1810" spans="1:3">
      <c r="A1810" s="375" t="str">
        <f>IF(ISBLANK('Unit Type (28)'!B60), " ", 'Unit Type (28)'!B60)</f>
        <v xml:space="preserve"> </v>
      </c>
      <c r="B1810" s="375" t="str">
        <f>IF(ISBLANK('Unit Type (28)'!C60), " ", 'Unit Type (28)'!C60)</f>
        <v xml:space="preserve"> </v>
      </c>
      <c r="C1810" s="375" t="e">
        <f>B1810*'Summary Sheet'!$C$30</f>
        <v>#VALUE!</v>
      </c>
    </row>
    <row r="1811" spans="1:3">
      <c r="A1811" s="375" t="str">
        <f>IF(ISBLANK('Unit Type (28)'!B61), " ", 'Unit Type (28)'!B61)</f>
        <v xml:space="preserve"> </v>
      </c>
      <c r="B1811" s="375" t="str">
        <f>IF(ISBLANK('Unit Type (28)'!C61), " ", 'Unit Type (28)'!C61)</f>
        <v xml:space="preserve"> </v>
      </c>
      <c r="C1811" s="375" t="e">
        <f>B1811*'Summary Sheet'!$C$30</f>
        <v>#VALUE!</v>
      </c>
    </row>
    <row r="1812" spans="1:3">
      <c r="A1812" s="375" t="str">
        <f>IF(ISBLANK('Unit Type (28)'!B62), " ", 'Unit Type (28)'!B62)</f>
        <v xml:space="preserve"> </v>
      </c>
      <c r="B1812" s="375" t="str">
        <f>IF(ISBLANK('Unit Type (28)'!C62), " ", 'Unit Type (28)'!C62)</f>
        <v xml:space="preserve"> </v>
      </c>
      <c r="C1812" s="375" t="e">
        <f>B1812*'Summary Sheet'!$C$30</f>
        <v>#VALUE!</v>
      </c>
    </row>
    <row r="1813" spans="1:3">
      <c r="A1813" s="375" t="str">
        <f>IF(ISBLANK('Unit Type (28)'!B63), " ", 'Unit Type (28)'!B63)</f>
        <v xml:space="preserve"> </v>
      </c>
      <c r="B1813" s="375" t="str">
        <f>IF(ISBLANK('Unit Type (28)'!C63), " ", 'Unit Type (28)'!C63)</f>
        <v xml:space="preserve"> </v>
      </c>
      <c r="C1813" s="375" t="e">
        <f>B1813*'Summary Sheet'!$C$30</f>
        <v>#VALUE!</v>
      </c>
    </row>
    <row r="1814" spans="1:3">
      <c r="A1814" s="375" t="str">
        <f>IF(ISBLANK('Unit Type (28)'!B64), " ", 'Unit Type (28)'!B64)</f>
        <v xml:space="preserve"> </v>
      </c>
      <c r="B1814" s="375" t="str">
        <f>IF(ISBLANK('Unit Type (28)'!C64), " ", 'Unit Type (28)'!C64)</f>
        <v xml:space="preserve"> </v>
      </c>
      <c r="C1814" s="375" t="e">
        <f>B1814*'Summary Sheet'!$C$30</f>
        <v>#VALUE!</v>
      </c>
    </row>
    <row r="1815" spans="1:3">
      <c r="A1815" s="375" t="str">
        <f>IF(ISBLANK('Unit Type (28)'!B65), " ", 'Unit Type (28)'!B65)</f>
        <v xml:space="preserve"> </v>
      </c>
      <c r="B1815" s="375" t="str">
        <f>IF(ISBLANK('Unit Type (28)'!C65), " ", 'Unit Type (28)'!C65)</f>
        <v xml:space="preserve"> </v>
      </c>
      <c r="C1815" s="375" t="e">
        <f>B1815*'Summary Sheet'!$C$30</f>
        <v>#VALUE!</v>
      </c>
    </row>
    <row r="1816" spans="1:3">
      <c r="A1816" s="375" t="str">
        <f>IF(ISBLANK('Unit Type (28)'!B66), " ", 'Unit Type (28)'!B66)</f>
        <v xml:space="preserve"> </v>
      </c>
      <c r="B1816" s="375" t="str">
        <f>IF(ISBLANK('Unit Type (28)'!C66), " ", 'Unit Type (28)'!C66)</f>
        <v xml:space="preserve"> </v>
      </c>
      <c r="C1816" s="375" t="e">
        <f>B1816*'Summary Sheet'!$C$30</f>
        <v>#VALUE!</v>
      </c>
    </row>
    <row r="1817" spans="1:3">
      <c r="A1817" s="375" t="str">
        <f>IF(ISBLANK('Unit Type (28)'!B67), " ", 'Unit Type (28)'!B67)</f>
        <v xml:space="preserve"> </v>
      </c>
      <c r="B1817" s="375" t="str">
        <f>IF(ISBLANK('Unit Type (28)'!C67), " ", 'Unit Type (28)'!C67)</f>
        <v xml:space="preserve"> </v>
      </c>
      <c r="C1817" s="375" t="e">
        <f>B1817*'Summary Sheet'!$C$30</f>
        <v>#VALUE!</v>
      </c>
    </row>
    <row r="1818" spans="1:3">
      <c r="A1818" s="375" t="str">
        <f>IF(ISBLANK('Unit Type (28)'!B68), " ", 'Unit Type (28)'!B68)</f>
        <v xml:space="preserve"> </v>
      </c>
      <c r="B1818" s="375" t="str">
        <f>IF(ISBLANK('Unit Type (28)'!C68), " ", 'Unit Type (28)'!C68)</f>
        <v xml:space="preserve"> </v>
      </c>
      <c r="C1818" s="375" t="e">
        <f>B1818*'Summary Sheet'!$C$30</f>
        <v>#VALUE!</v>
      </c>
    </row>
    <row r="1819" spans="1:3">
      <c r="A1819" s="375" t="str">
        <f>IF(ISBLANK('Unit Type (28)'!B69), " ", 'Unit Type (28)'!B69)</f>
        <v xml:space="preserve"> </v>
      </c>
      <c r="B1819" s="375" t="str">
        <f>IF(ISBLANK('Unit Type (28)'!C69), " ", 'Unit Type (28)'!C69)</f>
        <v xml:space="preserve"> </v>
      </c>
      <c r="C1819" s="375" t="e">
        <f>B1819*'Summary Sheet'!$C$30</f>
        <v>#VALUE!</v>
      </c>
    </row>
    <row r="1820" spans="1:3">
      <c r="A1820" s="375" t="str">
        <f>IF(ISBLANK('Unit Type (28)'!B70), " ", 'Unit Type (28)'!B70)</f>
        <v xml:space="preserve"> </v>
      </c>
      <c r="B1820" s="375" t="str">
        <f>IF(ISBLANK('Unit Type (28)'!C70), " ", 'Unit Type (28)'!C70)</f>
        <v xml:space="preserve"> </v>
      </c>
      <c r="C1820" s="375" t="e">
        <f>B1820*'Summary Sheet'!$C$30</f>
        <v>#VALUE!</v>
      </c>
    </row>
    <row r="1821" spans="1:3">
      <c r="A1821" s="375" t="str">
        <f>IF(ISBLANK('Unit Type (29)'!B6), " ", 'Unit Type (29)'!B6)</f>
        <v xml:space="preserve"> </v>
      </c>
      <c r="B1821" s="375" t="str">
        <f>IF(ISBLANK('Unit Type (29)'!C6), " ", 'Unit Type (29)'!C6)</f>
        <v xml:space="preserve"> </v>
      </c>
      <c r="C1821" s="375" t="e">
        <f>B1821*'Summary Sheet'!$C$31</f>
        <v>#VALUE!</v>
      </c>
    </row>
    <row r="1822" spans="1:3">
      <c r="A1822" s="375" t="str">
        <f>IF(ISBLANK('Unit Type (29)'!B7), " ", 'Unit Type (29)'!B7)</f>
        <v xml:space="preserve"> </v>
      </c>
      <c r="B1822" s="375" t="str">
        <f>IF(ISBLANK('Unit Type (29)'!C7), " ", 'Unit Type (29)'!C7)</f>
        <v xml:space="preserve"> </v>
      </c>
      <c r="C1822" s="375" t="e">
        <f>B1822*'Summary Sheet'!$C$31</f>
        <v>#VALUE!</v>
      </c>
    </row>
    <row r="1823" spans="1:3">
      <c r="A1823" s="375" t="str">
        <f>IF(ISBLANK('Unit Type (29)'!B8), " ", 'Unit Type (29)'!B8)</f>
        <v xml:space="preserve"> </v>
      </c>
      <c r="B1823" s="375" t="str">
        <f>IF(ISBLANK('Unit Type (29)'!C8), " ", 'Unit Type (29)'!C8)</f>
        <v xml:space="preserve"> </v>
      </c>
      <c r="C1823" s="375" t="e">
        <f>B1823*'Summary Sheet'!$C$31</f>
        <v>#VALUE!</v>
      </c>
    </row>
    <row r="1824" spans="1:3">
      <c r="A1824" s="375" t="str">
        <f>IF(ISBLANK('Unit Type (29)'!B9), " ", 'Unit Type (29)'!B9)</f>
        <v xml:space="preserve"> </v>
      </c>
      <c r="B1824" s="375" t="str">
        <f>IF(ISBLANK('Unit Type (29)'!C9), " ", 'Unit Type (29)'!C9)</f>
        <v xml:space="preserve"> </v>
      </c>
      <c r="C1824" s="375" t="e">
        <f>B1824*'Summary Sheet'!$C$31</f>
        <v>#VALUE!</v>
      </c>
    </row>
    <row r="1825" spans="1:3">
      <c r="A1825" s="375" t="str">
        <f>IF(ISBLANK('Unit Type (29)'!B10), " ", 'Unit Type (29)'!B10)</f>
        <v xml:space="preserve"> </v>
      </c>
      <c r="B1825" s="375" t="str">
        <f>IF(ISBLANK('Unit Type (29)'!C10), " ", 'Unit Type (29)'!C10)</f>
        <v xml:space="preserve"> </v>
      </c>
      <c r="C1825" s="375" t="e">
        <f>B1825*'Summary Sheet'!$C$31</f>
        <v>#VALUE!</v>
      </c>
    </row>
    <row r="1826" spans="1:3">
      <c r="A1826" s="375" t="str">
        <f>IF(ISBLANK('Unit Type (29)'!B11), " ", 'Unit Type (29)'!B11)</f>
        <v xml:space="preserve"> </v>
      </c>
      <c r="B1826" s="375" t="str">
        <f>IF(ISBLANK('Unit Type (29)'!C11), " ", 'Unit Type (29)'!C11)</f>
        <v xml:space="preserve"> </v>
      </c>
      <c r="C1826" s="375" t="e">
        <f>B1826*'Summary Sheet'!$C$31</f>
        <v>#VALUE!</v>
      </c>
    </row>
    <row r="1827" spans="1:3">
      <c r="A1827" s="375" t="str">
        <f>IF(ISBLANK('Unit Type (29)'!B12), " ", 'Unit Type (29)'!B12)</f>
        <v xml:space="preserve"> </v>
      </c>
      <c r="B1827" s="375" t="str">
        <f>IF(ISBLANK('Unit Type (29)'!C12), " ", 'Unit Type (29)'!C12)</f>
        <v xml:space="preserve"> </v>
      </c>
      <c r="C1827" s="375" t="e">
        <f>B1827*'Summary Sheet'!$C$31</f>
        <v>#VALUE!</v>
      </c>
    </row>
    <row r="1828" spans="1:3">
      <c r="A1828" s="375" t="str">
        <f>IF(ISBLANK('Unit Type (29)'!B13), " ", 'Unit Type (29)'!B13)</f>
        <v xml:space="preserve"> </v>
      </c>
      <c r="B1828" s="375" t="str">
        <f>IF(ISBLANK('Unit Type (29)'!C13), " ", 'Unit Type (29)'!C13)</f>
        <v xml:space="preserve"> </v>
      </c>
      <c r="C1828" s="375" t="e">
        <f>B1828*'Summary Sheet'!$C$31</f>
        <v>#VALUE!</v>
      </c>
    </row>
    <row r="1829" spans="1:3">
      <c r="A1829" s="375" t="str">
        <f>IF(ISBLANK('Unit Type (29)'!B14), " ", 'Unit Type (29)'!B14)</f>
        <v xml:space="preserve"> </v>
      </c>
      <c r="B1829" s="375" t="str">
        <f>IF(ISBLANK('Unit Type (29)'!C14), " ", 'Unit Type (29)'!C14)</f>
        <v xml:space="preserve"> </v>
      </c>
      <c r="C1829" s="375" t="e">
        <f>B1829*'Summary Sheet'!$C$31</f>
        <v>#VALUE!</v>
      </c>
    </row>
    <row r="1830" spans="1:3">
      <c r="A1830" s="375" t="str">
        <f>IF(ISBLANK('Unit Type (29)'!B15), " ", 'Unit Type (29)'!B15)</f>
        <v xml:space="preserve"> </v>
      </c>
      <c r="B1830" s="375" t="str">
        <f>IF(ISBLANK('Unit Type (29)'!C15), " ", 'Unit Type (29)'!C15)</f>
        <v xml:space="preserve"> </v>
      </c>
      <c r="C1830" s="375" t="e">
        <f>B1830*'Summary Sheet'!$C$31</f>
        <v>#VALUE!</v>
      </c>
    </row>
    <row r="1831" spans="1:3">
      <c r="A1831" s="375" t="str">
        <f>IF(ISBLANK('Unit Type (29)'!B16), " ", 'Unit Type (29)'!B16)</f>
        <v xml:space="preserve"> </v>
      </c>
      <c r="B1831" s="375" t="str">
        <f>IF(ISBLANK('Unit Type (29)'!C16), " ", 'Unit Type (29)'!C16)</f>
        <v xml:space="preserve"> </v>
      </c>
      <c r="C1831" s="375" t="e">
        <f>B1831*'Summary Sheet'!$C$31</f>
        <v>#VALUE!</v>
      </c>
    </row>
    <row r="1832" spans="1:3">
      <c r="A1832" s="375" t="str">
        <f>IF(ISBLANK('Unit Type (29)'!B17), " ", 'Unit Type (29)'!B17)</f>
        <v xml:space="preserve"> </v>
      </c>
      <c r="B1832" s="375" t="str">
        <f>IF(ISBLANK('Unit Type (29)'!C17), " ", 'Unit Type (29)'!C17)</f>
        <v xml:space="preserve"> </v>
      </c>
      <c r="C1832" s="375" t="e">
        <f>B1832*'Summary Sheet'!$C$31</f>
        <v>#VALUE!</v>
      </c>
    </row>
    <row r="1833" spans="1:3">
      <c r="A1833" s="375" t="str">
        <f>IF(ISBLANK('Unit Type (29)'!B18), " ", 'Unit Type (29)'!B18)</f>
        <v xml:space="preserve"> </v>
      </c>
      <c r="B1833" s="375" t="str">
        <f>IF(ISBLANK('Unit Type (29)'!C18), " ", 'Unit Type (29)'!C18)</f>
        <v xml:space="preserve"> </v>
      </c>
      <c r="C1833" s="375" t="e">
        <f>B1833*'Summary Sheet'!$C$31</f>
        <v>#VALUE!</v>
      </c>
    </row>
    <row r="1834" spans="1:3">
      <c r="A1834" s="375" t="str">
        <f>IF(ISBLANK('Unit Type (29)'!B19), " ", 'Unit Type (29)'!B19)</f>
        <v xml:space="preserve"> </v>
      </c>
      <c r="B1834" s="375" t="str">
        <f>IF(ISBLANK('Unit Type (29)'!C19), " ", 'Unit Type (29)'!C19)</f>
        <v xml:space="preserve"> </v>
      </c>
      <c r="C1834" s="375" t="e">
        <f>B1834*'Summary Sheet'!$C$31</f>
        <v>#VALUE!</v>
      </c>
    </row>
    <row r="1835" spans="1:3">
      <c r="A1835" s="375" t="str">
        <f>IF(ISBLANK('Unit Type (29)'!B20), " ", 'Unit Type (29)'!B20)</f>
        <v xml:space="preserve"> </v>
      </c>
      <c r="B1835" s="375" t="str">
        <f>IF(ISBLANK('Unit Type (29)'!C20), " ", 'Unit Type (29)'!C20)</f>
        <v xml:space="preserve"> </v>
      </c>
      <c r="C1835" s="375" t="e">
        <f>B1835*'Summary Sheet'!$C$31</f>
        <v>#VALUE!</v>
      </c>
    </row>
    <row r="1836" spans="1:3">
      <c r="A1836" s="375" t="str">
        <f>IF(ISBLANK('Unit Type (29)'!B21), " ", 'Unit Type (29)'!B21)</f>
        <v xml:space="preserve"> </v>
      </c>
      <c r="B1836" s="375" t="str">
        <f>IF(ISBLANK('Unit Type (29)'!C21), " ", 'Unit Type (29)'!C21)</f>
        <v xml:space="preserve"> </v>
      </c>
      <c r="C1836" s="375" t="e">
        <f>B1836*'Summary Sheet'!$C$31</f>
        <v>#VALUE!</v>
      </c>
    </row>
    <row r="1837" spans="1:3">
      <c r="A1837" s="375" t="str">
        <f>IF(ISBLANK('Unit Type (29)'!B22), " ", 'Unit Type (29)'!B22)</f>
        <v xml:space="preserve"> </v>
      </c>
      <c r="B1837" s="375" t="str">
        <f>IF(ISBLANK('Unit Type (29)'!C22), " ", 'Unit Type (29)'!C22)</f>
        <v xml:space="preserve"> </v>
      </c>
      <c r="C1837" s="375" t="e">
        <f>B1837*'Summary Sheet'!$C$31</f>
        <v>#VALUE!</v>
      </c>
    </row>
    <row r="1838" spans="1:3">
      <c r="A1838" s="375" t="str">
        <f>IF(ISBLANK('Unit Type (29)'!B23), " ", 'Unit Type (29)'!B23)</f>
        <v xml:space="preserve"> </v>
      </c>
      <c r="B1838" s="375" t="str">
        <f>IF(ISBLANK('Unit Type (29)'!C23), " ", 'Unit Type (29)'!C23)</f>
        <v xml:space="preserve"> </v>
      </c>
      <c r="C1838" s="375" t="e">
        <f>B1838*'Summary Sheet'!$C$31</f>
        <v>#VALUE!</v>
      </c>
    </row>
    <row r="1839" spans="1:3">
      <c r="A1839" s="375" t="str">
        <f>IF(ISBLANK('Unit Type (29)'!B24), " ", 'Unit Type (29)'!B24)</f>
        <v xml:space="preserve"> </v>
      </c>
      <c r="B1839" s="375" t="str">
        <f>IF(ISBLANK('Unit Type (29)'!C24), " ", 'Unit Type (29)'!C24)</f>
        <v xml:space="preserve"> </v>
      </c>
      <c r="C1839" s="375" t="e">
        <f>B1839*'Summary Sheet'!$C$31</f>
        <v>#VALUE!</v>
      </c>
    </row>
    <row r="1840" spans="1:3">
      <c r="A1840" s="375" t="str">
        <f>IF(ISBLANK('Unit Type (29)'!B25), " ", 'Unit Type (29)'!B25)</f>
        <v xml:space="preserve"> </v>
      </c>
      <c r="B1840" s="375" t="str">
        <f>IF(ISBLANK('Unit Type (29)'!C25), " ", 'Unit Type (29)'!C25)</f>
        <v xml:space="preserve"> </v>
      </c>
      <c r="C1840" s="375" t="e">
        <f>B1840*'Summary Sheet'!$C$31</f>
        <v>#VALUE!</v>
      </c>
    </row>
    <row r="1841" spans="1:3">
      <c r="A1841" s="375" t="str">
        <f>IF(ISBLANK('Unit Type (29)'!B26), " ", 'Unit Type (29)'!B26)</f>
        <v xml:space="preserve"> </v>
      </c>
      <c r="B1841" s="375" t="str">
        <f>IF(ISBLANK('Unit Type (29)'!C26), " ", 'Unit Type (29)'!C26)</f>
        <v xml:space="preserve"> </v>
      </c>
      <c r="C1841" s="375" t="e">
        <f>B1841*'Summary Sheet'!$C$31</f>
        <v>#VALUE!</v>
      </c>
    </row>
    <row r="1842" spans="1:3">
      <c r="A1842" s="375" t="str">
        <f>IF(ISBLANK('Unit Type (29)'!B27), " ", 'Unit Type (29)'!B27)</f>
        <v xml:space="preserve"> </v>
      </c>
      <c r="B1842" s="375" t="str">
        <f>IF(ISBLANK('Unit Type (29)'!C27), " ", 'Unit Type (29)'!C27)</f>
        <v xml:space="preserve"> </v>
      </c>
      <c r="C1842" s="375" t="e">
        <f>B1842*'Summary Sheet'!$C$31</f>
        <v>#VALUE!</v>
      </c>
    </row>
    <row r="1843" spans="1:3">
      <c r="A1843" s="375" t="str">
        <f>IF(ISBLANK('Unit Type (29)'!B28), " ", 'Unit Type (29)'!B28)</f>
        <v xml:space="preserve"> </v>
      </c>
      <c r="B1843" s="375" t="str">
        <f>IF(ISBLANK('Unit Type (29)'!C28), " ", 'Unit Type (29)'!C28)</f>
        <v xml:space="preserve"> </v>
      </c>
      <c r="C1843" s="375" t="e">
        <f>B1843*'Summary Sheet'!$C$31</f>
        <v>#VALUE!</v>
      </c>
    </row>
    <row r="1844" spans="1:3">
      <c r="A1844" s="375" t="str">
        <f>IF(ISBLANK('Unit Type (29)'!B29), " ", 'Unit Type (29)'!B29)</f>
        <v xml:space="preserve"> </v>
      </c>
      <c r="B1844" s="375" t="str">
        <f>IF(ISBLANK('Unit Type (29)'!C29), " ", 'Unit Type (29)'!C29)</f>
        <v xml:space="preserve"> </v>
      </c>
      <c r="C1844" s="375" t="e">
        <f>B1844*'Summary Sheet'!$C$31</f>
        <v>#VALUE!</v>
      </c>
    </row>
    <row r="1845" spans="1:3">
      <c r="A1845" s="375" t="str">
        <f>IF(ISBLANK('Unit Type (29)'!B30), " ", 'Unit Type (29)'!B30)</f>
        <v xml:space="preserve"> </v>
      </c>
      <c r="B1845" s="375" t="str">
        <f>IF(ISBLANK('Unit Type (29)'!C30), " ", 'Unit Type (29)'!C30)</f>
        <v xml:space="preserve"> </v>
      </c>
      <c r="C1845" s="375" t="e">
        <f>B1845*'Summary Sheet'!$C$31</f>
        <v>#VALUE!</v>
      </c>
    </row>
    <row r="1846" spans="1:3">
      <c r="A1846" s="375" t="str">
        <f>IF(ISBLANK('Unit Type (29)'!B31), " ", 'Unit Type (29)'!B31)</f>
        <v xml:space="preserve"> </v>
      </c>
      <c r="B1846" s="375" t="str">
        <f>IF(ISBLANK('Unit Type (29)'!C31), " ", 'Unit Type (29)'!C31)</f>
        <v xml:space="preserve"> </v>
      </c>
      <c r="C1846" s="375" t="e">
        <f>B1846*'Summary Sheet'!$C$31</f>
        <v>#VALUE!</v>
      </c>
    </row>
    <row r="1847" spans="1:3">
      <c r="A1847" s="375" t="str">
        <f>IF(ISBLANK('Unit Type (29)'!B32), " ", 'Unit Type (29)'!B32)</f>
        <v xml:space="preserve"> </v>
      </c>
      <c r="B1847" s="375" t="str">
        <f>IF(ISBLANK('Unit Type (29)'!C32), " ", 'Unit Type (29)'!C32)</f>
        <v xml:space="preserve"> </v>
      </c>
      <c r="C1847" s="375" t="e">
        <f>B1847*'Summary Sheet'!$C$31</f>
        <v>#VALUE!</v>
      </c>
    </row>
    <row r="1848" spans="1:3">
      <c r="A1848" s="375" t="str">
        <f>IF(ISBLANK('Unit Type (29)'!B33), " ", 'Unit Type (29)'!B33)</f>
        <v xml:space="preserve"> </v>
      </c>
      <c r="B1848" s="375" t="str">
        <f>IF(ISBLANK('Unit Type (29)'!C33), " ", 'Unit Type (29)'!C33)</f>
        <v xml:space="preserve"> </v>
      </c>
      <c r="C1848" s="375" t="e">
        <f>B1848*'Summary Sheet'!$C$31</f>
        <v>#VALUE!</v>
      </c>
    </row>
    <row r="1849" spans="1:3">
      <c r="A1849" s="375" t="str">
        <f>IF(ISBLANK('Unit Type (29)'!B34), " ", 'Unit Type (29)'!B34)</f>
        <v xml:space="preserve"> </v>
      </c>
      <c r="B1849" s="375" t="str">
        <f>IF(ISBLANK('Unit Type (29)'!C34), " ", 'Unit Type (29)'!C34)</f>
        <v xml:space="preserve"> </v>
      </c>
      <c r="C1849" s="375" t="e">
        <f>B1849*'Summary Sheet'!$C$31</f>
        <v>#VALUE!</v>
      </c>
    </row>
    <row r="1850" spans="1:3">
      <c r="A1850" s="375" t="str">
        <f>IF(ISBLANK('Unit Type (29)'!B35), " ", 'Unit Type (29)'!B35)</f>
        <v xml:space="preserve"> </v>
      </c>
      <c r="B1850" s="375" t="str">
        <f>IF(ISBLANK('Unit Type (29)'!C35), " ", 'Unit Type (29)'!C35)</f>
        <v xml:space="preserve"> </v>
      </c>
      <c r="C1850" s="375" t="e">
        <f>B1850*'Summary Sheet'!$C$31</f>
        <v>#VALUE!</v>
      </c>
    </row>
    <row r="1851" spans="1:3">
      <c r="A1851" s="375" t="str">
        <f>IF(ISBLANK('Unit Type (29)'!B36), " ", 'Unit Type (29)'!B36)</f>
        <v xml:space="preserve"> </v>
      </c>
      <c r="B1851" s="375" t="str">
        <f>IF(ISBLANK('Unit Type (29)'!C36), " ", 'Unit Type (29)'!C36)</f>
        <v xml:space="preserve"> </v>
      </c>
      <c r="C1851" s="375" t="e">
        <f>B1851*'Summary Sheet'!$C$31</f>
        <v>#VALUE!</v>
      </c>
    </row>
    <row r="1852" spans="1:3">
      <c r="A1852" s="375" t="str">
        <f>IF(ISBLANK('Unit Type (29)'!B37), " ", 'Unit Type (29)'!B37)</f>
        <v xml:space="preserve"> </v>
      </c>
      <c r="B1852" s="375" t="str">
        <f>IF(ISBLANK('Unit Type (29)'!C37), " ", 'Unit Type (29)'!C37)</f>
        <v xml:space="preserve"> </v>
      </c>
      <c r="C1852" s="375" t="e">
        <f>B1852*'Summary Sheet'!$C$31</f>
        <v>#VALUE!</v>
      </c>
    </row>
    <row r="1853" spans="1:3">
      <c r="A1853" s="375" t="str">
        <f>IF(ISBLANK('Unit Type (29)'!B38), " ", 'Unit Type (29)'!B38)</f>
        <v xml:space="preserve"> </v>
      </c>
      <c r="B1853" s="375" t="str">
        <f>IF(ISBLANK('Unit Type (29)'!C38), " ", 'Unit Type (29)'!C38)</f>
        <v xml:space="preserve"> </v>
      </c>
      <c r="C1853" s="375" t="e">
        <f>B1853*'Summary Sheet'!$C$31</f>
        <v>#VALUE!</v>
      </c>
    </row>
    <row r="1854" spans="1:3">
      <c r="A1854" s="375" t="str">
        <f>IF(ISBLANK('Unit Type (29)'!B39), " ", 'Unit Type (29)'!B39)</f>
        <v xml:space="preserve"> </v>
      </c>
      <c r="B1854" s="375" t="str">
        <f>IF(ISBLANK('Unit Type (29)'!C39), " ", 'Unit Type (29)'!C39)</f>
        <v xml:space="preserve"> </v>
      </c>
      <c r="C1854" s="375" t="e">
        <f>B1854*'Summary Sheet'!$C$31</f>
        <v>#VALUE!</v>
      </c>
    </row>
    <row r="1855" spans="1:3">
      <c r="A1855" s="375" t="str">
        <f>IF(ISBLANK('Unit Type (29)'!B40), " ", 'Unit Type (29)'!B40)</f>
        <v xml:space="preserve"> </v>
      </c>
      <c r="B1855" s="375" t="str">
        <f>IF(ISBLANK('Unit Type (29)'!C40), " ", 'Unit Type (29)'!C40)</f>
        <v xml:space="preserve"> </v>
      </c>
      <c r="C1855" s="375" t="e">
        <f>B1855*'Summary Sheet'!$C$31</f>
        <v>#VALUE!</v>
      </c>
    </row>
    <row r="1856" spans="1:3">
      <c r="A1856" s="375" t="str">
        <f>IF(ISBLANK('Unit Type (29)'!B41), " ", 'Unit Type (29)'!B41)</f>
        <v xml:space="preserve"> </v>
      </c>
      <c r="B1856" s="375" t="str">
        <f>IF(ISBLANK('Unit Type (29)'!C41), " ", 'Unit Type (29)'!C41)</f>
        <v xml:space="preserve"> </v>
      </c>
      <c r="C1856" s="375" t="e">
        <f>B1856*'Summary Sheet'!$C$31</f>
        <v>#VALUE!</v>
      </c>
    </row>
    <row r="1857" spans="1:3">
      <c r="A1857" s="375" t="str">
        <f>IF(ISBLANK('Unit Type (29)'!B42), " ", 'Unit Type (29)'!B42)</f>
        <v xml:space="preserve"> </v>
      </c>
      <c r="B1857" s="375" t="str">
        <f>IF(ISBLANK('Unit Type (29)'!C42), " ", 'Unit Type (29)'!C42)</f>
        <v xml:space="preserve"> </v>
      </c>
      <c r="C1857" s="375" t="e">
        <f>B1857*'Summary Sheet'!$C$31</f>
        <v>#VALUE!</v>
      </c>
    </row>
    <row r="1858" spans="1:3">
      <c r="A1858" s="375" t="str">
        <f>IF(ISBLANK('Unit Type (29)'!B43), " ", 'Unit Type (29)'!B43)</f>
        <v xml:space="preserve"> </v>
      </c>
      <c r="B1858" s="375" t="str">
        <f>IF(ISBLANK('Unit Type (29)'!C43), " ", 'Unit Type (29)'!C43)</f>
        <v xml:space="preserve"> </v>
      </c>
      <c r="C1858" s="375" t="e">
        <f>B1858*'Summary Sheet'!$C$31</f>
        <v>#VALUE!</v>
      </c>
    </row>
    <row r="1859" spans="1:3">
      <c r="A1859" s="375" t="str">
        <f>IF(ISBLANK('Unit Type (29)'!B44), " ", 'Unit Type (29)'!B44)</f>
        <v xml:space="preserve"> </v>
      </c>
      <c r="B1859" s="375" t="str">
        <f>IF(ISBLANK('Unit Type (29)'!C44), " ", 'Unit Type (29)'!C44)</f>
        <v xml:space="preserve"> </v>
      </c>
      <c r="C1859" s="375" t="e">
        <f>B1859*'Summary Sheet'!$C$31</f>
        <v>#VALUE!</v>
      </c>
    </row>
    <row r="1860" spans="1:3">
      <c r="A1860" s="375" t="str">
        <f>IF(ISBLANK('Unit Type (29)'!B45), " ", 'Unit Type (29)'!B45)</f>
        <v xml:space="preserve"> </v>
      </c>
      <c r="B1860" s="375" t="str">
        <f>IF(ISBLANK('Unit Type (29)'!C45), " ", 'Unit Type (29)'!C45)</f>
        <v xml:space="preserve"> </v>
      </c>
      <c r="C1860" s="375" t="e">
        <f>B1860*'Summary Sheet'!$C$31</f>
        <v>#VALUE!</v>
      </c>
    </row>
    <row r="1861" spans="1:3">
      <c r="A1861" s="375" t="str">
        <f>IF(ISBLANK('Unit Type (29)'!B46), " ", 'Unit Type (29)'!B46)</f>
        <v xml:space="preserve"> </v>
      </c>
      <c r="B1861" s="375" t="str">
        <f>IF(ISBLANK('Unit Type (29)'!C46), " ", 'Unit Type (29)'!C46)</f>
        <v xml:space="preserve"> </v>
      </c>
      <c r="C1861" s="375" t="e">
        <f>B1861*'Summary Sheet'!$C$31</f>
        <v>#VALUE!</v>
      </c>
    </row>
    <row r="1862" spans="1:3">
      <c r="A1862" s="375" t="str">
        <f>IF(ISBLANK('Unit Type (29)'!B47), " ", 'Unit Type (29)'!B47)</f>
        <v xml:space="preserve"> </v>
      </c>
      <c r="B1862" s="375" t="str">
        <f>IF(ISBLANK('Unit Type (29)'!C47), " ", 'Unit Type (29)'!C47)</f>
        <v xml:space="preserve"> </v>
      </c>
      <c r="C1862" s="375" t="e">
        <f>B1862*'Summary Sheet'!$C$31</f>
        <v>#VALUE!</v>
      </c>
    </row>
    <row r="1863" spans="1:3">
      <c r="A1863" s="375" t="str">
        <f>IF(ISBLANK('Unit Type (29)'!B48), " ", 'Unit Type (29)'!B48)</f>
        <v xml:space="preserve"> </v>
      </c>
      <c r="B1863" s="375" t="str">
        <f>IF(ISBLANK('Unit Type (29)'!C48), " ", 'Unit Type (29)'!C48)</f>
        <v xml:space="preserve"> </v>
      </c>
      <c r="C1863" s="375" t="e">
        <f>B1863*'Summary Sheet'!$C$31</f>
        <v>#VALUE!</v>
      </c>
    </row>
    <row r="1864" spans="1:3">
      <c r="A1864" s="375" t="str">
        <f>IF(ISBLANK('Unit Type (29)'!B49), " ", 'Unit Type (29)'!B49)</f>
        <v xml:space="preserve"> </v>
      </c>
      <c r="B1864" s="375" t="str">
        <f>IF(ISBLANK('Unit Type (29)'!C49), " ", 'Unit Type (29)'!C49)</f>
        <v xml:space="preserve"> </v>
      </c>
      <c r="C1864" s="375" t="e">
        <f>B1864*'Summary Sheet'!$C$31</f>
        <v>#VALUE!</v>
      </c>
    </row>
    <row r="1865" spans="1:3">
      <c r="A1865" s="375" t="str">
        <f>IF(ISBLANK('Unit Type (29)'!B50), " ", 'Unit Type (29)'!B50)</f>
        <v xml:space="preserve"> </v>
      </c>
      <c r="B1865" s="375" t="str">
        <f>IF(ISBLANK('Unit Type (29)'!C50), " ", 'Unit Type (29)'!C50)</f>
        <v xml:space="preserve"> </v>
      </c>
      <c r="C1865" s="375" t="e">
        <f>B1865*'Summary Sheet'!$C$31</f>
        <v>#VALUE!</v>
      </c>
    </row>
    <row r="1866" spans="1:3">
      <c r="A1866" s="375" t="str">
        <f>IF(ISBLANK('Unit Type (29)'!B51), " ", 'Unit Type (29)'!B51)</f>
        <v xml:space="preserve"> </v>
      </c>
      <c r="B1866" s="375" t="str">
        <f>IF(ISBLANK('Unit Type (29)'!C51), " ", 'Unit Type (29)'!C51)</f>
        <v xml:space="preserve"> </v>
      </c>
      <c r="C1866" s="375" t="e">
        <f>B1866*'Summary Sheet'!$C$31</f>
        <v>#VALUE!</v>
      </c>
    </row>
    <row r="1867" spans="1:3">
      <c r="A1867" s="375" t="str">
        <f>IF(ISBLANK('Unit Type (29)'!B52), " ", 'Unit Type (29)'!B52)</f>
        <v xml:space="preserve"> </v>
      </c>
      <c r="B1867" s="375" t="str">
        <f>IF(ISBLANK('Unit Type (29)'!C52), " ", 'Unit Type (29)'!C52)</f>
        <v xml:space="preserve"> </v>
      </c>
      <c r="C1867" s="375" t="e">
        <f>B1867*'Summary Sheet'!$C$31</f>
        <v>#VALUE!</v>
      </c>
    </row>
    <row r="1868" spans="1:3">
      <c r="A1868" s="375" t="str">
        <f>IF(ISBLANK('Unit Type (29)'!B53), " ", 'Unit Type (29)'!B53)</f>
        <v xml:space="preserve"> </v>
      </c>
      <c r="B1868" s="375" t="str">
        <f>IF(ISBLANK('Unit Type (29)'!C53), " ", 'Unit Type (29)'!C53)</f>
        <v xml:space="preserve"> </v>
      </c>
      <c r="C1868" s="375" t="e">
        <f>B1868*'Summary Sheet'!$C$31</f>
        <v>#VALUE!</v>
      </c>
    </row>
    <row r="1869" spans="1:3">
      <c r="A1869" s="375" t="str">
        <f>IF(ISBLANK('Unit Type (29)'!B54), " ", 'Unit Type (29)'!B54)</f>
        <v xml:space="preserve"> </v>
      </c>
      <c r="B1869" s="375" t="str">
        <f>IF(ISBLANK('Unit Type (29)'!C54), " ", 'Unit Type (29)'!C54)</f>
        <v xml:space="preserve"> </v>
      </c>
      <c r="C1869" s="375" t="e">
        <f>B1869*'Summary Sheet'!$C$31</f>
        <v>#VALUE!</v>
      </c>
    </row>
    <row r="1870" spans="1:3">
      <c r="A1870" s="375" t="str">
        <f>IF(ISBLANK('Unit Type (29)'!B55), " ", 'Unit Type (29)'!B55)</f>
        <v xml:space="preserve"> </v>
      </c>
      <c r="B1870" s="375" t="str">
        <f>IF(ISBLANK('Unit Type (29)'!C55), " ", 'Unit Type (29)'!C55)</f>
        <v xml:space="preserve"> </v>
      </c>
      <c r="C1870" s="375" t="e">
        <f>B1870*'Summary Sheet'!$C$31</f>
        <v>#VALUE!</v>
      </c>
    </row>
    <row r="1871" spans="1:3">
      <c r="A1871" s="375" t="str">
        <f>IF(ISBLANK('Unit Type (29)'!B56), " ", 'Unit Type (29)'!B56)</f>
        <v xml:space="preserve"> </v>
      </c>
      <c r="B1871" s="375" t="str">
        <f>IF(ISBLANK('Unit Type (29)'!C56), " ", 'Unit Type (29)'!C56)</f>
        <v xml:space="preserve"> </v>
      </c>
      <c r="C1871" s="375" t="e">
        <f>B1871*'Summary Sheet'!$C$31</f>
        <v>#VALUE!</v>
      </c>
    </row>
    <row r="1872" spans="1:3">
      <c r="A1872" s="375" t="str">
        <f>IF(ISBLANK('Unit Type (29)'!B57), " ", 'Unit Type (29)'!B57)</f>
        <v xml:space="preserve"> </v>
      </c>
      <c r="B1872" s="375" t="str">
        <f>IF(ISBLANK('Unit Type (29)'!C57), " ", 'Unit Type (29)'!C57)</f>
        <v xml:space="preserve"> </v>
      </c>
      <c r="C1872" s="375" t="e">
        <f>B1872*'Summary Sheet'!$C$31</f>
        <v>#VALUE!</v>
      </c>
    </row>
    <row r="1873" spans="1:3">
      <c r="A1873" s="375" t="str">
        <f>IF(ISBLANK('Unit Type (29)'!B58), " ", 'Unit Type (29)'!B58)</f>
        <v xml:space="preserve"> </v>
      </c>
      <c r="B1873" s="375" t="str">
        <f>IF(ISBLANK('Unit Type (29)'!C58), " ", 'Unit Type (29)'!C58)</f>
        <v xml:space="preserve"> </v>
      </c>
      <c r="C1873" s="375" t="e">
        <f>B1873*'Summary Sheet'!$C$31</f>
        <v>#VALUE!</v>
      </c>
    </row>
    <row r="1874" spans="1:3">
      <c r="A1874" s="375" t="str">
        <f>IF(ISBLANK('Unit Type (29)'!B59), " ", 'Unit Type (29)'!B59)</f>
        <v xml:space="preserve"> </v>
      </c>
      <c r="B1874" s="375" t="str">
        <f>IF(ISBLANK('Unit Type (29)'!C59), " ", 'Unit Type (29)'!C59)</f>
        <v xml:space="preserve"> </v>
      </c>
      <c r="C1874" s="375" t="e">
        <f>B1874*'Summary Sheet'!$C$31</f>
        <v>#VALUE!</v>
      </c>
    </row>
    <row r="1875" spans="1:3">
      <c r="A1875" s="375" t="str">
        <f>IF(ISBLANK('Unit Type (29)'!B60), " ", 'Unit Type (29)'!B60)</f>
        <v xml:space="preserve"> </v>
      </c>
      <c r="B1875" s="375" t="str">
        <f>IF(ISBLANK('Unit Type (29)'!C60), " ", 'Unit Type (29)'!C60)</f>
        <v xml:space="preserve"> </v>
      </c>
      <c r="C1875" s="375" t="e">
        <f>B1875*'Summary Sheet'!$C$31</f>
        <v>#VALUE!</v>
      </c>
    </row>
    <row r="1876" spans="1:3">
      <c r="A1876" s="375" t="str">
        <f>IF(ISBLANK('Unit Type (29)'!B61), " ", 'Unit Type (29)'!B61)</f>
        <v xml:space="preserve"> </v>
      </c>
      <c r="B1876" s="375" t="str">
        <f>IF(ISBLANK('Unit Type (29)'!C61), " ", 'Unit Type (29)'!C61)</f>
        <v xml:space="preserve"> </v>
      </c>
      <c r="C1876" s="375" t="e">
        <f>B1876*'Summary Sheet'!$C$31</f>
        <v>#VALUE!</v>
      </c>
    </row>
    <row r="1877" spans="1:3">
      <c r="A1877" s="375" t="str">
        <f>IF(ISBLANK('Unit Type (29)'!B62), " ", 'Unit Type (29)'!B62)</f>
        <v xml:space="preserve"> </v>
      </c>
      <c r="B1877" s="375" t="str">
        <f>IF(ISBLANK('Unit Type (29)'!C62), " ", 'Unit Type (29)'!C62)</f>
        <v xml:space="preserve"> </v>
      </c>
      <c r="C1877" s="375" t="e">
        <f>B1877*'Summary Sheet'!$C$31</f>
        <v>#VALUE!</v>
      </c>
    </row>
    <row r="1878" spans="1:3">
      <c r="A1878" s="375" t="str">
        <f>IF(ISBLANK('Unit Type (29)'!B63), " ", 'Unit Type (29)'!B63)</f>
        <v xml:space="preserve"> </v>
      </c>
      <c r="B1878" s="375" t="str">
        <f>IF(ISBLANK('Unit Type (29)'!C63), " ", 'Unit Type (29)'!C63)</f>
        <v xml:space="preserve"> </v>
      </c>
      <c r="C1878" s="375" t="e">
        <f>B1878*'Summary Sheet'!$C$31</f>
        <v>#VALUE!</v>
      </c>
    </row>
    <row r="1879" spans="1:3">
      <c r="A1879" s="375" t="str">
        <f>IF(ISBLANK('Unit Type (29)'!B64), " ", 'Unit Type (29)'!B64)</f>
        <v xml:space="preserve"> </v>
      </c>
      <c r="B1879" s="375" t="str">
        <f>IF(ISBLANK('Unit Type (29)'!C64), " ", 'Unit Type (29)'!C64)</f>
        <v xml:space="preserve"> </v>
      </c>
      <c r="C1879" s="375" t="e">
        <f>B1879*'Summary Sheet'!$C$31</f>
        <v>#VALUE!</v>
      </c>
    </row>
    <row r="1880" spans="1:3">
      <c r="A1880" s="375" t="str">
        <f>IF(ISBLANK('Unit Type (29)'!B65), " ", 'Unit Type (29)'!B65)</f>
        <v xml:space="preserve"> </v>
      </c>
      <c r="B1880" s="375" t="str">
        <f>IF(ISBLANK('Unit Type (29)'!C65), " ", 'Unit Type (29)'!C65)</f>
        <v xml:space="preserve"> </v>
      </c>
      <c r="C1880" s="375" t="e">
        <f>B1880*'Summary Sheet'!$C$31</f>
        <v>#VALUE!</v>
      </c>
    </row>
    <row r="1881" spans="1:3">
      <c r="A1881" s="375" t="str">
        <f>IF(ISBLANK('Unit Type (29)'!B66), " ", 'Unit Type (29)'!B66)</f>
        <v xml:space="preserve"> </v>
      </c>
      <c r="B1881" s="375" t="str">
        <f>IF(ISBLANK('Unit Type (29)'!C66), " ", 'Unit Type (29)'!C66)</f>
        <v xml:space="preserve"> </v>
      </c>
      <c r="C1881" s="375" t="e">
        <f>B1881*'Summary Sheet'!$C$31</f>
        <v>#VALUE!</v>
      </c>
    </row>
    <row r="1882" spans="1:3">
      <c r="A1882" s="375" t="str">
        <f>IF(ISBLANK('Unit Type (29)'!B67), " ", 'Unit Type (29)'!B67)</f>
        <v xml:space="preserve"> </v>
      </c>
      <c r="B1882" s="375" t="str">
        <f>IF(ISBLANK('Unit Type (29)'!C67), " ", 'Unit Type (29)'!C67)</f>
        <v xml:space="preserve"> </v>
      </c>
      <c r="C1882" s="375" t="e">
        <f>B1882*'Summary Sheet'!$C$31</f>
        <v>#VALUE!</v>
      </c>
    </row>
    <row r="1883" spans="1:3">
      <c r="A1883" s="375" t="str">
        <f>IF(ISBLANK('Unit Type (29)'!B68), " ", 'Unit Type (29)'!B68)</f>
        <v xml:space="preserve"> </v>
      </c>
      <c r="B1883" s="375" t="str">
        <f>IF(ISBLANK('Unit Type (29)'!C68), " ", 'Unit Type (29)'!C68)</f>
        <v xml:space="preserve"> </v>
      </c>
      <c r="C1883" s="375" t="e">
        <f>B1883*'Summary Sheet'!$C$31</f>
        <v>#VALUE!</v>
      </c>
    </row>
    <row r="1884" spans="1:3">
      <c r="A1884" s="375" t="str">
        <f>IF(ISBLANK('Unit Type (29)'!B69), " ", 'Unit Type (29)'!B69)</f>
        <v xml:space="preserve"> </v>
      </c>
      <c r="B1884" s="375" t="str">
        <f>IF(ISBLANK('Unit Type (29)'!C69), " ", 'Unit Type (29)'!C69)</f>
        <v xml:space="preserve"> </v>
      </c>
      <c r="C1884" s="375" t="e">
        <f>B1884*'Summary Sheet'!$C$31</f>
        <v>#VALUE!</v>
      </c>
    </row>
    <row r="1885" spans="1:3">
      <c r="A1885" s="375" t="str">
        <f>IF(ISBLANK('Unit Type (29)'!B70), " ", 'Unit Type (29)'!B70)</f>
        <v xml:space="preserve"> </v>
      </c>
      <c r="B1885" s="375" t="str">
        <f>IF(ISBLANK('Unit Type (29)'!C70), " ", 'Unit Type (29)'!C70)</f>
        <v xml:space="preserve"> </v>
      </c>
      <c r="C1885" s="375" t="e">
        <f>B1885*'Summary Sheet'!$C$31</f>
        <v>#VALUE!</v>
      </c>
    </row>
    <row r="1886" spans="1:3">
      <c r="A1886" s="375" t="str">
        <f>IF(ISBLANK('Unit Type (30)'!B6), " ", 'Unit Type (30)'!B6)</f>
        <v xml:space="preserve"> </v>
      </c>
      <c r="B1886" s="375" t="str">
        <f>IF(ISBLANK('Unit Type (30)'!C6), " ", 'Unit Type (30)'!C6)</f>
        <v xml:space="preserve"> </v>
      </c>
      <c r="C1886" s="375" t="e">
        <f>B1886*'Summary Sheet'!$C$32</f>
        <v>#VALUE!</v>
      </c>
    </row>
    <row r="1887" spans="1:3">
      <c r="A1887" s="375" t="str">
        <f>IF(ISBLANK('Unit Type (30)'!B7), " ", 'Unit Type (30)'!B7)</f>
        <v xml:space="preserve"> </v>
      </c>
      <c r="B1887" s="375" t="str">
        <f>IF(ISBLANK('Unit Type (30)'!C7), " ", 'Unit Type (30)'!C7)</f>
        <v xml:space="preserve"> </v>
      </c>
      <c r="C1887" s="375" t="e">
        <f>B1887*'Summary Sheet'!$C$32</f>
        <v>#VALUE!</v>
      </c>
    </row>
    <row r="1888" spans="1:3">
      <c r="A1888" s="375" t="str">
        <f>IF(ISBLANK('Unit Type (30)'!B8), " ", 'Unit Type (30)'!B8)</f>
        <v xml:space="preserve"> </v>
      </c>
      <c r="B1888" s="375" t="str">
        <f>IF(ISBLANK('Unit Type (30)'!C8), " ", 'Unit Type (30)'!C8)</f>
        <v xml:space="preserve"> </v>
      </c>
      <c r="C1888" s="375" t="e">
        <f>B1888*'Summary Sheet'!$C$32</f>
        <v>#VALUE!</v>
      </c>
    </row>
    <row r="1889" spans="1:3">
      <c r="A1889" s="375" t="str">
        <f>IF(ISBLANK('Unit Type (30)'!B9), " ", 'Unit Type (30)'!B9)</f>
        <v xml:space="preserve"> </v>
      </c>
      <c r="B1889" s="375" t="str">
        <f>IF(ISBLANK('Unit Type (30)'!C9), " ", 'Unit Type (30)'!C9)</f>
        <v xml:space="preserve"> </v>
      </c>
      <c r="C1889" s="375" t="e">
        <f>B1889*'Summary Sheet'!$C$32</f>
        <v>#VALUE!</v>
      </c>
    </row>
    <row r="1890" spans="1:3">
      <c r="A1890" s="375" t="str">
        <f>IF(ISBLANK('Unit Type (30)'!B10), " ", 'Unit Type (30)'!B10)</f>
        <v xml:space="preserve"> </v>
      </c>
      <c r="B1890" s="375" t="str">
        <f>IF(ISBLANK('Unit Type (30)'!C10), " ", 'Unit Type (30)'!C10)</f>
        <v xml:space="preserve"> </v>
      </c>
      <c r="C1890" s="375" t="e">
        <f>B1890*'Summary Sheet'!$C$32</f>
        <v>#VALUE!</v>
      </c>
    </row>
    <row r="1891" spans="1:3">
      <c r="A1891" s="375" t="str">
        <f>IF(ISBLANK('Unit Type (30)'!B11), " ", 'Unit Type (30)'!B11)</f>
        <v xml:space="preserve"> </v>
      </c>
      <c r="B1891" s="375" t="str">
        <f>IF(ISBLANK('Unit Type (30)'!C11), " ", 'Unit Type (30)'!C11)</f>
        <v xml:space="preserve"> </v>
      </c>
      <c r="C1891" s="375" t="e">
        <f>B1891*'Summary Sheet'!$C$32</f>
        <v>#VALUE!</v>
      </c>
    </row>
    <row r="1892" spans="1:3">
      <c r="A1892" s="375" t="str">
        <f>IF(ISBLANK('Unit Type (30)'!B12), " ", 'Unit Type (30)'!B12)</f>
        <v xml:space="preserve"> </v>
      </c>
      <c r="B1892" s="375" t="str">
        <f>IF(ISBLANK('Unit Type (30)'!C12), " ", 'Unit Type (30)'!C12)</f>
        <v xml:space="preserve"> </v>
      </c>
      <c r="C1892" s="375" t="e">
        <f>B1892*'Summary Sheet'!$C$32</f>
        <v>#VALUE!</v>
      </c>
    </row>
    <row r="1893" spans="1:3">
      <c r="A1893" s="375" t="str">
        <f>IF(ISBLANK('Unit Type (30)'!B13), " ", 'Unit Type (30)'!B13)</f>
        <v xml:space="preserve"> </v>
      </c>
      <c r="B1893" s="375" t="str">
        <f>IF(ISBLANK('Unit Type (30)'!C13), " ", 'Unit Type (30)'!C13)</f>
        <v xml:space="preserve"> </v>
      </c>
      <c r="C1893" s="375" t="e">
        <f>B1893*'Summary Sheet'!$C$32</f>
        <v>#VALUE!</v>
      </c>
    </row>
    <row r="1894" spans="1:3">
      <c r="A1894" s="375" t="str">
        <f>IF(ISBLANK('Unit Type (30)'!B14), " ", 'Unit Type (30)'!B14)</f>
        <v xml:space="preserve"> </v>
      </c>
      <c r="B1894" s="375" t="str">
        <f>IF(ISBLANK('Unit Type (30)'!C14), " ", 'Unit Type (30)'!C14)</f>
        <v xml:space="preserve"> </v>
      </c>
      <c r="C1894" s="375" t="e">
        <f>B1894*'Summary Sheet'!$C$32</f>
        <v>#VALUE!</v>
      </c>
    </row>
    <row r="1895" spans="1:3">
      <c r="A1895" s="375" t="str">
        <f>IF(ISBLANK('Unit Type (30)'!B15), " ", 'Unit Type (30)'!B15)</f>
        <v xml:space="preserve"> </v>
      </c>
      <c r="B1895" s="375" t="str">
        <f>IF(ISBLANK('Unit Type (30)'!C15), " ", 'Unit Type (30)'!C15)</f>
        <v xml:space="preserve"> </v>
      </c>
      <c r="C1895" s="375" t="e">
        <f>B1895*'Summary Sheet'!$C$32</f>
        <v>#VALUE!</v>
      </c>
    </row>
    <row r="1896" spans="1:3">
      <c r="A1896" s="375" t="str">
        <f>IF(ISBLANK('Unit Type (30)'!B16), " ", 'Unit Type (30)'!B16)</f>
        <v xml:space="preserve"> </v>
      </c>
      <c r="B1896" s="375" t="str">
        <f>IF(ISBLANK('Unit Type (30)'!C16), " ", 'Unit Type (30)'!C16)</f>
        <v xml:space="preserve"> </v>
      </c>
      <c r="C1896" s="375" t="e">
        <f>B1896*'Summary Sheet'!$C$32</f>
        <v>#VALUE!</v>
      </c>
    </row>
    <row r="1897" spans="1:3">
      <c r="A1897" s="375" t="str">
        <f>IF(ISBLANK('Unit Type (30)'!B17), " ", 'Unit Type (30)'!B17)</f>
        <v xml:space="preserve"> </v>
      </c>
      <c r="B1897" s="375" t="str">
        <f>IF(ISBLANK('Unit Type (30)'!C17), " ", 'Unit Type (30)'!C17)</f>
        <v xml:space="preserve"> </v>
      </c>
      <c r="C1897" s="375" t="e">
        <f>B1897*'Summary Sheet'!$C$32</f>
        <v>#VALUE!</v>
      </c>
    </row>
    <row r="1898" spans="1:3">
      <c r="A1898" s="375" t="str">
        <f>IF(ISBLANK('Unit Type (30)'!B18), " ", 'Unit Type (30)'!B18)</f>
        <v xml:space="preserve"> </v>
      </c>
      <c r="B1898" s="375" t="str">
        <f>IF(ISBLANK('Unit Type (30)'!C18), " ", 'Unit Type (30)'!C18)</f>
        <v xml:space="preserve"> </v>
      </c>
      <c r="C1898" s="375" t="e">
        <f>B1898*'Summary Sheet'!$C$32</f>
        <v>#VALUE!</v>
      </c>
    </row>
    <row r="1899" spans="1:3">
      <c r="A1899" s="375" t="str">
        <f>IF(ISBLANK('Unit Type (30)'!B19), " ", 'Unit Type (30)'!B19)</f>
        <v xml:space="preserve"> </v>
      </c>
      <c r="B1899" s="375" t="str">
        <f>IF(ISBLANK('Unit Type (30)'!C19), " ", 'Unit Type (30)'!C19)</f>
        <v xml:space="preserve"> </v>
      </c>
      <c r="C1899" s="375" t="e">
        <f>B1899*'Summary Sheet'!$C$32</f>
        <v>#VALUE!</v>
      </c>
    </row>
    <row r="1900" spans="1:3">
      <c r="A1900" s="375" t="str">
        <f>IF(ISBLANK('Unit Type (30)'!B20), " ", 'Unit Type (30)'!B20)</f>
        <v xml:space="preserve"> </v>
      </c>
      <c r="B1900" s="375" t="str">
        <f>IF(ISBLANK('Unit Type (30)'!C20), " ", 'Unit Type (30)'!C20)</f>
        <v xml:space="preserve"> </v>
      </c>
      <c r="C1900" s="375" t="e">
        <f>B1900*'Summary Sheet'!$C$32</f>
        <v>#VALUE!</v>
      </c>
    </row>
    <row r="1901" spans="1:3">
      <c r="A1901" s="375" t="str">
        <f>IF(ISBLANK('Unit Type (30)'!B21), " ", 'Unit Type (30)'!B21)</f>
        <v xml:space="preserve"> </v>
      </c>
      <c r="B1901" s="375" t="str">
        <f>IF(ISBLANK('Unit Type (30)'!C21), " ", 'Unit Type (30)'!C21)</f>
        <v xml:space="preserve"> </v>
      </c>
      <c r="C1901" s="375" t="e">
        <f>B1901*'Summary Sheet'!$C$32</f>
        <v>#VALUE!</v>
      </c>
    </row>
    <row r="1902" spans="1:3">
      <c r="A1902" s="375" t="str">
        <f>IF(ISBLANK('Unit Type (30)'!B22), " ", 'Unit Type (30)'!B22)</f>
        <v xml:space="preserve"> </v>
      </c>
      <c r="B1902" s="375" t="str">
        <f>IF(ISBLANK('Unit Type (30)'!C22), " ", 'Unit Type (30)'!C22)</f>
        <v xml:space="preserve"> </v>
      </c>
      <c r="C1902" s="375" t="e">
        <f>B1902*'Summary Sheet'!$C$32</f>
        <v>#VALUE!</v>
      </c>
    </row>
    <row r="1903" spans="1:3">
      <c r="A1903" s="375" t="str">
        <f>IF(ISBLANK('Unit Type (30)'!B23), " ", 'Unit Type (30)'!B23)</f>
        <v xml:space="preserve"> </v>
      </c>
      <c r="B1903" s="375" t="str">
        <f>IF(ISBLANK('Unit Type (30)'!C23), " ", 'Unit Type (30)'!C23)</f>
        <v xml:space="preserve"> </v>
      </c>
      <c r="C1903" s="375" t="e">
        <f>B1903*'Summary Sheet'!$C$32</f>
        <v>#VALUE!</v>
      </c>
    </row>
    <row r="1904" spans="1:3">
      <c r="A1904" s="375" t="str">
        <f>IF(ISBLANK('Unit Type (30)'!B24), " ", 'Unit Type (30)'!B24)</f>
        <v xml:space="preserve"> </v>
      </c>
      <c r="B1904" s="375" t="str">
        <f>IF(ISBLANK('Unit Type (30)'!C24), " ", 'Unit Type (30)'!C24)</f>
        <v xml:space="preserve"> </v>
      </c>
      <c r="C1904" s="375" t="e">
        <f>B1904*'Summary Sheet'!$C$32</f>
        <v>#VALUE!</v>
      </c>
    </row>
    <row r="1905" spans="1:3">
      <c r="A1905" s="375" t="str">
        <f>IF(ISBLANK('Unit Type (30)'!B25), " ", 'Unit Type (30)'!B25)</f>
        <v xml:space="preserve"> </v>
      </c>
      <c r="B1905" s="375" t="str">
        <f>IF(ISBLANK('Unit Type (30)'!C25), " ", 'Unit Type (30)'!C25)</f>
        <v xml:space="preserve"> </v>
      </c>
      <c r="C1905" s="375" t="e">
        <f>B1905*'Summary Sheet'!$C$32</f>
        <v>#VALUE!</v>
      </c>
    </row>
    <row r="1906" spans="1:3">
      <c r="A1906" s="375" t="str">
        <f>IF(ISBLANK('Unit Type (30)'!B26), " ", 'Unit Type (30)'!B26)</f>
        <v xml:space="preserve"> </v>
      </c>
      <c r="B1906" s="375" t="str">
        <f>IF(ISBLANK('Unit Type (30)'!C26), " ", 'Unit Type (30)'!C26)</f>
        <v xml:space="preserve"> </v>
      </c>
      <c r="C1906" s="375" t="e">
        <f>B1906*'Summary Sheet'!$C$32</f>
        <v>#VALUE!</v>
      </c>
    </row>
    <row r="1907" spans="1:3">
      <c r="A1907" s="375" t="str">
        <f>IF(ISBLANK('Unit Type (30)'!B27), " ", 'Unit Type (30)'!B27)</f>
        <v xml:space="preserve"> </v>
      </c>
      <c r="B1907" s="375" t="str">
        <f>IF(ISBLANK('Unit Type (30)'!C27), " ", 'Unit Type (30)'!C27)</f>
        <v xml:space="preserve"> </v>
      </c>
      <c r="C1907" s="375" t="e">
        <f>B1907*'Summary Sheet'!$C$32</f>
        <v>#VALUE!</v>
      </c>
    </row>
    <row r="1908" spans="1:3">
      <c r="A1908" s="375" t="str">
        <f>IF(ISBLANK('Unit Type (30)'!B28), " ", 'Unit Type (30)'!B28)</f>
        <v xml:space="preserve"> </v>
      </c>
      <c r="B1908" s="375" t="str">
        <f>IF(ISBLANK('Unit Type (30)'!C28), " ", 'Unit Type (30)'!C28)</f>
        <v xml:space="preserve"> </v>
      </c>
      <c r="C1908" s="375" t="e">
        <f>B1908*'Summary Sheet'!$C$32</f>
        <v>#VALUE!</v>
      </c>
    </row>
    <row r="1909" spans="1:3">
      <c r="A1909" s="375" t="str">
        <f>IF(ISBLANK('Unit Type (30)'!B29), " ", 'Unit Type (30)'!B29)</f>
        <v xml:space="preserve"> </v>
      </c>
      <c r="B1909" s="375" t="str">
        <f>IF(ISBLANK('Unit Type (30)'!C29), " ", 'Unit Type (30)'!C29)</f>
        <v xml:space="preserve"> </v>
      </c>
      <c r="C1909" s="375" t="e">
        <f>B1909*'Summary Sheet'!$C$32</f>
        <v>#VALUE!</v>
      </c>
    </row>
    <row r="1910" spans="1:3">
      <c r="A1910" s="375" t="str">
        <f>IF(ISBLANK('Unit Type (30)'!B30), " ", 'Unit Type (30)'!B30)</f>
        <v xml:space="preserve"> </v>
      </c>
      <c r="B1910" s="375" t="str">
        <f>IF(ISBLANK('Unit Type (30)'!C30), " ", 'Unit Type (30)'!C30)</f>
        <v xml:space="preserve"> </v>
      </c>
      <c r="C1910" s="375" t="e">
        <f>B1910*'Summary Sheet'!$C$32</f>
        <v>#VALUE!</v>
      </c>
    </row>
    <row r="1911" spans="1:3">
      <c r="A1911" s="375" t="str">
        <f>IF(ISBLANK('Unit Type (30)'!B31), " ", 'Unit Type (30)'!B31)</f>
        <v xml:space="preserve"> </v>
      </c>
      <c r="B1911" s="375" t="str">
        <f>IF(ISBLANK('Unit Type (30)'!C31), " ", 'Unit Type (30)'!C31)</f>
        <v xml:space="preserve"> </v>
      </c>
      <c r="C1911" s="375" t="e">
        <f>B1911*'Summary Sheet'!$C$32</f>
        <v>#VALUE!</v>
      </c>
    </row>
    <row r="1912" spans="1:3">
      <c r="A1912" s="375" t="str">
        <f>IF(ISBLANK('Unit Type (30)'!B32), " ", 'Unit Type (30)'!B32)</f>
        <v xml:space="preserve"> </v>
      </c>
      <c r="B1912" s="375" t="str">
        <f>IF(ISBLANK('Unit Type (30)'!C32), " ", 'Unit Type (30)'!C32)</f>
        <v xml:space="preserve"> </v>
      </c>
      <c r="C1912" s="375" t="e">
        <f>B1912*'Summary Sheet'!$C$32</f>
        <v>#VALUE!</v>
      </c>
    </row>
    <row r="1913" spans="1:3">
      <c r="A1913" s="375" t="str">
        <f>IF(ISBLANK('Unit Type (30)'!B33), " ", 'Unit Type (30)'!B33)</f>
        <v xml:space="preserve"> </v>
      </c>
      <c r="B1913" s="375" t="str">
        <f>IF(ISBLANK('Unit Type (30)'!C33), " ", 'Unit Type (30)'!C33)</f>
        <v xml:space="preserve"> </v>
      </c>
      <c r="C1913" s="375" t="e">
        <f>B1913*'Summary Sheet'!$C$32</f>
        <v>#VALUE!</v>
      </c>
    </row>
    <row r="1914" spans="1:3">
      <c r="A1914" s="375" t="str">
        <f>IF(ISBLANK('Unit Type (30)'!B34), " ", 'Unit Type (30)'!B34)</f>
        <v xml:space="preserve"> </v>
      </c>
      <c r="B1914" s="375" t="str">
        <f>IF(ISBLANK('Unit Type (30)'!C34), " ", 'Unit Type (30)'!C34)</f>
        <v xml:space="preserve"> </v>
      </c>
      <c r="C1914" s="375" t="e">
        <f>B1914*'Summary Sheet'!$C$32</f>
        <v>#VALUE!</v>
      </c>
    </row>
    <row r="1915" spans="1:3">
      <c r="A1915" s="375" t="str">
        <f>IF(ISBLANK('Unit Type (30)'!B35), " ", 'Unit Type (30)'!B35)</f>
        <v xml:space="preserve"> </v>
      </c>
      <c r="B1915" s="375" t="str">
        <f>IF(ISBLANK('Unit Type (30)'!C35), " ", 'Unit Type (30)'!C35)</f>
        <v xml:space="preserve"> </v>
      </c>
      <c r="C1915" s="375" t="e">
        <f>B1915*'Summary Sheet'!$C$32</f>
        <v>#VALUE!</v>
      </c>
    </row>
    <row r="1916" spans="1:3">
      <c r="A1916" s="375" t="str">
        <f>IF(ISBLANK('Unit Type (30)'!B36), " ", 'Unit Type (30)'!B36)</f>
        <v xml:space="preserve"> </v>
      </c>
      <c r="B1916" s="375" t="str">
        <f>IF(ISBLANK('Unit Type (30)'!C36), " ", 'Unit Type (30)'!C36)</f>
        <v xml:space="preserve"> </v>
      </c>
      <c r="C1916" s="375" t="e">
        <f>B1916*'Summary Sheet'!$C$32</f>
        <v>#VALUE!</v>
      </c>
    </row>
    <row r="1917" spans="1:3">
      <c r="A1917" s="375" t="str">
        <f>IF(ISBLANK('Unit Type (30)'!B37), " ", 'Unit Type (30)'!B37)</f>
        <v xml:space="preserve"> </v>
      </c>
      <c r="B1917" s="375" t="str">
        <f>IF(ISBLANK('Unit Type (30)'!C37), " ", 'Unit Type (30)'!C37)</f>
        <v xml:space="preserve"> </v>
      </c>
      <c r="C1917" s="375" t="e">
        <f>B1917*'Summary Sheet'!$C$32</f>
        <v>#VALUE!</v>
      </c>
    </row>
    <row r="1918" spans="1:3">
      <c r="A1918" s="375" t="str">
        <f>IF(ISBLANK('Unit Type (30)'!B38), " ", 'Unit Type (30)'!B38)</f>
        <v xml:space="preserve"> </v>
      </c>
      <c r="B1918" s="375" t="str">
        <f>IF(ISBLANK('Unit Type (30)'!C38), " ", 'Unit Type (30)'!C38)</f>
        <v xml:space="preserve"> </v>
      </c>
      <c r="C1918" s="375" t="e">
        <f>B1918*'Summary Sheet'!$C$32</f>
        <v>#VALUE!</v>
      </c>
    </row>
    <row r="1919" spans="1:3">
      <c r="A1919" s="375" t="str">
        <f>IF(ISBLANK('Unit Type (30)'!B39), " ", 'Unit Type (30)'!B39)</f>
        <v xml:space="preserve"> </v>
      </c>
      <c r="B1919" s="375" t="str">
        <f>IF(ISBLANK('Unit Type (30)'!C39), " ", 'Unit Type (30)'!C39)</f>
        <v xml:space="preserve"> </v>
      </c>
      <c r="C1919" s="375" t="e">
        <f>B1919*'Summary Sheet'!$C$32</f>
        <v>#VALUE!</v>
      </c>
    </row>
    <row r="1920" spans="1:3">
      <c r="A1920" s="375" t="str">
        <f>IF(ISBLANK('Unit Type (30)'!B40), " ", 'Unit Type (30)'!B40)</f>
        <v xml:space="preserve"> </v>
      </c>
      <c r="B1920" s="375" t="str">
        <f>IF(ISBLANK('Unit Type (30)'!C40), " ", 'Unit Type (30)'!C40)</f>
        <v xml:space="preserve"> </v>
      </c>
      <c r="C1920" s="375" t="e">
        <f>B1920*'Summary Sheet'!$C$32</f>
        <v>#VALUE!</v>
      </c>
    </row>
    <row r="1921" spans="1:3">
      <c r="A1921" s="375" t="str">
        <f>IF(ISBLANK('Unit Type (30)'!B41), " ", 'Unit Type (30)'!B41)</f>
        <v xml:space="preserve"> </v>
      </c>
      <c r="B1921" s="375" t="str">
        <f>IF(ISBLANK('Unit Type (30)'!C41), " ", 'Unit Type (30)'!C41)</f>
        <v xml:space="preserve"> </v>
      </c>
      <c r="C1921" s="375" t="e">
        <f>B1921*'Summary Sheet'!$C$32</f>
        <v>#VALUE!</v>
      </c>
    </row>
    <row r="1922" spans="1:3">
      <c r="A1922" s="375" t="str">
        <f>IF(ISBLANK('Unit Type (30)'!B42), " ", 'Unit Type (30)'!B42)</f>
        <v xml:space="preserve"> </v>
      </c>
      <c r="B1922" s="375" t="str">
        <f>IF(ISBLANK('Unit Type (30)'!C42), " ", 'Unit Type (30)'!C42)</f>
        <v xml:space="preserve"> </v>
      </c>
      <c r="C1922" s="375" t="e">
        <f>B1922*'Summary Sheet'!$C$32</f>
        <v>#VALUE!</v>
      </c>
    </row>
    <row r="1923" spans="1:3">
      <c r="A1923" s="375" t="str">
        <f>IF(ISBLANK('Unit Type (30)'!B43), " ", 'Unit Type (30)'!B43)</f>
        <v xml:space="preserve"> </v>
      </c>
      <c r="B1923" s="375" t="str">
        <f>IF(ISBLANK('Unit Type (30)'!C43), " ", 'Unit Type (30)'!C43)</f>
        <v xml:space="preserve"> </v>
      </c>
      <c r="C1923" s="375" t="e">
        <f>B1923*'Summary Sheet'!$C$32</f>
        <v>#VALUE!</v>
      </c>
    </row>
    <row r="1924" spans="1:3">
      <c r="A1924" s="375" t="str">
        <f>IF(ISBLANK('Unit Type (30)'!B44), " ", 'Unit Type (30)'!B44)</f>
        <v xml:space="preserve"> </v>
      </c>
      <c r="B1924" s="375" t="str">
        <f>IF(ISBLANK('Unit Type (30)'!C44), " ", 'Unit Type (30)'!C44)</f>
        <v xml:space="preserve"> </v>
      </c>
      <c r="C1924" s="375" t="e">
        <f>B1924*'Summary Sheet'!$C$32</f>
        <v>#VALUE!</v>
      </c>
    </row>
    <row r="1925" spans="1:3">
      <c r="A1925" s="375" t="str">
        <f>IF(ISBLANK('Unit Type (30)'!B45), " ", 'Unit Type (30)'!B45)</f>
        <v xml:space="preserve"> </v>
      </c>
      <c r="B1925" s="375" t="str">
        <f>IF(ISBLANK('Unit Type (30)'!C45), " ", 'Unit Type (30)'!C45)</f>
        <v xml:space="preserve"> </v>
      </c>
      <c r="C1925" s="375" t="e">
        <f>B1925*'Summary Sheet'!$C$32</f>
        <v>#VALUE!</v>
      </c>
    </row>
    <row r="1926" spans="1:3">
      <c r="A1926" s="375" t="str">
        <f>IF(ISBLANK('Unit Type (30)'!B46), " ", 'Unit Type (30)'!B46)</f>
        <v xml:space="preserve"> </v>
      </c>
      <c r="B1926" s="375" t="str">
        <f>IF(ISBLANK('Unit Type (30)'!C46), " ", 'Unit Type (30)'!C46)</f>
        <v xml:space="preserve"> </v>
      </c>
      <c r="C1926" s="375" t="e">
        <f>B1926*'Summary Sheet'!$C$32</f>
        <v>#VALUE!</v>
      </c>
    </row>
    <row r="1927" spans="1:3">
      <c r="A1927" s="375" t="str">
        <f>IF(ISBLANK('Unit Type (30)'!B47), " ", 'Unit Type (30)'!B47)</f>
        <v xml:space="preserve"> </v>
      </c>
      <c r="B1927" s="375" t="str">
        <f>IF(ISBLANK('Unit Type (30)'!C47), " ", 'Unit Type (30)'!C47)</f>
        <v xml:space="preserve"> </v>
      </c>
      <c r="C1927" s="375" t="e">
        <f>B1927*'Summary Sheet'!$C$32</f>
        <v>#VALUE!</v>
      </c>
    </row>
    <row r="1928" spans="1:3">
      <c r="A1928" s="375" t="str">
        <f>IF(ISBLANK('Unit Type (30)'!B48), " ", 'Unit Type (30)'!B48)</f>
        <v xml:space="preserve"> </v>
      </c>
      <c r="B1928" s="375" t="str">
        <f>IF(ISBLANK('Unit Type (30)'!C48), " ", 'Unit Type (30)'!C48)</f>
        <v xml:space="preserve"> </v>
      </c>
      <c r="C1928" s="375" t="e">
        <f>B1928*'Summary Sheet'!$C$32</f>
        <v>#VALUE!</v>
      </c>
    </row>
    <row r="1929" spans="1:3">
      <c r="A1929" s="375" t="str">
        <f>IF(ISBLANK('Unit Type (30)'!B49), " ", 'Unit Type (30)'!B49)</f>
        <v xml:space="preserve"> </v>
      </c>
      <c r="B1929" s="375" t="str">
        <f>IF(ISBLANK('Unit Type (30)'!C49), " ", 'Unit Type (30)'!C49)</f>
        <v xml:space="preserve"> </v>
      </c>
      <c r="C1929" s="375" t="e">
        <f>B1929*'Summary Sheet'!$C$32</f>
        <v>#VALUE!</v>
      </c>
    </row>
    <row r="1930" spans="1:3">
      <c r="A1930" s="375" t="str">
        <f>IF(ISBLANK('Unit Type (30)'!B50), " ", 'Unit Type (30)'!B50)</f>
        <v xml:space="preserve"> </v>
      </c>
      <c r="B1930" s="375" t="str">
        <f>IF(ISBLANK('Unit Type (30)'!C50), " ", 'Unit Type (30)'!C50)</f>
        <v xml:space="preserve"> </v>
      </c>
      <c r="C1930" s="375" t="e">
        <f>B1930*'Summary Sheet'!$C$32</f>
        <v>#VALUE!</v>
      </c>
    </row>
    <row r="1931" spans="1:3">
      <c r="A1931" s="375" t="str">
        <f>IF(ISBLANK('Unit Type (30)'!B51), " ", 'Unit Type (30)'!B51)</f>
        <v xml:space="preserve"> </v>
      </c>
      <c r="B1931" s="375" t="str">
        <f>IF(ISBLANK('Unit Type (30)'!C51), " ", 'Unit Type (30)'!C51)</f>
        <v xml:space="preserve"> </v>
      </c>
      <c r="C1931" s="375" t="e">
        <f>B1931*'Summary Sheet'!$C$32</f>
        <v>#VALUE!</v>
      </c>
    </row>
    <row r="1932" spans="1:3">
      <c r="A1932" s="375" t="str">
        <f>IF(ISBLANK('Unit Type (30)'!B52), " ", 'Unit Type (30)'!B52)</f>
        <v xml:space="preserve"> </v>
      </c>
      <c r="B1932" s="375" t="str">
        <f>IF(ISBLANK('Unit Type (30)'!C52), " ", 'Unit Type (30)'!C52)</f>
        <v xml:space="preserve"> </v>
      </c>
      <c r="C1932" s="375" t="e">
        <f>B1932*'Summary Sheet'!$C$32</f>
        <v>#VALUE!</v>
      </c>
    </row>
    <row r="1933" spans="1:3">
      <c r="A1933" s="375" t="str">
        <f>IF(ISBLANK('Unit Type (30)'!B53), " ", 'Unit Type (30)'!B53)</f>
        <v xml:space="preserve"> </v>
      </c>
      <c r="B1933" s="375" t="str">
        <f>IF(ISBLANK('Unit Type (30)'!C53), " ", 'Unit Type (30)'!C53)</f>
        <v xml:space="preserve"> </v>
      </c>
      <c r="C1933" s="375" t="e">
        <f>B1933*'Summary Sheet'!$C$32</f>
        <v>#VALUE!</v>
      </c>
    </row>
    <row r="1934" spans="1:3">
      <c r="A1934" s="375" t="str">
        <f>IF(ISBLANK('Unit Type (30)'!B54), " ", 'Unit Type (30)'!B54)</f>
        <v xml:space="preserve"> </v>
      </c>
      <c r="B1934" s="375" t="str">
        <f>IF(ISBLANK('Unit Type (30)'!C54), " ", 'Unit Type (30)'!C54)</f>
        <v xml:space="preserve"> </v>
      </c>
      <c r="C1934" s="375" t="e">
        <f>B1934*'Summary Sheet'!$C$32</f>
        <v>#VALUE!</v>
      </c>
    </row>
    <row r="1935" spans="1:3">
      <c r="A1935" s="375" t="str">
        <f>IF(ISBLANK('Unit Type (30)'!B55), " ", 'Unit Type (30)'!B55)</f>
        <v xml:space="preserve"> </v>
      </c>
      <c r="B1935" s="375" t="str">
        <f>IF(ISBLANK('Unit Type (30)'!C55), " ", 'Unit Type (30)'!C55)</f>
        <v xml:space="preserve"> </v>
      </c>
      <c r="C1935" s="375" t="e">
        <f>B1935*'Summary Sheet'!$C$32</f>
        <v>#VALUE!</v>
      </c>
    </row>
    <row r="1936" spans="1:3">
      <c r="A1936" s="375" t="str">
        <f>IF(ISBLANK('Unit Type (30)'!B56), " ", 'Unit Type (30)'!B56)</f>
        <v xml:space="preserve"> </v>
      </c>
      <c r="B1936" s="375" t="str">
        <f>IF(ISBLANK('Unit Type (30)'!C56), " ", 'Unit Type (30)'!C56)</f>
        <v xml:space="preserve"> </v>
      </c>
      <c r="C1936" s="375" t="e">
        <f>B1936*'Summary Sheet'!$C$32</f>
        <v>#VALUE!</v>
      </c>
    </row>
    <row r="1937" spans="1:3">
      <c r="A1937" s="375" t="str">
        <f>IF(ISBLANK('Unit Type (30)'!B57), " ", 'Unit Type (30)'!B57)</f>
        <v xml:space="preserve"> </v>
      </c>
      <c r="B1937" s="375" t="str">
        <f>IF(ISBLANK('Unit Type (30)'!C57), " ", 'Unit Type (30)'!C57)</f>
        <v xml:space="preserve"> </v>
      </c>
      <c r="C1937" s="375" t="e">
        <f>B1937*'Summary Sheet'!$C$32</f>
        <v>#VALUE!</v>
      </c>
    </row>
    <row r="1938" spans="1:3">
      <c r="A1938" s="375" t="str">
        <f>IF(ISBLANK('Unit Type (30)'!B58), " ", 'Unit Type (30)'!B58)</f>
        <v xml:space="preserve"> </v>
      </c>
      <c r="B1938" s="375" t="str">
        <f>IF(ISBLANK('Unit Type (30)'!C58), " ", 'Unit Type (30)'!C58)</f>
        <v xml:space="preserve"> </v>
      </c>
      <c r="C1938" s="375" t="e">
        <f>B1938*'Summary Sheet'!$C$32</f>
        <v>#VALUE!</v>
      </c>
    </row>
    <row r="1939" spans="1:3">
      <c r="A1939" s="375" t="str">
        <f>IF(ISBLANK('Unit Type (30)'!B59), " ", 'Unit Type (30)'!B59)</f>
        <v xml:space="preserve"> </v>
      </c>
      <c r="B1939" s="375" t="str">
        <f>IF(ISBLANK('Unit Type (30)'!C59), " ", 'Unit Type (30)'!C59)</f>
        <v xml:space="preserve"> </v>
      </c>
      <c r="C1939" s="375" t="e">
        <f>B1939*'Summary Sheet'!$C$32</f>
        <v>#VALUE!</v>
      </c>
    </row>
    <row r="1940" spans="1:3">
      <c r="A1940" s="375" t="str">
        <f>IF(ISBLANK('Unit Type (30)'!B60), " ", 'Unit Type (30)'!B60)</f>
        <v xml:space="preserve"> </v>
      </c>
      <c r="B1940" s="375" t="str">
        <f>IF(ISBLANK('Unit Type (30)'!C60), " ", 'Unit Type (30)'!C60)</f>
        <v xml:space="preserve"> </v>
      </c>
      <c r="C1940" s="375" t="e">
        <f>B1940*'Summary Sheet'!$C$32</f>
        <v>#VALUE!</v>
      </c>
    </row>
    <row r="1941" spans="1:3">
      <c r="A1941" s="375" t="str">
        <f>IF(ISBLANK('Unit Type (30)'!B61), " ", 'Unit Type (30)'!B61)</f>
        <v xml:space="preserve"> </v>
      </c>
      <c r="B1941" s="375" t="str">
        <f>IF(ISBLANK('Unit Type (30)'!C61), " ", 'Unit Type (30)'!C61)</f>
        <v xml:space="preserve"> </v>
      </c>
      <c r="C1941" s="375" t="e">
        <f>B1941*'Summary Sheet'!$C$32</f>
        <v>#VALUE!</v>
      </c>
    </row>
    <row r="1942" spans="1:3">
      <c r="A1942" s="375" t="str">
        <f>IF(ISBLANK('Unit Type (30)'!B62), " ", 'Unit Type (30)'!B62)</f>
        <v xml:space="preserve"> </v>
      </c>
      <c r="B1942" s="375" t="str">
        <f>IF(ISBLANK('Unit Type (30)'!C62), " ", 'Unit Type (30)'!C62)</f>
        <v xml:space="preserve"> </v>
      </c>
      <c r="C1942" s="375" t="e">
        <f>B1942*'Summary Sheet'!$C$32</f>
        <v>#VALUE!</v>
      </c>
    </row>
    <row r="1943" spans="1:3">
      <c r="A1943" s="375" t="str">
        <f>IF(ISBLANK('Unit Type (30)'!B63), " ", 'Unit Type (30)'!B63)</f>
        <v xml:space="preserve"> </v>
      </c>
      <c r="B1943" s="375" t="str">
        <f>IF(ISBLANK('Unit Type (30)'!C63), " ", 'Unit Type (30)'!C63)</f>
        <v xml:space="preserve"> </v>
      </c>
      <c r="C1943" s="375" t="e">
        <f>B1943*'Summary Sheet'!$C$32</f>
        <v>#VALUE!</v>
      </c>
    </row>
    <row r="1944" spans="1:3">
      <c r="A1944" s="375" t="str">
        <f>IF(ISBLANK('Unit Type (30)'!B64), " ", 'Unit Type (30)'!B64)</f>
        <v xml:space="preserve"> </v>
      </c>
      <c r="B1944" s="375" t="str">
        <f>IF(ISBLANK('Unit Type (30)'!C64), " ", 'Unit Type (30)'!C64)</f>
        <v xml:space="preserve"> </v>
      </c>
      <c r="C1944" s="375" t="e">
        <f>B1944*'Summary Sheet'!$C$32</f>
        <v>#VALUE!</v>
      </c>
    </row>
    <row r="1945" spans="1:3">
      <c r="A1945" s="375" t="str">
        <f>IF(ISBLANK('Unit Type (30)'!B65), " ", 'Unit Type (30)'!B65)</f>
        <v xml:space="preserve"> </v>
      </c>
      <c r="B1945" s="375" t="str">
        <f>IF(ISBLANK('Unit Type (30)'!C65), " ", 'Unit Type (30)'!C65)</f>
        <v xml:space="preserve"> </v>
      </c>
      <c r="C1945" s="375" t="e">
        <f>B1945*'Summary Sheet'!$C$32</f>
        <v>#VALUE!</v>
      </c>
    </row>
    <row r="1946" spans="1:3">
      <c r="A1946" s="375" t="str">
        <f>IF(ISBLANK('Unit Type (30)'!B66), " ", 'Unit Type (30)'!B66)</f>
        <v xml:space="preserve"> </v>
      </c>
      <c r="B1946" s="375" t="str">
        <f>IF(ISBLANK('Unit Type (30)'!C66), " ", 'Unit Type (30)'!C66)</f>
        <v xml:space="preserve"> </v>
      </c>
      <c r="C1946" s="375" t="e">
        <f>B1946*'Summary Sheet'!$C$32</f>
        <v>#VALUE!</v>
      </c>
    </row>
    <row r="1947" spans="1:3">
      <c r="A1947" s="375" t="str">
        <f>IF(ISBLANK('Unit Type (30)'!B67), " ", 'Unit Type (30)'!B67)</f>
        <v xml:space="preserve"> </v>
      </c>
      <c r="B1947" s="375" t="str">
        <f>IF(ISBLANK('Unit Type (30)'!C67), " ", 'Unit Type (30)'!C67)</f>
        <v xml:space="preserve"> </v>
      </c>
      <c r="C1947" s="375" t="e">
        <f>B1947*'Summary Sheet'!$C$32</f>
        <v>#VALUE!</v>
      </c>
    </row>
    <row r="1948" spans="1:3">
      <c r="A1948" s="375" t="str">
        <f>IF(ISBLANK('Unit Type (30)'!B68), " ", 'Unit Type (30)'!B68)</f>
        <v xml:space="preserve"> </v>
      </c>
      <c r="B1948" s="375" t="str">
        <f>IF(ISBLANK('Unit Type (30)'!C68), " ", 'Unit Type (30)'!C68)</f>
        <v xml:space="preserve"> </v>
      </c>
      <c r="C1948" s="375" t="e">
        <f>B1948*'Summary Sheet'!$C$32</f>
        <v>#VALUE!</v>
      </c>
    </row>
    <row r="1949" spans="1:3">
      <c r="A1949" s="375" t="str">
        <f>IF(ISBLANK('Unit Type (30)'!B69), " ", 'Unit Type (30)'!B69)</f>
        <v xml:space="preserve"> </v>
      </c>
      <c r="B1949" s="375" t="str">
        <f>IF(ISBLANK('Unit Type (30)'!C69), " ", 'Unit Type (30)'!C69)</f>
        <v xml:space="preserve"> </v>
      </c>
      <c r="C1949" s="375" t="e">
        <f>B1949*'Summary Sheet'!$C$32</f>
        <v>#VALUE!</v>
      </c>
    </row>
    <row r="1950" spans="1:3">
      <c r="A1950" s="375" t="str">
        <f>IF(ISBLANK('Unit Type (30)'!B70), " ", 'Unit Type (30)'!B70)</f>
        <v xml:space="preserve"> </v>
      </c>
      <c r="B1950" s="375" t="str">
        <f>IF(ISBLANK('Unit Type (30)'!C70), " ", 'Unit Type (30)'!C70)</f>
        <v xml:space="preserve"> </v>
      </c>
      <c r="C1950" s="375" t="e">
        <f>B1950*'Summary Sheet'!$C$32</f>
        <v>#VALUE!</v>
      </c>
    </row>
    <row r="1951" spans="1:3">
      <c r="A1951" s="375" t="str">
        <f>IF(ISBLANK('Unit Type (31)'!B6), " ", 'Unit Type (31)'!B6)</f>
        <v xml:space="preserve"> </v>
      </c>
      <c r="B1951" s="375" t="str">
        <f>IF(ISBLANK('Unit Type (31)'!C6), " ", 'Unit Type (31)'!C6)</f>
        <v xml:space="preserve"> </v>
      </c>
      <c r="C1951" s="375" t="e">
        <f>B1951*'Summary Sheet'!$C$33</f>
        <v>#VALUE!</v>
      </c>
    </row>
    <row r="1952" spans="1:3">
      <c r="A1952" s="375" t="str">
        <f>IF(ISBLANK('Unit Type (31)'!B7), " ", 'Unit Type (31)'!B7)</f>
        <v xml:space="preserve"> </v>
      </c>
      <c r="B1952" s="375" t="str">
        <f>IF(ISBLANK('Unit Type (31)'!C7), " ", 'Unit Type (31)'!C7)</f>
        <v xml:space="preserve"> </v>
      </c>
      <c r="C1952" s="375" t="e">
        <f>B1952*'Summary Sheet'!$C$33</f>
        <v>#VALUE!</v>
      </c>
    </row>
    <row r="1953" spans="1:3">
      <c r="A1953" s="375" t="str">
        <f>IF(ISBLANK('Unit Type (31)'!B8), " ", 'Unit Type (31)'!B8)</f>
        <v xml:space="preserve"> </v>
      </c>
      <c r="B1953" s="375" t="str">
        <f>IF(ISBLANK('Unit Type (31)'!C8), " ", 'Unit Type (31)'!C8)</f>
        <v xml:space="preserve"> </v>
      </c>
      <c r="C1953" s="375" t="e">
        <f>B1953*'Summary Sheet'!$C$33</f>
        <v>#VALUE!</v>
      </c>
    </row>
    <row r="1954" spans="1:3">
      <c r="A1954" s="375" t="str">
        <f>IF(ISBLANK('Unit Type (31)'!B9), " ", 'Unit Type (31)'!B9)</f>
        <v xml:space="preserve"> </v>
      </c>
      <c r="B1954" s="375" t="str">
        <f>IF(ISBLANK('Unit Type (31)'!C9), " ", 'Unit Type (31)'!C9)</f>
        <v xml:space="preserve"> </v>
      </c>
      <c r="C1954" s="375" t="e">
        <f>B1954*'Summary Sheet'!$C$33</f>
        <v>#VALUE!</v>
      </c>
    </row>
    <row r="1955" spans="1:3">
      <c r="A1955" s="375" t="str">
        <f>IF(ISBLANK('Unit Type (31)'!B10), " ", 'Unit Type (31)'!B10)</f>
        <v xml:space="preserve"> </v>
      </c>
      <c r="B1955" s="375" t="str">
        <f>IF(ISBLANK('Unit Type (31)'!C10), " ", 'Unit Type (31)'!C10)</f>
        <v xml:space="preserve"> </v>
      </c>
      <c r="C1955" s="375" t="e">
        <f>B1955*'Summary Sheet'!$C$33</f>
        <v>#VALUE!</v>
      </c>
    </row>
    <row r="1956" spans="1:3">
      <c r="A1956" s="375" t="str">
        <f>IF(ISBLANK('Unit Type (31)'!B11), " ", 'Unit Type (31)'!B11)</f>
        <v xml:space="preserve"> </v>
      </c>
      <c r="B1956" s="375" t="str">
        <f>IF(ISBLANK('Unit Type (31)'!C11), " ", 'Unit Type (31)'!C11)</f>
        <v xml:space="preserve"> </v>
      </c>
      <c r="C1956" s="375" t="e">
        <f>B1956*'Summary Sheet'!$C$33</f>
        <v>#VALUE!</v>
      </c>
    </row>
    <row r="1957" spans="1:3">
      <c r="A1957" s="375" t="str">
        <f>IF(ISBLANK('Unit Type (31)'!B12), " ", 'Unit Type (31)'!B12)</f>
        <v xml:space="preserve"> </v>
      </c>
      <c r="B1957" s="375" t="str">
        <f>IF(ISBLANK('Unit Type (31)'!C12), " ", 'Unit Type (31)'!C12)</f>
        <v xml:space="preserve"> </v>
      </c>
      <c r="C1957" s="375" t="e">
        <f>B1957*'Summary Sheet'!$C$33</f>
        <v>#VALUE!</v>
      </c>
    </row>
    <row r="1958" spans="1:3">
      <c r="A1958" s="375" t="str">
        <f>IF(ISBLANK('Unit Type (31)'!B13), " ", 'Unit Type (31)'!B13)</f>
        <v xml:space="preserve"> </v>
      </c>
      <c r="B1958" s="375" t="str">
        <f>IF(ISBLANK('Unit Type (31)'!C13), " ", 'Unit Type (31)'!C13)</f>
        <v xml:space="preserve"> </v>
      </c>
      <c r="C1958" s="375" t="e">
        <f>B1958*'Summary Sheet'!$C$33</f>
        <v>#VALUE!</v>
      </c>
    </row>
    <row r="1959" spans="1:3">
      <c r="A1959" s="375" t="str">
        <f>IF(ISBLANK('Unit Type (31)'!B14), " ", 'Unit Type (31)'!B14)</f>
        <v xml:space="preserve"> </v>
      </c>
      <c r="B1959" s="375" t="str">
        <f>IF(ISBLANK('Unit Type (31)'!C14), " ", 'Unit Type (31)'!C14)</f>
        <v xml:space="preserve"> </v>
      </c>
      <c r="C1959" s="375" t="e">
        <f>B1959*'Summary Sheet'!$C$33</f>
        <v>#VALUE!</v>
      </c>
    </row>
    <row r="1960" spans="1:3">
      <c r="A1960" s="375" t="str">
        <f>IF(ISBLANK('Unit Type (31)'!B15), " ", 'Unit Type (31)'!B15)</f>
        <v xml:space="preserve"> </v>
      </c>
      <c r="B1960" s="375" t="str">
        <f>IF(ISBLANK('Unit Type (31)'!C15), " ", 'Unit Type (31)'!C15)</f>
        <v xml:space="preserve"> </v>
      </c>
      <c r="C1960" s="375" t="e">
        <f>B1960*'Summary Sheet'!$C$33</f>
        <v>#VALUE!</v>
      </c>
    </row>
    <row r="1961" spans="1:3">
      <c r="A1961" s="375" t="str">
        <f>IF(ISBLANK('Unit Type (31)'!B16), " ", 'Unit Type (31)'!B16)</f>
        <v xml:space="preserve"> </v>
      </c>
      <c r="B1961" s="375" t="str">
        <f>IF(ISBLANK('Unit Type (31)'!C16), " ", 'Unit Type (31)'!C16)</f>
        <v xml:space="preserve"> </v>
      </c>
      <c r="C1961" s="375" t="e">
        <f>B1961*'Summary Sheet'!$C$33</f>
        <v>#VALUE!</v>
      </c>
    </row>
    <row r="1962" spans="1:3">
      <c r="A1962" s="375" t="str">
        <f>IF(ISBLANK('Unit Type (31)'!B17), " ", 'Unit Type (31)'!B17)</f>
        <v xml:space="preserve"> </v>
      </c>
      <c r="B1962" s="375" t="str">
        <f>IF(ISBLANK('Unit Type (31)'!C17), " ", 'Unit Type (31)'!C17)</f>
        <v xml:space="preserve"> </v>
      </c>
      <c r="C1962" s="375" t="e">
        <f>B1962*'Summary Sheet'!$C$33</f>
        <v>#VALUE!</v>
      </c>
    </row>
    <row r="1963" spans="1:3">
      <c r="A1963" s="375" t="str">
        <f>IF(ISBLANK('Unit Type (31)'!B18), " ", 'Unit Type (31)'!B18)</f>
        <v xml:space="preserve"> </v>
      </c>
      <c r="B1963" s="375" t="str">
        <f>IF(ISBLANK('Unit Type (31)'!C18), " ", 'Unit Type (31)'!C18)</f>
        <v xml:space="preserve"> </v>
      </c>
      <c r="C1963" s="375" t="e">
        <f>B1963*'Summary Sheet'!$C$33</f>
        <v>#VALUE!</v>
      </c>
    </row>
    <row r="1964" spans="1:3">
      <c r="A1964" s="375" t="str">
        <f>IF(ISBLANK('Unit Type (31)'!B19), " ", 'Unit Type (31)'!B19)</f>
        <v xml:space="preserve"> </v>
      </c>
      <c r="B1964" s="375" t="str">
        <f>IF(ISBLANK('Unit Type (31)'!C19), " ", 'Unit Type (31)'!C19)</f>
        <v xml:space="preserve"> </v>
      </c>
      <c r="C1964" s="375" t="e">
        <f>B1964*'Summary Sheet'!$C$33</f>
        <v>#VALUE!</v>
      </c>
    </row>
    <row r="1965" spans="1:3">
      <c r="A1965" s="375" t="str">
        <f>IF(ISBLANK('Unit Type (31)'!B20), " ", 'Unit Type (31)'!B20)</f>
        <v xml:space="preserve"> </v>
      </c>
      <c r="B1965" s="375" t="str">
        <f>IF(ISBLANK('Unit Type (31)'!C20), " ", 'Unit Type (31)'!C20)</f>
        <v xml:space="preserve"> </v>
      </c>
      <c r="C1965" s="375" t="e">
        <f>B1965*'Summary Sheet'!$C$33</f>
        <v>#VALUE!</v>
      </c>
    </row>
    <row r="1966" spans="1:3">
      <c r="A1966" s="375" t="str">
        <f>IF(ISBLANK('Unit Type (31)'!B21), " ", 'Unit Type (31)'!B21)</f>
        <v xml:space="preserve"> </v>
      </c>
      <c r="B1966" s="375" t="str">
        <f>IF(ISBLANK('Unit Type (31)'!C21), " ", 'Unit Type (31)'!C21)</f>
        <v xml:space="preserve"> </v>
      </c>
      <c r="C1966" s="375" t="e">
        <f>B1966*'Summary Sheet'!$C$33</f>
        <v>#VALUE!</v>
      </c>
    </row>
    <row r="1967" spans="1:3">
      <c r="A1967" s="375" t="str">
        <f>IF(ISBLANK('Unit Type (31)'!B22), " ", 'Unit Type (31)'!B22)</f>
        <v xml:space="preserve"> </v>
      </c>
      <c r="B1967" s="375" t="str">
        <f>IF(ISBLANK('Unit Type (31)'!C22), " ", 'Unit Type (31)'!C22)</f>
        <v xml:space="preserve"> </v>
      </c>
      <c r="C1967" s="375" t="e">
        <f>B1967*'Summary Sheet'!$C$33</f>
        <v>#VALUE!</v>
      </c>
    </row>
    <row r="1968" spans="1:3">
      <c r="A1968" s="375" t="str">
        <f>IF(ISBLANK('Unit Type (31)'!B23), " ", 'Unit Type (31)'!B23)</f>
        <v xml:space="preserve"> </v>
      </c>
      <c r="B1968" s="375" t="str">
        <f>IF(ISBLANK('Unit Type (31)'!C23), " ", 'Unit Type (31)'!C23)</f>
        <v xml:space="preserve"> </v>
      </c>
      <c r="C1968" s="375" t="e">
        <f>B1968*'Summary Sheet'!$C$33</f>
        <v>#VALUE!</v>
      </c>
    </row>
    <row r="1969" spans="1:3">
      <c r="A1969" s="375" t="str">
        <f>IF(ISBLANK('Unit Type (31)'!B24), " ", 'Unit Type (31)'!B24)</f>
        <v xml:space="preserve"> </v>
      </c>
      <c r="B1969" s="375" t="str">
        <f>IF(ISBLANK('Unit Type (31)'!C24), " ", 'Unit Type (31)'!C24)</f>
        <v xml:space="preserve"> </v>
      </c>
      <c r="C1969" s="375" t="e">
        <f>B1969*'Summary Sheet'!$C$33</f>
        <v>#VALUE!</v>
      </c>
    </row>
    <row r="1970" spans="1:3">
      <c r="A1970" s="375" t="str">
        <f>IF(ISBLANK('Unit Type (31)'!B25), " ", 'Unit Type (31)'!B25)</f>
        <v xml:space="preserve"> </v>
      </c>
      <c r="B1970" s="375" t="str">
        <f>IF(ISBLANK('Unit Type (31)'!C25), " ", 'Unit Type (31)'!C25)</f>
        <v xml:space="preserve"> </v>
      </c>
      <c r="C1970" s="375" t="e">
        <f>B1970*'Summary Sheet'!$C$33</f>
        <v>#VALUE!</v>
      </c>
    </row>
    <row r="1971" spans="1:3">
      <c r="A1971" s="375" t="str">
        <f>IF(ISBLANK('Unit Type (31)'!B26), " ", 'Unit Type (31)'!B26)</f>
        <v xml:space="preserve"> </v>
      </c>
      <c r="B1971" s="375" t="str">
        <f>IF(ISBLANK('Unit Type (31)'!C26), " ", 'Unit Type (31)'!C26)</f>
        <v xml:space="preserve"> </v>
      </c>
      <c r="C1971" s="375" t="e">
        <f>B1971*'Summary Sheet'!$C$33</f>
        <v>#VALUE!</v>
      </c>
    </row>
    <row r="1972" spans="1:3">
      <c r="A1972" s="375" t="str">
        <f>IF(ISBLANK('Unit Type (31)'!B27), " ", 'Unit Type (31)'!B27)</f>
        <v xml:space="preserve"> </v>
      </c>
      <c r="B1972" s="375" t="str">
        <f>IF(ISBLANK('Unit Type (31)'!C27), " ", 'Unit Type (31)'!C27)</f>
        <v xml:space="preserve"> </v>
      </c>
      <c r="C1972" s="375" t="e">
        <f>B1972*'Summary Sheet'!$C$33</f>
        <v>#VALUE!</v>
      </c>
    </row>
    <row r="1973" spans="1:3">
      <c r="A1973" s="375" t="str">
        <f>IF(ISBLANK('Unit Type (31)'!B28), " ", 'Unit Type (31)'!B28)</f>
        <v xml:space="preserve"> </v>
      </c>
      <c r="B1973" s="375" t="str">
        <f>IF(ISBLANK('Unit Type (31)'!C28), " ", 'Unit Type (31)'!C28)</f>
        <v xml:space="preserve"> </v>
      </c>
      <c r="C1973" s="375" t="e">
        <f>B1973*'Summary Sheet'!$C$33</f>
        <v>#VALUE!</v>
      </c>
    </row>
    <row r="1974" spans="1:3">
      <c r="A1974" s="375" t="str">
        <f>IF(ISBLANK('Unit Type (31)'!B29), " ", 'Unit Type (31)'!B29)</f>
        <v xml:space="preserve"> </v>
      </c>
      <c r="B1974" s="375" t="str">
        <f>IF(ISBLANK('Unit Type (31)'!C29), " ", 'Unit Type (31)'!C29)</f>
        <v xml:space="preserve"> </v>
      </c>
      <c r="C1974" s="375" t="e">
        <f>B1974*'Summary Sheet'!$C$33</f>
        <v>#VALUE!</v>
      </c>
    </row>
    <row r="1975" spans="1:3">
      <c r="A1975" s="375" t="str">
        <f>IF(ISBLANK('Unit Type (31)'!B30), " ", 'Unit Type (31)'!B30)</f>
        <v xml:space="preserve"> </v>
      </c>
      <c r="B1975" s="375" t="str">
        <f>IF(ISBLANK('Unit Type (31)'!C30), " ", 'Unit Type (31)'!C30)</f>
        <v xml:space="preserve"> </v>
      </c>
      <c r="C1975" s="375" t="e">
        <f>B1975*'Summary Sheet'!$C$33</f>
        <v>#VALUE!</v>
      </c>
    </row>
    <row r="1976" spans="1:3">
      <c r="A1976" s="375" t="str">
        <f>IF(ISBLANK('Unit Type (31)'!B31), " ", 'Unit Type (31)'!B31)</f>
        <v xml:space="preserve"> </v>
      </c>
      <c r="B1976" s="375" t="str">
        <f>IF(ISBLANK('Unit Type (31)'!C31), " ", 'Unit Type (31)'!C31)</f>
        <v xml:space="preserve"> </v>
      </c>
      <c r="C1976" s="375" t="e">
        <f>B1976*'Summary Sheet'!$C$33</f>
        <v>#VALUE!</v>
      </c>
    </row>
    <row r="1977" spans="1:3">
      <c r="A1977" s="375" t="str">
        <f>IF(ISBLANK('Unit Type (31)'!B32), " ", 'Unit Type (31)'!B32)</f>
        <v xml:space="preserve"> </v>
      </c>
      <c r="B1977" s="375" t="str">
        <f>IF(ISBLANK('Unit Type (31)'!C32), " ", 'Unit Type (31)'!C32)</f>
        <v xml:space="preserve"> </v>
      </c>
      <c r="C1977" s="375" t="e">
        <f>B1977*'Summary Sheet'!$C$33</f>
        <v>#VALUE!</v>
      </c>
    </row>
    <row r="1978" spans="1:3">
      <c r="A1978" s="375" t="str">
        <f>IF(ISBLANK('Unit Type (31)'!B33), " ", 'Unit Type (31)'!B33)</f>
        <v xml:space="preserve"> </v>
      </c>
      <c r="B1978" s="375" t="str">
        <f>IF(ISBLANK('Unit Type (31)'!C33), " ", 'Unit Type (31)'!C33)</f>
        <v xml:space="preserve"> </v>
      </c>
      <c r="C1978" s="375" t="e">
        <f>B1978*'Summary Sheet'!$C$33</f>
        <v>#VALUE!</v>
      </c>
    </row>
    <row r="1979" spans="1:3">
      <c r="A1979" s="375" t="str">
        <f>IF(ISBLANK('Unit Type (31)'!B34), " ", 'Unit Type (31)'!B34)</f>
        <v xml:space="preserve"> </v>
      </c>
      <c r="B1979" s="375" t="str">
        <f>IF(ISBLANK('Unit Type (31)'!C34), " ", 'Unit Type (31)'!C34)</f>
        <v xml:space="preserve"> </v>
      </c>
      <c r="C1979" s="375" t="e">
        <f>B1979*'Summary Sheet'!$C$33</f>
        <v>#VALUE!</v>
      </c>
    </row>
    <row r="1980" spans="1:3">
      <c r="A1980" s="375" t="str">
        <f>IF(ISBLANK('Unit Type (31)'!B35), " ", 'Unit Type (31)'!B35)</f>
        <v xml:space="preserve"> </v>
      </c>
      <c r="B1980" s="375" t="str">
        <f>IF(ISBLANK('Unit Type (31)'!C35), " ", 'Unit Type (31)'!C35)</f>
        <v xml:space="preserve"> </v>
      </c>
      <c r="C1980" s="375" t="e">
        <f>B1980*'Summary Sheet'!$C$33</f>
        <v>#VALUE!</v>
      </c>
    </row>
    <row r="1981" spans="1:3">
      <c r="A1981" s="375" t="str">
        <f>IF(ISBLANK('Unit Type (31)'!B36), " ", 'Unit Type (31)'!B36)</f>
        <v xml:space="preserve"> </v>
      </c>
      <c r="B1981" s="375" t="str">
        <f>IF(ISBLANK('Unit Type (31)'!C36), " ", 'Unit Type (31)'!C36)</f>
        <v xml:space="preserve"> </v>
      </c>
      <c r="C1981" s="375" t="e">
        <f>B1981*'Summary Sheet'!$C$33</f>
        <v>#VALUE!</v>
      </c>
    </row>
    <row r="1982" spans="1:3">
      <c r="A1982" s="375" t="str">
        <f>IF(ISBLANK('Unit Type (31)'!B37), " ", 'Unit Type (31)'!B37)</f>
        <v xml:space="preserve"> </v>
      </c>
      <c r="B1982" s="375" t="str">
        <f>IF(ISBLANK('Unit Type (31)'!C37), " ", 'Unit Type (31)'!C37)</f>
        <v xml:space="preserve"> </v>
      </c>
      <c r="C1982" s="375" t="e">
        <f>B1982*'Summary Sheet'!$C$33</f>
        <v>#VALUE!</v>
      </c>
    </row>
    <row r="1983" spans="1:3">
      <c r="A1983" s="375" t="str">
        <f>IF(ISBLANK('Unit Type (31)'!B38), " ", 'Unit Type (31)'!B38)</f>
        <v xml:space="preserve"> </v>
      </c>
      <c r="B1983" s="375" t="str">
        <f>IF(ISBLANK('Unit Type (31)'!C38), " ", 'Unit Type (31)'!C38)</f>
        <v xml:space="preserve"> </v>
      </c>
      <c r="C1983" s="375" t="e">
        <f>B1983*'Summary Sheet'!$C$33</f>
        <v>#VALUE!</v>
      </c>
    </row>
    <row r="1984" spans="1:3">
      <c r="A1984" s="375" t="str">
        <f>IF(ISBLANK('Unit Type (31)'!B39), " ", 'Unit Type (31)'!B39)</f>
        <v xml:space="preserve"> </v>
      </c>
      <c r="B1984" s="375" t="str">
        <f>IF(ISBLANK('Unit Type (31)'!C39), " ", 'Unit Type (31)'!C39)</f>
        <v xml:space="preserve"> </v>
      </c>
      <c r="C1984" s="375" t="e">
        <f>B1984*'Summary Sheet'!$C$33</f>
        <v>#VALUE!</v>
      </c>
    </row>
    <row r="1985" spans="1:3">
      <c r="A1985" s="375" t="str">
        <f>IF(ISBLANK('Unit Type (31)'!B40), " ", 'Unit Type (31)'!B40)</f>
        <v xml:space="preserve"> </v>
      </c>
      <c r="B1985" s="375" t="str">
        <f>IF(ISBLANK('Unit Type (31)'!C40), " ", 'Unit Type (31)'!C40)</f>
        <v xml:space="preserve"> </v>
      </c>
      <c r="C1985" s="375" t="e">
        <f>B1985*'Summary Sheet'!$C$33</f>
        <v>#VALUE!</v>
      </c>
    </row>
    <row r="1986" spans="1:3">
      <c r="A1986" s="375" t="str">
        <f>IF(ISBLANK('Unit Type (31)'!B41), " ", 'Unit Type (31)'!B41)</f>
        <v xml:space="preserve"> </v>
      </c>
      <c r="B1986" s="375" t="str">
        <f>IF(ISBLANK('Unit Type (31)'!C41), " ", 'Unit Type (31)'!C41)</f>
        <v xml:space="preserve"> </v>
      </c>
      <c r="C1986" s="375" t="e">
        <f>B1986*'Summary Sheet'!$C$33</f>
        <v>#VALUE!</v>
      </c>
    </row>
    <row r="1987" spans="1:3">
      <c r="A1987" s="375" t="str">
        <f>IF(ISBLANK('Unit Type (31)'!B42), " ", 'Unit Type (31)'!B42)</f>
        <v xml:space="preserve"> </v>
      </c>
      <c r="B1987" s="375" t="str">
        <f>IF(ISBLANK('Unit Type (31)'!C42), " ", 'Unit Type (31)'!C42)</f>
        <v xml:space="preserve"> </v>
      </c>
      <c r="C1987" s="375" t="e">
        <f>B1987*'Summary Sheet'!$C$33</f>
        <v>#VALUE!</v>
      </c>
    </row>
    <row r="1988" spans="1:3">
      <c r="A1988" s="375" t="str">
        <f>IF(ISBLANK('Unit Type (31)'!B43), " ", 'Unit Type (31)'!B43)</f>
        <v xml:space="preserve"> </v>
      </c>
      <c r="B1988" s="375" t="str">
        <f>IF(ISBLANK('Unit Type (31)'!C43), " ", 'Unit Type (31)'!C43)</f>
        <v xml:space="preserve"> </v>
      </c>
      <c r="C1988" s="375" t="e">
        <f>B1988*'Summary Sheet'!$C$33</f>
        <v>#VALUE!</v>
      </c>
    </row>
    <row r="1989" spans="1:3">
      <c r="A1989" s="375" t="str">
        <f>IF(ISBLANK('Unit Type (31)'!B44), " ", 'Unit Type (31)'!B44)</f>
        <v xml:space="preserve"> </v>
      </c>
      <c r="B1989" s="375" t="str">
        <f>IF(ISBLANK('Unit Type (31)'!C44), " ", 'Unit Type (31)'!C44)</f>
        <v xml:space="preserve"> </v>
      </c>
      <c r="C1989" s="375" t="e">
        <f>B1989*'Summary Sheet'!$C$33</f>
        <v>#VALUE!</v>
      </c>
    </row>
    <row r="1990" spans="1:3">
      <c r="A1990" s="375" t="str">
        <f>IF(ISBLANK('Unit Type (31)'!B45), " ", 'Unit Type (31)'!B45)</f>
        <v xml:space="preserve"> </v>
      </c>
      <c r="B1990" s="375" t="str">
        <f>IF(ISBLANK('Unit Type (31)'!C45), " ", 'Unit Type (31)'!C45)</f>
        <v xml:space="preserve"> </v>
      </c>
      <c r="C1990" s="375" t="e">
        <f>B1990*'Summary Sheet'!$C$33</f>
        <v>#VALUE!</v>
      </c>
    </row>
    <row r="1991" spans="1:3">
      <c r="A1991" s="375" t="str">
        <f>IF(ISBLANK('Unit Type (31)'!B46), " ", 'Unit Type (31)'!B46)</f>
        <v xml:space="preserve"> </v>
      </c>
      <c r="B1991" s="375" t="str">
        <f>IF(ISBLANK('Unit Type (31)'!C46), " ", 'Unit Type (31)'!C46)</f>
        <v xml:space="preserve"> </v>
      </c>
      <c r="C1991" s="375" t="e">
        <f>B1991*'Summary Sheet'!$C$33</f>
        <v>#VALUE!</v>
      </c>
    </row>
    <row r="1992" spans="1:3">
      <c r="A1992" s="375" t="str">
        <f>IF(ISBLANK('Unit Type (31)'!B47), " ", 'Unit Type (31)'!B47)</f>
        <v xml:space="preserve"> </v>
      </c>
      <c r="B1992" s="375" t="str">
        <f>IF(ISBLANK('Unit Type (31)'!C47), " ", 'Unit Type (31)'!C47)</f>
        <v xml:space="preserve"> </v>
      </c>
      <c r="C1992" s="375" t="e">
        <f>B1992*'Summary Sheet'!$C$33</f>
        <v>#VALUE!</v>
      </c>
    </row>
    <row r="1993" spans="1:3">
      <c r="A1993" s="375" t="str">
        <f>IF(ISBLANK('Unit Type (31)'!B48), " ", 'Unit Type (31)'!B48)</f>
        <v xml:space="preserve"> </v>
      </c>
      <c r="B1993" s="375" t="str">
        <f>IF(ISBLANK('Unit Type (31)'!C48), " ", 'Unit Type (31)'!C48)</f>
        <v xml:space="preserve"> </v>
      </c>
      <c r="C1993" s="375" t="e">
        <f>B1993*'Summary Sheet'!$C$33</f>
        <v>#VALUE!</v>
      </c>
    </row>
    <row r="1994" spans="1:3">
      <c r="A1994" s="375" t="str">
        <f>IF(ISBLANK('Unit Type (31)'!B49), " ", 'Unit Type (31)'!B49)</f>
        <v xml:space="preserve"> </v>
      </c>
      <c r="B1994" s="375" t="str">
        <f>IF(ISBLANK('Unit Type (31)'!C49), " ", 'Unit Type (31)'!C49)</f>
        <v xml:space="preserve"> </v>
      </c>
      <c r="C1994" s="375" t="e">
        <f>B1994*'Summary Sheet'!$C$33</f>
        <v>#VALUE!</v>
      </c>
    </row>
    <row r="1995" spans="1:3">
      <c r="A1995" s="375" t="str">
        <f>IF(ISBLANK('Unit Type (31)'!B50), " ", 'Unit Type (31)'!B50)</f>
        <v xml:space="preserve"> </v>
      </c>
      <c r="B1995" s="375" t="str">
        <f>IF(ISBLANK('Unit Type (31)'!C50), " ", 'Unit Type (31)'!C50)</f>
        <v xml:space="preserve"> </v>
      </c>
      <c r="C1995" s="375" t="e">
        <f>B1995*'Summary Sheet'!$C$33</f>
        <v>#VALUE!</v>
      </c>
    </row>
    <row r="1996" spans="1:3">
      <c r="A1996" s="375" t="str">
        <f>IF(ISBLANK('Unit Type (31)'!B51), " ", 'Unit Type (31)'!B51)</f>
        <v xml:space="preserve"> </v>
      </c>
      <c r="B1996" s="375" t="str">
        <f>IF(ISBLANK('Unit Type (31)'!C51), " ", 'Unit Type (31)'!C51)</f>
        <v xml:space="preserve"> </v>
      </c>
      <c r="C1996" s="375" t="e">
        <f>B1996*'Summary Sheet'!$C$33</f>
        <v>#VALUE!</v>
      </c>
    </row>
    <row r="1997" spans="1:3">
      <c r="A1997" s="375" t="str">
        <f>IF(ISBLANK('Unit Type (31)'!B52), " ", 'Unit Type (31)'!B52)</f>
        <v xml:space="preserve"> </v>
      </c>
      <c r="B1997" s="375" t="str">
        <f>IF(ISBLANK('Unit Type (31)'!C52), " ", 'Unit Type (31)'!C52)</f>
        <v xml:space="preserve"> </v>
      </c>
      <c r="C1997" s="375" t="e">
        <f>B1997*'Summary Sheet'!$C$33</f>
        <v>#VALUE!</v>
      </c>
    </row>
    <row r="1998" spans="1:3">
      <c r="A1998" s="375" t="str">
        <f>IF(ISBLANK('Unit Type (31)'!B53), " ", 'Unit Type (31)'!B53)</f>
        <v xml:space="preserve"> </v>
      </c>
      <c r="B1998" s="375" t="str">
        <f>IF(ISBLANK('Unit Type (31)'!C53), " ", 'Unit Type (31)'!C53)</f>
        <v xml:space="preserve"> </v>
      </c>
      <c r="C1998" s="375" t="e">
        <f>B1998*'Summary Sheet'!$C$33</f>
        <v>#VALUE!</v>
      </c>
    </row>
    <row r="1999" spans="1:3">
      <c r="A1999" s="375" t="str">
        <f>IF(ISBLANK('Unit Type (31)'!B54), " ", 'Unit Type (31)'!B54)</f>
        <v xml:space="preserve"> </v>
      </c>
      <c r="B1999" s="375" t="str">
        <f>IF(ISBLANK('Unit Type (31)'!C54), " ", 'Unit Type (31)'!C54)</f>
        <v xml:space="preserve"> </v>
      </c>
      <c r="C1999" s="375" t="e">
        <f>B1999*'Summary Sheet'!$C$33</f>
        <v>#VALUE!</v>
      </c>
    </row>
    <row r="2000" spans="1:3">
      <c r="A2000" s="375" t="str">
        <f>IF(ISBLANK('Unit Type (31)'!B55), " ", 'Unit Type (31)'!B55)</f>
        <v xml:space="preserve"> </v>
      </c>
      <c r="B2000" s="375" t="str">
        <f>IF(ISBLANK('Unit Type (31)'!C55), " ", 'Unit Type (31)'!C55)</f>
        <v xml:space="preserve"> </v>
      </c>
      <c r="C2000" s="375" t="e">
        <f>B2000*'Summary Sheet'!$C$33</f>
        <v>#VALUE!</v>
      </c>
    </row>
    <row r="2001" spans="1:3">
      <c r="A2001" s="375" t="str">
        <f>IF(ISBLANK('Unit Type (31)'!B56), " ", 'Unit Type (31)'!B56)</f>
        <v xml:space="preserve"> </v>
      </c>
      <c r="B2001" s="375" t="str">
        <f>IF(ISBLANK('Unit Type (31)'!C56), " ", 'Unit Type (31)'!C56)</f>
        <v xml:space="preserve"> </v>
      </c>
      <c r="C2001" s="375" t="e">
        <f>B2001*'Summary Sheet'!$C$33</f>
        <v>#VALUE!</v>
      </c>
    </row>
    <row r="2002" spans="1:3">
      <c r="A2002" s="375" t="str">
        <f>IF(ISBLANK('Unit Type (31)'!B57), " ", 'Unit Type (31)'!B57)</f>
        <v xml:space="preserve"> </v>
      </c>
      <c r="B2002" s="375" t="str">
        <f>IF(ISBLANK('Unit Type (31)'!C57), " ", 'Unit Type (31)'!C57)</f>
        <v xml:space="preserve"> </v>
      </c>
      <c r="C2002" s="375" t="e">
        <f>B2002*'Summary Sheet'!$C$33</f>
        <v>#VALUE!</v>
      </c>
    </row>
    <row r="2003" spans="1:3">
      <c r="A2003" s="375" t="str">
        <f>IF(ISBLANK('Unit Type (31)'!B58), " ", 'Unit Type (31)'!B58)</f>
        <v xml:space="preserve"> </v>
      </c>
      <c r="B2003" s="375" t="str">
        <f>IF(ISBLANK('Unit Type (31)'!C58), " ", 'Unit Type (31)'!C58)</f>
        <v xml:space="preserve"> </v>
      </c>
      <c r="C2003" s="375" t="e">
        <f>B2003*'Summary Sheet'!$C$33</f>
        <v>#VALUE!</v>
      </c>
    </row>
    <row r="2004" spans="1:3">
      <c r="A2004" s="375" t="str">
        <f>IF(ISBLANK('Unit Type (31)'!B59), " ", 'Unit Type (31)'!B59)</f>
        <v xml:space="preserve"> </v>
      </c>
      <c r="B2004" s="375" t="str">
        <f>IF(ISBLANK('Unit Type (31)'!C59), " ", 'Unit Type (31)'!C59)</f>
        <v xml:space="preserve"> </v>
      </c>
      <c r="C2004" s="375" t="e">
        <f>B2004*'Summary Sheet'!$C$33</f>
        <v>#VALUE!</v>
      </c>
    </row>
    <row r="2005" spans="1:3">
      <c r="A2005" s="375" t="str">
        <f>IF(ISBLANK('Unit Type (31)'!B60), " ", 'Unit Type (31)'!B60)</f>
        <v xml:space="preserve"> </v>
      </c>
      <c r="B2005" s="375" t="str">
        <f>IF(ISBLANK('Unit Type (31)'!C60), " ", 'Unit Type (31)'!C60)</f>
        <v xml:space="preserve"> </v>
      </c>
      <c r="C2005" s="375" t="e">
        <f>B2005*'Summary Sheet'!$C$33</f>
        <v>#VALUE!</v>
      </c>
    </row>
    <row r="2006" spans="1:3">
      <c r="A2006" s="375" t="str">
        <f>IF(ISBLANK('Unit Type (31)'!B61), " ", 'Unit Type (31)'!B61)</f>
        <v xml:space="preserve"> </v>
      </c>
      <c r="B2006" s="375" t="str">
        <f>IF(ISBLANK('Unit Type (31)'!C61), " ", 'Unit Type (31)'!C61)</f>
        <v xml:space="preserve"> </v>
      </c>
      <c r="C2006" s="375" t="e">
        <f>B2006*'Summary Sheet'!$C$33</f>
        <v>#VALUE!</v>
      </c>
    </row>
    <row r="2007" spans="1:3">
      <c r="A2007" s="375" t="str">
        <f>IF(ISBLANK('Unit Type (31)'!B62), " ", 'Unit Type (31)'!B62)</f>
        <v xml:space="preserve"> </v>
      </c>
      <c r="B2007" s="375" t="str">
        <f>IF(ISBLANK('Unit Type (31)'!C62), " ", 'Unit Type (31)'!C62)</f>
        <v xml:space="preserve"> </v>
      </c>
      <c r="C2007" s="375" t="e">
        <f>B2007*'Summary Sheet'!$C$33</f>
        <v>#VALUE!</v>
      </c>
    </row>
    <row r="2008" spans="1:3">
      <c r="A2008" s="375" t="str">
        <f>IF(ISBLANK('Unit Type (31)'!B63), " ", 'Unit Type (31)'!B63)</f>
        <v xml:space="preserve"> </v>
      </c>
      <c r="B2008" s="375" t="str">
        <f>IF(ISBLANK('Unit Type (31)'!C63), " ", 'Unit Type (31)'!C63)</f>
        <v xml:space="preserve"> </v>
      </c>
      <c r="C2008" s="375" t="e">
        <f>B2008*'Summary Sheet'!$C$33</f>
        <v>#VALUE!</v>
      </c>
    </row>
    <row r="2009" spans="1:3">
      <c r="A2009" s="375" t="str">
        <f>IF(ISBLANK('Unit Type (31)'!B64), " ", 'Unit Type (31)'!B64)</f>
        <v xml:space="preserve"> </v>
      </c>
      <c r="B2009" s="375" t="str">
        <f>IF(ISBLANK('Unit Type (31)'!C64), " ", 'Unit Type (31)'!C64)</f>
        <v xml:space="preserve"> </v>
      </c>
      <c r="C2009" s="375" t="e">
        <f>B2009*'Summary Sheet'!$C$33</f>
        <v>#VALUE!</v>
      </c>
    </row>
    <row r="2010" spans="1:3">
      <c r="A2010" s="375" t="str">
        <f>IF(ISBLANK('Unit Type (31)'!B65), " ", 'Unit Type (31)'!B65)</f>
        <v xml:space="preserve"> </v>
      </c>
      <c r="B2010" s="375" t="str">
        <f>IF(ISBLANK('Unit Type (31)'!C65), " ", 'Unit Type (31)'!C65)</f>
        <v xml:space="preserve"> </v>
      </c>
      <c r="C2010" s="375" t="e">
        <f>B2010*'Summary Sheet'!$C$33</f>
        <v>#VALUE!</v>
      </c>
    </row>
    <row r="2011" spans="1:3">
      <c r="A2011" s="375" t="str">
        <f>IF(ISBLANK('Unit Type (31)'!B66), " ", 'Unit Type (31)'!B66)</f>
        <v xml:space="preserve"> </v>
      </c>
      <c r="B2011" s="375" t="str">
        <f>IF(ISBLANK('Unit Type (31)'!C66), " ", 'Unit Type (31)'!C66)</f>
        <v xml:space="preserve"> </v>
      </c>
      <c r="C2011" s="375" t="e">
        <f>B2011*'Summary Sheet'!$C$33</f>
        <v>#VALUE!</v>
      </c>
    </row>
    <row r="2012" spans="1:3">
      <c r="A2012" s="375" t="str">
        <f>IF(ISBLANK('Unit Type (31)'!B67), " ", 'Unit Type (31)'!B67)</f>
        <v xml:space="preserve"> </v>
      </c>
      <c r="B2012" s="375" t="str">
        <f>IF(ISBLANK('Unit Type (31)'!C67), " ", 'Unit Type (31)'!C67)</f>
        <v xml:space="preserve"> </v>
      </c>
      <c r="C2012" s="375" t="e">
        <f>B2012*'Summary Sheet'!$C$33</f>
        <v>#VALUE!</v>
      </c>
    </row>
    <row r="2013" spans="1:3">
      <c r="A2013" s="375" t="str">
        <f>IF(ISBLANK('Unit Type (31)'!B68), " ", 'Unit Type (31)'!B68)</f>
        <v xml:space="preserve"> </v>
      </c>
      <c r="B2013" s="375" t="str">
        <f>IF(ISBLANK('Unit Type (31)'!C68), " ", 'Unit Type (31)'!C68)</f>
        <v xml:space="preserve"> </v>
      </c>
      <c r="C2013" s="375" t="e">
        <f>B2013*'Summary Sheet'!$C$33</f>
        <v>#VALUE!</v>
      </c>
    </row>
    <row r="2014" spans="1:3">
      <c r="A2014" s="375" t="str">
        <f>IF(ISBLANK('Unit Type (31)'!B69), " ", 'Unit Type (31)'!B69)</f>
        <v xml:space="preserve"> </v>
      </c>
      <c r="B2014" s="375" t="str">
        <f>IF(ISBLANK('Unit Type (31)'!C69), " ", 'Unit Type (31)'!C69)</f>
        <v xml:space="preserve"> </v>
      </c>
      <c r="C2014" s="375" t="e">
        <f>B2014*'Summary Sheet'!$C$33</f>
        <v>#VALUE!</v>
      </c>
    </row>
    <row r="2015" spans="1:3">
      <c r="A2015" s="375" t="str">
        <f>IF(ISBLANK('Unit Type (31)'!B70), " ", 'Unit Type (31)'!B70)</f>
        <v xml:space="preserve"> </v>
      </c>
      <c r="B2015" s="375" t="str">
        <f>IF(ISBLANK('Unit Type (31)'!C70), " ", 'Unit Type (31)'!C70)</f>
        <v xml:space="preserve"> </v>
      </c>
      <c r="C2015" s="375" t="e">
        <f>B2015*'Summary Sheet'!$C$33</f>
        <v>#VALUE!</v>
      </c>
    </row>
    <row r="2016" spans="1:3">
      <c r="A2016" s="375" t="str">
        <f>IF(ISBLANK('Unit Type (32)'!B6), " ", 'Unit Type (32)'!B6)</f>
        <v xml:space="preserve"> </v>
      </c>
      <c r="B2016" s="375" t="str">
        <f>IF(ISBLANK('Unit Type (32)'!C6), " ", 'Unit Type (32)'!C6)</f>
        <v xml:space="preserve"> </v>
      </c>
      <c r="C2016" s="375" t="e">
        <f>B2016*'Summary Sheet'!$C$34</f>
        <v>#VALUE!</v>
      </c>
    </row>
    <row r="2017" spans="1:3">
      <c r="A2017" s="375" t="str">
        <f>IF(ISBLANK('Unit Type (32)'!B7), " ", 'Unit Type (32)'!B7)</f>
        <v xml:space="preserve"> </v>
      </c>
      <c r="B2017" s="375" t="str">
        <f>IF(ISBLANK('Unit Type (32)'!C7), " ", 'Unit Type (32)'!C7)</f>
        <v xml:space="preserve"> </v>
      </c>
      <c r="C2017" s="375" t="e">
        <f>B2017*'Summary Sheet'!$C$34</f>
        <v>#VALUE!</v>
      </c>
    </row>
    <row r="2018" spans="1:3">
      <c r="A2018" s="375" t="str">
        <f>IF(ISBLANK('Unit Type (32)'!B8), " ", 'Unit Type (32)'!B8)</f>
        <v xml:space="preserve"> </v>
      </c>
      <c r="B2018" s="375" t="str">
        <f>IF(ISBLANK('Unit Type (32)'!C8), " ", 'Unit Type (32)'!C8)</f>
        <v xml:space="preserve"> </v>
      </c>
      <c r="C2018" s="375" t="e">
        <f>B2018*'Summary Sheet'!$C$34</f>
        <v>#VALUE!</v>
      </c>
    </row>
    <row r="2019" spans="1:3">
      <c r="A2019" s="375" t="str">
        <f>IF(ISBLANK('Unit Type (32)'!B9), " ", 'Unit Type (32)'!B9)</f>
        <v xml:space="preserve"> </v>
      </c>
      <c r="B2019" s="375" t="str">
        <f>IF(ISBLANK('Unit Type (32)'!C9), " ", 'Unit Type (32)'!C9)</f>
        <v xml:space="preserve"> </v>
      </c>
      <c r="C2019" s="375" t="e">
        <f>B2019*'Summary Sheet'!$C$34</f>
        <v>#VALUE!</v>
      </c>
    </row>
    <row r="2020" spans="1:3">
      <c r="A2020" s="375" t="str">
        <f>IF(ISBLANK('Unit Type (32)'!B10), " ", 'Unit Type (32)'!B10)</f>
        <v xml:space="preserve"> </v>
      </c>
      <c r="B2020" s="375" t="str">
        <f>IF(ISBLANK('Unit Type (32)'!C10), " ", 'Unit Type (32)'!C10)</f>
        <v xml:space="preserve"> </v>
      </c>
      <c r="C2020" s="375" t="e">
        <f>B2020*'Summary Sheet'!$C$34</f>
        <v>#VALUE!</v>
      </c>
    </row>
    <row r="2021" spans="1:3">
      <c r="A2021" s="375" t="str">
        <f>IF(ISBLANK('Unit Type (32)'!B11), " ", 'Unit Type (32)'!B11)</f>
        <v xml:space="preserve"> </v>
      </c>
      <c r="B2021" s="375" t="str">
        <f>IF(ISBLANK('Unit Type (32)'!C11), " ", 'Unit Type (32)'!C11)</f>
        <v xml:space="preserve"> </v>
      </c>
      <c r="C2021" s="375" t="e">
        <f>B2021*'Summary Sheet'!$C$34</f>
        <v>#VALUE!</v>
      </c>
    </row>
    <row r="2022" spans="1:3">
      <c r="A2022" s="375" t="str">
        <f>IF(ISBLANK('Unit Type (32)'!B12), " ", 'Unit Type (32)'!B12)</f>
        <v xml:space="preserve"> </v>
      </c>
      <c r="B2022" s="375" t="str">
        <f>IF(ISBLANK('Unit Type (32)'!C12), " ", 'Unit Type (32)'!C12)</f>
        <v xml:space="preserve"> </v>
      </c>
      <c r="C2022" s="375" t="e">
        <f>B2022*'Summary Sheet'!$C$34</f>
        <v>#VALUE!</v>
      </c>
    </row>
    <row r="2023" spans="1:3">
      <c r="A2023" s="375" t="str">
        <f>IF(ISBLANK('Unit Type (32)'!B13), " ", 'Unit Type (32)'!B13)</f>
        <v xml:space="preserve"> </v>
      </c>
      <c r="B2023" s="375" t="str">
        <f>IF(ISBLANK('Unit Type (32)'!C13), " ", 'Unit Type (32)'!C13)</f>
        <v xml:space="preserve"> </v>
      </c>
      <c r="C2023" s="375" t="e">
        <f>B2023*'Summary Sheet'!$C$34</f>
        <v>#VALUE!</v>
      </c>
    </row>
    <row r="2024" spans="1:3">
      <c r="A2024" s="375" t="str">
        <f>IF(ISBLANK('Unit Type (32)'!B14), " ", 'Unit Type (32)'!B14)</f>
        <v xml:space="preserve"> </v>
      </c>
      <c r="B2024" s="375" t="str">
        <f>IF(ISBLANK('Unit Type (32)'!C14), " ", 'Unit Type (32)'!C14)</f>
        <v xml:space="preserve"> </v>
      </c>
      <c r="C2024" s="375" t="e">
        <f>B2024*'Summary Sheet'!$C$34</f>
        <v>#VALUE!</v>
      </c>
    </row>
    <row r="2025" spans="1:3">
      <c r="A2025" s="375" t="str">
        <f>IF(ISBLANK('Unit Type (32)'!B15), " ", 'Unit Type (32)'!B15)</f>
        <v xml:space="preserve"> </v>
      </c>
      <c r="B2025" s="375" t="str">
        <f>IF(ISBLANK('Unit Type (32)'!C15), " ", 'Unit Type (32)'!C15)</f>
        <v xml:space="preserve"> </v>
      </c>
      <c r="C2025" s="375" t="e">
        <f>B2025*'Summary Sheet'!$C$34</f>
        <v>#VALUE!</v>
      </c>
    </row>
    <row r="2026" spans="1:3">
      <c r="A2026" s="375" t="str">
        <f>IF(ISBLANK('Unit Type (32)'!B16), " ", 'Unit Type (32)'!B16)</f>
        <v xml:space="preserve"> </v>
      </c>
      <c r="B2026" s="375" t="str">
        <f>IF(ISBLANK('Unit Type (32)'!C16), " ", 'Unit Type (32)'!C16)</f>
        <v xml:space="preserve"> </v>
      </c>
      <c r="C2026" s="375" t="e">
        <f>B2026*'Summary Sheet'!$C$34</f>
        <v>#VALUE!</v>
      </c>
    </row>
    <row r="2027" spans="1:3">
      <c r="A2027" s="375" t="str">
        <f>IF(ISBLANK('Unit Type (32)'!B17), " ", 'Unit Type (32)'!B17)</f>
        <v xml:space="preserve"> </v>
      </c>
      <c r="B2027" s="375" t="str">
        <f>IF(ISBLANK('Unit Type (32)'!C17), " ", 'Unit Type (32)'!C17)</f>
        <v xml:space="preserve"> </v>
      </c>
      <c r="C2027" s="375" t="e">
        <f>B2027*'Summary Sheet'!$C$34</f>
        <v>#VALUE!</v>
      </c>
    </row>
    <row r="2028" spans="1:3">
      <c r="A2028" s="375" t="str">
        <f>IF(ISBLANK('Unit Type (32)'!B18), " ", 'Unit Type (32)'!B18)</f>
        <v xml:space="preserve"> </v>
      </c>
      <c r="B2028" s="375" t="str">
        <f>IF(ISBLANK('Unit Type (32)'!C18), " ", 'Unit Type (32)'!C18)</f>
        <v xml:space="preserve"> </v>
      </c>
      <c r="C2028" s="375" t="e">
        <f>B2028*'Summary Sheet'!$C$34</f>
        <v>#VALUE!</v>
      </c>
    </row>
    <row r="2029" spans="1:3">
      <c r="A2029" s="375" t="str">
        <f>IF(ISBLANK('Unit Type (32)'!B19), " ", 'Unit Type (32)'!B19)</f>
        <v xml:space="preserve"> </v>
      </c>
      <c r="B2029" s="375" t="str">
        <f>IF(ISBLANK('Unit Type (32)'!C19), " ", 'Unit Type (32)'!C19)</f>
        <v xml:space="preserve"> </v>
      </c>
      <c r="C2029" s="375" t="e">
        <f>B2029*'Summary Sheet'!$C$34</f>
        <v>#VALUE!</v>
      </c>
    </row>
    <row r="2030" spans="1:3">
      <c r="A2030" s="375" t="str">
        <f>IF(ISBLANK('Unit Type (32)'!B20), " ", 'Unit Type (32)'!B20)</f>
        <v xml:space="preserve"> </v>
      </c>
      <c r="B2030" s="375" t="str">
        <f>IF(ISBLANK('Unit Type (32)'!C20), " ", 'Unit Type (32)'!C20)</f>
        <v xml:space="preserve"> </v>
      </c>
      <c r="C2030" s="375" t="e">
        <f>B2030*'Summary Sheet'!$C$34</f>
        <v>#VALUE!</v>
      </c>
    </row>
    <row r="2031" spans="1:3">
      <c r="A2031" s="375" t="str">
        <f>IF(ISBLANK('Unit Type (32)'!B21), " ", 'Unit Type (32)'!B21)</f>
        <v xml:space="preserve"> </v>
      </c>
      <c r="B2031" s="375" t="str">
        <f>IF(ISBLANK('Unit Type (32)'!C21), " ", 'Unit Type (32)'!C21)</f>
        <v xml:space="preserve"> </v>
      </c>
      <c r="C2031" s="375" t="e">
        <f>B2031*'Summary Sheet'!$C$34</f>
        <v>#VALUE!</v>
      </c>
    </row>
    <row r="2032" spans="1:3">
      <c r="A2032" s="375" t="str">
        <f>IF(ISBLANK('Unit Type (32)'!B22), " ", 'Unit Type (32)'!B22)</f>
        <v xml:space="preserve"> </v>
      </c>
      <c r="B2032" s="375" t="str">
        <f>IF(ISBLANK('Unit Type (32)'!C22), " ", 'Unit Type (32)'!C22)</f>
        <v xml:space="preserve"> </v>
      </c>
      <c r="C2032" s="375" t="e">
        <f>B2032*'Summary Sheet'!$C$34</f>
        <v>#VALUE!</v>
      </c>
    </row>
    <row r="2033" spans="1:3">
      <c r="A2033" s="375" t="str">
        <f>IF(ISBLANK('Unit Type (32)'!B23), " ", 'Unit Type (32)'!B23)</f>
        <v xml:space="preserve"> </v>
      </c>
      <c r="B2033" s="375" t="str">
        <f>IF(ISBLANK('Unit Type (32)'!C23), " ", 'Unit Type (32)'!C23)</f>
        <v xml:space="preserve"> </v>
      </c>
      <c r="C2033" s="375" t="e">
        <f>B2033*'Summary Sheet'!$C$34</f>
        <v>#VALUE!</v>
      </c>
    </row>
    <row r="2034" spans="1:3">
      <c r="A2034" s="375" t="str">
        <f>IF(ISBLANK('Unit Type (32)'!B24), " ", 'Unit Type (32)'!B24)</f>
        <v xml:space="preserve"> </v>
      </c>
      <c r="B2034" s="375" t="str">
        <f>IF(ISBLANK('Unit Type (32)'!C24), " ", 'Unit Type (32)'!C24)</f>
        <v xml:space="preserve"> </v>
      </c>
      <c r="C2034" s="375" t="e">
        <f>B2034*'Summary Sheet'!$C$34</f>
        <v>#VALUE!</v>
      </c>
    </row>
    <row r="2035" spans="1:3">
      <c r="A2035" s="375" t="str">
        <f>IF(ISBLANK('Unit Type (32)'!B25), " ", 'Unit Type (32)'!B25)</f>
        <v xml:space="preserve"> </v>
      </c>
      <c r="B2035" s="375" t="str">
        <f>IF(ISBLANK('Unit Type (32)'!C25), " ", 'Unit Type (32)'!C25)</f>
        <v xml:space="preserve"> </v>
      </c>
      <c r="C2035" s="375" t="e">
        <f>B2035*'Summary Sheet'!$C$34</f>
        <v>#VALUE!</v>
      </c>
    </row>
    <row r="2036" spans="1:3">
      <c r="A2036" s="375" t="str">
        <f>IF(ISBLANK('Unit Type (32)'!B26), " ", 'Unit Type (32)'!B26)</f>
        <v xml:space="preserve"> </v>
      </c>
      <c r="B2036" s="375" t="str">
        <f>IF(ISBLANK('Unit Type (32)'!C26), " ", 'Unit Type (32)'!C26)</f>
        <v xml:space="preserve"> </v>
      </c>
      <c r="C2036" s="375" t="e">
        <f>B2036*'Summary Sheet'!$C$34</f>
        <v>#VALUE!</v>
      </c>
    </row>
    <row r="2037" spans="1:3">
      <c r="A2037" s="375" t="str">
        <f>IF(ISBLANK('Unit Type (32)'!B27), " ", 'Unit Type (32)'!B27)</f>
        <v xml:space="preserve"> </v>
      </c>
      <c r="B2037" s="375" t="str">
        <f>IF(ISBLANK('Unit Type (32)'!C27), " ", 'Unit Type (32)'!C27)</f>
        <v xml:space="preserve"> </v>
      </c>
      <c r="C2037" s="375" t="e">
        <f>B2037*'Summary Sheet'!$C$34</f>
        <v>#VALUE!</v>
      </c>
    </row>
    <row r="2038" spans="1:3">
      <c r="A2038" s="375" t="str">
        <f>IF(ISBLANK('Unit Type (32)'!B28), " ", 'Unit Type (32)'!B28)</f>
        <v xml:space="preserve"> </v>
      </c>
      <c r="B2038" s="375" t="str">
        <f>IF(ISBLANK('Unit Type (32)'!C28), " ", 'Unit Type (32)'!C28)</f>
        <v xml:space="preserve"> </v>
      </c>
      <c r="C2038" s="375" t="e">
        <f>B2038*'Summary Sheet'!$C$34</f>
        <v>#VALUE!</v>
      </c>
    </row>
    <row r="2039" spans="1:3">
      <c r="A2039" s="375" t="str">
        <f>IF(ISBLANK('Unit Type (32)'!B29), " ", 'Unit Type (32)'!B29)</f>
        <v xml:space="preserve"> </v>
      </c>
      <c r="B2039" s="375" t="str">
        <f>IF(ISBLANK('Unit Type (32)'!C29), " ", 'Unit Type (32)'!C29)</f>
        <v xml:space="preserve"> </v>
      </c>
      <c r="C2039" s="375" t="e">
        <f>B2039*'Summary Sheet'!$C$34</f>
        <v>#VALUE!</v>
      </c>
    </row>
    <row r="2040" spans="1:3">
      <c r="A2040" s="375" t="str">
        <f>IF(ISBLANK('Unit Type (32)'!B30), " ", 'Unit Type (32)'!B30)</f>
        <v xml:space="preserve"> </v>
      </c>
      <c r="B2040" s="375" t="str">
        <f>IF(ISBLANK('Unit Type (32)'!C30), " ", 'Unit Type (32)'!C30)</f>
        <v xml:space="preserve"> </v>
      </c>
      <c r="C2040" s="375" t="e">
        <f>B2040*'Summary Sheet'!$C$34</f>
        <v>#VALUE!</v>
      </c>
    </row>
    <row r="2041" spans="1:3">
      <c r="A2041" s="375" t="str">
        <f>IF(ISBLANK('Unit Type (32)'!B31), " ", 'Unit Type (32)'!B31)</f>
        <v xml:space="preserve"> </v>
      </c>
      <c r="B2041" s="375" t="str">
        <f>IF(ISBLANK('Unit Type (32)'!C31), " ", 'Unit Type (32)'!C31)</f>
        <v xml:space="preserve"> </v>
      </c>
      <c r="C2041" s="375" t="e">
        <f>B2041*'Summary Sheet'!$C$34</f>
        <v>#VALUE!</v>
      </c>
    </row>
    <row r="2042" spans="1:3">
      <c r="A2042" s="375" t="str">
        <f>IF(ISBLANK('Unit Type (32)'!B32), " ", 'Unit Type (32)'!B32)</f>
        <v xml:space="preserve"> </v>
      </c>
      <c r="B2042" s="375" t="str">
        <f>IF(ISBLANK('Unit Type (32)'!C32), " ", 'Unit Type (32)'!C32)</f>
        <v xml:space="preserve"> </v>
      </c>
      <c r="C2042" s="375" t="e">
        <f>B2042*'Summary Sheet'!$C$34</f>
        <v>#VALUE!</v>
      </c>
    </row>
    <row r="2043" spans="1:3">
      <c r="A2043" s="375" t="str">
        <f>IF(ISBLANK('Unit Type (32)'!B33), " ", 'Unit Type (32)'!B33)</f>
        <v xml:space="preserve"> </v>
      </c>
      <c r="B2043" s="375" t="str">
        <f>IF(ISBLANK('Unit Type (32)'!C33), " ", 'Unit Type (32)'!C33)</f>
        <v xml:space="preserve"> </v>
      </c>
      <c r="C2043" s="375" t="e">
        <f>B2043*'Summary Sheet'!$C$34</f>
        <v>#VALUE!</v>
      </c>
    </row>
    <row r="2044" spans="1:3">
      <c r="A2044" s="375" t="str">
        <f>IF(ISBLANK('Unit Type (32)'!B34), " ", 'Unit Type (32)'!B34)</f>
        <v xml:space="preserve"> </v>
      </c>
      <c r="B2044" s="375" t="str">
        <f>IF(ISBLANK('Unit Type (32)'!C34), " ", 'Unit Type (32)'!C34)</f>
        <v xml:space="preserve"> </v>
      </c>
      <c r="C2044" s="375" t="e">
        <f>B2044*'Summary Sheet'!$C$34</f>
        <v>#VALUE!</v>
      </c>
    </row>
    <row r="2045" spans="1:3">
      <c r="A2045" s="375" t="str">
        <f>IF(ISBLANK('Unit Type (32)'!B35), " ", 'Unit Type (32)'!B35)</f>
        <v xml:space="preserve"> </v>
      </c>
      <c r="B2045" s="375" t="str">
        <f>IF(ISBLANK('Unit Type (32)'!C35), " ", 'Unit Type (32)'!C35)</f>
        <v xml:space="preserve"> </v>
      </c>
      <c r="C2045" s="375" t="e">
        <f>B2045*'Summary Sheet'!$C$34</f>
        <v>#VALUE!</v>
      </c>
    </row>
    <row r="2046" spans="1:3">
      <c r="A2046" s="375" t="str">
        <f>IF(ISBLANK('Unit Type (32)'!B36), " ", 'Unit Type (32)'!B36)</f>
        <v xml:space="preserve"> </v>
      </c>
      <c r="B2046" s="375" t="str">
        <f>IF(ISBLANK('Unit Type (32)'!C36), " ", 'Unit Type (32)'!C36)</f>
        <v xml:space="preserve"> </v>
      </c>
      <c r="C2046" s="375" t="e">
        <f>B2046*'Summary Sheet'!$C$34</f>
        <v>#VALUE!</v>
      </c>
    </row>
    <row r="2047" spans="1:3">
      <c r="A2047" s="375" t="str">
        <f>IF(ISBLANK('Unit Type (32)'!B37), " ", 'Unit Type (32)'!B37)</f>
        <v xml:space="preserve"> </v>
      </c>
      <c r="B2047" s="375" t="str">
        <f>IF(ISBLANK('Unit Type (32)'!C37), " ", 'Unit Type (32)'!C37)</f>
        <v xml:space="preserve"> </v>
      </c>
      <c r="C2047" s="375" t="e">
        <f>B2047*'Summary Sheet'!$C$34</f>
        <v>#VALUE!</v>
      </c>
    </row>
    <row r="2048" spans="1:3">
      <c r="A2048" s="375" t="str">
        <f>IF(ISBLANK('Unit Type (32)'!B38), " ", 'Unit Type (32)'!B38)</f>
        <v xml:space="preserve"> </v>
      </c>
      <c r="B2048" s="375" t="str">
        <f>IF(ISBLANK('Unit Type (32)'!C38), " ", 'Unit Type (32)'!C38)</f>
        <v xml:space="preserve"> </v>
      </c>
      <c r="C2048" s="375" t="e">
        <f>B2048*'Summary Sheet'!$C$34</f>
        <v>#VALUE!</v>
      </c>
    </row>
    <row r="2049" spans="1:3">
      <c r="A2049" s="375" t="str">
        <f>IF(ISBLANK('Unit Type (32)'!B39), " ", 'Unit Type (32)'!B39)</f>
        <v xml:space="preserve"> </v>
      </c>
      <c r="B2049" s="375" t="str">
        <f>IF(ISBLANK('Unit Type (32)'!C39), " ", 'Unit Type (32)'!C39)</f>
        <v xml:space="preserve"> </v>
      </c>
      <c r="C2049" s="375" t="e">
        <f>B2049*'Summary Sheet'!$C$34</f>
        <v>#VALUE!</v>
      </c>
    </row>
    <row r="2050" spans="1:3">
      <c r="A2050" s="375" t="str">
        <f>IF(ISBLANK('Unit Type (32)'!B40), " ", 'Unit Type (32)'!B40)</f>
        <v xml:space="preserve"> </v>
      </c>
      <c r="B2050" s="375" t="str">
        <f>IF(ISBLANK('Unit Type (32)'!C40), " ", 'Unit Type (32)'!C40)</f>
        <v xml:space="preserve"> </v>
      </c>
      <c r="C2050" s="375" t="e">
        <f>B2050*'Summary Sheet'!$C$34</f>
        <v>#VALUE!</v>
      </c>
    </row>
    <row r="2051" spans="1:3">
      <c r="A2051" s="375" t="str">
        <f>IF(ISBLANK('Unit Type (32)'!B41), " ", 'Unit Type (32)'!B41)</f>
        <v xml:space="preserve"> </v>
      </c>
      <c r="B2051" s="375" t="str">
        <f>IF(ISBLANK('Unit Type (32)'!C41), " ", 'Unit Type (32)'!C41)</f>
        <v xml:space="preserve"> </v>
      </c>
      <c r="C2051" s="375" t="e">
        <f>B2051*'Summary Sheet'!$C$34</f>
        <v>#VALUE!</v>
      </c>
    </row>
    <row r="2052" spans="1:3">
      <c r="A2052" s="375" t="str">
        <f>IF(ISBLANK('Unit Type (32)'!B42), " ", 'Unit Type (32)'!B42)</f>
        <v xml:space="preserve"> </v>
      </c>
      <c r="B2052" s="375" t="str">
        <f>IF(ISBLANK('Unit Type (32)'!C42), " ", 'Unit Type (32)'!C42)</f>
        <v xml:space="preserve"> </v>
      </c>
      <c r="C2052" s="375" t="e">
        <f>B2052*'Summary Sheet'!$C$34</f>
        <v>#VALUE!</v>
      </c>
    </row>
    <row r="2053" spans="1:3">
      <c r="A2053" s="375" t="str">
        <f>IF(ISBLANK('Unit Type (32)'!B43), " ", 'Unit Type (32)'!B43)</f>
        <v xml:space="preserve"> </v>
      </c>
      <c r="B2053" s="375" t="str">
        <f>IF(ISBLANK('Unit Type (32)'!C43), " ", 'Unit Type (32)'!C43)</f>
        <v xml:space="preserve"> </v>
      </c>
      <c r="C2053" s="375" t="e">
        <f>B2053*'Summary Sheet'!$C$34</f>
        <v>#VALUE!</v>
      </c>
    </row>
    <row r="2054" spans="1:3">
      <c r="A2054" s="375" t="str">
        <f>IF(ISBLANK('Unit Type (32)'!B44), " ", 'Unit Type (32)'!B44)</f>
        <v xml:space="preserve"> </v>
      </c>
      <c r="B2054" s="375" t="str">
        <f>IF(ISBLANK('Unit Type (32)'!C44), " ", 'Unit Type (32)'!C44)</f>
        <v xml:space="preserve"> </v>
      </c>
      <c r="C2054" s="375" t="e">
        <f>B2054*'Summary Sheet'!$C$34</f>
        <v>#VALUE!</v>
      </c>
    </row>
    <row r="2055" spans="1:3">
      <c r="A2055" s="375" t="str">
        <f>IF(ISBLANK('Unit Type (32)'!B45), " ", 'Unit Type (32)'!B45)</f>
        <v xml:space="preserve"> </v>
      </c>
      <c r="B2055" s="375" t="str">
        <f>IF(ISBLANK('Unit Type (32)'!C45), " ", 'Unit Type (32)'!C45)</f>
        <v xml:space="preserve"> </v>
      </c>
      <c r="C2055" s="375" t="e">
        <f>B2055*'Summary Sheet'!$C$34</f>
        <v>#VALUE!</v>
      </c>
    </row>
    <row r="2056" spans="1:3">
      <c r="A2056" s="375" t="str">
        <f>IF(ISBLANK('Unit Type (32)'!B46), " ", 'Unit Type (32)'!B46)</f>
        <v xml:space="preserve"> </v>
      </c>
      <c r="B2056" s="375" t="str">
        <f>IF(ISBLANK('Unit Type (32)'!C46), " ", 'Unit Type (32)'!C46)</f>
        <v xml:space="preserve"> </v>
      </c>
      <c r="C2056" s="375" t="e">
        <f>B2056*'Summary Sheet'!$C$34</f>
        <v>#VALUE!</v>
      </c>
    </row>
    <row r="2057" spans="1:3">
      <c r="A2057" s="375" t="str">
        <f>IF(ISBLANK('Unit Type (32)'!B47), " ", 'Unit Type (32)'!B47)</f>
        <v xml:space="preserve"> </v>
      </c>
      <c r="B2057" s="375" t="str">
        <f>IF(ISBLANK('Unit Type (32)'!C47), " ", 'Unit Type (32)'!C47)</f>
        <v xml:space="preserve"> </v>
      </c>
      <c r="C2057" s="375" t="e">
        <f>B2057*'Summary Sheet'!$C$34</f>
        <v>#VALUE!</v>
      </c>
    </row>
    <row r="2058" spans="1:3">
      <c r="A2058" s="375" t="str">
        <f>IF(ISBLANK('Unit Type (32)'!B48), " ", 'Unit Type (32)'!B48)</f>
        <v xml:space="preserve"> </v>
      </c>
      <c r="B2058" s="375" t="str">
        <f>IF(ISBLANK('Unit Type (32)'!C48), " ", 'Unit Type (32)'!C48)</f>
        <v xml:space="preserve"> </v>
      </c>
      <c r="C2058" s="375" t="e">
        <f>B2058*'Summary Sheet'!$C$34</f>
        <v>#VALUE!</v>
      </c>
    </row>
    <row r="2059" spans="1:3">
      <c r="A2059" s="375" t="str">
        <f>IF(ISBLANK('Unit Type (32)'!B49), " ", 'Unit Type (32)'!B49)</f>
        <v xml:space="preserve"> </v>
      </c>
      <c r="B2059" s="375" t="str">
        <f>IF(ISBLANK('Unit Type (32)'!C49), " ", 'Unit Type (32)'!C49)</f>
        <v xml:space="preserve"> </v>
      </c>
      <c r="C2059" s="375" t="e">
        <f>B2059*'Summary Sheet'!$C$34</f>
        <v>#VALUE!</v>
      </c>
    </row>
    <row r="2060" spans="1:3">
      <c r="A2060" s="375" t="str">
        <f>IF(ISBLANK('Unit Type (32)'!B50), " ", 'Unit Type (32)'!B50)</f>
        <v xml:space="preserve"> </v>
      </c>
      <c r="B2060" s="375" t="str">
        <f>IF(ISBLANK('Unit Type (32)'!C50), " ", 'Unit Type (32)'!C50)</f>
        <v xml:space="preserve"> </v>
      </c>
      <c r="C2060" s="375" t="e">
        <f>B2060*'Summary Sheet'!$C$34</f>
        <v>#VALUE!</v>
      </c>
    </row>
    <row r="2061" spans="1:3">
      <c r="A2061" s="375" t="str">
        <f>IF(ISBLANK('Unit Type (32)'!B51), " ", 'Unit Type (32)'!B51)</f>
        <v xml:space="preserve"> </v>
      </c>
      <c r="B2061" s="375" t="str">
        <f>IF(ISBLANK('Unit Type (32)'!C51), " ", 'Unit Type (32)'!C51)</f>
        <v xml:space="preserve"> </v>
      </c>
      <c r="C2061" s="375" t="e">
        <f>B2061*'Summary Sheet'!$C$34</f>
        <v>#VALUE!</v>
      </c>
    </row>
    <row r="2062" spans="1:3">
      <c r="A2062" s="375" t="str">
        <f>IF(ISBLANK('Unit Type (32)'!B52), " ", 'Unit Type (32)'!B52)</f>
        <v xml:space="preserve"> </v>
      </c>
      <c r="B2062" s="375" t="str">
        <f>IF(ISBLANK('Unit Type (32)'!C52), " ", 'Unit Type (32)'!C52)</f>
        <v xml:space="preserve"> </v>
      </c>
      <c r="C2062" s="375" t="e">
        <f>B2062*'Summary Sheet'!$C$34</f>
        <v>#VALUE!</v>
      </c>
    </row>
    <row r="2063" spans="1:3">
      <c r="A2063" s="375" t="str">
        <f>IF(ISBLANK('Unit Type (32)'!B53), " ", 'Unit Type (32)'!B53)</f>
        <v xml:space="preserve"> </v>
      </c>
      <c r="B2063" s="375" t="str">
        <f>IF(ISBLANK('Unit Type (32)'!C53), " ", 'Unit Type (32)'!C53)</f>
        <v xml:space="preserve"> </v>
      </c>
      <c r="C2063" s="375" t="e">
        <f>B2063*'Summary Sheet'!$C$34</f>
        <v>#VALUE!</v>
      </c>
    </row>
    <row r="2064" spans="1:3">
      <c r="A2064" s="375" t="str">
        <f>IF(ISBLANK('Unit Type (32)'!B54), " ", 'Unit Type (32)'!B54)</f>
        <v xml:space="preserve"> </v>
      </c>
      <c r="B2064" s="375" t="str">
        <f>IF(ISBLANK('Unit Type (32)'!C54), " ", 'Unit Type (32)'!C54)</f>
        <v xml:space="preserve"> </v>
      </c>
      <c r="C2064" s="375" t="e">
        <f>B2064*'Summary Sheet'!$C$34</f>
        <v>#VALUE!</v>
      </c>
    </row>
    <row r="2065" spans="1:3">
      <c r="A2065" s="375" t="str">
        <f>IF(ISBLANK('Unit Type (32)'!B55), " ", 'Unit Type (32)'!B55)</f>
        <v xml:space="preserve"> </v>
      </c>
      <c r="B2065" s="375" t="str">
        <f>IF(ISBLANK('Unit Type (32)'!C55), " ", 'Unit Type (32)'!C55)</f>
        <v xml:space="preserve"> </v>
      </c>
      <c r="C2065" s="375" t="e">
        <f>B2065*'Summary Sheet'!$C$34</f>
        <v>#VALUE!</v>
      </c>
    </row>
    <row r="2066" spans="1:3">
      <c r="A2066" s="375" t="str">
        <f>IF(ISBLANK('Unit Type (32)'!B56), " ", 'Unit Type (32)'!B56)</f>
        <v xml:space="preserve"> </v>
      </c>
      <c r="B2066" s="375" t="str">
        <f>IF(ISBLANK('Unit Type (32)'!C56), " ", 'Unit Type (32)'!C56)</f>
        <v xml:space="preserve"> </v>
      </c>
      <c r="C2066" s="375" t="e">
        <f>B2066*'Summary Sheet'!$C$34</f>
        <v>#VALUE!</v>
      </c>
    </row>
    <row r="2067" spans="1:3">
      <c r="A2067" s="375" t="str">
        <f>IF(ISBLANK('Unit Type (32)'!B57), " ", 'Unit Type (32)'!B57)</f>
        <v xml:space="preserve"> </v>
      </c>
      <c r="B2067" s="375" t="str">
        <f>IF(ISBLANK('Unit Type (32)'!C57), " ", 'Unit Type (32)'!C57)</f>
        <v xml:space="preserve"> </v>
      </c>
      <c r="C2067" s="375" t="e">
        <f>B2067*'Summary Sheet'!$C$34</f>
        <v>#VALUE!</v>
      </c>
    </row>
    <row r="2068" spans="1:3">
      <c r="A2068" s="375" t="str">
        <f>IF(ISBLANK('Unit Type (32)'!B58), " ", 'Unit Type (32)'!B58)</f>
        <v xml:space="preserve"> </v>
      </c>
      <c r="B2068" s="375" t="str">
        <f>IF(ISBLANK('Unit Type (32)'!C58), " ", 'Unit Type (32)'!C58)</f>
        <v xml:space="preserve"> </v>
      </c>
      <c r="C2068" s="375" t="e">
        <f>B2068*'Summary Sheet'!$C$34</f>
        <v>#VALUE!</v>
      </c>
    </row>
    <row r="2069" spans="1:3">
      <c r="A2069" s="375" t="str">
        <f>IF(ISBLANK('Unit Type (32)'!B59), " ", 'Unit Type (32)'!B59)</f>
        <v xml:space="preserve"> </v>
      </c>
      <c r="B2069" s="375" t="str">
        <f>IF(ISBLANK('Unit Type (32)'!C59), " ", 'Unit Type (32)'!C59)</f>
        <v xml:space="preserve"> </v>
      </c>
      <c r="C2069" s="375" t="e">
        <f>B2069*'Summary Sheet'!$C$34</f>
        <v>#VALUE!</v>
      </c>
    </row>
    <row r="2070" spans="1:3">
      <c r="A2070" s="375" t="str">
        <f>IF(ISBLANK('Unit Type (32)'!B60), " ", 'Unit Type (32)'!B60)</f>
        <v xml:space="preserve"> </v>
      </c>
      <c r="B2070" s="375" t="str">
        <f>IF(ISBLANK('Unit Type (32)'!C60), " ", 'Unit Type (32)'!C60)</f>
        <v xml:space="preserve"> </v>
      </c>
      <c r="C2070" s="375" t="e">
        <f>B2070*'Summary Sheet'!$C$34</f>
        <v>#VALUE!</v>
      </c>
    </row>
    <row r="2071" spans="1:3">
      <c r="A2071" s="375" t="str">
        <f>IF(ISBLANK('Unit Type (32)'!B61), " ", 'Unit Type (32)'!B61)</f>
        <v xml:space="preserve"> </v>
      </c>
      <c r="B2071" s="375" t="str">
        <f>IF(ISBLANK('Unit Type (32)'!C61), " ", 'Unit Type (32)'!C61)</f>
        <v xml:space="preserve"> </v>
      </c>
      <c r="C2071" s="375" t="e">
        <f>B2071*'Summary Sheet'!$C$34</f>
        <v>#VALUE!</v>
      </c>
    </row>
    <row r="2072" spans="1:3">
      <c r="A2072" s="375" t="str">
        <f>IF(ISBLANK('Unit Type (32)'!B62), " ", 'Unit Type (32)'!B62)</f>
        <v xml:space="preserve"> </v>
      </c>
      <c r="B2072" s="375" t="str">
        <f>IF(ISBLANK('Unit Type (32)'!C62), " ", 'Unit Type (32)'!C62)</f>
        <v xml:space="preserve"> </v>
      </c>
      <c r="C2072" s="375" t="e">
        <f>B2072*'Summary Sheet'!$C$34</f>
        <v>#VALUE!</v>
      </c>
    </row>
    <row r="2073" spans="1:3">
      <c r="A2073" s="375" t="str">
        <f>IF(ISBLANK('Unit Type (32)'!B63), " ", 'Unit Type (32)'!B63)</f>
        <v xml:space="preserve"> </v>
      </c>
      <c r="B2073" s="375" t="str">
        <f>IF(ISBLANK('Unit Type (32)'!C63), " ", 'Unit Type (32)'!C63)</f>
        <v xml:space="preserve"> </v>
      </c>
      <c r="C2073" s="375" t="e">
        <f>B2073*'Summary Sheet'!$C$34</f>
        <v>#VALUE!</v>
      </c>
    </row>
    <row r="2074" spans="1:3">
      <c r="A2074" s="375" t="str">
        <f>IF(ISBLANK('Unit Type (32)'!B64), " ", 'Unit Type (32)'!B64)</f>
        <v xml:space="preserve"> </v>
      </c>
      <c r="B2074" s="375" t="str">
        <f>IF(ISBLANK('Unit Type (32)'!C64), " ", 'Unit Type (32)'!C64)</f>
        <v xml:space="preserve"> </v>
      </c>
      <c r="C2074" s="375" t="e">
        <f>B2074*'Summary Sheet'!$C$34</f>
        <v>#VALUE!</v>
      </c>
    </row>
    <row r="2075" spans="1:3">
      <c r="A2075" s="375" t="str">
        <f>IF(ISBLANK('Unit Type (32)'!B65), " ", 'Unit Type (32)'!B65)</f>
        <v xml:space="preserve"> </v>
      </c>
      <c r="B2075" s="375" t="str">
        <f>IF(ISBLANK('Unit Type (32)'!C65), " ", 'Unit Type (32)'!C65)</f>
        <v xml:space="preserve"> </v>
      </c>
      <c r="C2075" s="375" t="e">
        <f>B2075*'Summary Sheet'!$C$34</f>
        <v>#VALUE!</v>
      </c>
    </row>
    <row r="2076" spans="1:3">
      <c r="A2076" s="375" t="str">
        <f>IF(ISBLANK('Unit Type (32)'!B66), " ", 'Unit Type (32)'!B66)</f>
        <v xml:space="preserve"> </v>
      </c>
      <c r="B2076" s="375" t="str">
        <f>IF(ISBLANK('Unit Type (32)'!C66), " ", 'Unit Type (32)'!C66)</f>
        <v xml:space="preserve"> </v>
      </c>
      <c r="C2076" s="375" t="e">
        <f>B2076*'Summary Sheet'!$C$34</f>
        <v>#VALUE!</v>
      </c>
    </row>
    <row r="2077" spans="1:3">
      <c r="A2077" s="375" t="str">
        <f>IF(ISBLANK('Unit Type (32)'!B67), " ", 'Unit Type (32)'!B67)</f>
        <v xml:space="preserve"> </v>
      </c>
      <c r="B2077" s="375" t="str">
        <f>IF(ISBLANK('Unit Type (32)'!C67), " ", 'Unit Type (32)'!C67)</f>
        <v xml:space="preserve"> </v>
      </c>
      <c r="C2077" s="375" t="e">
        <f>B2077*'Summary Sheet'!$C$34</f>
        <v>#VALUE!</v>
      </c>
    </row>
    <row r="2078" spans="1:3">
      <c r="A2078" s="375" t="str">
        <f>IF(ISBLANK('Unit Type (32)'!B68), " ", 'Unit Type (32)'!B68)</f>
        <v xml:space="preserve"> </v>
      </c>
      <c r="B2078" s="375" t="str">
        <f>IF(ISBLANK('Unit Type (32)'!C68), " ", 'Unit Type (32)'!C68)</f>
        <v xml:space="preserve"> </v>
      </c>
      <c r="C2078" s="375" t="e">
        <f>B2078*'Summary Sheet'!$C$34</f>
        <v>#VALUE!</v>
      </c>
    </row>
    <row r="2079" spans="1:3">
      <c r="A2079" s="375" t="str">
        <f>IF(ISBLANK('Unit Type (32)'!B69), " ", 'Unit Type (32)'!B69)</f>
        <v xml:space="preserve"> </v>
      </c>
      <c r="B2079" s="375" t="str">
        <f>IF(ISBLANK('Unit Type (32)'!C69), " ", 'Unit Type (32)'!C69)</f>
        <v xml:space="preserve"> </v>
      </c>
      <c r="C2079" s="375" t="e">
        <f>B2079*'Summary Sheet'!$C$34</f>
        <v>#VALUE!</v>
      </c>
    </row>
    <row r="2080" spans="1:3">
      <c r="A2080" s="375" t="str">
        <f>IF(ISBLANK('Unit Type (32)'!B70), " ", 'Unit Type (32)'!B70)</f>
        <v xml:space="preserve"> </v>
      </c>
      <c r="B2080" s="375" t="str">
        <f>IF(ISBLANK('Unit Type (32)'!C70), " ", 'Unit Type (32)'!C70)</f>
        <v xml:space="preserve"> </v>
      </c>
      <c r="C2080" s="375" t="e">
        <f>B2080*'Summary Sheet'!$C$34</f>
        <v>#VALUE!</v>
      </c>
    </row>
    <row r="2081" spans="1:3">
      <c r="A2081" s="375" t="str">
        <f>IF(ISBLANK('Unit Type (33)'!B6), " ", 'Unit Type (33)'!B6)</f>
        <v xml:space="preserve"> </v>
      </c>
      <c r="B2081" s="375" t="str">
        <f>IF(ISBLANK('Unit Type (33)'!C6), " ", 'Unit Type (33)'!C6)</f>
        <v xml:space="preserve"> </v>
      </c>
      <c r="C2081" s="375" t="e">
        <f>B2081*'Summary Sheet'!$C$35</f>
        <v>#VALUE!</v>
      </c>
    </row>
    <row r="2082" spans="1:3">
      <c r="A2082" s="375" t="str">
        <f>IF(ISBLANK('Unit Type (33)'!B7), " ", 'Unit Type (33)'!B7)</f>
        <v xml:space="preserve"> </v>
      </c>
      <c r="B2082" s="375" t="str">
        <f>IF(ISBLANK('Unit Type (33)'!C7), " ", 'Unit Type (33)'!C7)</f>
        <v xml:space="preserve"> </v>
      </c>
      <c r="C2082" s="375" t="e">
        <f>B2082*'Summary Sheet'!$C$35</f>
        <v>#VALUE!</v>
      </c>
    </row>
    <row r="2083" spans="1:3">
      <c r="A2083" s="375" t="str">
        <f>IF(ISBLANK('Unit Type (33)'!B8), " ", 'Unit Type (33)'!B8)</f>
        <v xml:space="preserve"> </v>
      </c>
      <c r="B2083" s="375" t="str">
        <f>IF(ISBLANK('Unit Type (33)'!C8), " ", 'Unit Type (33)'!C8)</f>
        <v xml:space="preserve"> </v>
      </c>
      <c r="C2083" s="375" t="e">
        <f>B2083*'Summary Sheet'!$C$35</f>
        <v>#VALUE!</v>
      </c>
    </row>
    <row r="2084" spans="1:3">
      <c r="A2084" s="375" t="str">
        <f>IF(ISBLANK('Unit Type (33)'!B9), " ", 'Unit Type (33)'!B9)</f>
        <v xml:space="preserve"> </v>
      </c>
      <c r="B2084" s="375" t="str">
        <f>IF(ISBLANK('Unit Type (33)'!C9), " ", 'Unit Type (33)'!C9)</f>
        <v xml:space="preserve"> </v>
      </c>
      <c r="C2084" s="375" t="e">
        <f>B2084*'Summary Sheet'!$C$35</f>
        <v>#VALUE!</v>
      </c>
    </row>
    <row r="2085" spans="1:3">
      <c r="A2085" s="375" t="str">
        <f>IF(ISBLANK('Unit Type (33)'!B10), " ", 'Unit Type (33)'!B10)</f>
        <v xml:space="preserve"> </v>
      </c>
      <c r="B2085" s="375" t="str">
        <f>IF(ISBLANK('Unit Type (33)'!C10), " ", 'Unit Type (33)'!C10)</f>
        <v xml:space="preserve"> </v>
      </c>
      <c r="C2085" s="375" t="e">
        <f>B2085*'Summary Sheet'!$C$35</f>
        <v>#VALUE!</v>
      </c>
    </row>
    <row r="2086" spans="1:3">
      <c r="A2086" s="375" t="str">
        <f>IF(ISBLANK('Unit Type (33)'!B11), " ", 'Unit Type (33)'!B11)</f>
        <v xml:space="preserve"> </v>
      </c>
      <c r="B2086" s="375" t="str">
        <f>IF(ISBLANK('Unit Type (33)'!C11), " ", 'Unit Type (33)'!C11)</f>
        <v xml:space="preserve"> </v>
      </c>
      <c r="C2086" s="375" t="e">
        <f>B2086*'Summary Sheet'!$C$35</f>
        <v>#VALUE!</v>
      </c>
    </row>
    <row r="2087" spans="1:3">
      <c r="A2087" s="375" t="str">
        <f>IF(ISBLANK('Unit Type (33)'!B12), " ", 'Unit Type (33)'!B12)</f>
        <v xml:space="preserve"> </v>
      </c>
      <c r="B2087" s="375" t="str">
        <f>IF(ISBLANK('Unit Type (33)'!C12), " ", 'Unit Type (33)'!C12)</f>
        <v xml:space="preserve"> </v>
      </c>
      <c r="C2087" s="375" t="e">
        <f>B2087*'Summary Sheet'!$C$35</f>
        <v>#VALUE!</v>
      </c>
    </row>
    <row r="2088" spans="1:3">
      <c r="A2088" s="375" t="str">
        <f>IF(ISBLANK('Unit Type (33)'!B13), " ", 'Unit Type (33)'!B13)</f>
        <v xml:space="preserve"> </v>
      </c>
      <c r="B2088" s="375" t="str">
        <f>IF(ISBLANK('Unit Type (33)'!C13), " ", 'Unit Type (33)'!C13)</f>
        <v xml:space="preserve"> </v>
      </c>
      <c r="C2088" s="375" t="e">
        <f>B2088*'Summary Sheet'!$C$35</f>
        <v>#VALUE!</v>
      </c>
    </row>
    <row r="2089" spans="1:3">
      <c r="A2089" s="375" t="str">
        <f>IF(ISBLANK('Unit Type (33)'!B14), " ", 'Unit Type (33)'!B14)</f>
        <v xml:space="preserve"> </v>
      </c>
      <c r="B2089" s="375" t="str">
        <f>IF(ISBLANK('Unit Type (33)'!C14), " ", 'Unit Type (33)'!C14)</f>
        <v xml:space="preserve"> </v>
      </c>
      <c r="C2089" s="375" t="e">
        <f>B2089*'Summary Sheet'!$C$35</f>
        <v>#VALUE!</v>
      </c>
    </row>
    <row r="2090" spans="1:3">
      <c r="A2090" s="375" t="str">
        <f>IF(ISBLANK('Unit Type (33)'!B15), " ", 'Unit Type (33)'!B15)</f>
        <v xml:space="preserve"> </v>
      </c>
      <c r="B2090" s="375" t="str">
        <f>IF(ISBLANK('Unit Type (33)'!C15), " ", 'Unit Type (33)'!C15)</f>
        <v xml:space="preserve"> </v>
      </c>
      <c r="C2090" s="375" t="e">
        <f>B2090*'Summary Sheet'!$C$35</f>
        <v>#VALUE!</v>
      </c>
    </row>
    <row r="2091" spans="1:3">
      <c r="A2091" s="375" t="str">
        <f>IF(ISBLANK('Unit Type (33)'!B16), " ", 'Unit Type (33)'!B16)</f>
        <v xml:space="preserve"> </v>
      </c>
      <c r="B2091" s="375" t="str">
        <f>IF(ISBLANK('Unit Type (33)'!C16), " ", 'Unit Type (33)'!C16)</f>
        <v xml:space="preserve"> </v>
      </c>
      <c r="C2091" s="375" t="e">
        <f>B2091*'Summary Sheet'!$C$35</f>
        <v>#VALUE!</v>
      </c>
    </row>
    <row r="2092" spans="1:3">
      <c r="A2092" s="375" t="str">
        <f>IF(ISBLANK('Unit Type (33)'!B17), " ", 'Unit Type (33)'!B17)</f>
        <v xml:space="preserve"> </v>
      </c>
      <c r="B2092" s="375" t="str">
        <f>IF(ISBLANK('Unit Type (33)'!C17), " ", 'Unit Type (33)'!C17)</f>
        <v xml:space="preserve"> </v>
      </c>
      <c r="C2092" s="375" t="e">
        <f>B2092*'Summary Sheet'!$C$35</f>
        <v>#VALUE!</v>
      </c>
    </row>
    <row r="2093" spans="1:3">
      <c r="A2093" s="375" t="str">
        <f>IF(ISBLANK('Unit Type (33)'!B18), " ", 'Unit Type (33)'!B18)</f>
        <v xml:space="preserve"> </v>
      </c>
      <c r="B2093" s="375" t="str">
        <f>IF(ISBLANK('Unit Type (33)'!C18), " ", 'Unit Type (33)'!C18)</f>
        <v xml:space="preserve"> </v>
      </c>
      <c r="C2093" s="375" t="e">
        <f>B2093*'Summary Sheet'!$C$35</f>
        <v>#VALUE!</v>
      </c>
    </row>
    <row r="2094" spans="1:3">
      <c r="A2094" s="375" t="str">
        <f>IF(ISBLANK('Unit Type (33)'!B19), " ", 'Unit Type (33)'!B19)</f>
        <v xml:space="preserve"> </v>
      </c>
      <c r="B2094" s="375" t="str">
        <f>IF(ISBLANK('Unit Type (33)'!C19), " ", 'Unit Type (33)'!C19)</f>
        <v xml:space="preserve"> </v>
      </c>
      <c r="C2094" s="375" t="e">
        <f>B2094*'Summary Sheet'!$C$35</f>
        <v>#VALUE!</v>
      </c>
    </row>
    <row r="2095" spans="1:3">
      <c r="A2095" s="375" t="str">
        <f>IF(ISBLANK('Unit Type (33)'!B20), " ", 'Unit Type (33)'!B20)</f>
        <v xml:space="preserve"> </v>
      </c>
      <c r="B2095" s="375" t="str">
        <f>IF(ISBLANK('Unit Type (33)'!C20), " ", 'Unit Type (33)'!C20)</f>
        <v xml:space="preserve"> </v>
      </c>
      <c r="C2095" s="375" t="e">
        <f>B2095*'Summary Sheet'!$C$35</f>
        <v>#VALUE!</v>
      </c>
    </row>
    <row r="2096" spans="1:3">
      <c r="A2096" s="375" t="str">
        <f>IF(ISBLANK('Unit Type (33)'!B21), " ", 'Unit Type (33)'!B21)</f>
        <v xml:space="preserve"> </v>
      </c>
      <c r="B2096" s="375" t="str">
        <f>IF(ISBLANK('Unit Type (33)'!C21), " ", 'Unit Type (33)'!C21)</f>
        <v xml:space="preserve"> </v>
      </c>
      <c r="C2096" s="375" t="e">
        <f>B2096*'Summary Sheet'!$C$35</f>
        <v>#VALUE!</v>
      </c>
    </row>
    <row r="2097" spans="1:3">
      <c r="A2097" s="375" t="str">
        <f>IF(ISBLANK('Unit Type (33)'!B22), " ", 'Unit Type (33)'!B22)</f>
        <v xml:space="preserve"> </v>
      </c>
      <c r="B2097" s="375" t="str">
        <f>IF(ISBLANK('Unit Type (33)'!C22), " ", 'Unit Type (33)'!C22)</f>
        <v xml:space="preserve"> </v>
      </c>
      <c r="C2097" s="375" t="e">
        <f>B2097*'Summary Sheet'!$C$35</f>
        <v>#VALUE!</v>
      </c>
    </row>
    <row r="2098" spans="1:3">
      <c r="A2098" s="375" t="str">
        <f>IF(ISBLANK('Unit Type (33)'!B23), " ", 'Unit Type (33)'!B23)</f>
        <v xml:space="preserve"> </v>
      </c>
      <c r="B2098" s="375" t="str">
        <f>IF(ISBLANK('Unit Type (33)'!C23), " ", 'Unit Type (33)'!C23)</f>
        <v xml:space="preserve"> </v>
      </c>
      <c r="C2098" s="375" t="e">
        <f>B2098*'Summary Sheet'!$C$35</f>
        <v>#VALUE!</v>
      </c>
    </row>
    <row r="2099" spans="1:3">
      <c r="A2099" s="375" t="str">
        <f>IF(ISBLANK('Unit Type (33)'!B24), " ", 'Unit Type (33)'!B24)</f>
        <v xml:space="preserve"> </v>
      </c>
      <c r="B2099" s="375" t="str">
        <f>IF(ISBLANK('Unit Type (33)'!C24), " ", 'Unit Type (33)'!C24)</f>
        <v xml:space="preserve"> </v>
      </c>
      <c r="C2099" s="375" t="e">
        <f>B2099*'Summary Sheet'!$C$35</f>
        <v>#VALUE!</v>
      </c>
    </row>
    <row r="2100" spans="1:3">
      <c r="A2100" s="375" t="str">
        <f>IF(ISBLANK('Unit Type (33)'!B25), " ", 'Unit Type (33)'!B25)</f>
        <v xml:space="preserve"> </v>
      </c>
      <c r="B2100" s="375" t="str">
        <f>IF(ISBLANK('Unit Type (33)'!C25), " ", 'Unit Type (33)'!C25)</f>
        <v xml:space="preserve"> </v>
      </c>
      <c r="C2100" s="375" t="e">
        <f>B2100*'Summary Sheet'!$C$35</f>
        <v>#VALUE!</v>
      </c>
    </row>
    <row r="2101" spans="1:3">
      <c r="A2101" s="375" t="str">
        <f>IF(ISBLANK('Unit Type (33)'!B26), " ", 'Unit Type (33)'!B26)</f>
        <v xml:space="preserve"> </v>
      </c>
      <c r="B2101" s="375" t="str">
        <f>IF(ISBLANK('Unit Type (33)'!C26), " ", 'Unit Type (33)'!C26)</f>
        <v xml:space="preserve"> </v>
      </c>
      <c r="C2101" s="375" t="e">
        <f>B2101*'Summary Sheet'!$C$35</f>
        <v>#VALUE!</v>
      </c>
    </row>
    <row r="2102" spans="1:3">
      <c r="A2102" s="375" t="str">
        <f>IF(ISBLANK('Unit Type (33)'!B27), " ", 'Unit Type (33)'!B27)</f>
        <v xml:space="preserve"> </v>
      </c>
      <c r="B2102" s="375" t="str">
        <f>IF(ISBLANK('Unit Type (33)'!C27), " ", 'Unit Type (33)'!C27)</f>
        <v xml:space="preserve"> </v>
      </c>
      <c r="C2102" s="375" t="e">
        <f>B2102*'Summary Sheet'!$C$35</f>
        <v>#VALUE!</v>
      </c>
    </row>
    <row r="2103" spans="1:3">
      <c r="A2103" s="375" t="str">
        <f>IF(ISBLANK('Unit Type (33)'!B28), " ", 'Unit Type (33)'!B28)</f>
        <v xml:space="preserve"> </v>
      </c>
      <c r="B2103" s="375" t="str">
        <f>IF(ISBLANK('Unit Type (33)'!C28), " ", 'Unit Type (33)'!C28)</f>
        <v xml:space="preserve"> </v>
      </c>
      <c r="C2103" s="375" t="e">
        <f>B2103*'Summary Sheet'!$C$35</f>
        <v>#VALUE!</v>
      </c>
    </row>
    <row r="2104" spans="1:3">
      <c r="A2104" s="375" t="str">
        <f>IF(ISBLANK('Unit Type (33)'!B29), " ", 'Unit Type (33)'!B29)</f>
        <v xml:space="preserve"> </v>
      </c>
      <c r="B2104" s="375" t="str">
        <f>IF(ISBLANK('Unit Type (33)'!C29), " ", 'Unit Type (33)'!C29)</f>
        <v xml:space="preserve"> </v>
      </c>
      <c r="C2104" s="375" t="e">
        <f>B2104*'Summary Sheet'!$C$35</f>
        <v>#VALUE!</v>
      </c>
    </row>
    <row r="2105" spans="1:3">
      <c r="A2105" s="375" t="str">
        <f>IF(ISBLANK('Unit Type (33)'!B30), " ", 'Unit Type (33)'!B30)</f>
        <v xml:space="preserve"> </v>
      </c>
      <c r="B2105" s="375" t="str">
        <f>IF(ISBLANK('Unit Type (33)'!C30), " ", 'Unit Type (33)'!C30)</f>
        <v xml:space="preserve"> </v>
      </c>
      <c r="C2105" s="375" t="e">
        <f>B2105*'Summary Sheet'!$C$35</f>
        <v>#VALUE!</v>
      </c>
    </row>
    <row r="2106" spans="1:3">
      <c r="A2106" s="375" t="str">
        <f>IF(ISBLANK('Unit Type (33)'!B31), " ", 'Unit Type (33)'!B31)</f>
        <v xml:space="preserve"> </v>
      </c>
      <c r="B2106" s="375" t="str">
        <f>IF(ISBLANK('Unit Type (33)'!C31), " ", 'Unit Type (33)'!C31)</f>
        <v xml:space="preserve"> </v>
      </c>
      <c r="C2106" s="375" t="e">
        <f>B2106*'Summary Sheet'!$C$35</f>
        <v>#VALUE!</v>
      </c>
    </row>
    <row r="2107" spans="1:3">
      <c r="A2107" s="375" t="str">
        <f>IF(ISBLANK('Unit Type (33)'!B32), " ", 'Unit Type (33)'!B32)</f>
        <v xml:space="preserve"> </v>
      </c>
      <c r="B2107" s="375" t="str">
        <f>IF(ISBLANK('Unit Type (33)'!C32), " ", 'Unit Type (33)'!C32)</f>
        <v xml:space="preserve"> </v>
      </c>
      <c r="C2107" s="375" t="e">
        <f>B2107*'Summary Sheet'!$C$35</f>
        <v>#VALUE!</v>
      </c>
    </row>
    <row r="2108" spans="1:3">
      <c r="A2108" s="375" t="str">
        <f>IF(ISBLANK('Unit Type (33)'!B33), " ", 'Unit Type (33)'!B33)</f>
        <v xml:space="preserve"> </v>
      </c>
      <c r="B2108" s="375" t="str">
        <f>IF(ISBLANK('Unit Type (33)'!C33), " ", 'Unit Type (33)'!C33)</f>
        <v xml:space="preserve"> </v>
      </c>
      <c r="C2108" s="375" t="e">
        <f>B2108*'Summary Sheet'!$C$35</f>
        <v>#VALUE!</v>
      </c>
    </row>
    <row r="2109" spans="1:3">
      <c r="A2109" s="375" t="str">
        <f>IF(ISBLANK('Unit Type (33)'!B34), " ", 'Unit Type (33)'!B34)</f>
        <v xml:space="preserve"> </v>
      </c>
      <c r="B2109" s="375" t="str">
        <f>IF(ISBLANK('Unit Type (33)'!C34), " ", 'Unit Type (33)'!C34)</f>
        <v xml:space="preserve"> </v>
      </c>
      <c r="C2109" s="375" t="e">
        <f>B2109*'Summary Sheet'!$C$35</f>
        <v>#VALUE!</v>
      </c>
    </row>
    <row r="2110" spans="1:3">
      <c r="A2110" s="375" t="str">
        <f>IF(ISBLANK('Unit Type (33)'!B35), " ", 'Unit Type (33)'!B35)</f>
        <v xml:space="preserve"> </v>
      </c>
      <c r="B2110" s="375" t="str">
        <f>IF(ISBLANK('Unit Type (33)'!C35), " ", 'Unit Type (33)'!C35)</f>
        <v xml:space="preserve"> </v>
      </c>
      <c r="C2110" s="375" t="e">
        <f>B2110*'Summary Sheet'!$C$35</f>
        <v>#VALUE!</v>
      </c>
    </row>
    <row r="2111" spans="1:3">
      <c r="A2111" s="375" t="str">
        <f>IF(ISBLANK('Unit Type (33)'!B36), " ", 'Unit Type (33)'!B36)</f>
        <v xml:space="preserve"> </v>
      </c>
      <c r="B2111" s="375" t="str">
        <f>IF(ISBLANK('Unit Type (33)'!C36), " ", 'Unit Type (33)'!C36)</f>
        <v xml:space="preserve"> </v>
      </c>
      <c r="C2111" s="375" t="e">
        <f>B2111*'Summary Sheet'!$C$35</f>
        <v>#VALUE!</v>
      </c>
    </row>
    <row r="2112" spans="1:3">
      <c r="A2112" s="375" t="str">
        <f>IF(ISBLANK('Unit Type (33)'!B37), " ", 'Unit Type (33)'!B37)</f>
        <v xml:space="preserve"> </v>
      </c>
      <c r="B2112" s="375" t="str">
        <f>IF(ISBLANK('Unit Type (33)'!C37), " ", 'Unit Type (33)'!C37)</f>
        <v xml:space="preserve"> </v>
      </c>
      <c r="C2112" s="375" t="e">
        <f>B2112*'Summary Sheet'!$C$35</f>
        <v>#VALUE!</v>
      </c>
    </row>
    <row r="2113" spans="1:3">
      <c r="A2113" s="375" t="str">
        <f>IF(ISBLANK('Unit Type (33)'!B38), " ", 'Unit Type (33)'!B38)</f>
        <v xml:space="preserve"> </v>
      </c>
      <c r="B2113" s="375" t="str">
        <f>IF(ISBLANK('Unit Type (33)'!C38), " ", 'Unit Type (33)'!C38)</f>
        <v xml:space="preserve"> </v>
      </c>
      <c r="C2113" s="375" t="e">
        <f>B2113*'Summary Sheet'!$C$35</f>
        <v>#VALUE!</v>
      </c>
    </row>
    <row r="2114" spans="1:3">
      <c r="A2114" s="375" t="str">
        <f>IF(ISBLANK('Unit Type (33)'!B39), " ", 'Unit Type (33)'!B39)</f>
        <v xml:space="preserve"> </v>
      </c>
      <c r="B2114" s="375" t="str">
        <f>IF(ISBLANK('Unit Type (33)'!C39), " ", 'Unit Type (33)'!C39)</f>
        <v xml:space="preserve"> </v>
      </c>
      <c r="C2114" s="375" t="e">
        <f>B2114*'Summary Sheet'!$C$35</f>
        <v>#VALUE!</v>
      </c>
    </row>
    <row r="2115" spans="1:3">
      <c r="A2115" s="375" t="str">
        <f>IF(ISBLANK('Unit Type (33)'!B40), " ", 'Unit Type (33)'!B40)</f>
        <v xml:space="preserve"> </v>
      </c>
      <c r="B2115" s="375" t="str">
        <f>IF(ISBLANK('Unit Type (33)'!C40), " ", 'Unit Type (33)'!C40)</f>
        <v xml:space="preserve"> </v>
      </c>
      <c r="C2115" s="375" t="e">
        <f>B2115*'Summary Sheet'!$C$35</f>
        <v>#VALUE!</v>
      </c>
    </row>
    <row r="2116" spans="1:3">
      <c r="A2116" s="375" t="str">
        <f>IF(ISBLANK('Unit Type (33)'!B41), " ", 'Unit Type (33)'!B41)</f>
        <v xml:space="preserve"> </v>
      </c>
      <c r="B2116" s="375" t="str">
        <f>IF(ISBLANK('Unit Type (33)'!C41), " ", 'Unit Type (33)'!C41)</f>
        <v xml:space="preserve"> </v>
      </c>
      <c r="C2116" s="375" t="e">
        <f>B2116*'Summary Sheet'!$C$35</f>
        <v>#VALUE!</v>
      </c>
    </row>
    <row r="2117" spans="1:3">
      <c r="A2117" s="375" t="str">
        <f>IF(ISBLANK('Unit Type (33)'!B42), " ", 'Unit Type (33)'!B42)</f>
        <v xml:space="preserve"> </v>
      </c>
      <c r="B2117" s="375" t="str">
        <f>IF(ISBLANK('Unit Type (33)'!C42), " ", 'Unit Type (33)'!C42)</f>
        <v xml:space="preserve"> </v>
      </c>
      <c r="C2117" s="375" t="e">
        <f>B2117*'Summary Sheet'!$C$35</f>
        <v>#VALUE!</v>
      </c>
    </row>
    <row r="2118" spans="1:3">
      <c r="A2118" s="375" t="str">
        <f>IF(ISBLANK('Unit Type (33)'!B43), " ", 'Unit Type (33)'!B43)</f>
        <v xml:space="preserve"> </v>
      </c>
      <c r="B2118" s="375" t="str">
        <f>IF(ISBLANK('Unit Type (33)'!C43), " ", 'Unit Type (33)'!C43)</f>
        <v xml:space="preserve"> </v>
      </c>
      <c r="C2118" s="375" t="e">
        <f>B2118*'Summary Sheet'!$C$35</f>
        <v>#VALUE!</v>
      </c>
    </row>
    <row r="2119" spans="1:3">
      <c r="A2119" s="375" t="str">
        <f>IF(ISBLANK('Unit Type (33)'!B44), " ", 'Unit Type (33)'!B44)</f>
        <v xml:space="preserve"> </v>
      </c>
      <c r="B2119" s="375" t="str">
        <f>IF(ISBLANK('Unit Type (33)'!C44), " ", 'Unit Type (33)'!C44)</f>
        <v xml:space="preserve"> </v>
      </c>
      <c r="C2119" s="375" t="e">
        <f>B2119*'Summary Sheet'!$C$35</f>
        <v>#VALUE!</v>
      </c>
    </row>
    <row r="2120" spans="1:3">
      <c r="A2120" s="375" t="str">
        <f>IF(ISBLANK('Unit Type (33)'!B45), " ", 'Unit Type (33)'!B45)</f>
        <v xml:space="preserve"> </v>
      </c>
      <c r="B2120" s="375" t="str">
        <f>IF(ISBLANK('Unit Type (33)'!C45), " ", 'Unit Type (33)'!C45)</f>
        <v xml:space="preserve"> </v>
      </c>
      <c r="C2120" s="375" t="e">
        <f>B2120*'Summary Sheet'!$C$35</f>
        <v>#VALUE!</v>
      </c>
    </row>
    <row r="2121" spans="1:3">
      <c r="A2121" s="375" t="str">
        <f>IF(ISBLANK('Unit Type (33)'!B46), " ", 'Unit Type (33)'!B46)</f>
        <v xml:space="preserve"> </v>
      </c>
      <c r="B2121" s="375" t="str">
        <f>IF(ISBLANK('Unit Type (33)'!C46), " ", 'Unit Type (33)'!C46)</f>
        <v xml:space="preserve"> </v>
      </c>
      <c r="C2121" s="375" t="e">
        <f>B2121*'Summary Sheet'!$C$35</f>
        <v>#VALUE!</v>
      </c>
    </row>
    <row r="2122" spans="1:3">
      <c r="A2122" s="375" t="str">
        <f>IF(ISBLANK('Unit Type (33)'!B47), " ", 'Unit Type (33)'!B47)</f>
        <v xml:space="preserve"> </v>
      </c>
      <c r="B2122" s="375" t="str">
        <f>IF(ISBLANK('Unit Type (33)'!C47), " ", 'Unit Type (33)'!C47)</f>
        <v xml:space="preserve"> </v>
      </c>
      <c r="C2122" s="375" t="e">
        <f>B2122*'Summary Sheet'!$C$35</f>
        <v>#VALUE!</v>
      </c>
    </row>
    <row r="2123" spans="1:3">
      <c r="A2123" s="375" t="str">
        <f>IF(ISBLANK('Unit Type (33)'!B48), " ", 'Unit Type (33)'!B48)</f>
        <v xml:space="preserve"> </v>
      </c>
      <c r="B2123" s="375" t="str">
        <f>IF(ISBLANK('Unit Type (33)'!C48), " ", 'Unit Type (33)'!C48)</f>
        <v xml:space="preserve"> </v>
      </c>
      <c r="C2123" s="375" t="e">
        <f>B2123*'Summary Sheet'!$C$35</f>
        <v>#VALUE!</v>
      </c>
    </row>
    <row r="2124" spans="1:3">
      <c r="A2124" s="375" t="str">
        <f>IF(ISBLANK('Unit Type (33)'!B49), " ", 'Unit Type (33)'!B49)</f>
        <v xml:space="preserve"> </v>
      </c>
      <c r="B2124" s="375" t="str">
        <f>IF(ISBLANK('Unit Type (33)'!C49), " ", 'Unit Type (33)'!C49)</f>
        <v xml:space="preserve"> </v>
      </c>
      <c r="C2124" s="375" t="e">
        <f>B2124*'Summary Sheet'!$C$35</f>
        <v>#VALUE!</v>
      </c>
    </row>
    <row r="2125" spans="1:3">
      <c r="A2125" s="375" t="str">
        <f>IF(ISBLANK('Unit Type (33)'!B50), " ", 'Unit Type (33)'!B50)</f>
        <v xml:space="preserve"> </v>
      </c>
      <c r="B2125" s="375" t="str">
        <f>IF(ISBLANK('Unit Type (33)'!C50), " ", 'Unit Type (33)'!C50)</f>
        <v xml:space="preserve"> </v>
      </c>
      <c r="C2125" s="375" t="e">
        <f>B2125*'Summary Sheet'!$C$35</f>
        <v>#VALUE!</v>
      </c>
    </row>
    <row r="2126" spans="1:3">
      <c r="A2126" s="375" t="str">
        <f>IF(ISBLANK('Unit Type (33)'!B51), " ", 'Unit Type (33)'!B51)</f>
        <v xml:space="preserve"> </v>
      </c>
      <c r="B2126" s="375" t="str">
        <f>IF(ISBLANK('Unit Type (33)'!C51), " ", 'Unit Type (33)'!C51)</f>
        <v xml:space="preserve"> </v>
      </c>
      <c r="C2126" s="375" t="e">
        <f>B2126*'Summary Sheet'!$C$35</f>
        <v>#VALUE!</v>
      </c>
    </row>
    <row r="2127" spans="1:3">
      <c r="A2127" s="375" t="str">
        <f>IF(ISBLANK('Unit Type (33)'!B52), " ", 'Unit Type (33)'!B52)</f>
        <v xml:space="preserve"> </v>
      </c>
      <c r="B2127" s="375" t="str">
        <f>IF(ISBLANK('Unit Type (33)'!C52), " ", 'Unit Type (33)'!C52)</f>
        <v xml:space="preserve"> </v>
      </c>
      <c r="C2127" s="375" t="e">
        <f>B2127*'Summary Sheet'!$C$35</f>
        <v>#VALUE!</v>
      </c>
    </row>
    <row r="2128" spans="1:3">
      <c r="A2128" s="375" t="str">
        <f>IF(ISBLANK('Unit Type (33)'!B53), " ", 'Unit Type (33)'!B53)</f>
        <v xml:space="preserve"> </v>
      </c>
      <c r="B2128" s="375" t="str">
        <f>IF(ISBLANK('Unit Type (33)'!C53), " ", 'Unit Type (33)'!C53)</f>
        <v xml:space="preserve"> </v>
      </c>
      <c r="C2128" s="375" t="e">
        <f>B2128*'Summary Sheet'!$C$35</f>
        <v>#VALUE!</v>
      </c>
    </row>
    <row r="2129" spans="1:3">
      <c r="A2129" s="375" t="str">
        <f>IF(ISBLANK('Unit Type (33)'!B54), " ", 'Unit Type (33)'!B54)</f>
        <v xml:space="preserve"> </v>
      </c>
      <c r="B2129" s="375" t="str">
        <f>IF(ISBLANK('Unit Type (33)'!C54), " ", 'Unit Type (33)'!C54)</f>
        <v xml:space="preserve"> </v>
      </c>
      <c r="C2129" s="375" t="e">
        <f>B2129*'Summary Sheet'!$C$35</f>
        <v>#VALUE!</v>
      </c>
    </row>
    <row r="2130" spans="1:3">
      <c r="A2130" s="375" t="str">
        <f>IF(ISBLANK('Unit Type (33)'!B55), " ", 'Unit Type (33)'!B55)</f>
        <v xml:space="preserve"> </v>
      </c>
      <c r="B2130" s="375" t="str">
        <f>IF(ISBLANK('Unit Type (33)'!C55), " ", 'Unit Type (33)'!C55)</f>
        <v xml:space="preserve"> </v>
      </c>
      <c r="C2130" s="375" t="e">
        <f>B2130*'Summary Sheet'!$C$35</f>
        <v>#VALUE!</v>
      </c>
    </row>
    <row r="2131" spans="1:3">
      <c r="A2131" s="375" t="str">
        <f>IF(ISBLANK('Unit Type (33)'!B56), " ", 'Unit Type (33)'!B56)</f>
        <v xml:space="preserve"> </v>
      </c>
      <c r="B2131" s="375" t="str">
        <f>IF(ISBLANK('Unit Type (33)'!C56), " ", 'Unit Type (33)'!C56)</f>
        <v xml:space="preserve"> </v>
      </c>
      <c r="C2131" s="375" t="e">
        <f>B2131*'Summary Sheet'!$C$35</f>
        <v>#VALUE!</v>
      </c>
    </row>
    <row r="2132" spans="1:3">
      <c r="A2132" s="375" t="str">
        <f>IF(ISBLANK('Unit Type (33)'!B57), " ", 'Unit Type (33)'!B57)</f>
        <v xml:space="preserve"> </v>
      </c>
      <c r="B2132" s="375" t="str">
        <f>IF(ISBLANK('Unit Type (33)'!C57), " ", 'Unit Type (33)'!C57)</f>
        <v xml:space="preserve"> </v>
      </c>
      <c r="C2132" s="375" t="e">
        <f>B2132*'Summary Sheet'!$C$35</f>
        <v>#VALUE!</v>
      </c>
    </row>
    <row r="2133" spans="1:3">
      <c r="A2133" s="375" t="str">
        <f>IF(ISBLANK('Unit Type (33)'!B58), " ", 'Unit Type (33)'!B58)</f>
        <v xml:space="preserve"> </v>
      </c>
      <c r="B2133" s="375" t="str">
        <f>IF(ISBLANK('Unit Type (33)'!C58), " ", 'Unit Type (33)'!C58)</f>
        <v xml:space="preserve"> </v>
      </c>
      <c r="C2133" s="375" t="e">
        <f>B2133*'Summary Sheet'!$C$35</f>
        <v>#VALUE!</v>
      </c>
    </row>
    <row r="2134" spans="1:3">
      <c r="A2134" s="375" t="str">
        <f>IF(ISBLANK('Unit Type (33)'!B59), " ", 'Unit Type (33)'!B59)</f>
        <v xml:space="preserve"> </v>
      </c>
      <c r="B2134" s="375" t="str">
        <f>IF(ISBLANK('Unit Type (33)'!C59), " ", 'Unit Type (33)'!C59)</f>
        <v xml:space="preserve"> </v>
      </c>
      <c r="C2134" s="375" t="e">
        <f>B2134*'Summary Sheet'!$C$35</f>
        <v>#VALUE!</v>
      </c>
    </row>
    <row r="2135" spans="1:3">
      <c r="A2135" s="375" t="str">
        <f>IF(ISBLANK('Unit Type (33)'!B60), " ", 'Unit Type (33)'!B60)</f>
        <v xml:space="preserve"> </v>
      </c>
      <c r="B2135" s="375" t="str">
        <f>IF(ISBLANK('Unit Type (33)'!C60), " ", 'Unit Type (33)'!C60)</f>
        <v xml:space="preserve"> </v>
      </c>
      <c r="C2135" s="375" t="e">
        <f>B2135*'Summary Sheet'!$C$35</f>
        <v>#VALUE!</v>
      </c>
    </row>
    <row r="2136" spans="1:3">
      <c r="A2136" s="375" t="str">
        <f>IF(ISBLANK('Unit Type (33)'!B61), " ", 'Unit Type (33)'!B61)</f>
        <v xml:space="preserve"> </v>
      </c>
      <c r="B2136" s="375" t="str">
        <f>IF(ISBLANK('Unit Type (33)'!C61), " ", 'Unit Type (33)'!C61)</f>
        <v xml:space="preserve"> </v>
      </c>
      <c r="C2136" s="375" t="e">
        <f>B2136*'Summary Sheet'!$C$35</f>
        <v>#VALUE!</v>
      </c>
    </row>
    <row r="2137" spans="1:3">
      <c r="A2137" s="375" t="str">
        <f>IF(ISBLANK('Unit Type (33)'!B62), " ", 'Unit Type (33)'!B62)</f>
        <v xml:space="preserve"> </v>
      </c>
      <c r="B2137" s="375" t="str">
        <f>IF(ISBLANK('Unit Type (33)'!C62), " ", 'Unit Type (33)'!C62)</f>
        <v xml:space="preserve"> </v>
      </c>
      <c r="C2137" s="375" t="e">
        <f>B2137*'Summary Sheet'!$C$35</f>
        <v>#VALUE!</v>
      </c>
    </row>
    <row r="2138" spans="1:3">
      <c r="A2138" s="375" t="str">
        <f>IF(ISBLANK('Unit Type (33)'!B63), " ", 'Unit Type (33)'!B63)</f>
        <v xml:space="preserve"> </v>
      </c>
      <c r="B2138" s="375" t="str">
        <f>IF(ISBLANK('Unit Type (33)'!C63), " ", 'Unit Type (33)'!C63)</f>
        <v xml:space="preserve"> </v>
      </c>
      <c r="C2138" s="375" t="e">
        <f>B2138*'Summary Sheet'!$C$35</f>
        <v>#VALUE!</v>
      </c>
    </row>
    <row r="2139" spans="1:3">
      <c r="A2139" s="375" t="str">
        <f>IF(ISBLANK('Unit Type (33)'!B64), " ", 'Unit Type (33)'!B64)</f>
        <v xml:space="preserve"> </v>
      </c>
      <c r="B2139" s="375" t="str">
        <f>IF(ISBLANK('Unit Type (33)'!C64), " ", 'Unit Type (33)'!C64)</f>
        <v xml:space="preserve"> </v>
      </c>
      <c r="C2139" s="375" t="e">
        <f>B2139*'Summary Sheet'!$C$35</f>
        <v>#VALUE!</v>
      </c>
    </row>
    <row r="2140" spans="1:3">
      <c r="A2140" s="375" t="str">
        <f>IF(ISBLANK('Unit Type (33)'!B65), " ", 'Unit Type (33)'!B65)</f>
        <v xml:space="preserve"> </v>
      </c>
      <c r="B2140" s="375" t="str">
        <f>IF(ISBLANK('Unit Type (33)'!C65), " ", 'Unit Type (33)'!C65)</f>
        <v xml:space="preserve"> </v>
      </c>
      <c r="C2140" s="375" t="e">
        <f>B2140*'Summary Sheet'!$C$35</f>
        <v>#VALUE!</v>
      </c>
    </row>
    <row r="2141" spans="1:3">
      <c r="A2141" s="375" t="str">
        <f>IF(ISBLANK('Unit Type (33)'!B66), " ", 'Unit Type (33)'!B66)</f>
        <v xml:space="preserve"> </v>
      </c>
      <c r="B2141" s="375" t="str">
        <f>IF(ISBLANK('Unit Type (33)'!C66), " ", 'Unit Type (33)'!C66)</f>
        <v xml:space="preserve"> </v>
      </c>
      <c r="C2141" s="375" t="e">
        <f>B2141*'Summary Sheet'!$C$35</f>
        <v>#VALUE!</v>
      </c>
    </row>
    <row r="2142" spans="1:3">
      <c r="A2142" s="375" t="str">
        <f>IF(ISBLANK('Unit Type (33)'!B67), " ", 'Unit Type (33)'!B67)</f>
        <v xml:space="preserve"> </v>
      </c>
      <c r="B2142" s="375" t="str">
        <f>IF(ISBLANK('Unit Type (33)'!C67), " ", 'Unit Type (33)'!C67)</f>
        <v xml:space="preserve"> </v>
      </c>
      <c r="C2142" s="375" t="e">
        <f>B2142*'Summary Sheet'!$C$35</f>
        <v>#VALUE!</v>
      </c>
    </row>
    <row r="2143" spans="1:3">
      <c r="A2143" s="375" t="str">
        <f>IF(ISBLANK('Unit Type (33)'!B68), " ", 'Unit Type (33)'!B68)</f>
        <v xml:space="preserve"> </v>
      </c>
      <c r="B2143" s="375" t="str">
        <f>IF(ISBLANK('Unit Type (33)'!C68), " ", 'Unit Type (33)'!C68)</f>
        <v xml:space="preserve"> </v>
      </c>
      <c r="C2143" s="375" t="e">
        <f>B2143*'Summary Sheet'!$C$35</f>
        <v>#VALUE!</v>
      </c>
    </row>
    <row r="2144" spans="1:3">
      <c r="A2144" s="375" t="str">
        <f>IF(ISBLANK('Unit Type (33)'!B69), " ", 'Unit Type (33)'!B69)</f>
        <v xml:space="preserve"> </v>
      </c>
      <c r="B2144" s="375" t="str">
        <f>IF(ISBLANK('Unit Type (33)'!C69), " ", 'Unit Type (33)'!C69)</f>
        <v xml:space="preserve"> </v>
      </c>
      <c r="C2144" s="375" t="e">
        <f>B2144*'Summary Sheet'!$C$35</f>
        <v>#VALUE!</v>
      </c>
    </row>
    <row r="2145" spans="1:3">
      <c r="A2145" s="375" t="str">
        <f>IF(ISBLANK('Unit Type (33)'!B70), " ", 'Unit Type (33)'!B70)</f>
        <v xml:space="preserve"> </v>
      </c>
      <c r="B2145" s="375" t="str">
        <f>IF(ISBLANK('Unit Type (33)'!C70), " ", 'Unit Type (33)'!C70)</f>
        <v xml:space="preserve"> </v>
      </c>
      <c r="C2145" s="375" t="e">
        <f>B2145*'Summary Sheet'!$C$35</f>
        <v>#VALUE!</v>
      </c>
    </row>
    <row r="2146" spans="1:3">
      <c r="A2146" s="375" t="str">
        <f>IF(ISBLANK('Unit Type (34)'!B6), " ", 'Unit Type (34)'!B6)</f>
        <v xml:space="preserve"> </v>
      </c>
      <c r="B2146" s="375" t="str">
        <f>IF(ISBLANK('Unit Type (34)'!C6), " ", 'Unit Type (34)'!C6)</f>
        <v xml:space="preserve"> </v>
      </c>
      <c r="C2146" s="375" t="e">
        <f>B2146*'Summary Sheet'!$C$36</f>
        <v>#VALUE!</v>
      </c>
    </row>
    <row r="2147" spans="1:3">
      <c r="A2147" s="375" t="str">
        <f>IF(ISBLANK('Unit Type (34)'!B7), " ", 'Unit Type (34)'!B7)</f>
        <v xml:space="preserve"> </v>
      </c>
      <c r="B2147" s="375" t="str">
        <f>IF(ISBLANK('Unit Type (34)'!C7), " ", 'Unit Type (34)'!C7)</f>
        <v xml:space="preserve"> </v>
      </c>
      <c r="C2147" s="375" t="e">
        <f>B2147*'Summary Sheet'!$C$36</f>
        <v>#VALUE!</v>
      </c>
    </row>
    <row r="2148" spans="1:3">
      <c r="A2148" s="375" t="str">
        <f>IF(ISBLANK('Unit Type (34)'!B8), " ", 'Unit Type (34)'!B8)</f>
        <v xml:space="preserve"> </v>
      </c>
      <c r="B2148" s="375" t="str">
        <f>IF(ISBLANK('Unit Type (34)'!C8), " ", 'Unit Type (34)'!C8)</f>
        <v xml:space="preserve"> </v>
      </c>
      <c r="C2148" s="375" t="e">
        <f>B2148*'Summary Sheet'!$C$36</f>
        <v>#VALUE!</v>
      </c>
    </row>
    <row r="2149" spans="1:3">
      <c r="A2149" s="375" t="str">
        <f>IF(ISBLANK('Unit Type (34)'!B9), " ", 'Unit Type (34)'!B9)</f>
        <v xml:space="preserve"> </v>
      </c>
      <c r="B2149" s="375" t="str">
        <f>IF(ISBLANK('Unit Type (34)'!C9), " ", 'Unit Type (34)'!C9)</f>
        <v xml:space="preserve"> </v>
      </c>
      <c r="C2149" s="375" t="e">
        <f>B2149*'Summary Sheet'!$C$36</f>
        <v>#VALUE!</v>
      </c>
    </row>
    <row r="2150" spans="1:3">
      <c r="A2150" s="375" t="str">
        <f>IF(ISBLANK('Unit Type (34)'!B10), " ", 'Unit Type (34)'!B10)</f>
        <v xml:space="preserve"> </v>
      </c>
      <c r="B2150" s="375" t="str">
        <f>IF(ISBLANK('Unit Type (34)'!C10), " ", 'Unit Type (34)'!C10)</f>
        <v xml:space="preserve"> </v>
      </c>
      <c r="C2150" s="375" t="e">
        <f>B2150*'Summary Sheet'!$C$36</f>
        <v>#VALUE!</v>
      </c>
    </row>
    <row r="2151" spans="1:3">
      <c r="A2151" s="375" t="str">
        <f>IF(ISBLANK('Unit Type (34)'!B11), " ", 'Unit Type (34)'!B11)</f>
        <v xml:space="preserve"> </v>
      </c>
      <c r="B2151" s="375" t="str">
        <f>IF(ISBLANK('Unit Type (34)'!C11), " ", 'Unit Type (34)'!C11)</f>
        <v xml:space="preserve"> </v>
      </c>
      <c r="C2151" s="375" t="e">
        <f>B2151*'Summary Sheet'!$C$36</f>
        <v>#VALUE!</v>
      </c>
    </row>
    <row r="2152" spans="1:3">
      <c r="A2152" s="375" t="str">
        <f>IF(ISBLANK('Unit Type (34)'!B12), " ", 'Unit Type (34)'!B12)</f>
        <v xml:space="preserve"> </v>
      </c>
      <c r="B2152" s="375" t="str">
        <f>IF(ISBLANK('Unit Type (34)'!C12), " ", 'Unit Type (34)'!C12)</f>
        <v xml:space="preserve"> </v>
      </c>
      <c r="C2152" s="375" t="e">
        <f>B2152*'Summary Sheet'!$C$36</f>
        <v>#VALUE!</v>
      </c>
    </row>
    <row r="2153" spans="1:3">
      <c r="A2153" s="375" t="str">
        <f>IF(ISBLANK('Unit Type (34)'!B13), " ", 'Unit Type (34)'!B13)</f>
        <v xml:space="preserve"> </v>
      </c>
      <c r="B2153" s="375" t="str">
        <f>IF(ISBLANK('Unit Type (34)'!C13), " ", 'Unit Type (34)'!C13)</f>
        <v xml:space="preserve"> </v>
      </c>
      <c r="C2153" s="375" t="e">
        <f>B2153*'Summary Sheet'!$C$36</f>
        <v>#VALUE!</v>
      </c>
    </row>
    <row r="2154" spans="1:3">
      <c r="A2154" s="375" t="str">
        <f>IF(ISBLANK('Unit Type (34)'!B14), " ", 'Unit Type (34)'!B14)</f>
        <v xml:space="preserve"> </v>
      </c>
      <c r="B2154" s="375" t="str">
        <f>IF(ISBLANK('Unit Type (34)'!C14), " ", 'Unit Type (34)'!C14)</f>
        <v xml:space="preserve"> </v>
      </c>
      <c r="C2154" s="375" t="e">
        <f>B2154*'Summary Sheet'!$C$36</f>
        <v>#VALUE!</v>
      </c>
    </row>
    <row r="2155" spans="1:3">
      <c r="A2155" s="375" t="str">
        <f>IF(ISBLANK('Unit Type (34)'!B15), " ", 'Unit Type (34)'!B15)</f>
        <v xml:space="preserve"> </v>
      </c>
      <c r="B2155" s="375" t="str">
        <f>IF(ISBLANK('Unit Type (34)'!C15), " ", 'Unit Type (34)'!C15)</f>
        <v xml:space="preserve"> </v>
      </c>
      <c r="C2155" s="375" t="e">
        <f>B2155*'Summary Sheet'!$C$36</f>
        <v>#VALUE!</v>
      </c>
    </row>
    <row r="2156" spans="1:3">
      <c r="A2156" s="375" t="str">
        <f>IF(ISBLANK('Unit Type (34)'!B16), " ", 'Unit Type (34)'!B16)</f>
        <v xml:space="preserve"> </v>
      </c>
      <c r="B2156" s="375" t="str">
        <f>IF(ISBLANK('Unit Type (34)'!C16), " ", 'Unit Type (34)'!C16)</f>
        <v xml:space="preserve"> </v>
      </c>
      <c r="C2156" s="375" t="e">
        <f>B2156*'Summary Sheet'!$C$36</f>
        <v>#VALUE!</v>
      </c>
    </row>
    <row r="2157" spans="1:3">
      <c r="A2157" s="375" t="str">
        <f>IF(ISBLANK('Unit Type (34)'!B17), " ", 'Unit Type (34)'!B17)</f>
        <v xml:space="preserve"> </v>
      </c>
      <c r="B2157" s="375" t="str">
        <f>IF(ISBLANK('Unit Type (34)'!C17), " ", 'Unit Type (34)'!C17)</f>
        <v xml:space="preserve"> </v>
      </c>
      <c r="C2157" s="375" t="e">
        <f>B2157*'Summary Sheet'!$C$36</f>
        <v>#VALUE!</v>
      </c>
    </row>
    <row r="2158" spans="1:3">
      <c r="A2158" s="375" t="str">
        <f>IF(ISBLANK('Unit Type (34)'!B18), " ", 'Unit Type (34)'!B18)</f>
        <v xml:space="preserve"> </v>
      </c>
      <c r="B2158" s="375" t="str">
        <f>IF(ISBLANK('Unit Type (34)'!C18), " ", 'Unit Type (34)'!C18)</f>
        <v xml:space="preserve"> </v>
      </c>
      <c r="C2158" s="375" t="e">
        <f>B2158*'Summary Sheet'!$C$36</f>
        <v>#VALUE!</v>
      </c>
    </row>
    <row r="2159" spans="1:3">
      <c r="A2159" s="375" t="str">
        <f>IF(ISBLANK('Unit Type (34)'!B19), " ", 'Unit Type (34)'!B19)</f>
        <v xml:space="preserve"> </v>
      </c>
      <c r="B2159" s="375" t="str">
        <f>IF(ISBLANK('Unit Type (34)'!C19), " ", 'Unit Type (34)'!C19)</f>
        <v xml:space="preserve"> </v>
      </c>
      <c r="C2159" s="375" t="e">
        <f>B2159*'Summary Sheet'!$C$36</f>
        <v>#VALUE!</v>
      </c>
    </row>
    <row r="2160" spans="1:3">
      <c r="A2160" s="375" t="str">
        <f>IF(ISBLANK('Unit Type (34)'!B20), " ", 'Unit Type (34)'!B20)</f>
        <v xml:space="preserve"> </v>
      </c>
      <c r="B2160" s="375" t="str">
        <f>IF(ISBLANK('Unit Type (34)'!C20), " ", 'Unit Type (34)'!C20)</f>
        <v xml:space="preserve"> </v>
      </c>
      <c r="C2160" s="375" t="e">
        <f>B2160*'Summary Sheet'!$C$36</f>
        <v>#VALUE!</v>
      </c>
    </row>
    <row r="2161" spans="1:3">
      <c r="A2161" s="375" t="str">
        <f>IF(ISBLANK('Unit Type (34)'!B21), " ", 'Unit Type (34)'!B21)</f>
        <v xml:space="preserve"> </v>
      </c>
      <c r="B2161" s="375" t="str">
        <f>IF(ISBLANK('Unit Type (34)'!C21), " ", 'Unit Type (34)'!C21)</f>
        <v xml:space="preserve"> </v>
      </c>
      <c r="C2161" s="375" t="e">
        <f>B2161*'Summary Sheet'!$C$36</f>
        <v>#VALUE!</v>
      </c>
    </row>
    <row r="2162" spans="1:3">
      <c r="A2162" s="375" t="str">
        <f>IF(ISBLANK('Unit Type (34)'!B22), " ", 'Unit Type (34)'!B22)</f>
        <v xml:space="preserve"> </v>
      </c>
      <c r="B2162" s="375" t="str">
        <f>IF(ISBLANK('Unit Type (34)'!C22), " ", 'Unit Type (34)'!C22)</f>
        <v xml:space="preserve"> </v>
      </c>
      <c r="C2162" s="375" t="e">
        <f>B2162*'Summary Sheet'!$C$36</f>
        <v>#VALUE!</v>
      </c>
    </row>
    <row r="2163" spans="1:3">
      <c r="A2163" s="375" t="str">
        <f>IF(ISBLANK('Unit Type (34)'!B23), " ", 'Unit Type (34)'!B23)</f>
        <v xml:space="preserve"> </v>
      </c>
      <c r="B2163" s="375" t="str">
        <f>IF(ISBLANK('Unit Type (34)'!C23), " ", 'Unit Type (34)'!C23)</f>
        <v xml:space="preserve"> </v>
      </c>
      <c r="C2163" s="375" t="e">
        <f>B2163*'Summary Sheet'!$C$36</f>
        <v>#VALUE!</v>
      </c>
    </row>
    <row r="2164" spans="1:3">
      <c r="A2164" s="375" t="str">
        <f>IF(ISBLANK('Unit Type (34)'!B24), " ", 'Unit Type (34)'!B24)</f>
        <v xml:space="preserve"> </v>
      </c>
      <c r="B2164" s="375" t="str">
        <f>IF(ISBLANK('Unit Type (34)'!C24), " ", 'Unit Type (34)'!C24)</f>
        <v xml:space="preserve"> </v>
      </c>
      <c r="C2164" s="375" t="e">
        <f>B2164*'Summary Sheet'!$C$36</f>
        <v>#VALUE!</v>
      </c>
    </row>
    <row r="2165" spans="1:3">
      <c r="A2165" s="375" t="str">
        <f>IF(ISBLANK('Unit Type (34)'!B25), " ", 'Unit Type (34)'!B25)</f>
        <v xml:space="preserve"> </v>
      </c>
      <c r="B2165" s="375" t="str">
        <f>IF(ISBLANK('Unit Type (34)'!C25), " ", 'Unit Type (34)'!C25)</f>
        <v xml:space="preserve"> </v>
      </c>
      <c r="C2165" s="375" t="e">
        <f>B2165*'Summary Sheet'!$C$36</f>
        <v>#VALUE!</v>
      </c>
    </row>
    <row r="2166" spans="1:3">
      <c r="A2166" s="375" t="str">
        <f>IF(ISBLANK('Unit Type (34)'!B26), " ", 'Unit Type (34)'!B26)</f>
        <v xml:space="preserve"> </v>
      </c>
      <c r="B2166" s="375" t="str">
        <f>IF(ISBLANK('Unit Type (34)'!C26), " ", 'Unit Type (34)'!C26)</f>
        <v xml:space="preserve"> </v>
      </c>
      <c r="C2166" s="375" t="e">
        <f>B2166*'Summary Sheet'!$C$36</f>
        <v>#VALUE!</v>
      </c>
    </row>
    <row r="2167" spans="1:3">
      <c r="A2167" s="375" t="str">
        <f>IF(ISBLANK('Unit Type (34)'!B27), " ", 'Unit Type (34)'!B27)</f>
        <v xml:space="preserve"> </v>
      </c>
      <c r="B2167" s="375" t="str">
        <f>IF(ISBLANK('Unit Type (34)'!C27), " ", 'Unit Type (34)'!C27)</f>
        <v xml:space="preserve"> </v>
      </c>
      <c r="C2167" s="375" t="e">
        <f>B2167*'Summary Sheet'!$C$36</f>
        <v>#VALUE!</v>
      </c>
    </row>
    <row r="2168" spans="1:3">
      <c r="A2168" s="375" t="str">
        <f>IF(ISBLANK('Unit Type (34)'!B28), " ", 'Unit Type (34)'!B28)</f>
        <v xml:space="preserve"> </v>
      </c>
      <c r="B2168" s="375" t="str">
        <f>IF(ISBLANK('Unit Type (34)'!C28), " ", 'Unit Type (34)'!C28)</f>
        <v xml:space="preserve"> </v>
      </c>
      <c r="C2168" s="375" t="e">
        <f>B2168*'Summary Sheet'!$C$36</f>
        <v>#VALUE!</v>
      </c>
    </row>
    <row r="2169" spans="1:3">
      <c r="A2169" s="375" t="str">
        <f>IF(ISBLANK('Unit Type (34)'!B29), " ", 'Unit Type (34)'!B29)</f>
        <v xml:space="preserve"> </v>
      </c>
      <c r="B2169" s="375" t="str">
        <f>IF(ISBLANK('Unit Type (34)'!C29), " ", 'Unit Type (34)'!C29)</f>
        <v xml:space="preserve"> </v>
      </c>
      <c r="C2169" s="375" t="e">
        <f>B2169*'Summary Sheet'!$C$36</f>
        <v>#VALUE!</v>
      </c>
    </row>
    <row r="2170" spans="1:3">
      <c r="A2170" s="375" t="str">
        <f>IF(ISBLANK('Unit Type (34)'!B30), " ", 'Unit Type (34)'!B30)</f>
        <v xml:space="preserve"> </v>
      </c>
      <c r="B2170" s="375" t="str">
        <f>IF(ISBLANK('Unit Type (34)'!C30), " ", 'Unit Type (34)'!C30)</f>
        <v xml:space="preserve"> </v>
      </c>
      <c r="C2170" s="375" t="e">
        <f>B2170*'Summary Sheet'!$C$36</f>
        <v>#VALUE!</v>
      </c>
    </row>
    <row r="2171" spans="1:3">
      <c r="A2171" s="375" t="str">
        <f>IF(ISBLANK('Unit Type (34)'!B31), " ", 'Unit Type (34)'!B31)</f>
        <v xml:space="preserve"> </v>
      </c>
      <c r="B2171" s="375" t="str">
        <f>IF(ISBLANK('Unit Type (34)'!C31), " ", 'Unit Type (34)'!C31)</f>
        <v xml:space="preserve"> </v>
      </c>
      <c r="C2171" s="375" t="e">
        <f>B2171*'Summary Sheet'!$C$36</f>
        <v>#VALUE!</v>
      </c>
    </row>
    <row r="2172" spans="1:3">
      <c r="A2172" s="375" t="str">
        <f>IF(ISBLANK('Unit Type (34)'!B32), " ", 'Unit Type (34)'!B32)</f>
        <v xml:space="preserve"> </v>
      </c>
      <c r="B2172" s="375" t="str">
        <f>IF(ISBLANK('Unit Type (34)'!C32), " ", 'Unit Type (34)'!C32)</f>
        <v xml:space="preserve"> </v>
      </c>
      <c r="C2172" s="375" t="e">
        <f>B2172*'Summary Sheet'!$C$36</f>
        <v>#VALUE!</v>
      </c>
    </row>
    <row r="2173" spans="1:3">
      <c r="A2173" s="375" t="str">
        <f>IF(ISBLANK('Unit Type (34)'!B33), " ", 'Unit Type (34)'!B33)</f>
        <v xml:space="preserve"> </v>
      </c>
      <c r="B2173" s="375" t="str">
        <f>IF(ISBLANK('Unit Type (34)'!C33), " ", 'Unit Type (34)'!C33)</f>
        <v xml:space="preserve"> </v>
      </c>
      <c r="C2173" s="375" t="e">
        <f>B2173*'Summary Sheet'!$C$36</f>
        <v>#VALUE!</v>
      </c>
    </row>
    <row r="2174" spans="1:3">
      <c r="A2174" s="375" t="str">
        <f>IF(ISBLANK('Unit Type (34)'!B34), " ", 'Unit Type (34)'!B34)</f>
        <v xml:space="preserve"> </v>
      </c>
      <c r="B2174" s="375" t="str">
        <f>IF(ISBLANK('Unit Type (34)'!C34), " ", 'Unit Type (34)'!C34)</f>
        <v xml:space="preserve"> </v>
      </c>
      <c r="C2174" s="375" t="e">
        <f>B2174*'Summary Sheet'!$C$36</f>
        <v>#VALUE!</v>
      </c>
    </row>
    <row r="2175" spans="1:3">
      <c r="A2175" s="375" t="str">
        <f>IF(ISBLANK('Unit Type (34)'!B35), " ", 'Unit Type (34)'!B35)</f>
        <v xml:space="preserve"> </v>
      </c>
      <c r="B2175" s="375" t="str">
        <f>IF(ISBLANK('Unit Type (34)'!C35), " ", 'Unit Type (34)'!C35)</f>
        <v xml:space="preserve"> </v>
      </c>
      <c r="C2175" s="375" t="e">
        <f>B2175*'Summary Sheet'!$C$36</f>
        <v>#VALUE!</v>
      </c>
    </row>
    <row r="2176" spans="1:3">
      <c r="A2176" s="375" t="str">
        <f>IF(ISBLANK('Unit Type (34)'!B36), " ", 'Unit Type (34)'!B36)</f>
        <v xml:space="preserve"> </v>
      </c>
      <c r="B2176" s="375" t="str">
        <f>IF(ISBLANK('Unit Type (34)'!C36), " ", 'Unit Type (34)'!C36)</f>
        <v xml:space="preserve"> </v>
      </c>
      <c r="C2176" s="375" t="e">
        <f>B2176*'Summary Sheet'!$C$36</f>
        <v>#VALUE!</v>
      </c>
    </row>
    <row r="2177" spans="1:3">
      <c r="A2177" s="375" t="str">
        <f>IF(ISBLANK('Unit Type (34)'!B37), " ", 'Unit Type (34)'!B37)</f>
        <v xml:space="preserve"> </v>
      </c>
      <c r="B2177" s="375" t="str">
        <f>IF(ISBLANK('Unit Type (34)'!C37), " ", 'Unit Type (34)'!C37)</f>
        <v xml:space="preserve"> </v>
      </c>
      <c r="C2177" s="375" t="e">
        <f>B2177*'Summary Sheet'!$C$36</f>
        <v>#VALUE!</v>
      </c>
    </row>
    <row r="2178" spans="1:3">
      <c r="A2178" s="375" t="str">
        <f>IF(ISBLANK('Unit Type (34)'!B38), " ", 'Unit Type (34)'!B38)</f>
        <v xml:space="preserve"> </v>
      </c>
      <c r="B2178" s="375" t="str">
        <f>IF(ISBLANK('Unit Type (34)'!C38), " ", 'Unit Type (34)'!C38)</f>
        <v xml:space="preserve"> </v>
      </c>
      <c r="C2178" s="375" t="e">
        <f>B2178*'Summary Sheet'!$C$36</f>
        <v>#VALUE!</v>
      </c>
    </row>
    <row r="2179" spans="1:3">
      <c r="A2179" s="375" t="str">
        <f>IF(ISBLANK('Unit Type (34)'!B39), " ", 'Unit Type (34)'!B39)</f>
        <v xml:space="preserve"> </v>
      </c>
      <c r="B2179" s="375" t="str">
        <f>IF(ISBLANK('Unit Type (34)'!C39), " ", 'Unit Type (34)'!C39)</f>
        <v xml:space="preserve"> </v>
      </c>
      <c r="C2179" s="375" t="e">
        <f>B2179*'Summary Sheet'!$C$36</f>
        <v>#VALUE!</v>
      </c>
    </row>
    <row r="2180" spans="1:3">
      <c r="A2180" s="375" t="str">
        <f>IF(ISBLANK('Unit Type (34)'!B40), " ", 'Unit Type (34)'!B40)</f>
        <v xml:space="preserve"> </v>
      </c>
      <c r="B2180" s="375" t="str">
        <f>IF(ISBLANK('Unit Type (34)'!C40), " ", 'Unit Type (34)'!C40)</f>
        <v xml:space="preserve"> </v>
      </c>
      <c r="C2180" s="375" t="e">
        <f>B2180*'Summary Sheet'!$C$36</f>
        <v>#VALUE!</v>
      </c>
    </row>
    <row r="2181" spans="1:3">
      <c r="A2181" s="375" t="str">
        <f>IF(ISBLANK('Unit Type (34)'!B41), " ", 'Unit Type (34)'!B41)</f>
        <v xml:space="preserve"> </v>
      </c>
      <c r="B2181" s="375" t="str">
        <f>IF(ISBLANK('Unit Type (34)'!C41), " ", 'Unit Type (34)'!C41)</f>
        <v xml:space="preserve"> </v>
      </c>
      <c r="C2181" s="375" t="e">
        <f>B2181*'Summary Sheet'!$C$36</f>
        <v>#VALUE!</v>
      </c>
    </row>
    <row r="2182" spans="1:3">
      <c r="A2182" s="375" t="str">
        <f>IF(ISBLANK('Unit Type (34)'!B42), " ", 'Unit Type (34)'!B42)</f>
        <v xml:space="preserve"> </v>
      </c>
      <c r="B2182" s="375" t="str">
        <f>IF(ISBLANK('Unit Type (34)'!C42), " ", 'Unit Type (34)'!C42)</f>
        <v xml:space="preserve"> </v>
      </c>
      <c r="C2182" s="375" t="e">
        <f>B2182*'Summary Sheet'!$C$36</f>
        <v>#VALUE!</v>
      </c>
    </row>
    <row r="2183" spans="1:3">
      <c r="A2183" s="375" t="str">
        <f>IF(ISBLANK('Unit Type (34)'!B43), " ", 'Unit Type (34)'!B43)</f>
        <v xml:space="preserve"> </v>
      </c>
      <c r="B2183" s="375" t="str">
        <f>IF(ISBLANK('Unit Type (34)'!C43), " ", 'Unit Type (34)'!C43)</f>
        <v xml:space="preserve"> </v>
      </c>
      <c r="C2183" s="375" t="e">
        <f>B2183*'Summary Sheet'!$C$36</f>
        <v>#VALUE!</v>
      </c>
    </row>
    <row r="2184" spans="1:3">
      <c r="A2184" s="375" t="str">
        <f>IF(ISBLANK('Unit Type (34)'!B44), " ", 'Unit Type (34)'!B44)</f>
        <v xml:space="preserve"> </v>
      </c>
      <c r="B2184" s="375" t="str">
        <f>IF(ISBLANK('Unit Type (34)'!C44), " ", 'Unit Type (34)'!C44)</f>
        <v xml:space="preserve"> </v>
      </c>
      <c r="C2184" s="375" t="e">
        <f>B2184*'Summary Sheet'!$C$36</f>
        <v>#VALUE!</v>
      </c>
    </row>
    <row r="2185" spans="1:3">
      <c r="A2185" s="375" t="str">
        <f>IF(ISBLANK('Unit Type (34)'!B45), " ", 'Unit Type (34)'!B45)</f>
        <v xml:space="preserve"> </v>
      </c>
      <c r="B2185" s="375" t="str">
        <f>IF(ISBLANK('Unit Type (34)'!C45), " ", 'Unit Type (34)'!C45)</f>
        <v xml:space="preserve"> </v>
      </c>
      <c r="C2185" s="375" t="e">
        <f>B2185*'Summary Sheet'!$C$36</f>
        <v>#VALUE!</v>
      </c>
    </row>
    <row r="2186" spans="1:3">
      <c r="A2186" s="375" t="str">
        <f>IF(ISBLANK('Unit Type (34)'!B46), " ", 'Unit Type (34)'!B46)</f>
        <v xml:space="preserve"> </v>
      </c>
      <c r="B2186" s="375" t="str">
        <f>IF(ISBLANK('Unit Type (34)'!C46), " ", 'Unit Type (34)'!C46)</f>
        <v xml:space="preserve"> </v>
      </c>
      <c r="C2186" s="375" t="e">
        <f>B2186*'Summary Sheet'!$C$36</f>
        <v>#VALUE!</v>
      </c>
    </row>
    <row r="2187" spans="1:3">
      <c r="A2187" s="375" t="str">
        <f>IF(ISBLANK('Unit Type (34)'!B47), " ", 'Unit Type (34)'!B47)</f>
        <v xml:space="preserve"> </v>
      </c>
      <c r="B2187" s="375" t="str">
        <f>IF(ISBLANK('Unit Type (34)'!C47), " ", 'Unit Type (34)'!C47)</f>
        <v xml:space="preserve"> </v>
      </c>
      <c r="C2187" s="375" t="e">
        <f>B2187*'Summary Sheet'!$C$36</f>
        <v>#VALUE!</v>
      </c>
    </row>
    <row r="2188" spans="1:3">
      <c r="A2188" s="375" t="str">
        <f>IF(ISBLANK('Unit Type (34)'!B48), " ", 'Unit Type (34)'!B48)</f>
        <v xml:space="preserve"> </v>
      </c>
      <c r="B2188" s="375" t="str">
        <f>IF(ISBLANK('Unit Type (34)'!C48), " ", 'Unit Type (34)'!C48)</f>
        <v xml:space="preserve"> </v>
      </c>
      <c r="C2188" s="375" t="e">
        <f>B2188*'Summary Sheet'!$C$36</f>
        <v>#VALUE!</v>
      </c>
    </row>
    <row r="2189" spans="1:3">
      <c r="A2189" s="375" t="str">
        <f>IF(ISBLANK('Unit Type (34)'!B49), " ", 'Unit Type (34)'!B49)</f>
        <v xml:space="preserve"> </v>
      </c>
      <c r="B2189" s="375" t="str">
        <f>IF(ISBLANK('Unit Type (34)'!C49), " ", 'Unit Type (34)'!C49)</f>
        <v xml:space="preserve"> </v>
      </c>
      <c r="C2189" s="375" t="e">
        <f>B2189*'Summary Sheet'!$C$36</f>
        <v>#VALUE!</v>
      </c>
    </row>
    <row r="2190" spans="1:3">
      <c r="A2190" s="375" t="str">
        <f>IF(ISBLANK('Unit Type (34)'!B50), " ", 'Unit Type (34)'!B50)</f>
        <v xml:space="preserve"> </v>
      </c>
      <c r="B2190" s="375" t="str">
        <f>IF(ISBLANK('Unit Type (34)'!C50), " ", 'Unit Type (34)'!C50)</f>
        <v xml:space="preserve"> </v>
      </c>
      <c r="C2190" s="375" t="e">
        <f>B2190*'Summary Sheet'!$C$36</f>
        <v>#VALUE!</v>
      </c>
    </row>
    <row r="2191" spans="1:3">
      <c r="A2191" s="375" t="str">
        <f>IF(ISBLANK('Unit Type (34)'!B51), " ", 'Unit Type (34)'!B51)</f>
        <v xml:space="preserve"> </v>
      </c>
      <c r="B2191" s="375" t="str">
        <f>IF(ISBLANK('Unit Type (34)'!C51), " ", 'Unit Type (34)'!C51)</f>
        <v xml:space="preserve"> </v>
      </c>
      <c r="C2191" s="375" t="e">
        <f>B2191*'Summary Sheet'!$C$36</f>
        <v>#VALUE!</v>
      </c>
    </row>
    <row r="2192" spans="1:3">
      <c r="A2192" s="375" t="str">
        <f>IF(ISBLANK('Unit Type (34)'!B52), " ", 'Unit Type (34)'!B52)</f>
        <v xml:space="preserve"> </v>
      </c>
      <c r="B2192" s="375" t="str">
        <f>IF(ISBLANK('Unit Type (34)'!C52), " ", 'Unit Type (34)'!C52)</f>
        <v xml:space="preserve"> </v>
      </c>
      <c r="C2192" s="375" t="e">
        <f>B2192*'Summary Sheet'!$C$36</f>
        <v>#VALUE!</v>
      </c>
    </row>
    <row r="2193" spans="1:3">
      <c r="A2193" s="375" t="str">
        <f>IF(ISBLANK('Unit Type (34)'!B53), " ", 'Unit Type (34)'!B53)</f>
        <v xml:space="preserve"> </v>
      </c>
      <c r="B2193" s="375" t="str">
        <f>IF(ISBLANK('Unit Type (34)'!C53), " ", 'Unit Type (34)'!C53)</f>
        <v xml:space="preserve"> </v>
      </c>
      <c r="C2193" s="375" t="e">
        <f>B2193*'Summary Sheet'!$C$36</f>
        <v>#VALUE!</v>
      </c>
    </row>
    <row r="2194" spans="1:3">
      <c r="A2194" s="375" t="str">
        <f>IF(ISBLANK('Unit Type (34)'!B54), " ", 'Unit Type (34)'!B54)</f>
        <v xml:space="preserve"> </v>
      </c>
      <c r="B2194" s="375" t="str">
        <f>IF(ISBLANK('Unit Type (34)'!C54), " ", 'Unit Type (34)'!C54)</f>
        <v xml:space="preserve"> </v>
      </c>
      <c r="C2194" s="375" t="e">
        <f>B2194*'Summary Sheet'!$C$36</f>
        <v>#VALUE!</v>
      </c>
    </row>
    <row r="2195" spans="1:3">
      <c r="A2195" s="375" t="str">
        <f>IF(ISBLANK('Unit Type (34)'!B55), " ", 'Unit Type (34)'!B55)</f>
        <v xml:space="preserve"> </v>
      </c>
      <c r="B2195" s="375" t="str">
        <f>IF(ISBLANK('Unit Type (34)'!C55), " ", 'Unit Type (34)'!C55)</f>
        <v xml:space="preserve"> </v>
      </c>
      <c r="C2195" s="375" t="e">
        <f>B2195*'Summary Sheet'!$C$36</f>
        <v>#VALUE!</v>
      </c>
    </row>
    <row r="2196" spans="1:3">
      <c r="A2196" s="375" t="str">
        <f>IF(ISBLANK('Unit Type (34)'!B56), " ", 'Unit Type (34)'!B56)</f>
        <v xml:space="preserve"> </v>
      </c>
      <c r="B2196" s="375" t="str">
        <f>IF(ISBLANK('Unit Type (34)'!C56), " ", 'Unit Type (34)'!C56)</f>
        <v xml:space="preserve"> </v>
      </c>
      <c r="C2196" s="375" t="e">
        <f>B2196*'Summary Sheet'!$C$36</f>
        <v>#VALUE!</v>
      </c>
    </row>
    <row r="2197" spans="1:3">
      <c r="A2197" s="375" t="str">
        <f>IF(ISBLANK('Unit Type (34)'!B57), " ", 'Unit Type (34)'!B57)</f>
        <v xml:space="preserve"> </v>
      </c>
      <c r="B2197" s="375" t="str">
        <f>IF(ISBLANK('Unit Type (34)'!C57), " ", 'Unit Type (34)'!C57)</f>
        <v xml:space="preserve"> </v>
      </c>
      <c r="C2197" s="375" t="e">
        <f>B2197*'Summary Sheet'!$C$36</f>
        <v>#VALUE!</v>
      </c>
    </row>
    <row r="2198" spans="1:3">
      <c r="A2198" s="375" t="str">
        <f>IF(ISBLANK('Unit Type (34)'!B58), " ", 'Unit Type (34)'!B58)</f>
        <v xml:space="preserve"> </v>
      </c>
      <c r="B2198" s="375" t="str">
        <f>IF(ISBLANK('Unit Type (34)'!C58), " ", 'Unit Type (34)'!C58)</f>
        <v xml:space="preserve"> </v>
      </c>
      <c r="C2198" s="375" t="e">
        <f>B2198*'Summary Sheet'!$C$36</f>
        <v>#VALUE!</v>
      </c>
    </row>
    <row r="2199" spans="1:3">
      <c r="A2199" s="375" t="str">
        <f>IF(ISBLANK('Unit Type (34)'!B59), " ", 'Unit Type (34)'!B59)</f>
        <v xml:space="preserve"> </v>
      </c>
      <c r="B2199" s="375" t="str">
        <f>IF(ISBLANK('Unit Type (34)'!C59), " ", 'Unit Type (34)'!C59)</f>
        <v xml:space="preserve"> </v>
      </c>
      <c r="C2199" s="375" t="e">
        <f>B2199*'Summary Sheet'!$C$36</f>
        <v>#VALUE!</v>
      </c>
    </row>
    <row r="2200" spans="1:3">
      <c r="A2200" s="375" t="str">
        <f>IF(ISBLANK('Unit Type (34)'!B60), " ", 'Unit Type (34)'!B60)</f>
        <v xml:space="preserve"> </v>
      </c>
      <c r="B2200" s="375" t="str">
        <f>IF(ISBLANK('Unit Type (34)'!C60), " ", 'Unit Type (34)'!C60)</f>
        <v xml:space="preserve"> </v>
      </c>
      <c r="C2200" s="375" t="e">
        <f>B2200*'Summary Sheet'!$C$36</f>
        <v>#VALUE!</v>
      </c>
    </row>
    <row r="2201" spans="1:3">
      <c r="A2201" s="375" t="str">
        <f>IF(ISBLANK('Unit Type (34)'!B61), " ", 'Unit Type (34)'!B61)</f>
        <v xml:space="preserve"> </v>
      </c>
      <c r="B2201" s="375" t="str">
        <f>IF(ISBLANK('Unit Type (34)'!C61), " ", 'Unit Type (34)'!C61)</f>
        <v xml:space="preserve"> </v>
      </c>
      <c r="C2201" s="375" t="e">
        <f>B2201*'Summary Sheet'!$C$36</f>
        <v>#VALUE!</v>
      </c>
    </row>
    <row r="2202" spans="1:3">
      <c r="A2202" s="375" t="str">
        <f>IF(ISBLANK('Unit Type (34)'!B62), " ", 'Unit Type (34)'!B62)</f>
        <v xml:space="preserve"> </v>
      </c>
      <c r="B2202" s="375" t="str">
        <f>IF(ISBLANK('Unit Type (34)'!C62), " ", 'Unit Type (34)'!C62)</f>
        <v xml:space="preserve"> </v>
      </c>
      <c r="C2202" s="375" t="e">
        <f>B2202*'Summary Sheet'!$C$36</f>
        <v>#VALUE!</v>
      </c>
    </row>
    <row r="2203" spans="1:3">
      <c r="A2203" s="375" t="str">
        <f>IF(ISBLANK('Unit Type (34)'!B63), " ", 'Unit Type (34)'!B63)</f>
        <v xml:space="preserve"> </v>
      </c>
      <c r="B2203" s="375" t="str">
        <f>IF(ISBLANK('Unit Type (34)'!C63), " ", 'Unit Type (34)'!C63)</f>
        <v xml:space="preserve"> </v>
      </c>
      <c r="C2203" s="375" t="e">
        <f>B2203*'Summary Sheet'!$C$36</f>
        <v>#VALUE!</v>
      </c>
    </row>
    <row r="2204" spans="1:3">
      <c r="A2204" s="375" t="str">
        <f>IF(ISBLANK('Unit Type (34)'!B64), " ", 'Unit Type (34)'!B64)</f>
        <v xml:space="preserve"> </v>
      </c>
      <c r="B2204" s="375" t="str">
        <f>IF(ISBLANK('Unit Type (34)'!C64), " ", 'Unit Type (34)'!C64)</f>
        <v xml:space="preserve"> </v>
      </c>
      <c r="C2204" s="375" t="e">
        <f>B2204*'Summary Sheet'!$C$36</f>
        <v>#VALUE!</v>
      </c>
    </row>
    <row r="2205" spans="1:3">
      <c r="A2205" s="375" t="str">
        <f>IF(ISBLANK('Unit Type (34)'!B65), " ", 'Unit Type (34)'!B65)</f>
        <v xml:space="preserve"> </v>
      </c>
      <c r="B2205" s="375" t="str">
        <f>IF(ISBLANK('Unit Type (34)'!C65), " ", 'Unit Type (34)'!C65)</f>
        <v xml:space="preserve"> </v>
      </c>
      <c r="C2205" s="375" t="e">
        <f>B2205*'Summary Sheet'!$C$36</f>
        <v>#VALUE!</v>
      </c>
    </row>
    <row r="2206" spans="1:3">
      <c r="A2206" s="375" t="str">
        <f>IF(ISBLANK('Unit Type (34)'!B66), " ", 'Unit Type (34)'!B66)</f>
        <v xml:space="preserve"> </v>
      </c>
      <c r="B2206" s="375" t="str">
        <f>IF(ISBLANK('Unit Type (34)'!C66), " ", 'Unit Type (34)'!C66)</f>
        <v xml:space="preserve"> </v>
      </c>
      <c r="C2206" s="375" t="e">
        <f>B2206*'Summary Sheet'!$C$36</f>
        <v>#VALUE!</v>
      </c>
    </row>
    <row r="2207" spans="1:3">
      <c r="A2207" s="375" t="str">
        <f>IF(ISBLANK('Unit Type (34)'!B67), " ", 'Unit Type (34)'!B67)</f>
        <v xml:space="preserve"> </v>
      </c>
      <c r="B2207" s="375" t="str">
        <f>IF(ISBLANK('Unit Type (34)'!C67), " ", 'Unit Type (34)'!C67)</f>
        <v xml:space="preserve"> </v>
      </c>
      <c r="C2207" s="375" t="e">
        <f>B2207*'Summary Sheet'!$C$36</f>
        <v>#VALUE!</v>
      </c>
    </row>
    <row r="2208" spans="1:3">
      <c r="A2208" s="375" t="str">
        <f>IF(ISBLANK('Unit Type (34)'!B68), " ", 'Unit Type (34)'!B68)</f>
        <v xml:space="preserve"> </v>
      </c>
      <c r="B2208" s="375" t="str">
        <f>IF(ISBLANK('Unit Type (34)'!C68), " ", 'Unit Type (34)'!C68)</f>
        <v xml:space="preserve"> </v>
      </c>
      <c r="C2208" s="375" t="e">
        <f>B2208*'Summary Sheet'!$C$36</f>
        <v>#VALUE!</v>
      </c>
    </row>
    <row r="2209" spans="1:3">
      <c r="A2209" s="375" t="str">
        <f>IF(ISBLANK('Unit Type (34)'!B69), " ", 'Unit Type (34)'!B69)</f>
        <v xml:space="preserve"> </v>
      </c>
      <c r="B2209" s="375" t="str">
        <f>IF(ISBLANK('Unit Type (34)'!C69), " ", 'Unit Type (34)'!C69)</f>
        <v xml:space="preserve"> </v>
      </c>
      <c r="C2209" s="375" t="e">
        <f>B2209*'Summary Sheet'!$C$36</f>
        <v>#VALUE!</v>
      </c>
    </row>
    <row r="2210" spans="1:3">
      <c r="A2210" s="375" t="str">
        <f>IF(ISBLANK('Unit Type (34)'!B70), " ", 'Unit Type (34)'!B70)</f>
        <v xml:space="preserve"> </v>
      </c>
      <c r="B2210" s="375" t="str">
        <f>IF(ISBLANK('Unit Type (34)'!C70), " ", 'Unit Type (34)'!C70)</f>
        <v xml:space="preserve"> </v>
      </c>
      <c r="C2210" s="375" t="e">
        <f>B2210*'Summary Sheet'!$C$36</f>
        <v>#VALUE!</v>
      </c>
    </row>
    <row r="2211" spans="1:3">
      <c r="A2211" s="375" t="str">
        <f>IF(ISBLANK('Unit Type (35)'!B6), " ", 'Unit Type (35)'!B6)</f>
        <v xml:space="preserve"> </v>
      </c>
      <c r="B2211" s="375" t="str">
        <f>IF(ISBLANK('Unit Type (35)'!C6), " ", 'Unit Type (35)'!C6)</f>
        <v xml:space="preserve"> </v>
      </c>
      <c r="C2211" s="375" t="e">
        <f>B2211*'Summary Sheet'!$C$37</f>
        <v>#VALUE!</v>
      </c>
    </row>
    <row r="2212" spans="1:3">
      <c r="A2212" s="375" t="str">
        <f>IF(ISBLANK('Unit Type (35)'!B7), " ", 'Unit Type (35)'!B7)</f>
        <v xml:space="preserve"> </v>
      </c>
      <c r="B2212" s="375" t="str">
        <f>IF(ISBLANK('Unit Type (35)'!C7), " ", 'Unit Type (35)'!C7)</f>
        <v xml:space="preserve"> </v>
      </c>
      <c r="C2212" s="375" t="e">
        <f>B2212*'Summary Sheet'!$C$37</f>
        <v>#VALUE!</v>
      </c>
    </row>
    <row r="2213" spans="1:3">
      <c r="A2213" s="375" t="str">
        <f>IF(ISBLANK('Unit Type (35)'!B8), " ", 'Unit Type (35)'!B8)</f>
        <v xml:space="preserve"> </v>
      </c>
      <c r="B2213" s="375" t="str">
        <f>IF(ISBLANK('Unit Type (35)'!C8), " ", 'Unit Type (35)'!C8)</f>
        <v xml:space="preserve"> </v>
      </c>
      <c r="C2213" s="375" t="e">
        <f>B2213*'Summary Sheet'!$C$37</f>
        <v>#VALUE!</v>
      </c>
    </row>
    <row r="2214" spans="1:3">
      <c r="A2214" s="375" t="str">
        <f>IF(ISBLANK('Unit Type (35)'!B9), " ", 'Unit Type (35)'!B9)</f>
        <v xml:space="preserve"> </v>
      </c>
      <c r="B2214" s="375" t="str">
        <f>IF(ISBLANK('Unit Type (35)'!C9), " ", 'Unit Type (35)'!C9)</f>
        <v xml:space="preserve"> </v>
      </c>
      <c r="C2214" s="375" t="e">
        <f>B2214*'Summary Sheet'!$C$37</f>
        <v>#VALUE!</v>
      </c>
    </row>
    <row r="2215" spans="1:3">
      <c r="A2215" s="375" t="str">
        <f>IF(ISBLANK('Unit Type (35)'!B10), " ", 'Unit Type (35)'!B10)</f>
        <v xml:space="preserve"> </v>
      </c>
      <c r="B2215" s="375" t="str">
        <f>IF(ISBLANK('Unit Type (35)'!C10), " ", 'Unit Type (35)'!C10)</f>
        <v xml:space="preserve"> </v>
      </c>
      <c r="C2215" s="375" t="e">
        <f>B2215*'Summary Sheet'!$C$37</f>
        <v>#VALUE!</v>
      </c>
    </row>
    <row r="2216" spans="1:3">
      <c r="A2216" s="375" t="str">
        <f>IF(ISBLANK('Unit Type (35)'!B11), " ", 'Unit Type (35)'!B11)</f>
        <v xml:space="preserve"> </v>
      </c>
      <c r="B2216" s="375" t="str">
        <f>IF(ISBLANK('Unit Type (35)'!C11), " ", 'Unit Type (35)'!C11)</f>
        <v xml:space="preserve"> </v>
      </c>
      <c r="C2216" s="375" t="e">
        <f>B2216*'Summary Sheet'!$C$37</f>
        <v>#VALUE!</v>
      </c>
    </row>
    <row r="2217" spans="1:3">
      <c r="A2217" s="375" t="str">
        <f>IF(ISBLANK('Unit Type (35)'!B12), " ", 'Unit Type (35)'!B12)</f>
        <v xml:space="preserve"> </v>
      </c>
      <c r="B2217" s="375" t="str">
        <f>IF(ISBLANK('Unit Type (35)'!C12), " ", 'Unit Type (35)'!C12)</f>
        <v xml:space="preserve"> </v>
      </c>
      <c r="C2217" s="375" t="e">
        <f>B2217*'Summary Sheet'!$C$37</f>
        <v>#VALUE!</v>
      </c>
    </row>
    <row r="2218" spans="1:3">
      <c r="A2218" s="375" t="str">
        <f>IF(ISBLANK('Unit Type (35)'!B13), " ", 'Unit Type (35)'!B13)</f>
        <v xml:space="preserve"> </v>
      </c>
      <c r="B2218" s="375" t="str">
        <f>IF(ISBLANK('Unit Type (35)'!C13), " ", 'Unit Type (35)'!C13)</f>
        <v xml:space="preserve"> </v>
      </c>
      <c r="C2218" s="375" t="e">
        <f>B2218*'Summary Sheet'!$C$37</f>
        <v>#VALUE!</v>
      </c>
    </row>
    <row r="2219" spans="1:3">
      <c r="A2219" s="375" t="str">
        <f>IF(ISBLANK('Unit Type (35)'!B14), " ", 'Unit Type (35)'!B14)</f>
        <v xml:space="preserve"> </v>
      </c>
      <c r="B2219" s="375" t="str">
        <f>IF(ISBLANK('Unit Type (35)'!C14), " ", 'Unit Type (35)'!C14)</f>
        <v xml:space="preserve"> </v>
      </c>
      <c r="C2219" s="375" t="e">
        <f>B2219*'Summary Sheet'!$C$37</f>
        <v>#VALUE!</v>
      </c>
    </row>
    <row r="2220" spans="1:3">
      <c r="A2220" s="375" t="str">
        <f>IF(ISBLANK('Unit Type (35)'!B15), " ", 'Unit Type (35)'!B15)</f>
        <v xml:space="preserve"> </v>
      </c>
      <c r="B2220" s="375" t="str">
        <f>IF(ISBLANK('Unit Type (35)'!C15), " ", 'Unit Type (35)'!C15)</f>
        <v xml:space="preserve"> </v>
      </c>
      <c r="C2220" s="375" t="e">
        <f>B2220*'Summary Sheet'!$C$37</f>
        <v>#VALUE!</v>
      </c>
    </row>
    <row r="2221" spans="1:3">
      <c r="A2221" s="375" t="str">
        <f>IF(ISBLANK('Unit Type (35)'!B16), " ", 'Unit Type (35)'!B16)</f>
        <v xml:space="preserve"> </v>
      </c>
      <c r="B2221" s="375" t="str">
        <f>IF(ISBLANK('Unit Type (35)'!C16), " ", 'Unit Type (35)'!C16)</f>
        <v xml:space="preserve"> </v>
      </c>
      <c r="C2221" s="375" t="e">
        <f>B2221*'Summary Sheet'!$C$37</f>
        <v>#VALUE!</v>
      </c>
    </row>
    <row r="2222" spans="1:3">
      <c r="A2222" s="375" t="str">
        <f>IF(ISBLANK('Unit Type (35)'!B17), " ", 'Unit Type (35)'!B17)</f>
        <v xml:space="preserve"> </v>
      </c>
      <c r="B2222" s="375" t="str">
        <f>IF(ISBLANK('Unit Type (35)'!C17), " ", 'Unit Type (35)'!C17)</f>
        <v xml:space="preserve"> </v>
      </c>
      <c r="C2222" s="375" t="e">
        <f>B2222*'Summary Sheet'!$C$37</f>
        <v>#VALUE!</v>
      </c>
    </row>
    <row r="2223" spans="1:3">
      <c r="A2223" s="375" t="str">
        <f>IF(ISBLANK('Unit Type (35)'!B18), " ", 'Unit Type (35)'!B18)</f>
        <v xml:space="preserve"> </v>
      </c>
      <c r="B2223" s="375" t="str">
        <f>IF(ISBLANK('Unit Type (35)'!C18), " ", 'Unit Type (35)'!C18)</f>
        <v xml:space="preserve"> </v>
      </c>
      <c r="C2223" s="375" t="e">
        <f>B2223*'Summary Sheet'!$C$37</f>
        <v>#VALUE!</v>
      </c>
    </row>
    <row r="2224" spans="1:3">
      <c r="A2224" s="375" t="str">
        <f>IF(ISBLANK('Unit Type (35)'!B19), " ", 'Unit Type (35)'!B19)</f>
        <v xml:space="preserve"> </v>
      </c>
      <c r="B2224" s="375" t="str">
        <f>IF(ISBLANK('Unit Type (35)'!C19), " ", 'Unit Type (35)'!C19)</f>
        <v xml:space="preserve"> </v>
      </c>
      <c r="C2224" s="375" t="e">
        <f>B2224*'Summary Sheet'!$C$37</f>
        <v>#VALUE!</v>
      </c>
    </row>
    <row r="2225" spans="1:3">
      <c r="A2225" s="375" t="str">
        <f>IF(ISBLANK('Unit Type (35)'!B20), " ", 'Unit Type (35)'!B20)</f>
        <v xml:space="preserve"> </v>
      </c>
      <c r="B2225" s="375" t="str">
        <f>IF(ISBLANK('Unit Type (35)'!C20), " ", 'Unit Type (35)'!C20)</f>
        <v xml:space="preserve"> </v>
      </c>
      <c r="C2225" s="375" t="e">
        <f>B2225*'Summary Sheet'!$C$37</f>
        <v>#VALUE!</v>
      </c>
    </row>
    <row r="2226" spans="1:3">
      <c r="A2226" s="375" t="str">
        <f>IF(ISBLANK('Unit Type (35)'!B21), " ", 'Unit Type (35)'!B21)</f>
        <v xml:space="preserve"> </v>
      </c>
      <c r="B2226" s="375" t="str">
        <f>IF(ISBLANK('Unit Type (35)'!C21), " ", 'Unit Type (35)'!C21)</f>
        <v xml:space="preserve"> </v>
      </c>
      <c r="C2226" s="375" t="e">
        <f>B2226*'Summary Sheet'!$C$37</f>
        <v>#VALUE!</v>
      </c>
    </row>
    <row r="2227" spans="1:3">
      <c r="A2227" s="375" t="str">
        <f>IF(ISBLANK('Unit Type (35)'!B22), " ", 'Unit Type (35)'!B22)</f>
        <v xml:space="preserve"> </v>
      </c>
      <c r="B2227" s="375" t="str">
        <f>IF(ISBLANK('Unit Type (35)'!C22), " ", 'Unit Type (35)'!C22)</f>
        <v xml:space="preserve"> </v>
      </c>
      <c r="C2227" s="375" t="e">
        <f>B2227*'Summary Sheet'!$C$37</f>
        <v>#VALUE!</v>
      </c>
    </row>
    <row r="2228" spans="1:3">
      <c r="A2228" s="375" t="str">
        <f>IF(ISBLANK('Unit Type (35)'!B23), " ", 'Unit Type (35)'!B23)</f>
        <v xml:space="preserve"> </v>
      </c>
      <c r="B2228" s="375" t="str">
        <f>IF(ISBLANK('Unit Type (35)'!C23), " ", 'Unit Type (35)'!C23)</f>
        <v xml:space="preserve"> </v>
      </c>
      <c r="C2228" s="375" t="e">
        <f>B2228*'Summary Sheet'!$C$37</f>
        <v>#VALUE!</v>
      </c>
    </row>
    <row r="2229" spans="1:3">
      <c r="A2229" s="375" t="str">
        <f>IF(ISBLANK('Unit Type (35)'!B24), " ", 'Unit Type (35)'!B24)</f>
        <v xml:space="preserve"> </v>
      </c>
      <c r="B2229" s="375" t="str">
        <f>IF(ISBLANK('Unit Type (35)'!C24), " ", 'Unit Type (35)'!C24)</f>
        <v xml:space="preserve"> </v>
      </c>
      <c r="C2229" s="375" t="e">
        <f>B2229*'Summary Sheet'!$C$37</f>
        <v>#VALUE!</v>
      </c>
    </row>
    <row r="2230" spans="1:3">
      <c r="A2230" s="375" t="str">
        <f>IF(ISBLANK('Unit Type (35)'!B25), " ", 'Unit Type (35)'!B25)</f>
        <v xml:space="preserve"> </v>
      </c>
      <c r="B2230" s="375" t="str">
        <f>IF(ISBLANK('Unit Type (35)'!C25), " ", 'Unit Type (35)'!C25)</f>
        <v xml:space="preserve"> </v>
      </c>
      <c r="C2230" s="375" t="e">
        <f>B2230*'Summary Sheet'!$C$37</f>
        <v>#VALUE!</v>
      </c>
    </row>
    <row r="2231" spans="1:3">
      <c r="A2231" s="375" t="str">
        <f>IF(ISBLANK('Unit Type (35)'!B26), " ", 'Unit Type (35)'!B26)</f>
        <v xml:space="preserve"> </v>
      </c>
      <c r="B2231" s="375" t="str">
        <f>IF(ISBLANK('Unit Type (35)'!C26), " ", 'Unit Type (35)'!C26)</f>
        <v xml:space="preserve"> </v>
      </c>
      <c r="C2231" s="375" t="e">
        <f>B2231*'Summary Sheet'!$C$37</f>
        <v>#VALUE!</v>
      </c>
    </row>
    <row r="2232" spans="1:3">
      <c r="A2232" s="375" t="str">
        <f>IF(ISBLANK('Unit Type (35)'!B27), " ", 'Unit Type (35)'!B27)</f>
        <v xml:space="preserve"> </v>
      </c>
      <c r="B2232" s="375" t="str">
        <f>IF(ISBLANK('Unit Type (35)'!C27), " ", 'Unit Type (35)'!C27)</f>
        <v xml:space="preserve"> </v>
      </c>
      <c r="C2232" s="375" t="e">
        <f>B2232*'Summary Sheet'!$C$37</f>
        <v>#VALUE!</v>
      </c>
    </row>
    <row r="2233" spans="1:3">
      <c r="A2233" s="375" t="str">
        <f>IF(ISBLANK('Unit Type (35)'!B28), " ", 'Unit Type (35)'!B28)</f>
        <v xml:space="preserve"> </v>
      </c>
      <c r="B2233" s="375" t="str">
        <f>IF(ISBLANK('Unit Type (35)'!C28), " ", 'Unit Type (35)'!C28)</f>
        <v xml:space="preserve"> </v>
      </c>
      <c r="C2233" s="375" t="e">
        <f>B2233*'Summary Sheet'!$C$37</f>
        <v>#VALUE!</v>
      </c>
    </row>
    <row r="2234" spans="1:3">
      <c r="A2234" s="375" t="str">
        <f>IF(ISBLANK('Unit Type (35)'!B29), " ", 'Unit Type (35)'!B29)</f>
        <v xml:space="preserve"> </v>
      </c>
      <c r="B2234" s="375" t="str">
        <f>IF(ISBLANK('Unit Type (35)'!C29), " ", 'Unit Type (35)'!C29)</f>
        <v xml:space="preserve"> </v>
      </c>
      <c r="C2234" s="375" t="e">
        <f>B2234*'Summary Sheet'!$C$37</f>
        <v>#VALUE!</v>
      </c>
    </row>
    <row r="2235" spans="1:3">
      <c r="A2235" s="375" t="str">
        <f>IF(ISBLANK('Unit Type (35)'!B30), " ", 'Unit Type (35)'!B30)</f>
        <v xml:space="preserve"> </v>
      </c>
      <c r="B2235" s="375" t="str">
        <f>IF(ISBLANK('Unit Type (35)'!C30), " ", 'Unit Type (35)'!C30)</f>
        <v xml:space="preserve"> </v>
      </c>
      <c r="C2235" s="375" t="e">
        <f>B2235*'Summary Sheet'!$C$37</f>
        <v>#VALUE!</v>
      </c>
    </row>
    <row r="2236" spans="1:3">
      <c r="A2236" s="375" t="str">
        <f>IF(ISBLANK('Unit Type (35)'!B31), " ", 'Unit Type (35)'!B31)</f>
        <v xml:space="preserve"> </v>
      </c>
      <c r="B2236" s="375" t="str">
        <f>IF(ISBLANK('Unit Type (35)'!C31), " ", 'Unit Type (35)'!C31)</f>
        <v xml:space="preserve"> </v>
      </c>
      <c r="C2236" s="375" t="e">
        <f>B2236*'Summary Sheet'!$C$37</f>
        <v>#VALUE!</v>
      </c>
    </row>
    <row r="2237" spans="1:3">
      <c r="A2237" s="375" t="str">
        <f>IF(ISBLANK('Unit Type (35)'!B32), " ", 'Unit Type (35)'!B32)</f>
        <v xml:space="preserve"> </v>
      </c>
      <c r="B2237" s="375" t="str">
        <f>IF(ISBLANK('Unit Type (35)'!C32), " ", 'Unit Type (35)'!C32)</f>
        <v xml:space="preserve"> </v>
      </c>
      <c r="C2237" s="375" t="e">
        <f>B2237*'Summary Sheet'!$C$37</f>
        <v>#VALUE!</v>
      </c>
    </row>
    <row r="2238" spans="1:3">
      <c r="A2238" s="375" t="str">
        <f>IF(ISBLANK('Unit Type (35)'!B33), " ", 'Unit Type (35)'!B33)</f>
        <v xml:space="preserve"> </v>
      </c>
      <c r="B2238" s="375" t="str">
        <f>IF(ISBLANK('Unit Type (35)'!C33), " ", 'Unit Type (35)'!C33)</f>
        <v xml:space="preserve"> </v>
      </c>
      <c r="C2238" s="375" t="e">
        <f>B2238*'Summary Sheet'!$C$37</f>
        <v>#VALUE!</v>
      </c>
    </row>
    <row r="2239" spans="1:3">
      <c r="A2239" s="375" t="str">
        <f>IF(ISBLANK('Unit Type (35)'!B34), " ", 'Unit Type (35)'!B34)</f>
        <v xml:space="preserve"> </v>
      </c>
      <c r="B2239" s="375" t="str">
        <f>IF(ISBLANK('Unit Type (35)'!C34), " ", 'Unit Type (35)'!C34)</f>
        <v xml:space="preserve"> </v>
      </c>
      <c r="C2239" s="375" t="e">
        <f>B2239*'Summary Sheet'!$C$37</f>
        <v>#VALUE!</v>
      </c>
    </row>
    <row r="2240" spans="1:3">
      <c r="A2240" s="375" t="str">
        <f>IF(ISBLANK('Unit Type (35)'!B35), " ", 'Unit Type (35)'!B35)</f>
        <v xml:space="preserve"> </v>
      </c>
      <c r="B2240" s="375" t="str">
        <f>IF(ISBLANK('Unit Type (35)'!C35), " ", 'Unit Type (35)'!C35)</f>
        <v xml:space="preserve"> </v>
      </c>
      <c r="C2240" s="375" t="e">
        <f>B2240*'Summary Sheet'!$C$37</f>
        <v>#VALUE!</v>
      </c>
    </row>
    <row r="2241" spans="1:3">
      <c r="A2241" s="375" t="str">
        <f>IF(ISBLANK('Unit Type (35)'!B36), " ", 'Unit Type (35)'!B36)</f>
        <v xml:space="preserve"> </v>
      </c>
      <c r="B2241" s="375" t="str">
        <f>IF(ISBLANK('Unit Type (35)'!C36), " ", 'Unit Type (35)'!C36)</f>
        <v xml:space="preserve"> </v>
      </c>
      <c r="C2241" s="375" t="e">
        <f>B2241*'Summary Sheet'!$C$37</f>
        <v>#VALUE!</v>
      </c>
    </row>
    <row r="2242" spans="1:3">
      <c r="A2242" s="375" t="str">
        <f>IF(ISBLANK('Unit Type (35)'!B37), " ", 'Unit Type (35)'!B37)</f>
        <v xml:space="preserve"> </v>
      </c>
      <c r="B2242" s="375" t="str">
        <f>IF(ISBLANK('Unit Type (35)'!C37), " ", 'Unit Type (35)'!C37)</f>
        <v xml:space="preserve"> </v>
      </c>
      <c r="C2242" s="375" t="e">
        <f>B2242*'Summary Sheet'!$C$37</f>
        <v>#VALUE!</v>
      </c>
    </row>
    <row r="2243" spans="1:3">
      <c r="A2243" s="375" t="str">
        <f>IF(ISBLANK('Unit Type (35)'!B38), " ", 'Unit Type (35)'!B38)</f>
        <v xml:space="preserve"> </v>
      </c>
      <c r="B2243" s="375" t="str">
        <f>IF(ISBLANK('Unit Type (35)'!C38), " ", 'Unit Type (35)'!C38)</f>
        <v xml:space="preserve"> </v>
      </c>
      <c r="C2243" s="375" t="e">
        <f>B2243*'Summary Sheet'!$C$37</f>
        <v>#VALUE!</v>
      </c>
    </row>
    <row r="2244" spans="1:3">
      <c r="A2244" s="375" t="str">
        <f>IF(ISBLANK('Unit Type (35)'!B39), " ", 'Unit Type (35)'!B39)</f>
        <v xml:space="preserve"> </v>
      </c>
      <c r="B2244" s="375" t="str">
        <f>IF(ISBLANK('Unit Type (35)'!C39), " ", 'Unit Type (35)'!C39)</f>
        <v xml:space="preserve"> </v>
      </c>
      <c r="C2244" s="375" t="e">
        <f>B2244*'Summary Sheet'!$C$37</f>
        <v>#VALUE!</v>
      </c>
    </row>
    <row r="2245" spans="1:3">
      <c r="A2245" s="375" t="str">
        <f>IF(ISBLANK('Unit Type (35)'!B40), " ", 'Unit Type (35)'!B40)</f>
        <v xml:space="preserve"> </v>
      </c>
      <c r="B2245" s="375" t="str">
        <f>IF(ISBLANK('Unit Type (35)'!C40), " ", 'Unit Type (35)'!C40)</f>
        <v xml:space="preserve"> </v>
      </c>
      <c r="C2245" s="375" t="e">
        <f>B2245*'Summary Sheet'!$C$37</f>
        <v>#VALUE!</v>
      </c>
    </row>
    <row r="2246" spans="1:3">
      <c r="A2246" s="375" t="str">
        <f>IF(ISBLANK('Unit Type (35)'!B41), " ", 'Unit Type (35)'!B41)</f>
        <v xml:space="preserve"> </v>
      </c>
      <c r="B2246" s="375" t="str">
        <f>IF(ISBLANK('Unit Type (35)'!C41), " ", 'Unit Type (35)'!C41)</f>
        <v xml:space="preserve"> </v>
      </c>
      <c r="C2246" s="375" t="e">
        <f>B2246*'Summary Sheet'!$C$37</f>
        <v>#VALUE!</v>
      </c>
    </row>
    <row r="2247" spans="1:3">
      <c r="A2247" s="375" t="str">
        <f>IF(ISBLANK('Unit Type (35)'!B42), " ", 'Unit Type (35)'!B42)</f>
        <v xml:space="preserve"> </v>
      </c>
      <c r="B2247" s="375" t="str">
        <f>IF(ISBLANK('Unit Type (35)'!C42), " ", 'Unit Type (35)'!C42)</f>
        <v xml:space="preserve"> </v>
      </c>
      <c r="C2247" s="375" t="e">
        <f>B2247*'Summary Sheet'!$C$37</f>
        <v>#VALUE!</v>
      </c>
    </row>
    <row r="2248" spans="1:3">
      <c r="A2248" s="375" t="str">
        <f>IF(ISBLANK('Unit Type (35)'!B43), " ", 'Unit Type (35)'!B43)</f>
        <v xml:space="preserve"> </v>
      </c>
      <c r="B2248" s="375" t="str">
        <f>IF(ISBLANK('Unit Type (35)'!C43), " ", 'Unit Type (35)'!C43)</f>
        <v xml:space="preserve"> </v>
      </c>
      <c r="C2248" s="375" t="e">
        <f>B2248*'Summary Sheet'!$C$37</f>
        <v>#VALUE!</v>
      </c>
    </row>
    <row r="2249" spans="1:3">
      <c r="A2249" s="375" t="str">
        <f>IF(ISBLANK('Unit Type (35)'!B44), " ", 'Unit Type (35)'!B44)</f>
        <v xml:space="preserve"> </v>
      </c>
      <c r="B2249" s="375" t="str">
        <f>IF(ISBLANK('Unit Type (35)'!C44), " ", 'Unit Type (35)'!C44)</f>
        <v xml:space="preserve"> </v>
      </c>
      <c r="C2249" s="375" t="e">
        <f>B2249*'Summary Sheet'!$C$37</f>
        <v>#VALUE!</v>
      </c>
    </row>
    <row r="2250" spans="1:3">
      <c r="A2250" s="375" t="str">
        <f>IF(ISBLANK('Unit Type (35)'!B45), " ", 'Unit Type (35)'!B45)</f>
        <v xml:space="preserve"> </v>
      </c>
      <c r="B2250" s="375" t="str">
        <f>IF(ISBLANK('Unit Type (35)'!C45), " ", 'Unit Type (35)'!C45)</f>
        <v xml:space="preserve"> </v>
      </c>
      <c r="C2250" s="375" t="e">
        <f>B2250*'Summary Sheet'!$C$37</f>
        <v>#VALUE!</v>
      </c>
    </row>
    <row r="2251" spans="1:3">
      <c r="A2251" s="375" t="str">
        <f>IF(ISBLANK('Unit Type (35)'!B46), " ", 'Unit Type (35)'!B46)</f>
        <v xml:space="preserve"> </v>
      </c>
      <c r="B2251" s="375" t="str">
        <f>IF(ISBLANK('Unit Type (35)'!C46), " ", 'Unit Type (35)'!C46)</f>
        <v xml:space="preserve"> </v>
      </c>
      <c r="C2251" s="375" t="e">
        <f>B2251*'Summary Sheet'!$C$37</f>
        <v>#VALUE!</v>
      </c>
    </row>
    <row r="2252" spans="1:3">
      <c r="A2252" s="375" t="str">
        <f>IF(ISBLANK('Unit Type (35)'!B47), " ", 'Unit Type (35)'!B47)</f>
        <v xml:space="preserve"> </v>
      </c>
      <c r="B2252" s="375" t="str">
        <f>IF(ISBLANK('Unit Type (35)'!C47), " ", 'Unit Type (35)'!C47)</f>
        <v xml:space="preserve"> </v>
      </c>
      <c r="C2252" s="375" t="e">
        <f>B2252*'Summary Sheet'!$C$37</f>
        <v>#VALUE!</v>
      </c>
    </row>
    <row r="2253" spans="1:3">
      <c r="A2253" s="375" t="str">
        <f>IF(ISBLANK('Unit Type (35)'!B48), " ", 'Unit Type (35)'!B48)</f>
        <v xml:space="preserve"> </v>
      </c>
      <c r="B2253" s="375" t="str">
        <f>IF(ISBLANK('Unit Type (35)'!C48), " ", 'Unit Type (35)'!C48)</f>
        <v xml:space="preserve"> </v>
      </c>
      <c r="C2253" s="375" t="e">
        <f>B2253*'Summary Sheet'!$C$37</f>
        <v>#VALUE!</v>
      </c>
    </row>
    <row r="2254" spans="1:3">
      <c r="A2254" s="375" t="str">
        <f>IF(ISBLANK('Unit Type (35)'!B49), " ", 'Unit Type (35)'!B49)</f>
        <v xml:space="preserve"> </v>
      </c>
      <c r="B2254" s="375" t="str">
        <f>IF(ISBLANK('Unit Type (35)'!C49), " ", 'Unit Type (35)'!C49)</f>
        <v xml:space="preserve"> </v>
      </c>
      <c r="C2254" s="375" t="e">
        <f>B2254*'Summary Sheet'!$C$37</f>
        <v>#VALUE!</v>
      </c>
    </row>
    <row r="2255" spans="1:3">
      <c r="A2255" s="375" t="str">
        <f>IF(ISBLANK('Unit Type (35)'!B50), " ", 'Unit Type (35)'!B50)</f>
        <v xml:space="preserve"> </v>
      </c>
      <c r="B2255" s="375" t="str">
        <f>IF(ISBLANK('Unit Type (35)'!C50), " ", 'Unit Type (35)'!C50)</f>
        <v xml:space="preserve"> </v>
      </c>
      <c r="C2255" s="375" t="e">
        <f>B2255*'Summary Sheet'!$C$37</f>
        <v>#VALUE!</v>
      </c>
    </row>
    <row r="2256" spans="1:3">
      <c r="A2256" s="375" t="str">
        <f>IF(ISBLANK('Unit Type (35)'!B51), " ", 'Unit Type (35)'!B51)</f>
        <v xml:space="preserve"> </v>
      </c>
      <c r="B2256" s="375" t="str">
        <f>IF(ISBLANK('Unit Type (35)'!C51), " ", 'Unit Type (35)'!C51)</f>
        <v xml:space="preserve"> </v>
      </c>
      <c r="C2256" s="375" t="e">
        <f>B2256*'Summary Sheet'!$C$37</f>
        <v>#VALUE!</v>
      </c>
    </row>
    <row r="2257" spans="1:3">
      <c r="A2257" s="375" t="str">
        <f>IF(ISBLANK('Unit Type (35)'!B52), " ", 'Unit Type (35)'!B52)</f>
        <v xml:space="preserve"> </v>
      </c>
      <c r="B2257" s="375" t="str">
        <f>IF(ISBLANK('Unit Type (35)'!C52), " ", 'Unit Type (35)'!C52)</f>
        <v xml:space="preserve"> </v>
      </c>
      <c r="C2257" s="375" t="e">
        <f>B2257*'Summary Sheet'!$C$37</f>
        <v>#VALUE!</v>
      </c>
    </row>
    <row r="2258" spans="1:3">
      <c r="A2258" s="375" t="str">
        <f>IF(ISBLANK('Unit Type (35)'!B53), " ", 'Unit Type (35)'!B53)</f>
        <v xml:space="preserve"> </v>
      </c>
      <c r="B2258" s="375" t="str">
        <f>IF(ISBLANK('Unit Type (35)'!C53), " ", 'Unit Type (35)'!C53)</f>
        <v xml:space="preserve"> </v>
      </c>
      <c r="C2258" s="375" t="e">
        <f>B2258*'Summary Sheet'!$C$37</f>
        <v>#VALUE!</v>
      </c>
    </row>
    <row r="2259" spans="1:3">
      <c r="A2259" s="375" t="str">
        <f>IF(ISBLANK('Unit Type (35)'!B54), " ", 'Unit Type (35)'!B54)</f>
        <v xml:space="preserve"> </v>
      </c>
      <c r="B2259" s="375" t="str">
        <f>IF(ISBLANK('Unit Type (35)'!C54), " ", 'Unit Type (35)'!C54)</f>
        <v xml:space="preserve"> </v>
      </c>
      <c r="C2259" s="375" t="e">
        <f>B2259*'Summary Sheet'!$C$37</f>
        <v>#VALUE!</v>
      </c>
    </row>
    <row r="2260" spans="1:3">
      <c r="A2260" s="375" t="str">
        <f>IF(ISBLANK('Unit Type (35)'!B55), " ", 'Unit Type (35)'!B55)</f>
        <v xml:space="preserve"> </v>
      </c>
      <c r="B2260" s="375" t="str">
        <f>IF(ISBLANK('Unit Type (35)'!C55), " ", 'Unit Type (35)'!C55)</f>
        <v xml:space="preserve"> </v>
      </c>
      <c r="C2260" s="375" t="e">
        <f>B2260*'Summary Sheet'!$C$37</f>
        <v>#VALUE!</v>
      </c>
    </row>
    <row r="2261" spans="1:3">
      <c r="A2261" s="375" t="str">
        <f>IF(ISBLANK('Unit Type (35)'!B56), " ", 'Unit Type (35)'!B56)</f>
        <v xml:space="preserve"> </v>
      </c>
      <c r="B2261" s="375" t="str">
        <f>IF(ISBLANK('Unit Type (35)'!C56), " ", 'Unit Type (35)'!C56)</f>
        <v xml:space="preserve"> </v>
      </c>
      <c r="C2261" s="375" t="e">
        <f>B2261*'Summary Sheet'!$C$37</f>
        <v>#VALUE!</v>
      </c>
    </row>
    <row r="2262" spans="1:3">
      <c r="A2262" s="375" t="str">
        <f>IF(ISBLANK('Unit Type (35)'!B57), " ", 'Unit Type (35)'!B57)</f>
        <v xml:space="preserve"> </v>
      </c>
      <c r="B2262" s="375" t="str">
        <f>IF(ISBLANK('Unit Type (35)'!C57), " ", 'Unit Type (35)'!C57)</f>
        <v xml:space="preserve"> </v>
      </c>
      <c r="C2262" s="375" t="e">
        <f>B2262*'Summary Sheet'!$C$37</f>
        <v>#VALUE!</v>
      </c>
    </row>
    <row r="2263" spans="1:3">
      <c r="A2263" s="375" t="str">
        <f>IF(ISBLANK('Unit Type (35)'!B58), " ", 'Unit Type (35)'!B58)</f>
        <v xml:space="preserve"> </v>
      </c>
      <c r="B2263" s="375" t="str">
        <f>IF(ISBLANK('Unit Type (35)'!C58), " ", 'Unit Type (35)'!C58)</f>
        <v xml:space="preserve"> </v>
      </c>
      <c r="C2263" s="375" t="e">
        <f>B2263*'Summary Sheet'!$C$37</f>
        <v>#VALUE!</v>
      </c>
    </row>
    <row r="2264" spans="1:3">
      <c r="A2264" s="375" t="str">
        <f>IF(ISBLANK('Unit Type (35)'!B59), " ", 'Unit Type (35)'!B59)</f>
        <v xml:space="preserve"> </v>
      </c>
      <c r="B2264" s="375" t="str">
        <f>IF(ISBLANK('Unit Type (35)'!C59), " ", 'Unit Type (35)'!C59)</f>
        <v xml:space="preserve"> </v>
      </c>
      <c r="C2264" s="375" t="e">
        <f>B2264*'Summary Sheet'!$C$37</f>
        <v>#VALUE!</v>
      </c>
    </row>
    <row r="2265" spans="1:3">
      <c r="A2265" s="375" t="str">
        <f>IF(ISBLANK('Unit Type (35)'!B60), " ", 'Unit Type (35)'!B60)</f>
        <v xml:space="preserve"> </v>
      </c>
      <c r="B2265" s="375" t="str">
        <f>IF(ISBLANK('Unit Type (35)'!C60), " ", 'Unit Type (35)'!C60)</f>
        <v xml:space="preserve"> </v>
      </c>
      <c r="C2265" s="375" t="e">
        <f>B2265*'Summary Sheet'!$C$37</f>
        <v>#VALUE!</v>
      </c>
    </row>
    <row r="2266" spans="1:3">
      <c r="A2266" s="375" t="str">
        <f>IF(ISBLANK('Unit Type (35)'!B61), " ", 'Unit Type (35)'!B61)</f>
        <v xml:space="preserve"> </v>
      </c>
      <c r="B2266" s="375" t="str">
        <f>IF(ISBLANK('Unit Type (35)'!C61), " ", 'Unit Type (35)'!C61)</f>
        <v xml:space="preserve"> </v>
      </c>
      <c r="C2266" s="375" t="e">
        <f>B2266*'Summary Sheet'!$C$37</f>
        <v>#VALUE!</v>
      </c>
    </row>
    <row r="2267" spans="1:3">
      <c r="A2267" s="375" t="str">
        <f>IF(ISBLANK('Unit Type (35)'!B62), " ", 'Unit Type (35)'!B62)</f>
        <v xml:space="preserve"> </v>
      </c>
      <c r="B2267" s="375" t="str">
        <f>IF(ISBLANK('Unit Type (35)'!C62), " ", 'Unit Type (35)'!C62)</f>
        <v xml:space="preserve"> </v>
      </c>
      <c r="C2267" s="375" t="e">
        <f>B2267*'Summary Sheet'!$C$37</f>
        <v>#VALUE!</v>
      </c>
    </row>
    <row r="2268" spans="1:3">
      <c r="A2268" s="375" t="str">
        <f>IF(ISBLANK('Unit Type (35)'!B63), " ", 'Unit Type (35)'!B63)</f>
        <v xml:space="preserve"> </v>
      </c>
      <c r="B2268" s="375" t="str">
        <f>IF(ISBLANK('Unit Type (35)'!C63), " ", 'Unit Type (35)'!C63)</f>
        <v xml:space="preserve"> </v>
      </c>
      <c r="C2268" s="375" t="e">
        <f>B2268*'Summary Sheet'!$C$37</f>
        <v>#VALUE!</v>
      </c>
    </row>
    <row r="2269" spans="1:3">
      <c r="A2269" s="375" t="str">
        <f>IF(ISBLANK('Unit Type (35)'!B64), " ", 'Unit Type (35)'!B64)</f>
        <v xml:space="preserve"> </v>
      </c>
      <c r="B2269" s="375" t="str">
        <f>IF(ISBLANK('Unit Type (35)'!C64), " ", 'Unit Type (35)'!C64)</f>
        <v xml:space="preserve"> </v>
      </c>
      <c r="C2269" s="375" t="e">
        <f>B2269*'Summary Sheet'!$C$37</f>
        <v>#VALUE!</v>
      </c>
    </row>
    <row r="2270" spans="1:3">
      <c r="A2270" s="375" t="str">
        <f>IF(ISBLANK('Unit Type (35)'!B65), " ", 'Unit Type (35)'!B65)</f>
        <v xml:space="preserve"> </v>
      </c>
      <c r="B2270" s="375" t="str">
        <f>IF(ISBLANK('Unit Type (35)'!C65), " ", 'Unit Type (35)'!C65)</f>
        <v xml:space="preserve"> </v>
      </c>
      <c r="C2270" s="375" t="e">
        <f>B2270*'Summary Sheet'!$C$37</f>
        <v>#VALUE!</v>
      </c>
    </row>
    <row r="2271" spans="1:3">
      <c r="A2271" s="375" t="str">
        <f>IF(ISBLANK('Unit Type (35)'!B66), " ", 'Unit Type (35)'!B66)</f>
        <v xml:space="preserve"> </v>
      </c>
      <c r="B2271" s="375" t="str">
        <f>IF(ISBLANK('Unit Type (35)'!C66), " ", 'Unit Type (35)'!C66)</f>
        <v xml:space="preserve"> </v>
      </c>
      <c r="C2271" s="375" t="e">
        <f>B2271*'Summary Sheet'!$C$37</f>
        <v>#VALUE!</v>
      </c>
    </row>
    <row r="2272" spans="1:3">
      <c r="A2272" s="375" t="str">
        <f>IF(ISBLANK('Unit Type (35)'!B67), " ", 'Unit Type (35)'!B67)</f>
        <v xml:space="preserve"> </v>
      </c>
      <c r="B2272" s="375" t="str">
        <f>IF(ISBLANK('Unit Type (35)'!C67), " ", 'Unit Type (35)'!C67)</f>
        <v xml:space="preserve"> </v>
      </c>
      <c r="C2272" s="375" t="e">
        <f>B2272*'Summary Sheet'!$C$37</f>
        <v>#VALUE!</v>
      </c>
    </row>
    <row r="2273" spans="1:3">
      <c r="A2273" s="375" t="str">
        <f>IF(ISBLANK('Unit Type (35)'!B68), " ", 'Unit Type (35)'!B68)</f>
        <v xml:space="preserve"> </v>
      </c>
      <c r="B2273" s="375" t="str">
        <f>IF(ISBLANK('Unit Type (35)'!C68), " ", 'Unit Type (35)'!C68)</f>
        <v xml:space="preserve"> </v>
      </c>
      <c r="C2273" s="375" t="e">
        <f>B2273*'Summary Sheet'!$C$37</f>
        <v>#VALUE!</v>
      </c>
    </row>
    <row r="2274" spans="1:3">
      <c r="A2274" s="375" t="str">
        <f>IF(ISBLANK('Unit Type (35)'!B69), " ", 'Unit Type (35)'!B69)</f>
        <v xml:space="preserve"> </v>
      </c>
      <c r="B2274" s="375" t="str">
        <f>IF(ISBLANK('Unit Type (35)'!C69), " ", 'Unit Type (35)'!C69)</f>
        <v xml:space="preserve"> </v>
      </c>
      <c r="C2274" s="375" t="e">
        <f>B2274*'Summary Sheet'!$C$37</f>
        <v>#VALUE!</v>
      </c>
    </row>
    <row r="2275" spans="1:3">
      <c r="A2275" s="375" t="str">
        <f>IF(ISBLANK('Unit Type (35)'!B70), " ", 'Unit Type (35)'!B70)</f>
        <v xml:space="preserve"> </v>
      </c>
      <c r="B2275" s="375" t="str">
        <f>IF(ISBLANK('Unit Type (35)'!C70), " ", 'Unit Type (35)'!C70)</f>
        <v xml:space="preserve"> </v>
      </c>
      <c r="C2275" s="375" t="e">
        <f>B2275*'Summary Sheet'!$C$37</f>
        <v>#VALUE!</v>
      </c>
    </row>
    <row r="2276" spans="1:3">
      <c r="A2276" s="375" t="str">
        <f>IF(ISBLANK('Unit Type (36)'!B6), " ", 'Unit Type (36)'!B6)</f>
        <v xml:space="preserve"> </v>
      </c>
      <c r="B2276" s="375" t="str">
        <f>IF(ISBLANK('Unit Type (36)'!C6), " ", 'Unit Type (36)'!C6)</f>
        <v xml:space="preserve"> </v>
      </c>
      <c r="C2276" s="375" t="e">
        <f>B2276*'Summary Sheet'!$C$38</f>
        <v>#VALUE!</v>
      </c>
    </row>
    <row r="2277" spans="1:3">
      <c r="A2277" s="375" t="str">
        <f>IF(ISBLANK('Unit Type (36)'!B7), " ", 'Unit Type (36)'!B7)</f>
        <v xml:space="preserve"> </v>
      </c>
      <c r="B2277" s="375" t="str">
        <f>IF(ISBLANK('Unit Type (36)'!C7), " ", 'Unit Type (36)'!C7)</f>
        <v xml:space="preserve"> </v>
      </c>
      <c r="C2277" s="375" t="e">
        <f>B2277*'Summary Sheet'!$C$38</f>
        <v>#VALUE!</v>
      </c>
    </row>
    <row r="2278" spans="1:3">
      <c r="A2278" s="375" t="str">
        <f>IF(ISBLANK('Unit Type (36)'!B8), " ", 'Unit Type (36)'!B8)</f>
        <v xml:space="preserve"> </v>
      </c>
      <c r="B2278" s="375" t="str">
        <f>IF(ISBLANK('Unit Type (36)'!C8), " ", 'Unit Type (36)'!C8)</f>
        <v xml:space="preserve"> </v>
      </c>
      <c r="C2278" s="375" t="e">
        <f>B2278*'Summary Sheet'!$C$38</f>
        <v>#VALUE!</v>
      </c>
    </row>
    <row r="2279" spans="1:3">
      <c r="A2279" s="375" t="str">
        <f>IF(ISBLANK('Unit Type (36)'!B9), " ", 'Unit Type (36)'!B9)</f>
        <v xml:space="preserve"> </v>
      </c>
      <c r="B2279" s="375" t="str">
        <f>IF(ISBLANK('Unit Type (36)'!C9), " ", 'Unit Type (36)'!C9)</f>
        <v xml:space="preserve"> </v>
      </c>
      <c r="C2279" s="375" t="e">
        <f>B2279*'Summary Sheet'!$C$38</f>
        <v>#VALUE!</v>
      </c>
    </row>
    <row r="2280" spans="1:3">
      <c r="A2280" s="375" t="str">
        <f>IF(ISBLANK('Unit Type (36)'!B10), " ", 'Unit Type (36)'!B10)</f>
        <v xml:space="preserve"> </v>
      </c>
      <c r="B2280" s="375" t="str">
        <f>IF(ISBLANK('Unit Type (36)'!C10), " ", 'Unit Type (36)'!C10)</f>
        <v xml:space="preserve"> </v>
      </c>
      <c r="C2280" s="375" t="e">
        <f>B2280*'Summary Sheet'!$C$38</f>
        <v>#VALUE!</v>
      </c>
    </row>
    <row r="2281" spans="1:3">
      <c r="A2281" s="375" t="str">
        <f>IF(ISBLANK('Unit Type (36)'!B11), " ", 'Unit Type (36)'!B11)</f>
        <v xml:space="preserve"> </v>
      </c>
      <c r="B2281" s="375" t="str">
        <f>IF(ISBLANK('Unit Type (36)'!C11), " ", 'Unit Type (36)'!C11)</f>
        <v xml:space="preserve"> </v>
      </c>
      <c r="C2281" s="375" t="e">
        <f>B2281*'Summary Sheet'!$C$38</f>
        <v>#VALUE!</v>
      </c>
    </row>
    <row r="2282" spans="1:3">
      <c r="A2282" s="375" t="str">
        <f>IF(ISBLANK('Unit Type (36)'!B12), " ", 'Unit Type (36)'!B12)</f>
        <v xml:space="preserve"> </v>
      </c>
      <c r="B2282" s="375" t="str">
        <f>IF(ISBLANK('Unit Type (36)'!C12), " ", 'Unit Type (36)'!C12)</f>
        <v xml:space="preserve"> </v>
      </c>
      <c r="C2282" s="375" t="e">
        <f>B2282*'Summary Sheet'!$C$38</f>
        <v>#VALUE!</v>
      </c>
    </row>
    <row r="2283" spans="1:3">
      <c r="A2283" s="375" t="str">
        <f>IF(ISBLANK('Unit Type (36)'!B13), " ", 'Unit Type (36)'!B13)</f>
        <v xml:space="preserve"> </v>
      </c>
      <c r="B2283" s="375" t="str">
        <f>IF(ISBLANK('Unit Type (36)'!C13), " ", 'Unit Type (36)'!C13)</f>
        <v xml:space="preserve"> </v>
      </c>
      <c r="C2283" s="375" t="e">
        <f>B2283*'Summary Sheet'!$C$38</f>
        <v>#VALUE!</v>
      </c>
    </row>
    <row r="2284" spans="1:3">
      <c r="A2284" s="375" t="str">
        <f>IF(ISBLANK('Unit Type (36)'!B14), " ", 'Unit Type (36)'!B14)</f>
        <v xml:space="preserve"> </v>
      </c>
      <c r="B2284" s="375" t="str">
        <f>IF(ISBLANK('Unit Type (36)'!C14), " ", 'Unit Type (36)'!C14)</f>
        <v xml:space="preserve"> </v>
      </c>
      <c r="C2284" s="375" t="e">
        <f>B2284*'Summary Sheet'!$C$38</f>
        <v>#VALUE!</v>
      </c>
    </row>
    <row r="2285" spans="1:3">
      <c r="A2285" s="375" t="str">
        <f>IF(ISBLANK('Unit Type (36)'!B15), " ", 'Unit Type (36)'!B15)</f>
        <v xml:space="preserve"> </v>
      </c>
      <c r="B2285" s="375" t="str">
        <f>IF(ISBLANK('Unit Type (36)'!C15), " ", 'Unit Type (36)'!C15)</f>
        <v xml:space="preserve"> </v>
      </c>
      <c r="C2285" s="375" t="e">
        <f>B2285*'Summary Sheet'!$C$38</f>
        <v>#VALUE!</v>
      </c>
    </row>
    <row r="2286" spans="1:3">
      <c r="A2286" s="375" t="str">
        <f>IF(ISBLANK('Unit Type (36)'!B16), " ", 'Unit Type (36)'!B16)</f>
        <v xml:space="preserve"> </v>
      </c>
      <c r="B2286" s="375" t="str">
        <f>IF(ISBLANK('Unit Type (36)'!C16), " ", 'Unit Type (36)'!C16)</f>
        <v xml:space="preserve"> </v>
      </c>
      <c r="C2286" s="375" t="e">
        <f>B2286*'Summary Sheet'!$C$38</f>
        <v>#VALUE!</v>
      </c>
    </row>
    <row r="2287" spans="1:3">
      <c r="A2287" s="375" t="str">
        <f>IF(ISBLANK('Unit Type (36)'!B17), " ", 'Unit Type (36)'!B17)</f>
        <v xml:space="preserve"> </v>
      </c>
      <c r="B2287" s="375" t="str">
        <f>IF(ISBLANK('Unit Type (36)'!C17), " ", 'Unit Type (36)'!C17)</f>
        <v xml:space="preserve"> </v>
      </c>
      <c r="C2287" s="375" t="e">
        <f>B2287*'Summary Sheet'!$C$38</f>
        <v>#VALUE!</v>
      </c>
    </row>
    <row r="2288" spans="1:3">
      <c r="A2288" s="375" t="str">
        <f>IF(ISBLANK('Unit Type (36)'!B18), " ", 'Unit Type (36)'!B18)</f>
        <v xml:space="preserve"> </v>
      </c>
      <c r="B2288" s="375" t="str">
        <f>IF(ISBLANK('Unit Type (36)'!C18), " ", 'Unit Type (36)'!C18)</f>
        <v xml:space="preserve"> </v>
      </c>
      <c r="C2288" s="375" t="e">
        <f>B2288*'Summary Sheet'!$C$38</f>
        <v>#VALUE!</v>
      </c>
    </row>
    <row r="2289" spans="1:3">
      <c r="A2289" s="375" t="str">
        <f>IF(ISBLANK('Unit Type (36)'!B19), " ", 'Unit Type (36)'!B19)</f>
        <v xml:space="preserve"> </v>
      </c>
      <c r="B2289" s="375" t="str">
        <f>IF(ISBLANK('Unit Type (36)'!C19), " ", 'Unit Type (36)'!C19)</f>
        <v xml:space="preserve"> </v>
      </c>
      <c r="C2289" s="375" t="e">
        <f>B2289*'Summary Sheet'!$C$38</f>
        <v>#VALUE!</v>
      </c>
    </row>
    <row r="2290" spans="1:3">
      <c r="A2290" s="375" t="str">
        <f>IF(ISBLANK('Unit Type (36)'!B20), " ", 'Unit Type (36)'!B20)</f>
        <v xml:space="preserve"> </v>
      </c>
      <c r="B2290" s="375" t="str">
        <f>IF(ISBLANK('Unit Type (36)'!C20), " ", 'Unit Type (36)'!C20)</f>
        <v xml:space="preserve"> </v>
      </c>
      <c r="C2290" s="375" t="e">
        <f>B2290*'Summary Sheet'!$C$38</f>
        <v>#VALUE!</v>
      </c>
    </row>
    <row r="2291" spans="1:3">
      <c r="A2291" s="375" t="str">
        <f>IF(ISBLANK('Unit Type (36)'!B21), " ", 'Unit Type (36)'!B21)</f>
        <v xml:space="preserve"> </v>
      </c>
      <c r="B2291" s="375" t="str">
        <f>IF(ISBLANK('Unit Type (36)'!C21), " ", 'Unit Type (36)'!C21)</f>
        <v xml:space="preserve"> </v>
      </c>
      <c r="C2291" s="375" t="e">
        <f>B2291*'Summary Sheet'!$C$38</f>
        <v>#VALUE!</v>
      </c>
    </row>
    <row r="2292" spans="1:3">
      <c r="A2292" s="375" t="str">
        <f>IF(ISBLANK('Unit Type (36)'!B22), " ", 'Unit Type (36)'!B22)</f>
        <v xml:space="preserve"> </v>
      </c>
      <c r="B2292" s="375" t="str">
        <f>IF(ISBLANK('Unit Type (36)'!C22), " ", 'Unit Type (36)'!C22)</f>
        <v xml:space="preserve"> </v>
      </c>
      <c r="C2292" s="375" t="e">
        <f>B2292*'Summary Sheet'!$C$38</f>
        <v>#VALUE!</v>
      </c>
    </row>
    <row r="2293" spans="1:3">
      <c r="A2293" s="375" t="str">
        <f>IF(ISBLANK('Unit Type (36)'!B23), " ", 'Unit Type (36)'!B23)</f>
        <v xml:space="preserve"> </v>
      </c>
      <c r="B2293" s="375" t="str">
        <f>IF(ISBLANK('Unit Type (36)'!C23), " ", 'Unit Type (36)'!C23)</f>
        <v xml:space="preserve"> </v>
      </c>
      <c r="C2293" s="375" t="e">
        <f>B2293*'Summary Sheet'!$C$38</f>
        <v>#VALUE!</v>
      </c>
    </row>
    <row r="2294" spans="1:3">
      <c r="A2294" s="375" t="str">
        <f>IF(ISBLANK('Unit Type (36)'!B24), " ", 'Unit Type (36)'!B24)</f>
        <v xml:space="preserve"> </v>
      </c>
      <c r="B2294" s="375" t="str">
        <f>IF(ISBLANK('Unit Type (36)'!C24), " ", 'Unit Type (36)'!C24)</f>
        <v xml:space="preserve"> </v>
      </c>
      <c r="C2294" s="375" t="e">
        <f>B2294*'Summary Sheet'!$C$38</f>
        <v>#VALUE!</v>
      </c>
    </row>
    <row r="2295" spans="1:3">
      <c r="A2295" s="375" t="str">
        <f>IF(ISBLANK('Unit Type (36)'!B25), " ", 'Unit Type (36)'!B25)</f>
        <v xml:space="preserve"> </v>
      </c>
      <c r="B2295" s="375" t="str">
        <f>IF(ISBLANK('Unit Type (36)'!C25), " ", 'Unit Type (36)'!C25)</f>
        <v xml:space="preserve"> </v>
      </c>
      <c r="C2295" s="375" t="e">
        <f>B2295*'Summary Sheet'!$C$38</f>
        <v>#VALUE!</v>
      </c>
    </row>
    <row r="2296" spans="1:3">
      <c r="A2296" s="375" t="str">
        <f>IF(ISBLANK('Unit Type (36)'!B26), " ", 'Unit Type (36)'!B26)</f>
        <v xml:space="preserve"> </v>
      </c>
      <c r="B2296" s="375" t="str">
        <f>IF(ISBLANK('Unit Type (36)'!C26), " ", 'Unit Type (36)'!C26)</f>
        <v xml:space="preserve"> </v>
      </c>
      <c r="C2296" s="375" t="e">
        <f>B2296*'Summary Sheet'!$C$38</f>
        <v>#VALUE!</v>
      </c>
    </row>
    <row r="2297" spans="1:3">
      <c r="A2297" s="375" t="str">
        <f>IF(ISBLANK('Unit Type (36)'!B27), " ", 'Unit Type (36)'!B27)</f>
        <v xml:space="preserve"> </v>
      </c>
      <c r="B2297" s="375" t="str">
        <f>IF(ISBLANK('Unit Type (36)'!C27), " ", 'Unit Type (36)'!C27)</f>
        <v xml:space="preserve"> </v>
      </c>
      <c r="C2297" s="375" t="e">
        <f>B2297*'Summary Sheet'!$C$38</f>
        <v>#VALUE!</v>
      </c>
    </row>
    <row r="2298" spans="1:3">
      <c r="A2298" s="375" t="str">
        <f>IF(ISBLANK('Unit Type (36)'!B28), " ", 'Unit Type (36)'!B28)</f>
        <v xml:space="preserve"> </v>
      </c>
      <c r="B2298" s="375" t="str">
        <f>IF(ISBLANK('Unit Type (36)'!C28), " ", 'Unit Type (36)'!C28)</f>
        <v xml:space="preserve"> </v>
      </c>
      <c r="C2298" s="375" t="e">
        <f>B2298*'Summary Sheet'!$C$38</f>
        <v>#VALUE!</v>
      </c>
    </row>
    <row r="2299" spans="1:3">
      <c r="A2299" s="375" t="str">
        <f>IF(ISBLANK('Unit Type (36)'!B29), " ", 'Unit Type (36)'!B29)</f>
        <v xml:space="preserve"> </v>
      </c>
      <c r="B2299" s="375" t="str">
        <f>IF(ISBLANK('Unit Type (36)'!C29), " ", 'Unit Type (36)'!C29)</f>
        <v xml:space="preserve"> </v>
      </c>
      <c r="C2299" s="375" t="e">
        <f>B2299*'Summary Sheet'!$C$38</f>
        <v>#VALUE!</v>
      </c>
    </row>
    <row r="2300" spans="1:3">
      <c r="A2300" s="375" t="str">
        <f>IF(ISBLANK('Unit Type (36)'!B30), " ", 'Unit Type (36)'!B30)</f>
        <v xml:space="preserve"> </v>
      </c>
      <c r="B2300" s="375" t="str">
        <f>IF(ISBLANK('Unit Type (36)'!C30), " ", 'Unit Type (36)'!C30)</f>
        <v xml:space="preserve"> </v>
      </c>
      <c r="C2300" s="375" t="e">
        <f>B2300*'Summary Sheet'!$C$38</f>
        <v>#VALUE!</v>
      </c>
    </row>
    <row r="2301" spans="1:3">
      <c r="A2301" s="375" t="str">
        <f>IF(ISBLANK('Unit Type (36)'!B31), " ", 'Unit Type (36)'!B31)</f>
        <v xml:space="preserve"> </v>
      </c>
      <c r="B2301" s="375" t="str">
        <f>IF(ISBLANK('Unit Type (36)'!C31), " ", 'Unit Type (36)'!C31)</f>
        <v xml:space="preserve"> </v>
      </c>
      <c r="C2301" s="375" t="e">
        <f>B2301*'Summary Sheet'!$C$38</f>
        <v>#VALUE!</v>
      </c>
    </row>
    <row r="2302" spans="1:3">
      <c r="A2302" s="375" t="str">
        <f>IF(ISBLANK('Unit Type (36)'!B32), " ", 'Unit Type (36)'!B32)</f>
        <v xml:space="preserve"> </v>
      </c>
      <c r="B2302" s="375" t="str">
        <f>IF(ISBLANK('Unit Type (36)'!C32), " ", 'Unit Type (36)'!C32)</f>
        <v xml:space="preserve"> </v>
      </c>
      <c r="C2302" s="375" t="e">
        <f>B2302*'Summary Sheet'!$C$38</f>
        <v>#VALUE!</v>
      </c>
    </row>
    <row r="2303" spans="1:3">
      <c r="A2303" s="375" t="str">
        <f>IF(ISBLANK('Unit Type (36)'!B33), " ", 'Unit Type (36)'!B33)</f>
        <v xml:space="preserve"> </v>
      </c>
      <c r="B2303" s="375" t="str">
        <f>IF(ISBLANK('Unit Type (36)'!C33), " ", 'Unit Type (36)'!C33)</f>
        <v xml:space="preserve"> </v>
      </c>
      <c r="C2303" s="375" t="e">
        <f>B2303*'Summary Sheet'!$C$38</f>
        <v>#VALUE!</v>
      </c>
    </row>
    <row r="2304" spans="1:3">
      <c r="A2304" s="375" t="str">
        <f>IF(ISBLANK('Unit Type (36)'!B34), " ", 'Unit Type (36)'!B34)</f>
        <v xml:space="preserve"> </v>
      </c>
      <c r="B2304" s="375" t="str">
        <f>IF(ISBLANK('Unit Type (36)'!C34), " ", 'Unit Type (36)'!C34)</f>
        <v xml:space="preserve"> </v>
      </c>
      <c r="C2304" s="375" t="e">
        <f>B2304*'Summary Sheet'!$C$38</f>
        <v>#VALUE!</v>
      </c>
    </row>
    <row r="2305" spans="1:3">
      <c r="A2305" s="375" t="str">
        <f>IF(ISBLANK('Unit Type (36)'!B35), " ", 'Unit Type (36)'!B35)</f>
        <v xml:space="preserve"> </v>
      </c>
      <c r="B2305" s="375" t="str">
        <f>IF(ISBLANK('Unit Type (36)'!C35), " ", 'Unit Type (36)'!C35)</f>
        <v xml:space="preserve"> </v>
      </c>
      <c r="C2305" s="375" t="e">
        <f>B2305*'Summary Sheet'!$C$38</f>
        <v>#VALUE!</v>
      </c>
    </row>
    <row r="2306" spans="1:3">
      <c r="A2306" s="375" t="str">
        <f>IF(ISBLANK('Unit Type (36)'!B36), " ", 'Unit Type (36)'!B36)</f>
        <v xml:space="preserve"> </v>
      </c>
      <c r="B2306" s="375" t="str">
        <f>IF(ISBLANK('Unit Type (36)'!C36), " ", 'Unit Type (36)'!C36)</f>
        <v xml:space="preserve"> </v>
      </c>
      <c r="C2306" s="375" t="e">
        <f>B2306*'Summary Sheet'!$C$38</f>
        <v>#VALUE!</v>
      </c>
    </row>
    <row r="2307" spans="1:3">
      <c r="A2307" s="375" t="str">
        <f>IF(ISBLANK('Unit Type (36)'!B37), " ", 'Unit Type (36)'!B37)</f>
        <v xml:space="preserve"> </v>
      </c>
      <c r="B2307" s="375" t="str">
        <f>IF(ISBLANK('Unit Type (36)'!C37), " ", 'Unit Type (36)'!C37)</f>
        <v xml:space="preserve"> </v>
      </c>
      <c r="C2307" s="375" t="e">
        <f>B2307*'Summary Sheet'!$C$38</f>
        <v>#VALUE!</v>
      </c>
    </row>
    <row r="2308" spans="1:3">
      <c r="A2308" s="375" t="str">
        <f>IF(ISBLANK('Unit Type (36)'!B38), " ", 'Unit Type (36)'!B38)</f>
        <v xml:space="preserve"> </v>
      </c>
      <c r="B2308" s="375" t="str">
        <f>IF(ISBLANK('Unit Type (36)'!C38), " ", 'Unit Type (36)'!C38)</f>
        <v xml:space="preserve"> </v>
      </c>
      <c r="C2308" s="375" t="e">
        <f>B2308*'Summary Sheet'!$C$38</f>
        <v>#VALUE!</v>
      </c>
    </row>
    <row r="2309" spans="1:3">
      <c r="A2309" s="375" t="str">
        <f>IF(ISBLANK('Unit Type (36)'!B39), " ", 'Unit Type (36)'!B39)</f>
        <v xml:space="preserve"> </v>
      </c>
      <c r="B2309" s="375" t="str">
        <f>IF(ISBLANK('Unit Type (36)'!C39), " ", 'Unit Type (36)'!C39)</f>
        <v xml:space="preserve"> </v>
      </c>
      <c r="C2309" s="375" t="e">
        <f>B2309*'Summary Sheet'!$C$38</f>
        <v>#VALUE!</v>
      </c>
    </row>
    <row r="2310" spans="1:3">
      <c r="A2310" s="375" t="str">
        <f>IF(ISBLANK('Unit Type (36)'!B40), " ", 'Unit Type (36)'!B40)</f>
        <v xml:space="preserve"> </v>
      </c>
      <c r="B2310" s="375" t="str">
        <f>IF(ISBLANK('Unit Type (36)'!C40), " ", 'Unit Type (36)'!C40)</f>
        <v xml:space="preserve"> </v>
      </c>
      <c r="C2310" s="375" t="e">
        <f>B2310*'Summary Sheet'!$C$38</f>
        <v>#VALUE!</v>
      </c>
    </row>
    <row r="2311" spans="1:3">
      <c r="A2311" s="375" t="str">
        <f>IF(ISBLANK('Unit Type (36)'!B41), " ", 'Unit Type (36)'!B41)</f>
        <v xml:space="preserve"> </v>
      </c>
      <c r="B2311" s="375" t="str">
        <f>IF(ISBLANK('Unit Type (36)'!C41), " ", 'Unit Type (36)'!C41)</f>
        <v xml:space="preserve"> </v>
      </c>
      <c r="C2311" s="375" t="e">
        <f>B2311*'Summary Sheet'!$C$38</f>
        <v>#VALUE!</v>
      </c>
    </row>
    <row r="2312" spans="1:3">
      <c r="A2312" s="375" t="str">
        <f>IF(ISBLANK('Unit Type (36)'!B42), " ", 'Unit Type (36)'!B42)</f>
        <v xml:space="preserve"> </v>
      </c>
      <c r="B2312" s="375" t="str">
        <f>IF(ISBLANK('Unit Type (36)'!C42), " ", 'Unit Type (36)'!C42)</f>
        <v xml:space="preserve"> </v>
      </c>
      <c r="C2312" s="375" t="e">
        <f>B2312*'Summary Sheet'!$C$38</f>
        <v>#VALUE!</v>
      </c>
    </row>
    <row r="2313" spans="1:3">
      <c r="A2313" s="375" t="str">
        <f>IF(ISBLANK('Unit Type (36)'!B43), " ", 'Unit Type (36)'!B43)</f>
        <v xml:space="preserve"> </v>
      </c>
      <c r="B2313" s="375" t="str">
        <f>IF(ISBLANK('Unit Type (36)'!C43), " ", 'Unit Type (36)'!C43)</f>
        <v xml:space="preserve"> </v>
      </c>
      <c r="C2313" s="375" t="e">
        <f>B2313*'Summary Sheet'!$C$38</f>
        <v>#VALUE!</v>
      </c>
    </row>
    <row r="2314" spans="1:3">
      <c r="A2314" s="375" t="str">
        <f>IF(ISBLANK('Unit Type (36)'!B44), " ", 'Unit Type (36)'!B44)</f>
        <v xml:space="preserve"> </v>
      </c>
      <c r="B2314" s="375" t="str">
        <f>IF(ISBLANK('Unit Type (36)'!C44), " ", 'Unit Type (36)'!C44)</f>
        <v xml:space="preserve"> </v>
      </c>
      <c r="C2314" s="375" t="e">
        <f>B2314*'Summary Sheet'!$C$38</f>
        <v>#VALUE!</v>
      </c>
    </row>
    <row r="2315" spans="1:3">
      <c r="A2315" s="375" t="str">
        <f>IF(ISBLANK('Unit Type (36)'!B45), " ", 'Unit Type (36)'!B45)</f>
        <v xml:space="preserve"> </v>
      </c>
      <c r="B2315" s="375" t="str">
        <f>IF(ISBLANK('Unit Type (36)'!C45), " ", 'Unit Type (36)'!C45)</f>
        <v xml:space="preserve"> </v>
      </c>
      <c r="C2315" s="375" t="e">
        <f>B2315*'Summary Sheet'!$C$38</f>
        <v>#VALUE!</v>
      </c>
    </row>
    <row r="2316" spans="1:3">
      <c r="A2316" s="375" t="str">
        <f>IF(ISBLANK('Unit Type (36)'!B46), " ", 'Unit Type (36)'!B46)</f>
        <v xml:space="preserve"> </v>
      </c>
      <c r="B2316" s="375" t="str">
        <f>IF(ISBLANK('Unit Type (36)'!C46), " ", 'Unit Type (36)'!C46)</f>
        <v xml:space="preserve"> </v>
      </c>
      <c r="C2316" s="375" t="e">
        <f>B2316*'Summary Sheet'!$C$38</f>
        <v>#VALUE!</v>
      </c>
    </row>
    <row r="2317" spans="1:3">
      <c r="A2317" s="375" t="str">
        <f>IF(ISBLANK('Unit Type (36)'!B47), " ", 'Unit Type (36)'!B47)</f>
        <v xml:space="preserve"> </v>
      </c>
      <c r="B2317" s="375" t="str">
        <f>IF(ISBLANK('Unit Type (36)'!C47), " ", 'Unit Type (36)'!C47)</f>
        <v xml:space="preserve"> </v>
      </c>
      <c r="C2317" s="375" t="e">
        <f>B2317*'Summary Sheet'!$C$38</f>
        <v>#VALUE!</v>
      </c>
    </row>
    <row r="2318" spans="1:3">
      <c r="A2318" s="375" t="str">
        <f>IF(ISBLANK('Unit Type (36)'!B48), " ", 'Unit Type (36)'!B48)</f>
        <v xml:space="preserve"> </v>
      </c>
      <c r="B2318" s="375" t="str">
        <f>IF(ISBLANK('Unit Type (36)'!C48), " ", 'Unit Type (36)'!C48)</f>
        <v xml:space="preserve"> </v>
      </c>
      <c r="C2318" s="375" t="e">
        <f>B2318*'Summary Sheet'!$C$38</f>
        <v>#VALUE!</v>
      </c>
    </row>
    <row r="2319" spans="1:3">
      <c r="A2319" s="375" t="str">
        <f>IF(ISBLANK('Unit Type (36)'!B49), " ", 'Unit Type (36)'!B49)</f>
        <v xml:space="preserve"> </v>
      </c>
      <c r="B2319" s="375" t="str">
        <f>IF(ISBLANK('Unit Type (36)'!C49), " ", 'Unit Type (36)'!C49)</f>
        <v xml:space="preserve"> </v>
      </c>
      <c r="C2319" s="375" t="e">
        <f>B2319*'Summary Sheet'!$C$38</f>
        <v>#VALUE!</v>
      </c>
    </row>
    <row r="2320" spans="1:3">
      <c r="A2320" s="375" t="str">
        <f>IF(ISBLANK('Unit Type (36)'!B50), " ", 'Unit Type (36)'!B50)</f>
        <v xml:space="preserve"> </v>
      </c>
      <c r="B2320" s="375" t="str">
        <f>IF(ISBLANK('Unit Type (36)'!C50), " ", 'Unit Type (36)'!C50)</f>
        <v xml:space="preserve"> </v>
      </c>
      <c r="C2320" s="375" t="e">
        <f>B2320*'Summary Sheet'!$C$38</f>
        <v>#VALUE!</v>
      </c>
    </row>
    <row r="2321" spans="1:3">
      <c r="A2321" s="375" t="str">
        <f>IF(ISBLANK('Unit Type (36)'!B51), " ", 'Unit Type (36)'!B51)</f>
        <v xml:space="preserve"> </v>
      </c>
      <c r="B2321" s="375" t="str">
        <f>IF(ISBLANK('Unit Type (36)'!C51), " ", 'Unit Type (36)'!C51)</f>
        <v xml:space="preserve"> </v>
      </c>
      <c r="C2321" s="375" t="e">
        <f>B2321*'Summary Sheet'!$C$38</f>
        <v>#VALUE!</v>
      </c>
    </row>
    <row r="2322" spans="1:3">
      <c r="A2322" s="375" t="str">
        <f>IF(ISBLANK('Unit Type (36)'!B52), " ", 'Unit Type (36)'!B52)</f>
        <v xml:space="preserve"> </v>
      </c>
      <c r="B2322" s="375" t="str">
        <f>IF(ISBLANK('Unit Type (36)'!C52), " ", 'Unit Type (36)'!C52)</f>
        <v xml:space="preserve"> </v>
      </c>
      <c r="C2322" s="375" t="e">
        <f>B2322*'Summary Sheet'!$C$38</f>
        <v>#VALUE!</v>
      </c>
    </row>
    <row r="2323" spans="1:3">
      <c r="A2323" s="375" t="str">
        <f>IF(ISBLANK('Unit Type (36)'!B53), " ", 'Unit Type (36)'!B53)</f>
        <v xml:space="preserve"> </v>
      </c>
      <c r="B2323" s="375" t="str">
        <f>IF(ISBLANK('Unit Type (36)'!C53), " ", 'Unit Type (36)'!C53)</f>
        <v xml:space="preserve"> </v>
      </c>
      <c r="C2323" s="375" t="e">
        <f>B2323*'Summary Sheet'!$C$38</f>
        <v>#VALUE!</v>
      </c>
    </row>
    <row r="2324" spans="1:3">
      <c r="A2324" s="375" t="str">
        <f>IF(ISBLANK('Unit Type (36)'!B54), " ", 'Unit Type (36)'!B54)</f>
        <v xml:space="preserve"> </v>
      </c>
      <c r="B2324" s="375" t="str">
        <f>IF(ISBLANK('Unit Type (36)'!C54), " ", 'Unit Type (36)'!C54)</f>
        <v xml:space="preserve"> </v>
      </c>
      <c r="C2324" s="375" t="e">
        <f>B2324*'Summary Sheet'!$C$38</f>
        <v>#VALUE!</v>
      </c>
    </row>
    <row r="2325" spans="1:3">
      <c r="A2325" s="375" t="str">
        <f>IF(ISBLANK('Unit Type (36)'!B55), " ", 'Unit Type (36)'!B55)</f>
        <v xml:space="preserve"> </v>
      </c>
      <c r="B2325" s="375" t="str">
        <f>IF(ISBLANK('Unit Type (36)'!C55), " ", 'Unit Type (36)'!C55)</f>
        <v xml:space="preserve"> </v>
      </c>
      <c r="C2325" s="375" t="e">
        <f>B2325*'Summary Sheet'!$C$38</f>
        <v>#VALUE!</v>
      </c>
    </row>
    <row r="2326" spans="1:3">
      <c r="A2326" s="375" t="str">
        <f>IF(ISBLANK('Unit Type (36)'!B56), " ", 'Unit Type (36)'!B56)</f>
        <v xml:space="preserve"> </v>
      </c>
      <c r="B2326" s="375" t="str">
        <f>IF(ISBLANK('Unit Type (36)'!C56), " ", 'Unit Type (36)'!C56)</f>
        <v xml:space="preserve"> </v>
      </c>
      <c r="C2326" s="375" t="e">
        <f>B2326*'Summary Sheet'!$C$38</f>
        <v>#VALUE!</v>
      </c>
    </row>
    <row r="2327" spans="1:3">
      <c r="A2327" s="375" t="str">
        <f>IF(ISBLANK('Unit Type (36)'!B57), " ", 'Unit Type (36)'!B57)</f>
        <v xml:space="preserve"> </v>
      </c>
      <c r="B2327" s="375" t="str">
        <f>IF(ISBLANK('Unit Type (36)'!C57), " ", 'Unit Type (36)'!C57)</f>
        <v xml:space="preserve"> </v>
      </c>
      <c r="C2327" s="375" t="e">
        <f>B2327*'Summary Sheet'!$C$38</f>
        <v>#VALUE!</v>
      </c>
    </row>
    <row r="2328" spans="1:3">
      <c r="A2328" s="375" t="str">
        <f>IF(ISBLANK('Unit Type (36)'!B58), " ", 'Unit Type (36)'!B58)</f>
        <v xml:space="preserve"> </v>
      </c>
      <c r="B2328" s="375" t="str">
        <f>IF(ISBLANK('Unit Type (36)'!C58), " ", 'Unit Type (36)'!C58)</f>
        <v xml:space="preserve"> </v>
      </c>
      <c r="C2328" s="375" t="e">
        <f>B2328*'Summary Sheet'!$C$38</f>
        <v>#VALUE!</v>
      </c>
    </row>
    <row r="2329" spans="1:3">
      <c r="A2329" s="375" t="str">
        <f>IF(ISBLANK('Unit Type (36)'!B59), " ", 'Unit Type (36)'!B59)</f>
        <v xml:space="preserve"> </v>
      </c>
      <c r="B2329" s="375" t="str">
        <f>IF(ISBLANK('Unit Type (36)'!C59), " ", 'Unit Type (36)'!C59)</f>
        <v xml:space="preserve"> </v>
      </c>
      <c r="C2329" s="375" t="e">
        <f>B2329*'Summary Sheet'!$C$38</f>
        <v>#VALUE!</v>
      </c>
    </row>
    <row r="2330" spans="1:3">
      <c r="A2330" s="375" t="str">
        <f>IF(ISBLANK('Unit Type (36)'!B60), " ", 'Unit Type (36)'!B60)</f>
        <v xml:space="preserve"> </v>
      </c>
      <c r="B2330" s="375" t="str">
        <f>IF(ISBLANK('Unit Type (36)'!C60), " ", 'Unit Type (36)'!C60)</f>
        <v xml:space="preserve"> </v>
      </c>
      <c r="C2330" s="375" t="e">
        <f>B2330*'Summary Sheet'!$C$38</f>
        <v>#VALUE!</v>
      </c>
    </row>
    <row r="2331" spans="1:3">
      <c r="A2331" s="375" t="str">
        <f>IF(ISBLANK('Unit Type (36)'!B61), " ", 'Unit Type (36)'!B61)</f>
        <v xml:space="preserve"> </v>
      </c>
      <c r="B2331" s="375" t="str">
        <f>IF(ISBLANK('Unit Type (36)'!C61), " ", 'Unit Type (36)'!C61)</f>
        <v xml:space="preserve"> </v>
      </c>
      <c r="C2331" s="375" t="e">
        <f>B2331*'Summary Sheet'!$C$38</f>
        <v>#VALUE!</v>
      </c>
    </row>
    <row r="2332" spans="1:3">
      <c r="A2332" s="375" t="str">
        <f>IF(ISBLANK('Unit Type (36)'!B62), " ", 'Unit Type (36)'!B62)</f>
        <v xml:space="preserve"> </v>
      </c>
      <c r="B2332" s="375" t="str">
        <f>IF(ISBLANK('Unit Type (36)'!C62), " ", 'Unit Type (36)'!C62)</f>
        <v xml:space="preserve"> </v>
      </c>
      <c r="C2332" s="375" t="e">
        <f>B2332*'Summary Sheet'!$C$38</f>
        <v>#VALUE!</v>
      </c>
    </row>
    <row r="2333" spans="1:3">
      <c r="A2333" s="375" t="str">
        <f>IF(ISBLANK('Unit Type (36)'!B63), " ", 'Unit Type (36)'!B63)</f>
        <v xml:space="preserve"> </v>
      </c>
      <c r="B2333" s="375" t="str">
        <f>IF(ISBLANK('Unit Type (36)'!C63), " ", 'Unit Type (36)'!C63)</f>
        <v xml:space="preserve"> </v>
      </c>
      <c r="C2333" s="375" t="e">
        <f>B2333*'Summary Sheet'!$C$38</f>
        <v>#VALUE!</v>
      </c>
    </row>
    <row r="2334" spans="1:3">
      <c r="A2334" s="375" t="str">
        <f>IF(ISBLANK('Unit Type (36)'!B64), " ", 'Unit Type (36)'!B64)</f>
        <v xml:space="preserve"> </v>
      </c>
      <c r="B2334" s="375" t="str">
        <f>IF(ISBLANK('Unit Type (36)'!C64), " ", 'Unit Type (36)'!C64)</f>
        <v xml:space="preserve"> </v>
      </c>
      <c r="C2334" s="375" t="e">
        <f>B2334*'Summary Sheet'!$C$38</f>
        <v>#VALUE!</v>
      </c>
    </row>
    <row r="2335" spans="1:3">
      <c r="A2335" s="375" t="str">
        <f>IF(ISBLANK('Unit Type (36)'!B65), " ", 'Unit Type (36)'!B65)</f>
        <v xml:space="preserve"> </v>
      </c>
      <c r="B2335" s="375" t="str">
        <f>IF(ISBLANK('Unit Type (36)'!C65), " ", 'Unit Type (36)'!C65)</f>
        <v xml:space="preserve"> </v>
      </c>
      <c r="C2335" s="375" t="e">
        <f>B2335*'Summary Sheet'!$C$38</f>
        <v>#VALUE!</v>
      </c>
    </row>
    <row r="2336" spans="1:3">
      <c r="A2336" s="375" t="str">
        <f>IF(ISBLANK('Unit Type (36)'!B66), " ", 'Unit Type (36)'!B66)</f>
        <v xml:space="preserve"> </v>
      </c>
      <c r="B2336" s="375" t="str">
        <f>IF(ISBLANK('Unit Type (36)'!C66), " ", 'Unit Type (36)'!C66)</f>
        <v xml:space="preserve"> </v>
      </c>
      <c r="C2336" s="375" t="e">
        <f>B2336*'Summary Sheet'!$C$38</f>
        <v>#VALUE!</v>
      </c>
    </row>
    <row r="2337" spans="1:3">
      <c r="A2337" s="375" t="str">
        <f>IF(ISBLANK('Unit Type (36)'!B67), " ", 'Unit Type (36)'!B67)</f>
        <v xml:space="preserve"> </v>
      </c>
      <c r="B2337" s="375" t="str">
        <f>IF(ISBLANK('Unit Type (36)'!C67), " ", 'Unit Type (36)'!C67)</f>
        <v xml:space="preserve"> </v>
      </c>
      <c r="C2337" s="375" t="e">
        <f>B2337*'Summary Sheet'!$C$38</f>
        <v>#VALUE!</v>
      </c>
    </row>
    <row r="2338" spans="1:3">
      <c r="A2338" s="375" t="str">
        <f>IF(ISBLANK('Unit Type (36)'!B68), " ", 'Unit Type (36)'!B68)</f>
        <v xml:space="preserve"> </v>
      </c>
      <c r="B2338" s="375" t="str">
        <f>IF(ISBLANK('Unit Type (36)'!C68), " ", 'Unit Type (36)'!C68)</f>
        <v xml:space="preserve"> </v>
      </c>
      <c r="C2338" s="375" t="e">
        <f>B2338*'Summary Sheet'!$C$38</f>
        <v>#VALUE!</v>
      </c>
    </row>
    <row r="2339" spans="1:3">
      <c r="A2339" s="375" t="str">
        <f>IF(ISBLANK('Unit Type (36)'!B69), " ", 'Unit Type (36)'!B69)</f>
        <v xml:space="preserve"> </v>
      </c>
      <c r="B2339" s="375" t="str">
        <f>IF(ISBLANK('Unit Type (36)'!C69), " ", 'Unit Type (36)'!C69)</f>
        <v xml:space="preserve"> </v>
      </c>
      <c r="C2339" s="375" t="e">
        <f>B2339*'Summary Sheet'!$C$38</f>
        <v>#VALUE!</v>
      </c>
    </row>
    <row r="2340" spans="1:3">
      <c r="A2340" s="375" t="str">
        <f>IF(ISBLANK('Unit Type (36)'!B70), " ", 'Unit Type (36)'!B70)</f>
        <v xml:space="preserve"> </v>
      </c>
      <c r="B2340" s="375" t="str">
        <f>IF(ISBLANK('Unit Type (36)'!C70), " ", 'Unit Type (36)'!C70)</f>
        <v xml:space="preserve"> </v>
      </c>
      <c r="C2340" s="375" t="e">
        <f>B2340*'Summary Sheet'!$C$38</f>
        <v>#VALUE!</v>
      </c>
    </row>
    <row r="2341" spans="1:3">
      <c r="A2341" s="375" t="str">
        <f>IF(ISBLANK('Unit Type (37)'!B6), " ", 'Unit Type (37)'!B6)</f>
        <v xml:space="preserve"> </v>
      </c>
      <c r="B2341" s="375" t="str">
        <f>IF(ISBLANK('Unit Type (37)'!C6), " ", 'Unit Type (37)'!C6)</f>
        <v xml:space="preserve"> </v>
      </c>
      <c r="C2341" s="375" t="e">
        <f>B2341*'Summary Sheet'!$C$39</f>
        <v>#VALUE!</v>
      </c>
    </row>
    <row r="2342" spans="1:3">
      <c r="A2342" s="375" t="str">
        <f>IF(ISBLANK('Unit Type (37)'!B7), " ", 'Unit Type (37)'!B7)</f>
        <v xml:space="preserve"> </v>
      </c>
      <c r="B2342" s="375" t="str">
        <f>IF(ISBLANK('Unit Type (37)'!C7), " ", 'Unit Type (37)'!C7)</f>
        <v xml:space="preserve"> </v>
      </c>
      <c r="C2342" s="375" t="e">
        <f>B2342*'Summary Sheet'!$C$39</f>
        <v>#VALUE!</v>
      </c>
    </row>
    <row r="2343" spans="1:3">
      <c r="A2343" s="375" t="str">
        <f>IF(ISBLANK('Unit Type (37)'!B8), " ", 'Unit Type (37)'!B8)</f>
        <v xml:space="preserve"> </v>
      </c>
      <c r="B2343" s="375" t="str">
        <f>IF(ISBLANK('Unit Type (37)'!C8), " ", 'Unit Type (37)'!C8)</f>
        <v xml:space="preserve"> </v>
      </c>
      <c r="C2343" s="375" t="e">
        <f>B2343*'Summary Sheet'!$C$39</f>
        <v>#VALUE!</v>
      </c>
    </row>
    <row r="2344" spans="1:3">
      <c r="A2344" s="375" t="str">
        <f>IF(ISBLANK('Unit Type (37)'!B9), " ", 'Unit Type (37)'!B9)</f>
        <v xml:space="preserve"> </v>
      </c>
      <c r="B2344" s="375" t="str">
        <f>IF(ISBLANK('Unit Type (37)'!C9), " ", 'Unit Type (37)'!C9)</f>
        <v xml:space="preserve"> </v>
      </c>
      <c r="C2344" s="375" t="e">
        <f>B2344*'Summary Sheet'!$C$39</f>
        <v>#VALUE!</v>
      </c>
    </row>
    <row r="2345" spans="1:3">
      <c r="A2345" s="375" t="str">
        <f>IF(ISBLANK('Unit Type (37)'!B10), " ", 'Unit Type (37)'!B10)</f>
        <v xml:space="preserve"> </v>
      </c>
      <c r="B2345" s="375" t="str">
        <f>IF(ISBLANK('Unit Type (37)'!C10), " ", 'Unit Type (37)'!C10)</f>
        <v xml:space="preserve"> </v>
      </c>
      <c r="C2345" s="375" t="e">
        <f>B2345*'Summary Sheet'!$C$39</f>
        <v>#VALUE!</v>
      </c>
    </row>
    <row r="2346" spans="1:3">
      <c r="A2346" s="375" t="str">
        <f>IF(ISBLANK('Unit Type (37)'!B11), " ", 'Unit Type (37)'!B11)</f>
        <v xml:space="preserve"> </v>
      </c>
      <c r="B2346" s="375" t="str">
        <f>IF(ISBLANK('Unit Type (37)'!C11), " ", 'Unit Type (37)'!C11)</f>
        <v xml:space="preserve"> </v>
      </c>
      <c r="C2346" s="375" t="e">
        <f>B2346*'Summary Sheet'!$C$39</f>
        <v>#VALUE!</v>
      </c>
    </row>
    <row r="2347" spans="1:3">
      <c r="A2347" s="375" t="str">
        <f>IF(ISBLANK('Unit Type (37)'!B12), " ", 'Unit Type (37)'!B12)</f>
        <v xml:space="preserve"> </v>
      </c>
      <c r="B2347" s="375" t="str">
        <f>IF(ISBLANK('Unit Type (37)'!C12), " ", 'Unit Type (37)'!C12)</f>
        <v xml:space="preserve"> </v>
      </c>
      <c r="C2347" s="375" t="e">
        <f>B2347*'Summary Sheet'!$C$39</f>
        <v>#VALUE!</v>
      </c>
    </row>
    <row r="2348" spans="1:3">
      <c r="A2348" s="375" t="str">
        <f>IF(ISBLANK('Unit Type (37)'!B13), " ", 'Unit Type (37)'!B13)</f>
        <v xml:space="preserve"> </v>
      </c>
      <c r="B2348" s="375" t="str">
        <f>IF(ISBLANK('Unit Type (37)'!C13), " ", 'Unit Type (37)'!C13)</f>
        <v xml:space="preserve"> </v>
      </c>
      <c r="C2348" s="375" t="e">
        <f>B2348*'Summary Sheet'!$C$39</f>
        <v>#VALUE!</v>
      </c>
    </row>
    <row r="2349" spans="1:3">
      <c r="A2349" s="375" t="str">
        <f>IF(ISBLANK('Unit Type (37)'!B14), " ", 'Unit Type (37)'!B14)</f>
        <v xml:space="preserve"> </v>
      </c>
      <c r="B2349" s="375" t="str">
        <f>IF(ISBLANK('Unit Type (37)'!C14), " ", 'Unit Type (37)'!C14)</f>
        <v xml:space="preserve"> </v>
      </c>
      <c r="C2349" s="375" t="e">
        <f>B2349*'Summary Sheet'!$C$39</f>
        <v>#VALUE!</v>
      </c>
    </row>
    <row r="2350" spans="1:3">
      <c r="A2350" s="375" t="str">
        <f>IF(ISBLANK('Unit Type (37)'!B15), " ", 'Unit Type (37)'!B15)</f>
        <v xml:space="preserve"> </v>
      </c>
      <c r="B2350" s="375" t="str">
        <f>IF(ISBLANK('Unit Type (37)'!C15), " ", 'Unit Type (37)'!C15)</f>
        <v xml:space="preserve"> </v>
      </c>
      <c r="C2350" s="375" t="e">
        <f>B2350*'Summary Sheet'!$C$39</f>
        <v>#VALUE!</v>
      </c>
    </row>
    <row r="2351" spans="1:3">
      <c r="A2351" s="375" t="str">
        <f>IF(ISBLANK('Unit Type (37)'!B16), " ", 'Unit Type (37)'!B16)</f>
        <v xml:space="preserve"> </v>
      </c>
      <c r="B2351" s="375" t="str">
        <f>IF(ISBLANK('Unit Type (37)'!C16), " ", 'Unit Type (37)'!C16)</f>
        <v xml:space="preserve"> </v>
      </c>
      <c r="C2351" s="375" t="e">
        <f>B2351*'Summary Sheet'!$C$39</f>
        <v>#VALUE!</v>
      </c>
    </row>
    <row r="2352" spans="1:3">
      <c r="A2352" s="375" t="str">
        <f>IF(ISBLANK('Unit Type (37)'!B17), " ", 'Unit Type (37)'!B17)</f>
        <v xml:space="preserve"> </v>
      </c>
      <c r="B2352" s="375" t="str">
        <f>IF(ISBLANK('Unit Type (37)'!C17), " ", 'Unit Type (37)'!C17)</f>
        <v xml:space="preserve"> </v>
      </c>
      <c r="C2352" s="375" t="e">
        <f>B2352*'Summary Sheet'!$C$39</f>
        <v>#VALUE!</v>
      </c>
    </row>
    <row r="2353" spans="1:3">
      <c r="A2353" s="375" t="str">
        <f>IF(ISBLANK('Unit Type (37)'!B18), " ", 'Unit Type (37)'!B18)</f>
        <v xml:space="preserve"> </v>
      </c>
      <c r="B2353" s="375" t="str">
        <f>IF(ISBLANK('Unit Type (37)'!C18), " ", 'Unit Type (37)'!C18)</f>
        <v xml:space="preserve"> </v>
      </c>
      <c r="C2353" s="375" t="e">
        <f>B2353*'Summary Sheet'!$C$39</f>
        <v>#VALUE!</v>
      </c>
    </row>
    <row r="2354" spans="1:3">
      <c r="A2354" s="375" t="str">
        <f>IF(ISBLANK('Unit Type (37)'!B19), " ", 'Unit Type (37)'!B19)</f>
        <v xml:space="preserve"> </v>
      </c>
      <c r="B2354" s="375" t="str">
        <f>IF(ISBLANK('Unit Type (37)'!C19), " ", 'Unit Type (37)'!C19)</f>
        <v xml:space="preserve"> </v>
      </c>
      <c r="C2354" s="375" t="e">
        <f>B2354*'Summary Sheet'!$C$39</f>
        <v>#VALUE!</v>
      </c>
    </row>
    <row r="2355" spans="1:3">
      <c r="A2355" s="375" t="str">
        <f>IF(ISBLANK('Unit Type (37)'!B20), " ", 'Unit Type (37)'!B20)</f>
        <v xml:space="preserve"> </v>
      </c>
      <c r="B2355" s="375" t="str">
        <f>IF(ISBLANK('Unit Type (37)'!C20), " ", 'Unit Type (37)'!C20)</f>
        <v xml:space="preserve"> </v>
      </c>
      <c r="C2355" s="375" t="e">
        <f>B2355*'Summary Sheet'!$C$39</f>
        <v>#VALUE!</v>
      </c>
    </row>
    <row r="2356" spans="1:3">
      <c r="A2356" s="375" t="str">
        <f>IF(ISBLANK('Unit Type (37)'!B21), " ", 'Unit Type (37)'!B21)</f>
        <v xml:space="preserve"> </v>
      </c>
      <c r="B2356" s="375" t="str">
        <f>IF(ISBLANK('Unit Type (37)'!C21), " ", 'Unit Type (37)'!C21)</f>
        <v xml:space="preserve"> </v>
      </c>
      <c r="C2356" s="375" t="e">
        <f>B2356*'Summary Sheet'!$C$39</f>
        <v>#VALUE!</v>
      </c>
    </row>
    <row r="2357" spans="1:3">
      <c r="A2357" s="375" t="str">
        <f>IF(ISBLANK('Unit Type (37)'!B22), " ", 'Unit Type (37)'!B22)</f>
        <v xml:space="preserve"> </v>
      </c>
      <c r="B2357" s="375" t="str">
        <f>IF(ISBLANK('Unit Type (37)'!C22), " ", 'Unit Type (37)'!C22)</f>
        <v xml:space="preserve"> </v>
      </c>
      <c r="C2357" s="375" t="e">
        <f>B2357*'Summary Sheet'!$C$39</f>
        <v>#VALUE!</v>
      </c>
    </row>
    <row r="2358" spans="1:3">
      <c r="A2358" s="375" t="str">
        <f>IF(ISBLANK('Unit Type (37)'!B23), " ", 'Unit Type (37)'!B23)</f>
        <v xml:space="preserve"> </v>
      </c>
      <c r="B2358" s="375" t="str">
        <f>IF(ISBLANK('Unit Type (37)'!C23), " ", 'Unit Type (37)'!C23)</f>
        <v xml:space="preserve"> </v>
      </c>
      <c r="C2358" s="375" t="e">
        <f>B2358*'Summary Sheet'!$C$39</f>
        <v>#VALUE!</v>
      </c>
    </row>
    <row r="2359" spans="1:3">
      <c r="A2359" s="375" t="str">
        <f>IF(ISBLANK('Unit Type (37)'!B24), " ", 'Unit Type (37)'!B24)</f>
        <v xml:space="preserve"> </v>
      </c>
      <c r="B2359" s="375" t="str">
        <f>IF(ISBLANK('Unit Type (37)'!C24), " ", 'Unit Type (37)'!C24)</f>
        <v xml:space="preserve"> </v>
      </c>
      <c r="C2359" s="375" t="e">
        <f>B2359*'Summary Sheet'!$C$39</f>
        <v>#VALUE!</v>
      </c>
    </row>
    <row r="2360" spans="1:3">
      <c r="A2360" s="375" t="str">
        <f>IF(ISBLANK('Unit Type (37)'!B25), " ", 'Unit Type (37)'!B25)</f>
        <v xml:space="preserve"> </v>
      </c>
      <c r="B2360" s="375" t="str">
        <f>IF(ISBLANK('Unit Type (37)'!C25), " ", 'Unit Type (37)'!C25)</f>
        <v xml:space="preserve"> </v>
      </c>
      <c r="C2360" s="375" t="e">
        <f>B2360*'Summary Sheet'!$C$39</f>
        <v>#VALUE!</v>
      </c>
    </row>
    <row r="2361" spans="1:3">
      <c r="A2361" s="375" t="str">
        <f>IF(ISBLANK('Unit Type (37)'!B26), " ", 'Unit Type (37)'!B26)</f>
        <v xml:space="preserve"> </v>
      </c>
      <c r="B2361" s="375" t="str">
        <f>IF(ISBLANK('Unit Type (37)'!C26), " ", 'Unit Type (37)'!C26)</f>
        <v xml:space="preserve"> </v>
      </c>
      <c r="C2361" s="375" t="e">
        <f>B2361*'Summary Sheet'!$C$39</f>
        <v>#VALUE!</v>
      </c>
    </row>
    <row r="2362" spans="1:3">
      <c r="A2362" s="375" t="str">
        <f>IF(ISBLANK('Unit Type (37)'!B27), " ", 'Unit Type (37)'!B27)</f>
        <v xml:space="preserve"> </v>
      </c>
      <c r="B2362" s="375" t="str">
        <f>IF(ISBLANK('Unit Type (37)'!C27), " ", 'Unit Type (37)'!C27)</f>
        <v xml:space="preserve"> </v>
      </c>
      <c r="C2362" s="375" t="e">
        <f>B2362*'Summary Sheet'!$C$39</f>
        <v>#VALUE!</v>
      </c>
    </row>
    <row r="2363" spans="1:3">
      <c r="A2363" s="375" t="str">
        <f>IF(ISBLANK('Unit Type (37)'!B28), " ", 'Unit Type (37)'!B28)</f>
        <v xml:space="preserve"> </v>
      </c>
      <c r="B2363" s="375" t="str">
        <f>IF(ISBLANK('Unit Type (37)'!C28), " ", 'Unit Type (37)'!C28)</f>
        <v xml:space="preserve"> </v>
      </c>
      <c r="C2363" s="375" t="e">
        <f>B2363*'Summary Sheet'!$C$39</f>
        <v>#VALUE!</v>
      </c>
    </row>
    <row r="2364" spans="1:3">
      <c r="A2364" s="375" t="str">
        <f>IF(ISBLANK('Unit Type (37)'!B29), " ", 'Unit Type (37)'!B29)</f>
        <v xml:space="preserve"> </v>
      </c>
      <c r="B2364" s="375" t="str">
        <f>IF(ISBLANK('Unit Type (37)'!C29), " ", 'Unit Type (37)'!C29)</f>
        <v xml:space="preserve"> </v>
      </c>
      <c r="C2364" s="375" t="e">
        <f>B2364*'Summary Sheet'!$C$39</f>
        <v>#VALUE!</v>
      </c>
    </row>
    <row r="2365" spans="1:3">
      <c r="A2365" s="375" t="str">
        <f>IF(ISBLANK('Unit Type (37)'!B30), " ", 'Unit Type (37)'!B30)</f>
        <v xml:space="preserve"> </v>
      </c>
      <c r="B2365" s="375" t="str">
        <f>IF(ISBLANK('Unit Type (37)'!C30), " ", 'Unit Type (37)'!C30)</f>
        <v xml:space="preserve"> </v>
      </c>
      <c r="C2365" s="375" t="e">
        <f>B2365*'Summary Sheet'!$C$39</f>
        <v>#VALUE!</v>
      </c>
    </row>
    <row r="2366" spans="1:3">
      <c r="A2366" s="375" t="str">
        <f>IF(ISBLANK('Unit Type (37)'!B31), " ", 'Unit Type (37)'!B31)</f>
        <v xml:space="preserve"> </v>
      </c>
      <c r="B2366" s="375" t="str">
        <f>IF(ISBLANK('Unit Type (37)'!C31), " ", 'Unit Type (37)'!C31)</f>
        <v xml:space="preserve"> </v>
      </c>
      <c r="C2366" s="375" t="e">
        <f>B2366*'Summary Sheet'!$C$39</f>
        <v>#VALUE!</v>
      </c>
    </row>
    <row r="2367" spans="1:3">
      <c r="A2367" s="375" t="str">
        <f>IF(ISBLANK('Unit Type (37)'!B32), " ", 'Unit Type (37)'!B32)</f>
        <v xml:space="preserve"> </v>
      </c>
      <c r="B2367" s="375" t="str">
        <f>IF(ISBLANK('Unit Type (37)'!C32), " ", 'Unit Type (37)'!C32)</f>
        <v xml:space="preserve"> </v>
      </c>
      <c r="C2367" s="375" t="e">
        <f>B2367*'Summary Sheet'!$C$39</f>
        <v>#VALUE!</v>
      </c>
    </row>
    <row r="2368" spans="1:3">
      <c r="A2368" s="375" t="str">
        <f>IF(ISBLANK('Unit Type (37)'!B33), " ", 'Unit Type (37)'!B33)</f>
        <v xml:space="preserve"> </v>
      </c>
      <c r="B2368" s="375" t="str">
        <f>IF(ISBLANK('Unit Type (37)'!C33), " ", 'Unit Type (37)'!C33)</f>
        <v xml:space="preserve"> </v>
      </c>
      <c r="C2368" s="375" t="e">
        <f>B2368*'Summary Sheet'!$C$39</f>
        <v>#VALUE!</v>
      </c>
    </row>
    <row r="2369" spans="1:3">
      <c r="A2369" s="375" t="str">
        <f>IF(ISBLANK('Unit Type (37)'!B34), " ", 'Unit Type (37)'!B34)</f>
        <v xml:space="preserve"> </v>
      </c>
      <c r="B2369" s="375" t="str">
        <f>IF(ISBLANK('Unit Type (37)'!C34), " ", 'Unit Type (37)'!C34)</f>
        <v xml:space="preserve"> </v>
      </c>
      <c r="C2369" s="375" t="e">
        <f>B2369*'Summary Sheet'!$C$39</f>
        <v>#VALUE!</v>
      </c>
    </row>
    <row r="2370" spans="1:3">
      <c r="A2370" s="375" t="str">
        <f>IF(ISBLANK('Unit Type (37)'!B35), " ", 'Unit Type (37)'!B35)</f>
        <v xml:space="preserve"> </v>
      </c>
      <c r="B2370" s="375" t="str">
        <f>IF(ISBLANK('Unit Type (37)'!C35), " ", 'Unit Type (37)'!C35)</f>
        <v xml:space="preserve"> </v>
      </c>
      <c r="C2370" s="375" t="e">
        <f>B2370*'Summary Sheet'!$C$39</f>
        <v>#VALUE!</v>
      </c>
    </row>
    <row r="2371" spans="1:3">
      <c r="A2371" s="375" t="str">
        <f>IF(ISBLANK('Unit Type (37)'!B36), " ", 'Unit Type (37)'!B36)</f>
        <v xml:space="preserve"> </v>
      </c>
      <c r="B2371" s="375" t="str">
        <f>IF(ISBLANK('Unit Type (37)'!C36), " ", 'Unit Type (37)'!C36)</f>
        <v xml:space="preserve"> </v>
      </c>
      <c r="C2371" s="375" t="e">
        <f>B2371*'Summary Sheet'!$C$39</f>
        <v>#VALUE!</v>
      </c>
    </row>
    <row r="2372" spans="1:3">
      <c r="A2372" s="375" t="str">
        <f>IF(ISBLANK('Unit Type (37)'!B37), " ", 'Unit Type (37)'!B37)</f>
        <v xml:space="preserve"> </v>
      </c>
      <c r="B2372" s="375" t="str">
        <f>IF(ISBLANK('Unit Type (37)'!C37), " ", 'Unit Type (37)'!C37)</f>
        <v xml:space="preserve"> </v>
      </c>
      <c r="C2372" s="375" t="e">
        <f>B2372*'Summary Sheet'!$C$39</f>
        <v>#VALUE!</v>
      </c>
    </row>
    <row r="2373" spans="1:3">
      <c r="A2373" s="375" t="str">
        <f>IF(ISBLANK('Unit Type (37)'!B38), " ", 'Unit Type (37)'!B38)</f>
        <v xml:space="preserve"> </v>
      </c>
      <c r="B2373" s="375" t="str">
        <f>IF(ISBLANK('Unit Type (37)'!C38), " ", 'Unit Type (37)'!C38)</f>
        <v xml:space="preserve"> </v>
      </c>
      <c r="C2373" s="375" t="e">
        <f>B2373*'Summary Sheet'!$C$39</f>
        <v>#VALUE!</v>
      </c>
    </row>
    <row r="2374" spans="1:3">
      <c r="A2374" s="375" t="str">
        <f>IF(ISBLANK('Unit Type (37)'!B39), " ", 'Unit Type (37)'!B39)</f>
        <v xml:space="preserve"> </v>
      </c>
      <c r="B2374" s="375" t="str">
        <f>IF(ISBLANK('Unit Type (37)'!C39), " ", 'Unit Type (37)'!C39)</f>
        <v xml:space="preserve"> </v>
      </c>
      <c r="C2374" s="375" t="e">
        <f>B2374*'Summary Sheet'!$C$39</f>
        <v>#VALUE!</v>
      </c>
    </row>
    <row r="2375" spans="1:3">
      <c r="A2375" s="375" t="str">
        <f>IF(ISBLANK('Unit Type (37)'!B40), " ", 'Unit Type (37)'!B40)</f>
        <v xml:space="preserve"> </v>
      </c>
      <c r="B2375" s="375" t="str">
        <f>IF(ISBLANK('Unit Type (37)'!C40), " ", 'Unit Type (37)'!C40)</f>
        <v xml:space="preserve"> </v>
      </c>
      <c r="C2375" s="375" t="e">
        <f>B2375*'Summary Sheet'!$C$39</f>
        <v>#VALUE!</v>
      </c>
    </row>
    <row r="2376" spans="1:3">
      <c r="A2376" s="375" t="str">
        <f>IF(ISBLANK('Unit Type (37)'!B41), " ", 'Unit Type (37)'!B41)</f>
        <v xml:space="preserve"> </v>
      </c>
      <c r="B2376" s="375" t="str">
        <f>IF(ISBLANK('Unit Type (37)'!C41), " ", 'Unit Type (37)'!C41)</f>
        <v xml:space="preserve"> </v>
      </c>
      <c r="C2376" s="375" t="e">
        <f>B2376*'Summary Sheet'!$C$39</f>
        <v>#VALUE!</v>
      </c>
    </row>
    <row r="2377" spans="1:3">
      <c r="A2377" s="375" t="str">
        <f>IF(ISBLANK('Unit Type (37)'!B42), " ", 'Unit Type (37)'!B42)</f>
        <v xml:space="preserve"> </v>
      </c>
      <c r="B2377" s="375" t="str">
        <f>IF(ISBLANK('Unit Type (37)'!C42), " ", 'Unit Type (37)'!C42)</f>
        <v xml:space="preserve"> </v>
      </c>
      <c r="C2377" s="375" t="e">
        <f>B2377*'Summary Sheet'!$C$39</f>
        <v>#VALUE!</v>
      </c>
    </row>
    <row r="2378" spans="1:3">
      <c r="A2378" s="375" t="str">
        <f>IF(ISBLANK('Unit Type (37)'!B43), " ", 'Unit Type (37)'!B43)</f>
        <v xml:space="preserve"> </v>
      </c>
      <c r="B2378" s="375" t="str">
        <f>IF(ISBLANK('Unit Type (37)'!C43), " ", 'Unit Type (37)'!C43)</f>
        <v xml:space="preserve"> </v>
      </c>
      <c r="C2378" s="375" t="e">
        <f>B2378*'Summary Sheet'!$C$39</f>
        <v>#VALUE!</v>
      </c>
    </row>
    <row r="2379" spans="1:3">
      <c r="A2379" s="375" t="str">
        <f>IF(ISBLANK('Unit Type (37)'!B44), " ", 'Unit Type (37)'!B44)</f>
        <v xml:space="preserve"> </v>
      </c>
      <c r="B2379" s="375" t="str">
        <f>IF(ISBLANK('Unit Type (37)'!C44), " ", 'Unit Type (37)'!C44)</f>
        <v xml:space="preserve"> </v>
      </c>
      <c r="C2379" s="375" t="e">
        <f>B2379*'Summary Sheet'!$C$39</f>
        <v>#VALUE!</v>
      </c>
    </row>
    <row r="2380" spans="1:3">
      <c r="A2380" s="375" t="str">
        <f>IF(ISBLANK('Unit Type (37)'!B45), " ", 'Unit Type (37)'!B45)</f>
        <v xml:space="preserve"> </v>
      </c>
      <c r="B2380" s="375" t="str">
        <f>IF(ISBLANK('Unit Type (37)'!C45), " ", 'Unit Type (37)'!C45)</f>
        <v xml:space="preserve"> </v>
      </c>
      <c r="C2380" s="375" t="e">
        <f>B2380*'Summary Sheet'!$C$39</f>
        <v>#VALUE!</v>
      </c>
    </row>
    <row r="2381" spans="1:3">
      <c r="A2381" s="375" t="str">
        <f>IF(ISBLANK('Unit Type (37)'!B46), " ", 'Unit Type (37)'!B46)</f>
        <v xml:space="preserve"> </v>
      </c>
      <c r="B2381" s="375" t="str">
        <f>IF(ISBLANK('Unit Type (37)'!C46), " ", 'Unit Type (37)'!C46)</f>
        <v xml:space="preserve"> </v>
      </c>
      <c r="C2381" s="375" t="e">
        <f>B2381*'Summary Sheet'!$C$39</f>
        <v>#VALUE!</v>
      </c>
    </row>
    <row r="2382" spans="1:3">
      <c r="A2382" s="375" t="str">
        <f>IF(ISBLANK('Unit Type (37)'!B47), " ", 'Unit Type (37)'!B47)</f>
        <v xml:space="preserve"> </v>
      </c>
      <c r="B2382" s="375" t="str">
        <f>IF(ISBLANK('Unit Type (37)'!C47), " ", 'Unit Type (37)'!C47)</f>
        <v xml:space="preserve"> </v>
      </c>
      <c r="C2382" s="375" t="e">
        <f>B2382*'Summary Sheet'!$C$39</f>
        <v>#VALUE!</v>
      </c>
    </row>
    <row r="2383" spans="1:3">
      <c r="A2383" s="375" t="str">
        <f>IF(ISBLANK('Unit Type (37)'!B48), " ", 'Unit Type (37)'!B48)</f>
        <v xml:space="preserve"> </v>
      </c>
      <c r="B2383" s="375" t="str">
        <f>IF(ISBLANK('Unit Type (37)'!C48), " ", 'Unit Type (37)'!C48)</f>
        <v xml:space="preserve"> </v>
      </c>
      <c r="C2383" s="375" t="e">
        <f>B2383*'Summary Sheet'!$C$39</f>
        <v>#VALUE!</v>
      </c>
    </row>
    <row r="2384" spans="1:3">
      <c r="A2384" s="375" t="str">
        <f>IF(ISBLANK('Unit Type (37)'!B49), " ", 'Unit Type (37)'!B49)</f>
        <v xml:space="preserve"> </v>
      </c>
      <c r="B2384" s="375" t="str">
        <f>IF(ISBLANK('Unit Type (37)'!C49), " ", 'Unit Type (37)'!C49)</f>
        <v xml:space="preserve"> </v>
      </c>
      <c r="C2384" s="375" t="e">
        <f>B2384*'Summary Sheet'!$C$39</f>
        <v>#VALUE!</v>
      </c>
    </row>
    <row r="2385" spans="1:3">
      <c r="A2385" s="375" t="str">
        <f>IF(ISBLANK('Unit Type (37)'!B50), " ", 'Unit Type (37)'!B50)</f>
        <v xml:space="preserve"> </v>
      </c>
      <c r="B2385" s="375" t="str">
        <f>IF(ISBLANK('Unit Type (37)'!C50), " ", 'Unit Type (37)'!C50)</f>
        <v xml:space="preserve"> </v>
      </c>
      <c r="C2385" s="375" t="e">
        <f>B2385*'Summary Sheet'!$C$39</f>
        <v>#VALUE!</v>
      </c>
    </row>
    <row r="2386" spans="1:3">
      <c r="A2386" s="375" t="str">
        <f>IF(ISBLANK('Unit Type (37)'!B51), " ", 'Unit Type (37)'!B51)</f>
        <v xml:space="preserve"> </v>
      </c>
      <c r="B2386" s="375" t="str">
        <f>IF(ISBLANK('Unit Type (37)'!C51), " ", 'Unit Type (37)'!C51)</f>
        <v xml:space="preserve"> </v>
      </c>
      <c r="C2386" s="375" t="e">
        <f>B2386*'Summary Sheet'!$C$39</f>
        <v>#VALUE!</v>
      </c>
    </row>
    <row r="2387" spans="1:3">
      <c r="A2387" s="375" t="str">
        <f>IF(ISBLANK('Unit Type (37)'!B52), " ", 'Unit Type (37)'!B52)</f>
        <v xml:space="preserve"> </v>
      </c>
      <c r="B2387" s="375" t="str">
        <f>IF(ISBLANK('Unit Type (37)'!C52), " ", 'Unit Type (37)'!C52)</f>
        <v xml:space="preserve"> </v>
      </c>
      <c r="C2387" s="375" t="e">
        <f>B2387*'Summary Sheet'!$C$39</f>
        <v>#VALUE!</v>
      </c>
    </row>
    <row r="2388" spans="1:3">
      <c r="A2388" s="375" t="str">
        <f>IF(ISBLANK('Unit Type (37)'!B53), " ", 'Unit Type (37)'!B53)</f>
        <v xml:space="preserve"> </v>
      </c>
      <c r="B2388" s="375" t="str">
        <f>IF(ISBLANK('Unit Type (37)'!C53), " ", 'Unit Type (37)'!C53)</f>
        <v xml:space="preserve"> </v>
      </c>
      <c r="C2388" s="375" t="e">
        <f>B2388*'Summary Sheet'!$C$39</f>
        <v>#VALUE!</v>
      </c>
    </row>
    <row r="2389" spans="1:3">
      <c r="A2389" s="375" t="str">
        <f>IF(ISBLANK('Unit Type (37)'!B54), " ", 'Unit Type (37)'!B54)</f>
        <v xml:space="preserve"> </v>
      </c>
      <c r="B2389" s="375" t="str">
        <f>IF(ISBLANK('Unit Type (37)'!C54), " ", 'Unit Type (37)'!C54)</f>
        <v xml:space="preserve"> </v>
      </c>
      <c r="C2389" s="375" t="e">
        <f>B2389*'Summary Sheet'!$C$39</f>
        <v>#VALUE!</v>
      </c>
    </row>
    <row r="2390" spans="1:3">
      <c r="A2390" s="375" t="str">
        <f>IF(ISBLANK('Unit Type (37)'!B55), " ", 'Unit Type (37)'!B55)</f>
        <v xml:space="preserve"> </v>
      </c>
      <c r="B2390" s="375" t="str">
        <f>IF(ISBLANK('Unit Type (37)'!C55), " ", 'Unit Type (37)'!C55)</f>
        <v xml:space="preserve"> </v>
      </c>
      <c r="C2390" s="375" t="e">
        <f>B2390*'Summary Sheet'!$C$39</f>
        <v>#VALUE!</v>
      </c>
    </row>
    <row r="2391" spans="1:3">
      <c r="A2391" s="375" t="str">
        <f>IF(ISBLANK('Unit Type (37)'!B56), " ", 'Unit Type (37)'!B56)</f>
        <v xml:space="preserve"> </v>
      </c>
      <c r="B2391" s="375" t="str">
        <f>IF(ISBLANK('Unit Type (37)'!C56), " ", 'Unit Type (37)'!C56)</f>
        <v xml:space="preserve"> </v>
      </c>
      <c r="C2391" s="375" t="e">
        <f>B2391*'Summary Sheet'!$C$39</f>
        <v>#VALUE!</v>
      </c>
    </row>
    <row r="2392" spans="1:3">
      <c r="A2392" s="375" t="str">
        <f>IF(ISBLANK('Unit Type (37)'!B57), " ", 'Unit Type (37)'!B57)</f>
        <v xml:space="preserve"> </v>
      </c>
      <c r="B2392" s="375" t="str">
        <f>IF(ISBLANK('Unit Type (37)'!C57), " ", 'Unit Type (37)'!C57)</f>
        <v xml:space="preserve"> </v>
      </c>
      <c r="C2392" s="375" t="e">
        <f>B2392*'Summary Sheet'!$C$39</f>
        <v>#VALUE!</v>
      </c>
    </row>
    <row r="2393" spans="1:3">
      <c r="A2393" s="375" t="str">
        <f>IF(ISBLANK('Unit Type (37)'!B58), " ", 'Unit Type (37)'!B58)</f>
        <v xml:space="preserve"> </v>
      </c>
      <c r="B2393" s="375" t="str">
        <f>IF(ISBLANK('Unit Type (37)'!C58), " ", 'Unit Type (37)'!C58)</f>
        <v xml:space="preserve"> </v>
      </c>
      <c r="C2393" s="375" t="e">
        <f>B2393*'Summary Sheet'!$C$39</f>
        <v>#VALUE!</v>
      </c>
    </row>
    <row r="2394" spans="1:3">
      <c r="A2394" s="375" t="str">
        <f>IF(ISBLANK('Unit Type (37)'!B59), " ", 'Unit Type (37)'!B59)</f>
        <v xml:space="preserve"> </v>
      </c>
      <c r="B2394" s="375" t="str">
        <f>IF(ISBLANK('Unit Type (37)'!C59), " ", 'Unit Type (37)'!C59)</f>
        <v xml:space="preserve"> </v>
      </c>
      <c r="C2394" s="375" t="e">
        <f>B2394*'Summary Sheet'!$C$39</f>
        <v>#VALUE!</v>
      </c>
    </row>
    <row r="2395" spans="1:3">
      <c r="A2395" s="375" t="str">
        <f>IF(ISBLANK('Unit Type (37)'!B60), " ", 'Unit Type (37)'!B60)</f>
        <v xml:space="preserve"> </v>
      </c>
      <c r="B2395" s="375" t="str">
        <f>IF(ISBLANK('Unit Type (37)'!C60), " ", 'Unit Type (37)'!C60)</f>
        <v xml:space="preserve"> </v>
      </c>
      <c r="C2395" s="375" t="e">
        <f>B2395*'Summary Sheet'!$C$39</f>
        <v>#VALUE!</v>
      </c>
    </row>
    <row r="2396" spans="1:3">
      <c r="A2396" s="375" t="str">
        <f>IF(ISBLANK('Unit Type (37)'!B61), " ", 'Unit Type (37)'!B61)</f>
        <v xml:space="preserve"> </v>
      </c>
      <c r="B2396" s="375" t="str">
        <f>IF(ISBLANK('Unit Type (37)'!C61), " ", 'Unit Type (37)'!C61)</f>
        <v xml:space="preserve"> </v>
      </c>
      <c r="C2396" s="375" t="e">
        <f>B2396*'Summary Sheet'!$C$39</f>
        <v>#VALUE!</v>
      </c>
    </row>
    <row r="2397" spans="1:3">
      <c r="A2397" s="375" t="str">
        <f>IF(ISBLANK('Unit Type (37)'!B62), " ", 'Unit Type (37)'!B62)</f>
        <v xml:space="preserve"> </v>
      </c>
      <c r="B2397" s="375" t="str">
        <f>IF(ISBLANK('Unit Type (37)'!C62), " ", 'Unit Type (37)'!C62)</f>
        <v xml:space="preserve"> </v>
      </c>
      <c r="C2397" s="375" t="e">
        <f>B2397*'Summary Sheet'!$C$39</f>
        <v>#VALUE!</v>
      </c>
    </row>
    <row r="2398" spans="1:3">
      <c r="A2398" s="375" t="str">
        <f>IF(ISBLANK('Unit Type (37)'!B63), " ", 'Unit Type (37)'!B63)</f>
        <v xml:space="preserve"> </v>
      </c>
      <c r="B2398" s="375" t="str">
        <f>IF(ISBLANK('Unit Type (37)'!C63), " ", 'Unit Type (37)'!C63)</f>
        <v xml:space="preserve"> </v>
      </c>
      <c r="C2398" s="375" t="e">
        <f>B2398*'Summary Sheet'!$C$39</f>
        <v>#VALUE!</v>
      </c>
    </row>
    <row r="2399" spans="1:3">
      <c r="A2399" s="375" t="str">
        <f>IF(ISBLANK('Unit Type (37)'!B64), " ", 'Unit Type (37)'!B64)</f>
        <v xml:space="preserve"> </v>
      </c>
      <c r="B2399" s="375" t="str">
        <f>IF(ISBLANK('Unit Type (37)'!C64), " ", 'Unit Type (37)'!C64)</f>
        <v xml:space="preserve"> </v>
      </c>
      <c r="C2399" s="375" t="e">
        <f>B2399*'Summary Sheet'!$C$39</f>
        <v>#VALUE!</v>
      </c>
    </row>
    <row r="2400" spans="1:3">
      <c r="A2400" s="375" t="str">
        <f>IF(ISBLANK('Unit Type (37)'!B65), " ", 'Unit Type (37)'!B65)</f>
        <v xml:space="preserve"> </v>
      </c>
      <c r="B2400" s="375" t="str">
        <f>IF(ISBLANK('Unit Type (37)'!C65), " ", 'Unit Type (37)'!C65)</f>
        <v xml:space="preserve"> </v>
      </c>
      <c r="C2400" s="375" t="e">
        <f>B2400*'Summary Sheet'!$C$39</f>
        <v>#VALUE!</v>
      </c>
    </row>
    <row r="2401" spans="1:3">
      <c r="A2401" s="375" t="str">
        <f>IF(ISBLANK('Unit Type (37)'!B66), " ", 'Unit Type (37)'!B66)</f>
        <v xml:space="preserve"> </v>
      </c>
      <c r="B2401" s="375" t="str">
        <f>IF(ISBLANK('Unit Type (37)'!C66), " ", 'Unit Type (37)'!C66)</f>
        <v xml:space="preserve"> </v>
      </c>
      <c r="C2401" s="375" t="e">
        <f>B2401*'Summary Sheet'!$C$39</f>
        <v>#VALUE!</v>
      </c>
    </row>
    <row r="2402" spans="1:3">
      <c r="A2402" s="375" t="str">
        <f>IF(ISBLANK('Unit Type (37)'!B67), " ", 'Unit Type (37)'!B67)</f>
        <v xml:space="preserve"> </v>
      </c>
      <c r="B2402" s="375" t="str">
        <f>IF(ISBLANK('Unit Type (37)'!C67), " ", 'Unit Type (37)'!C67)</f>
        <v xml:space="preserve"> </v>
      </c>
      <c r="C2402" s="375" t="e">
        <f>B2402*'Summary Sheet'!$C$39</f>
        <v>#VALUE!</v>
      </c>
    </row>
    <row r="2403" spans="1:3">
      <c r="A2403" s="375" t="str">
        <f>IF(ISBLANK('Unit Type (37)'!B68), " ", 'Unit Type (37)'!B68)</f>
        <v xml:space="preserve"> </v>
      </c>
      <c r="B2403" s="375" t="str">
        <f>IF(ISBLANK('Unit Type (37)'!C68), " ", 'Unit Type (37)'!C68)</f>
        <v xml:space="preserve"> </v>
      </c>
      <c r="C2403" s="375" t="e">
        <f>B2403*'Summary Sheet'!$C$39</f>
        <v>#VALUE!</v>
      </c>
    </row>
    <row r="2404" spans="1:3">
      <c r="A2404" s="375" t="str">
        <f>IF(ISBLANK('Unit Type (37)'!B69), " ", 'Unit Type (37)'!B69)</f>
        <v xml:space="preserve"> </v>
      </c>
      <c r="B2404" s="375" t="str">
        <f>IF(ISBLANK('Unit Type (37)'!C69), " ", 'Unit Type (37)'!C69)</f>
        <v xml:space="preserve"> </v>
      </c>
      <c r="C2404" s="375" t="e">
        <f>B2404*'Summary Sheet'!$C$39</f>
        <v>#VALUE!</v>
      </c>
    </row>
    <row r="2405" spans="1:3">
      <c r="A2405" s="375" t="str">
        <f>IF(ISBLANK('Unit Type (37)'!B70), " ", 'Unit Type (37)'!B70)</f>
        <v xml:space="preserve"> </v>
      </c>
      <c r="B2405" s="375" t="str">
        <f>IF(ISBLANK('Unit Type (37)'!C70), " ", 'Unit Type (37)'!C70)</f>
        <v xml:space="preserve"> </v>
      </c>
      <c r="C2405" s="375" t="e">
        <f>B2405*'Summary Sheet'!$C$39</f>
        <v>#VALUE!</v>
      </c>
    </row>
    <row r="2406" spans="1:3">
      <c r="A2406" s="375" t="str">
        <f>IF(ISBLANK('Unit Type (38)'!B6), " ", 'Unit Type (38)'!B6)</f>
        <v xml:space="preserve"> </v>
      </c>
      <c r="B2406" s="375" t="str">
        <f>IF(ISBLANK('Unit Type (38)'!C6), " ", 'Unit Type (38)'!C6)</f>
        <v xml:space="preserve"> </v>
      </c>
      <c r="C2406" s="375" t="e">
        <f>B2406*'Summary Sheet'!$C$40</f>
        <v>#VALUE!</v>
      </c>
    </row>
    <row r="2407" spans="1:3">
      <c r="A2407" s="375" t="str">
        <f>IF(ISBLANK('Unit Type (38)'!B7), " ", 'Unit Type (38)'!B7)</f>
        <v xml:space="preserve"> </v>
      </c>
      <c r="B2407" s="375" t="str">
        <f>IF(ISBLANK('Unit Type (38)'!C7), " ", 'Unit Type (38)'!C7)</f>
        <v xml:space="preserve"> </v>
      </c>
      <c r="C2407" s="375" t="e">
        <f>B2407*'Summary Sheet'!$C$40</f>
        <v>#VALUE!</v>
      </c>
    </row>
    <row r="2408" spans="1:3">
      <c r="A2408" s="375" t="str">
        <f>IF(ISBLANK('Unit Type (38)'!B8), " ", 'Unit Type (38)'!B8)</f>
        <v xml:space="preserve"> </v>
      </c>
      <c r="B2408" s="375" t="str">
        <f>IF(ISBLANK('Unit Type (38)'!C8), " ", 'Unit Type (38)'!C8)</f>
        <v xml:space="preserve"> </v>
      </c>
      <c r="C2408" s="375" t="e">
        <f>B2408*'Summary Sheet'!$C$40</f>
        <v>#VALUE!</v>
      </c>
    </row>
    <row r="2409" spans="1:3">
      <c r="A2409" s="375" t="str">
        <f>IF(ISBLANK('Unit Type (38)'!B9), " ", 'Unit Type (38)'!B9)</f>
        <v xml:space="preserve"> </v>
      </c>
      <c r="B2409" s="375" t="str">
        <f>IF(ISBLANK('Unit Type (38)'!C9), " ", 'Unit Type (38)'!C9)</f>
        <v xml:space="preserve"> </v>
      </c>
      <c r="C2409" s="375" t="e">
        <f>B2409*'Summary Sheet'!$C$40</f>
        <v>#VALUE!</v>
      </c>
    </row>
    <row r="2410" spans="1:3">
      <c r="A2410" s="375" t="str">
        <f>IF(ISBLANK('Unit Type (38)'!B10), " ", 'Unit Type (38)'!B10)</f>
        <v xml:space="preserve"> </v>
      </c>
      <c r="B2410" s="375" t="str">
        <f>IF(ISBLANK('Unit Type (38)'!C10), " ", 'Unit Type (38)'!C10)</f>
        <v xml:space="preserve"> </v>
      </c>
      <c r="C2410" s="375" t="e">
        <f>B2410*'Summary Sheet'!$C$40</f>
        <v>#VALUE!</v>
      </c>
    </row>
    <row r="2411" spans="1:3">
      <c r="A2411" s="375" t="str">
        <f>IF(ISBLANK('Unit Type (38)'!B11), " ", 'Unit Type (38)'!B11)</f>
        <v xml:space="preserve"> </v>
      </c>
      <c r="B2411" s="375" t="str">
        <f>IF(ISBLANK('Unit Type (38)'!C11), " ", 'Unit Type (38)'!C11)</f>
        <v xml:space="preserve"> </v>
      </c>
      <c r="C2411" s="375" t="e">
        <f>B2411*'Summary Sheet'!$C$40</f>
        <v>#VALUE!</v>
      </c>
    </row>
    <row r="2412" spans="1:3">
      <c r="A2412" s="375" t="str">
        <f>IF(ISBLANK('Unit Type (38)'!B12), " ", 'Unit Type (38)'!B12)</f>
        <v xml:space="preserve"> </v>
      </c>
      <c r="B2412" s="375" t="str">
        <f>IF(ISBLANK('Unit Type (38)'!C12), " ", 'Unit Type (38)'!C12)</f>
        <v xml:space="preserve"> </v>
      </c>
      <c r="C2412" s="375" t="e">
        <f>B2412*'Summary Sheet'!$C$40</f>
        <v>#VALUE!</v>
      </c>
    </row>
    <row r="2413" spans="1:3">
      <c r="A2413" s="375" t="str">
        <f>IF(ISBLANK('Unit Type (38)'!B13), " ", 'Unit Type (38)'!B13)</f>
        <v xml:space="preserve"> </v>
      </c>
      <c r="B2413" s="375" t="str">
        <f>IF(ISBLANK('Unit Type (38)'!C13), " ", 'Unit Type (38)'!C13)</f>
        <v xml:space="preserve"> </v>
      </c>
      <c r="C2413" s="375" t="e">
        <f>B2413*'Summary Sheet'!$C$40</f>
        <v>#VALUE!</v>
      </c>
    </row>
    <row r="2414" spans="1:3">
      <c r="A2414" s="375" t="str">
        <f>IF(ISBLANK('Unit Type (38)'!B14), " ", 'Unit Type (38)'!B14)</f>
        <v xml:space="preserve"> </v>
      </c>
      <c r="B2414" s="375" t="str">
        <f>IF(ISBLANK('Unit Type (38)'!C14), " ", 'Unit Type (38)'!C14)</f>
        <v xml:space="preserve"> </v>
      </c>
      <c r="C2414" s="375" t="e">
        <f>B2414*'Summary Sheet'!$C$40</f>
        <v>#VALUE!</v>
      </c>
    </row>
    <row r="2415" spans="1:3">
      <c r="A2415" s="375" t="str">
        <f>IF(ISBLANK('Unit Type (38)'!B15), " ", 'Unit Type (38)'!B15)</f>
        <v xml:space="preserve"> </v>
      </c>
      <c r="B2415" s="375" t="str">
        <f>IF(ISBLANK('Unit Type (38)'!C15), " ", 'Unit Type (38)'!C15)</f>
        <v xml:space="preserve"> </v>
      </c>
      <c r="C2415" s="375" t="e">
        <f>B2415*'Summary Sheet'!$C$40</f>
        <v>#VALUE!</v>
      </c>
    </row>
    <row r="2416" spans="1:3">
      <c r="A2416" s="375" t="str">
        <f>IF(ISBLANK('Unit Type (38)'!B16), " ", 'Unit Type (38)'!B16)</f>
        <v xml:space="preserve"> </v>
      </c>
      <c r="B2416" s="375" t="str">
        <f>IF(ISBLANK('Unit Type (38)'!C16), " ", 'Unit Type (38)'!C16)</f>
        <v xml:space="preserve"> </v>
      </c>
      <c r="C2416" s="375" t="e">
        <f>B2416*'Summary Sheet'!$C$40</f>
        <v>#VALUE!</v>
      </c>
    </row>
    <row r="2417" spans="1:3">
      <c r="A2417" s="375" t="str">
        <f>IF(ISBLANK('Unit Type (38)'!B17), " ", 'Unit Type (38)'!B17)</f>
        <v xml:space="preserve"> </v>
      </c>
      <c r="B2417" s="375" t="str">
        <f>IF(ISBLANK('Unit Type (38)'!C17), " ", 'Unit Type (38)'!C17)</f>
        <v xml:space="preserve"> </v>
      </c>
      <c r="C2417" s="375" t="e">
        <f>B2417*'Summary Sheet'!$C$40</f>
        <v>#VALUE!</v>
      </c>
    </row>
    <row r="2418" spans="1:3">
      <c r="A2418" s="375" t="str">
        <f>IF(ISBLANK('Unit Type (38)'!B18), " ", 'Unit Type (38)'!B18)</f>
        <v xml:space="preserve"> </v>
      </c>
      <c r="B2418" s="375" t="str">
        <f>IF(ISBLANK('Unit Type (38)'!C18), " ", 'Unit Type (38)'!C18)</f>
        <v xml:space="preserve"> </v>
      </c>
      <c r="C2418" s="375" t="e">
        <f>B2418*'Summary Sheet'!$C$40</f>
        <v>#VALUE!</v>
      </c>
    </row>
    <row r="2419" spans="1:3">
      <c r="A2419" s="375" t="str">
        <f>IF(ISBLANK('Unit Type (38)'!B19), " ", 'Unit Type (38)'!B19)</f>
        <v xml:space="preserve"> </v>
      </c>
      <c r="B2419" s="375" t="str">
        <f>IF(ISBLANK('Unit Type (38)'!C19), " ", 'Unit Type (38)'!C19)</f>
        <v xml:space="preserve"> </v>
      </c>
      <c r="C2419" s="375" t="e">
        <f>B2419*'Summary Sheet'!$C$40</f>
        <v>#VALUE!</v>
      </c>
    </row>
    <row r="2420" spans="1:3">
      <c r="A2420" s="375" t="str">
        <f>IF(ISBLANK('Unit Type (38)'!B20), " ", 'Unit Type (38)'!B20)</f>
        <v xml:space="preserve"> </v>
      </c>
      <c r="B2420" s="375" t="str">
        <f>IF(ISBLANK('Unit Type (38)'!C20), " ", 'Unit Type (38)'!C20)</f>
        <v xml:space="preserve"> </v>
      </c>
      <c r="C2420" s="375" t="e">
        <f>B2420*'Summary Sheet'!$C$40</f>
        <v>#VALUE!</v>
      </c>
    </row>
    <row r="2421" spans="1:3">
      <c r="A2421" s="375" t="str">
        <f>IF(ISBLANK('Unit Type (38)'!B21), " ", 'Unit Type (38)'!B21)</f>
        <v xml:space="preserve"> </v>
      </c>
      <c r="B2421" s="375" t="str">
        <f>IF(ISBLANK('Unit Type (38)'!C21), " ", 'Unit Type (38)'!C21)</f>
        <v xml:space="preserve"> </v>
      </c>
      <c r="C2421" s="375" t="e">
        <f>B2421*'Summary Sheet'!$C$40</f>
        <v>#VALUE!</v>
      </c>
    </row>
    <row r="2422" spans="1:3">
      <c r="A2422" s="375" t="str">
        <f>IF(ISBLANK('Unit Type (38)'!B22), " ", 'Unit Type (38)'!B22)</f>
        <v xml:space="preserve"> </v>
      </c>
      <c r="B2422" s="375" t="str">
        <f>IF(ISBLANK('Unit Type (38)'!C22), " ", 'Unit Type (38)'!C22)</f>
        <v xml:space="preserve"> </v>
      </c>
      <c r="C2422" s="375" t="e">
        <f>B2422*'Summary Sheet'!$C$40</f>
        <v>#VALUE!</v>
      </c>
    </row>
    <row r="2423" spans="1:3">
      <c r="A2423" s="375" t="str">
        <f>IF(ISBLANK('Unit Type (38)'!B23), " ", 'Unit Type (38)'!B23)</f>
        <v xml:space="preserve"> </v>
      </c>
      <c r="B2423" s="375" t="str">
        <f>IF(ISBLANK('Unit Type (38)'!C23), " ", 'Unit Type (38)'!C23)</f>
        <v xml:space="preserve"> </v>
      </c>
      <c r="C2423" s="375" t="e">
        <f>B2423*'Summary Sheet'!$C$40</f>
        <v>#VALUE!</v>
      </c>
    </row>
    <row r="2424" spans="1:3">
      <c r="A2424" s="375" t="str">
        <f>IF(ISBLANK('Unit Type (38)'!B24), " ", 'Unit Type (38)'!B24)</f>
        <v xml:space="preserve"> </v>
      </c>
      <c r="B2424" s="375" t="str">
        <f>IF(ISBLANK('Unit Type (38)'!C24), " ", 'Unit Type (38)'!C24)</f>
        <v xml:space="preserve"> </v>
      </c>
      <c r="C2424" s="375" t="e">
        <f>B2424*'Summary Sheet'!$C$40</f>
        <v>#VALUE!</v>
      </c>
    </row>
    <row r="2425" spans="1:3">
      <c r="A2425" s="375" t="str">
        <f>IF(ISBLANK('Unit Type (38)'!B25), " ", 'Unit Type (38)'!B25)</f>
        <v xml:space="preserve"> </v>
      </c>
      <c r="B2425" s="375" t="str">
        <f>IF(ISBLANK('Unit Type (38)'!C25), " ", 'Unit Type (38)'!C25)</f>
        <v xml:space="preserve"> </v>
      </c>
      <c r="C2425" s="375" t="e">
        <f>B2425*'Summary Sheet'!$C$40</f>
        <v>#VALUE!</v>
      </c>
    </row>
    <row r="2426" spans="1:3">
      <c r="A2426" s="375" t="str">
        <f>IF(ISBLANK('Unit Type (38)'!B26), " ", 'Unit Type (38)'!B26)</f>
        <v xml:space="preserve"> </v>
      </c>
      <c r="B2426" s="375" t="str">
        <f>IF(ISBLANK('Unit Type (38)'!C26), " ", 'Unit Type (38)'!C26)</f>
        <v xml:space="preserve"> </v>
      </c>
      <c r="C2426" s="375" t="e">
        <f>B2426*'Summary Sheet'!$C$40</f>
        <v>#VALUE!</v>
      </c>
    </row>
    <row r="2427" spans="1:3">
      <c r="A2427" s="375" t="str">
        <f>IF(ISBLANK('Unit Type (38)'!B27), " ", 'Unit Type (38)'!B27)</f>
        <v xml:space="preserve"> </v>
      </c>
      <c r="B2427" s="375" t="str">
        <f>IF(ISBLANK('Unit Type (38)'!C27), " ", 'Unit Type (38)'!C27)</f>
        <v xml:space="preserve"> </v>
      </c>
      <c r="C2427" s="375" t="e">
        <f>B2427*'Summary Sheet'!$C$40</f>
        <v>#VALUE!</v>
      </c>
    </row>
    <row r="2428" spans="1:3">
      <c r="A2428" s="375" t="str">
        <f>IF(ISBLANK('Unit Type (38)'!B28), " ", 'Unit Type (38)'!B28)</f>
        <v xml:space="preserve"> </v>
      </c>
      <c r="B2428" s="375" t="str">
        <f>IF(ISBLANK('Unit Type (38)'!C28), " ", 'Unit Type (38)'!C28)</f>
        <v xml:space="preserve"> </v>
      </c>
      <c r="C2428" s="375" t="e">
        <f>B2428*'Summary Sheet'!$C$40</f>
        <v>#VALUE!</v>
      </c>
    </row>
    <row r="2429" spans="1:3">
      <c r="A2429" s="375" t="str">
        <f>IF(ISBLANK('Unit Type (38)'!B29), " ", 'Unit Type (38)'!B29)</f>
        <v xml:space="preserve"> </v>
      </c>
      <c r="B2429" s="375" t="str">
        <f>IF(ISBLANK('Unit Type (38)'!C29), " ", 'Unit Type (38)'!C29)</f>
        <v xml:space="preserve"> </v>
      </c>
      <c r="C2429" s="375" t="e">
        <f>B2429*'Summary Sheet'!$C$40</f>
        <v>#VALUE!</v>
      </c>
    </row>
    <row r="2430" spans="1:3">
      <c r="A2430" s="375" t="str">
        <f>IF(ISBLANK('Unit Type (38)'!B30), " ", 'Unit Type (38)'!B30)</f>
        <v xml:space="preserve"> </v>
      </c>
      <c r="B2430" s="375" t="str">
        <f>IF(ISBLANK('Unit Type (38)'!C30), " ", 'Unit Type (38)'!C30)</f>
        <v xml:space="preserve"> </v>
      </c>
      <c r="C2430" s="375" t="e">
        <f>B2430*'Summary Sheet'!$C$40</f>
        <v>#VALUE!</v>
      </c>
    </row>
    <row r="2431" spans="1:3">
      <c r="A2431" s="375" t="str">
        <f>IF(ISBLANK('Unit Type (38)'!B31), " ", 'Unit Type (38)'!B31)</f>
        <v xml:space="preserve"> </v>
      </c>
      <c r="B2431" s="375" t="str">
        <f>IF(ISBLANK('Unit Type (38)'!C31), " ", 'Unit Type (38)'!C31)</f>
        <v xml:space="preserve"> </v>
      </c>
      <c r="C2431" s="375" t="e">
        <f>B2431*'Summary Sheet'!$C$40</f>
        <v>#VALUE!</v>
      </c>
    </row>
    <row r="2432" spans="1:3">
      <c r="A2432" s="375" t="str">
        <f>IF(ISBLANK('Unit Type (38)'!B32), " ", 'Unit Type (38)'!B32)</f>
        <v xml:space="preserve"> </v>
      </c>
      <c r="B2432" s="375" t="str">
        <f>IF(ISBLANK('Unit Type (38)'!C32), " ", 'Unit Type (38)'!C32)</f>
        <v xml:space="preserve"> </v>
      </c>
      <c r="C2432" s="375" t="e">
        <f>B2432*'Summary Sheet'!$C$40</f>
        <v>#VALUE!</v>
      </c>
    </row>
    <row r="2433" spans="1:3">
      <c r="A2433" s="375" t="str">
        <f>IF(ISBLANK('Unit Type (38)'!B33), " ", 'Unit Type (38)'!B33)</f>
        <v xml:space="preserve"> </v>
      </c>
      <c r="B2433" s="375" t="str">
        <f>IF(ISBLANK('Unit Type (38)'!C33), " ", 'Unit Type (38)'!C33)</f>
        <v xml:space="preserve"> </v>
      </c>
      <c r="C2433" s="375" t="e">
        <f>B2433*'Summary Sheet'!$C$40</f>
        <v>#VALUE!</v>
      </c>
    </row>
    <row r="2434" spans="1:3">
      <c r="A2434" s="375" t="str">
        <f>IF(ISBLANK('Unit Type (38)'!B34), " ", 'Unit Type (38)'!B34)</f>
        <v xml:space="preserve"> </v>
      </c>
      <c r="B2434" s="375" t="str">
        <f>IF(ISBLANK('Unit Type (38)'!C34), " ", 'Unit Type (38)'!C34)</f>
        <v xml:space="preserve"> </v>
      </c>
      <c r="C2434" s="375" t="e">
        <f>B2434*'Summary Sheet'!$C$40</f>
        <v>#VALUE!</v>
      </c>
    </row>
    <row r="2435" spans="1:3">
      <c r="A2435" s="375" t="str">
        <f>IF(ISBLANK('Unit Type (38)'!B35), " ", 'Unit Type (38)'!B35)</f>
        <v xml:space="preserve"> </v>
      </c>
      <c r="B2435" s="375" t="str">
        <f>IF(ISBLANK('Unit Type (38)'!C35), " ", 'Unit Type (38)'!C35)</f>
        <v xml:space="preserve"> </v>
      </c>
      <c r="C2435" s="375" t="e">
        <f>B2435*'Summary Sheet'!$C$40</f>
        <v>#VALUE!</v>
      </c>
    </row>
    <row r="2436" spans="1:3">
      <c r="A2436" s="375" t="str">
        <f>IF(ISBLANK('Unit Type (38)'!B36), " ", 'Unit Type (38)'!B36)</f>
        <v xml:space="preserve"> </v>
      </c>
      <c r="B2436" s="375" t="str">
        <f>IF(ISBLANK('Unit Type (38)'!C36), " ", 'Unit Type (38)'!C36)</f>
        <v xml:space="preserve"> </v>
      </c>
      <c r="C2436" s="375" t="e">
        <f>B2436*'Summary Sheet'!$C$40</f>
        <v>#VALUE!</v>
      </c>
    </row>
    <row r="2437" spans="1:3">
      <c r="A2437" s="375" t="str">
        <f>IF(ISBLANK('Unit Type (38)'!B37), " ", 'Unit Type (38)'!B37)</f>
        <v xml:space="preserve"> </v>
      </c>
      <c r="B2437" s="375" t="str">
        <f>IF(ISBLANK('Unit Type (38)'!C37), " ", 'Unit Type (38)'!C37)</f>
        <v xml:space="preserve"> </v>
      </c>
      <c r="C2437" s="375" t="e">
        <f>B2437*'Summary Sheet'!$C$40</f>
        <v>#VALUE!</v>
      </c>
    </row>
    <row r="2438" spans="1:3">
      <c r="A2438" s="375" t="str">
        <f>IF(ISBLANK('Unit Type (38)'!B38), " ", 'Unit Type (38)'!B38)</f>
        <v xml:space="preserve"> </v>
      </c>
      <c r="B2438" s="375" t="str">
        <f>IF(ISBLANK('Unit Type (38)'!C38), " ", 'Unit Type (38)'!C38)</f>
        <v xml:space="preserve"> </v>
      </c>
      <c r="C2438" s="375" t="e">
        <f>B2438*'Summary Sheet'!$C$40</f>
        <v>#VALUE!</v>
      </c>
    </row>
    <row r="2439" spans="1:3">
      <c r="A2439" s="375" t="str">
        <f>IF(ISBLANK('Unit Type (38)'!B39), " ", 'Unit Type (38)'!B39)</f>
        <v xml:space="preserve"> </v>
      </c>
      <c r="B2439" s="375" t="str">
        <f>IF(ISBLANK('Unit Type (38)'!C39), " ", 'Unit Type (38)'!C39)</f>
        <v xml:space="preserve"> </v>
      </c>
      <c r="C2439" s="375" t="e">
        <f>B2439*'Summary Sheet'!$C$40</f>
        <v>#VALUE!</v>
      </c>
    </row>
    <row r="2440" spans="1:3">
      <c r="A2440" s="375" t="str">
        <f>IF(ISBLANK('Unit Type (38)'!B40), " ", 'Unit Type (38)'!B40)</f>
        <v xml:space="preserve"> </v>
      </c>
      <c r="B2440" s="375" t="str">
        <f>IF(ISBLANK('Unit Type (38)'!C40), " ", 'Unit Type (38)'!C40)</f>
        <v xml:space="preserve"> </v>
      </c>
      <c r="C2440" s="375" t="e">
        <f>B2440*'Summary Sheet'!$C$40</f>
        <v>#VALUE!</v>
      </c>
    </row>
    <row r="2441" spans="1:3">
      <c r="A2441" s="375" t="str">
        <f>IF(ISBLANK('Unit Type (38)'!B41), " ", 'Unit Type (38)'!B41)</f>
        <v xml:space="preserve"> </v>
      </c>
      <c r="B2441" s="375" t="str">
        <f>IF(ISBLANK('Unit Type (38)'!C41), " ", 'Unit Type (38)'!C41)</f>
        <v xml:space="preserve"> </v>
      </c>
      <c r="C2441" s="375" t="e">
        <f>B2441*'Summary Sheet'!$C$40</f>
        <v>#VALUE!</v>
      </c>
    </row>
    <row r="2442" spans="1:3">
      <c r="A2442" s="375" t="str">
        <f>IF(ISBLANK('Unit Type (38)'!B42), " ", 'Unit Type (38)'!B42)</f>
        <v xml:space="preserve"> </v>
      </c>
      <c r="B2442" s="375" t="str">
        <f>IF(ISBLANK('Unit Type (38)'!C42), " ", 'Unit Type (38)'!C42)</f>
        <v xml:space="preserve"> </v>
      </c>
      <c r="C2442" s="375" t="e">
        <f>B2442*'Summary Sheet'!$C$40</f>
        <v>#VALUE!</v>
      </c>
    </row>
    <row r="2443" spans="1:3">
      <c r="A2443" s="375" t="str">
        <f>IF(ISBLANK('Unit Type (38)'!B43), " ", 'Unit Type (38)'!B43)</f>
        <v xml:space="preserve"> </v>
      </c>
      <c r="B2443" s="375" t="str">
        <f>IF(ISBLANK('Unit Type (38)'!C43), " ", 'Unit Type (38)'!C43)</f>
        <v xml:space="preserve"> </v>
      </c>
      <c r="C2443" s="375" t="e">
        <f>B2443*'Summary Sheet'!$C$40</f>
        <v>#VALUE!</v>
      </c>
    </row>
    <row r="2444" spans="1:3">
      <c r="A2444" s="375" t="str">
        <f>IF(ISBLANK('Unit Type (38)'!B44), " ", 'Unit Type (38)'!B44)</f>
        <v xml:space="preserve"> </v>
      </c>
      <c r="B2444" s="375" t="str">
        <f>IF(ISBLANK('Unit Type (38)'!C44), " ", 'Unit Type (38)'!C44)</f>
        <v xml:space="preserve"> </v>
      </c>
      <c r="C2444" s="375" t="e">
        <f>B2444*'Summary Sheet'!$C$40</f>
        <v>#VALUE!</v>
      </c>
    </row>
    <row r="2445" spans="1:3">
      <c r="A2445" s="375" t="str">
        <f>IF(ISBLANK('Unit Type (38)'!B45), " ", 'Unit Type (38)'!B45)</f>
        <v xml:space="preserve"> </v>
      </c>
      <c r="B2445" s="375" t="str">
        <f>IF(ISBLANK('Unit Type (38)'!C45), " ", 'Unit Type (38)'!C45)</f>
        <v xml:space="preserve"> </v>
      </c>
      <c r="C2445" s="375" t="e">
        <f>B2445*'Summary Sheet'!$C$40</f>
        <v>#VALUE!</v>
      </c>
    </row>
    <row r="2446" spans="1:3">
      <c r="A2446" s="375" t="str">
        <f>IF(ISBLANK('Unit Type (38)'!B46), " ", 'Unit Type (38)'!B46)</f>
        <v xml:space="preserve"> </v>
      </c>
      <c r="B2446" s="375" t="str">
        <f>IF(ISBLANK('Unit Type (38)'!C46), " ", 'Unit Type (38)'!C46)</f>
        <v xml:space="preserve"> </v>
      </c>
      <c r="C2446" s="375" t="e">
        <f>B2446*'Summary Sheet'!$C$40</f>
        <v>#VALUE!</v>
      </c>
    </row>
    <row r="2447" spans="1:3">
      <c r="A2447" s="375" t="str">
        <f>IF(ISBLANK('Unit Type (38)'!B47), " ", 'Unit Type (38)'!B47)</f>
        <v xml:space="preserve"> </v>
      </c>
      <c r="B2447" s="375" t="str">
        <f>IF(ISBLANK('Unit Type (38)'!C47), " ", 'Unit Type (38)'!C47)</f>
        <v xml:space="preserve"> </v>
      </c>
      <c r="C2447" s="375" t="e">
        <f>B2447*'Summary Sheet'!$C$40</f>
        <v>#VALUE!</v>
      </c>
    </row>
    <row r="2448" spans="1:3">
      <c r="A2448" s="375" t="str">
        <f>IF(ISBLANK('Unit Type (38)'!B48), " ", 'Unit Type (38)'!B48)</f>
        <v xml:space="preserve"> </v>
      </c>
      <c r="B2448" s="375" t="str">
        <f>IF(ISBLANK('Unit Type (38)'!C48), " ", 'Unit Type (38)'!C48)</f>
        <v xml:space="preserve"> </v>
      </c>
      <c r="C2448" s="375" t="e">
        <f>B2448*'Summary Sheet'!$C$40</f>
        <v>#VALUE!</v>
      </c>
    </row>
    <row r="2449" spans="1:3">
      <c r="A2449" s="375" t="str">
        <f>IF(ISBLANK('Unit Type (38)'!B49), " ", 'Unit Type (38)'!B49)</f>
        <v xml:space="preserve"> </v>
      </c>
      <c r="B2449" s="375" t="str">
        <f>IF(ISBLANK('Unit Type (38)'!C49), " ", 'Unit Type (38)'!C49)</f>
        <v xml:space="preserve"> </v>
      </c>
      <c r="C2449" s="375" t="e">
        <f>B2449*'Summary Sheet'!$C$40</f>
        <v>#VALUE!</v>
      </c>
    </row>
    <row r="2450" spans="1:3">
      <c r="A2450" s="375" t="str">
        <f>IF(ISBLANK('Unit Type (38)'!B50), " ", 'Unit Type (38)'!B50)</f>
        <v xml:space="preserve"> </v>
      </c>
      <c r="B2450" s="375" t="str">
        <f>IF(ISBLANK('Unit Type (38)'!C50), " ", 'Unit Type (38)'!C50)</f>
        <v xml:space="preserve"> </v>
      </c>
      <c r="C2450" s="375" t="e">
        <f>B2450*'Summary Sheet'!$C$40</f>
        <v>#VALUE!</v>
      </c>
    </row>
    <row r="2451" spans="1:3">
      <c r="A2451" s="375" t="str">
        <f>IF(ISBLANK('Unit Type (38)'!B51), " ", 'Unit Type (38)'!B51)</f>
        <v xml:space="preserve"> </v>
      </c>
      <c r="B2451" s="375" t="str">
        <f>IF(ISBLANK('Unit Type (38)'!C51), " ", 'Unit Type (38)'!C51)</f>
        <v xml:space="preserve"> </v>
      </c>
      <c r="C2451" s="375" t="e">
        <f>B2451*'Summary Sheet'!$C$40</f>
        <v>#VALUE!</v>
      </c>
    </row>
    <row r="2452" spans="1:3">
      <c r="A2452" s="375" t="str">
        <f>IF(ISBLANK('Unit Type (38)'!B52), " ", 'Unit Type (38)'!B52)</f>
        <v xml:space="preserve"> </v>
      </c>
      <c r="B2452" s="375" t="str">
        <f>IF(ISBLANK('Unit Type (38)'!C52), " ", 'Unit Type (38)'!C52)</f>
        <v xml:space="preserve"> </v>
      </c>
      <c r="C2452" s="375" t="e">
        <f>B2452*'Summary Sheet'!$C$40</f>
        <v>#VALUE!</v>
      </c>
    </row>
    <row r="2453" spans="1:3">
      <c r="A2453" s="375" t="str">
        <f>IF(ISBLANK('Unit Type (38)'!B53), " ", 'Unit Type (38)'!B53)</f>
        <v xml:space="preserve"> </v>
      </c>
      <c r="B2453" s="375" t="str">
        <f>IF(ISBLANK('Unit Type (38)'!C53), " ", 'Unit Type (38)'!C53)</f>
        <v xml:space="preserve"> </v>
      </c>
      <c r="C2453" s="375" t="e">
        <f>B2453*'Summary Sheet'!$C$40</f>
        <v>#VALUE!</v>
      </c>
    </row>
    <row r="2454" spans="1:3">
      <c r="A2454" s="375" t="str">
        <f>IF(ISBLANK('Unit Type (38)'!B54), " ", 'Unit Type (38)'!B54)</f>
        <v xml:space="preserve"> </v>
      </c>
      <c r="B2454" s="375" t="str">
        <f>IF(ISBLANK('Unit Type (38)'!C54), " ", 'Unit Type (38)'!C54)</f>
        <v xml:space="preserve"> </v>
      </c>
      <c r="C2454" s="375" t="e">
        <f>B2454*'Summary Sheet'!$C$40</f>
        <v>#VALUE!</v>
      </c>
    </row>
    <row r="2455" spans="1:3">
      <c r="A2455" s="375" t="str">
        <f>IF(ISBLANK('Unit Type (38)'!B55), " ", 'Unit Type (38)'!B55)</f>
        <v xml:space="preserve"> </v>
      </c>
      <c r="B2455" s="375" t="str">
        <f>IF(ISBLANK('Unit Type (38)'!C55), " ", 'Unit Type (38)'!C55)</f>
        <v xml:space="preserve"> </v>
      </c>
      <c r="C2455" s="375" t="e">
        <f>B2455*'Summary Sheet'!$C$40</f>
        <v>#VALUE!</v>
      </c>
    </row>
    <row r="2456" spans="1:3">
      <c r="A2456" s="375" t="str">
        <f>IF(ISBLANK('Unit Type (38)'!B56), " ", 'Unit Type (38)'!B56)</f>
        <v xml:space="preserve"> </v>
      </c>
      <c r="B2456" s="375" t="str">
        <f>IF(ISBLANK('Unit Type (38)'!C56), " ", 'Unit Type (38)'!C56)</f>
        <v xml:space="preserve"> </v>
      </c>
      <c r="C2456" s="375" t="e">
        <f>B2456*'Summary Sheet'!$C$40</f>
        <v>#VALUE!</v>
      </c>
    </row>
    <row r="2457" spans="1:3">
      <c r="A2457" s="375" t="str">
        <f>IF(ISBLANK('Unit Type (38)'!B57), " ", 'Unit Type (38)'!B57)</f>
        <v xml:space="preserve"> </v>
      </c>
      <c r="B2457" s="375" t="str">
        <f>IF(ISBLANK('Unit Type (38)'!C57), " ", 'Unit Type (38)'!C57)</f>
        <v xml:space="preserve"> </v>
      </c>
      <c r="C2457" s="375" t="e">
        <f>B2457*'Summary Sheet'!$C$40</f>
        <v>#VALUE!</v>
      </c>
    </row>
    <row r="2458" spans="1:3">
      <c r="A2458" s="375" t="str">
        <f>IF(ISBLANK('Unit Type (38)'!B58), " ", 'Unit Type (38)'!B58)</f>
        <v xml:space="preserve"> </v>
      </c>
      <c r="B2458" s="375" t="str">
        <f>IF(ISBLANK('Unit Type (38)'!C58), " ", 'Unit Type (38)'!C58)</f>
        <v xml:space="preserve"> </v>
      </c>
      <c r="C2458" s="375" t="e">
        <f>B2458*'Summary Sheet'!$C$40</f>
        <v>#VALUE!</v>
      </c>
    </row>
    <row r="2459" spans="1:3">
      <c r="A2459" s="375" t="str">
        <f>IF(ISBLANK('Unit Type (38)'!B59), " ", 'Unit Type (38)'!B59)</f>
        <v xml:space="preserve"> </v>
      </c>
      <c r="B2459" s="375" t="str">
        <f>IF(ISBLANK('Unit Type (38)'!C59), " ", 'Unit Type (38)'!C59)</f>
        <v xml:space="preserve"> </v>
      </c>
      <c r="C2459" s="375" t="e">
        <f>B2459*'Summary Sheet'!$C$40</f>
        <v>#VALUE!</v>
      </c>
    </row>
    <row r="2460" spans="1:3">
      <c r="A2460" s="375" t="str">
        <f>IF(ISBLANK('Unit Type (38)'!B60), " ", 'Unit Type (38)'!B60)</f>
        <v xml:space="preserve"> </v>
      </c>
      <c r="B2460" s="375" t="str">
        <f>IF(ISBLANK('Unit Type (38)'!C60), " ", 'Unit Type (38)'!C60)</f>
        <v xml:space="preserve"> </v>
      </c>
      <c r="C2460" s="375" t="e">
        <f>B2460*'Summary Sheet'!$C$40</f>
        <v>#VALUE!</v>
      </c>
    </row>
    <row r="2461" spans="1:3">
      <c r="A2461" s="375" t="str">
        <f>IF(ISBLANK('Unit Type (38)'!B61), " ", 'Unit Type (38)'!B61)</f>
        <v xml:space="preserve"> </v>
      </c>
      <c r="B2461" s="375" t="str">
        <f>IF(ISBLANK('Unit Type (38)'!C61), " ", 'Unit Type (38)'!C61)</f>
        <v xml:space="preserve"> </v>
      </c>
      <c r="C2461" s="375" t="e">
        <f>B2461*'Summary Sheet'!$C$40</f>
        <v>#VALUE!</v>
      </c>
    </row>
    <row r="2462" spans="1:3">
      <c r="A2462" s="375" t="str">
        <f>IF(ISBLANK('Unit Type (38)'!B62), " ", 'Unit Type (38)'!B62)</f>
        <v xml:space="preserve"> </v>
      </c>
      <c r="B2462" s="375" t="str">
        <f>IF(ISBLANK('Unit Type (38)'!C62), " ", 'Unit Type (38)'!C62)</f>
        <v xml:space="preserve"> </v>
      </c>
      <c r="C2462" s="375" t="e">
        <f>B2462*'Summary Sheet'!$C$40</f>
        <v>#VALUE!</v>
      </c>
    </row>
    <row r="2463" spans="1:3">
      <c r="A2463" s="375" t="str">
        <f>IF(ISBLANK('Unit Type (38)'!B63), " ", 'Unit Type (38)'!B63)</f>
        <v xml:space="preserve"> </v>
      </c>
      <c r="B2463" s="375" t="str">
        <f>IF(ISBLANK('Unit Type (38)'!C63), " ", 'Unit Type (38)'!C63)</f>
        <v xml:space="preserve"> </v>
      </c>
      <c r="C2463" s="375" t="e">
        <f>B2463*'Summary Sheet'!$C$40</f>
        <v>#VALUE!</v>
      </c>
    </row>
    <row r="2464" spans="1:3">
      <c r="A2464" s="375" t="str">
        <f>IF(ISBLANK('Unit Type (38)'!B64), " ", 'Unit Type (38)'!B64)</f>
        <v xml:space="preserve"> </v>
      </c>
      <c r="B2464" s="375" t="str">
        <f>IF(ISBLANK('Unit Type (38)'!C64), " ", 'Unit Type (38)'!C64)</f>
        <v xml:space="preserve"> </v>
      </c>
      <c r="C2464" s="375" t="e">
        <f>B2464*'Summary Sheet'!$C$40</f>
        <v>#VALUE!</v>
      </c>
    </row>
    <row r="2465" spans="1:3">
      <c r="A2465" s="375" t="str">
        <f>IF(ISBLANK('Unit Type (38)'!B65), " ", 'Unit Type (38)'!B65)</f>
        <v xml:space="preserve"> </v>
      </c>
      <c r="B2465" s="375" t="str">
        <f>IF(ISBLANK('Unit Type (38)'!C65), " ", 'Unit Type (38)'!C65)</f>
        <v xml:space="preserve"> </v>
      </c>
      <c r="C2465" s="375" t="e">
        <f>B2465*'Summary Sheet'!$C$40</f>
        <v>#VALUE!</v>
      </c>
    </row>
    <row r="2466" spans="1:3">
      <c r="A2466" s="375" t="str">
        <f>IF(ISBLANK('Unit Type (38)'!B66), " ", 'Unit Type (38)'!B66)</f>
        <v xml:space="preserve"> </v>
      </c>
      <c r="B2466" s="375" t="str">
        <f>IF(ISBLANK('Unit Type (38)'!C66), " ", 'Unit Type (38)'!C66)</f>
        <v xml:space="preserve"> </v>
      </c>
      <c r="C2466" s="375" t="e">
        <f>B2466*'Summary Sheet'!$C$40</f>
        <v>#VALUE!</v>
      </c>
    </row>
    <row r="2467" spans="1:3">
      <c r="A2467" s="375" t="str">
        <f>IF(ISBLANK('Unit Type (38)'!B67), " ", 'Unit Type (38)'!B67)</f>
        <v xml:space="preserve"> </v>
      </c>
      <c r="B2467" s="375" t="str">
        <f>IF(ISBLANK('Unit Type (38)'!C67), " ", 'Unit Type (38)'!C67)</f>
        <v xml:space="preserve"> </v>
      </c>
      <c r="C2467" s="375" t="e">
        <f>B2467*'Summary Sheet'!$C$40</f>
        <v>#VALUE!</v>
      </c>
    </row>
    <row r="2468" spans="1:3">
      <c r="A2468" s="375" t="str">
        <f>IF(ISBLANK('Unit Type (38)'!B68), " ", 'Unit Type (38)'!B68)</f>
        <v xml:space="preserve"> </v>
      </c>
      <c r="B2468" s="375" t="str">
        <f>IF(ISBLANK('Unit Type (38)'!C68), " ", 'Unit Type (38)'!C68)</f>
        <v xml:space="preserve"> </v>
      </c>
      <c r="C2468" s="375" t="e">
        <f>B2468*'Summary Sheet'!$C$40</f>
        <v>#VALUE!</v>
      </c>
    </row>
    <row r="2469" spans="1:3">
      <c r="A2469" s="375" t="str">
        <f>IF(ISBLANK('Unit Type (38)'!B69), " ", 'Unit Type (38)'!B69)</f>
        <v xml:space="preserve"> </v>
      </c>
      <c r="B2469" s="375" t="str">
        <f>IF(ISBLANK('Unit Type (38)'!C69), " ", 'Unit Type (38)'!C69)</f>
        <v xml:space="preserve"> </v>
      </c>
      <c r="C2469" s="375" t="e">
        <f>B2469*'Summary Sheet'!$C$40</f>
        <v>#VALUE!</v>
      </c>
    </row>
    <row r="2470" spans="1:3">
      <c r="A2470" s="375" t="str">
        <f>IF(ISBLANK('Unit Type (38)'!B70), " ", 'Unit Type (38)'!B70)</f>
        <v xml:space="preserve"> </v>
      </c>
      <c r="B2470" s="375" t="str">
        <f>IF(ISBLANK('Unit Type (38)'!C70), " ", 'Unit Type (38)'!C70)</f>
        <v xml:space="preserve"> </v>
      </c>
      <c r="C2470" s="375" t="e">
        <f>B2470*'Summary Sheet'!$C$40</f>
        <v>#VALUE!</v>
      </c>
    </row>
    <row r="2471" spans="1:3">
      <c r="A2471" s="375" t="str">
        <f>IF(ISBLANK('Unit Type (39)'!B6), " ", 'Unit Type (39)'!B6)</f>
        <v xml:space="preserve"> </v>
      </c>
      <c r="B2471" s="375" t="str">
        <f>IF(ISBLANK('Unit Type (39)'!C6), " ", 'Unit Type (39)'!C6)</f>
        <v xml:space="preserve"> </v>
      </c>
      <c r="C2471" s="375" t="e">
        <f>B2471*'Summary Sheet'!$C$41</f>
        <v>#VALUE!</v>
      </c>
    </row>
    <row r="2472" spans="1:3">
      <c r="A2472" s="375" t="str">
        <f>IF(ISBLANK('Unit Type (39)'!B7), " ", 'Unit Type (39)'!B7)</f>
        <v xml:space="preserve"> </v>
      </c>
      <c r="B2472" s="375" t="str">
        <f>IF(ISBLANK('Unit Type (39)'!C7), " ", 'Unit Type (39)'!C7)</f>
        <v xml:space="preserve"> </v>
      </c>
      <c r="C2472" s="375" t="e">
        <f>B2472*'Summary Sheet'!$C$41</f>
        <v>#VALUE!</v>
      </c>
    </row>
    <row r="2473" spans="1:3">
      <c r="A2473" s="375" t="str">
        <f>IF(ISBLANK('Unit Type (39)'!B8), " ", 'Unit Type (39)'!B8)</f>
        <v xml:space="preserve"> </v>
      </c>
      <c r="B2473" s="375" t="str">
        <f>IF(ISBLANK('Unit Type (39)'!C8), " ", 'Unit Type (39)'!C8)</f>
        <v xml:space="preserve"> </v>
      </c>
      <c r="C2473" s="375" t="e">
        <f>B2473*'Summary Sheet'!$C$41</f>
        <v>#VALUE!</v>
      </c>
    </row>
    <row r="2474" spans="1:3">
      <c r="A2474" s="375" t="str">
        <f>IF(ISBLANK('Unit Type (39)'!B9), " ", 'Unit Type (39)'!B9)</f>
        <v xml:space="preserve"> </v>
      </c>
      <c r="B2474" s="375" t="str">
        <f>IF(ISBLANK('Unit Type (39)'!C9), " ", 'Unit Type (39)'!C9)</f>
        <v xml:space="preserve"> </v>
      </c>
      <c r="C2474" s="375" t="e">
        <f>B2474*'Summary Sheet'!$C$41</f>
        <v>#VALUE!</v>
      </c>
    </row>
    <row r="2475" spans="1:3">
      <c r="A2475" s="375" t="str">
        <f>IF(ISBLANK('Unit Type (39)'!B10), " ", 'Unit Type (39)'!B10)</f>
        <v xml:space="preserve"> </v>
      </c>
      <c r="B2475" s="375" t="str">
        <f>IF(ISBLANK('Unit Type (39)'!C10), " ", 'Unit Type (39)'!C10)</f>
        <v xml:space="preserve"> </v>
      </c>
      <c r="C2475" s="375" t="e">
        <f>B2475*'Summary Sheet'!$C$41</f>
        <v>#VALUE!</v>
      </c>
    </row>
    <row r="2476" spans="1:3">
      <c r="A2476" s="375" t="str">
        <f>IF(ISBLANK('Unit Type (39)'!B11), " ", 'Unit Type (39)'!B11)</f>
        <v xml:space="preserve"> </v>
      </c>
      <c r="B2476" s="375" t="str">
        <f>IF(ISBLANK('Unit Type (39)'!C11), " ", 'Unit Type (39)'!C11)</f>
        <v xml:space="preserve"> </v>
      </c>
      <c r="C2476" s="375" t="e">
        <f>B2476*'Summary Sheet'!$C$41</f>
        <v>#VALUE!</v>
      </c>
    </row>
    <row r="2477" spans="1:3">
      <c r="A2477" s="375" t="str">
        <f>IF(ISBLANK('Unit Type (39)'!B12), " ", 'Unit Type (39)'!B12)</f>
        <v xml:space="preserve"> </v>
      </c>
      <c r="B2477" s="375" t="str">
        <f>IF(ISBLANK('Unit Type (39)'!C12), " ", 'Unit Type (39)'!C12)</f>
        <v xml:space="preserve"> </v>
      </c>
      <c r="C2477" s="375" t="e">
        <f>B2477*'Summary Sheet'!$C$41</f>
        <v>#VALUE!</v>
      </c>
    </row>
    <row r="2478" spans="1:3">
      <c r="A2478" s="375" t="str">
        <f>IF(ISBLANK('Unit Type (39)'!B13), " ", 'Unit Type (39)'!B13)</f>
        <v xml:space="preserve"> </v>
      </c>
      <c r="B2478" s="375" t="str">
        <f>IF(ISBLANK('Unit Type (39)'!C13), " ", 'Unit Type (39)'!C13)</f>
        <v xml:space="preserve"> </v>
      </c>
      <c r="C2478" s="375" t="e">
        <f>B2478*'Summary Sheet'!$C$41</f>
        <v>#VALUE!</v>
      </c>
    </row>
    <row r="2479" spans="1:3">
      <c r="A2479" s="375" t="str">
        <f>IF(ISBLANK('Unit Type (39)'!B14), " ", 'Unit Type (39)'!B14)</f>
        <v xml:space="preserve"> </v>
      </c>
      <c r="B2479" s="375" t="str">
        <f>IF(ISBLANK('Unit Type (39)'!C14), " ", 'Unit Type (39)'!C14)</f>
        <v xml:space="preserve"> </v>
      </c>
      <c r="C2479" s="375" t="e">
        <f>B2479*'Summary Sheet'!$C$41</f>
        <v>#VALUE!</v>
      </c>
    </row>
    <row r="2480" spans="1:3">
      <c r="A2480" s="375" t="str">
        <f>IF(ISBLANK('Unit Type (39)'!B15), " ", 'Unit Type (39)'!B15)</f>
        <v xml:space="preserve"> </v>
      </c>
      <c r="B2480" s="375" t="str">
        <f>IF(ISBLANK('Unit Type (39)'!C15), " ", 'Unit Type (39)'!C15)</f>
        <v xml:space="preserve"> </v>
      </c>
      <c r="C2480" s="375" t="e">
        <f>B2480*'Summary Sheet'!$C$41</f>
        <v>#VALUE!</v>
      </c>
    </row>
    <row r="2481" spans="1:3">
      <c r="A2481" s="375" t="str">
        <f>IF(ISBLANK('Unit Type (39)'!B16), " ", 'Unit Type (39)'!B16)</f>
        <v xml:space="preserve"> </v>
      </c>
      <c r="B2481" s="375" t="str">
        <f>IF(ISBLANK('Unit Type (39)'!C16), " ", 'Unit Type (39)'!C16)</f>
        <v xml:space="preserve"> </v>
      </c>
      <c r="C2481" s="375" t="e">
        <f>B2481*'Summary Sheet'!$C$41</f>
        <v>#VALUE!</v>
      </c>
    </row>
    <row r="2482" spans="1:3">
      <c r="A2482" s="375" t="str">
        <f>IF(ISBLANK('Unit Type (39)'!B17), " ", 'Unit Type (39)'!B17)</f>
        <v xml:space="preserve"> </v>
      </c>
      <c r="B2482" s="375" t="str">
        <f>IF(ISBLANK('Unit Type (39)'!C17), " ", 'Unit Type (39)'!C17)</f>
        <v xml:space="preserve"> </v>
      </c>
      <c r="C2482" s="375" t="e">
        <f>B2482*'Summary Sheet'!$C$41</f>
        <v>#VALUE!</v>
      </c>
    </row>
    <row r="2483" spans="1:3">
      <c r="A2483" s="375" t="str">
        <f>IF(ISBLANK('Unit Type (39)'!B18), " ", 'Unit Type (39)'!B18)</f>
        <v xml:space="preserve"> </v>
      </c>
      <c r="B2483" s="375" t="str">
        <f>IF(ISBLANK('Unit Type (39)'!C18), " ", 'Unit Type (39)'!C18)</f>
        <v xml:space="preserve"> </v>
      </c>
      <c r="C2483" s="375" t="e">
        <f>B2483*'Summary Sheet'!$C$41</f>
        <v>#VALUE!</v>
      </c>
    </row>
    <row r="2484" spans="1:3">
      <c r="A2484" s="375" t="str">
        <f>IF(ISBLANK('Unit Type (39)'!B19), " ", 'Unit Type (39)'!B19)</f>
        <v xml:space="preserve"> </v>
      </c>
      <c r="B2484" s="375" t="str">
        <f>IF(ISBLANK('Unit Type (39)'!C19), " ", 'Unit Type (39)'!C19)</f>
        <v xml:space="preserve"> </v>
      </c>
      <c r="C2484" s="375" t="e">
        <f>B2484*'Summary Sheet'!$C$41</f>
        <v>#VALUE!</v>
      </c>
    </row>
    <row r="2485" spans="1:3">
      <c r="A2485" s="375" t="str">
        <f>IF(ISBLANK('Unit Type (39)'!B20), " ", 'Unit Type (39)'!B20)</f>
        <v xml:space="preserve"> </v>
      </c>
      <c r="B2485" s="375" t="str">
        <f>IF(ISBLANK('Unit Type (39)'!C20), " ", 'Unit Type (39)'!C20)</f>
        <v xml:space="preserve"> </v>
      </c>
      <c r="C2485" s="375" t="e">
        <f>B2485*'Summary Sheet'!$C$41</f>
        <v>#VALUE!</v>
      </c>
    </row>
    <row r="2486" spans="1:3">
      <c r="A2486" s="375" t="str">
        <f>IF(ISBLANK('Unit Type (39)'!B21), " ", 'Unit Type (39)'!B21)</f>
        <v xml:space="preserve"> </v>
      </c>
      <c r="B2486" s="375" t="str">
        <f>IF(ISBLANK('Unit Type (39)'!C21), " ", 'Unit Type (39)'!C21)</f>
        <v xml:space="preserve"> </v>
      </c>
      <c r="C2486" s="375" t="e">
        <f>B2486*'Summary Sheet'!$C$41</f>
        <v>#VALUE!</v>
      </c>
    </row>
    <row r="2487" spans="1:3">
      <c r="A2487" s="375" t="str">
        <f>IF(ISBLANK('Unit Type (39)'!B22), " ", 'Unit Type (39)'!B22)</f>
        <v xml:space="preserve"> </v>
      </c>
      <c r="B2487" s="375" t="str">
        <f>IF(ISBLANK('Unit Type (39)'!C22), " ", 'Unit Type (39)'!C22)</f>
        <v xml:space="preserve"> </v>
      </c>
      <c r="C2487" s="375" t="e">
        <f>B2487*'Summary Sheet'!$C$41</f>
        <v>#VALUE!</v>
      </c>
    </row>
    <row r="2488" spans="1:3">
      <c r="A2488" s="375" t="str">
        <f>IF(ISBLANK('Unit Type (39)'!B23), " ", 'Unit Type (39)'!B23)</f>
        <v xml:space="preserve"> </v>
      </c>
      <c r="B2488" s="375" t="str">
        <f>IF(ISBLANK('Unit Type (39)'!C23), " ", 'Unit Type (39)'!C23)</f>
        <v xml:space="preserve"> </v>
      </c>
      <c r="C2488" s="375" t="e">
        <f>B2488*'Summary Sheet'!$C$41</f>
        <v>#VALUE!</v>
      </c>
    </row>
    <row r="2489" spans="1:3">
      <c r="A2489" s="375" t="str">
        <f>IF(ISBLANK('Unit Type (39)'!B24), " ", 'Unit Type (39)'!B24)</f>
        <v xml:space="preserve"> </v>
      </c>
      <c r="B2489" s="375" t="str">
        <f>IF(ISBLANK('Unit Type (39)'!C24), " ", 'Unit Type (39)'!C24)</f>
        <v xml:space="preserve"> </v>
      </c>
      <c r="C2489" s="375" t="e">
        <f>B2489*'Summary Sheet'!$C$41</f>
        <v>#VALUE!</v>
      </c>
    </row>
    <row r="2490" spans="1:3">
      <c r="A2490" s="375" t="str">
        <f>IF(ISBLANK('Unit Type (39)'!B25), " ", 'Unit Type (39)'!B25)</f>
        <v xml:space="preserve"> </v>
      </c>
      <c r="B2490" s="375" t="str">
        <f>IF(ISBLANK('Unit Type (39)'!C25), " ", 'Unit Type (39)'!C25)</f>
        <v xml:space="preserve"> </v>
      </c>
      <c r="C2490" s="375" t="e">
        <f>B2490*'Summary Sheet'!$C$41</f>
        <v>#VALUE!</v>
      </c>
    </row>
    <row r="2491" spans="1:3">
      <c r="A2491" s="375" t="str">
        <f>IF(ISBLANK('Unit Type (39)'!B26), " ", 'Unit Type (39)'!B26)</f>
        <v xml:space="preserve"> </v>
      </c>
      <c r="B2491" s="375" t="str">
        <f>IF(ISBLANK('Unit Type (39)'!C26), " ", 'Unit Type (39)'!C26)</f>
        <v xml:space="preserve"> </v>
      </c>
      <c r="C2491" s="375" t="e">
        <f>B2491*'Summary Sheet'!$C$41</f>
        <v>#VALUE!</v>
      </c>
    </row>
    <row r="2492" spans="1:3">
      <c r="A2492" s="375" t="str">
        <f>IF(ISBLANK('Unit Type (39)'!B27), " ", 'Unit Type (39)'!B27)</f>
        <v xml:space="preserve"> </v>
      </c>
      <c r="B2492" s="375" t="str">
        <f>IF(ISBLANK('Unit Type (39)'!C27), " ", 'Unit Type (39)'!C27)</f>
        <v xml:space="preserve"> </v>
      </c>
      <c r="C2492" s="375" t="e">
        <f>B2492*'Summary Sheet'!$C$41</f>
        <v>#VALUE!</v>
      </c>
    </row>
    <row r="2493" spans="1:3">
      <c r="A2493" s="375" t="str">
        <f>IF(ISBLANK('Unit Type (39)'!B28), " ", 'Unit Type (39)'!B28)</f>
        <v xml:space="preserve"> </v>
      </c>
      <c r="B2493" s="375" t="str">
        <f>IF(ISBLANK('Unit Type (39)'!C28), " ", 'Unit Type (39)'!C28)</f>
        <v xml:space="preserve"> </v>
      </c>
      <c r="C2493" s="375" t="e">
        <f>B2493*'Summary Sheet'!$C$41</f>
        <v>#VALUE!</v>
      </c>
    </row>
    <row r="2494" spans="1:3">
      <c r="A2494" s="375" t="str">
        <f>IF(ISBLANK('Unit Type (39)'!B29), " ", 'Unit Type (39)'!B29)</f>
        <v xml:space="preserve"> </v>
      </c>
      <c r="B2494" s="375" t="str">
        <f>IF(ISBLANK('Unit Type (39)'!C29), " ", 'Unit Type (39)'!C29)</f>
        <v xml:space="preserve"> </v>
      </c>
      <c r="C2494" s="375" t="e">
        <f>B2494*'Summary Sheet'!$C$41</f>
        <v>#VALUE!</v>
      </c>
    </row>
    <row r="2495" spans="1:3">
      <c r="A2495" s="375" t="str">
        <f>IF(ISBLANK('Unit Type (39)'!B30), " ", 'Unit Type (39)'!B30)</f>
        <v xml:space="preserve"> </v>
      </c>
      <c r="B2495" s="375" t="str">
        <f>IF(ISBLANK('Unit Type (39)'!C30), " ", 'Unit Type (39)'!C30)</f>
        <v xml:space="preserve"> </v>
      </c>
      <c r="C2495" s="375" t="e">
        <f>B2495*'Summary Sheet'!$C$41</f>
        <v>#VALUE!</v>
      </c>
    </row>
    <row r="2496" spans="1:3">
      <c r="A2496" s="375" t="str">
        <f>IF(ISBLANK('Unit Type (39)'!B31), " ", 'Unit Type (39)'!B31)</f>
        <v xml:space="preserve"> </v>
      </c>
      <c r="B2496" s="375" t="str">
        <f>IF(ISBLANK('Unit Type (39)'!C31), " ", 'Unit Type (39)'!C31)</f>
        <v xml:space="preserve"> </v>
      </c>
      <c r="C2496" s="375" t="e">
        <f>B2496*'Summary Sheet'!$C$41</f>
        <v>#VALUE!</v>
      </c>
    </row>
    <row r="2497" spans="1:3">
      <c r="A2497" s="375" t="str">
        <f>IF(ISBLANK('Unit Type (39)'!B32), " ", 'Unit Type (39)'!B32)</f>
        <v xml:space="preserve"> </v>
      </c>
      <c r="B2497" s="375" t="str">
        <f>IF(ISBLANK('Unit Type (39)'!C32), " ", 'Unit Type (39)'!C32)</f>
        <v xml:space="preserve"> </v>
      </c>
      <c r="C2497" s="375" t="e">
        <f>B2497*'Summary Sheet'!$C$41</f>
        <v>#VALUE!</v>
      </c>
    </row>
    <row r="2498" spans="1:3">
      <c r="A2498" s="375" t="str">
        <f>IF(ISBLANK('Unit Type (39)'!B33), " ", 'Unit Type (39)'!B33)</f>
        <v xml:space="preserve"> </v>
      </c>
      <c r="B2498" s="375" t="str">
        <f>IF(ISBLANK('Unit Type (39)'!C33), " ", 'Unit Type (39)'!C33)</f>
        <v xml:space="preserve"> </v>
      </c>
      <c r="C2498" s="375" t="e">
        <f>B2498*'Summary Sheet'!$C$41</f>
        <v>#VALUE!</v>
      </c>
    </row>
    <row r="2499" spans="1:3">
      <c r="A2499" s="375" t="str">
        <f>IF(ISBLANK('Unit Type (39)'!B34), " ", 'Unit Type (39)'!B34)</f>
        <v xml:space="preserve"> </v>
      </c>
      <c r="B2499" s="375" t="str">
        <f>IF(ISBLANK('Unit Type (39)'!C34), " ", 'Unit Type (39)'!C34)</f>
        <v xml:space="preserve"> </v>
      </c>
      <c r="C2499" s="375" t="e">
        <f>B2499*'Summary Sheet'!$C$41</f>
        <v>#VALUE!</v>
      </c>
    </row>
    <row r="2500" spans="1:3">
      <c r="A2500" s="375" t="str">
        <f>IF(ISBLANK('Unit Type (39)'!B35), " ", 'Unit Type (39)'!B35)</f>
        <v xml:space="preserve"> </v>
      </c>
      <c r="B2500" s="375" t="str">
        <f>IF(ISBLANK('Unit Type (39)'!C35), " ", 'Unit Type (39)'!C35)</f>
        <v xml:space="preserve"> </v>
      </c>
      <c r="C2500" s="375" t="e">
        <f>B2500*'Summary Sheet'!$C$41</f>
        <v>#VALUE!</v>
      </c>
    </row>
    <row r="2501" spans="1:3">
      <c r="A2501" s="375" t="str">
        <f>IF(ISBLANK('Unit Type (39)'!B36), " ", 'Unit Type (39)'!B36)</f>
        <v xml:space="preserve"> </v>
      </c>
      <c r="B2501" s="375" t="str">
        <f>IF(ISBLANK('Unit Type (39)'!C36), " ", 'Unit Type (39)'!C36)</f>
        <v xml:space="preserve"> </v>
      </c>
      <c r="C2501" s="375" t="e">
        <f>B2501*'Summary Sheet'!$C$41</f>
        <v>#VALUE!</v>
      </c>
    </row>
    <row r="2502" spans="1:3">
      <c r="A2502" s="375" t="str">
        <f>IF(ISBLANK('Unit Type (39)'!B37), " ", 'Unit Type (39)'!B37)</f>
        <v xml:space="preserve"> </v>
      </c>
      <c r="B2502" s="375" t="str">
        <f>IF(ISBLANK('Unit Type (39)'!C37), " ", 'Unit Type (39)'!C37)</f>
        <v xml:space="preserve"> </v>
      </c>
      <c r="C2502" s="375" t="e">
        <f>B2502*'Summary Sheet'!$C$41</f>
        <v>#VALUE!</v>
      </c>
    </row>
    <row r="2503" spans="1:3">
      <c r="A2503" s="375" t="str">
        <f>IF(ISBLANK('Unit Type (39)'!B38), " ", 'Unit Type (39)'!B38)</f>
        <v xml:space="preserve"> </v>
      </c>
      <c r="B2503" s="375" t="str">
        <f>IF(ISBLANK('Unit Type (39)'!C38), " ", 'Unit Type (39)'!C38)</f>
        <v xml:space="preserve"> </v>
      </c>
      <c r="C2503" s="375" t="e">
        <f>B2503*'Summary Sheet'!$C$41</f>
        <v>#VALUE!</v>
      </c>
    </row>
    <row r="2504" spans="1:3">
      <c r="A2504" s="375" t="str">
        <f>IF(ISBLANK('Unit Type (39)'!B39), " ", 'Unit Type (39)'!B39)</f>
        <v xml:space="preserve"> </v>
      </c>
      <c r="B2504" s="375" t="str">
        <f>IF(ISBLANK('Unit Type (39)'!C39), " ", 'Unit Type (39)'!C39)</f>
        <v xml:space="preserve"> </v>
      </c>
      <c r="C2504" s="375" t="e">
        <f>B2504*'Summary Sheet'!$C$41</f>
        <v>#VALUE!</v>
      </c>
    </row>
    <row r="2505" spans="1:3">
      <c r="A2505" s="375" t="str">
        <f>IF(ISBLANK('Unit Type (39)'!B40), " ", 'Unit Type (39)'!B40)</f>
        <v xml:space="preserve"> </v>
      </c>
      <c r="B2505" s="375" t="str">
        <f>IF(ISBLANK('Unit Type (39)'!C40), " ", 'Unit Type (39)'!C40)</f>
        <v xml:space="preserve"> </v>
      </c>
      <c r="C2505" s="375" t="e">
        <f>B2505*'Summary Sheet'!$C$41</f>
        <v>#VALUE!</v>
      </c>
    </row>
    <row r="2506" spans="1:3">
      <c r="A2506" s="375" t="str">
        <f>IF(ISBLANK('Unit Type (39)'!B41), " ", 'Unit Type (39)'!B41)</f>
        <v xml:space="preserve"> </v>
      </c>
      <c r="B2506" s="375" t="str">
        <f>IF(ISBLANK('Unit Type (39)'!C41), " ", 'Unit Type (39)'!C41)</f>
        <v xml:space="preserve"> </v>
      </c>
      <c r="C2506" s="375" t="e">
        <f>B2506*'Summary Sheet'!$C$41</f>
        <v>#VALUE!</v>
      </c>
    </row>
    <row r="2507" spans="1:3">
      <c r="A2507" s="375" t="str">
        <f>IF(ISBLANK('Unit Type (39)'!B42), " ", 'Unit Type (39)'!B42)</f>
        <v xml:space="preserve"> </v>
      </c>
      <c r="B2507" s="375" t="str">
        <f>IF(ISBLANK('Unit Type (39)'!C42), " ", 'Unit Type (39)'!C42)</f>
        <v xml:space="preserve"> </v>
      </c>
      <c r="C2507" s="375" t="e">
        <f>B2507*'Summary Sheet'!$C$41</f>
        <v>#VALUE!</v>
      </c>
    </row>
    <row r="2508" spans="1:3">
      <c r="A2508" s="375" t="str">
        <f>IF(ISBLANK('Unit Type (39)'!B43), " ", 'Unit Type (39)'!B43)</f>
        <v xml:space="preserve"> </v>
      </c>
      <c r="B2508" s="375" t="str">
        <f>IF(ISBLANK('Unit Type (39)'!C43), " ", 'Unit Type (39)'!C43)</f>
        <v xml:space="preserve"> </v>
      </c>
      <c r="C2508" s="375" t="e">
        <f>B2508*'Summary Sheet'!$C$41</f>
        <v>#VALUE!</v>
      </c>
    </row>
    <row r="2509" spans="1:3">
      <c r="A2509" s="375" t="str">
        <f>IF(ISBLANK('Unit Type (39)'!B44), " ", 'Unit Type (39)'!B44)</f>
        <v xml:space="preserve"> </v>
      </c>
      <c r="B2509" s="375" t="str">
        <f>IF(ISBLANK('Unit Type (39)'!C44), " ", 'Unit Type (39)'!C44)</f>
        <v xml:space="preserve"> </v>
      </c>
      <c r="C2509" s="375" t="e">
        <f>B2509*'Summary Sheet'!$C$41</f>
        <v>#VALUE!</v>
      </c>
    </row>
    <row r="2510" spans="1:3">
      <c r="A2510" s="375" t="str">
        <f>IF(ISBLANK('Unit Type (39)'!B45), " ", 'Unit Type (39)'!B45)</f>
        <v xml:space="preserve"> </v>
      </c>
      <c r="B2510" s="375" t="str">
        <f>IF(ISBLANK('Unit Type (39)'!C45), " ", 'Unit Type (39)'!C45)</f>
        <v xml:space="preserve"> </v>
      </c>
      <c r="C2510" s="375" t="e">
        <f>B2510*'Summary Sheet'!$C$41</f>
        <v>#VALUE!</v>
      </c>
    </row>
    <row r="2511" spans="1:3">
      <c r="A2511" s="375" t="str">
        <f>IF(ISBLANK('Unit Type (39)'!B46), " ", 'Unit Type (39)'!B46)</f>
        <v xml:space="preserve"> </v>
      </c>
      <c r="B2511" s="375" t="str">
        <f>IF(ISBLANK('Unit Type (39)'!C46), " ", 'Unit Type (39)'!C46)</f>
        <v xml:space="preserve"> </v>
      </c>
      <c r="C2511" s="375" t="e">
        <f>B2511*'Summary Sheet'!$C$41</f>
        <v>#VALUE!</v>
      </c>
    </row>
    <row r="2512" spans="1:3">
      <c r="A2512" s="375" t="str">
        <f>IF(ISBLANK('Unit Type (39)'!B47), " ", 'Unit Type (39)'!B47)</f>
        <v xml:space="preserve"> </v>
      </c>
      <c r="B2512" s="375" t="str">
        <f>IF(ISBLANK('Unit Type (39)'!C47), " ", 'Unit Type (39)'!C47)</f>
        <v xml:space="preserve"> </v>
      </c>
      <c r="C2512" s="375" t="e">
        <f>B2512*'Summary Sheet'!$C$41</f>
        <v>#VALUE!</v>
      </c>
    </row>
    <row r="2513" spans="1:3">
      <c r="A2513" s="375" t="str">
        <f>IF(ISBLANK('Unit Type (39)'!B48), " ", 'Unit Type (39)'!B48)</f>
        <v xml:space="preserve"> </v>
      </c>
      <c r="B2513" s="375" t="str">
        <f>IF(ISBLANK('Unit Type (39)'!C48), " ", 'Unit Type (39)'!C48)</f>
        <v xml:space="preserve"> </v>
      </c>
      <c r="C2513" s="375" t="e">
        <f>B2513*'Summary Sheet'!$C$41</f>
        <v>#VALUE!</v>
      </c>
    </row>
    <row r="2514" spans="1:3">
      <c r="A2514" s="375" t="str">
        <f>IF(ISBLANK('Unit Type (39)'!B49), " ", 'Unit Type (39)'!B49)</f>
        <v xml:space="preserve"> </v>
      </c>
      <c r="B2514" s="375" t="str">
        <f>IF(ISBLANK('Unit Type (39)'!C49), " ", 'Unit Type (39)'!C49)</f>
        <v xml:space="preserve"> </v>
      </c>
      <c r="C2514" s="375" t="e">
        <f>B2514*'Summary Sheet'!$C$41</f>
        <v>#VALUE!</v>
      </c>
    </row>
    <row r="2515" spans="1:3">
      <c r="A2515" s="375" t="str">
        <f>IF(ISBLANK('Unit Type (39)'!B50), " ", 'Unit Type (39)'!B50)</f>
        <v xml:space="preserve"> </v>
      </c>
      <c r="B2515" s="375" t="str">
        <f>IF(ISBLANK('Unit Type (39)'!C50), " ", 'Unit Type (39)'!C50)</f>
        <v xml:space="preserve"> </v>
      </c>
      <c r="C2515" s="375" t="e">
        <f>B2515*'Summary Sheet'!$C$41</f>
        <v>#VALUE!</v>
      </c>
    </row>
    <row r="2516" spans="1:3">
      <c r="A2516" s="375" t="str">
        <f>IF(ISBLANK('Unit Type (39)'!B51), " ", 'Unit Type (39)'!B51)</f>
        <v xml:space="preserve"> </v>
      </c>
      <c r="B2516" s="375" t="str">
        <f>IF(ISBLANK('Unit Type (39)'!C51), " ", 'Unit Type (39)'!C51)</f>
        <v xml:space="preserve"> </v>
      </c>
      <c r="C2516" s="375" t="e">
        <f>B2516*'Summary Sheet'!$C$41</f>
        <v>#VALUE!</v>
      </c>
    </row>
    <row r="2517" spans="1:3">
      <c r="A2517" s="375" t="str">
        <f>IF(ISBLANK('Unit Type (39)'!B52), " ", 'Unit Type (39)'!B52)</f>
        <v xml:space="preserve"> </v>
      </c>
      <c r="B2517" s="375" t="str">
        <f>IF(ISBLANK('Unit Type (39)'!C52), " ", 'Unit Type (39)'!C52)</f>
        <v xml:space="preserve"> </v>
      </c>
      <c r="C2517" s="375" t="e">
        <f>B2517*'Summary Sheet'!$C$41</f>
        <v>#VALUE!</v>
      </c>
    </row>
    <row r="2518" spans="1:3">
      <c r="A2518" s="375" t="str">
        <f>IF(ISBLANK('Unit Type (39)'!B53), " ", 'Unit Type (39)'!B53)</f>
        <v xml:space="preserve"> </v>
      </c>
      <c r="B2518" s="375" t="str">
        <f>IF(ISBLANK('Unit Type (39)'!C53), " ", 'Unit Type (39)'!C53)</f>
        <v xml:space="preserve"> </v>
      </c>
      <c r="C2518" s="375" t="e">
        <f>B2518*'Summary Sheet'!$C$41</f>
        <v>#VALUE!</v>
      </c>
    </row>
    <row r="2519" spans="1:3">
      <c r="A2519" s="375" t="str">
        <f>IF(ISBLANK('Unit Type (39)'!B54), " ", 'Unit Type (39)'!B54)</f>
        <v xml:space="preserve"> </v>
      </c>
      <c r="B2519" s="375" t="str">
        <f>IF(ISBLANK('Unit Type (39)'!C54), " ", 'Unit Type (39)'!C54)</f>
        <v xml:space="preserve"> </v>
      </c>
      <c r="C2519" s="375" t="e">
        <f>B2519*'Summary Sheet'!$C$41</f>
        <v>#VALUE!</v>
      </c>
    </row>
    <row r="2520" spans="1:3">
      <c r="A2520" s="375" t="str">
        <f>IF(ISBLANK('Unit Type (39)'!B55), " ", 'Unit Type (39)'!B55)</f>
        <v xml:space="preserve"> </v>
      </c>
      <c r="B2520" s="375" t="str">
        <f>IF(ISBLANK('Unit Type (39)'!C55), " ", 'Unit Type (39)'!C55)</f>
        <v xml:space="preserve"> </v>
      </c>
      <c r="C2520" s="375" t="e">
        <f>B2520*'Summary Sheet'!$C$41</f>
        <v>#VALUE!</v>
      </c>
    </row>
    <row r="2521" spans="1:3">
      <c r="A2521" s="375" t="str">
        <f>IF(ISBLANK('Unit Type (39)'!B56), " ", 'Unit Type (39)'!B56)</f>
        <v xml:space="preserve"> </v>
      </c>
      <c r="B2521" s="375" t="str">
        <f>IF(ISBLANK('Unit Type (39)'!C56), " ", 'Unit Type (39)'!C56)</f>
        <v xml:space="preserve"> </v>
      </c>
      <c r="C2521" s="375" t="e">
        <f>B2521*'Summary Sheet'!$C$41</f>
        <v>#VALUE!</v>
      </c>
    </row>
    <row r="2522" spans="1:3">
      <c r="A2522" s="375" t="str">
        <f>IF(ISBLANK('Unit Type (39)'!B57), " ", 'Unit Type (39)'!B57)</f>
        <v xml:space="preserve"> </v>
      </c>
      <c r="B2522" s="375" t="str">
        <f>IF(ISBLANK('Unit Type (39)'!C57), " ", 'Unit Type (39)'!C57)</f>
        <v xml:space="preserve"> </v>
      </c>
      <c r="C2522" s="375" t="e">
        <f>B2522*'Summary Sheet'!$C$41</f>
        <v>#VALUE!</v>
      </c>
    </row>
    <row r="2523" spans="1:3">
      <c r="A2523" s="375" t="str">
        <f>IF(ISBLANK('Unit Type (39)'!B58), " ", 'Unit Type (39)'!B58)</f>
        <v xml:space="preserve"> </v>
      </c>
      <c r="B2523" s="375" t="str">
        <f>IF(ISBLANK('Unit Type (39)'!C58), " ", 'Unit Type (39)'!C58)</f>
        <v xml:space="preserve"> </v>
      </c>
      <c r="C2523" s="375" t="e">
        <f>B2523*'Summary Sheet'!$C$41</f>
        <v>#VALUE!</v>
      </c>
    </row>
    <row r="2524" spans="1:3">
      <c r="A2524" s="375" t="str">
        <f>IF(ISBLANK('Unit Type (39)'!B59), " ", 'Unit Type (39)'!B59)</f>
        <v xml:space="preserve"> </v>
      </c>
      <c r="B2524" s="375" t="str">
        <f>IF(ISBLANK('Unit Type (39)'!C59), " ", 'Unit Type (39)'!C59)</f>
        <v xml:space="preserve"> </v>
      </c>
      <c r="C2524" s="375" t="e">
        <f>B2524*'Summary Sheet'!$C$41</f>
        <v>#VALUE!</v>
      </c>
    </row>
    <row r="2525" spans="1:3">
      <c r="A2525" s="375" t="str">
        <f>IF(ISBLANK('Unit Type (39)'!B60), " ", 'Unit Type (39)'!B60)</f>
        <v xml:space="preserve"> </v>
      </c>
      <c r="B2525" s="375" t="str">
        <f>IF(ISBLANK('Unit Type (39)'!C60), " ", 'Unit Type (39)'!C60)</f>
        <v xml:space="preserve"> </v>
      </c>
      <c r="C2525" s="375" t="e">
        <f>B2525*'Summary Sheet'!$C$41</f>
        <v>#VALUE!</v>
      </c>
    </row>
    <row r="2526" spans="1:3">
      <c r="A2526" s="375" t="str">
        <f>IF(ISBLANK('Unit Type (39)'!B61), " ", 'Unit Type (39)'!B61)</f>
        <v xml:space="preserve"> </v>
      </c>
      <c r="B2526" s="375" t="str">
        <f>IF(ISBLANK('Unit Type (39)'!C61), " ", 'Unit Type (39)'!C61)</f>
        <v xml:space="preserve"> </v>
      </c>
      <c r="C2526" s="375" t="e">
        <f>B2526*'Summary Sheet'!$C$41</f>
        <v>#VALUE!</v>
      </c>
    </row>
    <row r="2527" spans="1:3">
      <c r="A2527" s="375" t="str">
        <f>IF(ISBLANK('Unit Type (39)'!B62), " ", 'Unit Type (39)'!B62)</f>
        <v xml:space="preserve"> </v>
      </c>
      <c r="B2527" s="375" t="str">
        <f>IF(ISBLANK('Unit Type (39)'!C62), " ", 'Unit Type (39)'!C62)</f>
        <v xml:space="preserve"> </v>
      </c>
      <c r="C2527" s="375" t="e">
        <f>B2527*'Summary Sheet'!$C$41</f>
        <v>#VALUE!</v>
      </c>
    </row>
    <row r="2528" spans="1:3">
      <c r="A2528" s="375" t="str">
        <f>IF(ISBLANK('Unit Type (39)'!B63), " ", 'Unit Type (39)'!B63)</f>
        <v xml:space="preserve"> </v>
      </c>
      <c r="B2528" s="375" t="str">
        <f>IF(ISBLANK('Unit Type (39)'!C63), " ", 'Unit Type (39)'!C63)</f>
        <v xml:space="preserve"> </v>
      </c>
      <c r="C2528" s="375" t="e">
        <f>B2528*'Summary Sheet'!$C$41</f>
        <v>#VALUE!</v>
      </c>
    </row>
    <row r="2529" spans="1:3">
      <c r="A2529" s="375" t="str">
        <f>IF(ISBLANK('Unit Type (39)'!B64), " ", 'Unit Type (39)'!B64)</f>
        <v xml:space="preserve"> </v>
      </c>
      <c r="B2529" s="375" t="str">
        <f>IF(ISBLANK('Unit Type (39)'!C64), " ", 'Unit Type (39)'!C64)</f>
        <v xml:space="preserve"> </v>
      </c>
      <c r="C2529" s="375" t="e">
        <f>B2529*'Summary Sheet'!$C$41</f>
        <v>#VALUE!</v>
      </c>
    </row>
    <row r="2530" spans="1:3">
      <c r="A2530" s="375" t="str">
        <f>IF(ISBLANK('Unit Type (39)'!B65), " ", 'Unit Type (39)'!B65)</f>
        <v xml:space="preserve"> </v>
      </c>
      <c r="B2530" s="375" t="str">
        <f>IF(ISBLANK('Unit Type (39)'!C65), " ", 'Unit Type (39)'!C65)</f>
        <v xml:space="preserve"> </v>
      </c>
      <c r="C2530" s="375" t="e">
        <f>B2530*'Summary Sheet'!$C$41</f>
        <v>#VALUE!</v>
      </c>
    </row>
    <row r="2531" spans="1:3">
      <c r="A2531" s="375" t="str">
        <f>IF(ISBLANK('Unit Type (39)'!B66), " ", 'Unit Type (39)'!B66)</f>
        <v xml:space="preserve"> </v>
      </c>
      <c r="B2531" s="375" t="str">
        <f>IF(ISBLANK('Unit Type (39)'!C66), " ", 'Unit Type (39)'!C66)</f>
        <v xml:space="preserve"> </v>
      </c>
      <c r="C2531" s="375" t="e">
        <f>B2531*'Summary Sheet'!$C$41</f>
        <v>#VALUE!</v>
      </c>
    </row>
    <row r="2532" spans="1:3">
      <c r="A2532" s="375" t="str">
        <f>IF(ISBLANK('Unit Type (39)'!B67), " ", 'Unit Type (39)'!B67)</f>
        <v xml:space="preserve"> </v>
      </c>
      <c r="B2532" s="375" t="str">
        <f>IF(ISBLANK('Unit Type (39)'!C67), " ", 'Unit Type (39)'!C67)</f>
        <v xml:space="preserve"> </v>
      </c>
      <c r="C2532" s="375" t="e">
        <f>B2532*'Summary Sheet'!$C$41</f>
        <v>#VALUE!</v>
      </c>
    </row>
    <row r="2533" spans="1:3">
      <c r="A2533" s="375" t="str">
        <f>IF(ISBLANK('Unit Type (39)'!B68), " ", 'Unit Type (39)'!B68)</f>
        <v xml:space="preserve"> </v>
      </c>
      <c r="B2533" s="375" t="str">
        <f>IF(ISBLANK('Unit Type (39)'!C68), " ", 'Unit Type (39)'!C68)</f>
        <v xml:space="preserve"> </v>
      </c>
      <c r="C2533" s="375" t="e">
        <f>B2533*'Summary Sheet'!$C$41</f>
        <v>#VALUE!</v>
      </c>
    </row>
    <row r="2534" spans="1:3">
      <c r="A2534" s="375" t="str">
        <f>IF(ISBLANK('Unit Type (39)'!B69), " ", 'Unit Type (39)'!B69)</f>
        <v xml:space="preserve"> </v>
      </c>
      <c r="B2534" s="375" t="str">
        <f>IF(ISBLANK('Unit Type (39)'!C69), " ", 'Unit Type (39)'!C69)</f>
        <v xml:space="preserve"> </v>
      </c>
      <c r="C2534" s="375" t="e">
        <f>B2534*'Summary Sheet'!$C$41</f>
        <v>#VALUE!</v>
      </c>
    </row>
    <row r="2535" spans="1:3">
      <c r="A2535" s="375" t="str">
        <f>IF(ISBLANK('Unit Type (39)'!B70), " ", 'Unit Type (39)'!B70)</f>
        <v xml:space="preserve"> </v>
      </c>
      <c r="B2535" s="375" t="str">
        <f>IF(ISBLANK('Unit Type (39)'!C70), " ", 'Unit Type (39)'!C70)</f>
        <v xml:space="preserve"> </v>
      </c>
      <c r="C2535" s="375" t="e">
        <f>B2535*'Summary Sheet'!$C$41</f>
        <v>#VALUE!</v>
      </c>
    </row>
    <row r="2536" spans="1:3">
      <c r="A2536" s="375" t="str">
        <f>IF(ISBLANK('Unit Type (40)'!B6), " ", 'Unit Type (40)'!B6)</f>
        <v xml:space="preserve"> </v>
      </c>
      <c r="B2536" s="375" t="str">
        <f>IF(ISBLANK('Unit Type (40)'!C6), " ", 'Unit Type (40)'!C6)</f>
        <v xml:space="preserve"> </v>
      </c>
      <c r="C2536" s="375" t="e">
        <f>B2536*'Summary Sheet'!$C$42</f>
        <v>#VALUE!</v>
      </c>
    </row>
    <row r="2537" spans="1:3">
      <c r="A2537" s="375" t="str">
        <f>IF(ISBLANK('Unit Type (40)'!B7), " ", 'Unit Type (40)'!B7)</f>
        <v xml:space="preserve"> </v>
      </c>
      <c r="B2537" s="375" t="str">
        <f>IF(ISBLANK('Unit Type (40)'!C7), " ", 'Unit Type (40)'!C7)</f>
        <v xml:space="preserve"> </v>
      </c>
      <c r="C2537" s="375" t="e">
        <f>B2537*'Summary Sheet'!$C$42</f>
        <v>#VALUE!</v>
      </c>
    </row>
    <row r="2538" spans="1:3">
      <c r="A2538" s="375" t="str">
        <f>IF(ISBLANK('Unit Type (40)'!B8), " ", 'Unit Type (40)'!B8)</f>
        <v xml:space="preserve"> </v>
      </c>
      <c r="B2538" s="375" t="str">
        <f>IF(ISBLANK('Unit Type (40)'!C8), " ", 'Unit Type (40)'!C8)</f>
        <v xml:space="preserve"> </v>
      </c>
      <c r="C2538" s="375" t="e">
        <f>B2538*'Summary Sheet'!$C$42</f>
        <v>#VALUE!</v>
      </c>
    </row>
    <row r="2539" spans="1:3">
      <c r="A2539" s="375" t="str">
        <f>IF(ISBLANK('Unit Type (40)'!B9), " ", 'Unit Type (40)'!B9)</f>
        <v xml:space="preserve"> </v>
      </c>
      <c r="B2539" s="375" t="str">
        <f>IF(ISBLANK('Unit Type (40)'!C9), " ", 'Unit Type (40)'!C9)</f>
        <v xml:space="preserve"> </v>
      </c>
      <c r="C2539" s="375" t="e">
        <f>B2539*'Summary Sheet'!$C$42</f>
        <v>#VALUE!</v>
      </c>
    </row>
    <row r="2540" spans="1:3">
      <c r="A2540" s="375" t="str">
        <f>IF(ISBLANK('Unit Type (40)'!B10), " ", 'Unit Type (40)'!B10)</f>
        <v xml:space="preserve"> </v>
      </c>
      <c r="B2540" s="375" t="str">
        <f>IF(ISBLANK('Unit Type (40)'!C10), " ", 'Unit Type (40)'!C10)</f>
        <v xml:space="preserve"> </v>
      </c>
      <c r="C2540" s="375" t="e">
        <f>B2540*'Summary Sheet'!$C$42</f>
        <v>#VALUE!</v>
      </c>
    </row>
    <row r="2541" spans="1:3">
      <c r="A2541" s="375" t="str">
        <f>IF(ISBLANK('Unit Type (40)'!B11), " ", 'Unit Type (40)'!B11)</f>
        <v xml:space="preserve"> </v>
      </c>
      <c r="B2541" s="375" t="str">
        <f>IF(ISBLANK('Unit Type (40)'!C11), " ", 'Unit Type (40)'!C11)</f>
        <v xml:space="preserve"> </v>
      </c>
      <c r="C2541" s="375" t="e">
        <f>B2541*'Summary Sheet'!$C$42</f>
        <v>#VALUE!</v>
      </c>
    </row>
    <row r="2542" spans="1:3">
      <c r="A2542" s="375" t="str">
        <f>IF(ISBLANK('Unit Type (40)'!B12), " ", 'Unit Type (40)'!B12)</f>
        <v xml:space="preserve"> </v>
      </c>
      <c r="B2542" s="375" t="str">
        <f>IF(ISBLANK('Unit Type (40)'!C12), " ", 'Unit Type (40)'!C12)</f>
        <v xml:space="preserve"> </v>
      </c>
      <c r="C2542" s="375" t="e">
        <f>B2542*'Summary Sheet'!$C$42</f>
        <v>#VALUE!</v>
      </c>
    </row>
    <row r="2543" spans="1:3">
      <c r="A2543" s="375" t="str">
        <f>IF(ISBLANK('Unit Type (40)'!B13), " ", 'Unit Type (40)'!B13)</f>
        <v xml:space="preserve"> </v>
      </c>
      <c r="B2543" s="375" t="str">
        <f>IF(ISBLANK('Unit Type (40)'!C13), " ", 'Unit Type (40)'!C13)</f>
        <v xml:space="preserve"> </v>
      </c>
      <c r="C2543" s="375" t="e">
        <f>B2543*'Summary Sheet'!$C$42</f>
        <v>#VALUE!</v>
      </c>
    </row>
    <row r="2544" spans="1:3">
      <c r="A2544" s="375" t="str">
        <f>IF(ISBLANK('Unit Type (40)'!B14), " ", 'Unit Type (40)'!B14)</f>
        <v xml:space="preserve"> </v>
      </c>
      <c r="B2544" s="375" t="str">
        <f>IF(ISBLANK('Unit Type (40)'!C14), " ", 'Unit Type (40)'!C14)</f>
        <v xml:space="preserve"> </v>
      </c>
      <c r="C2544" s="375" t="e">
        <f>B2544*'Summary Sheet'!$C$42</f>
        <v>#VALUE!</v>
      </c>
    </row>
    <row r="2545" spans="1:3">
      <c r="A2545" s="375" t="str">
        <f>IF(ISBLANK('Unit Type (40)'!B15), " ", 'Unit Type (40)'!B15)</f>
        <v xml:space="preserve"> </v>
      </c>
      <c r="B2545" s="375" t="str">
        <f>IF(ISBLANK('Unit Type (40)'!C15), " ", 'Unit Type (40)'!C15)</f>
        <v xml:space="preserve"> </v>
      </c>
      <c r="C2545" s="375" t="e">
        <f>B2545*'Summary Sheet'!$C$42</f>
        <v>#VALUE!</v>
      </c>
    </row>
    <row r="2546" spans="1:3">
      <c r="A2546" s="375" t="str">
        <f>IF(ISBLANK('Unit Type (40)'!B16), " ", 'Unit Type (40)'!B16)</f>
        <v xml:space="preserve"> </v>
      </c>
      <c r="B2546" s="375" t="str">
        <f>IF(ISBLANK('Unit Type (40)'!C16), " ", 'Unit Type (40)'!C16)</f>
        <v xml:space="preserve"> </v>
      </c>
      <c r="C2546" s="375" t="e">
        <f>B2546*'Summary Sheet'!$C$42</f>
        <v>#VALUE!</v>
      </c>
    </row>
    <row r="2547" spans="1:3">
      <c r="A2547" s="375" t="str">
        <f>IF(ISBLANK('Unit Type (40)'!B17), " ", 'Unit Type (40)'!B17)</f>
        <v xml:space="preserve"> </v>
      </c>
      <c r="B2547" s="375" t="str">
        <f>IF(ISBLANK('Unit Type (40)'!C17), " ", 'Unit Type (40)'!C17)</f>
        <v xml:space="preserve"> </v>
      </c>
      <c r="C2547" s="375" t="e">
        <f>B2547*'Summary Sheet'!$C$42</f>
        <v>#VALUE!</v>
      </c>
    </row>
    <row r="2548" spans="1:3">
      <c r="A2548" s="375" t="str">
        <f>IF(ISBLANK('Unit Type (40)'!B18), " ", 'Unit Type (40)'!B18)</f>
        <v xml:space="preserve"> </v>
      </c>
      <c r="B2548" s="375" t="str">
        <f>IF(ISBLANK('Unit Type (40)'!C18), " ", 'Unit Type (40)'!C18)</f>
        <v xml:space="preserve"> </v>
      </c>
      <c r="C2548" s="375" t="e">
        <f>B2548*'Summary Sheet'!$C$42</f>
        <v>#VALUE!</v>
      </c>
    </row>
    <row r="2549" spans="1:3">
      <c r="A2549" s="375" t="str">
        <f>IF(ISBLANK('Unit Type (40)'!B19), " ", 'Unit Type (40)'!B19)</f>
        <v xml:space="preserve"> </v>
      </c>
      <c r="B2549" s="375" t="str">
        <f>IF(ISBLANK('Unit Type (40)'!C19), " ", 'Unit Type (40)'!C19)</f>
        <v xml:space="preserve"> </v>
      </c>
      <c r="C2549" s="375" t="e">
        <f>B2549*'Summary Sheet'!$C$42</f>
        <v>#VALUE!</v>
      </c>
    </row>
    <row r="2550" spans="1:3">
      <c r="A2550" s="375" t="str">
        <f>IF(ISBLANK('Unit Type (40)'!B20), " ", 'Unit Type (40)'!B20)</f>
        <v xml:space="preserve"> </v>
      </c>
      <c r="B2550" s="375" t="str">
        <f>IF(ISBLANK('Unit Type (40)'!C20), " ", 'Unit Type (40)'!C20)</f>
        <v xml:space="preserve"> </v>
      </c>
      <c r="C2550" s="375" t="e">
        <f>B2550*'Summary Sheet'!$C$42</f>
        <v>#VALUE!</v>
      </c>
    </row>
    <row r="2551" spans="1:3">
      <c r="A2551" s="375" t="str">
        <f>IF(ISBLANK('Unit Type (40)'!B21), " ", 'Unit Type (40)'!B21)</f>
        <v xml:space="preserve"> </v>
      </c>
      <c r="B2551" s="375" t="str">
        <f>IF(ISBLANK('Unit Type (40)'!C21), " ", 'Unit Type (40)'!C21)</f>
        <v xml:space="preserve"> </v>
      </c>
      <c r="C2551" s="375" t="e">
        <f>B2551*'Summary Sheet'!$C$42</f>
        <v>#VALUE!</v>
      </c>
    </row>
    <row r="2552" spans="1:3">
      <c r="A2552" s="375" t="str">
        <f>IF(ISBLANK('Unit Type (40)'!B22), " ", 'Unit Type (40)'!B22)</f>
        <v xml:space="preserve"> </v>
      </c>
      <c r="B2552" s="375" t="str">
        <f>IF(ISBLANK('Unit Type (40)'!C22), " ", 'Unit Type (40)'!C22)</f>
        <v xml:space="preserve"> </v>
      </c>
      <c r="C2552" s="375" t="e">
        <f>B2552*'Summary Sheet'!$C$42</f>
        <v>#VALUE!</v>
      </c>
    </row>
    <row r="2553" spans="1:3">
      <c r="A2553" s="375" t="str">
        <f>IF(ISBLANK('Unit Type (40)'!B23), " ", 'Unit Type (40)'!B23)</f>
        <v xml:space="preserve"> </v>
      </c>
      <c r="B2553" s="375" t="str">
        <f>IF(ISBLANK('Unit Type (40)'!C23), " ", 'Unit Type (40)'!C23)</f>
        <v xml:space="preserve"> </v>
      </c>
      <c r="C2553" s="375" t="e">
        <f>B2553*'Summary Sheet'!$C$42</f>
        <v>#VALUE!</v>
      </c>
    </row>
    <row r="2554" spans="1:3">
      <c r="A2554" s="375" t="str">
        <f>IF(ISBLANK('Unit Type (40)'!B24), " ", 'Unit Type (40)'!B24)</f>
        <v xml:space="preserve"> </v>
      </c>
      <c r="B2554" s="375" t="str">
        <f>IF(ISBLANK('Unit Type (40)'!C24), " ", 'Unit Type (40)'!C24)</f>
        <v xml:space="preserve"> </v>
      </c>
      <c r="C2554" s="375" t="e">
        <f>B2554*'Summary Sheet'!$C$42</f>
        <v>#VALUE!</v>
      </c>
    </row>
    <row r="2555" spans="1:3">
      <c r="A2555" s="375" t="str">
        <f>IF(ISBLANK('Unit Type (40)'!B25), " ", 'Unit Type (40)'!B25)</f>
        <v xml:space="preserve"> </v>
      </c>
      <c r="B2555" s="375" t="str">
        <f>IF(ISBLANK('Unit Type (40)'!C25), " ", 'Unit Type (40)'!C25)</f>
        <v xml:space="preserve"> </v>
      </c>
      <c r="C2555" s="375" t="e">
        <f>B2555*'Summary Sheet'!$C$42</f>
        <v>#VALUE!</v>
      </c>
    </row>
    <row r="2556" spans="1:3">
      <c r="A2556" s="375" t="str">
        <f>IF(ISBLANK('Unit Type (40)'!B26), " ", 'Unit Type (40)'!B26)</f>
        <v xml:space="preserve"> </v>
      </c>
      <c r="B2556" s="375" t="str">
        <f>IF(ISBLANK('Unit Type (40)'!C26), " ", 'Unit Type (40)'!C26)</f>
        <v xml:space="preserve"> </v>
      </c>
      <c r="C2556" s="375" t="e">
        <f>B2556*'Summary Sheet'!$C$42</f>
        <v>#VALUE!</v>
      </c>
    </row>
    <row r="2557" spans="1:3">
      <c r="A2557" s="375" t="str">
        <f>IF(ISBLANK('Unit Type (40)'!B27), " ", 'Unit Type (40)'!B27)</f>
        <v xml:space="preserve"> </v>
      </c>
      <c r="B2557" s="375" t="str">
        <f>IF(ISBLANK('Unit Type (40)'!C27), " ", 'Unit Type (40)'!C27)</f>
        <v xml:space="preserve"> </v>
      </c>
      <c r="C2557" s="375" t="e">
        <f>B2557*'Summary Sheet'!$C$42</f>
        <v>#VALUE!</v>
      </c>
    </row>
    <row r="2558" spans="1:3">
      <c r="A2558" s="375" t="str">
        <f>IF(ISBLANK('Unit Type (40)'!B28), " ", 'Unit Type (40)'!B28)</f>
        <v xml:space="preserve"> </v>
      </c>
      <c r="B2558" s="375" t="str">
        <f>IF(ISBLANK('Unit Type (40)'!C28), " ", 'Unit Type (40)'!C28)</f>
        <v xml:space="preserve"> </v>
      </c>
      <c r="C2558" s="375" t="e">
        <f>B2558*'Summary Sheet'!$C$42</f>
        <v>#VALUE!</v>
      </c>
    </row>
    <row r="2559" spans="1:3">
      <c r="A2559" s="375" t="str">
        <f>IF(ISBLANK('Unit Type (40)'!B29), " ", 'Unit Type (40)'!B29)</f>
        <v xml:space="preserve"> </v>
      </c>
      <c r="B2559" s="375" t="str">
        <f>IF(ISBLANK('Unit Type (40)'!C29), " ", 'Unit Type (40)'!C29)</f>
        <v xml:space="preserve"> </v>
      </c>
      <c r="C2559" s="375" t="e">
        <f>B2559*'Summary Sheet'!$C$42</f>
        <v>#VALUE!</v>
      </c>
    </row>
    <row r="2560" spans="1:3">
      <c r="A2560" s="375" t="str">
        <f>IF(ISBLANK('Unit Type (40)'!B30), " ", 'Unit Type (40)'!B30)</f>
        <v xml:space="preserve"> </v>
      </c>
      <c r="B2560" s="375" t="str">
        <f>IF(ISBLANK('Unit Type (40)'!C30), " ", 'Unit Type (40)'!C30)</f>
        <v xml:space="preserve"> </v>
      </c>
      <c r="C2560" s="375" t="e">
        <f>B2560*'Summary Sheet'!$C$42</f>
        <v>#VALUE!</v>
      </c>
    </row>
    <row r="2561" spans="1:3">
      <c r="A2561" s="375" t="str">
        <f>IF(ISBLANK('Unit Type (40)'!B31), " ", 'Unit Type (40)'!B31)</f>
        <v xml:space="preserve"> </v>
      </c>
      <c r="B2561" s="375" t="str">
        <f>IF(ISBLANK('Unit Type (40)'!C31), " ", 'Unit Type (40)'!C31)</f>
        <v xml:space="preserve"> </v>
      </c>
      <c r="C2561" s="375" t="e">
        <f>B2561*'Summary Sheet'!$C$42</f>
        <v>#VALUE!</v>
      </c>
    </row>
    <row r="2562" spans="1:3">
      <c r="A2562" s="375" t="str">
        <f>IF(ISBLANK('Unit Type (40)'!B32), " ", 'Unit Type (40)'!B32)</f>
        <v xml:space="preserve"> </v>
      </c>
      <c r="B2562" s="375" t="str">
        <f>IF(ISBLANK('Unit Type (40)'!C32), " ", 'Unit Type (40)'!C32)</f>
        <v xml:space="preserve"> </v>
      </c>
      <c r="C2562" s="375" t="e">
        <f>B2562*'Summary Sheet'!$C$42</f>
        <v>#VALUE!</v>
      </c>
    </row>
    <row r="2563" spans="1:3">
      <c r="A2563" s="375" t="str">
        <f>IF(ISBLANK('Unit Type (40)'!B33), " ", 'Unit Type (40)'!B33)</f>
        <v xml:space="preserve"> </v>
      </c>
      <c r="B2563" s="375" t="str">
        <f>IF(ISBLANK('Unit Type (40)'!C33), " ", 'Unit Type (40)'!C33)</f>
        <v xml:space="preserve"> </v>
      </c>
      <c r="C2563" s="375" t="e">
        <f>B2563*'Summary Sheet'!$C$42</f>
        <v>#VALUE!</v>
      </c>
    </row>
    <row r="2564" spans="1:3">
      <c r="A2564" s="375" t="str">
        <f>IF(ISBLANK('Unit Type (40)'!B34), " ", 'Unit Type (40)'!B34)</f>
        <v xml:space="preserve"> </v>
      </c>
      <c r="B2564" s="375" t="str">
        <f>IF(ISBLANK('Unit Type (40)'!C34), " ", 'Unit Type (40)'!C34)</f>
        <v xml:space="preserve"> </v>
      </c>
      <c r="C2564" s="375" t="e">
        <f>B2564*'Summary Sheet'!$C$42</f>
        <v>#VALUE!</v>
      </c>
    </row>
    <row r="2565" spans="1:3">
      <c r="A2565" s="375" t="str">
        <f>IF(ISBLANK('Unit Type (40)'!B35), " ", 'Unit Type (40)'!B35)</f>
        <v xml:space="preserve"> </v>
      </c>
      <c r="B2565" s="375" t="str">
        <f>IF(ISBLANK('Unit Type (40)'!C35), " ", 'Unit Type (40)'!C35)</f>
        <v xml:space="preserve"> </v>
      </c>
      <c r="C2565" s="375" t="e">
        <f>B2565*'Summary Sheet'!$C$42</f>
        <v>#VALUE!</v>
      </c>
    </row>
    <row r="2566" spans="1:3">
      <c r="A2566" s="375" t="str">
        <f>IF(ISBLANK('Unit Type (40)'!B36), " ", 'Unit Type (40)'!B36)</f>
        <v xml:space="preserve"> </v>
      </c>
      <c r="B2566" s="375" t="str">
        <f>IF(ISBLANK('Unit Type (40)'!C36), " ", 'Unit Type (40)'!C36)</f>
        <v xml:space="preserve"> </v>
      </c>
      <c r="C2566" s="375" t="e">
        <f>B2566*'Summary Sheet'!$C$42</f>
        <v>#VALUE!</v>
      </c>
    </row>
    <row r="2567" spans="1:3">
      <c r="A2567" s="375" t="str">
        <f>IF(ISBLANK('Unit Type (40)'!B37), " ", 'Unit Type (40)'!B37)</f>
        <v xml:space="preserve"> </v>
      </c>
      <c r="B2567" s="375" t="str">
        <f>IF(ISBLANK('Unit Type (40)'!C37), " ", 'Unit Type (40)'!C37)</f>
        <v xml:space="preserve"> </v>
      </c>
      <c r="C2567" s="375" t="e">
        <f>B2567*'Summary Sheet'!$C$42</f>
        <v>#VALUE!</v>
      </c>
    </row>
    <row r="2568" spans="1:3">
      <c r="A2568" s="375" t="str">
        <f>IF(ISBLANK('Unit Type (40)'!B38), " ", 'Unit Type (40)'!B38)</f>
        <v xml:space="preserve"> </v>
      </c>
      <c r="B2568" s="375" t="str">
        <f>IF(ISBLANK('Unit Type (40)'!C38), " ", 'Unit Type (40)'!C38)</f>
        <v xml:space="preserve"> </v>
      </c>
      <c r="C2568" s="375" t="e">
        <f>B2568*'Summary Sheet'!$C$42</f>
        <v>#VALUE!</v>
      </c>
    </row>
    <row r="2569" spans="1:3">
      <c r="A2569" s="375" t="str">
        <f>IF(ISBLANK('Unit Type (40)'!B39), " ", 'Unit Type (40)'!B39)</f>
        <v xml:space="preserve"> </v>
      </c>
      <c r="B2569" s="375" t="str">
        <f>IF(ISBLANK('Unit Type (40)'!C39), " ", 'Unit Type (40)'!C39)</f>
        <v xml:space="preserve"> </v>
      </c>
      <c r="C2569" s="375" t="e">
        <f>B2569*'Summary Sheet'!$C$42</f>
        <v>#VALUE!</v>
      </c>
    </row>
    <row r="2570" spans="1:3">
      <c r="A2570" s="375" t="str">
        <f>IF(ISBLANK('Unit Type (40)'!B40), " ", 'Unit Type (40)'!B40)</f>
        <v xml:space="preserve"> </v>
      </c>
      <c r="B2570" s="375" t="str">
        <f>IF(ISBLANK('Unit Type (40)'!C40), " ", 'Unit Type (40)'!C40)</f>
        <v xml:space="preserve"> </v>
      </c>
      <c r="C2570" s="375" t="e">
        <f>B2570*'Summary Sheet'!$C$42</f>
        <v>#VALUE!</v>
      </c>
    </row>
    <row r="2571" spans="1:3">
      <c r="A2571" s="375" t="str">
        <f>IF(ISBLANK('Unit Type (40)'!B41), " ", 'Unit Type (40)'!B41)</f>
        <v xml:space="preserve"> </v>
      </c>
      <c r="B2571" s="375" t="str">
        <f>IF(ISBLANK('Unit Type (40)'!C41), " ", 'Unit Type (40)'!C41)</f>
        <v xml:space="preserve"> </v>
      </c>
      <c r="C2571" s="375" t="e">
        <f>B2571*'Summary Sheet'!$C$42</f>
        <v>#VALUE!</v>
      </c>
    </row>
    <row r="2572" spans="1:3">
      <c r="A2572" s="375" t="str">
        <f>IF(ISBLANK('Unit Type (40)'!B42), " ", 'Unit Type (40)'!B42)</f>
        <v xml:space="preserve"> </v>
      </c>
      <c r="B2572" s="375" t="str">
        <f>IF(ISBLANK('Unit Type (40)'!C42), " ", 'Unit Type (40)'!C42)</f>
        <v xml:space="preserve"> </v>
      </c>
      <c r="C2572" s="375" t="e">
        <f>B2572*'Summary Sheet'!$C$42</f>
        <v>#VALUE!</v>
      </c>
    </row>
    <row r="2573" spans="1:3">
      <c r="A2573" s="375" t="str">
        <f>IF(ISBLANK('Unit Type (40)'!B43), " ", 'Unit Type (40)'!B43)</f>
        <v xml:space="preserve"> </v>
      </c>
      <c r="B2573" s="375" t="str">
        <f>IF(ISBLANK('Unit Type (40)'!C43), " ", 'Unit Type (40)'!C43)</f>
        <v xml:space="preserve"> </v>
      </c>
      <c r="C2573" s="375" t="e">
        <f>B2573*'Summary Sheet'!$C$42</f>
        <v>#VALUE!</v>
      </c>
    </row>
    <row r="2574" spans="1:3">
      <c r="A2574" s="375" t="str">
        <f>IF(ISBLANK('Unit Type (40)'!B44), " ", 'Unit Type (40)'!B44)</f>
        <v xml:space="preserve"> </v>
      </c>
      <c r="B2574" s="375" t="str">
        <f>IF(ISBLANK('Unit Type (40)'!C44), " ", 'Unit Type (40)'!C44)</f>
        <v xml:space="preserve"> </v>
      </c>
      <c r="C2574" s="375" t="e">
        <f>B2574*'Summary Sheet'!$C$42</f>
        <v>#VALUE!</v>
      </c>
    </row>
    <row r="2575" spans="1:3">
      <c r="A2575" s="375" t="str">
        <f>IF(ISBLANK('Unit Type (40)'!B45), " ", 'Unit Type (40)'!B45)</f>
        <v xml:space="preserve"> </v>
      </c>
      <c r="B2575" s="375" t="str">
        <f>IF(ISBLANK('Unit Type (40)'!C45), " ", 'Unit Type (40)'!C45)</f>
        <v xml:space="preserve"> </v>
      </c>
      <c r="C2575" s="375" t="e">
        <f>B2575*'Summary Sheet'!$C$42</f>
        <v>#VALUE!</v>
      </c>
    </row>
    <row r="2576" spans="1:3">
      <c r="A2576" s="375" t="str">
        <f>IF(ISBLANK('Unit Type (40)'!B46), " ", 'Unit Type (40)'!B46)</f>
        <v xml:space="preserve"> </v>
      </c>
      <c r="B2576" s="375" t="str">
        <f>IF(ISBLANK('Unit Type (40)'!C46), " ", 'Unit Type (40)'!C46)</f>
        <v xml:space="preserve"> </v>
      </c>
      <c r="C2576" s="375" t="e">
        <f>B2576*'Summary Sheet'!$C$42</f>
        <v>#VALUE!</v>
      </c>
    </row>
    <row r="2577" spans="1:3">
      <c r="A2577" s="375" t="str">
        <f>IF(ISBLANK('Unit Type (40)'!B47), " ", 'Unit Type (40)'!B47)</f>
        <v xml:space="preserve"> </v>
      </c>
      <c r="B2577" s="375" t="str">
        <f>IF(ISBLANK('Unit Type (40)'!C47), " ", 'Unit Type (40)'!C47)</f>
        <v xml:space="preserve"> </v>
      </c>
      <c r="C2577" s="375" t="e">
        <f>B2577*'Summary Sheet'!$C$42</f>
        <v>#VALUE!</v>
      </c>
    </row>
    <row r="2578" spans="1:3">
      <c r="A2578" s="375" t="str">
        <f>IF(ISBLANK('Unit Type (40)'!B48), " ", 'Unit Type (40)'!B48)</f>
        <v xml:space="preserve"> </v>
      </c>
      <c r="B2578" s="375" t="str">
        <f>IF(ISBLANK('Unit Type (40)'!C48), " ", 'Unit Type (40)'!C48)</f>
        <v xml:space="preserve"> </v>
      </c>
      <c r="C2578" s="375" t="e">
        <f>B2578*'Summary Sheet'!$C$42</f>
        <v>#VALUE!</v>
      </c>
    </row>
    <row r="2579" spans="1:3">
      <c r="A2579" s="375" t="str">
        <f>IF(ISBLANK('Unit Type (40)'!B49), " ", 'Unit Type (40)'!B49)</f>
        <v xml:space="preserve"> </v>
      </c>
      <c r="B2579" s="375" t="str">
        <f>IF(ISBLANK('Unit Type (40)'!C49), " ", 'Unit Type (40)'!C49)</f>
        <v xml:space="preserve"> </v>
      </c>
      <c r="C2579" s="375" t="e">
        <f>B2579*'Summary Sheet'!$C$42</f>
        <v>#VALUE!</v>
      </c>
    </row>
    <row r="2580" spans="1:3">
      <c r="A2580" s="375" t="str">
        <f>IF(ISBLANK('Unit Type (40)'!B50), " ", 'Unit Type (40)'!B50)</f>
        <v xml:space="preserve"> </v>
      </c>
      <c r="B2580" s="375" t="str">
        <f>IF(ISBLANK('Unit Type (40)'!C50), " ", 'Unit Type (40)'!C50)</f>
        <v xml:space="preserve"> </v>
      </c>
      <c r="C2580" s="375" t="e">
        <f>B2580*'Summary Sheet'!$C$42</f>
        <v>#VALUE!</v>
      </c>
    </row>
    <row r="2581" spans="1:3">
      <c r="A2581" s="375" t="str">
        <f>IF(ISBLANK('Unit Type (40)'!B51), " ", 'Unit Type (40)'!B51)</f>
        <v xml:space="preserve"> </v>
      </c>
      <c r="B2581" s="375" t="str">
        <f>IF(ISBLANK('Unit Type (40)'!C51), " ", 'Unit Type (40)'!C51)</f>
        <v xml:space="preserve"> </v>
      </c>
      <c r="C2581" s="375" t="e">
        <f>B2581*'Summary Sheet'!$C$42</f>
        <v>#VALUE!</v>
      </c>
    </row>
    <row r="2582" spans="1:3">
      <c r="A2582" s="375" t="str">
        <f>IF(ISBLANK('Unit Type (40)'!B52), " ", 'Unit Type (40)'!B52)</f>
        <v xml:space="preserve"> </v>
      </c>
      <c r="B2582" s="375" t="str">
        <f>IF(ISBLANK('Unit Type (40)'!C52), " ", 'Unit Type (40)'!C52)</f>
        <v xml:space="preserve"> </v>
      </c>
      <c r="C2582" s="375" t="e">
        <f>B2582*'Summary Sheet'!$C$42</f>
        <v>#VALUE!</v>
      </c>
    </row>
    <row r="2583" spans="1:3">
      <c r="A2583" s="375" t="str">
        <f>IF(ISBLANK('Unit Type (40)'!B53), " ", 'Unit Type (40)'!B53)</f>
        <v xml:space="preserve"> </v>
      </c>
      <c r="B2583" s="375" t="str">
        <f>IF(ISBLANK('Unit Type (40)'!C53), " ", 'Unit Type (40)'!C53)</f>
        <v xml:space="preserve"> </v>
      </c>
      <c r="C2583" s="375" t="e">
        <f>B2583*'Summary Sheet'!$C$42</f>
        <v>#VALUE!</v>
      </c>
    </row>
    <row r="2584" spans="1:3">
      <c r="A2584" s="375" t="str">
        <f>IF(ISBLANK('Unit Type (40)'!B54), " ", 'Unit Type (40)'!B54)</f>
        <v xml:space="preserve"> </v>
      </c>
      <c r="B2584" s="375" t="str">
        <f>IF(ISBLANK('Unit Type (40)'!C54), " ", 'Unit Type (40)'!C54)</f>
        <v xml:space="preserve"> </v>
      </c>
      <c r="C2584" s="375" t="e">
        <f>B2584*'Summary Sheet'!$C$42</f>
        <v>#VALUE!</v>
      </c>
    </row>
    <row r="2585" spans="1:3">
      <c r="A2585" s="375" t="str">
        <f>IF(ISBLANK('Unit Type (40)'!B55), " ", 'Unit Type (40)'!B55)</f>
        <v xml:space="preserve"> </v>
      </c>
      <c r="B2585" s="375" t="str">
        <f>IF(ISBLANK('Unit Type (40)'!C55), " ", 'Unit Type (40)'!C55)</f>
        <v xml:space="preserve"> </v>
      </c>
      <c r="C2585" s="375" t="e">
        <f>B2585*'Summary Sheet'!$C$42</f>
        <v>#VALUE!</v>
      </c>
    </row>
    <row r="2586" spans="1:3">
      <c r="A2586" s="375" t="str">
        <f>IF(ISBLANK('Unit Type (40)'!B56), " ", 'Unit Type (40)'!B56)</f>
        <v xml:space="preserve"> </v>
      </c>
      <c r="B2586" s="375" t="str">
        <f>IF(ISBLANK('Unit Type (40)'!C56), " ", 'Unit Type (40)'!C56)</f>
        <v xml:space="preserve"> </v>
      </c>
      <c r="C2586" s="375" t="e">
        <f>B2586*'Summary Sheet'!$C$42</f>
        <v>#VALUE!</v>
      </c>
    </row>
    <row r="2587" spans="1:3">
      <c r="A2587" s="375" t="str">
        <f>IF(ISBLANK('Unit Type (40)'!B57), " ", 'Unit Type (40)'!B57)</f>
        <v xml:space="preserve"> </v>
      </c>
      <c r="B2587" s="375" t="str">
        <f>IF(ISBLANK('Unit Type (40)'!C57), " ", 'Unit Type (40)'!C57)</f>
        <v xml:space="preserve"> </v>
      </c>
      <c r="C2587" s="375" t="e">
        <f>B2587*'Summary Sheet'!$C$42</f>
        <v>#VALUE!</v>
      </c>
    </row>
    <row r="2588" spans="1:3">
      <c r="A2588" s="375" t="str">
        <f>IF(ISBLANK('Unit Type (40)'!B58), " ", 'Unit Type (40)'!B58)</f>
        <v xml:space="preserve"> </v>
      </c>
      <c r="B2588" s="375" t="str">
        <f>IF(ISBLANK('Unit Type (40)'!C58), " ", 'Unit Type (40)'!C58)</f>
        <v xml:space="preserve"> </v>
      </c>
      <c r="C2588" s="375" t="e">
        <f>B2588*'Summary Sheet'!$C$42</f>
        <v>#VALUE!</v>
      </c>
    </row>
    <row r="2589" spans="1:3">
      <c r="A2589" s="375" t="str">
        <f>IF(ISBLANK('Unit Type (40)'!B59), " ", 'Unit Type (40)'!B59)</f>
        <v xml:space="preserve"> </v>
      </c>
      <c r="B2589" s="375" t="str">
        <f>IF(ISBLANK('Unit Type (40)'!C59), " ", 'Unit Type (40)'!C59)</f>
        <v xml:space="preserve"> </v>
      </c>
      <c r="C2589" s="375" t="e">
        <f>B2589*'Summary Sheet'!$C$42</f>
        <v>#VALUE!</v>
      </c>
    </row>
    <row r="2590" spans="1:3">
      <c r="A2590" s="375" t="str">
        <f>IF(ISBLANK('Unit Type (40)'!B60), " ", 'Unit Type (40)'!B60)</f>
        <v xml:space="preserve"> </v>
      </c>
      <c r="B2590" s="375" t="str">
        <f>IF(ISBLANK('Unit Type (40)'!C60), " ", 'Unit Type (40)'!C60)</f>
        <v xml:space="preserve"> </v>
      </c>
      <c r="C2590" s="375" t="e">
        <f>B2590*'Summary Sheet'!$C$42</f>
        <v>#VALUE!</v>
      </c>
    </row>
    <row r="2591" spans="1:3">
      <c r="A2591" s="375" t="str">
        <f>IF(ISBLANK('Unit Type (40)'!B61), " ", 'Unit Type (40)'!B61)</f>
        <v xml:space="preserve"> </v>
      </c>
      <c r="B2591" s="375" t="str">
        <f>IF(ISBLANK('Unit Type (40)'!C61), " ", 'Unit Type (40)'!C61)</f>
        <v xml:space="preserve"> </v>
      </c>
      <c r="C2591" s="375" t="e">
        <f>B2591*'Summary Sheet'!$C$42</f>
        <v>#VALUE!</v>
      </c>
    </row>
    <row r="2592" spans="1:3">
      <c r="A2592" s="375" t="str">
        <f>IF(ISBLANK('Unit Type (40)'!B62), " ", 'Unit Type (40)'!B62)</f>
        <v xml:space="preserve"> </v>
      </c>
      <c r="B2592" s="375" t="str">
        <f>IF(ISBLANK('Unit Type (40)'!C62), " ", 'Unit Type (40)'!C62)</f>
        <v xml:space="preserve"> </v>
      </c>
      <c r="C2592" s="375" t="e">
        <f>B2592*'Summary Sheet'!$C$42</f>
        <v>#VALUE!</v>
      </c>
    </row>
    <row r="2593" spans="1:3">
      <c r="A2593" s="375" t="str">
        <f>IF(ISBLANK('Unit Type (40)'!B63), " ", 'Unit Type (40)'!B63)</f>
        <v xml:space="preserve"> </v>
      </c>
      <c r="B2593" s="375" t="str">
        <f>IF(ISBLANK('Unit Type (40)'!C63), " ", 'Unit Type (40)'!C63)</f>
        <v xml:space="preserve"> </v>
      </c>
      <c r="C2593" s="375" t="e">
        <f>B2593*'Summary Sheet'!$C$42</f>
        <v>#VALUE!</v>
      </c>
    </row>
    <row r="2594" spans="1:3">
      <c r="A2594" s="375" t="str">
        <f>IF(ISBLANK('Unit Type (40)'!B64), " ", 'Unit Type (40)'!B64)</f>
        <v xml:space="preserve"> </v>
      </c>
      <c r="B2594" s="375" t="str">
        <f>IF(ISBLANK('Unit Type (40)'!C64), " ", 'Unit Type (40)'!C64)</f>
        <v xml:space="preserve"> </v>
      </c>
      <c r="C2594" s="375" t="e">
        <f>B2594*'Summary Sheet'!$C$42</f>
        <v>#VALUE!</v>
      </c>
    </row>
    <row r="2595" spans="1:3">
      <c r="A2595" s="375" t="str">
        <f>IF(ISBLANK('Unit Type (40)'!B65), " ", 'Unit Type (40)'!B65)</f>
        <v xml:space="preserve"> </v>
      </c>
      <c r="B2595" s="375" t="str">
        <f>IF(ISBLANK('Unit Type (40)'!C65), " ", 'Unit Type (40)'!C65)</f>
        <v xml:space="preserve"> </v>
      </c>
      <c r="C2595" s="375" t="e">
        <f>B2595*'Summary Sheet'!$C$42</f>
        <v>#VALUE!</v>
      </c>
    </row>
    <row r="2596" spans="1:3">
      <c r="A2596" s="375" t="str">
        <f>IF(ISBLANK('Unit Type (40)'!B66), " ", 'Unit Type (40)'!B66)</f>
        <v xml:space="preserve"> </v>
      </c>
      <c r="B2596" s="375" t="str">
        <f>IF(ISBLANK('Unit Type (40)'!C66), " ", 'Unit Type (40)'!C66)</f>
        <v xml:space="preserve"> </v>
      </c>
      <c r="C2596" s="375" t="e">
        <f>B2596*'Summary Sheet'!$C$42</f>
        <v>#VALUE!</v>
      </c>
    </row>
    <row r="2597" spans="1:3">
      <c r="A2597" s="375" t="str">
        <f>IF(ISBLANK('Unit Type (40)'!B67), " ", 'Unit Type (40)'!B67)</f>
        <v xml:space="preserve"> </v>
      </c>
      <c r="B2597" s="375" t="str">
        <f>IF(ISBLANK('Unit Type (40)'!C67), " ", 'Unit Type (40)'!C67)</f>
        <v xml:space="preserve"> </v>
      </c>
      <c r="C2597" s="375" t="e">
        <f>B2597*'Summary Sheet'!$C$42</f>
        <v>#VALUE!</v>
      </c>
    </row>
    <row r="2598" spans="1:3">
      <c r="A2598" s="375" t="str">
        <f>IF(ISBLANK('Unit Type (40)'!B68), " ", 'Unit Type (40)'!B68)</f>
        <v xml:space="preserve"> </v>
      </c>
      <c r="B2598" s="375" t="str">
        <f>IF(ISBLANK('Unit Type (40)'!C68), " ", 'Unit Type (40)'!C68)</f>
        <v xml:space="preserve"> </v>
      </c>
      <c r="C2598" s="375" t="e">
        <f>B2598*'Summary Sheet'!$C$42</f>
        <v>#VALUE!</v>
      </c>
    </row>
    <row r="2599" spans="1:3">
      <c r="A2599" s="375" t="str">
        <f>IF(ISBLANK('Unit Type (40)'!B69), " ", 'Unit Type (40)'!B69)</f>
        <v xml:space="preserve"> </v>
      </c>
      <c r="B2599" s="375" t="str">
        <f>IF(ISBLANK('Unit Type (40)'!C69), " ", 'Unit Type (40)'!C69)</f>
        <v xml:space="preserve"> </v>
      </c>
      <c r="C2599" s="375" t="e">
        <f>B2599*'Summary Sheet'!$C$42</f>
        <v>#VALUE!</v>
      </c>
    </row>
    <row r="2600" spans="1:3">
      <c r="A2600" s="375" t="str">
        <f>IF(ISBLANK('Unit Type (40)'!B70), " ", 'Unit Type (40)'!B70)</f>
        <v xml:space="preserve"> </v>
      </c>
      <c r="B2600" s="375" t="str">
        <f>IF(ISBLANK('Unit Type (40)'!C70), " ", 'Unit Type (40)'!C70)</f>
        <v xml:space="preserve"> </v>
      </c>
      <c r="C2600" s="375" t="e">
        <f>B2600*'Summary Sheet'!$C$42</f>
        <v>#VALUE!</v>
      </c>
    </row>
    <row r="2601" spans="1:3">
      <c r="A2601" s="375" t="str">
        <f>IF(ISBLANK('Unit Type (41)'!B6), " ", 'Unit Type (41)'!B6)</f>
        <v xml:space="preserve"> </v>
      </c>
      <c r="B2601" s="375" t="str">
        <f>IF(ISBLANK('Unit Type (41)'!C6), " ", 'Unit Type (41)'!C6)</f>
        <v xml:space="preserve"> </v>
      </c>
      <c r="C2601" s="375" t="e">
        <f>B2601*'Summary Sheet'!$C$43</f>
        <v>#VALUE!</v>
      </c>
    </row>
    <row r="2602" spans="1:3">
      <c r="A2602" s="375" t="str">
        <f>IF(ISBLANK('Unit Type (41)'!B7), " ", 'Unit Type (41)'!B7)</f>
        <v xml:space="preserve"> </v>
      </c>
      <c r="B2602" s="375" t="str">
        <f>IF(ISBLANK('Unit Type (41)'!C7), " ", 'Unit Type (41)'!C7)</f>
        <v xml:space="preserve"> </v>
      </c>
      <c r="C2602" s="375" t="e">
        <f>B2602*'Summary Sheet'!$C$43</f>
        <v>#VALUE!</v>
      </c>
    </row>
    <row r="2603" spans="1:3">
      <c r="A2603" s="375" t="str">
        <f>IF(ISBLANK('Unit Type (41)'!B8), " ", 'Unit Type (41)'!B8)</f>
        <v xml:space="preserve"> </v>
      </c>
      <c r="B2603" s="375" t="str">
        <f>IF(ISBLANK('Unit Type (41)'!C8), " ", 'Unit Type (41)'!C8)</f>
        <v xml:space="preserve"> </v>
      </c>
      <c r="C2603" s="375" t="e">
        <f>B2603*'Summary Sheet'!$C$43</f>
        <v>#VALUE!</v>
      </c>
    </row>
    <row r="2604" spans="1:3">
      <c r="A2604" s="375" t="str">
        <f>IF(ISBLANK('Unit Type (41)'!B9), " ", 'Unit Type (41)'!B9)</f>
        <v xml:space="preserve"> </v>
      </c>
      <c r="B2604" s="375" t="str">
        <f>IF(ISBLANK('Unit Type (41)'!C9), " ", 'Unit Type (41)'!C9)</f>
        <v xml:space="preserve"> </v>
      </c>
      <c r="C2604" s="375" t="e">
        <f>B2604*'Summary Sheet'!$C$43</f>
        <v>#VALUE!</v>
      </c>
    </row>
    <row r="2605" spans="1:3">
      <c r="A2605" s="375" t="str">
        <f>IF(ISBLANK('Unit Type (41)'!B10), " ", 'Unit Type (41)'!B10)</f>
        <v xml:space="preserve"> </v>
      </c>
      <c r="B2605" s="375" t="str">
        <f>IF(ISBLANK('Unit Type (41)'!C10), " ", 'Unit Type (41)'!C10)</f>
        <v xml:space="preserve"> </v>
      </c>
      <c r="C2605" s="375" t="e">
        <f>B2605*'Summary Sheet'!$C$43</f>
        <v>#VALUE!</v>
      </c>
    </row>
    <row r="2606" spans="1:3">
      <c r="A2606" s="375" t="str">
        <f>IF(ISBLANK('Unit Type (41)'!B11), " ", 'Unit Type (41)'!B11)</f>
        <v xml:space="preserve"> </v>
      </c>
      <c r="B2606" s="375" t="str">
        <f>IF(ISBLANK('Unit Type (41)'!C11), " ", 'Unit Type (41)'!C11)</f>
        <v xml:space="preserve"> </v>
      </c>
      <c r="C2606" s="375" t="e">
        <f>B2606*'Summary Sheet'!$C$43</f>
        <v>#VALUE!</v>
      </c>
    </row>
    <row r="2607" spans="1:3">
      <c r="A2607" s="375" t="str">
        <f>IF(ISBLANK('Unit Type (41)'!B12), " ", 'Unit Type (41)'!B12)</f>
        <v xml:space="preserve"> </v>
      </c>
      <c r="B2607" s="375" t="str">
        <f>IF(ISBLANK('Unit Type (41)'!C12), " ", 'Unit Type (41)'!C12)</f>
        <v xml:space="preserve"> </v>
      </c>
      <c r="C2607" s="375" t="e">
        <f>B2607*'Summary Sheet'!$C$43</f>
        <v>#VALUE!</v>
      </c>
    </row>
    <row r="2608" spans="1:3">
      <c r="A2608" s="375" t="str">
        <f>IF(ISBLANK('Unit Type (41)'!B13), " ", 'Unit Type (41)'!B13)</f>
        <v xml:space="preserve"> </v>
      </c>
      <c r="B2608" s="375" t="str">
        <f>IF(ISBLANK('Unit Type (41)'!C13), " ", 'Unit Type (41)'!C13)</f>
        <v xml:space="preserve"> </v>
      </c>
      <c r="C2608" s="375" t="e">
        <f>B2608*'Summary Sheet'!$C$43</f>
        <v>#VALUE!</v>
      </c>
    </row>
    <row r="2609" spans="1:3">
      <c r="A2609" s="375" t="str">
        <f>IF(ISBLANK('Unit Type (41)'!B14), " ", 'Unit Type (41)'!B14)</f>
        <v xml:space="preserve"> </v>
      </c>
      <c r="B2609" s="375" t="str">
        <f>IF(ISBLANK('Unit Type (41)'!C14), " ", 'Unit Type (41)'!C14)</f>
        <v xml:space="preserve"> </v>
      </c>
      <c r="C2609" s="375" t="e">
        <f>B2609*'Summary Sheet'!$C$43</f>
        <v>#VALUE!</v>
      </c>
    </row>
    <row r="2610" spans="1:3">
      <c r="A2610" s="375" t="str">
        <f>IF(ISBLANK('Unit Type (41)'!B15), " ", 'Unit Type (41)'!B15)</f>
        <v xml:space="preserve"> </v>
      </c>
      <c r="B2610" s="375" t="str">
        <f>IF(ISBLANK('Unit Type (41)'!C15), " ", 'Unit Type (41)'!C15)</f>
        <v xml:space="preserve"> </v>
      </c>
      <c r="C2610" s="375" t="e">
        <f>B2610*'Summary Sheet'!$C$43</f>
        <v>#VALUE!</v>
      </c>
    </row>
    <row r="2611" spans="1:3">
      <c r="A2611" s="375" t="str">
        <f>IF(ISBLANK('Unit Type (41)'!B16), " ", 'Unit Type (41)'!B16)</f>
        <v xml:space="preserve"> </v>
      </c>
      <c r="B2611" s="375" t="str">
        <f>IF(ISBLANK('Unit Type (41)'!C16), " ", 'Unit Type (41)'!C16)</f>
        <v xml:space="preserve"> </v>
      </c>
      <c r="C2611" s="375" t="e">
        <f>B2611*'Summary Sheet'!$C$43</f>
        <v>#VALUE!</v>
      </c>
    </row>
    <row r="2612" spans="1:3">
      <c r="A2612" s="375" t="str">
        <f>IF(ISBLANK('Unit Type (41)'!B17), " ", 'Unit Type (41)'!B17)</f>
        <v xml:space="preserve"> </v>
      </c>
      <c r="B2612" s="375" t="str">
        <f>IF(ISBLANK('Unit Type (41)'!C17), " ", 'Unit Type (41)'!C17)</f>
        <v xml:space="preserve"> </v>
      </c>
      <c r="C2612" s="375" t="e">
        <f>B2612*'Summary Sheet'!$C$43</f>
        <v>#VALUE!</v>
      </c>
    </row>
    <row r="2613" spans="1:3">
      <c r="A2613" s="375" t="str">
        <f>IF(ISBLANK('Unit Type (41)'!B18), " ", 'Unit Type (41)'!B18)</f>
        <v xml:space="preserve"> </v>
      </c>
      <c r="B2613" s="375" t="str">
        <f>IF(ISBLANK('Unit Type (41)'!C18), " ", 'Unit Type (41)'!C18)</f>
        <v xml:space="preserve"> </v>
      </c>
      <c r="C2613" s="375" t="e">
        <f>B2613*'Summary Sheet'!$C$43</f>
        <v>#VALUE!</v>
      </c>
    </row>
    <row r="2614" spans="1:3">
      <c r="A2614" s="375" t="str">
        <f>IF(ISBLANK('Unit Type (41)'!B19), " ", 'Unit Type (41)'!B19)</f>
        <v xml:space="preserve"> </v>
      </c>
      <c r="B2614" s="375" t="str">
        <f>IF(ISBLANK('Unit Type (41)'!C19), " ", 'Unit Type (41)'!C19)</f>
        <v xml:space="preserve"> </v>
      </c>
      <c r="C2614" s="375" t="e">
        <f>B2614*'Summary Sheet'!$C$43</f>
        <v>#VALUE!</v>
      </c>
    </row>
    <row r="2615" spans="1:3">
      <c r="A2615" s="375" t="str">
        <f>IF(ISBLANK('Unit Type (41)'!B20), " ", 'Unit Type (41)'!B20)</f>
        <v xml:space="preserve"> </v>
      </c>
      <c r="B2615" s="375" t="str">
        <f>IF(ISBLANK('Unit Type (41)'!C20), " ", 'Unit Type (41)'!C20)</f>
        <v xml:space="preserve"> </v>
      </c>
      <c r="C2615" s="375" t="e">
        <f>B2615*'Summary Sheet'!$C$43</f>
        <v>#VALUE!</v>
      </c>
    </row>
    <row r="2616" spans="1:3">
      <c r="A2616" s="375" t="str">
        <f>IF(ISBLANK('Unit Type (41)'!B21), " ", 'Unit Type (41)'!B21)</f>
        <v xml:space="preserve"> </v>
      </c>
      <c r="B2616" s="375" t="str">
        <f>IF(ISBLANK('Unit Type (41)'!C21), " ", 'Unit Type (41)'!C21)</f>
        <v xml:space="preserve"> </v>
      </c>
      <c r="C2616" s="375" t="e">
        <f>B2616*'Summary Sheet'!$C$43</f>
        <v>#VALUE!</v>
      </c>
    </row>
    <row r="2617" spans="1:3">
      <c r="A2617" s="375" t="str">
        <f>IF(ISBLANK('Unit Type (41)'!B22), " ", 'Unit Type (41)'!B22)</f>
        <v xml:space="preserve"> </v>
      </c>
      <c r="B2617" s="375" t="str">
        <f>IF(ISBLANK('Unit Type (41)'!C22), " ", 'Unit Type (41)'!C22)</f>
        <v xml:space="preserve"> </v>
      </c>
      <c r="C2617" s="375" t="e">
        <f>B2617*'Summary Sheet'!$C$43</f>
        <v>#VALUE!</v>
      </c>
    </row>
    <row r="2618" spans="1:3">
      <c r="A2618" s="375" t="str">
        <f>IF(ISBLANK('Unit Type (41)'!B23), " ", 'Unit Type (41)'!B23)</f>
        <v xml:space="preserve"> </v>
      </c>
      <c r="B2618" s="375" t="str">
        <f>IF(ISBLANK('Unit Type (41)'!C23), " ", 'Unit Type (41)'!C23)</f>
        <v xml:space="preserve"> </v>
      </c>
      <c r="C2618" s="375" t="e">
        <f>B2618*'Summary Sheet'!$C$43</f>
        <v>#VALUE!</v>
      </c>
    </row>
    <row r="2619" spans="1:3">
      <c r="A2619" s="375" t="str">
        <f>IF(ISBLANK('Unit Type (41)'!B24), " ", 'Unit Type (41)'!B24)</f>
        <v xml:space="preserve"> </v>
      </c>
      <c r="B2619" s="375" t="str">
        <f>IF(ISBLANK('Unit Type (41)'!C24), " ", 'Unit Type (41)'!C24)</f>
        <v xml:space="preserve"> </v>
      </c>
      <c r="C2619" s="375" t="e">
        <f>B2619*'Summary Sheet'!$C$43</f>
        <v>#VALUE!</v>
      </c>
    </row>
    <row r="2620" spans="1:3">
      <c r="A2620" s="375" t="str">
        <f>IF(ISBLANK('Unit Type (41)'!B25), " ", 'Unit Type (41)'!B25)</f>
        <v xml:space="preserve"> </v>
      </c>
      <c r="B2620" s="375" t="str">
        <f>IF(ISBLANK('Unit Type (41)'!C25), " ", 'Unit Type (41)'!C25)</f>
        <v xml:space="preserve"> </v>
      </c>
      <c r="C2620" s="375" t="e">
        <f>B2620*'Summary Sheet'!$C$43</f>
        <v>#VALUE!</v>
      </c>
    </row>
    <row r="2621" spans="1:3">
      <c r="A2621" s="375" t="str">
        <f>IF(ISBLANK('Unit Type (41)'!B26), " ", 'Unit Type (41)'!B26)</f>
        <v xml:space="preserve"> </v>
      </c>
      <c r="B2621" s="375" t="str">
        <f>IF(ISBLANK('Unit Type (41)'!C26), " ", 'Unit Type (41)'!C26)</f>
        <v xml:space="preserve"> </v>
      </c>
      <c r="C2621" s="375" t="e">
        <f>B2621*'Summary Sheet'!$C$43</f>
        <v>#VALUE!</v>
      </c>
    </row>
    <row r="2622" spans="1:3">
      <c r="A2622" s="375" t="str">
        <f>IF(ISBLANK('Unit Type (41)'!B27), " ", 'Unit Type (41)'!B27)</f>
        <v xml:space="preserve"> </v>
      </c>
      <c r="B2622" s="375" t="str">
        <f>IF(ISBLANK('Unit Type (41)'!C27), " ", 'Unit Type (41)'!C27)</f>
        <v xml:space="preserve"> </v>
      </c>
      <c r="C2622" s="375" t="e">
        <f>B2622*'Summary Sheet'!$C$43</f>
        <v>#VALUE!</v>
      </c>
    </row>
    <row r="2623" spans="1:3">
      <c r="A2623" s="375" t="str">
        <f>IF(ISBLANK('Unit Type (41)'!B28), " ", 'Unit Type (41)'!B28)</f>
        <v xml:space="preserve"> </v>
      </c>
      <c r="B2623" s="375" t="str">
        <f>IF(ISBLANK('Unit Type (41)'!C28), " ", 'Unit Type (41)'!C28)</f>
        <v xml:space="preserve"> </v>
      </c>
      <c r="C2623" s="375" t="e">
        <f>B2623*'Summary Sheet'!$C$43</f>
        <v>#VALUE!</v>
      </c>
    </row>
    <row r="2624" spans="1:3">
      <c r="A2624" s="375" t="str">
        <f>IF(ISBLANK('Unit Type (41)'!B29), " ", 'Unit Type (41)'!B29)</f>
        <v xml:space="preserve"> </v>
      </c>
      <c r="B2624" s="375" t="str">
        <f>IF(ISBLANK('Unit Type (41)'!C29), " ", 'Unit Type (41)'!C29)</f>
        <v xml:space="preserve"> </v>
      </c>
      <c r="C2624" s="375" t="e">
        <f>B2624*'Summary Sheet'!$C$43</f>
        <v>#VALUE!</v>
      </c>
    </row>
    <row r="2625" spans="1:3">
      <c r="A2625" s="375" t="str">
        <f>IF(ISBLANK('Unit Type (41)'!B30), " ", 'Unit Type (41)'!B30)</f>
        <v xml:space="preserve"> </v>
      </c>
      <c r="B2625" s="375" t="str">
        <f>IF(ISBLANK('Unit Type (41)'!C30), " ", 'Unit Type (41)'!C30)</f>
        <v xml:space="preserve"> </v>
      </c>
      <c r="C2625" s="375" t="e">
        <f>B2625*'Summary Sheet'!$C$43</f>
        <v>#VALUE!</v>
      </c>
    </row>
    <row r="2626" spans="1:3">
      <c r="A2626" s="375" t="str">
        <f>IF(ISBLANK('Unit Type (41)'!B31), " ", 'Unit Type (41)'!B31)</f>
        <v xml:space="preserve"> </v>
      </c>
      <c r="B2626" s="375" t="str">
        <f>IF(ISBLANK('Unit Type (41)'!C31), " ", 'Unit Type (41)'!C31)</f>
        <v xml:space="preserve"> </v>
      </c>
      <c r="C2626" s="375" t="e">
        <f>B2626*'Summary Sheet'!$C$43</f>
        <v>#VALUE!</v>
      </c>
    </row>
    <row r="2627" spans="1:3">
      <c r="A2627" s="375" t="str">
        <f>IF(ISBLANK('Unit Type (41)'!B32), " ", 'Unit Type (41)'!B32)</f>
        <v xml:space="preserve"> </v>
      </c>
      <c r="B2627" s="375" t="str">
        <f>IF(ISBLANK('Unit Type (41)'!C32), " ", 'Unit Type (41)'!C32)</f>
        <v xml:space="preserve"> </v>
      </c>
      <c r="C2627" s="375" t="e">
        <f>B2627*'Summary Sheet'!$C$43</f>
        <v>#VALUE!</v>
      </c>
    </row>
    <row r="2628" spans="1:3">
      <c r="A2628" s="375" t="str">
        <f>IF(ISBLANK('Unit Type (41)'!B33), " ", 'Unit Type (41)'!B33)</f>
        <v xml:space="preserve"> </v>
      </c>
      <c r="B2628" s="375" t="str">
        <f>IF(ISBLANK('Unit Type (41)'!C33), " ", 'Unit Type (41)'!C33)</f>
        <v xml:space="preserve"> </v>
      </c>
      <c r="C2628" s="375" t="e">
        <f>B2628*'Summary Sheet'!$C$43</f>
        <v>#VALUE!</v>
      </c>
    </row>
    <row r="2629" spans="1:3">
      <c r="A2629" s="375" t="str">
        <f>IF(ISBLANK('Unit Type (41)'!B34), " ", 'Unit Type (41)'!B34)</f>
        <v xml:space="preserve"> </v>
      </c>
      <c r="B2629" s="375" t="str">
        <f>IF(ISBLANK('Unit Type (41)'!C34), " ", 'Unit Type (41)'!C34)</f>
        <v xml:space="preserve"> </v>
      </c>
      <c r="C2629" s="375" t="e">
        <f>B2629*'Summary Sheet'!$C$43</f>
        <v>#VALUE!</v>
      </c>
    </row>
    <row r="2630" spans="1:3">
      <c r="A2630" s="375" t="str">
        <f>IF(ISBLANK('Unit Type (41)'!B35), " ", 'Unit Type (41)'!B35)</f>
        <v xml:space="preserve"> </v>
      </c>
      <c r="B2630" s="375" t="str">
        <f>IF(ISBLANK('Unit Type (41)'!C35), " ", 'Unit Type (41)'!C35)</f>
        <v xml:space="preserve"> </v>
      </c>
      <c r="C2630" s="375" t="e">
        <f>B2630*'Summary Sheet'!$C$43</f>
        <v>#VALUE!</v>
      </c>
    </row>
    <row r="2631" spans="1:3">
      <c r="A2631" s="375" t="str">
        <f>IF(ISBLANK('Unit Type (41)'!B36), " ", 'Unit Type (41)'!B36)</f>
        <v xml:space="preserve"> </v>
      </c>
      <c r="B2631" s="375" t="str">
        <f>IF(ISBLANK('Unit Type (41)'!C36), " ", 'Unit Type (41)'!C36)</f>
        <v xml:space="preserve"> </v>
      </c>
      <c r="C2631" s="375" t="e">
        <f>B2631*'Summary Sheet'!$C$43</f>
        <v>#VALUE!</v>
      </c>
    </row>
    <row r="2632" spans="1:3">
      <c r="A2632" s="375" t="str">
        <f>IF(ISBLANK('Unit Type (41)'!B37), " ", 'Unit Type (41)'!B37)</f>
        <v xml:space="preserve"> </v>
      </c>
      <c r="B2632" s="375" t="str">
        <f>IF(ISBLANK('Unit Type (41)'!C37), " ", 'Unit Type (41)'!C37)</f>
        <v xml:space="preserve"> </v>
      </c>
      <c r="C2632" s="375" t="e">
        <f>B2632*'Summary Sheet'!$C$43</f>
        <v>#VALUE!</v>
      </c>
    </row>
    <row r="2633" spans="1:3">
      <c r="A2633" s="375" t="str">
        <f>IF(ISBLANK('Unit Type (41)'!B38), " ", 'Unit Type (41)'!B38)</f>
        <v xml:space="preserve"> </v>
      </c>
      <c r="B2633" s="375" t="str">
        <f>IF(ISBLANK('Unit Type (41)'!C38), " ", 'Unit Type (41)'!C38)</f>
        <v xml:space="preserve"> </v>
      </c>
      <c r="C2633" s="375" t="e">
        <f>B2633*'Summary Sheet'!$C$43</f>
        <v>#VALUE!</v>
      </c>
    </row>
    <row r="2634" spans="1:3">
      <c r="A2634" s="375" t="str">
        <f>IF(ISBLANK('Unit Type (41)'!B39), " ", 'Unit Type (41)'!B39)</f>
        <v xml:space="preserve"> </v>
      </c>
      <c r="B2634" s="375" t="str">
        <f>IF(ISBLANK('Unit Type (41)'!C39), " ", 'Unit Type (41)'!C39)</f>
        <v xml:space="preserve"> </v>
      </c>
      <c r="C2634" s="375" t="e">
        <f>B2634*'Summary Sheet'!$C$43</f>
        <v>#VALUE!</v>
      </c>
    </row>
    <row r="2635" spans="1:3">
      <c r="A2635" s="375" t="str">
        <f>IF(ISBLANK('Unit Type (41)'!B40), " ", 'Unit Type (41)'!B40)</f>
        <v xml:space="preserve"> </v>
      </c>
      <c r="B2635" s="375" t="str">
        <f>IF(ISBLANK('Unit Type (41)'!C40), " ", 'Unit Type (41)'!C40)</f>
        <v xml:space="preserve"> </v>
      </c>
      <c r="C2635" s="375" t="e">
        <f>B2635*'Summary Sheet'!$C$43</f>
        <v>#VALUE!</v>
      </c>
    </row>
    <row r="2636" spans="1:3">
      <c r="A2636" s="375" t="str">
        <f>IF(ISBLANK('Unit Type (41)'!B41), " ", 'Unit Type (41)'!B41)</f>
        <v xml:space="preserve"> </v>
      </c>
      <c r="B2636" s="375" t="str">
        <f>IF(ISBLANK('Unit Type (41)'!C41), " ", 'Unit Type (41)'!C41)</f>
        <v xml:space="preserve"> </v>
      </c>
      <c r="C2636" s="375" t="e">
        <f>B2636*'Summary Sheet'!$C$43</f>
        <v>#VALUE!</v>
      </c>
    </row>
    <row r="2637" spans="1:3">
      <c r="A2637" s="375" t="str">
        <f>IF(ISBLANK('Unit Type (41)'!B42), " ", 'Unit Type (41)'!B42)</f>
        <v xml:space="preserve"> </v>
      </c>
      <c r="B2637" s="375" t="str">
        <f>IF(ISBLANK('Unit Type (41)'!C42), " ", 'Unit Type (41)'!C42)</f>
        <v xml:space="preserve"> </v>
      </c>
      <c r="C2637" s="375" t="e">
        <f>B2637*'Summary Sheet'!$C$43</f>
        <v>#VALUE!</v>
      </c>
    </row>
    <row r="2638" spans="1:3">
      <c r="A2638" s="375" t="str">
        <f>IF(ISBLANK('Unit Type (41)'!B43), " ", 'Unit Type (41)'!B43)</f>
        <v xml:space="preserve"> </v>
      </c>
      <c r="B2638" s="375" t="str">
        <f>IF(ISBLANK('Unit Type (41)'!C43), " ", 'Unit Type (41)'!C43)</f>
        <v xml:space="preserve"> </v>
      </c>
      <c r="C2638" s="375" t="e">
        <f>B2638*'Summary Sheet'!$C$43</f>
        <v>#VALUE!</v>
      </c>
    </row>
    <row r="2639" spans="1:3">
      <c r="A2639" s="375" t="str">
        <f>IF(ISBLANK('Unit Type (41)'!B44), " ", 'Unit Type (41)'!B44)</f>
        <v xml:space="preserve"> </v>
      </c>
      <c r="B2639" s="375" t="str">
        <f>IF(ISBLANK('Unit Type (41)'!C44), " ", 'Unit Type (41)'!C44)</f>
        <v xml:space="preserve"> </v>
      </c>
      <c r="C2639" s="375" t="e">
        <f>B2639*'Summary Sheet'!$C$43</f>
        <v>#VALUE!</v>
      </c>
    </row>
    <row r="2640" spans="1:3">
      <c r="A2640" s="375" t="str">
        <f>IF(ISBLANK('Unit Type (41)'!B45), " ", 'Unit Type (41)'!B45)</f>
        <v xml:space="preserve"> </v>
      </c>
      <c r="B2640" s="375" t="str">
        <f>IF(ISBLANK('Unit Type (41)'!C45), " ", 'Unit Type (41)'!C45)</f>
        <v xml:space="preserve"> </v>
      </c>
      <c r="C2640" s="375" t="e">
        <f>B2640*'Summary Sheet'!$C$43</f>
        <v>#VALUE!</v>
      </c>
    </row>
    <row r="2641" spans="1:3">
      <c r="A2641" s="375" t="str">
        <f>IF(ISBLANK('Unit Type (41)'!B46), " ", 'Unit Type (41)'!B46)</f>
        <v xml:space="preserve"> </v>
      </c>
      <c r="B2641" s="375" t="str">
        <f>IF(ISBLANK('Unit Type (41)'!C46), " ", 'Unit Type (41)'!C46)</f>
        <v xml:space="preserve"> </v>
      </c>
      <c r="C2641" s="375" t="e">
        <f>B2641*'Summary Sheet'!$C$43</f>
        <v>#VALUE!</v>
      </c>
    </row>
    <row r="2642" spans="1:3">
      <c r="A2642" s="375" t="str">
        <f>IF(ISBLANK('Unit Type (41)'!B47), " ", 'Unit Type (41)'!B47)</f>
        <v xml:space="preserve"> </v>
      </c>
      <c r="B2642" s="375" t="str">
        <f>IF(ISBLANK('Unit Type (41)'!C47), " ", 'Unit Type (41)'!C47)</f>
        <v xml:space="preserve"> </v>
      </c>
      <c r="C2642" s="375" t="e">
        <f>B2642*'Summary Sheet'!$C$43</f>
        <v>#VALUE!</v>
      </c>
    </row>
    <row r="2643" spans="1:3">
      <c r="A2643" s="375" t="str">
        <f>IF(ISBLANK('Unit Type (41)'!B48), " ", 'Unit Type (41)'!B48)</f>
        <v xml:space="preserve"> </v>
      </c>
      <c r="B2643" s="375" t="str">
        <f>IF(ISBLANK('Unit Type (41)'!C48), " ", 'Unit Type (41)'!C48)</f>
        <v xml:space="preserve"> </v>
      </c>
      <c r="C2643" s="375" t="e">
        <f>B2643*'Summary Sheet'!$C$43</f>
        <v>#VALUE!</v>
      </c>
    </row>
    <row r="2644" spans="1:3">
      <c r="A2644" s="375" t="str">
        <f>IF(ISBLANK('Unit Type (41)'!B49), " ", 'Unit Type (41)'!B49)</f>
        <v xml:space="preserve"> </v>
      </c>
      <c r="B2644" s="375" t="str">
        <f>IF(ISBLANK('Unit Type (41)'!C49), " ", 'Unit Type (41)'!C49)</f>
        <v xml:space="preserve"> </v>
      </c>
      <c r="C2644" s="375" t="e">
        <f>B2644*'Summary Sheet'!$C$43</f>
        <v>#VALUE!</v>
      </c>
    </row>
    <row r="2645" spans="1:3">
      <c r="A2645" s="375" t="str">
        <f>IF(ISBLANK('Unit Type (41)'!B50), " ", 'Unit Type (41)'!B50)</f>
        <v xml:space="preserve"> </v>
      </c>
      <c r="B2645" s="375" t="str">
        <f>IF(ISBLANK('Unit Type (41)'!C50), " ", 'Unit Type (41)'!C50)</f>
        <v xml:space="preserve"> </v>
      </c>
      <c r="C2645" s="375" t="e">
        <f>B2645*'Summary Sheet'!$C$43</f>
        <v>#VALUE!</v>
      </c>
    </row>
    <row r="2646" spans="1:3">
      <c r="A2646" s="375" t="str">
        <f>IF(ISBLANK('Unit Type (41)'!B51), " ", 'Unit Type (41)'!B51)</f>
        <v xml:space="preserve"> </v>
      </c>
      <c r="B2646" s="375" t="str">
        <f>IF(ISBLANK('Unit Type (41)'!C51), " ", 'Unit Type (41)'!C51)</f>
        <v xml:space="preserve"> </v>
      </c>
      <c r="C2646" s="375" t="e">
        <f>B2646*'Summary Sheet'!$C$43</f>
        <v>#VALUE!</v>
      </c>
    </row>
    <row r="2647" spans="1:3">
      <c r="A2647" s="375" t="str">
        <f>IF(ISBLANK('Unit Type (41)'!B52), " ", 'Unit Type (41)'!B52)</f>
        <v xml:space="preserve"> </v>
      </c>
      <c r="B2647" s="375" t="str">
        <f>IF(ISBLANK('Unit Type (41)'!C52), " ", 'Unit Type (41)'!C52)</f>
        <v xml:space="preserve"> </v>
      </c>
      <c r="C2647" s="375" t="e">
        <f>B2647*'Summary Sheet'!$C$43</f>
        <v>#VALUE!</v>
      </c>
    </row>
    <row r="2648" spans="1:3">
      <c r="A2648" s="375" t="str">
        <f>IF(ISBLANK('Unit Type (41)'!B53), " ", 'Unit Type (41)'!B53)</f>
        <v xml:space="preserve"> </v>
      </c>
      <c r="B2648" s="375" t="str">
        <f>IF(ISBLANK('Unit Type (41)'!C53), " ", 'Unit Type (41)'!C53)</f>
        <v xml:space="preserve"> </v>
      </c>
      <c r="C2648" s="375" t="e">
        <f>B2648*'Summary Sheet'!$C$43</f>
        <v>#VALUE!</v>
      </c>
    </row>
    <row r="2649" spans="1:3">
      <c r="A2649" s="375" t="str">
        <f>IF(ISBLANK('Unit Type (41)'!B54), " ", 'Unit Type (41)'!B54)</f>
        <v xml:space="preserve"> </v>
      </c>
      <c r="B2649" s="375" t="str">
        <f>IF(ISBLANK('Unit Type (41)'!C54), " ", 'Unit Type (41)'!C54)</f>
        <v xml:space="preserve"> </v>
      </c>
      <c r="C2649" s="375" t="e">
        <f>B2649*'Summary Sheet'!$C$43</f>
        <v>#VALUE!</v>
      </c>
    </row>
    <row r="2650" spans="1:3">
      <c r="A2650" s="375" t="str">
        <f>IF(ISBLANK('Unit Type (41)'!B55), " ", 'Unit Type (41)'!B55)</f>
        <v xml:space="preserve"> </v>
      </c>
      <c r="B2650" s="375" t="str">
        <f>IF(ISBLANK('Unit Type (41)'!C55), " ", 'Unit Type (41)'!C55)</f>
        <v xml:space="preserve"> </v>
      </c>
      <c r="C2650" s="375" t="e">
        <f>B2650*'Summary Sheet'!$C$43</f>
        <v>#VALUE!</v>
      </c>
    </row>
    <row r="2651" spans="1:3">
      <c r="A2651" s="375" t="str">
        <f>IF(ISBLANK('Unit Type (41)'!B56), " ", 'Unit Type (41)'!B56)</f>
        <v xml:space="preserve"> </v>
      </c>
      <c r="B2651" s="375" t="str">
        <f>IF(ISBLANK('Unit Type (41)'!C56), " ", 'Unit Type (41)'!C56)</f>
        <v xml:space="preserve"> </v>
      </c>
      <c r="C2651" s="375" t="e">
        <f>B2651*'Summary Sheet'!$C$43</f>
        <v>#VALUE!</v>
      </c>
    </row>
    <row r="2652" spans="1:3">
      <c r="A2652" s="375" t="str">
        <f>IF(ISBLANK('Unit Type (41)'!B57), " ", 'Unit Type (41)'!B57)</f>
        <v xml:space="preserve"> </v>
      </c>
      <c r="B2652" s="375" t="str">
        <f>IF(ISBLANK('Unit Type (41)'!C57), " ", 'Unit Type (41)'!C57)</f>
        <v xml:space="preserve"> </v>
      </c>
      <c r="C2652" s="375" t="e">
        <f>B2652*'Summary Sheet'!$C$43</f>
        <v>#VALUE!</v>
      </c>
    </row>
    <row r="2653" spans="1:3">
      <c r="A2653" s="375" t="str">
        <f>IF(ISBLANK('Unit Type (41)'!B58), " ", 'Unit Type (41)'!B58)</f>
        <v xml:space="preserve"> </v>
      </c>
      <c r="B2653" s="375" t="str">
        <f>IF(ISBLANK('Unit Type (41)'!C58), " ", 'Unit Type (41)'!C58)</f>
        <v xml:space="preserve"> </v>
      </c>
      <c r="C2653" s="375" t="e">
        <f>B2653*'Summary Sheet'!$C$43</f>
        <v>#VALUE!</v>
      </c>
    </row>
    <row r="2654" spans="1:3">
      <c r="A2654" s="375" t="str">
        <f>IF(ISBLANK('Unit Type (41)'!B59), " ", 'Unit Type (41)'!B59)</f>
        <v xml:space="preserve"> </v>
      </c>
      <c r="B2654" s="375" t="str">
        <f>IF(ISBLANK('Unit Type (41)'!C59), " ", 'Unit Type (41)'!C59)</f>
        <v xml:space="preserve"> </v>
      </c>
      <c r="C2654" s="375" t="e">
        <f>B2654*'Summary Sheet'!$C$43</f>
        <v>#VALUE!</v>
      </c>
    </row>
    <row r="2655" spans="1:3">
      <c r="A2655" s="375" t="str">
        <f>IF(ISBLANK('Unit Type (41)'!B60), " ", 'Unit Type (41)'!B60)</f>
        <v xml:space="preserve"> </v>
      </c>
      <c r="B2655" s="375" t="str">
        <f>IF(ISBLANK('Unit Type (41)'!C60), " ", 'Unit Type (41)'!C60)</f>
        <v xml:space="preserve"> </v>
      </c>
      <c r="C2655" s="375" t="e">
        <f>B2655*'Summary Sheet'!$C$43</f>
        <v>#VALUE!</v>
      </c>
    </row>
    <row r="2656" spans="1:3">
      <c r="A2656" s="375" t="str">
        <f>IF(ISBLANK('Unit Type (41)'!B61), " ", 'Unit Type (41)'!B61)</f>
        <v xml:space="preserve"> </v>
      </c>
      <c r="B2656" s="375" t="str">
        <f>IF(ISBLANK('Unit Type (41)'!C61), " ", 'Unit Type (41)'!C61)</f>
        <v xml:space="preserve"> </v>
      </c>
      <c r="C2656" s="375" t="e">
        <f>B2656*'Summary Sheet'!$C$43</f>
        <v>#VALUE!</v>
      </c>
    </row>
    <row r="2657" spans="1:3">
      <c r="A2657" s="375" t="str">
        <f>IF(ISBLANK('Unit Type (41)'!B62), " ", 'Unit Type (41)'!B62)</f>
        <v xml:space="preserve"> </v>
      </c>
      <c r="B2657" s="375" t="str">
        <f>IF(ISBLANK('Unit Type (41)'!C62), " ", 'Unit Type (41)'!C62)</f>
        <v xml:space="preserve"> </v>
      </c>
      <c r="C2657" s="375" t="e">
        <f>B2657*'Summary Sheet'!$C$43</f>
        <v>#VALUE!</v>
      </c>
    </row>
    <row r="2658" spans="1:3">
      <c r="A2658" s="375" t="str">
        <f>IF(ISBLANK('Unit Type (41)'!B63), " ", 'Unit Type (41)'!B63)</f>
        <v xml:space="preserve"> </v>
      </c>
      <c r="B2658" s="375" t="str">
        <f>IF(ISBLANK('Unit Type (41)'!C63), " ", 'Unit Type (41)'!C63)</f>
        <v xml:space="preserve"> </v>
      </c>
      <c r="C2658" s="375" t="e">
        <f>B2658*'Summary Sheet'!$C$43</f>
        <v>#VALUE!</v>
      </c>
    </row>
    <row r="2659" spans="1:3">
      <c r="A2659" s="375" t="str">
        <f>IF(ISBLANK('Unit Type (41)'!B64), " ", 'Unit Type (41)'!B64)</f>
        <v xml:space="preserve"> </v>
      </c>
      <c r="B2659" s="375" t="str">
        <f>IF(ISBLANK('Unit Type (41)'!C64), " ", 'Unit Type (41)'!C64)</f>
        <v xml:space="preserve"> </v>
      </c>
      <c r="C2659" s="375" t="e">
        <f>B2659*'Summary Sheet'!$C$43</f>
        <v>#VALUE!</v>
      </c>
    </row>
    <row r="2660" spans="1:3">
      <c r="A2660" s="375" t="str">
        <f>IF(ISBLANK('Unit Type (41)'!B65), " ", 'Unit Type (41)'!B65)</f>
        <v xml:space="preserve"> </v>
      </c>
      <c r="B2660" s="375" t="str">
        <f>IF(ISBLANK('Unit Type (41)'!C65), " ", 'Unit Type (41)'!C65)</f>
        <v xml:space="preserve"> </v>
      </c>
      <c r="C2660" s="375" t="e">
        <f>B2660*'Summary Sheet'!$C$43</f>
        <v>#VALUE!</v>
      </c>
    </row>
    <row r="2661" spans="1:3">
      <c r="A2661" s="375" t="str">
        <f>IF(ISBLANK('Unit Type (41)'!B66), " ", 'Unit Type (41)'!B66)</f>
        <v xml:space="preserve"> </v>
      </c>
      <c r="B2661" s="375" t="str">
        <f>IF(ISBLANK('Unit Type (41)'!C66), " ", 'Unit Type (41)'!C66)</f>
        <v xml:space="preserve"> </v>
      </c>
      <c r="C2661" s="375" t="e">
        <f>B2661*'Summary Sheet'!$C$43</f>
        <v>#VALUE!</v>
      </c>
    </row>
    <row r="2662" spans="1:3">
      <c r="A2662" s="375" t="str">
        <f>IF(ISBLANK('Unit Type (41)'!B67), " ", 'Unit Type (41)'!B67)</f>
        <v xml:space="preserve"> </v>
      </c>
      <c r="B2662" s="375" t="str">
        <f>IF(ISBLANK('Unit Type (41)'!C67), " ", 'Unit Type (41)'!C67)</f>
        <v xml:space="preserve"> </v>
      </c>
      <c r="C2662" s="375" t="e">
        <f>B2662*'Summary Sheet'!$C$43</f>
        <v>#VALUE!</v>
      </c>
    </row>
    <row r="2663" spans="1:3">
      <c r="A2663" s="375" t="str">
        <f>IF(ISBLANK('Unit Type (41)'!B68), " ", 'Unit Type (41)'!B68)</f>
        <v xml:space="preserve"> </v>
      </c>
      <c r="B2663" s="375" t="str">
        <f>IF(ISBLANK('Unit Type (41)'!C68), " ", 'Unit Type (41)'!C68)</f>
        <v xml:space="preserve"> </v>
      </c>
      <c r="C2663" s="375" t="e">
        <f>B2663*'Summary Sheet'!$C$43</f>
        <v>#VALUE!</v>
      </c>
    </row>
    <row r="2664" spans="1:3">
      <c r="A2664" s="375" t="str">
        <f>IF(ISBLANK('Unit Type (41)'!B69), " ", 'Unit Type (41)'!B69)</f>
        <v xml:space="preserve"> </v>
      </c>
      <c r="B2664" s="375" t="str">
        <f>IF(ISBLANK('Unit Type (41)'!C69), " ", 'Unit Type (41)'!C69)</f>
        <v xml:space="preserve"> </v>
      </c>
      <c r="C2664" s="375" t="e">
        <f>B2664*'Summary Sheet'!$C$43</f>
        <v>#VALUE!</v>
      </c>
    </row>
    <row r="2665" spans="1:3">
      <c r="A2665" s="375" t="str">
        <f>IF(ISBLANK('Unit Type (41)'!B70), " ", 'Unit Type (41)'!B70)</f>
        <v xml:space="preserve"> </v>
      </c>
      <c r="B2665" s="375" t="str">
        <f>IF(ISBLANK('Unit Type (41)'!C70), " ", 'Unit Type (41)'!C70)</f>
        <v xml:space="preserve"> </v>
      </c>
      <c r="C2665" s="375" t="e">
        <f>B2665*'Summary Sheet'!$C$43</f>
        <v>#VALUE!</v>
      </c>
    </row>
    <row r="2666" spans="1:3">
      <c r="A2666" s="375" t="str">
        <f>IF(ISBLANK('Unit Type (42)'!B6), " ", 'Unit Type (42)'!B6)</f>
        <v xml:space="preserve"> </v>
      </c>
      <c r="B2666" s="375" t="str">
        <f>IF(ISBLANK('Unit Type (42)'!C6), " ", 'Unit Type (42)'!C6)</f>
        <v xml:space="preserve"> </v>
      </c>
      <c r="C2666" s="375" t="e">
        <f>B2666*'Summary Sheet'!$C$44</f>
        <v>#VALUE!</v>
      </c>
    </row>
    <row r="2667" spans="1:3">
      <c r="A2667" s="375" t="str">
        <f>IF(ISBLANK('Unit Type (42)'!B7), " ", 'Unit Type (42)'!B7)</f>
        <v xml:space="preserve"> </v>
      </c>
      <c r="B2667" s="375" t="str">
        <f>IF(ISBLANK('Unit Type (42)'!C7), " ", 'Unit Type (42)'!C7)</f>
        <v xml:space="preserve"> </v>
      </c>
      <c r="C2667" s="375" t="e">
        <f>B2667*'Summary Sheet'!$C$44</f>
        <v>#VALUE!</v>
      </c>
    </row>
    <row r="2668" spans="1:3">
      <c r="A2668" s="375" t="str">
        <f>IF(ISBLANK('Unit Type (42)'!B8), " ", 'Unit Type (42)'!B8)</f>
        <v xml:space="preserve"> </v>
      </c>
      <c r="B2668" s="375" t="str">
        <f>IF(ISBLANK('Unit Type (42)'!C8), " ", 'Unit Type (42)'!C8)</f>
        <v xml:space="preserve"> </v>
      </c>
      <c r="C2668" s="375" t="e">
        <f>B2668*'Summary Sheet'!$C$44</f>
        <v>#VALUE!</v>
      </c>
    </row>
    <row r="2669" spans="1:3">
      <c r="A2669" s="375" t="str">
        <f>IF(ISBLANK('Unit Type (42)'!B9), " ", 'Unit Type (42)'!B9)</f>
        <v xml:space="preserve"> </v>
      </c>
      <c r="B2669" s="375" t="str">
        <f>IF(ISBLANK('Unit Type (42)'!C9), " ", 'Unit Type (42)'!C9)</f>
        <v xml:space="preserve"> </v>
      </c>
      <c r="C2669" s="375" t="e">
        <f>B2669*'Summary Sheet'!$C$44</f>
        <v>#VALUE!</v>
      </c>
    </row>
    <row r="2670" spans="1:3">
      <c r="A2670" s="375" t="str">
        <f>IF(ISBLANK('Unit Type (42)'!B10), " ", 'Unit Type (42)'!B10)</f>
        <v xml:space="preserve"> </v>
      </c>
      <c r="B2670" s="375" t="str">
        <f>IF(ISBLANK('Unit Type (42)'!C10), " ", 'Unit Type (42)'!C10)</f>
        <v xml:space="preserve"> </v>
      </c>
      <c r="C2670" s="375" t="e">
        <f>B2670*'Summary Sheet'!$C$44</f>
        <v>#VALUE!</v>
      </c>
    </row>
    <row r="2671" spans="1:3">
      <c r="A2671" s="375" t="str">
        <f>IF(ISBLANK('Unit Type (42)'!B11), " ", 'Unit Type (42)'!B11)</f>
        <v xml:space="preserve"> </v>
      </c>
      <c r="B2671" s="375" t="str">
        <f>IF(ISBLANK('Unit Type (42)'!C11), " ", 'Unit Type (42)'!C11)</f>
        <v xml:space="preserve"> </v>
      </c>
      <c r="C2671" s="375" t="e">
        <f>B2671*'Summary Sheet'!$C$44</f>
        <v>#VALUE!</v>
      </c>
    </row>
    <row r="2672" spans="1:3">
      <c r="A2672" s="375" t="str">
        <f>IF(ISBLANK('Unit Type (42)'!B12), " ", 'Unit Type (42)'!B12)</f>
        <v xml:space="preserve"> </v>
      </c>
      <c r="B2672" s="375" t="str">
        <f>IF(ISBLANK('Unit Type (42)'!C12), " ", 'Unit Type (42)'!C12)</f>
        <v xml:space="preserve"> </v>
      </c>
      <c r="C2672" s="375" t="e">
        <f>B2672*'Summary Sheet'!$C$44</f>
        <v>#VALUE!</v>
      </c>
    </row>
    <row r="2673" spans="1:3">
      <c r="A2673" s="375" t="str">
        <f>IF(ISBLANK('Unit Type (42)'!B13), " ", 'Unit Type (42)'!B13)</f>
        <v xml:space="preserve"> </v>
      </c>
      <c r="B2673" s="375" t="str">
        <f>IF(ISBLANK('Unit Type (42)'!C13), " ", 'Unit Type (42)'!C13)</f>
        <v xml:space="preserve"> </v>
      </c>
      <c r="C2673" s="375" t="e">
        <f>B2673*'Summary Sheet'!$C$44</f>
        <v>#VALUE!</v>
      </c>
    </row>
    <row r="2674" spans="1:3">
      <c r="A2674" s="375" t="str">
        <f>IF(ISBLANK('Unit Type (42)'!B14), " ", 'Unit Type (42)'!B14)</f>
        <v xml:space="preserve"> </v>
      </c>
      <c r="B2674" s="375" t="str">
        <f>IF(ISBLANK('Unit Type (42)'!C14), " ", 'Unit Type (42)'!C14)</f>
        <v xml:space="preserve"> </v>
      </c>
      <c r="C2674" s="375" t="e">
        <f>B2674*'Summary Sheet'!$C$44</f>
        <v>#VALUE!</v>
      </c>
    </row>
    <row r="2675" spans="1:3">
      <c r="A2675" s="375" t="str">
        <f>IF(ISBLANK('Unit Type (42)'!B15), " ", 'Unit Type (42)'!B15)</f>
        <v xml:space="preserve"> </v>
      </c>
      <c r="B2675" s="375" t="str">
        <f>IF(ISBLANK('Unit Type (42)'!C15), " ", 'Unit Type (42)'!C15)</f>
        <v xml:space="preserve"> </v>
      </c>
      <c r="C2675" s="375" t="e">
        <f>B2675*'Summary Sheet'!$C$44</f>
        <v>#VALUE!</v>
      </c>
    </row>
    <row r="2676" spans="1:3">
      <c r="A2676" s="375" t="str">
        <f>IF(ISBLANK('Unit Type (42)'!B16), " ", 'Unit Type (42)'!B16)</f>
        <v xml:space="preserve"> </v>
      </c>
      <c r="B2676" s="375" t="str">
        <f>IF(ISBLANK('Unit Type (42)'!C16), " ", 'Unit Type (42)'!C16)</f>
        <v xml:space="preserve"> </v>
      </c>
      <c r="C2676" s="375" t="e">
        <f>B2676*'Summary Sheet'!$C$44</f>
        <v>#VALUE!</v>
      </c>
    </row>
    <row r="2677" spans="1:3">
      <c r="A2677" s="375" t="str">
        <f>IF(ISBLANK('Unit Type (42)'!B17), " ", 'Unit Type (42)'!B17)</f>
        <v xml:space="preserve"> </v>
      </c>
      <c r="B2677" s="375" t="str">
        <f>IF(ISBLANK('Unit Type (42)'!C17), " ", 'Unit Type (42)'!C17)</f>
        <v xml:space="preserve"> </v>
      </c>
      <c r="C2677" s="375" t="e">
        <f>B2677*'Summary Sheet'!$C$44</f>
        <v>#VALUE!</v>
      </c>
    </row>
    <row r="2678" spans="1:3">
      <c r="A2678" s="375" t="str">
        <f>IF(ISBLANK('Unit Type (42)'!B18), " ", 'Unit Type (42)'!B18)</f>
        <v xml:space="preserve"> </v>
      </c>
      <c r="B2678" s="375" t="str">
        <f>IF(ISBLANK('Unit Type (42)'!C18), " ", 'Unit Type (42)'!C18)</f>
        <v xml:space="preserve"> </v>
      </c>
      <c r="C2678" s="375" t="e">
        <f>B2678*'Summary Sheet'!$C$44</f>
        <v>#VALUE!</v>
      </c>
    </row>
    <row r="2679" spans="1:3">
      <c r="A2679" s="375" t="str">
        <f>IF(ISBLANK('Unit Type (42)'!B19), " ", 'Unit Type (42)'!B19)</f>
        <v xml:space="preserve"> </v>
      </c>
      <c r="B2679" s="375" t="str">
        <f>IF(ISBLANK('Unit Type (42)'!C19), " ", 'Unit Type (42)'!C19)</f>
        <v xml:space="preserve"> </v>
      </c>
      <c r="C2679" s="375" t="e">
        <f>B2679*'Summary Sheet'!$C$44</f>
        <v>#VALUE!</v>
      </c>
    </row>
    <row r="2680" spans="1:3">
      <c r="A2680" s="375" t="str">
        <f>IF(ISBLANK('Unit Type (42)'!B20), " ", 'Unit Type (42)'!B20)</f>
        <v xml:space="preserve"> </v>
      </c>
      <c r="B2680" s="375" t="str">
        <f>IF(ISBLANK('Unit Type (42)'!C20), " ", 'Unit Type (42)'!C20)</f>
        <v xml:space="preserve"> </v>
      </c>
      <c r="C2680" s="375" t="e">
        <f>B2680*'Summary Sheet'!$C$44</f>
        <v>#VALUE!</v>
      </c>
    </row>
    <row r="2681" spans="1:3">
      <c r="A2681" s="375" t="str">
        <f>IF(ISBLANK('Unit Type (42)'!B21), " ", 'Unit Type (42)'!B21)</f>
        <v xml:space="preserve"> </v>
      </c>
      <c r="B2681" s="375" t="str">
        <f>IF(ISBLANK('Unit Type (42)'!C21), " ", 'Unit Type (42)'!C21)</f>
        <v xml:space="preserve"> </v>
      </c>
      <c r="C2681" s="375" t="e">
        <f>B2681*'Summary Sheet'!$C$44</f>
        <v>#VALUE!</v>
      </c>
    </row>
    <row r="2682" spans="1:3">
      <c r="A2682" s="375" t="str">
        <f>IF(ISBLANK('Unit Type (42)'!B22), " ", 'Unit Type (42)'!B22)</f>
        <v xml:space="preserve"> </v>
      </c>
      <c r="B2682" s="375" t="str">
        <f>IF(ISBLANK('Unit Type (42)'!C22), " ", 'Unit Type (42)'!C22)</f>
        <v xml:space="preserve"> </v>
      </c>
      <c r="C2682" s="375" t="e">
        <f>B2682*'Summary Sheet'!$C$44</f>
        <v>#VALUE!</v>
      </c>
    </row>
    <row r="2683" spans="1:3">
      <c r="A2683" s="375" t="str">
        <f>IF(ISBLANK('Unit Type (42)'!B23), " ", 'Unit Type (42)'!B23)</f>
        <v xml:space="preserve"> </v>
      </c>
      <c r="B2683" s="375" t="str">
        <f>IF(ISBLANK('Unit Type (42)'!C23), " ", 'Unit Type (42)'!C23)</f>
        <v xml:space="preserve"> </v>
      </c>
      <c r="C2683" s="375" t="e">
        <f>B2683*'Summary Sheet'!$C$44</f>
        <v>#VALUE!</v>
      </c>
    </row>
    <row r="2684" spans="1:3">
      <c r="A2684" s="375" t="str">
        <f>IF(ISBLANK('Unit Type (42)'!B24), " ", 'Unit Type (42)'!B24)</f>
        <v xml:space="preserve"> </v>
      </c>
      <c r="B2684" s="375" t="str">
        <f>IF(ISBLANK('Unit Type (42)'!C24), " ", 'Unit Type (42)'!C24)</f>
        <v xml:space="preserve"> </v>
      </c>
      <c r="C2684" s="375" t="e">
        <f>B2684*'Summary Sheet'!$C$44</f>
        <v>#VALUE!</v>
      </c>
    </row>
    <row r="2685" spans="1:3">
      <c r="A2685" s="375" t="str">
        <f>IF(ISBLANK('Unit Type (42)'!B25), " ", 'Unit Type (42)'!B25)</f>
        <v xml:space="preserve"> </v>
      </c>
      <c r="B2685" s="375" t="str">
        <f>IF(ISBLANK('Unit Type (42)'!C25), " ", 'Unit Type (42)'!C25)</f>
        <v xml:space="preserve"> </v>
      </c>
      <c r="C2685" s="375" t="e">
        <f>B2685*'Summary Sheet'!$C$44</f>
        <v>#VALUE!</v>
      </c>
    </row>
    <row r="2686" spans="1:3">
      <c r="A2686" s="375" t="str">
        <f>IF(ISBLANK('Unit Type (42)'!B26), " ", 'Unit Type (42)'!B26)</f>
        <v xml:space="preserve"> </v>
      </c>
      <c r="B2686" s="375" t="str">
        <f>IF(ISBLANK('Unit Type (42)'!C26), " ", 'Unit Type (42)'!C26)</f>
        <v xml:space="preserve"> </v>
      </c>
      <c r="C2686" s="375" t="e">
        <f>B2686*'Summary Sheet'!$C$44</f>
        <v>#VALUE!</v>
      </c>
    </row>
    <row r="2687" spans="1:3">
      <c r="A2687" s="375" t="str">
        <f>IF(ISBLANK('Unit Type (42)'!B27), " ", 'Unit Type (42)'!B27)</f>
        <v xml:space="preserve"> </v>
      </c>
      <c r="B2687" s="375" t="str">
        <f>IF(ISBLANK('Unit Type (42)'!C27), " ", 'Unit Type (42)'!C27)</f>
        <v xml:space="preserve"> </v>
      </c>
      <c r="C2687" s="375" t="e">
        <f>B2687*'Summary Sheet'!$C$44</f>
        <v>#VALUE!</v>
      </c>
    </row>
    <row r="2688" spans="1:3">
      <c r="A2688" s="375" t="str">
        <f>IF(ISBLANK('Unit Type (42)'!B28), " ", 'Unit Type (42)'!B28)</f>
        <v xml:space="preserve"> </v>
      </c>
      <c r="B2688" s="375" t="str">
        <f>IF(ISBLANK('Unit Type (42)'!C28), " ", 'Unit Type (42)'!C28)</f>
        <v xml:space="preserve"> </v>
      </c>
      <c r="C2688" s="375" t="e">
        <f>B2688*'Summary Sheet'!$C$44</f>
        <v>#VALUE!</v>
      </c>
    </row>
    <row r="2689" spans="1:3">
      <c r="A2689" s="375" t="str">
        <f>IF(ISBLANK('Unit Type (42)'!B29), " ", 'Unit Type (42)'!B29)</f>
        <v xml:space="preserve"> </v>
      </c>
      <c r="B2689" s="375" t="str">
        <f>IF(ISBLANK('Unit Type (42)'!C29), " ", 'Unit Type (42)'!C29)</f>
        <v xml:space="preserve"> </v>
      </c>
      <c r="C2689" s="375" t="e">
        <f>B2689*'Summary Sheet'!$C$44</f>
        <v>#VALUE!</v>
      </c>
    </row>
    <row r="2690" spans="1:3">
      <c r="A2690" s="375" t="str">
        <f>IF(ISBLANK('Unit Type (42)'!B30), " ", 'Unit Type (42)'!B30)</f>
        <v xml:space="preserve"> </v>
      </c>
      <c r="B2690" s="375" t="str">
        <f>IF(ISBLANK('Unit Type (42)'!C30), " ", 'Unit Type (42)'!C30)</f>
        <v xml:space="preserve"> </v>
      </c>
      <c r="C2690" s="375" t="e">
        <f>B2690*'Summary Sheet'!$C$44</f>
        <v>#VALUE!</v>
      </c>
    </row>
    <row r="2691" spans="1:3">
      <c r="A2691" s="375" t="str">
        <f>IF(ISBLANK('Unit Type (42)'!B31), " ", 'Unit Type (42)'!B31)</f>
        <v xml:space="preserve"> </v>
      </c>
      <c r="B2691" s="375" t="str">
        <f>IF(ISBLANK('Unit Type (42)'!C31), " ", 'Unit Type (42)'!C31)</f>
        <v xml:space="preserve"> </v>
      </c>
      <c r="C2691" s="375" t="e">
        <f>B2691*'Summary Sheet'!$C$44</f>
        <v>#VALUE!</v>
      </c>
    </row>
    <row r="2692" spans="1:3">
      <c r="A2692" s="375" t="str">
        <f>IF(ISBLANK('Unit Type (42)'!B32), " ", 'Unit Type (42)'!B32)</f>
        <v xml:space="preserve"> </v>
      </c>
      <c r="B2692" s="375" t="str">
        <f>IF(ISBLANK('Unit Type (42)'!C32), " ", 'Unit Type (42)'!C32)</f>
        <v xml:space="preserve"> </v>
      </c>
      <c r="C2692" s="375" t="e">
        <f>B2692*'Summary Sheet'!$C$44</f>
        <v>#VALUE!</v>
      </c>
    </row>
    <row r="2693" spans="1:3">
      <c r="A2693" s="375" t="str">
        <f>IF(ISBLANK('Unit Type (42)'!B33), " ", 'Unit Type (42)'!B33)</f>
        <v xml:space="preserve"> </v>
      </c>
      <c r="B2693" s="375" t="str">
        <f>IF(ISBLANK('Unit Type (42)'!C33), " ", 'Unit Type (42)'!C33)</f>
        <v xml:space="preserve"> </v>
      </c>
      <c r="C2693" s="375" t="e">
        <f>B2693*'Summary Sheet'!$C$44</f>
        <v>#VALUE!</v>
      </c>
    </row>
    <row r="2694" spans="1:3">
      <c r="A2694" s="375" t="str">
        <f>IF(ISBLANK('Unit Type (42)'!B34), " ", 'Unit Type (42)'!B34)</f>
        <v xml:space="preserve"> </v>
      </c>
      <c r="B2694" s="375" t="str">
        <f>IF(ISBLANK('Unit Type (42)'!C34), " ", 'Unit Type (42)'!C34)</f>
        <v xml:space="preserve"> </v>
      </c>
      <c r="C2694" s="375" t="e">
        <f>B2694*'Summary Sheet'!$C$44</f>
        <v>#VALUE!</v>
      </c>
    </row>
    <row r="2695" spans="1:3">
      <c r="A2695" s="375" t="str">
        <f>IF(ISBLANK('Unit Type (42)'!B35), " ", 'Unit Type (42)'!B35)</f>
        <v xml:space="preserve"> </v>
      </c>
      <c r="B2695" s="375" t="str">
        <f>IF(ISBLANK('Unit Type (42)'!C35), " ", 'Unit Type (42)'!C35)</f>
        <v xml:space="preserve"> </v>
      </c>
      <c r="C2695" s="375" t="e">
        <f>B2695*'Summary Sheet'!$C$44</f>
        <v>#VALUE!</v>
      </c>
    </row>
    <row r="2696" spans="1:3">
      <c r="A2696" s="375" t="str">
        <f>IF(ISBLANK('Unit Type (42)'!B36), " ", 'Unit Type (42)'!B36)</f>
        <v xml:space="preserve"> </v>
      </c>
      <c r="B2696" s="375" t="str">
        <f>IF(ISBLANK('Unit Type (42)'!C36), " ", 'Unit Type (42)'!C36)</f>
        <v xml:space="preserve"> </v>
      </c>
      <c r="C2696" s="375" t="e">
        <f>B2696*'Summary Sheet'!$C$44</f>
        <v>#VALUE!</v>
      </c>
    </row>
    <row r="2697" spans="1:3">
      <c r="A2697" s="375" t="str">
        <f>IF(ISBLANK('Unit Type (42)'!B37), " ", 'Unit Type (42)'!B37)</f>
        <v xml:space="preserve"> </v>
      </c>
      <c r="B2697" s="375" t="str">
        <f>IF(ISBLANK('Unit Type (42)'!C37), " ", 'Unit Type (42)'!C37)</f>
        <v xml:space="preserve"> </v>
      </c>
      <c r="C2697" s="375" t="e">
        <f>B2697*'Summary Sheet'!$C$44</f>
        <v>#VALUE!</v>
      </c>
    </row>
    <row r="2698" spans="1:3">
      <c r="A2698" s="375" t="str">
        <f>IF(ISBLANK('Unit Type (42)'!B38), " ", 'Unit Type (42)'!B38)</f>
        <v xml:space="preserve"> </v>
      </c>
      <c r="B2698" s="375" t="str">
        <f>IF(ISBLANK('Unit Type (42)'!C38), " ", 'Unit Type (42)'!C38)</f>
        <v xml:space="preserve"> </v>
      </c>
      <c r="C2698" s="375" t="e">
        <f>B2698*'Summary Sheet'!$C$44</f>
        <v>#VALUE!</v>
      </c>
    </row>
    <row r="2699" spans="1:3">
      <c r="A2699" s="375" t="str">
        <f>IF(ISBLANK('Unit Type (42)'!B39), " ", 'Unit Type (42)'!B39)</f>
        <v xml:space="preserve"> </v>
      </c>
      <c r="B2699" s="375" t="str">
        <f>IF(ISBLANK('Unit Type (42)'!C39), " ", 'Unit Type (42)'!C39)</f>
        <v xml:space="preserve"> </v>
      </c>
      <c r="C2699" s="375" t="e">
        <f>B2699*'Summary Sheet'!$C$44</f>
        <v>#VALUE!</v>
      </c>
    </row>
    <row r="2700" spans="1:3">
      <c r="A2700" s="375" t="str">
        <f>IF(ISBLANK('Unit Type (42)'!B40), " ", 'Unit Type (42)'!B40)</f>
        <v xml:space="preserve"> </v>
      </c>
      <c r="B2700" s="375" t="str">
        <f>IF(ISBLANK('Unit Type (42)'!C40), " ", 'Unit Type (42)'!C40)</f>
        <v xml:space="preserve"> </v>
      </c>
      <c r="C2700" s="375" t="e">
        <f>B2700*'Summary Sheet'!$C$44</f>
        <v>#VALUE!</v>
      </c>
    </row>
    <row r="2701" spans="1:3">
      <c r="A2701" s="375" t="str">
        <f>IF(ISBLANK('Unit Type (42)'!B41), " ", 'Unit Type (42)'!B41)</f>
        <v xml:space="preserve"> </v>
      </c>
      <c r="B2701" s="375" t="str">
        <f>IF(ISBLANK('Unit Type (42)'!C41), " ", 'Unit Type (42)'!C41)</f>
        <v xml:space="preserve"> </v>
      </c>
      <c r="C2701" s="375" t="e">
        <f>B2701*'Summary Sheet'!$C$44</f>
        <v>#VALUE!</v>
      </c>
    </row>
    <row r="2702" spans="1:3">
      <c r="A2702" s="375" t="str">
        <f>IF(ISBLANK('Unit Type (42)'!B42), " ", 'Unit Type (42)'!B42)</f>
        <v xml:space="preserve"> </v>
      </c>
      <c r="B2702" s="375" t="str">
        <f>IF(ISBLANK('Unit Type (42)'!C42), " ", 'Unit Type (42)'!C42)</f>
        <v xml:space="preserve"> </v>
      </c>
      <c r="C2702" s="375" t="e">
        <f>B2702*'Summary Sheet'!$C$44</f>
        <v>#VALUE!</v>
      </c>
    </row>
    <row r="2703" spans="1:3">
      <c r="A2703" s="375" t="str">
        <f>IF(ISBLANK('Unit Type (42)'!B43), " ", 'Unit Type (42)'!B43)</f>
        <v xml:space="preserve"> </v>
      </c>
      <c r="B2703" s="375" t="str">
        <f>IF(ISBLANK('Unit Type (42)'!C43), " ", 'Unit Type (42)'!C43)</f>
        <v xml:space="preserve"> </v>
      </c>
      <c r="C2703" s="375" t="e">
        <f>B2703*'Summary Sheet'!$C$44</f>
        <v>#VALUE!</v>
      </c>
    </row>
    <row r="2704" spans="1:3">
      <c r="A2704" s="375" t="str">
        <f>IF(ISBLANK('Unit Type (42)'!B44), " ", 'Unit Type (42)'!B44)</f>
        <v xml:space="preserve"> </v>
      </c>
      <c r="B2704" s="375" t="str">
        <f>IF(ISBLANK('Unit Type (42)'!C44), " ", 'Unit Type (42)'!C44)</f>
        <v xml:space="preserve"> </v>
      </c>
      <c r="C2704" s="375" t="e">
        <f>B2704*'Summary Sheet'!$C$44</f>
        <v>#VALUE!</v>
      </c>
    </row>
    <row r="2705" spans="1:3">
      <c r="A2705" s="375" t="str">
        <f>IF(ISBLANK('Unit Type (42)'!B45), " ", 'Unit Type (42)'!B45)</f>
        <v xml:space="preserve"> </v>
      </c>
      <c r="B2705" s="375" t="str">
        <f>IF(ISBLANK('Unit Type (42)'!C45), " ", 'Unit Type (42)'!C45)</f>
        <v xml:space="preserve"> </v>
      </c>
      <c r="C2705" s="375" t="e">
        <f>B2705*'Summary Sheet'!$C$44</f>
        <v>#VALUE!</v>
      </c>
    </row>
    <row r="2706" spans="1:3">
      <c r="A2706" s="375" t="str">
        <f>IF(ISBLANK('Unit Type (42)'!B46), " ", 'Unit Type (42)'!B46)</f>
        <v xml:space="preserve"> </v>
      </c>
      <c r="B2706" s="375" t="str">
        <f>IF(ISBLANK('Unit Type (42)'!C46), " ", 'Unit Type (42)'!C46)</f>
        <v xml:space="preserve"> </v>
      </c>
      <c r="C2706" s="375" t="e">
        <f>B2706*'Summary Sheet'!$C$44</f>
        <v>#VALUE!</v>
      </c>
    </row>
    <row r="2707" spans="1:3">
      <c r="A2707" s="375" t="str">
        <f>IF(ISBLANK('Unit Type (42)'!B47), " ", 'Unit Type (42)'!B47)</f>
        <v xml:space="preserve"> </v>
      </c>
      <c r="B2707" s="375" t="str">
        <f>IF(ISBLANK('Unit Type (42)'!C47), " ", 'Unit Type (42)'!C47)</f>
        <v xml:space="preserve"> </v>
      </c>
      <c r="C2707" s="375" t="e">
        <f>B2707*'Summary Sheet'!$C$44</f>
        <v>#VALUE!</v>
      </c>
    </row>
    <row r="2708" spans="1:3">
      <c r="A2708" s="375" t="str">
        <f>IF(ISBLANK('Unit Type (42)'!B48), " ", 'Unit Type (42)'!B48)</f>
        <v xml:space="preserve"> </v>
      </c>
      <c r="B2708" s="375" t="str">
        <f>IF(ISBLANK('Unit Type (42)'!C48), " ", 'Unit Type (42)'!C48)</f>
        <v xml:space="preserve"> </v>
      </c>
      <c r="C2708" s="375" t="e">
        <f>B2708*'Summary Sheet'!$C$44</f>
        <v>#VALUE!</v>
      </c>
    </row>
    <row r="2709" spans="1:3">
      <c r="A2709" s="375" t="str">
        <f>IF(ISBLANK('Unit Type (42)'!B49), " ", 'Unit Type (42)'!B49)</f>
        <v xml:space="preserve"> </v>
      </c>
      <c r="B2709" s="375" t="str">
        <f>IF(ISBLANK('Unit Type (42)'!C49), " ", 'Unit Type (42)'!C49)</f>
        <v xml:space="preserve"> </v>
      </c>
      <c r="C2709" s="375" t="e">
        <f>B2709*'Summary Sheet'!$C$44</f>
        <v>#VALUE!</v>
      </c>
    </row>
    <row r="2710" spans="1:3">
      <c r="A2710" s="375" t="str">
        <f>IF(ISBLANK('Unit Type (42)'!B50), " ", 'Unit Type (42)'!B50)</f>
        <v xml:space="preserve"> </v>
      </c>
      <c r="B2710" s="375" t="str">
        <f>IF(ISBLANK('Unit Type (42)'!C50), " ", 'Unit Type (42)'!C50)</f>
        <v xml:space="preserve"> </v>
      </c>
      <c r="C2710" s="375" t="e">
        <f>B2710*'Summary Sheet'!$C$44</f>
        <v>#VALUE!</v>
      </c>
    </row>
    <row r="2711" spans="1:3">
      <c r="A2711" s="375" t="str">
        <f>IF(ISBLANK('Unit Type (42)'!B51), " ", 'Unit Type (42)'!B51)</f>
        <v xml:space="preserve"> </v>
      </c>
      <c r="B2711" s="375" t="str">
        <f>IF(ISBLANK('Unit Type (42)'!C51), " ", 'Unit Type (42)'!C51)</f>
        <v xml:space="preserve"> </v>
      </c>
      <c r="C2711" s="375" t="e">
        <f>B2711*'Summary Sheet'!$C$44</f>
        <v>#VALUE!</v>
      </c>
    </row>
    <row r="2712" spans="1:3">
      <c r="A2712" s="375" t="str">
        <f>IF(ISBLANK('Unit Type (42)'!B52), " ", 'Unit Type (42)'!B52)</f>
        <v xml:space="preserve"> </v>
      </c>
      <c r="B2712" s="375" t="str">
        <f>IF(ISBLANK('Unit Type (42)'!C52), " ", 'Unit Type (42)'!C52)</f>
        <v xml:space="preserve"> </v>
      </c>
      <c r="C2712" s="375" t="e">
        <f>B2712*'Summary Sheet'!$C$44</f>
        <v>#VALUE!</v>
      </c>
    </row>
    <row r="2713" spans="1:3">
      <c r="A2713" s="375" t="str">
        <f>IF(ISBLANK('Unit Type (42)'!B53), " ", 'Unit Type (42)'!B53)</f>
        <v xml:space="preserve"> </v>
      </c>
      <c r="B2713" s="375" t="str">
        <f>IF(ISBLANK('Unit Type (42)'!C53), " ", 'Unit Type (42)'!C53)</f>
        <v xml:space="preserve"> </v>
      </c>
      <c r="C2713" s="375" t="e">
        <f>B2713*'Summary Sheet'!$C$44</f>
        <v>#VALUE!</v>
      </c>
    </row>
    <row r="2714" spans="1:3">
      <c r="A2714" s="375" t="str">
        <f>IF(ISBLANK('Unit Type (42)'!B54), " ", 'Unit Type (42)'!B54)</f>
        <v xml:space="preserve"> </v>
      </c>
      <c r="B2714" s="375" t="str">
        <f>IF(ISBLANK('Unit Type (42)'!C54), " ", 'Unit Type (42)'!C54)</f>
        <v xml:space="preserve"> </v>
      </c>
      <c r="C2714" s="375" t="e">
        <f>B2714*'Summary Sheet'!$C$44</f>
        <v>#VALUE!</v>
      </c>
    </row>
    <row r="2715" spans="1:3">
      <c r="A2715" s="375" t="str">
        <f>IF(ISBLANK('Unit Type (42)'!B55), " ", 'Unit Type (42)'!B55)</f>
        <v xml:space="preserve"> </v>
      </c>
      <c r="B2715" s="375" t="str">
        <f>IF(ISBLANK('Unit Type (42)'!C55), " ", 'Unit Type (42)'!C55)</f>
        <v xml:space="preserve"> </v>
      </c>
      <c r="C2715" s="375" t="e">
        <f>B2715*'Summary Sheet'!$C$44</f>
        <v>#VALUE!</v>
      </c>
    </row>
    <row r="2716" spans="1:3">
      <c r="A2716" s="375" t="str">
        <f>IF(ISBLANK('Unit Type (42)'!B56), " ", 'Unit Type (42)'!B56)</f>
        <v xml:space="preserve"> </v>
      </c>
      <c r="B2716" s="375" t="str">
        <f>IF(ISBLANK('Unit Type (42)'!C56), " ", 'Unit Type (42)'!C56)</f>
        <v xml:space="preserve"> </v>
      </c>
      <c r="C2716" s="375" t="e">
        <f>B2716*'Summary Sheet'!$C$44</f>
        <v>#VALUE!</v>
      </c>
    </row>
    <row r="2717" spans="1:3">
      <c r="A2717" s="375" t="str">
        <f>IF(ISBLANK('Unit Type (42)'!B57), " ", 'Unit Type (42)'!B57)</f>
        <v xml:space="preserve"> </v>
      </c>
      <c r="B2717" s="375" t="str">
        <f>IF(ISBLANK('Unit Type (42)'!C57), " ", 'Unit Type (42)'!C57)</f>
        <v xml:space="preserve"> </v>
      </c>
      <c r="C2717" s="375" t="e">
        <f>B2717*'Summary Sheet'!$C$44</f>
        <v>#VALUE!</v>
      </c>
    </row>
    <row r="2718" spans="1:3">
      <c r="A2718" s="375" t="str">
        <f>IF(ISBLANK('Unit Type (42)'!B58), " ", 'Unit Type (42)'!B58)</f>
        <v xml:space="preserve"> </v>
      </c>
      <c r="B2718" s="375" t="str">
        <f>IF(ISBLANK('Unit Type (42)'!C58), " ", 'Unit Type (42)'!C58)</f>
        <v xml:space="preserve"> </v>
      </c>
      <c r="C2718" s="375" t="e">
        <f>B2718*'Summary Sheet'!$C$44</f>
        <v>#VALUE!</v>
      </c>
    </row>
    <row r="2719" spans="1:3">
      <c r="A2719" s="375" t="str">
        <f>IF(ISBLANK('Unit Type (42)'!B59), " ", 'Unit Type (42)'!B59)</f>
        <v xml:space="preserve"> </v>
      </c>
      <c r="B2719" s="375" t="str">
        <f>IF(ISBLANK('Unit Type (42)'!C59), " ", 'Unit Type (42)'!C59)</f>
        <v xml:space="preserve"> </v>
      </c>
      <c r="C2719" s="375" t="e">
        <f>B2719*'Summary Sheet'!$C$44</f>
        <v>#VALUE!</v>
      </c>
    </row>
    <row r="2720" spans="1:3">
      <c r="A2720" s="375" t="str">
        <f>IF(ISBLANK('Unit Type (42)'!B60), " ", 'Unit Type (42)'!B60)</f>
        <v xml:space="preserve"> </v>
      </c>
      <c r="B2720" s="375" t="str">
        <f>IF(ISBLANK('Unit Type (42)'!C60), " ", 'Unit Type (42)'!C60)</f>
        <v xml:space="preserve"> </v>
      </c>
      <c r="C2720" s="375" t="e">
        <f>B2720*'Summary Sheet'!$C$44</f>
        <v>#VALUE!</v>
      </c>
    </row>
    <row r="2721" spans="1:3">
      <c r="A2721" s="375" t="str">
        <f>IF(ISBLANK('Unit Type (42)'!B61), " ", 'Unit Type (42)'!B61)</f>
        <v xml:space="preserve"> </v>
      </c>
      <c r="B2721" s="375" t="str">
        <f>IF(ISBLANK('Unit Type (42)'!C61), " ", 'Unit Type (42)'!C61)</f>
        <v xml:space="preserve"> </v>
      </c>
      <c r="C2721" s="375" t="e">
        <f>B2721*'Summary Sheet'!$C$44</f>
        <v>#VALUE!</v>
      </c>
    </row>
    <row r="2722" spans="1:3">
      <c r="A2722" s="375" t="str">
        <f>IF(ISBLANK('Unit Type (42)'!B62), " ", 'Unit Type (42)'!B62)</f>
        <v xml:space="preserve"> </v>
      </c>
      <c r="B2722" s="375" t="str">
        <f>IF(ISBLANK('Unit Type (42)'!C62), " ", 'Unit Type (42)'!C62)</f>
        <v xml:space="preserve"> </v>
      </c>
      <c r="C2722" s="375" t="e">
        <f>B2722*'Summary Sheet'!$C$44</f>
        <v>#VALUE!</v>
      </c>
    </row>
    <row r="2723" spans="1:3">
      <c r="A2723" s="375" t="str">
        <f>IF(ISBLANK('Unit Type (42)'!B63), " ", 'Unit Type (42)'!B63)</f>
        <v xml:space="preserve"> </v>
      </c>
      <c r="B2723" s="375" t="str">
        <f>IF(ISBLANK('Unit Type (42)'!C63), " ", 'Unit Type (42)'!C63)</f>
        <v xml:space="preserve"> </v>
      </c>
      <c r="C2723" s="375" t="e">
        <f>B2723*'Summary Sheet'!$C$44</f>
        <v>#VALUE!</v>
      </c>
    </row>
    <row r="2724" spans="1:3">
      <c r="A2724" s="375" t="str">
        <f>IF(ISBLANK('Unit Type (42)'!B64), " ", 'Unit Type (42)'!B64)</f>
        <v xml:space="preserve"> </v>
      </c>
      <c r="B2724" s="375" t="str">
        <f>IF(ISBLANK('Unit Type (42)'!C64), " ", 'Unit Type (42)'!C64)</f>
        <v xml:space="preserve"> </v>
      </c>
      <c r="C2724" s="375" t="e">
        <f>B2724*'Summary Sheet'!$C$44</f>
        <v>#VALUE!</v>
      </c>
    </row>
    <row r="2725" spans="1:3">
      <c r="A2725" s="375" t="str">
        <f>IF(ISBLANK('Unit Type (42)'!B65), " ", 'Unit Type (42)'!B65)</f>
        <v xml:space="preserve"> </v>
      </c>
      <c r="B2725" s="375" t="str">
        <f>IF(ISBLANK('Unit Type (42)'!C65), " ", 'Unit Type (42)'!C65)</f>
        <v xml:space="preserve"> </v>
      </c>
      <c r="C2725" s="375" t="e">
        <f>B2725*'Summary Sheet'!$C$44</f>
        <v>#VALUE!</v>
      </c>
    </row>
    <row r="2726" spans="1:3">
      <c r="A2726" s="375" t="str">
        <f>IF(ISBLANK('Unit Type (42)'!B66), " ", 'Unit Type (42)'!B66)</f>
        <v xml:space="preserve"> </v>
      </c>
      <c r="B2726" s="375" t="str">
        <f>IF(ISBLANK('Unit Type (42)'!C66), " ", 'Unit Type (42)'!C66)</f>
        <v xml:space="preserve"> </v>
      </c>
      <c r="C2726" s="375" t="e">
        <f>B2726*'Summary Sheet'!$C$44</f>
        <v>#VALUE!</v>
      </c>
    </row>
    <row r="2727" spans="1:3">
      <c r="A2727" s="375" t="str">
        <f>IF(ISBLANK('Unit Type (42)'!B67), " ", 'Unit Type (42)'!B67)</f>
        <v xml:space="preserve"> </v>
      </c>
      <c r="B2727" s="375" t="str">
        <f>IF(ISBLANK('Unit Type (42)'!C67), " ", 'Unit Type (42)'!C67)</f>
        <v xml:space="preserve"> </v>
      </c>
      <c r="C2727" s="375" t="e">
        <f>B2727*'Summary Sheet'!$C$44</f>
        <v>#VALUE!</v>
      </c>
    </row>
    <row r="2728" spans="1:3">
      <c r="A2728" s="375" t="str">
        <f>IF(ISBLANK('Unit Type (42)'!B68), " ", 'Unit Type (42)'!B68)</f>
        <v xml:space="preserve"> </v>
      </c>
      <c r="B2728" s="375" t="str">
        <f>IF(ISBLANK('Unit Type (42)'!C68), " ", 'Unit Type (42)'!C68)</f>
        <v xml:space="preserve"> </v>
      </c>
      <c r="C2728" s="375" t="e">
        <f>B2728*'Summary Sheet'!$C$44</f>
        <v>#VALUE!</v>
      </c>
    </row>
    <row r="2729" spans="1:3">
      <c r="A2729" s="375" t="str">
        <f>IF(ISBLANK('Unit Type (42)'!B69), " ", 'Unit Type (42)'!B69)</f>
        <v xml:space="preserve"> </v>
      </c>
      <c r="B2729" s="375" t="str">
        <f>IF(ISBLANK('Unit Type (42)'!C69), " ", 'Unit Type (42)'!C69)</f>
        <v xml:space="preserve"> </v>
      </c>
      <c r="C2729" s="375" t="e">
        <f>B2729*'Summary Sheet'!$C$44</f>
        <v>#VALUE!</v>
      </c>
    </row>
    <row r="2730" spans="1:3">
      <c r="A2730" s="375" t="str">
        <f>IF(ISBLANK('Unit Type (42)'!B70), " ", 'Unit Type (42)'!B70)</f>
        <v xml:space="preserve"> </v>
      </c>
      <c r="B2730" s="375" t="str">
        <f>IF(ISBLANK('Unit Type (42)'!C70), " ", 'Unit Type (42)'!C70)</f>
        <v xml:space="preserve"> </v>
      </c>
      <c r="C2730" s="375" t="e">
        <f>B2730*'Summary Sheet'!$C$44</f>
        <v>#VALUE!</v>
      </c>
    </row>
    <row r="2731" spans="1:3">
      <c r="A2731" s="375" t="str">
        <f>IF(ISBLANK('Unit Type (43)'!B6), " ", 'Unit Type (43)'!B6)</f>
        <v xml:space="preserve"> </v>
      </c>
      <c r="B2731" s="375" t="str">
        <f>IF(ISBLANK('Unit Type (43)'!C6), " ", 'Unit Type (43)'!C6)</f>
        <v xml:space="preserve"> </v>
      </c>
      <c r="C2731" s="375" t="e">
        <f>B2731*'Summary Sheet'!$C$45</f>
        <v>#VALUE!</v>
      </c>
    </row>
    <row r="2732" spans="1:3">
      <c r="A2732" s="375" t="str">
        <f>IF(ISBLANK('Unit Type (43)'!B7), " ", 'Unit Type (43)'!B7)</f>
        <v xml:space="preserve"> </v>
      </c>
      <c r="B2732" s="375" t="str">
        <f>IF(ISBLANK('Unit Type (43)'!C7), " ", 'Unit Type (43)'!C7)</f>
        <v xml:space="preserve"> </v>
      </c>
      <c r="C2732" s="375" t="e">
        <f>B2732*'Summary Sheet'!$C$45</f>
        <v>#VALUE!</v>
      </c>
    </row>
    <row r="2733" spans="1:3">
      <c r="A2733" s="375" t="str">
        <f>IF(ISBLANK('Unit Type (43)'!B8), " ", 'Unit Type (43)'!B8)</f>
        <v xml:space="preserve"> </v>
      </c>
      <c r="B2733" s="375" t="str">
        <f>IF(ISBLANK('Unit Type (43)'!C8), " ", 'Unit Type (43)'!C8)</f>
        <v xml:space="preserve"> </v>
      </c>
      <c r="C2733" s="375" t="e">
        <f>B2733*'Summary Sheet'!$C$45</f>
        <v>#VALUE!</v>
      </c>
    </row>
    <row r="2734" spans="1:3">
      <c r="A2734" s="375" t="str">
        <f>IF(ISBLANK('Unit Type (43)'!B9), " ", 'Unit Type (43)'!B9)</f>
        <v xml:space="preserve"> </v>
      </c>
      <c r="B2734" s="375" t="str">
        <f>IF(ISBLANK('Unit Type (43)'!C9), " ", 'Unit Type (43)'!C9)</f>
        <v xml:space="preserve"> </v>
      </c>
      <c r="C2734" s="375" t="e">
        <f>B2734*'Summary Sheet'!$C$45</f>
        <v>#VALUE!</v>
      </c>
    </row>
    <row r="2735" spans="1:3">
      <c r="A2735" s="375" t="str">
        <f>IF(ISBLANK('Unit Type (43)'!B10), " ", 'Unit Type (43)'!B10)</f>
        <v xml:space="preserve"> </v>
      </c>
      <c r="B2735" s="375" t="str">
        <f>IF(ISBLANK('Unit Type (43)'!C10), " ", 'Unit Type (43)'!C10)</f>
        <v xml:space="preserve"> </v>
      </c>
      <c r="C2735" s="375" t="e">
        <f>B2735*'Summary Sheet'!$C$45</f>
        <v>#VALUE!</v>
      </c>
    </row>
    <row r="2736" spans="1:3">
      <c r="A2736" s="375" t="str">
        <f>IF(ISBLANK('Unit Type (43)'!B11), " ", 'Unit Type (43)'!B11)</f>
        <v xml:space="preserve"> </v>
      </c>
      <c r="B2736" s="375" t="str">
        <f>IF(ISBLANK('Unit Type (43)'!C11), " ", 'Unit Type (43)'!C11)</f>
        <v xml:space="preserve"> </v>
      </c>
      <c r="C2736" s="375" t="e">
        <f>B2736*'Summary Sheet'!$C$45</f>
        <v>#VALUE!</v>
      </c>
    </row>
    <row r="2737" spans="1:3">
      <c r="A2737" s="375" t="str">
        <f>IF(ISBLANK('Unit Type (43)'!B12), " ", 'Unit Type (43)'!B12)</f>
        <v xml:space="preserve"> </v>
      </c>
      <c r="B2737" s="375" t="str">
        <f>IF(ISBLANK('Unit Type (43)'!C12), " ", 'Unit Type (43)'!C12)</f>
        <v xml:space="preserve"> </v>
      </c>
      <c r="C2737" s="375" t="e">
        <f>B2737*'Summary Sheet'!$C$45</f>
        <v>#VALUE!</v>
      </c>
    </row>
    <row r="2738" spans="1:3">
      <c r="A2738" s="375" t="str">
        <f>IF(ISBLANK('Unit Type (43)'!B13), " ", 'Unit Type (43)'!B13)</f>
        <v xml:space="preserve"> </v>
      </c>
      <c r="B2738" s="375" t="str">
        <f>IF(ISBLANK('Unit Type (43)'!C13), " ", 'Unit Type (43)'!C13)</f>
        <v xml:space="preserve"> </v>
      </c>
      <c r="C2738" s="375" t="e">
        <f>B2738*'Summary Sheet'!$C$45</f>
        <v>#VALUE!</v>
      </c>
    </row>
    <row r="2739" spans="1:3">
      <c r="A2739" s="375" t="str">
        <f>IF(ISBLANK('Unit Type (43)'!B14), " ", 'Unit Type (43)'!B14)</f>
        <v xml:space="preserve"> </v>
      </c>
      <c r="B2739" s="375" t="str">
        <f>IF(ISBLANK('Unit Type (43)'!C14), " ", 'Unit Type (43)'!C14)</f>
        <v xml:space="preserve"> </v>
      </c>
      <c r="C2739" s="375" t="e">
        <f>B2739*'Summary Sheet'!$C$45</f>
        <v>#VALUE!</v>
      </c>
    </row>
    <row r="2740" spans="1:3">
      <c r="A2740" s="375" t="str">
        <f>IF(ISBLANK('Unit Type (43)'!B15), " ", 'Unit Type (43)'!B15)</f>
        <v xml:space="preserve"> </v>
      </c>
      <c r="B2740" s="375" t="str">
        <f>IF(ISBLANK('Unit Type (43)'!C15), " ", 'Unit Type (43)'!C15)</f>
        <v xml:space="preserve"> </v>
      </c>
      <c r="C2740" s="375" t="e">
        <f>B2740*'Summary Sheet'!$C$45</f>
        <v>#VALUE!</v>
      </c>
    </row>
    <row r="2741" spans="1:3">
      <c r="A2741" s="375" t="str">
        <f>IF(ISBLANK('Unit Type (43)'!B16), " ", 'Unit Type (43)'!B16)</f>
        <v xml:space="preserve"> </v>
      </c>
      <c r="B2741" s="375" t="str">
        <f>IF(ISBLANK('Unit Type (43)'!C16), " ", 'Unit Type (43)'!C16)</f>
        <v xml:space="preserve"> </v>
      </c>
      <c r="C2741" s="375" t="e">
        <f>B2741*'Summary Sheet'!$C$45</f>
        <v>#VALUE!</v>
      </c>
    </row>
    <row r="2742" spans="1:3">
      <c r="A2742" s="375" t="str">
        <f>IF(ISBLANK('Unit Type (43)'!B17), " ", 'Unit Type (43)'!B17)</f>
        <v xml:space="preserve"> </v>
      </c>
      <c r="B2742" s="375" t="str">
        <f>IF(ISBLANK('Unit Type (43)'!C17), " ", 'Unit Type (43)'!C17)</f>
        <v xml:space="preserve"> </v>
      </c>
      <c r="C2742" s="375" t="e">
        <f>B2742*'Summary Sheet'!$C$45</f>
        <v>#VALUE!</v>
      </c>
    </row>
    <row r="2743" spans="1:3">
      <c r="A2743" s="375" t="str">
        <f>IF(ISBLANK('Unit Type (43)'!B18), " ", 'Unit Type (43)'!B18)</f>
        <v xml:space="preserve"> </v>
      </c>
      <c r="B2743" s="375" t="str">
        <f>IF(ISBLANK('Unit Type (43)'!C18), " ", 'Unit Type (43)'!C18)</f>
        <v xml:space="preserve"> </v>
      </c>
      <c r="C2743" s="375" t="e">
        <f>B2743*'Summary Sheet'!$C$45</f>
        <v>#VALUE!</v>
      </c>
    </row>
    <row r="2744" spans="1:3">
      <c r="A2744" s="375" t="str">
        <f>IF(ISBLANK('Unit Type (43)'!B19), " ", 'Unit Type (43)'!B19)</f>
        <v xml:space="preserve"> </v>
      </c>
      <c r="B2744" s="375" t="str">
        <f>IF(ISBLANK('Unit Type (43)'!C19), " ", 'Unit Type (43)'!C19)</f>
        <v xml:space="preserve"> </v>
      </c>
      <c r="C2744" s="375" t="e">
        <f>B2744*'Summary Sheet'!$C$45</f>
        <v>#VALUE!</v>
      </c>
    </row>
    <row r="2745" spans="1:3">
      <c r="A2745" s="375" t="str">
        <f>IF(ISBLANK('Unit Type (43)'!B20), " ", 'Unit Type (43)'!B20)</f>
        <v xml:space="preserve"> </v>
      </c>
      <c r="B2745" s="375" t="str">
        <f>IF(ISBLANK('Unit Type (43)'!C20), " ", 'Unit Type (43)'!C20)</f>
        <v xml:space="preserve"> </v>
      </c>
      <c r="C2745" s="375" t="e">
        <f>B2745*'Summary Sheet'!$C$45</f>
        <v>#VALUE!</v>
      </c>
    </row>
    <row r="2746" spans="1:3">
      <c r="A2746" s="375" t="str">
        <f>IF(ISBLANK('Unit Type (43)'!B21), " ", 'Unit Type (43)'!B21)</f>
        <v xml:space="preserve"> </v>
      </c>
      <c r="B2746" s="375" t="str">
        <f>IF(ISBLANK('Unit Type (43)'!C21), " ", 'Unit Type (43)'!C21)</f>
        <v xml:space="preserve"> </v>
      </c>
      <c r="C2746" s="375" t="e">
        <f>B2746*'Summary Sheet'!$C$45</f>
        <v>#VALUE!</v>
      </c>
    </row>
    <row r="2747" spans="1:3">
      <c r="A2747" s="375" t="str">
        <f>IF(ISBLANK('Unit Type (43)'!B22), " ", 'Unit Type (43)'!B22)</f>
        <v xml:space="preserve"> </v>
      </c>
      <c r="B2747" s="375" t="str">
        <f>IF(ISBLANK('Unit Type (43)'!C22), " ", 'Unit Type (43)'!C22)</f>
        <v xml:space="preserve"> </v>
      </c>
      <c r="C2747" s="375" t="e">
        <f>B2747*'Summary Sheet'!$C$45</f>
        <v>#VALUE!</v>
      </c>
    </row>
    <row r="2748" spans="1:3">
      <c r="A2748" s="375" t="str">
        <f>IF(ISBLANK('Unit Type (43)'!B23), " ", 'Unit Type (43)'!B23)</f>
        <v xml:space="preserve"> </v>
      </c>
      <c r="B2748" s="375" t="str">
        <f>IF(ISBLANK('Unit Type (43)'!C23), " ", 'Unit Type (43)'!C23)</f>
        <v xml:space="preserve"> </v>
      </c>
      <c r="C2748" s="375" t="e">
        <f>B2748*'Summary Sheet'!$C$45</f>
        <v>#VALUE!</v>
      </c>
    </row>
    <row r="2749" spans="1:3">
      <c r="A2749" s="375" t="str">
        <f>IF(ISBLANK('Unit Type (43)'!B24), " ", 'Unit Type (43)'!B24)</f>
        <v xml:space="preserve"> </v>
      </c>
      <c r="B2749" s="375" t="str">
        <f>IF(ISBLANK('Unit Type (43)'!C24), " ", 'Unit Type (43)'!C24)</f>
        <v xml:space="preserve"> </v>
      </c>
      <c r="C2749" s="375" t="e">
        <f>B2749*'Summary Sheet'!$C$45</f>
        <v>#VALUE!</v>
      </c>
    </row>
    <row r="2750" spans="1:3">
      <c r="A2750" s="375" t="str">
        <f>IF(ISBLANK('Unit Type (43)'!B25), " ", 'Unit Type (43)'!B25)</f>
        <v xml:space="preserve"> </v>
      </c>
      <c r="B2750" s="375" t="str">
        <f>IF(ISBLANK('Unit Type (43)'!C25), " ", 'Unit Type (43)'!C25)</f>
        <v xml:space="preserve"> </v>
      </c>
      <c r="C2750" s="375" t="e">
        <f>B2750*'Summary Sheet'!$C$45</f>
        <v>#VALUE!</v>
      </c>
    </row>
    <row r="2751" spans="1:3">
      <c r="A2751" s="375" t="str">
        <f>IF(ISBLANK('Unit Type (43)'!B26), " ", 'Unit Type (43)'!B26)</f>
        <v xml:space="preserve"> </v>
      </c>
      <c r="B2751" s="375" t="str">
        <f>IF(ISBLANK('Unit Type (43)'!C26), " ", 'Unit Type (43)'!C26)</f>
        <v xml:space="preserve"> </v>
      </c>
      <c r="C2751" s="375" t="e">
        <f>B2751*'Summary Sheet'!$C$45</f>
        <v>#VALUE!</v>
      </c>
    </row>
    <row r="2752" spans="1:3">
      <c r="A2752" s="375" t="str">
        <f>IF(ISBLANK('Unit Type (43)'!B27), " ", 'Unit Type (43)'!B27)</f>
        <v xml:space="preserve"> </v>
      </c>
      <c r="B2752" s="375" t="str">
        <f>IF(ISBLANK('Unit Type (43)'!C27), " ", 'Unit Type (43)'!C27)</f>
        <v xml:space="preserve"> </v>
      </c>
      <c r="C2752" s="375" t="e">
        <f>B2752*'Summary Sheet'!$C$45</f>
        <v>#VALUE!</v>
      </c>
    </row>
    <row r="2753" spans="1:3">
      <c r="A2753" s="375" t="str">
        <f>IF(ISBLANK('Unit Type (43)'!B28), " ", 'Unit Type (43)'!B28)</f>
        <v xml:space="preserve"> </v>
      </c>
      <c r="B2753" s="375" t="str">
        <f>IF(ISBLANK('Unit Type (43)'!C28), " ", 'Unit Type (43)'!C28)</f>
        <v xml:space="preserve"> </v>
      </c>
      <c r="C2753" s="375" t="e">
        <f>B2753*'Summary Sheet'!$C$45</f>
        <v>#VALUE!</v>
      </c>
    </row>
    <row r="2754" spans="1:3">
      <c r="A2754" s="375" t="str">
        <f>IF(ISBLANK('Unit Type (43)'!B29), " ", 'Unit Type (43)'!B29)</f>
        <v xml:space="preserve"> </v>
      </c>
      <c r="B2754" s="375" t="str">
        <f>IF(ISBLANK('Unit Type (43)'!C29), " ", 'Unit Type (43)'!C29)</f>
        <v xml:space="preserve"> </v>
      </c>
      <c r="C2754" s="375" t="e">
        <f>B2754*'Summary Sheet'!$C$45</f>
        <v>#VALUE!</v>
      </c>
    </row>
    <row r="2755" spans="1:3">
      <c r="A2755" s="375" t="str">
        <f>IF(ISBLANK('Unit Type (43)'!B30), " ", 'Unit Type (43)'!B30)</f>
        <v xml:space="preserve"> </v>
      </c>
      <c r="B2755" s="375" t="str">
        <f>IF(ISBLANK('Unit Type (43)'!C30), " ", 'Unit Type (43)'!C30)</f>
        <v xml:space="preserve"> </v>
      </c>
      <c r="C2755" s="375" t="e">
        <f>B2755*'Summary Sheet'!$C$45</f>
        <v>#VALUE!</v>
      </c>
    </row>
    <row r="2756" spans="1:3">
      <c r="A2756" s="375" t="str">
        <f>IF(ISBLANK('Unit Type (43)'!B31), " ", 'Unit Type (43)'!B31)</f>
        <v xml:space="preserve"> </v>
      </c>
      <c r="B2756" s="375" t="str">
        <f>IF(ISBLANK('Unit Type (43)'!C31), " ", 'Unit Type (43)'!C31)</f>
        <v xml:space="preserve"> </v>
      </c>
      <c r="C2756" s="375" t="e">
        <f>B2756*'Summary Sheet'!$C$45</f>
        <v>#VALUE!</v>
      </c>
    </row>
    <row r="2757" spans="1:3">
      <c r="A2757" s="375" t="str">
        <f>IF(ISBLANK('Unit Type (43)'!B32), " ", 'Unit Type (43)'!B32)</f>
        <v xml:space="preserve"> </v>
      </c>
      <c r="B2757" s="375" t="str">
        <f>IF(ISBLANK('Unit Type (43)'!C32), " ", 'Unit Type (43)'!C32)</f>
        <v xml:space="preserve"> </v>
      </c>
      <c r="C2757" s="375" t="e">
        <f>B2757*'Summary Sheet'!$C$45</f>
        <v>#VALUE!</v>
      </c>
    </row>
    <row r="2758" spans="1:3">
      <c r="A2758" s="375" t="str">
        <f>IF(ISBLANK('Unit Type (43)'!B33), " ", 'Unit Type (43)'!B33)</f>
        <v xml:space="preserve"> </v>
      </c>
      <c r="B2758" s="375" t="str">
        <f>IF(ISBLANK('Unit Type (43)'!C33), " ", 'Unit Type (43)'!C33)</f>
        <v xml:space="preserve"> </v>
      </c>
      <c r="C2758" s="375" t="e">
        <f>B2758*'Summary Sheet'!$C$45</f>
        <v>#VALUE!</v>
      </c>
    </row>
    <row r="2759" spans="1:3">
      <c r="A2759" s="375" t="str">
        <f>IF(ISBLANK('Unit Type (43)'!B34), " ", 'Unit Type (43)'!B34)</f>
        <v xml:space="preserve"> </v>
      </c>
      <c r="B2759" s="375" t="str">
        <f>IF(ISBLANK('Unit Type (43)'!C34), " ", 'Unit Type (43)'!C34)</f>
        <v xml:space="preserve"> </v>
      </c>
      <c r="C2759" s="375" t="e">
        <f>B2759*'Summary Sheet'!$C$45</f>
        <v>#VALUE!</v>
      </c>
    </row>
    <row r="2760" spans="1:3">
      <c r="A2760" s="375" t="str">
        <f>IF(ISBLANK('Unit Type (43)'!B35), " ", 'Unit Type (43)'!B35)</f>
        <v xml:space="preserve"> </v>
      </c>
      <c r="B2760" s="375" t="str">
        <f>IF(ISBLANK('Unit Type (43)'!C35), " ", 'Unit Type (43)'!C35)</f>
        <v xml:space="preserve"> </v>
      </c>
      <c r="C2760" s="375" t="e">
        <f>B2760*'Summary Sheet'!$C$45</f>
        <v>#VALUE!</v>
      </c>
    </row>
    <row r="2761" spans="1:3">
      <c r="A2761" s="375" t="str">
        <f>IF(ISBLANK('Unit Type (43)'!B36), " ", 'Unit Type (43)'!B36)</f>
        <v xml:space="preserve"> </v>
      </c>
      <c r="B2761" s="375" t="str">
        <f>IF(ISBLANK('Unit Type (43)'!C36), " ", 'Unit Type (43)'!C36)</f>
        <v xml:space="preserve"> </v>
      </c>
      <c r="C2761" s="375" t="e">
        <f>B2761*'Summary Sheet'!$C$45</f>
        <v>#VALUE!</v>
      </c>
    </row>
    <row r="2762" spans="1:3">
      <c r="A2762" s="375" t="str">
        <f>IF(ISBLANK('Unit Type (43)'!B37), " ", 'Unit Type (43)'!B37)</f>
        <v xml:space="preserve"> </v>
      </c>
      <c r="B2762" s="375" t="str">
        <f>IF(ISBLANK('Unit Type (43)'!C37), " ", 'Unit Type (43)'!C37)</f>
        <v xml:space="preserve"> </v>
      </c>
      <c r="C2762" s="375" t="e">
        <f>B2762*'Summary Sheet'!$C$45</f>
        <v>#VALUE!</v>
      </c>
    </row>
    <row r="2763" spans="1:3">
      <c r="A2763" s="375" t="str">
        <f>IF(ISBLANK('Unit Type (43)'!B38), " ", 'Unit Type (43)'!B38)</f>
        <v xml:space="preserve"> </v>
      </c>
      <c r="B2763" s="375" t="str">
        <f>IF(ISBLANK('Unit Type (43)'!C38), " ", 'Unit Type (43)'!C38)</f>
        <v xml:space="preserve"> </v>
      </c>
      <c r="C2763" s="375" t="e">
        <f>B2763*'Summary Sheet'!$C$45</f>
        <v>#VALUE!</v>
      </c>
    </row>
    <row r="2764" spans="1:3">
      <c r="A2764" s="375" t="str">
        <f>IF(ISBLANK('Unit Type (43)'!B39), " ", 'Unit Type (43)'!B39)</f>
        <v xml:space="preserve"> </v>
      </c>
      <c r="B2764" s="375" t="str">
        <f>IF(ISBLANK('Unit Type (43)'!C39), " ", 'Unit Type (43)'!C39)</f>
        <v xml:space="preserve"> </v>
      </c>
      <c r="C2764" s="375" t="e">
        <f>B2764*'Summary Sheet'!$C$45</f>
        <v>#VALUE!</v>
      </c>
    </row>
    <row r="2765" spans="1:3">
      <c r="A2765" s="375" t="str">
        <f>IF(ISBLANK('Unit Type (43)'!B40), " ", 'Unit Type (43)'!B40)</f>
        <v xml:space="preserve"> </v>
      </c>
      <c r="B2765" s="375" t="str">
        <f>IF(ISBLANK('Unit Type (43)'!C40), " ", 'Unit Type (43)'!C40)</f>
        <v xml:space="preserve"> </v>
      </c>
      <c r="C2765" s="375" t="e">
        <f>B2765*'Summary Sheet'!$C$45</f>
        <v>#VALUE!</v>
      </c>
    </row>
    <row r="2766" spans="1:3">
      <c r="A2766" s="375" t="str">
        <f>IF(ISBLANK('Unit Type (43)'!B41), " ", 'Unit Type (43)'!B41)</f>
        <v xml:space="preserve"> </v>
      </c>
      <c r="B2766" s="375" t="str">
        <f>IF(ISBLANK('Unit Type (43)'!C41), " ", 'Unit Type (43)'!C41)</f>
        <v xml:space="preserve"> </v>
      </c>
      <c r="C2766" s="375" t="e">
        <f>B2766*'Summary Sheet'!$C$45</f>
        <v>#VALUE!</v>
      </c>
    </row>
    <row r="2767" spans="1:3">
      <c r="A2767" s="375" t="str">
        <f>IF(ISBLANK('Unit Type (43)'!B42), " ", 'Unit Type (43)'!B42)</f>
        <v xml:space="preserve"> </v>
      </c>
      <c r="B2767" s="375" t="str">
        <f>IF(ISBLANK('Unit Type (43)'!C42), " ", 'Unit Type (43)'!C42)</f>
        <v xml:space="preserve"> </v>
      </c>
      <c r="C2767" s="375" t="e">
        <f>B2767*'Summary Sheet'!$C$45</f>
        <v>#VALUE!</v>
      </c>
    </row>
    <row r="2768" spans="1:3">
      <c r="A2768" s="375" t="str">
        <f>IF(ISBLANK('Unit Type (43)'!B43), " ", 'Unit Type (43)'!B43)</f>
        <v xml:space="preserve"> </v>
      </c>
      <c r="B2768" s="375" t="str">
        <f>IF(ISBLANK('Unit Type (43)'!C43), " ", 'Unit Type (43)'!C43)</f>
        <v xml:space="preserve"> </v>
      </c>
      <c r="C2768" s="375" t="e">
        <f>B2768*'Summary Sheet'!$C$45</f>
        <v>#VALUE!</v>
      </c>
    </row>
    <row r="2769" spans="1:3">
      <c r="A2769" s="375" t="str">
        <f>IF(ISBLANK('Unit Type (43)'!B44), " ", 'Unit Type (43)'!B44)</f>
        <v xml:space="preserve"> </v>
      </c>
      <c r="B2769" s="375" t="str">
        <f>IF(ISBLANK('Unit Type (43)'!C44), " ", 'Unit Type (43)'!C44)</f>
        <v xml:space="preserve"> </v>
      </c>
      <c r="C2769" s="375" t="e">
        <f>B2769*'Summary Sheet'!$C$45</f>
        <v>#VALUE!</v>
      </c>
    </row>
    <row r="2770" spans="1:3">
      <c r="A2770" s="375" t="str">
        <f>IF(ISBLANK('Unit Type (43)'!B45), " ", 'Unit Type (43)'!B45)</f>
        <v xml:space="preserve"> </v>
      </c>
      <c r="B2770" s="375" t="str">
        <f>IF(ISBLANK('Unit Type (43)'!C45), " ", 'Unit Type (43)'!C45)</f>
        <v xml:space="preserve"> </v>
      </c>
      <c r="C2770" s="375" t="e">
        <f>B2770*'Summary Sheet'!$C$45</f>
        <v>#VALUE!</v>
      </c>
    </row>
    <row r="2771" spans="1:3">
      <c r="A2771" s="375" t="str">
        <f>IF(ISBLANK('Unit Type (43)'!B46), " ", 'Unit Type (43)'!B46)</f>
        <v xml:space="preserve"> </v>
      </c>
      <c r="B2771" s="375" t="str">
        <f>IF(ISBLANK('Unit Type (43)'!C46), " ", 'Unit Type (43)'!C46)</f>
        <v xml:space="preserve"> </v>
      </c>
      <c r="C2771" s="375" t="e">
        <f>B2771*'Summary Sheet'!$C$45</f>
        <v>#VALUE!</v>
      </c>
    </row>
    <row r="2772" spans="1:3">
      <c r="A2772" s="375" t="str">
        <f>IF(ISBLANK('Unit Type (43)'!B47), " ", 'Unit Type (43)'!B47)</f>
        <v xml:space="preserve"> </v>
      </c>
      <c r="B2772" s="375" t="str">
        <f>IF(ISBLANK('Unit Type (43)'!C47), " ", 'Unit Type (43)'!C47)</f>
        <v xml:space="preserve"> </v>
      </c>
      <c r="C2772" s="375" t="e">
        <f>B2772*'Summary Sheet'!$C$45</f>
        <v>#VALUE!</v>
      </c>
    </row>
    <row r="2773" spans="1:3">
      <c r="A2773" s="375" t="str">
        <f>IF(ISBLANK('Unit Type (43)'!B48), " ", 'Unit Type (43)'!B48)</f>
        <v xml:space="preserve"> </v>
      </c>
      <c r="B2773" s="375" t="str">
        <f>IF(ISBLANK('Unit Type (43)'!C48), " ", 'Unit Type (43)'!C48)</f>
        <v xml:space="preserve"> </v>
      </c>
      <c r="C2773" s="375" t="e">
        <f>B2773*'Summary Sheet'!$C$45</f>
        <v>#VALUE!</v>
      </c>
    </row>
    <row r="2774" spans="1:3">
      <c r="A2774" s="375" t="str">
        <f>IF(ISBLANK('Unit Type (43)'!B49), " ", 'Unit Type (43)'!B49)</f>
        <v xml:space="preserve"> </v>
      </c>
      <c r="B2774" s="375" t="str">
        <f>IF(ISBLANK('Unit Type (43)'!C49), " ", 'Unit Type (43)'!C49)</f>
        <v xml:space="preserve"> </v>
      </c>
      <c r="C2774" s="375" t="e">
        <f>B2774*'Summary Sheet'!$C$45</f>
        <v>#VALUE!</v>
      </c>
    </row>
    <row r="2775" spans="1:3">
      <c r="A2775" s="375" t="str">
        <f>IF(ISBLANK('Unit Type (43)'!B50), " ", 'Unit Type (43)'!B50)</f>
        <v xml:space="preserve"> </v>
      </c>
      <c r="B2775" s="375" t="str">
        <f>IF(ISBLANK('Unit Type (43)'!C50), " ", 'Unit Type (43)'!C50)</f>
        <v xml:space="preserve"> </v>
      </c>
      <c r="C2775" s="375" t="e">
        <f>B2775*'Summary Sheet'!$C$45</f>
        <v>#VALUE!</v>
      </c>
    </row>
    <row r="2776" spans="1:3">
      <c r="A2776" s="375" t="str">
        <f>IF(ISBLANK('Unit Type (43)'!B51), " ", 'Unit Type (43)'!B51)</f>
        <v xml:space="preserve"> </v>
      </c>
      <c r="B2776" s="375" t="str">
        <f>IF(ISBLANK('Unit Type (43)'!C51), " ", 'Unit Type (43)'!C51)</f>
        <v xml:space="preserve"> </v>
      </c>
      <c r="C2776" s="375" t="e">
        <f>B2776*'Summary Sheet'!$C$45</f>
        <v>#VALUE!</v>
      </c>
    </row>
    <row r="2777" spans="1:3">
      <c r="A2777" s="375" t="str">
        <f>IF(ISBLANK('Unit Type (43)'!B52), " ", 'Unit Type (43)'!B52)</f>
        <v xml:space="preserve"> </v>
      </c>
      <c r="B2777" s="375" t="str">
        <f>IF(ISBLANK('Unit Type (43)'!C52), " ", 'Unit Type (43)'!C52)</f>
        <v xml:space="preserve"> </v>
      </c>
      <c r="C2777" s="375" t="e">
        <f>B2777*'Summary Sheet'!$C$45</f>
        <v>#VALUE!</v>
      </c>
    </row>
    <row r="2778" spans="1:3">
      <c r="A2778" s="375" t="str">
        <f>IF(ISBLANK('Unit Type (43)'!B53), " ", 'Unit Type (43)'!B53)</f>
        <v xml:space="preserve"> </v>
      </c>
      <c r="B2778" s="375" t="str">
        <f>IF(ISBLANK('Unit Type (43)'!C53), " ", 'Unit Type (43)'!C53)</f>
        <v xml:space="preserve"> </v>
      </c>
      <c r="C2778" s="375" t="e">
        <f>B2778*'Summary Sheet'!$C$45</f>
        <v>#VALUE!</v>
      </c>
    </row>
    <row r="2779" spans="1:3">
      <c r="A2779" s="375" t="str">
        <f>IF(ISBLANK('Unit Type (43)'!B54), " ", 'Unit Type (43)'!B54)</f>
        <v xml:space="preserve"> </v>
      </c>
      <c r="B2779" s="375" t="str">
        <f>IF(ISBLANK('Unit Type (43)'!C54), " ", 'Unit Type (43)'!C54)</f>
        <v xml:space="preserve"> </v>
      </c>
      <c r="C2779" s="375" t="e">
        <f>B2779*'Summary Sheet'!$C$45</f>
        <v>#VALUE!</v>
      </c>
    </row>
    <row r="2780" spans="1:3">
      <c r="A2780" s="375" t="str">
        <f>IF(ISBLANK('Unit Type (43)'!B55), " ", 'Unit Type (43)'!B55)</f>
        <v xml:space="preserve"> </v>
      </c>
      <c r="B2780" s="375" t="str">
        <f>IF(ISBLANK('Unit Type (43)'!C55), " ", 'Unit Type (43)'!C55)</f>
        <v xml:space="preserve"> </v>
      </c>
      <c r="C2780" s="375" t="e">
        <f>B2780*'Summary Sheet'!$C$45</f>
        <v>#VALUE!</v>
      </c>
    </row>
    <row r="2781" spans="1:3">
      <c r="A2781" s="375" t="str">
        <f>IF(ISBLANK('Unit Type (43)'!B56), " ", 'Unit Type (43)'!B56)</f>
        <v xml:space="preserve"> </v>
      </c>
      <c r="B2781" s="375" t="str">
        <f>IF(ISBLANK('Unit Type (43)'!C56), " ", 'Unit Type (43)'!C56)</f>
        <v xml:space="preserve"> </v>
      </c>
      <c r="C2781" s="375" t="e">
        <f>B2781*'Summary Sheet'!$C$45</f>
        <v>#VALUE!</v>
      </c>
    </row>
    <row r="2782" spans="1:3">
      <c r="A2782" s="375" t="str">
        <f>IF(ISBLANK('Unit Type (43)'!B57), " ", 'Unit Type (43)'!B57)</f>
        <v xml:space="preserve"> </v>
      </c>
      <c r="B2782" s="375" t="str">
        <f>IF(ISBLANK('Unit Type (43)'!C57), " ", 'Unit Type (43)'!C57)</f>
        <v xml:space="preserve"> </v>
      </c>
      <c r="C2782" s="375" t="e">
        <f>B2782*'Summary Sheet'!$C$45</f>
        <v>#VALUE!</v>
      </c>
    </row>
    <row r="2783" spans="1:3">
      <c r="A2783" s="375" t="str">
        <f>IF(ISBLANK('Unit Type (43)'!B58), " ", 'Unit Type (43)'!B58)</f>
        <v xml:space="preserve"> </v>
      </c>
      <c r="B2783" s="375" t="str">
        <f>IF(ISBLANK('Unit Type (43)'!C58), " ", 'Unit Type (43)'!C58)</f>
        <v xml:space="preserve"> </v>
      </c>
      <c r="C2783" s="375" t="e">
        <f>B2783*'Summary Sheet'!$C$45</f>
        <v>#VALUE!</v>
      </c>
    </row>
    <row r="2784" spans="1:3">
      <c r="A2784" s="375" t="str">
        <f>IF(ISBLANK('Unit Type (43)'!B59), " ", 'Unit Type (43)'!B59)</f>
        <v xml:space="preserve"> </v>
      </c>
      <c r="B2784" s="375" t="str">
        <f>IF(ISBLANK('Unit Type (43)'!C59), " ", 'Unit Type (43)'!C59)</f>
        <v xml:space="preserve"> </v>
      </c>
      <c r="C2784" s="375" t="e">
        <f>B2784*'Summary Sheet'!$C$45</f>
        <v>#VALUE!</v>
      </c>
    </row>
    <row r="2785" spans="1:3">
      <c r="A2785" s="375" t="str">
        <f>IF(ISBLANK('Unit Type (43)'!B60), " ", 'Unit Type (43)'!B60)</f>
        <v xml:space="preserve"> </v>
      </c>
      <c r="B2785" s="375" t="str">
        <f>IF(ISBLANK('Unit Type (43)'!C60), " ", 'Unit Type (43)'!C60)</f>
        <v xml:space="preserve"> </v>
      </c>
      <c r="C2785" s="375" t="e">
        <f>B2785*'Summary Sheet'!$C$45</f>
        <v>#VALUE!</v>
      </c>
    </row>
    <row r="2786" spans="1:3">
      <c r="A2786" s="375" t="str">
        <f>IF(ISBLANK('Unit Type (43)'!B61), " ", 'Unit Type (43)'!B61)</f>
        <v xml:space="preserve"> </v>
      </c>
      <c r="B2786" s="375" t="str">
        <f>IF(ISBLANK('Unit Type (43)'!C61), " ", 'Unit Type (43)'!C61)</f>
        <v xml:space="preserve"> </v>
      </c>
      <c r="C2786" s="375" t="e">
        <f>B2786*'Summary Sheet'!$C$45</f>
        <v>#VALUE!</v>
      </c>
    </row>
    <row r="2787" spans="1:3">
      <c r="A2787" s="375" t="str">
        <f>IF(ISBLANK('Unit Type (43)'!B62), " ", 'Unit Type (43)'!B62)</f>
        <v xml:space="preserve"> </v>
      </c>
      <c r="B2787" s="375" t="str">
        <f>IF(ISBLANK('Unit Type (43)'!C62), " ", 'Unit Type (43)'!C62)</f>
        <v xml:space="preserve"> </v>
      </c>
      <c r="C2787" s="375" t="e">
        <f>B2787*'Summary Sheet'!$C$45</f>
        <v>#VALUE!</v>
      </c>
    </row>
    <row r="2788" spans="1:3">
      <c r="A2788" s="375" t="str">
        <f>IF(ISBLANK('Unit Type (43)'!B63), " ", 'Unit Type (43)'!B63)</f>
        <v xml:space="preserve"> </v>
      </c>
      <c r="B2788" s="375" t="str">
        <f>IF(ISBLANK('Unit Type (43)'!C63), " ", 'Unit Type (43)'!C63)</f>
        <v xml:space="preserve"> </v>
      </c>
      <c r="C2788" s="375" t="e">
        <f>B2788*'Summary Sheet'!$C$45</f>
        <v>#VALUE!</v>
      </c>
    </row>
    <row r="2789" spans="1:3">
      <c r="A2789" s="375" t="str">
        <f>IF(ISBLANK('Unit Type (43)'!B64), " ", 'Unit Type (43)'!B64)</f>
        <v xml:space="preserve"> </v>
      </c>
      <c r="B2789" s="375" t="str">
        <f>IF(ISBLANK('Unit Type (43)'!C64), " ", 'Unit Type (43)'!C64)</f>
        <v xml:space="preserve"> </v>
      </c>
      <c r="C2789" s="375" t="e">
        <f>B2789*'Summary Sheet'!$C$45</f>
        <v>#VALUE!</v>
      </c>
    </row>
    <row r="2790" spans="1:3">
      <c r="A2790" s="375" t="str">
        <f>IF(ISBLANK('Unit Type (43)'!B65), " ", 'Unit Type (43)'!B65)</f>
        <v xml:space="preserve"> </v>
      </c>
      <c r="B2790" s="375" t="str">
        <f>IF(ISBLANK('Unit Type (43)'!C65), " ", 'Unit Type (43)'!C65)</f>
        <v xml:space="preserve"> </v>
      </c>
      <c r="C2790" s="375" t="e">
        <f>B2790*'Summary Sheet'!$C$45</f>
        <v>#VALUE!</v>
      </c>
    </row>
    <row r="2791" spans="1:3">
      <c r="A2791" s="375" t="str">
        <f>IF(ISBLANK('Unit Type (43)'!B66), " ", 'Unit Type (43)'!B66)</f>
        <v xml:space="preserve"> </v>
      </c>
      <c r="B2791" s="375" t="str">
        <f>IF(ISBLANK('Unit Type (43)'!C66), " ", 'Unit Type (43)'!C66)</f>
        <v xml:space="preserve"> </v>
      </c>
      <c r="C2791" s="375" t="e">
        <f>B2791*'Summary Sheet'!$C$45</f>
        <v>#VALUE!</v>
      </c>
    </row>
    <row r="2792" spans="1:3">
      <c r="A2792" s="375" t="str">
        <f>IF(ISBLANK('Unit Type (43)'!B67), " ", 'Unit Type (43)'!B67)</f>
        <v xml:space="preserve"> </v>
      </c>
      <c r="B2792" s="375" t="str">
        <f>IF(ISBLANK('Unit Type (43)'!C67), " ", 'Unit Type (43)'!C67)</f>
        <v xml:space="preserve"> </v>
      </c>
      <c r="C2792" s="375" t="e">
        <f>B2792*'Summary Sheet'!$C$45</f>
        <v>#VALUE!</v>
      </c>
    </row>
    <row r="2793" spans="1:3">
      <c r="A2793" s="375" t="str">
        <f>IF(ISBLANK('Unit Type (43)'!B68), " ", 'Unit Type (43)'!B68)</f>
        <v xml:space="preserve"> </v>
      </c>
      <c r="B2793" s="375" t="str">
        <f>IF(ISBLANK('Unit Type (43)'!C68), " ", 'Unit Type (43)'!C68)</f>
        <v xml:space="preserve"> </v>
      </c>
      <c r="C2793" s="375" t="e">
        <f>B2793*'Summary Sheet'!$C$45</f>
        <v>#VALUE!</v>
      </c>
    </row>
    <row r="2794" spans="1:3">
      <c r="A2794" s="375" t="str">
        <f>IF(ISBLANK('Unit Type (43)'!B69), " ", 'Unit Type (43)'!B69)</f>
        <v xml:space="preserve"> </v>
      </c>
      <c r="B2794" s="375" t="str">
        <f>IF(ISBLANK('Unit Type (43)'!C69), " ", 'Unit Type (43)'!C69)</f>
        <v xml:space="preserve"> </v>
      </c>
      <c r="C2794" s="375" t="e">
        <f>B2794*'Summary Sheet'!$C$45</f>
        <v>#VALUE!</v>
      </c>
    </row>
    <row r="2795" spans="1:3">
      <c r="A2795" s="375" t="str">
        <f>IF(ISBLANK('Unit Type (43)'!B70), " ", 'Unit Type (43)'!B70)</f>
        <v xml:space="preserve"> </v>
      </c>
      <c r="B2795" s="375" t="str">
        <f>IF(ISBLANK('Unit Type (43)'!C70), " ", 'Unit Type (43)'!C70)</f>
        <v xml:space="preserve"> </v>
      </c>
      <c r="C2795" s="375" t="e">
        <f>B2795*'Summary Sheet'!$C$45</f>
        <v>#VALUE!</v>
      </c>
    </row>
    <row r="2796" spans="1:3">
      <c r="A2796" s="375" t="str">
        <f>IF(ISBLANK('Unit Type (44)'!B6), " ", 'Unit Type (44)'!B6)</f>
        <v xml:space="preserve"> </v>
      </c>
      <c r="B2796" s="375" t="str">
        <f>IF(ISBLANK('Unit Type (44)'!C6), " ", 'Unit Type (44)'!C6)</f>
        <v xml:space="preserve"> </v>
      </c>
      <c r="C2796" s="375" t="e">
        <f>B2796*'Summary Sheet'!$C$46</f>
        <v>#VALUE!</v>
      </c>
    </row>
    <row r="2797" spans="1:3">
      <c r="A2797" s="375" t="str">
        <f>IF(ISBLANK('Unit Type (44)'!B7), " ", 'Unit Type (44)'!B7)</f>
        <v xml:space="preserve"> </v>
      </c>
      <c r="B2797" s="375" t="str">
        <f>IF(ISBLANK('Unit Type (44)'!C7), " ", 'Unit Type (44)'!C7)</f>
        <v xml:space="preserve"> </v>
      </c>
      <c r="C2797" s="375" t="e">
        <f>B2797*'Summary Sheet'!$C$46</f>
        <v>#VALUE!</v>
      </c>
    </row>
    <row r="2798" spans="1:3">
      <c r="A2798" s="375" t="str">
        <f>IF(ISBLANK('Unit Type (44)'!B8), " ", 'Unit Type (44)'!B8)</f>
        <v xml:space="preserve"> </v>
      </c>
      <c r="B2798" s="375" t="str">
        <f>IF(ISBLANK('Unit Type (44)'!C8), " ", 'Unit Type (44)'!C8)</f>
        <v xml:space="preserve"> </v>
      </c>
      <c r="C2798" s="375" t="e">
        <f>B2798*'Summary Sheet'!$C$46</f>
        <v>#VALUE!</v>
      </c>
    </row>
    <row r="2799" spans="1:3">
      <c r="A2799" s="375" t="str">
        <f>IF(ISBLANK('Unit Type (44)'!B9), " ", 'Unit Type (44)'!B9)</f>
        <v xml:space="preserve"> </v>
      </c>
      <c r="B2799" s="375" t="str">
        <f>IF(ISBLANK('Unit Type (44)'!C9), " ", 'Unit Type (44)'!C9)</f>
        <v xml:space="preserve"> </v>
      </c>
      <c r="C2799" s="375" t="e">
        <f>B2799*'Summary Sheet'!$C$46</f>
        <v>#VALUE!</v>
      </c>
    </row>
    <row r="2800" spans="1:3">
      <c r="A2800" s="375" t="str">
        <f>IF(ISBLANK('Unit Type (44)'!B10), " ", 'Unit Type (44)'!B10)</f>
        <v xml:space="preserve"> </v>
      </c>
      <c r="B2800" s="375" t="str">
        <f>IF(ISBLANK('Unit Type (44)'!C10), " ", 'Unit Type (44)'!C10)</f>
        <v xml:space="preserve"> </v>
      </c>
      <c r="C2800" s="375" t="e">
        <f>B2800*'Summary Sheet'!$C$46</f>
        <v>#VALUE!</v>
      </c>
    </row>
    <row r="2801" spans="1:3">
      <c r="A2801" s="375" t="str">
        <f>IF(ISBLANK('Unit Type (44)'!B11), " ", 'Unit Type (44)'!B11)</f>
        <v xml:space="preserve"> </v>
      </c>
      <c r="B2801" s="375" t="str">
        <f>IF(ISBLANK('Unit Type (44)'!C11), " ", 'Unit Type (44)'!C11)</f>
        <v xml:space="preserve"> </v>
      </c>
      <c r="C2801" s="375" t="e">
        <f>B2801*'Summary Sheet'!$C$46</f>
        <v>#VALUE!</v>
      </c>
    </row>
    <row r="2802" spans="1:3">
      <c r="A2802" s="375" t="str">
        <f>IF(ISBLANK('Unit Type (44)'!B12), " ", 'Unit Type (44)'!B12)</f>
        <v xml:space="preserve"> </v>
      </c>
      <c r="B2802" s="375" t="str">
        <f>IF(ISBLANK('Unit Type (44)'!C12), " ", 'Unit Type (44)'!C12)</f>
        <v xml:space="preserve"> </v>
      </c>
      <c r="C2802" s="375" t="e">
        <f>B2802*'Summary Sheet'!$C$46</f>
        <v>#VALUE!</v>
      </c>
    </row>
    <row r="2803" spans="1:3">
      <c r="A2803" s="375" t="str">
        <f>IF(ISBLANK('Unit Type (44)'!B13), " ", 'Unit Type (44)'!B13)</f>
        <v xml:space="preserve"> </v>
      </c>
      <c r="B2803" s="375" t="str">
        <f>IF(ISBLANK('Unit Type (44)'!C13), " ", 'Unit Type (44)'!C13)</f>
        <v xml:space="preserve"> </v>
      </c>
      <c r="C2803" s="375" t="e">
        <f>B2803*'Summary Sheet'!$C$46</f>
        <v>#VALUE!</v>
      </c>
    </row>
    <row r="2804" spans="1:3">
      <c r="A2804" s="375" t="str">
        <f>IF(ISBLANK('Unit Type (44)'!B14), " ", 'Unit Type (44)'!B14)</f>
        <v xml:space="preserve"> </v>
      </c>
      <c r="B2804" s="375" t="str">
        <f>IF(ISBLANK('Unit Type (44)'!C14), " ", 'Unit Type (44)'!C14)</f>
        <v xml:space="preserve"> </v>
      </c>
      <c r="C2804" s="375" t="e">
        <f>B2804*'Summary Sheet'!$C$46</f>
        <v>#VALUE!</v>
      </c>
    </row>
    <row r="2805" spans="1:3">
      <c r="A2805" s="375" t="str">
        <f>IF(ISBLANK('Unit Type (44)'!B15), " ", 'Unit Type (44)'!B15)</f>
        <v xml:space="preserve"> </v>
      </c>
      <c r="B2805" s="375" t="str">
        <f>IF(ISBLANK('Unit Type (44)'!C15), " ", 'Unit Type (44)'!C15)</f>
        <v xml:space="preserve"> </v>
      </c>
      <c r="C2805" s="375" t="e">
        <f>B2805*'Summary Sheet'!$C$46</f>
        <v>#VALUE!</v>
      </c>
    </row>
    <row r="2806" spans="1:3">
      <c r="A2806" s="375" t="str">
        <f>IF(ISBLANK('Unit Type (44)'!B16), " ", 'Unit Type (44)'!B16)</f>
        <v xml:space="preserve"> </v>
      </c>
      <c r="B2806" s="375" t="str">
        <f>IF(ISBLANK('Unit Type (44)'!C16), " ", 'Unit Type (44)'!C16)</f>
        <v xml:space="preserve"> </v>
      </c>
      <c r="C2806" s="375" t="e">
        <f>B2806*'Summary Sheet'!$C$46</f>
        <v>#VALUE!</v>
      </c>
    </row>
    <row r="2807" spans="1:3">
      <c r="A2807" s="375" t="str">
        <f>IF(ISBLANK('Unit Type (44)'!B17), " ", 'Unit Type (44)'!B17)</f>
        <v xml:space="preserve"> </v>
      </c>
      <c r="B2807" s="375" t="str">
        <f>IF(ISBLANK('Unit Type (44)'!C17), " ", 'Unit Type (44)'!C17)</f>
        <v xml:space="preserve"> </v>
      </c>
      <c r="C2807" s="375" t="e">
        <f>B2807*'Summary Sheet'!$C$46</f>
        <v>#VALUE!</v>
      </c>
    </row>
    <row r="2808" spans="1:3">
      <c r="A2808" s="375" t="str">
        <f>IF(ISBLANK('Unit Type (44)'!B18), " ", 'Unit Type (44)'!B18)</f>
        <v xml:space="preserve"> </v>
      </c>
      <c r="B2808" s="375" t="str">
        <f>IF(ISBLANK('Unit Type (44)'!C18), " ", 'Unit Type (44)'!C18)</f>
        <v xml:space="preserve"> </v>
      </c>
      <c r="C2808" s="375" t="e">
        <f>B2808*'Summary Sheet'!$C$46</f>
        <v>#VALUE!</v>
      </c>
    </row>
    <row r="2809" spans="1:3">
      <c r="A2809" s="375" t="str">
        <f>IF(ISBLANK('Unit Type (44)'!B19), " ", 'Unit Type (44)'!B19)</f>
        <v xml:space="preserve"> </v>
      </c>
      <c r="B2809" s="375" t="str">
        <f>IF(ISBLANK('Unit Type (44)'!C19), " ", 'Unit Type (44)'!C19)</f>
        <v xml:space="preserve"> </v>
      </c>
      <c r="C2809" s="375" t="e">
        <f>B2809*'Summary Sheet'!$C$46</f>
        <v>#VALUE!</v>
      </c>
    </row>
    <row r="2810" spans="1:3">
      <c r="A2810" s="375" t="str">
        <f>IF(ISBLANK('Unit Type (44)'!B20), " ", 'Unit Type (44)'!B20)</f>
        <v xml:space="preserve"> </v>
      </c>
      <c r="B2810" s="375" t="str">
        <f>IF(ISBLANK('Unit Type (44)'!C20), " ", 'Unit Type (44)'!C20)</f>
        <v xml:space="preserve"> </v>
      </c>
      <c r="C2810" s="375" t="e">
        <f>B2810*'Summary Sheet'!$C$46</f>
        <v>#VALUE!</v>
      </c>
    </row>
    <row r="2811" spans="1:3">
      <c r="A2811" s="375" t="str">
        <f>IF(ISBLANK('Unit Type (44)'!B21), " ", 'Unit Type (44)'!B21)</f>
        <v xml:space="preserve"> </v>
      </c>
      <c r="B2811" s="375" t="str">
        <f>IF(ISBLANK('Unit Type (44)'!C21), " ", 'Unit Type (44)'!C21)</f>
        <v xml:space="preserve"> </v>
      </c>
      <c r="C2811" s="375" t="e">
        <f>B2811*'Summary Sheet'!$C$46</f>
        <v>#VALUE!</v>
      </c>
    </row>
    <row r="2812" spans="1:3">
      <c r="A2812" s="375" t="str">
        <f>IF(ISBLANK('Unit Type (44)'!B22), " ", 'Unit Type (44)'!B22)</f>
        <v xml:space="preserve"> </v>
      </c>
      <c r="B2812" s="375" t="str">
        <f>IF(ISBLANK('Unit Type (44)'!C22), " ", 'Unit Type (44)'!C22)</f>
        <v xml:space="preserve"> </v>
      </c>
      <c r="C2812" s="375" t="e">
        <f>B2812*'Summary Sheet'!$C$46</f>
        <v>#VALUE!</v>
      </c>
    </row>
    <row r="2813" spans="1:3">
      <c r="A2813" s="375" t="str">
        <f>IF(ISBLANK('Unit Type (44)'!B23), " ", 'Unit Type (44)'!B23)</f>
        <v xml:space="preserve"> </v>
      </c>
      <c r="B2813" s="375" t="str">
        <f>IF(ISBLANK('Unit Type (44)'!C23), " ", 'Unit Type (44)'!C23)</f>
        <v xml:space="preserve"> </v>
      </c>
      <c r="C2813" s="375" t="e">
        <f>B2813*'Summary Sheet'!$C$46</f>
        <v>#VALUE!</v>
      </c>
    </row>
    <row r="2814" spans="1:3">
      <c r="A2814" s="375" t="str">
        <f>IF(ISBLANK('Unit Type (44)'!B24), " ", 'Unit Type (44)'!B24)</f>
        <v xml:space="preserve"> </v>
      </c>
      <c r="B2814" s="375" t="str">
        <f>IF(ISBLANK('Unit Type (44)'!C24), " ", 'Unit Type (44)'!C24)</f>
        <v xml:space="preserve"> </v>
      </c>
      <c r="C2814" s="375" t="e">
        <f>B2814*'Summary Sheet'!$C$46</f>
        <v>#VALUE!</v>
      </c>
    </row>
    <row r="2815" spans="1:3">
      <c r="A2815" s="375" t="str">
        <f>IF(ISBLANK('Unit Type (44)'!B25), " ", 'Unit Type (44)'!B25)</f>
        <v xml:space="preserve"> </v>
      </c>
      <c r="B2815" s="375" t="str">
        <f>IF(ISBLANK('Unit Type (44)'!C25), " ", 'Unit Type (44)'!C25)</f>
        <v xml:space="preserve"> </v>
      </c>
      <c r="C2815" s="375" t="e">
        <f>B2815*'Summary Sheet'!$C$46</f>
        <v>#VALUE!</v>
      </c>
    </row>
    <row r="2816" spans="1:3">
      <c r="A2816" s="375" t="str">
        <f>IF(ISBLANK('Unit Type (44)'!B26), " ", 'Unit Type (44)'!B26)</f>
        <v xml:space="preserve"> </v>
      </c>
      <c r="B2816" s="375" t="str">
        <f>IF(ISBLANK('Unit Type (44)'!C26), " ", 'Unit Type (44)'!C26)</f>
        <v xml:space="preserve"> </v>
      </c>
      <c r="C2816" s="375" t="e">
        <f>B2816*'Summary Sheet'!$C$46</f>
        <v>#VALUE!</v>
      </c>
    </row>
    <row r="2817" spans="1:3">
      <c r="A2817" s="375" t="str">
        <f>IF(ISBLANK('Unit Type (44)'!B27), " ", 'Unit Type (44)'!B27)</f>
        <v xml:space="preserve"> </v>
      </c>
      <c r="B2817" s="375" t="str">
        <f>IF(ISBLANK('Unit Type (44)'!C27), " ", 'Unit Type (44)'!C27)</f>
        <v xml:space="preserve"> </v>
      </c>
      <c r="C2817" s="375" t="e">
        <f>B2817*'Summary Sheet'!$C$46</f>
        <v>#VALUE!</v>
      </c>
    </row>
    <row r="2818" spans="1:3">
      <c r="A2818" s="375" t="str">
        <f>IF(ISBLANK('Unit Type (44)'!B28), " ", 'Unit Type (44)'!B28)</f>
        <v xml:space="preserve"> </v>
      </c>
      <c r="B2818" s="375" t="str">
        <f>IF(ISBLANK('Unit Type (44)'!C28), " ", 'Unit Type (44)'!C28)</f>
        <v xml:space="preserve"> </v>
      </c>
      <c r="C2818" s="375" t="e">
        <f>B2818*'Summary Sheet'!$C$46</f>
        <v>#VALUE!</v>
      </c>
    </row>
    <row r="2819" spans="1:3">
      <c r="A2819" s="375" t="str">
        <f>IF(ISBLANK('Unit Type (44)'!B29), " ", 'Unit Type (44)'!B29)</f>
        <v xml:space="preserve"> </v>
      </c>
      <c r="B2819" s="375" t="str">
        <f>IF(ISBLANK('Unit Type (44)'!C29), " ", 'Unit Type (44)'!C29)</f>
        <v xml:space="preserve"> </v>
      </c>
      <c r="C2819" s="375" t="e">
        <f>B2819*'Summary Sheet'!$C$46</f>
        <v>#VALUE!</v>
      </c>
    </row>
    <row r="2820" spans="1:3">
      <c r="A2820" s="375" t="str">
        <f>IF(ISBLANK('Unit Type (44)'!B30), " ", 'Unit Type (44)'!B30)</f>
        <v xml:space="preserve"> </v>
      </c>
      <c r="B2820" s="375" t="str">
        <f>IF(ISBLANK('Unit Type (44)'!C30), " ", 'Unit Type (44)'!C30)</f>
        <v xml:space="preserve"> </v>
      </c>
      <c r="C2820" s="375" t="e">
        <f>B2820*'Summary Sheet'!$C$46</f>
        <v>#VALUE!</v>
      </c>
    </row>
    <row r="2821" spans="1:3">
      <c r="A2821" s="375" t="str">
        <f>IF(ISBLANK('Unit Type (44)'!B31), " ", 'Unit Type (44)'!B31)</f>
        <v xml:space="preserve"> </v>
      </c>
      <c r="B2821" s="375" t="str">
        <f>IF(ISBLANK('Unit Type (44)'!C31), " ", 'Unit Type (44)'!C31)</f>
        <v xml:space="preserve"> </v>
      </c>
      <c r="C2821" s="375" t="e">
        <f>B2821*'Summary Sheet'!$C$46</f>
        <v>#VALUE!</v>
      </c>
    </row>
    <row r="2822" spans="1:3">
      <c r="A2822" s="375" t="str">
        <f>IF(ISBLANK('Unit Type (44)'!B32), " ", 'Unit Type (44)'!B32)</f>
        <v xml:space="preserve"> </v>
      </c>
      <c r="B2822" s="375" t="str">
        <f>IF(ISBLANK('Unit Type (44)'!C32), " ", 'Unit Type (44)'!C32)</f>
        <v xml:space="preserve"> </v>
      </c>
      <c r="C2822" s="375" t="e">
        <f>B2822*'Summary Sheet'!$C$46</f>
        <v>#VALUE!</v>
      </c>
    </row>
    <row r="2823" spans="1:3">
      <c r="A2823" s="375" t="str">
        <f>IF(ISBLANK('Unit Type (44)'!B33), " ", 'Unit Type (44)'!B33)</f>
        <v xml:space="preserve"> </v>
      </c>
      <c r="B2823" s="375" t="str">
        <f>IF(ISBLANK('Unit Type (44)'!C33), " ", 'Unit Type (44)'!C33)</f>
        <v xml:space="preserve"> </v>
      </c>
      <c r="C2823" s="375" t="e">
        <f>B2823*'Summary Sheet'!$C$46</f>
        <v>#VALUE!</v>
      </c>
    </row>
    <row r="2824" spans="1:3">
      <c r="A2824" s="375" t="str">
        <f>IF(ISBLANK('Unit Type (44)'!B34), " ", 'Unit Type (44)'!B34)</f>
        <v xml:space="preserve"> </v>
      </c>
      <c r="B2824" s="375" t="str">
        <f>IF(ISBLANK('Unit Type (44)'!C34), " ", 'Unit Type (44)'!C34)</f>
        <v xml:space="preserve"> </v>
      </c>
      <c r="C2824" s="375" t="e">
        <f>B2824*'Summary Sheet'!$C$46</f>
        <v>#VALUE!</v>
      </c>
    </row>
    <row r="2825" spans="1:3">
      <c r="A2825" s="375" t="str">
        <f>IF(ISBLANK('Unit Type (44)'!B35), " ", 'Unit Type (44)'!B35)</f>
        <v xml:space="preserve"> </v>
      </c>
      <c r="B2825" s="375" t="str">
        <f>IF(ISBLANK('Unit Type (44)'!C35), " ", 'Unit Type (44)'!C35)</f>
        <v xml:space="preserve"> </v>
      </c>
      <c r="C2825" s="375" t="e">
        <f>B2825*'Summary Sheet'!$C$46</f>
        <v>#VALUE!</v>
      </c>
    </row>
    <row r="2826" spans="1:3">
      <c r="A2826" s="375" t="str">
        <f>IF(ISBLANK('Unit Type (44)'!B36), " ", 'Unit Type (44)'!B36)</f>
        <v xml:space="preserve"> </v>
      </c>
      <c r="B2826" s="375" t="str">
        <f>IF(ISBLANK('Unit Type (44)'!C36), " ", 'Unit Type (44)'!C36)</f>
        <v xml:space="preserve"> </v>
      </c>
      <c r="C2826" s="375" t="e">
        <f>B2826*'Summary Sheet'!$C$46</f>
        <v>#VALUE!</v>
      </c>
    </row>
    <row r="2827" spans="1:3">
      <c r="A2827" s="375" t="str">
        <f>IF(ISBLANK('Unit Type (44)'!B37), " ", 'Unit Type (44)'!B37)</f>
        <v xml:space="preserve"> </v>
      </c>
      <c r="B2827" s="375" t="str">
        <f>IF(ISBLANK('Unit Type (44)'!C37), " ", 'Unit Type (44)'!C37)</f>
        <v xml:space="preserve"> </v>
      </c>
      <c r="C2827" s="375" t="e">
        <f>B2827*'Summary Sheet'!$C$46</f>
        <v>#VALUE!</v>
      </c>
    </row>
    <row r="2828" spans="1:3">
      <c r="A2828" s="375" t="str">
        <f>IF(ISBLANK('Unit Type (44)'!B38), " ", 'Unit Type (44)'!B38)</f>
        <v xml:space="preserve"> </v>
      </c>
      <c r="B2828" s="375" t="str">
        <f>IF(ISBLANK('Unit Type (44)'!C38), " ", 'Unit Type (44)'!C38)</f>
        <v xml:space="preserve"> </v>
      </c>
      <c r="C2828" s="375" t="e">
        <f>B2828*'Summary Sheet'!$C$46</f>
        <v>#VALUE!</v>
      </c>
    </row>
    <row r="2829" spans="1:3">
      <c r="A2829" s="375" t="str">
        <f>IF(ISBLANK('Unit Type (44)'!B39), " ", 'Unit Type (44)'!B39)</f>
        <v xml:space="preserve"> </v>
      </c>
      <c r="B2829" s="375" t="str">
        <f>IF(ISBLANK('Unit Type (44)'!C39), " ", 'Unit Type (44)'!C39)</f>
        <v xml:space="preserve"> </v>
      </c>
      <c r="C2829" s="375" t="e">
        <f>B2829*'Summary Sheet'!$C$46</f>
        <v>#VALUE!</v>
      </c>
    </row>
    <row r="2830" spans="1:3">
      <c r="A2830" s="375" t="str">
        <f>IF(ISBLANK('Unit Type (44)'!B40), " ", 'Unit Type (44)'!B40)</f>
        <v xml:space="preserve"> </v>
      </c>
      <c r="B2830" s="375" t="str">
        <f>IF(ISBLANK('Unit Type (44)'!C40), " ", 'Unit Type (44)'!C40)</f>
        <v xml:space="preserve"> </v>
      </c>
      <c r="C2830" s="375" t="e">
        <f>B2830*'Summary Sheet'!$C$46</f>
        <v>#VALUE!</v>
      </c>
    </row>
    <row r="2831" spans="1:3">
      <c r="A2831" s="375" t="str">
        <f>IF(ISBLANK('Unit Type (44)'!B41), " ", 'Unit Type (44)'!B41)</f>
        <v xml:space="preserve"> </v>
      </c>
      <c r="B2831" s="375" t="str">
        <f>IF(ISBLANK('Unit Type (44)'!C41), " ", 'Unit Type (44)'!C41)</f>
        <v xml:space="preserve"> </v>
      </c>
      <c r="C2831" s="375" t="e">
        <f>B2831*'Summary Sheet'!$C$46</f>
        <v>#VALUE!</v>
      </c>
    </row>
    <row r="2832" spans="1:3">
      <c r="A2832" s="375" t="str">
        <f>IF(ISBLANK('Unit Type (44)'!B42), " ", 'Unit Type (44)'!B42)</f>
        <v xml:space="preserve"> </v>
      </c>
      <c r="B2832" s="375" t="str">
        <f>IF(ISBLANK('Unit Type (44)'!C42), " ", 'Unit Type (44)'!C42)</f>
        <v xml:space="preserve"> </v>
      </c>
      <c r="C2832" s="375" t="e">
        <f>B2832*'Summary Sheet'!$C$46</f>
        <v>#VALUE!</v>
      </c>
    </row>
    <row r="2833" spans="1:3">
      <c r="A2833" s="375" t="str">
        <f>IF(ISBLANK('Unit Type (44)'!B43), " ", 'Unit Type (44)'!B43)</f>
        <v xml:space="preserve"> </v>
      </c>
      <c r="B2833" s="375" t="str">
        <f>IF(ISBLANK('Unit Type (44)'!C43), " ", 'Unit Type (44)'!C43)</f>
        <v xml:space="preserve"> </v>
      </c>
      <c r="C2833" s="375" t="e">
        <f>B2833*'Summary Sheet'!$C$46</f>
        <v>#VALUE!</v>
      </c>
    </row>
    <row r="2834" spans="1:3">
      <c r="A2834" s="375" t="str">
        <f>IF(ISBLANK('Unit Type (44)'!B44), " ", 'Unit Type (44)'!B44)</f>
        <v xml:space="preserve"> </v>
      </c>
      <c r="B2834" s="375" t="str">
        <f>IF(ISBLANK('Unit Type (44)'!C44), " ", 'Unit Type (44)'!C44)</f>
        <v xml:space="preserve"> </v>
      </c>
      <c r="C2834" s="375" t="e">
        <f>B2834*'Summary Sheet'!$C$46</f>
        <v>#VALUE!</v>
      </c>
    </row>
    <row r="2835" spans="1:3">
      <c r="A2835" s="375" t="str">
        <f>IF(ISBLANK('Unit Type (44)'!B45), " ", 'Unit Type (44)'!B45)</f>
        <v xml:space="preserve"> </v>
      </c>
      <c r="B2835" s="375" t="str">
        <f>IF(ISBLANK('Unit Type (44)'!C45), " ", 'Unit Type (44)'!C45)</f>
        <v xml:space="preserve"> </v>
      </c>
      <c r="C2835" s="375" t="e">
        <f>B2835*'Summary Sheet'!$C$46</f>
        <v>#VALUE!</v>
      </c>
    </row>
    <row r="2836" spans="1:3">
      <c r="A2836" s="375" t="str">
        <f>IF(ISBLANK('Unit Type (44)'!B46), " ", 'Unit Type (44)'!B46)</f>
        <v xml:space="preserve"> </v>
      </c>
      <c r="B2836" s="375" t="str">
        <f>IF(ISBLANK('Unit Type (44)'!C46), " ", 'Unit Type (44)'!C46)</f>
        <v xml:space="preserve"> </v>
      </c>
      <c r="C2836" s="375" t="e">
        <f>B2836*'Summary Sheet'!$C$46</f>
        <v>#VALUE!</v>
      </c>
    </row>
    <row r="2837" spans="1:3">
      <c r="A2837" s="375" t="str">
        <f>IF(ISBLANK('Unit Type (44)'!B47), " ", 'Unit Type (44)'!B47)</f>
        <v xml:space="preserve"> </v>
      </c>
      <c r="B2837" s="375" t="str">
        <f>IF(ISBLANK('Unit Type (44)'!C47), " ", 'Unit Type (44)'!C47)</f>
        <v xml:space="preserve"> </v>
      </c>
      <c r="C2837" s="375" t="e">
        <f>B2837*'Summary Sheet'!$C$46</f>
        <v>#VALUE!</v>
      </c>
    </row>
    <row r="2838" spans="1:3">
      <c r="A2838" s="375" t="str">
        <f>IF(ISBLANK('Unit Type (44)'!B48), " ", 'Unit Type (44)'!B48)</f>
        <v xml:space="preserve"> </v>
      </c>
      <c r="B2838" s="375" t="str">
        <f>IF(ISBLANK('Unit Type (44)'!C48), " ", 'Unit Type (44)'!C48)</f>
        <v xml:space="preserve"> </v>
      </c>
      <c r="C2838" s="375" t="e">
        <f>B2838*'Summary Sheet'!$C$46</f>
        <v>#VALUE!</v>
      </c>
    </row>
    <row r="2839" spans="1:3">
      <c r="A2839" s="375" t="str">
        <f>IF(ISBLANK('Unit Type (44)'!B49), " ", 'Unit Type (44)'!B49)</f>
        <v xml:space="preserve"> </v>
      </c>
      <c r="B2839" s="375" t="str">
        <f>IF(ISBLANK('Unit Type (44)'!C49), " ", 'Unit Type (44)'!C49)</f>
        <v xml:space="preserve"> </v>
      </c>
      <c r="C2839" s="375" t="e">
        <f>B2839*'Summary Sheet'!$C$46</f>
        <v>#VALUE!</v>
      </c>
    </row>
    <row r="2840" spans="1:3">
      <c r="A2840" s="375" t="str">
        <f>IF(ISBLANK('Unit Type (44)'!B50), " ", 'Unit Type (44)'!B50)</f>
        <v xml:space="preserve"> </v>
      </c>
      <c r="B2840" s="375" t="str">
        <f>IF(ISBLANK('Unit Type (44)'!C50), " ", 'Unit Type (44)'!C50)</f>
        <v xml:space="preserve"> </v>
      </c>
      <c r="C2840" s="375" t="e">
        <f>B2840*'Summary Sheet'!$C$46</f>
        <v>#VALUE!</v>
      </c>
    </row>
    <row r="2841" spans="1:3">
      <c r="A2841" s="375" t="str">
        <f>IF(ISBLANK('Unit Type (44)'!B51), " ", 'Unit Type (44)'!B51)</f>
        <v xml:space="preserve"> </v>
      </c>
      <c r="B2841" s="375" t="str">
        <f>IF(ISBLANK('Unit Type (44)'!C51), " ", 'Unit Type (44)'!C51)</f>
        <v xml:space="preserve"> </v>
      </c>
      <c r="C2841" s="375" t="e">
        <f>B2841*'Summary Sheet'!$C$46</f>
        <v>#VALUE!</v>
      </c>
    </row>
    <row r="2842" spans="1:3">
      <c r="A2842" s="375" t="str">
        <f>IF(ISBLANK('Unit Type (44)'!B52), " ", 'Unit Type (44)'!B52)</f>
        <v xml:space="preserve"> </v>
      </c>
      <c r="B2842" s="375" t="str">
        <f>IF(ISBLANK('Unit Type (44)'!C52), " ", 'Unit Type (44)'!C52)</f>
        <v xml:space="preserve"> </v>
      </c>
      <c r="C2842" s="375" t="e">
        <f>B2842*'Summary Sheet'!$C$46</f>
        <v>#VALUE!</v>
      </c>
    </row>
    <row r="2843" spans="1:3">
      <c r="A2843" s="375" t="str">
        <f>IF(ISBLANK('Unit Type (44)'!B53), " ", 'Unit Type (44)'!B53)</f>
        <v xml:space="preserve"> </v>
      </c>
      <c r="B2843" s="375" t="str">
        <f>IF(ISBLANK('Unit Type (44)'!C53), " ", 'Unit Type (44)'!C53)</f>
        <v xml:space="preserve"> </v>
      </c>
      <c r="C2843" s="375" t="e">
        <f>B2843*'Summary Sheet'!$C$46</f>
        <v>#VALUE!</v>
      </c>
    </row>
    <row r="2844" spans="1:3">
      <c r="A2844" s="375" t="str">
        <f>IF(ISBLANK('Unit Type (44)'!B54), " ", 'Unit Type (44)'!B54)</f>
        <v xml:space="preserve"> </v>
      </c>
      <c r="B2844" s="375" t="str">
        <f>IF(ISBLANK('Unit Type (44)'!C54), " ", 'Unit Type (44)'!C54)</f>
        <v xml:space="preserve"> </v>
      </c>
      <c r="C2844" s="375" t="e">
        <f>B2844*'Summary Sheet'!$C$46</f>
        <v>#VALUE!</v>
      </c>
    </row>
    <row r="2845" spans="1:3">
      <c r="A2845" s="375" t="str">
        <f>IF(ISBLANK('Unit Type (44)'!B55), " ", 'Unit Type (44)'!B55)</f>
        <v xml:space="preserve"> </v>
      </c>
      <c r="B2845" s="375" t="str">
        <f>IF(ISBLANK('Unit Type (44)'!C55), " ", 'Unit Type (44)'!C55)</f>
        <v xml:space="preserve"> </v>
      </c>
      <c r="C2845" s="375" t="e">
        <f>B2845*'Summary Sheet'!$C$46</f>
        <v>#VALUE!</v>
      </c>
    </row>
    <row r="2846" spans="1:3">
      <c r="A2846" s="375" t="str">
        <f>IF(ISBLANK('Unit Type (44)'!B56), " ", 'Unit Type (44)'!B56)</f>
        <v xml:space="preserve"> </v>
      </c>
      <c r="B2846" s="375" t="str">
        <f>IF(ISBLANK('Unit Type (44)'!C56), " ", 'Unit Type (44)'!C56)</f>
        <v xml:space="preserve"> </v>
      </c>
      <c r="C2846" s="375" t="e">
        <f>B2846*'Summary Sheet'!$C$46</f>
        <v>#VALUE!</v>
      </c>
    </row>
    <row r="2847" spans="1:3">
      <c r="A2847" s="375" t="str">
        <f>IF(ISBLANK('Unit Type (44)'!B57), " ", 'Unit Type (44)'!B57)</f>
        <v xml:space="preserve"> </v>
      </c>
      <c r="B2847" s="375" t="str">
        <f>IF(ISBLANK('Unit Type (44)'!C57), " ", 'Unit Type (44)'!C57)</f>
        <v xml:space="preserve"> </v>
      </c>
      <c r="C2847" s="375" t="e">
        <f>B2847*'Summary Sheet'!$C$46</f>
        <v>#VALUE!</v>
      </c>
    </row>
    <row r="2848" spans="1:3">
      <c r="A2848" s="375" t="str">
        <f>IF(ISBLANK('Unit Type (44)'!B58), " ", 'Unit Type (44)'!B58)</f>
        <v xml:space="preserve"> </v>
      </c>
      <c r="B2848" s="375" t="str">
        <f>IF(ISBLANK('Unit Type (44)'!C58), " ", 'Unit Type (44)'!C58)</f>
        <v xml:space="preserve"> </v>
      </c>
      <c r="C2848" s="375" t="e">
        <f>B2848*'Summary Sheet'!$C$46</f>
        <v>#VALUE!</v>
      </c>
    </row>
    <row r="2849" spans="1:3">
      <c r="A2849" s="375" t="str">
        <f>IF(ISBLANK('Unit Type (44)'!B59), " ", 'Unit Type (44)'!B59)</f>
        <v xml:space="preserve"> </v>
      </c>
      <c r="B2849" s="375" t="str">
        <f>IF(ISBLANK('Unit Type (44)'!C59), " ", 'Unit Type (44)'!C59)</f>
        <v xml:space="preserve"> </v>
      </c>
      <c r="C2849" s="375" t="e">
        <f>B2849*'Summary Sheet'!$C$46</f>
        <v>#VALUE!</v>
      </c>
    </row>
    <row r="2850" spans="1:3">
      <c r="A2850" s="375" t="str">
        <f>IF(ISBLANK('Unit Type (44)'!B60), " ", 'Unit Type (44)'!B60)</f>
        <v xml:space="preserve"> </v>
      </c>
      <c r="B2850" s="375" t="str">
        <f>IF(ISBLANK('Unit Type (44)'!C60), " ", 'Unit Type (44)'!C60)</f>
        <v xml:space="preserve"> </v>
      </c>
      <c r="C2850" s="375" t="e">
        <f>B2850*'Summary Sheet'!$C$46</f>
        <v>#VALUE!</v>
      </c>
    </row>
    <row r="2851" spans="1:3">
      <c r="A2851" s="375" t="str">
        <f>IF(ISBLANK('Unit Type (44)'!B61), " ", 'Unit Type (44)'!B61)</f>
        <v xml:space="preserve"> </v>
      </c>
      <c r="B2851" s="375" t="str">
        <f>IF(ISBLANK('Unit Type (44)'!C61), " ", 'Unit Type (44)'!C61)</f>
        <v xml:space="preserve"> </v>
      </c>
      <c r="C2851" s="375" t="e">
        <f>B2851*'Summary Sheet'!$C$46</f>
        <v>#VALUE!</v>
      </c>
    </row>
    <row r="2852" spans="1:3">
      <c r="A2852" s="375" t="str">
        <f>IF(ISBLANK('Unit Type (44)'!B62), " ", 'Unit Type (44)'!B62)</f>
        <v xml:space="preserve"> </v>
      </c>
      <c r="B2852" s="375" t="str">
        <f>IF(ISBLANK('Unit Type (44)'!C62), " ", 'Unit Type (44)'!C62)</f>
        <v xml:space="preserve"> </v>
      </c>
      <c r="C2852" s="375" t="e">
        <f>B2852*'Summary Sheet'!$C$46</f>
        <v>#VALUE!</v>
      </c>
    </row>
    <row r="2853" spans="1:3">
      <c r="A2853" s="375" t="str">
        <f>IF(ISBLANK('Unit Type (44)'!B63), " ", 'Unit Type (44)'!B63)</f>
        <v xml:space="preserve"> </v>
      </c>
      <c r="B2853" s="375" t="str">
        <f>IF(ISBLANK('Unit Type (44)'!C63), " ", 'Unit Type (44)'!C63)</f>
        <v xml:space="preserve"> </v>
      </c>
      <c r="C2853" s="375" t="e">
        <f>B2853*'Summary Sheet'!$C$46</f>
        <v>#VALUE!</v>
      </c>
    </row>
    <row r="2854" spans="1:3">
      <c r="A2854" s="375" t="str">
        <f>IF(ISBLANK('Unit Type (44)'!B64), " ", 'Unit Type (44)'!B64)</f>
        <v xml:space="preserve"> </v>
      </c>
      <c r="B2854" s="375" t="str">
        <f>IF(ISBLANK('Unit Type (44)'!C64), " ", 'Unit Type (44)'!C64)</f>
        <v xml:space="preserve"> </v>
      </c>
      <c r="C2854" s="375" t="e">
        <f>B2854*'Summary Sheet'!$C$46</f>
        <v>#VALUE!</v>
      </c>
    </row>
    <row r="2855" spans="1:3">
      <c r="A2855" s="375" t="str">
        <f>IF(ISBLANK('Unit Type (44)'!B65), " ", 'Unit Type (44)'!B65)</f>
        <v xml:space="preserve"> </v>
      </c>
      <c r="B2855" s="375" t="str">
        <f>IF(ISBLANK('Unit Type (44)'!C65), " ", 'Unit Type (44)'!C65)</f>
        <v xml:space="preserve"> </v>
      </c>
      <c r="C2855" s="375" t="e">
        <f>B2855*'Summary Sheet'!$C$46</f>
        <v>#VALUE!</v>
      </c>
    </row>
    <row r="2856" spans="1:3">
      <c r="A2856" s="375" t="str">
        <f>IF(ISBLANK('Unit Type (44)'!B66), " ", 'Unit Type (44)'!B66)</f>
        <v xml:space="preserve"> </v>
      </c>
      <c r="B2856" s="375" t="str">
        <f>IF(ISBLANK('Unit Type (44)'!C66), " ", 'Unit Type (44)'!C66)</f>
        <v xml:space="preserve"> </v>
      </c>
      <c r="C2856" s="375" t="e">
        <f>B2856*'Summary Sheet'!$C$46</f>
        <v>#VALUE!</v>
      </c>
    </row>
    <row r="2857" spans="1:3">
      <c r="A2857" s="375" t="str">
        <f>IF(ISBLANK('Unit Type (44)'!B67), " ", 'Unit Type (44)'!B67)</f>
        <v xml:space="preserve"> </v>
      </c>
      <c r="B2857" s="375" t="str">
        <f>IF(ISBLANK('Unit Type (44)'!C67), " ", 'Unit Type (44)'!C67)</f>
        <v xml:space="preserve"> </v>
      </c>
      <c r="C2857" s="375" t="e">
        <f>B2857*'Summary Sheet'!$C$46</f>
        <v>#VALUE!</v>
      </c>
    </row>
    <row r="2858" spans="1:3">
      <c r="A2858" s="375" t="str">
        <f>IF(ISBLANK('Unit Type (44)'!B68), " ", 'Unit Type (44)'!B68)</f>
        <v xml:space="preserve"> </v>
      </c>
      <c r="B2858" s="375" t="str">
        <f>IF(ISBLANK('Unit Type (44)'!C68), " ", 'Unit Type (44)'!C68)</f>
        <v xml:space="preserve"> </v>
      </c>
      <c r="C2858" s="375" t="e">
        <f>B2858*'Summary Sheet'!$C$46</f>
        <v>#VALUE!</v>
      </c>
    </row>
    <row r="2859" spans="1:3">
      <c r="A2859" s="375" t="str">
        <f>IF(ISBLANK('Unit Type (44)'!B69), " ", 'Unit Type (44)'!B69)</f>
        <v xml:space="preserve"> </v>
      </c>
      <c r="B2859" s="375" t="str">
        <f>IF(ISBLANK('Unit Type (44)'!C69), " ", 'Unit Type (44)'!C69)</f>
        <v xml:space="preserve"> </v>
      </c>
      <c r="C2859" s="375" t="e">
        <f>B2859*'Summary Sheet'!$C$46</f>
        <v>#VALUE!</v>
      </c>
    </row>
    <row r="2860" spans="1:3">
      <c r="A2860" s="375" t="str">
        <f>IF(ISBLANK('Unit Type (44)'!B70), " ", 'Unit Type (44)'!B70)</f>
        <v xml:space="preserve"> </v>
      </c>
      <c r="B2860" s="375" t="str">
        <f>IF(ISBLANK('Unit Type (44)'!C70), " ", 'Unit Type (44)'!C70)</f>
        <v xml:space="preserve"> </v>
      </c>
      <c r="C2860" s="375" t="e">
        <f>B2860*'Summary Sheet'!$C$46</f>
        <v>#VALUE!</v>
      </c>
    </row>
    <row r="2861" spans="1:3">
      <c r="A2861" s="375" t="str">
        <f>IF(ISBLANK('Unit Type (45)'!B6), " ", 'Unit Type (45)'!B6)</f>
        <v xml:space="preserve"> </v>
      </c>
      <c r="B2861" s="375" t="str">
        <f>IF(ISBLANK('Unit Type (45)'!C6), " ", 'Unit Type (45)'!C6)</f>
        <v xml:space="preserve"> </v>
      </c>
      <c r="C2861" s="375" t="e">
        <f>B2861*'Summary Sheet'!$C$47</f>
        <v>#VALUE!</v>
      </c>
    </row>
    <row r="2862" spans="1:3">
      <c r="A2862" s="375" t="str">
        <f>IF(ISBLANK('Unit Type (45)'!B7), " ", 'Unit Type (45)'!B7)</f>
        <v xml:space="preserve"> </v>
      </c>
      <c r="B2862" s="375" t="str">
        <f>IF(ISBLANK('Unit Type (45)'!C7), " ", 'Unit Type (45)'!C7)</f>
        <v xml:space="preserve"> </v>
      </c>
      <c r="C2862" s="375" t="e">
        <f>B2862*'Summary Sheet'!$C$47</f>
        <v>#VALUE!</v>
      </c>
    </row>
    <row r="2863" spans="1:3">
      <c r="A2863" s="375" t="str">
        <f>IF(ISBLANK('Unit Type (45)'!B8), " ", 'Unit Type (45)'!B8)</f>
        <v xml:space="preserve"> </v>
      </c>
      <c r="B2863" s="375" t="str">
        <f>IF(ISBLANK('Unit Type (45)'!C8), " ", 'Unit Type (45)'!C8)</f>
        <v xml:space="preserve"> </v>
      </c>
      <c r="C2863" s="375" t="e">
        <f>B2863*'Summary Sheet'!$C$47</f>
        <v>#VALUE!</v>
      </c>
    </row>
    <row r="2864" spans="1:3">
      <c r="A2864" s="375" t="str">
        <f>IF(ISBLANK('Unit Type (45)'!B9), " ", 'Unit Type (45)'!B9)</f>
        <v xml:space="preserve"> </v>
      </c>
      <c r="B2864" s="375" t="str">
        <f>IF(ISBLANK('Unit Type (45)'!C9), " ", 'Unit Type (45)'!C9)</f>
        <v xml:space="preserve"> </v>
      </c>
      <c r="C2864" s="375" t="e">
        <f>B2864*'Summary Sheet'!$C$47</f>
        <v>#VALUE!</v>
      </c>
    </row>
    <row r="2865" spans="1:3">
      <c r="A2865" s="375" t="str">
        <f>IF(ISBLANK('Unit Type (45)'!B10), " ", 'Unit Type (45)'!B10)</f>
        <v xml:space="preserve"> </v>
      </c>
      <c r="B2865" s="375" t="str">
        <f>IF(ISBLANK('Unit Type (45)'!C10), " ", 'Unit Type (45)'!C10)</f>
        <v xml:space="preserve"> </v>
      </c>
      <c r="C2865" s="375" t="e">
        <f>B2865*'Summary Sheet'!$C$47</f>
        <v>#VALUE!</v>
      </c>
    </row>
    <row r="2866" spans="1:3">
      <c r="A2866" s="375" t="str">
        <f>IF(ISBLANK('Unit Type (45)'!B11), " ", 'Unit Type (45)'!B11)</f>
        <v xml:space="preserve"> </v>
      </c>
      <c r="B2866" s="375" t="str">
        <f>IF(ISBLANK('Unit Type (45)'!C11), " ", 'Unit Type (45)'!C11)</f>
        <v xml:space="preserve"> </v>
      </c>
      <c r="C2866" s="375" t="e">
        <f>B2866*'Summary Sheet'!$C$47</f>
        <v>#VALUE!</v>
      </c>
    </row>
    <row r="2867" spans="1:3">
      <c r="A2867" s="375" t="str">
        <f>IF(ISBLANK('Unit Type (45)'!B12), " ", 'Unit Type (45)'!B12)</f>
        <v xml:space="preserve"> </v>
      </c>
      <c r="B2867" s="375" t="str">
        <f>IF(ISBLANK('Unit Type (45)'!C12), " ", 'Unit Type (45)'!C12)</f>
        <v xml:space="preserve"> </v>
      </c>
      <c r="C2867" s="375" t="e">
        <f>B2867*'Summary Sheet'!$C$47</f>
        <v>#VALUE!</v>
      </c>
    </row>
    <row r="2868" spans="1:3">
      <c r="A2868" s="375" t="str">
        <f>IF(ISBLANK('Unit Type (45)'!B13), " ", 'Unit Type (45)'!B13)</f>
        <v xml:space="preserve"> </v>
      </c>
      <c r="B2868" s="375" t="str">
        <f>IF(ISBLANK('Unit Type (45)'!C13), " ", 'Unit Type (45)'!C13)</f>
        <v xml:space="preserve"> </v>
      </c>
      <c r="C2868" s="375" t="e">
        <f>B2868*'Summary Sheet'!$C$47</f>
        <v>#VALUE!</v>
      </c>
    </row>
    <row r="2869" spans="1:3">
      <c r="A2869" s="375" t="str">
        <f>IF(ISBLANK('Unit Type (45)'!B14), " ", 'Unit Type (45)'!B14)</f>
        <v xml:space="preserve"> </v>
      </c>
      <c r="B2869" s="375" t="str">
        <f>IF(ISBLANK('Unit Type (45)'!C14), " ", 'Unit Type (45)'!C14)</f>
        <v xml:space="preserve"> </v>
      </c>
      <c r="C2869" s="375" t="e">
        <f>B2869*'Summary Sheet'!$C$47</f>
        <v>#VALUE!</v>
      </c>
    </row>
    <row r="2870" spans="1:3">
      <c r="A2870" s="375" t="str">
        <f>IF(ISBLANK('Unit Type (45)'!B15), " ", 'Unit Type (45)'!B15)</f>
        <v xml:space="preserve"> </v>
      </c>
      <c r="B2870" s="375" t="str">
        <f>IF(ISBLANK('Unit Type (45)'!C15), " ", 'Unit Type (45)'!C15)</f>
        <v xml:space="preserve"> </v>
      </c>
      <c r="C2870" s="375" t="e">
        <f>B2870*'Summary Sheet'!$C$47</f>
        <v>#VALUE!</v>
      </c>
    </row>
    <row r="2871" spans="1:3">
      <c r="A2871" s="375" t="str">
        <f>IF(ISBLANK('Unit Type (45)'!B16), " ", 'Unit Type (45)'!B16)</f>
        <v xml:space="preserve"> </v>
      </c>
      <c r="B2871" s="375" t="str">
        <f>IF(ISBLANK('Unit Type (45)'!C16), " ", 'Unit Type (45)'!C16)</f>
        <v xml:space="preserve"> </v>
      </c>
      <c r="C2871" s="375" t="e">
        <f>B2871*'Summary Sheet'!$C$47</f>
        <v>#VALUE!</v>
      </c>
    </row>
    <row r="2872" spans="1:3">
      <c r="A2872" s="375" t="str">
        <f>IF(ISBLANK('Unit Type (45)'!B17), " ", 'Unit Type (45)'!B17)</f>
        <v xml:space="preserve"> </v>
      </c>
      <c r="B2872" s="375" t="str">
        <f>IF(ISBLANK('Unit Type (45)'!C17), " ", 'Unit Type (45)'!C17)</f>
        <v xml:space="preserve"> </v>
      </c>
      <c r="C2872" s="375" t="e">
        <f>B2872*'Summary Sheet'!$C$47</f>
        <v>#VALUE!</v>
      </c>
    </row>
    <row r="2873" spans="1:3">
      <c r="A2873" s="375" t="str">
        <f>IF(ISBLANK('Unit Type (45)'!B18), " ", 'Unit Type (45)'!B18)</f>
        <v xml:space="preserve"> </v>
      </c>
      <c r="B2873" s="375" t="str">
        <f>IF(ISBLANK('Unit Type (45)'!C18), " ", 'Unit Type (45)'!C18)</f>
        <v xml:space="preserve"> </v>
      </c>
      <c r="C2873" s="375" t="e">
        <f>B2873*'Summary Sheet'!$C$47</f>
        <v>#VALUE!</v>
      </c>
    </row>
    <row r="2874" spans="1:3">
      <c r="A2874" s="375" t="str">
        <f>IF(ISBLANK('Unit Type (45)'!B19), " ", 'Unit Type (45)'!B19)</f>
        <v xml:space="preserve"> </v>
      </c>
      <c r="B2874" s="375" t="str">
        <f>IF(ISBLANK('Unit Type (45)'!C19), " ", 'Unit Type (45)'!C19)</f>
        <v xml:space="preserve"> </v>
      </c>
      <c r="C2874" s="375" t="e">
        <f>B2874*'Summary Sheet'!$C$47</f>
        <v>#VALUE!</v>
      </c>
    </row>
    <row r="2875" spans="1:3">
      <c r="A2875" s="375" t="str">
        <f>IF(ISBLANK('Unit Type (45)'!B20), " ", 'Unit Type (45)'!B20)</f>
        <v xml:space="preserve"> </v>
      </c>
      <c r="B2875" s="375" t="str">
        <f>IF(ISBLANK('Unit Type (45)'!C20), " ", 'Unit Type (45)'!C20)</f>
        <v xml:space="preserve"> </v>
      </c>
      <c r="C2875" s="375" t="e">
        <f>B2875*'Summary Sheet'!$C$47</f>
        <v>#VALUE!</v>
      </c>
    </row>
    <row r="2876" spans="1:3">
      <c r="A2876" s="375" t="str">
        <f>IF(ISBLANK('Unit Type (45)'!B21), " ", 'Unit Type (45)'!B21)</f>
        <v xml:space="preserve"> </v>
      </c>
      <c r="B2876" s="375" t="str">
        <f>IF(ISBLANK('Unit Type (45)'!C21), " ", 'Unit Type (45)'!C21)</f>
        <v xml:space="preserve"> </v>
      </c>
      <c r="C2876" s="375" t="e">
        <f>B2876*'Summary Sheet'!$C$47</f>
        <v>#VALUE!</v>
      </c>
    </row>
    <row r="2877" spans="1:3">
      <c r="A2877" s="375" t="str">
        <f>IF(ISBLANK('Unit Type (45)'!B22), " ", 'Unit Type (45)'!B22)</f>
        <v xml:space="preserve"> </v>
      </c>
      <c r="B2877" s="375" t="str">
        <f>IF(ISBLANK('Unit Type (45)'!C22), " ", 'Unit Type (45)'!C22)</f>
        <v xml:space="preserve"> </v>
      </c>
      <c r="C2877" s="375" t="e">
        <f>B2877*'Summary Sheet'!$C$47</f>
        <v>#VALUE!</v>
      </c>
    </row>
    <row r="2878" spans="1:3">
      <c r="A2878" s="375" t="str">
        <f>IF(ISBLANK('Unit Type (45)'!B23), " ", 'Unit Type (45)'!B23)</f>
        <v xml:space="preserve"> </v>
      </c>
      <c r="B2878" s="375" t="str">
        <f>IF(ISBLANK('Unit Type (45)'!C23), " ", 'Unit Type (45)'!C23)</f>
        <v xml:space="preserve"> </v>
      </c>
      <c r="C2878" s="375" t="e">
        <f>B2878*'Summary Sheet'!$C$47</f>
        <v>#VALUE!</v>
      </c>
    </row>
    <row r="2879" spans="1:3">
      <c r="A2879" s="375" t="str">
        <f>IF(ISBLANK('Unit Type (45)'!B24), " ", 'Unit Type (45)'!B24)</f>
        <v xml:space="preserve"> </v>
      </c>
      <c r="B2879" s="375" t="str">
        <f>IF(ISBLANK('Unit Type (45)'!C24), " ", 'Unit Type (45)'!C24)</f>
        <v xml:space="preserve"> </v>
      </c>
      <c r="C2879" s="375" t="e">
        <f>B2879*'Summary Sheet'!$C$47</f>
        <v>#VALUE!</v>
      </c>
    </row>
    <row r="2880" spans="1:3">
      <c r="A2880" s="375" t="str">
        <f>IF(ISBLANK('Unit Type (45)'!B25), " ", 'Unit Type (45)'!B25)</f>
        <v xml:space="preserve"> </v>
      </c>
      <c r="B2880" s="375" t="str">
        <f>IF(ISBLANK('Unit Type (45)'!C25), " ", 'Unit Type (45)'!C25)</f>
        <v xml:space="preserve"> </v>
      </c>
      <c r="C2880" s="375" t="e">
        <f>B2880*'Summary Sheet'!$C$47</f>
        <v>#VALUE!</v>
      </c>
    </row>
    <row r="2881" spans="1:3">
      <c r="A2881" s="375" t="str">
        <f>IF(ISBLANK('Unit Type (45)'!B26), " ", 'Unit Type (45)'!B26)</f>
        <v xml:space="preserve"> </v>
      </c>
      <c r="B2881" s="375" t="str">
        <f>IF(ISBLANK('Unit Type (45)'!C26), " ", 'Unit Type (45)'!C26)</f>
        <v xml:space="preserve"> </v>
      </c>
      <c r="C2881" s="375" t="e">
        <f>B2881*'Summary Sheet'!$C$47</f>
        <v>#VALUE!</v>
      </c>
    </row>
    <row r="2882" spans="1:3">
      <c r="A2882" s="375" t="str">
        <f>IF(ISBLANK('Unit Type (45)'!B27), " ", 'Unit Type (45)'!B27)</f>
        <v xml:space="preserve"> </v>
      </c>
      <c r="B2882" s="375" t="str">
        <f>IF(ISBLANK('Unit Type (45)'!C27), " ", 'Unit Type (45)'!C27)</f>
        <v xml:space="preserve"> </v>
      </c>
      <c r="C2882" s="375" t="e">
        <f>B2882*'Summary Sheet'!$C$47</f>
        <v>#VALUE!</v>
      </c>
    </row>
    <row r="2883" spans="1:3">
      <c r="A2883" s="375" t="str">
        <f>IF(ISBLANK('Unit Type (45)'!B28), " ", 'Unit Type (45)'!B28)</f>
        <v xml:space="preserve"> </v>
      </c>
      <c r="B2883" s="375" t="str">
        <f>IF(ISBLANK('Unit Type (45)'!C28), " ", 'Unit Type (45)'!C28)</f>
        <v xml:space="preserve"> </v>
      </c>
      <c r="C2883" s="375" t="e">
        <f>B2883*'Summary Sheet'!$C$47</f>
        <v>#VALUE!</v>
      </c>
    </row>
    <row r="2884" spans="1:3">
      <c r="A2884" s="375" t="str">
        <f>IF(ISBLANK('Unit Type (45)'!B29), " ", 'Unit Type (45)'!B29)</f>
        <v xml:space="preserve"> </v>
      </c>
      <c r="B2884" s="375" t="str">
        <f>IF(ISBLANK('Unit Type (45)'!C29), " ", 'Unit Type (45)'!C29)</f>
        <v xml:space="preserve"> </v>
      </c>
      <c r="C2884" s="375" t="e">
        <f>B2884*'Summary Sheet'!$C$47</f>
        <v>#VALUE!</v>
      </c>
    </row>
    <row r="2885" spans="1:3">
      <c r="A2885" s="375" t="str">
        <f>IF(ISBLANK('Unit Type (45)'!B30), " ", 'Unit Type (45)'!B30)</f>
        <v xml:space="preserve"> </v>
      </c>
      <c r="B2885" s="375" t="str">
        <f>IF(ISBLANK('Unit Type (45)'!C30), " ", 'Unit Type (45)'!C30)</f>
        <v xml:space="preserve"> </v>
      </c>
      <c r="C2885" s="375" t="e">
        <f>B2885*'Summary Sheet'!$C$47</f>
        <v>#VALUE!</v>
      </c>
    </row>
    <row r="2886" spans="1:3">
      <c r="A2886" s="375" t="str">
        <f>IF(ISBLANK('Unit Type (45)'!B31), " ", 'Unit Type (45)'!B31)</f>
        <v xml:space="preserve"> </v>
      </c>
      <c r="B2886" s="375" t="str">
        <f>IF(ISBLANK('Unit Type (45)'!C31), " ", 'Unit Type (45)'!C31)</f>
        <v xml:space="preserve"> </v>
      </c>
      <c r="C2886" s="375" t="e">
        <f>B2886*'Summary Sheet'!$C$47</f>
        <v>#VALUE!</v>
      </c>
    </row>
    <row r="2887" spans="1:3">
      <c r="A2887" s="375" t="str">
        <f>IF(ISBLANK('Unit Type (45)'!B32), " ", 'Unit Type (45)'!B32)</f>
        <v xml:space="preserve"> </v>
      </c>
      <c r="B2887" s="375" t="str">
        <f>IF(ISBLANK('Unit Type (45)'!C32), " ", 'Unit Type (45)'!C32)</f>
        <v xml:space="preserve"> </v>
      </c>
      <c r="C2887" s="375" t="e">
        <f>B2887*'Summary Sheet'!$C$47</f>
        <v>#VALUE!</v>
      </c>
    </row>
    <row r="2888" spans="1:3">
      <c r="A2888" s="375" t="str">
        <f>IF(ISBLANK('Unit Type (45)'!B33), " ", 'Unit Type (45)'!B33)</f>
        <v xml:space="preserve"> </v>
      </c>
      <c r="B2888" s="375" t="str">
        <f>IF(ISBLANK('Unit Type (45)'!C33), " ", 'Unit Type (45)'!C33)</f>
        <v xml:space="preserve"> </v>
      </c>
      <c r="C2888" s="375" t="e">
        <f>B2888*'Summary Sheet'!$C$47</f>
        <v>#VALUE!</v>
      </c>
    </row>
    <row r="2889" spans="1:3">
      <c r="A2889" s="375" t="str">
        <f>IF(ISBLANK('Unit Type (45)'!B34), " ", 'Unit Type (45)'!B34)</f>
        <v xml:space="preserve"> </v>
      </c>
      <c r="B2889" s="375" t="str">
        <f>IF(ISBLANK('Unit Type (45)'!C34), " ", 'Unit Type (45)'!C34)</f>
        <v xml:space="preserve"> </v>
      </c>
      <c r="C2889" s="375" t="e">
        <f>B2889*'Summary Sheet'!$C$47</f>
        <v>#VALUE!</v>
      </c>
    </row>
    <row r="2890" spans="1:3">
      <c r="A2890" s="375" t="str">
        <f>IF(ISBLANK('Unit Type (45)'!B35), " ", 'Unit Type (45)'!B35)</f>
        <v xml:space="preserve"> </v>
      </c>
      <c r="B2890" s="375" t="str">
        <f>IF(ISBLANK('Unit Type (45)'!C35), " ", 'Unit Type (45)'!C35)</f>
        <v xml:space="preserve"> </v>
      </c>
      <c r="C2890" s="375" t="e">
        <f>B2890*'Summary Sheet'!$C$47</f>
        <v>#VALUE!</v>
      </c>
    </row>
    <row r="2891" spans="1:3">
      <c r="A2891" s="375" t="str">
        <f>IF(ISBLANK('Unit Type (45)'!B36), " ", 'Unit Type (45)'!B36)</f>
        <v xml:space="preserve"> </v>
      </c>
      <c r="B2891" s="375" t="str">
        <f>IF(ISBLANK('Unit Type (45)'!C36), " ", 'Unit Type (45)'!C36)</f>
        <v xml:space="preserve"> </v>
      </c>
      <c r="C2891" s="375" t="e">
        <f>B2891*'Summary Sheet'!$C$47</f>
        <v>#VALUE!</v>
      </c>
    </row>
    <row r="2892" spans="1:3">
      <c r="A2892" s="375" t="str">
        <f>IF(ISBLANK('Unit Type (45)'!B37), " ", 'Unit Type (45)'!B37)</f>
        <v xml:space="preserve"> </v>
      </c>
      <c r="B2892" s="375" t="str">
        <f>IF(ISBLANK('Unit Type (45)'!C37), " ", 'Unit Type (45)'!C37)</f>
        <v xml:space="preserve"> </v>
      </c>
      <c r="C2892" s="375" t="e">
        <f>B2892*'Summary Sheet'!$C$47</f>
        <v>#VALUE!</v>
      </c>
    </row>
    <row r="2893" spans="1:3">
      <c r="A2893" s="375" t="str">
        <f>IF(ISBLANK('Unit Type (45)'!B38), " ", 'Unit Type (45)'!B38)</f>
        <v xml:space="preserve"> </v>
      </c>
      <c r="B2893" s="375" t="str">
        <f>IF(ISBLANK('Unit Type (45)'!C38), " ", 'Unit Type (45)'!C38)</f>
        <v xml:space="preserve"> </v>
      </c>
      <c r="C2893" s="375" t="e">
        <f>B2893*'Summary Sheet'!$C$47</f>
        <v>#VALUE!</v>
      </c>
    </row>
    <row r="2894" spans="1:3">
      <c r="A2894" s="375" t="str">
        <f>IF(ISBLANK('Unit Type (45)'!B39), " ", 'Unit Type (45)'!B39)</f>
        <v xml:space="preserve"> </v>
      </c>
      <c r="B2894" s="375" t="str">
        <f>IF(ISBLANK('Unit Type (45)'!C39), " ", 'Unit Type (45)'!C39)</f>
        <v xml:space="preserve"> </v>
      </c>
      <c r="C2894" s="375" t="e">
        <f>B2894*'Summary Sheet'!$C$47</f>
        <v>#VALUE!</v>
      </c>
    </row>
    <row r="2895" spans="1:3">
      <c r="A2895" s="375" t="str">
        <f>IF(ISBLANK('Unit Type (45)'!B40), " ", 'Unit Type (45)'!B40)</f>
        <v xml:space="preserve"> </v>
      </c>
      <c r="B2895" s="375" t="str">
        <f>IF(ISBLANK('Unit Type (45)'!C40), " ", 'Unit Type (45)'!C40)</f>
        <v xml:space="preserve"> </v>
      </c>
      <c r="C2895" s="375" t="e">
        <f>B2895*'Summary Sheet'!$C$47</f>
        <v>#VALUE!</v>
      </c>
    </row>
    <row r="2896" spans="1:3">
      <c r="A2896" s="375" t="str">
        <f>IF(ISBLANK('Unit Type (45)'!B41), " ", 'Unit Type (45)'!B41)</f>
        <v xml:space="preserve"> </v>
      </c>
      <c r="B2896" s="375" t="str">
        <f>IF(ISBLANK('Unit Type (45)'!C41), " ", 'Unit Type (45)'!C41)</f>
        <v xml:space="preserve"> </v>
      </c>
      <c r="C2896" s="375" t="e">
        <f>B2896*'Summary Sheet'!$C$47</f>
        <v>#VALUE!</v>
      </c>
    </row>
    <row r="2897" spans="1:3">
      <c r="A2897" s="375" t="str">
        <f>IF(ISBLANK('Unit Type (45)'!B42), " ", 'Unit Type (45)'!B42)</f>
        <v xml:space="preserve"> </v>
      </c>
      <c r="B2897" s="375" t="str">
        <f>IF(ISBLANK('Unit Type (45)'!C42), " ", 'Unit Type (45)'!C42)</f>
        <v xml:space="preserve"> </v>
      </c>
      <c r="C2897" s="375" t="e">
        <f>B2897*'Summary Sheet'!$C$47</f>
        <v>#VALUE!</v>
      </c>
    </row>
    <row r="2898" spans="1:3">
      <c r="A2898" s="375" t="str">
        <f>IF(ISBLANK('Unit Type (45)'!B43), " ", 'Unit Type (45)'!B43)</f>
        <v xml:space="preserve"> </v>
      </c>
      <c r="B2898" s="375" t="str">
        <f>IF(ISBLANK('Unit Type (45)'!C43), " ", 'Unit Type (45)'!C43)</f>
        <v xml:space="preserve"> </v>
      </c>
      <c r="C2898" s="375" t="e">
        <f>B2898*'Summary Sheet'!$C$47</f>
        <v>#VALUE!</v>
      </c>
    </row>
    <row r="2899" spans="1:3">
      <c r="A2899" s="375" t="str">
        <f>IF(ISBLANK('Unit Type (45)'!B44), " ", 'Unit Type (45)'!B44)</f>
        <v xml:space="preserve"> </v>
      </c>
      <c r="B2899" s="375" t="str">
        <f>IF(ISBLANK('Unit Type (45)'!C44), " ", 'Unit Type (45)'!C44)</f>
        <v xml:space="preserve"> </v>
      </c>
      <c r="C2899" s="375" t="e">
        <f>B2899*'Summary Sheet'!$C$47</f>
        <v>#VALUE!</v>
      </c>
    </row>
    <row r="2900" spans="1:3">
      <c r="A2900" s="375" t="str">
        <f>IF(ISBLANK('Unit Type (45)'!B45), " ", 'Unit Type (45)'!B45)</f>
        <v xml:space="preserve"> </v>
      </c>
      <c r="B2900" s="375" t="str">
        <f>IF(ISBLANK('Unit Type (45)'!C45), " ", 'Unit Type (45)'!C45)</f>
        <v xml:space="preserve"> </v>
      </c>
      <c r="C2900" s="375" t="e">
        <f>B2900*'Summary Sheet'!$C$47</f>
        <v>#VALUE!</v>
      </c>
    </row>
    <row r="2901" spans="1:3">
      <c r="A2901" s="375" t="str">
        <f>IF(ISBLANK('Unit Type (45)'!B46), " ", 'Unit Type (45)'!B46)</f>
        <v xml:space="preserve"> </v>
      </c>
      <c r="B2901" s="375" t="str">
        <f>IF(ISBLANK('Unit Type (45)'!C46), " ", 'Unit Type (45)'!C46)</f>
        <v xml:space="preserve"> </v>
      </c>
      <c r="C2901" s="375" t="e">
        <f>B2901*'Summary Sheet'!$C$47</f>
        <v>#VALUE!</v>
      </c>
    </row>
    <row r="2902" spans="1:3">
      <c r="A2902" s="375" t="str">
        <f>IF(ISBLANK('Unit Type (45)'!B47), " ", 'Unit Type (45)'!B47)</f>
        <v xml:space="preserve"> </v>
      </c>
      <c r="B2902" s="375" t="str">
        <f>IF(ISBLANK('Unit Type (45)'!C47), " ", 'Unit Type (45)'!C47)</f>
        <v xml:space="preserve"> </v>
      </c>
      <c r="C2902" s="375" t="e">
        <f>B2902*'Summary Sheet'!$C$47</f>
        <v>#VALUE!</v>
      </c>
    </row>
    <row r="2903" spans="1:3">
      <c r="A2903" s="375" t="str">
        <f>IF(ISBLANK('Unit Type (45)'!B48), " ", 'Unit Type (45)'!B48)</f>
        <v xml:space="preserve"> </v>
      </c>
      <c r="B2903" s="375" t="str">
        <f>IF(ISBLANK('Unit Type (45)'!C48), " ", 'Unit Type (45)'!C48)</f>
        <v xml:space="preserve"> </v>
      </c>
      <c r="C2903" s="375" t="e">
        <f>B2903*'Summary Sheet'!$C$47</f>
        <v>#VALUE!</v>
      </c>
    </row>
    <row r="2904" spans="1:3">
      <c r="A2904" s="375" t="str">
        <f>IF(ISBLANK('Unit Type (45)'!B49), " ", 'Unit Type (45)'!B49)</f>
        <v xml:space="preserve"> </v>
      </c>
      <c r="B2904" s="375" t="str">
        <f>IF(ISBLANK('Unit Type (45)'!C49), " ", 'Unit Type (45)'!C49)</f>
        <v xml:space="preserve"> </v>
      </c>
      <c r="C2904" s="375" t="e">
        <f>B2904*'Summary Sheet'!$C$47</f>
        <v>#VALUE!</v>
      </c>
    </row>
    <row r="2905" spans="1:3">
      <c r="A2905" s="375" t="str">
        <f>IF(ISBLANK('Unit Type (45)'!B50), " ", 'Unit Type (45)'!B50)</f>
        <v xml:space="preserve"> </v>
      </c>
      <c r="B2905" s="375" t="str">
        <f>IF(ISBLANK('Unit Type (45)'!C50), " ", 'Unit Type (45)'!C50)</f>
        <v xml:space="preserve"> </v>
      </c>
      <c r="C2905" s="375" t="e">
        <f>B2905*'Summary Sheet'!$C$47</f>
        <v>#VALUE!</v>
      </c>
    </row>
    <row r="2906" spans="1:3">
      <c r="A2906" s="375" t="str">
        <f>IF(ISBLANK('Unit Type (45)'!B51), " ", 'Unit Type (45)'!B51)</f>
        <v xml:space="preserve"> </v>
      </c>
      <c r="B2906" s="375" t="str">
        <f>IF(ISBLANK('Unit Type (45)'!C51), " ", 'Unit Type (45)'!C51)</f>
        <v xml:space="preserve"> </v>
      </c>
      <c r="C2906" s="375" t="e">
        <f>B2906*'Summary Sheet'!$C$47</f>
        <v>#VALUE!</v>
      </c>
    </row>
    <row r="2907" spans="1:3">
      <c r="A2907" s="375" t="str">
        <f>IF(ISBLANK('Unit Type (45)'!B52), " ", 'Unit Type (45)'!B52)</f>
        <v xml:space="preserve"> </v>
      </c>
      <c r="B2907" s="375" t="str">
        <f>IF(ISBLANK('Unit Type (45)'!C52), " ", 'Unit Type (45)'!C52)</f>
        <v xml:space="preserve"> </v>
      </c>
      <c r="C2907" s="375" t="e">
        <f>B2907*'Summary Sheet'!$C$47</f>
        <v>#VALUE!</v>
      </c>
    </row>
    <row r="2908" spans="1:3">
      <c r="A2908" s="375" t="str">
        <f>IF(ISBLANK('Unit Type (45)'!B53), " ", 'Unit Type (45)'!B53)</f>
        <v xml:space="preserve"> </v>
      </c>
      <c r="B2908" s="375" t="str">
        <f>IF(ISBLANK('Unit Type (45)'!C53), " ", 'Unit Type (45)'!C53)</f>
        <v xml:space="preserve"> </v>
      </c>
      <c r="C2908" s="375" t="e">
        <f>B2908*'Summary Sheet'!$C$47</f>
        <v>#VALUE!</v>
      </c>
    </row>
    <row r="2909" spans="1:3">
      <c r="A2909" s="375" t="str">
        <f>IF(ISBLANK('Unit Type (45)'!B54), " ", 'Unit Type (45)'!B54)</f>
        <v xml:space="preserve"> </v>
      </c>
      <c r="B2909" s="375" t="str">
        <f>IF(ISBLANK('Unit Type (45)'!C54), " ", 'Unit Type (45)'!C54)</f>
        <v xml:space="preserve"> </v>
      </c>
      <c r="C2909" s="375" t="e">
        <f>B2909*'Summary Sheet'!$C$47</f>
        <v>#VALUE!</v>
      </c>
    </row>
    <row r="2910" spans="1:3">
      <c r="A2910" s="375" t="str">
        <f>IF(ISBLANK('Unit Type (45)'!B55), " ", 'Unit Type (45)'!B55)</f>
        <v xml:space="preserve"> </v>
      </c>
      <c r="B2910" s="375" t="str">
        <f>IF(ISBLANK('Unit Type (45)'!C55), " ", 'Unit Type (45)'!C55)</f>
        <v xml:space="preserve"> </v>
      </c>
      <c r="C2910" s="375" t="e">
        <f>B2910*'Summary Sheet'!$C$47</f>
        <v>#VALUE!</v>
      </c>
    </row>
    <row r="2911" spans="1:3">
      <c r="A2911" s="375" t="str">
        <f>IF(ISBLANK('Unit Type (45)'!B56), " ", 'Unit Type (45)'!B56)</f>
        <v xml:space="preserve"> </v>
      </c>
      <c r="B2911" s="375" t="str">
        <f>IF(ISBLANK('Unit Type (45)'!C56), " ", 'Unit Type (45)'!C56)</f>
        <v xml:space="preserve"> </v>
      </c>
      <c r="C2911" s="375" t="e">
        <f>B2911*'Summary Sheet'!$C$47</f>
        <v>#VALUE!</v>
      </c>
    </row>
    <row r="2912" spans="1:3">
      <c r="A2912" s="375" t="str">
        <f>IF(ISBLANK('Unit Type (45)'!B57), " ", 'Unit Type (45)'!B57)</f>
        <v xml:space="preserve"> </v>
      </c>
      <c r="B2912" s="375" t="str">
        <f>IF(ISBLANK('Unit Type (45)'!C57), " ", 'Unit Type (45)'!C57)</f>
        <v xml:space="preserve"> </v>
      </c>
      <c r="C2912" s="375" t="e">
        <f>B2912*'Summary Sheet'!$C$47</f>
        <v>#VALUE!</v>
      </c>
    </row>
    <row r="2913" spans="1:3">
      <c r="A2913" s="375" t="str">
        <f>IF(ISBLANK('Unit Type (45)'!B58), " ", 'Unit Type (45)'!B58)</f>
        <v xml:space="preserve"> </v>
      </c>
      <c r="B2913" s="375" t="str">
        <f>IF(ISBLANK('Unit Type (45)'!C58), " ", 'Unit Type (45)'!C58)</f>
        <v xml:space="preserve"> </v>
      </c>
      <c r="C2913" s="375" t="e">
        <f>B2913*'Summary Sheet'!$C$47</f>
        <v>#VALUE!</v>
      </c>
    </row>
    <row r="2914" spans="1:3">
      <c r="A2914" s="375" t="str">
        <f>IF(ISBLANK('Unit Type (45)'!B59), " ", 'Unit Type (45)'!B59)</f>
        <v xml:space="preserve"> </v>
      </c>
      <c r="B2914" s="375" t="str">
        <f>IF(ISBLANK('Unit Type (45)'!C59), " ", 'Unit Type (45)'!C59)</f>
        <v xml:space="preserve"> </v>
      </c>
      <c r="C2914" s="375" t="e">
        <f>B2914*'Summary Sheet'!$C$47</f>
        <v>#VALUE!</v>
      </c>
    </row>
    <row r="2915" spans="1:3">
      <c r="A2915" s="375" t="str">
        <f>IF(ISBLANK('Unit Type (45)'!B60), " ", 'Unit Type (45)'!B60)</f>
        <v xml:space="preserve"> </v>
      </c>
      <c r="B2915" s="375" t="str">
        <f>IF(ISBLANK('Unit Type (45)'!C60), " ", 'Unit Type (45)'!C60)</f>
        <v xml:space="preserve"> </v>
      </c>
      <c r="C2915" s="375" t="e">
        <f>B2915*'Summary Sheet'!$C$47</f>
        <v>#VALUE!</v>
      </c>
    </row>
    <row r="2916" spans="1:3">
      <c r="A2916" s="375" t="str">
        <f>IF(ISBLANK('Unit Type (45)'!B61), " ", 'Unit Type (45)'!B61)</f>
        <v xml:space="preserve"> </v>
      </c>
      <c r="B2916" s="375" t="str">
        <f>IF(ISBLANK('Unit Type (45)'!C61), " ", 'Unit Type (45)'!C61)</f>
        <v xml:space="preserve"> </v>
      </c>
      <c r="C2916" s="375" t="e">
        <f>B2916*'Summary Sheet'!$C$47</f>
        <v>#VALUE!</v>
      </c>
    </row>
    <row r="2917" spans="1:3">
      <c r="A2917" s="375" t="str">
        <f>IF(ISBLANK('Unit Type (45)'!B62), " ", 'Unit Type (45)'!B62)</f>
        <v xml:space="preserve"> </v>
      </c>
      <c r="B2917" s="375" t="str">
        <f>IF(ISBLANK('Unit Type (45)'!C62), " ", 'Unit Type (45)'!C62)</f>
        <v xml:space="preserve"> </v>
      </c>
      <c r="C2917" s="375" t="e">
        <f>B2917*'Summary Sheet'!$C$47</f>
        <v>#VALUE!</v>
      </c>
    </row>
    <row r="2918" spans="1:3">
      <c r="A2918" s="375" t="str">
        <f>IF(ISBLANK('Unit Type (45)'!B63), " ", 'Unit Type (45)'!B63)</f>
        <v xml:space="preserve"> </v>
      </c>
      <c r="B2918" s="375" t="str">
        <f>IF(ISBLANK('Unit Type (45)'!C63), " ", 'Unit Type (45)'!C63)</f>
        <v xml:space="preserve"> </v>
      </c>
      <c r="C2918" s="375" t="e">
        <f>B2918*'Summary Sheet'!$C$47</f>
        <v>#VALUE!</v>
      </c>
    </row>
    <row r="2919" spans="1:3">
      <c r="A2919" s="375" t="str">
        <f>IF(ISBLANK('Unit Type (45)'!B64), " ", 'Unit Type (45)'!B64)</f>
        <v xml:space="preserve"> </v>
      </c>
      <c r="B2919" s="375" t="str">
        <f>IF(ISBLANK('Unit Type (45)'!C64), " ", 'Unit Type (45)'!C64)</f>
        <v xml:space="preserve"> </v>
      </c>
      <c r="C2919" s="375" t="e">
        <f>B2919*'Summary Sheet'!$C$47</f>
        <v>#VALUE!</v>
      </c>
    </row>
    <row r="2920" spans="1:3">
      <c r="A2920" s="375" t="str">
        <f>IF(ISBLANK('Unit Type (45)'!B65), " ", 'Unit Type (45)'!B65)</f>
        <v xml:space="preserve"> </v>
      </c>
      <c r="B2920" s="375" t="str">
        <f>IF(ISBLANK('Unit Type (45)'!C65), " ", 'Unit Type (45)'!C65)</f>
        <v xml:space="preserve"> </v>
      </c>
      <c r="C2920" s="375" t="e">
        <f>B2920*'Summary Sheet'!$C$47</f>
        <v>#VALUE!</v>
      </c>
    </row>
    <row r="2921" spans="1:3">
      <c r="A2921" s="375" t="str">
        <f>IF(ISBLANK('Unit Type (45)'!B66), " ", 'Unit Type (45)'!B66)</f>
        <v xml:space="preserve"> </v>
      </c>
      <c r="B2921" s="375" t="str">
        <f>IF(ISBLANK('Unit Type (45)'!C66), " ", 'Unit Type (45)'!C66)</f>
        <v xml:space="preserve"> </v>
      </c>
      <c r="C2921" s="375" t="e">
        <f>B2921*'Summary Sheet'!$C$47</f>
        <v>#VALUE!</v>
      </c>
    </row>
    <row r="2922" spans="1:3">
      <c r="A2922" s="375" t="str">
        <f>IF(ISBLANK('Unit Type (45)'!B67), " ", 'Unit Type (45)'!B67)</f>
        <v xml:space="preserve"> </v>
      </c>
      <c r="B2922" s="375" t="str">
        <f>IF(ISBLANK('Unit Type (45)'!C67), " ", 'Unit Type (45)'!C67)</f>
        <v xml:space="preserve"> </v>
      </c>
      <c r="C2922" s="375" t="e">
        <f>B2922*'Summary Sheet'!$C$47</f>
        <v>#VALUE!</v>
      </c>
    </row>
    <row r="2923" spans="1:3">
      <c r="A2923" s="375" t="str">
        <f>IF(ISBLANK('Unit Type (45)'!B68), " ", 'Unit Type (45)'!B68)</f>
        <v xml:space="preserve"> </v>
      </c>
      <c r="B2923" s="375" t="str">
        <f>IF(ISBLANK('Unit Type (45)'!C68), " ", 'Unit Type (45)'!C68)</f>
        <v xml:space="preserve"> </v>
      </c>
      <c r="C2923" s="375" t="e">
        <f>B2923*'Summary Sheet'!$C$47</f>
        <v>#VALUE!</v>
      </c>
    </row>
    <row r="2924" spans="1:3">
      <c r="A2924" s="375" t="str">
        <f>IF(ISBLANK('Unit Type (45)'!B69), " ", 'Unit Type (45)'!B69)</f>
        <v xml:space="preserve"> </v>
      </c>
      <c r="B2924" s="375" t="str">
        <f>IF(ISBLANK('Unit Type (45)'!C69), " ", 'Unit Type (45)'!C69)</f>
        <v xml:space="preserve"> </v>
      </c>
      <c r="C2924" s="375" t="e">
        <f>B2924*'Summary Sheet'!$C$47</f>
        <v>#VALUE!</v>
      </c>
    </row>
    <row r="2925" spans="1:3">
      <c r="A2925" s="375" t="str">
        <f>IF(ISBLANK('Unit Type (45)'!B70), " ", 'Unit Type (45)'!B70)</f>
        <v xml:space="preserve"> </v>
      </c>
      <c r="B2925" s="375" t="str">
        <f>IF(ISBLANK('Unit Type (45)'!C70), " ", 'Unit Type (45)'!C70)</f>
        <v xml:space="preserve"> </v>
      </c>
      <c r="C2925" s="375" t="e">
        <f>B2925*'Summary Sheet'!$C$47</f>
        <v>#VALUE!</v>
      </c>
    </row>
    <row r="2926" spans="1:3">
      <c r="A2926" s="375" t="str">
        <f>IF(ISBLANK('Unit Type (46)'!B6), " ", 'Unit Type (46)'!B6)</f>
        <v xml:space="preserve"> </v>
      </c>
      <c r="B2926" s="375" t="str">
        <f>IF(ISBLANK('Unit Type (46)'!C6), " ", 'Unit Type (46)'!C6)</f>
        <v xml:space="preserve"> </v>
      </c>
      <c r="C2926" s="375" t="e">
        <f>B2926*'Summary Sheet'!$C$48</f>
        <v>#VALUE!</v>
      </c>
    </row>
    <row r="2927" spans="1:3">
      <c r="A2927" s="375" t="str">
        <f>IF(ISBLANK('Unit Type (46)'!B7), " ", 'Unit Type (46)'!B7)</f>
        <v xml:space="preserve"> </v>
      </c>
      <c r="B2927" s="375" t="str">
        <f>IF(ISBLANK('Unit Type (46)'!C7), " ", 'Unit Type (46)'!C7)</f>
        <v xml:space="preserve"> </v>
      </c>
      <c r="C2927" s="375" t="e">
        <f>B2927*'Summary Sheet'!$C$48</f>
        <v>#VALUE!</v>
      </c>
    </row>
    <row r="2928" spans="1:3">
      <c r="A2928" s="375" t="str">
        <f>IF(ISBLANK('Unit Type (46)'!B8), " ", 'Unit Type (46)'!B8)</f>
        <v xml:space="preserve"> </v>
      </c>
      <c r="B2928" s="375" t="str">
        <f>IF(ISBLANK('Unit Type (46)'!C8), " ", 'Unit Type (46)'!C8)</f>
        <v xml:space="preserve"> </v>
      </c>
      <c r="C2928" s="375" t="e">
        <f>B2928*'Summary Sheet'!$C$48</f>
        <v>#VALUE!</v>
      </c>
    </row>
    <row r="2929" spans="1:3">
      <c r="A2929" s="375" t="str">
        <f>IF(ISBLANK('Unit Type (46)'!B9), " ", 'Unit Type (46)'!B9)</f>
        <v xml:space="preserve"> </v>
      </c>
      <c r="B2929" s="375" t="str">
        <f>IF(ISBLANK('Unit Type (46)'!C9), " ", 'Unit Type (46)'!C9)</f>
        <v xml:space="preserve"> </v>
      </c>
      <c r="C2929" s="375" t="e">
        <f>B2929*'Summary Sheet'!$C$48</f>
        <v>#VALUE!</v>
      </c>
    </row>
    <row r="2930" spans="1:3">
      <c r="A2930" s="375" t="str">
        <f>IF(ISBLANK('Unit Type (46)'!B10), " ", 'Unit Type (46)'!B10)</f>
        <v xml:space="preserve"> </v>
      </c>
      <c r="B2930" s="375" t="str">
        <f>IF(ISBLANK('Unit Type (46)'!C10), " ", 'Unit Type (46)'!C10)</f>
        <v xml:space="preserve"> </v>
      </c>
      <c r="C2930" s="375" t="e">
        <f>B2930*'Summary Sheet'!$C$48</f>
        <v>#VALUE!</v>
      </c>
    </row>
    <row r="2931" spans="1:3">
      <c r="A2931" s="375" t="str">
        <f>IF(ISBLANK('Unit Type (46)'!B11), " ", 'Unit Type (46)'!B11)</f>
        <v xml:space="preserve"> </v>
      </c>
      <c r="B2931" s="375" t="str">
        <f>IF(ISBLANK('Unit Type (46)'!C11), " ", 'Unit Type (46)'!C11)</f>
        <v xml:space="preserve"> </v>
      </c>
      <c r="C2931" s="375" t="e">
        <f>B2931*'Summary Sheet'!$C$48</f>
        <v>#VALUE!</v>
      </c>
    </row>
    <row r="2932" spans="1:3">
      <c r="A2932" s="375" t="str">
        <f>IF(ISBLANK('Unit Type (46)'!B12), " ", 'Unit Type (46)'!B12)</f>
        <v xml:space="preserve"> </v>
      </c>
      <c r="B2932" s="375" t="str">
        <f>IF(ISBLANK('Unit Type (46)'!C12), " ", 'Unit Type (46)'!C12)</f>
        <v xml:space="preserve"> </v>
      </c>
      <c r="C2932" s="375" t="e">
        <f>B2932*'Summary Sheet'!$C$48</f>
        <v>#VALUE!</v>
      </c>
    </row>
    <row r="2933" spans="1:3">
      <c r="A2933" s="375" t="str">
        <f>IF(ISBLANK('Unit Type (46)'!B13), " ", 'Unit Type (46)'!B13)</f>
        <v xml:space="preserve"> </v>
      </c>
      <c r="B2933" s="375" t="str">
        <f>IF(ISBLANK('Unit Type (46)'!C13), " ", 'Unit Type (46)'!C13)</f>
        <v xml:space="preserve"> </v>
      </c>
      <c r="C2933" s="375" t="e">
        <f>B2933*'Summary Sheet'!$C$48</f>
        <v>#VALUE!</v>
      </c>
    </row>
    <row r="2934" spans="1:3">
      <c r="A2934" s="375" t="str">
        <f>IF(ISBLANK('Unit Type (46)'!B14), " ", 'Unit Type (46)'!B14)</f>
        <v xml:space="preserve"> </v>
      </c>
      <c r="B2934" s="375" t="str">
        <f>IF(ISBLANK('Unit Type (46)'!C14), " ", 'Unit Type (46)'!C14)</f>
        <v xml:space="preserve"> </v>
      </c>
      <c r="C2934" s="375" t="e">
        <f>B2934*'Summary Sheet'!$C$48</f>
        <v>#VALUE!</v>
      </c>
    </row>
    <row r="2935" spans="1:3">
      <c r="A2935" s="375" t="str">
        <f>IF(ISBLANK('Unit Type (46)'!B15), " ", 'Unit Type (46)'!B15)</f>
        <v xml:space="preserve"> </v>
      </c>
      <c r="B2935" s="375" t="str">
        <f>IF(ISBLANK('Unit Type (46)'!C15), " ", 'Unit Type (46)'!C15)</f>
        <v xml:space="preserve"> </v>
      </c>
      <c r="C2935" s="375" t="e">
        <f>B2935*'Summary Sheet'!$C$48</f>
        <v>#VALUE!</v>
      </c>
    </row>
    <row r="2936" spans="1:3">
      <c r="A2936" s="375" t="str">
        <f>IF(ISBLANK('Unit Type (46)'!B16), " ", 'Unit Type (46)'!B16)</f>
        <v xml:space="preserve"> </v>
      </c>
      <c r="B2936" s="375" t="str">
        <f>IF(ISBLANK('Unit Type (46)'!C16), " ", 'Unit Type (46)'!C16)</f>
        <v xml:space="preserve"> </v>
      </c>
      <c r="C2936" s="375" t="e">
        <f>B2936*'Summary Sheet'!$C$48</f>
        <v>#VALUE!</v>
      </c>
    </row>
    <row r="2937" spans="1:3">
      <c r="A2937" s="375" t="str">
        <f>IF(ISBLANK('Unit Type (46)'!B17), " ", 'Unit Type (46)'!B17)</f>
        <v xml:space="preserve"> </v>
      </c>
      <c r="B2937" s="375" t="str">
        <f>IF(ISBLANK('Unit Type (46)'!C17), " ", 'Unit Type (46)'!C17)</f>
        <v xml:space="preserve"> </v>
      </c>
      <c r="C2937" s="375" t="e">
        <f>B2937*'Summary Sheet'!$C$48</f>
        <v>#VALUE!</v>
      </c>
    </row>
    <row r="2938" spans="1:3">
      <c r="A2938" s="375" t="str">
        <f>IF(ISBLANK('Unit Type (46)'!B18), " ", 'Unit Type (46)'!B18)</f>
        <v xml:space="preserve"> </v>
      </c>
      <c r="B2938" s="375" t="str">
        <f>IF(ISBLANK('Unit Type (46)'!C18), " ", 'Unit Type (46)'!C18)</f>
        <v xml:space="preserve"> </v>
      </c>
      <c r="C2938" s="375" t="e">
        <f>B2938*'Summary Sheet'!$C$48</f>
        <v>#VALUE!</v>
      </c>
    </row>
    <row r="2939" spans="1:3">
      <c r="A2939" s="375" t="str">
        <f>IF(ISBLANK('Unit Type (46)'!B19), " ", 'Unit Type (46)'!B19)</f>
        <v xml:space="preserve"> </v>
      </c>
      <c r="B2939" s="375" t="str">
        <f>IF(ISBLANK('Unit Type (46)'!C19), " ", 'Unit Type (46)'!C19)</f>
        <v xml:space="preserve"> </v>
      </c>
      <c r="C2939" s="375" t="e">
        <f>B2939*'Summary Sheet'!$C$48</f>
        <v>#VALUE!</v>
      </c>
    </row>
    <row r="2940" spans="1:3">
      <c r="A2940" s="375" t="str">
        <f>IF(ISBLANK('Unit Type (46)'!B20), " ", 'Unit Type (46)'!B20)</f>
        <v xml:space="preserve"> </v>
      </c>
      <c r="B2940" s="375" t="str">
        <f>IF(ISBLANK('Unit Type (46)'!C20), " ", 'Unit Type (46)'!C20)</f>
        <v xml:space="preserve"> </v>
      </c>
      <c r="C2940" s="375" t="e">
        <f>B2940*'Summary Sheet'!$C$48</f>
        <v>#VALUE!</v>
      </c>
    </row>
    <row r="2941" spans="1:3">
      <c r="A2941" s="375" t="str">
        <f>IF(ISBLANK('Unit Type (46)'!B21), " ", 'Unit Type (46)'!B21)</f>
        <v xml:space="preserve"> </v>
      </c>
      <c r="B2941" s="375" t="str">
        <f>IF(ISBLANK('Unit Type (46)'!C21), " ", 'Unit Type (46)'!C21)</f>
        <v xml:space="preserve"> </v>
      </c>
      <c r="C2941" s="375" t="e">
        <f>B2941*'Summary Sheet'!$C$48</f>
        <v>#VALUE!</v>
      </c>
    </row>
    <row r="2942" spans="1:3">
      <c r="A2942" s="375" t="str">
        <f>IF(ISBLANK('Unit Type (46)'!B22), " ", 'Unit Type (46)'!B22)</f>
        <v xml:space="preserve"> </v>
      </c>
      <c r="B2942" s="375" t="str">
        <f>IF(ISBLANK('Unit Type (46)'!C22), " ", 'Unit Type (46)'!C22)</f>
        <v xml:space="preserve"> </v>
      </c>
      <c r="C2942" s="375" t="e">
        <f>B2942*'Summary Sheet'!$C$48</f>
        <v>#VALUE!</v>
      </c>
    </row>
    <row r="2943" spans="1:3">
      <c r="A2943" s="375" t="str">
        <f>IF(ISBLANK('Unit Type (46)'!B23), " ", 'Unit Type (46)'!B23)</f>
        <v xml:space="preserve"> </v>
      </c>
      <c r="B2943" s="375" t="str">
        <f>IF(ISBLANK('Unit Type (46)'!C23), " ", 'Unit Type (46)'!C23)</f>
        <v xml:space="preserve"> </v>
      </c>
      <c r="C2943" s="375" t="e">
        <f>B2943*'Summary Sheet'!$C$48</f>
        <v>#VALUE!</v>
      </c>
    </row>
    <row r="2944" spans="1:3">
      <c r="A2944" s="375" t="str">
        <f>IF(ISBLANK('Unit Type (46)'!B24), " ", 'Unit Type (46)'!B24)</f>
        <v xml:space="preserve"> </v>
      </c>
      <c r="B2944" s="375" t="str">
        <f>IF(ISBLANK('Unit Type (46)'!C24), " ", 'Unit Type (46)'!C24)</f>
        <v xml:space="preserve"> </v>
      </c>
      <c r="C2944" s="375" t="e">
        <f>B2944*'Summary Sheet'!$C$48</f>
        <v>#VALUE!</v>
      </c>
    </row>
    <row r="2945" spans="1:3">
      <c r="A2945" s="375" t="str">
        <f>IF(ISBLANK('Unit Type (46)'!B25), " ", 'Unit Type (46)'!B25)</f>
        <v xml:space="preserve"> </v>
      </c>
      <c r="B2945" s="375" t="str">
        <f>IF(ISBLANK('Unit Type (46)'!C25), " ", 'Unit Type (46)'!C25)</f>
        <v xml:space="preserve"> </v>
      </c>
      <c r="C2945" s="375" t="e">
        <f>B2945*'Summary Sheet'!$C$48</f>
        <v>#VALUE!</v>
      </c>
    </row>
    <row r="2946" spans="1:3">
      <c r="A2946" s="375" t="str">
        <f>IF(ISBLANK('Unit Type (46)'!B26), " ", 'Unit Type (46)'!B26)</f>
        <v xml:space="preserve"> </v>
      </c>
      <c r="B2946" s="375" t="str">
        <f>IF(ISBLANK('Unit Type (46)'!C26), " ", 'Unit Type (46)'!C26)</f>
        <v xml:space="preserve"> </v>
      </c>
      <c r="C2946" s="375" t="e">
        <f>B2946*'Summary Sheet'!$C$48</f>
        <v>#VALUE!</v>
      </c>
    </row>
    <row r="2947" spans="1:3">
      <c r="A2947" s="375" t="str">
        <f>IF(ISBLANK('Unit Type (46)'!B27), " ", 'Unit Type (46)'!B27)</f>
        <v xml:space="preserve"> </v>
      </c>
      <c r="B2947" s="375" t="str">
        <f>IF(ISBLANK('Unit Type (46)'!C27), " ", 'Unit Type (46)'!C27)</f>
        <v xml:space="preserve"> </v>
      </c>
      <c r="C2947" s="375" t="e">
        <f>B2947*'Summary Sheet'!$C$48</f>
        <v>#VALUE!</v>
      </c>
    </row>
    <row r="2948" spans="1:3">
      <c r="A2948" s="375" t="str">
        <f>IF(ISBLANK('Unit Type (46)'!B28), " ", 'Unit Type (46)'!B28)</f>
        <v xml:space="preserve"> </v>
      </c>
      <c r="B2948" s="375" t="str">
        <f>IF(ISBLANK('Unit Type (46)'!C28), " ", 'Unit Type (46)'!C28)</f>
        <v xml:space="preserve"> </v>
      </c>
      <c r="C2948" s="375" t="e">
        <f>B2948*'Summary Sheet'!$C$48</f>
        <v>#VALUE!</v>
      </c>
    </row>
    <row r="2949" spans="1:3">
      <c r="A2949" s="375" t="str">
        <f>IF(ISBLANK('Unit Type (46)'!B29), " ", 'Unit Type (46)'!B29)</f>
        <v xml:space="preserve"> </v>
      </c>
      <c r="B2949" s="375" t="str">
        <f>IF(ISBLANK('Unit Type (46)'!C29), " ", 'Unit Type (46)'!C29)</f>
        <v xml:space="preserve"> </v>
      </c>
      <c r="C2949" s="375" t="e">
        <f>B2949*'Summary Sheet'!$C$48</f>
        <v>#VALUE!</v>
      </c>
    </row>
    <row r="2950" spans="1:3">
      <c r="A2950" s="375" t="str">
        <f>IF(ISBLANK('Unit Type (46)'!B30), " ", 'Unit Type (46)'!B30)</f>
        <v xml:space="preserve"> </v>
      </c>
      <c r="B2950" s="375" t="str">
        <f>IF(ISBLANK('Unit Type (46)'!C30), " ", 'Unit Type (46)'!C30)</f>
        <v xml:space="preserve"> </v>
      </c>
      <c r="C2950" s="375" t="e">
        <f>B2950*'Summary Sheet'!$C$48</f>
        <v>#VALUE!</v>
      </c>
    </row>
    <row r="2951" spans="1:3">
      <c r="A2951" s="375" t="str">
        <f>IF(ISBLANK('Unit Type (46)'!B31), " ", 'Unit Type (46)'!B31)</f>
        <v xml:space="preserve"> </v>
      </c>
      <c r="B2951" s="375" t="str">
        <f>IF(ISBLANK('Unit Type (46)'!C31), " ", 'Unit Type (46)'!C31)</f>
        <v xml:space="preserve"> </v>
      </c>
      <c r="C2951" s="375" t="e">
        <f>B2951*'Summary Sheet'!$C$48</f>
        <v>#VALUE!</v>
      </c>
    </row>
    <row r="2952" spans="1:3">
      <c r="A2952" s="375" t="str">
        <f>IF(ISBLANK('Unit Type (46)'!B32), " ", 'Unit Type (46)'!B32)</f>
        <v xml:space="preserve"> </v>
      </c>
      <c r="B2952" s="375" t="str">
        <f>IF(ISBLANK('Unit Type (46)'!C32), " ", 'Unit Type (46)'!C32)</f>
        <v xml:space="preserve"> </v>
      </c>
      <c r="C2952" s="375" t="e">
        <f>B2952*'Summary Sheet'!$C$48</f>
        <v>#VALUE!</v>
      </c>
    </row>
    <row r="2953" spans="1:3">
      <c r="A2953" s="375" t="str">
        <f>IF(ISBLANK('Unit Type (46)'!B33), " ", 'Unit Type (46)'!B33)</f>
        <v xml:space="preserve"> </v>
      </c>
      <c r="B2953" s="375" t="str">
        <f>IF(ISBLANK('Unit Type (46)'!C33), " ", 'Unit Type (46)'!C33)</f>
        <v xml:space="preserve"> </v>
      </c>
      <c r="C2953" s="375" t="e">
        <f>B2953*'Summary Sheet'!$C$48</f>
        <v>#VALUE!</v>
      </c>
    </row>
    <row r="2954" spans="1:3">
      <c r="A2954" s="375" t="str">
        <f>IF(ISBLANK('Unit Type (46)'!B34), " ", 'Unit Type (46)'!B34)</f>
        <v xml:space="preserve"> </v>
      </c>
      <c r="B2954" s="375" t="str">
        <f>IF(ISBLANK('Unit Type (46)'!C34), " ", 'Unit Type (46)'!C34)</f>
        <v xml:space="preserve"> </v>
      </c>
      <c r="C2954" s="375" t="e">
        <f>B2954*'Summary Sheet'!$C$48</f>
        <v>#VALUE!</v>
      </c>
    </row>
    <row r="2955" spans="1:3">
      <c r="A2955" s="375" t="str">
        <f>IF(ISBLANK('Unit Type (46)'!B35), " ", 'Unit Type (46)'!B35)</f>
        <v xml:space="preserve"> </v>
      </c>
      <c r="B2955" s="375" t="str">
        <f>IF(ISBLANK('Unit Type (46)'!C35), " ", 'Unit Type (46)'!C35)</f>
        <v xml:space="preserve"> </v>
      </c>
      <c r="C2955" s="375" t="e">
        <f>B2955*'Summary Sheet'!$C$48</f>
        <v>#VALUE!</v>
      </c>
    </row>
    <row r="2956" spans="1:3">
      <c r="A2956" s="375" t="str">
        <f>IF(ISBLANK('Unit Type (46)'!B36), " ", 'Unit Type (46)'!B36)</f>
        <v xml:space="preserve"> </v>
      </c>
      <c r="B2956" s="375" t="str">
        <f>IF(ISBLANK('Unit Type (46)'!C36), " ", 'Unit Type (46)'!C36)</f>
        <v xml:space="preserve"> </v>
      </c>
      <c r="C2956" s="375" t="e">
        <f>B2956*'Summary Sheet'!$C$48</f>
        <v>#VALUE!</v>
      </c>
    </row>
    <row r="2957" spans="1:3">
      <c r="A2957" s="375" t="str">
        <f>IF(ISBLANK('Unit Type (46)'!B37), " ", 'Unit Type (46)'!B37)</f>
        <v xml:space="preserve"> </v>
      </c>
      <c r="B2957" s="375" t="str">
        <f>IF(ISBLANK('Unit Type (46)'!C37), " ", 'Unit Type (46)'!C37)</f>
        <v xml:space="preserve"> </v>
      </c>
      <c r="C2957" s="375" t="e">
        <f>B2957*'Summary Sheet'!$C$48</f>
        <v>#VALUE!</v>
      </c>
    </row>
    <row r="2958" spans="1:3">
      <c r="A2958" s="375" t="str">
        <f>IF(ISBLANK('Unit Type (46)'!B38), " ", 'Unit Type (46)'!B38)</f>
        <v xml:space="preserve"> </v>
      </c>
      <c r="B2958" s="375" t="str">
        <f>IF(ISBLANK('Unit Type (46)'!C38), " ", 'Unit Type (46)'!C38)</f>
        <v xml:space="preserve"> </v>
      </c>
      <c r="C2958" s="375" t="e">
        <f>B2958*'Summary Sheet'!$C$48</f>
        <v>#VALUE!</v>
      </c>
    </row>
    <row r="2959" spans="1:3">
      <c r="A2959" s="375" t="str">
        <f>IF(ISBLANK('Unit Type (46)'!B39), " ", 'Unit Type (46)'!B39)</f>
        <v xml:space="preserve"> </v>
      </c>
      <c r="B2959" s="375" t="str">
        <f>IF(ISBLANK('Unit Type (46)'!C39), " ", 'Unit Type (46)'!C39)</f>
        <v xml:space="preserve"> </v>
      </c>
      <c r="C2959" s="375" t="e">
        <f>B2959*'Summary Sheet'!$C$48</f>
        <v>#VALUE!</v>
      </c>
    </row>
    <row r="2960" spans="1:3">
      <c r="A2960" s="375" t="str">
        <f>IF(ISBLANK('Unit Type (46)'!B40), " ", 'Unit Type (46)'!B40)</f>
        <v xml:space="preserve"> </v>
      </c>
      <c r="B2960" s="375" t="str">
        <f>IF(ISBLANK('Unit Type (46)'!C40), " ", 'Unit Type (46)'!C40)</f>
        <v xml:space="preserve"> </v>
      </c>
      <c r="C2960" s="375" t="e">
        <f>B2960*'Summary Sheet'!$C$48</f>
        <v>#VALUE!</v>
      </c>
    </row>
    <row r="2961" spans="1:3">
      <c r="A2961" s="375" t="str">
        <f>IF(ISBLANK('Unit Type (46)'!B41), " ", 'Unit Type (46)'!B41)</f>
        <v xml:space="preserve"> </v>
      </c>
      <c r="B2961" s="375" t="str">
        <f>IF(ISBLANK('Unit Type (46)'!C41), " ", 'Unit Type (46)'!C41)</f>
        <v xml:space="preserve"> </v>
      </c>
      <c r="C2961" s="375" t="e">
        <f>B2961*'Summary Sheet'!$C$48</f>
        <v>#VALUE!</v>
      </c>
    </row>
    <row r="2962" spans="1:3">
      <c r="A2962" s="375" t="str">
        <f>IF(ISBLANK('Unit Type (46)'!B42), " ", 'Unit Type (46)'!B42)</f>
        <v xml:space="preserve"> </v>
      </c>
      <c r="B2962" s="375" t="str">
        <f>IF(ISBLANK('Unit Type (46)'!C42), " ", 'Unit Type (46)'!C42)</f>
        <v xml:space="preserve"> </v>
      </c>
      <c r="C2962" s="375" t="e">
        <f>B2962*'Summary Sheet'!$C$48</f>
        <v>#VALUE!</v>
      </c>
    </row>
    <row r="2963" spans="1:3">
      <c r="A2963" s="375" t="str">
        <f>IF(ISBLANK('Unit Type (46)'!B43), " ", 'Unit Type (46)'!B43)</f>
        <v xml:space="preserve"> </v>
      </c>
      <c r="B2963" s="375" t="str">
        <f>IF(ISBLANK('Unit Type (46)'!C43), " ", 'Unit Type (46)'!C43)</f>
        <v xml:space="preserve"> </v>
      </c>
      <c r="C2963" s="375" t="e">
        <f>B2963*'Summary Sheet'!$C$48</f>
        <v>#VALUE!</v>
      </c>
    </row>
    <row r="2964" spans="1:3">
      <c r="A2964" s="375" t="str">
        <f>IF(ISBLANK('Unit Type (46)'!B44), " ", 'Unit Type (46)'!B44)</f>
        <v xml:space="preserve"> </v>
      </c>
      <c r="B2964" s="375" t="str">
        <f>IF(ISBLANK('Unit Type (46)'!C44), " ", 'Unit Type (46)'!C44)</f>
        <v xml:space="preserve"> </v>
      </c>
      <c r="C2964" s="375" t="e">
        <f>B2964*'Summary Sheet'!$C$48</f>
        <v>#VALUE!</v>
      </c>
    </row>
    <row r="2965" spans="1:3">
      <c r="A2965" s="375" t="str">
        <f>IF(ISBLANK('Unit Type (46)'!B45), " ", 'Unit Type (46)'!B45)</f>
        <v xml:space="preserve"> </v>
      </c>
      <c r="B2965" s="375" t="str">
        <f>IF(ISBLANK('Unit Type (46)'!C45), " ", 'Unit Type (46)'!C45)</f>
        <v xml:space="preserve"> </v>
      </c>
      <c r="C2965" s="375" t="e">
        <f>B2965*'Summary Sheet'!$C$48</f>
        <v>#VALUE!</v>
      </c>
    </row>
    <row r="2966" spans="1:3">
      <c r="A2966" s="375" t="str">
        <f>IF(ISBLANK('Unit Type (46)'!B46), " ", 'Unit Type (46)'!B46)</f>
        <v xml:space="preserve"> </v>
      </c>
      <c r="B2966" s="375" t="str">
        <f>IF(ISBLANK('Unit Type (46)'!C46), " ", 'Unit Type (46)'!C46)</f>
        <v xml:space="preserve"> </v>
      </c>
      <c r="C2966" s="375" t="e">
        <f>B2966*'Summary Sheet'!$C$48</f>
        <v>#VALUE!</v>
      </c>
    </row>
    <row r="2967" spans="1:3">
      <c r="A2967" s="375" t="str">
        <f>IF(ISBLANK('Unit Type (46)'!B47), " ", 'Unit Type (46)'!B47)</f>
        <v xml:space="preserve"> </v>
      </c>
      <c r="B2967" s="375" t="str">
        <f>IF(ISBLANK('Unit Type (46)'!C47), " ", 'Unit Type (46)'!C47)</f>
        <v xml:space="preserve"> </v>
      </c>
      <c r="C2967" s="375" t="e">
        <f>B2967*'Summary Sheet'!$C$48</f>
        <v>#VALUE!</v>
      </c>
    </row>
    <row r="2968" spans="1:3">
      <c r="A2968" s="375" t="str">
        <f>IF(ISBLANK('Unit Type (46)'!B48), " ", 'Unit Type (46)'!B48)</f>
        <v xml:space="preserve"> </v>
      </c>
      <c r="B2968" s="375" t="str">
        <f>IF(ISBLANK('Unit Type (46)'!C48), " ", 'Unit Type (46)'!C48)</f>
        <v xml:space="preserve"> </v>
      </c>
      <c r="C2968" s="375" t="e">
        <f>B2968*'Summary Sheet'!$C$48</f>
        <v>#VALUE!</v>
      </c>
    </row>
    <row r="2969" spans="1:3">
      <c r="A2969" s="375" t="str">
        <f>IF(ISBLANK('Unit Type (46)'!B49), " ", 'Unit Type (46)'!B49)</f>
        <v xml:space="preserve"> </v>
      </c>
      <c r="B2969" s="375" t="str">
        <f>IF(ISBLANK('Unit Type (46)'!C49), " ", 'Unit Type (46)'!C49)</f>
        <v xml:space="preserve"> </v>
      </c>
      <c r="C2969" s="375" t="e">
        <f>B2969*'Summary Sheet'!$C$48</f>
        <v>#VALUE!</v>
      </c>
    </row>
    <row r="2970" spans="1:3">
      <c r="A2970" s="375" t="str">
        <f>IF(ISBLANK('Unit Type (46)'!B50), " ", 'Unit Type (46)'!B50)</f>
        <v xml:space="preserve"> </v>
      </c>
      <c r="B2970" s="375" t="str">
        <f>IF(ISBLANK('Unit Type (46)'!C50), " ", 'Unit Type (46)'!C50)</f>
        <v xml:space="preserve"> </v>
      </c>
      <c r="C2970" s="375" t="e">
        <f>B2970*'Summary Sheet'!$C$48</f>
        <v>#VALUE!</v>
      </c>
    </row>
    <row r="2971" spans="1:3">
      <c r="A2971" s="375" t="str">
        <f>IF(ISBLANK('Unit Type (46)'!B51), " ", 'Unit Type (46)'!B51)</f>
        <v xml:space="preserve"> </v>
      </c>
      <c r="B2971" s="375" t="str">
        <f>IF(ISBLANK('Unit Type (46)'!C51), " ", 'Unit Type (46)'!C51)</f>
        <v xml:space="preserve"> </v>
      </c>
      <c r="C2971" s="375" t="e">
        <f>B2971*'Summary Sheet'!$C$48</f>
        <v>#VALUE!</v>
      </c>
    </row>
    <row r="2972" spans="1:3">
      <c r="A2972" s="375" t="str">
        <f>IF(ISBLANK('Unit Type (46)'!B52), " ", 'Unit Type (46)'!B52)</f>
        <v xml:space="preserve"> </v>
      </c>
      <c r="B2972" s="375" t="str">
        <f>IF(ISBLANK('Unit Type (46)'!C52), " ", 'Unit Type (46)'!C52)</f>
        <v xml:space="preserve"> </v>
      </c>
      <c r="C2972" s="375" t="e">
        <f>B2972*'Summary Sheet'!$C$48</f>
        <v>#VALUE!</v>
      </c>
    </row>
    <row r="2973" spans="1:3">
      <c r="A2973" s="375" t="str">
        <f>IF(ISBLANK('Unit Type (46)'!B53), " ", 'Unit Type (46)'!B53)</f>
        <v xml:space="preserve"> </v>
      </c>
      <c r="B2973" s="375" t="str">
        <f>IF(ISBLANK('Unit Type (46)'!C53), " ", 'Unit Type (46)'!C53)</f>
        <v xml:space="preserve"> </v>
      </c>
      <c r="C2973" s="375" t="e">
        <f>B2973*'Summary Sheet'!$C$48</f>
        <v>#VALUE!</v>
      </c>
    </row>
    <row r="2974" spans="1:3">
      <c r="A2974" s="375" t="str">
        <f>IF(ISBLANK('Unit Type (46)'!B54), " ", 'Unit Type (46)'!B54)</f>
        <v xml:space="preserve"> </v>
      </c>
      <c r="B2974" s="375" t="str">
        <f>IF(ISBLANK('Unit Type (46)'!C54), " ", 'Unit Type (46)'!C54)</f>
        <v xml:space="preserve"> </v>
      </c>
      <c r="C2974" s="375" t="e">
        <f>B2974*'Summary Sheet'!$C$48</f>
        <v>#VALUE!</v>
      </c>
    </row>
    <row r="2975" spans="1:3">
      <c r="A2975" s="375" t="str">
        <f>IF(ISBLANK('Unit Type (46)'!B55), " ", 'Unit Type (46)'!B55)</f>
        <v xml:space="preserve"> </v>
      </c>
      <c r="B2975" s="375" t="str">
        <f>IF(ISBLANK('Unit Type (46)'!C55), " ", 'Unit Type (46)'!C55)</f>
        <v xml:space="preserve"> </v>
      </c>
      <c r="C2975" s="375" t="e">
        <f>B2975*'Summary Sheet'!$C$48</f>
        <v>#VALUE!</v>
      </c>
    </row>
    <row r="2976" spans="1:3">
      <c r="A2976" s="375" t="str">
        <f>IF(ISBLANK('Unit Type (46)'!B56), " ", 'Unit Type (46)'!B56)</f>
        <v xml:space="preserve"> </v>
      </c>
      <c r="B2976" s="375" t="str">
        <f>IF(ISBLANK('Unit Type (46)'!C56), " ", 'Unit Type (46)'!C56)</f>
        <v xml:space="preserve"> </v>
      </c>
      <c r="C2976" s="375" t="e">
        <f>B2976*'Summary Sheet'!$C$48</f>
        <v>#VALUE!</v>
      </c>
    </row>
    <row r="2977" spans="1:3">
      <c r="A2977" s="375" t="str">
        <f>IF(ISBLANK('Unit Type (46)'!B57), " ", 'Unit Type (46)'!B57)</f>
        <v xml:space="preserve"> </v>
      </c>
      <c r="B2977" s="375" t="str">
        <f>IF(ISBLANK('Unit Type (46)'!C57), " ", 'Unit Type (46)'!C57)</f>
        <v xml:space="preserve"> </v>
      </c>
      <c r="C2977" s="375" t="e">
        <f>B2977*'Summary Sheet'!$C$48</f>
        <v>#VALUE!</v>
      </c>
    </row>
    <row r="2978" spans="1:3">
      <c r="A2978" s="375" t="str">
        <f>IF(ISBLANK('Unit Type (46)'!B58), " ", 'Unit Type (46)'!B58)</f>
        <v xml:space="preserve"> </v>
      </c>
      <c r="B2978" s="375" t="str">
        <f>IF(ISBLANK('Unit Type (46)'!C58), " ", 'Unit Type (46)'!C58)</f>
        <v xml:space="preserve"> </v>
      </c>
      <c r="C2978" s="375" t="e">
        <f>B2978*'Summary Sheet'!$C$48</f>
        <v>#VALUE!</v>
      </c>
    </row>
    <row r="2979" spans="1:3">
      <c r="A2979" s="375" t="str">
        <f>IF(ISBLANK('Unit Type (46)'!B59), " ", 'Unit Type (46)'!B59)</f>
        <v xml:space="preserve"> </v>
      </c>
      <c r="B2979" s="375" t="str">
        <f>IF(ISBLANK('Unit Type (46)'!C59), " ", 'Unit Type (46)'!C59)</f>
        <v xml:space="preserve"> </v>
      </c>
      <c r="C2979" s="375" t="e">
        <f>B2979*'Summary Sheet'!$C$48</f>
        <v>#VALUE!</v>
      </c>
    </row>
    <row r="2980" spans="1:3">
      <c r="A2980" s="375" t="str">
        <f>IF(ISBLANK('Unit Type (46)'!B60), " ", 'Unit Type (46)'!B60)</f>
        <v xml:space="preserve"> </v>
      </c>
      <c r="B2980" s="375" t="str">
        <f>IF(ISBLANK('Unit Type (46)'!C60), " ", 'Unit Type (46)'!C60)</f>
        <v xml:space="preserve"> </v>
      </c>
      <c r="C2980" s="375" t="e">
        <f>B2980*'Summary Sheet'!$C$48</f>
        <v>#VALUE!</v>
      </c>
    </row>
    <row r="2981" spans="1:3">
      <c r="A2981" s="375" t="str">
        <f>IF(ISBLANK('Unit Type (46)'!B61), " ", 'Unit Type (46)'!B61)</f>
        <v xml:space="preserve"> </v>
      </c>
      <c r="B2981" s="375" t="str">
        <f>IF(ISBLANK('Unit Type (46)'!C61), " ", 'Unit Type (46)'!C61)</f>
        <v xml:space="preserve"> </v>
      </c>
      <c r="C2981" s="375" t="e">
        <f>B2981*'Summary Sheet'!$C$48</f>
        <v>#VALUE!</v>
      </c>
    </row>
    <row r="2982" spans="1:3">
      <c r="A2982" s="375" t="str">
        <f>IF(ISBLANK('Unit Type (46)'!B62), " ", 'Unit Type (46)'!B62)</f>
        <v xml:space="preserve"> </v>
      </c>
      <c r="B2982" s="375" t="str">
        <f>IF(ISBLANK('Unit Type (46)'!C62), " ", 'Unit Type (46)'!C62)</f>
        <v xml:space="preserve"> </v>
      </c>
      <c r="C2982" s="375" t="e">
        <f>B2982*'Summary Sheet'!$C$48</f>
        <v>#VALUE!</v>
      </c>
    </row>
    <row r="2983" spans="1:3">
      <c r="A2983" s="375" t="str">
        <f>IF(ISBLANK('Unit Type (46)'!B63), " ", 'Unit Type (46)'!B63)</f>
        <v xml:space="preserve"> </v>
      </c>
      <c r="B2983" s="375" t="str">
        <f>IF(ISBLANK('Unit Type (46)'!C63), " ", 'Unit Type (46)'!C63)</f>
        <v xml:space="preserve"> </v>
      </c>
      <c r="C2983" s="375" t="e">
        <f>B2983*'Summary Sheet'!$C$48</f>
        <v>#VALUE!</v>
      </c>
    </row>
    <row r="2984" spans="1:3">
      <c r="A2984" s="375" t="str">
        <f>IF(ISBLANK('Unit Type (46)'!B64), " ", 'Unit Type (46)'!B64)</f>
        <v xml:space="preserve"> </v>
      </c>
      <c r="B2984" s="375" t="str">
        <f>IF(ISBLANK('Unit Type (46)'!C64), " ", 'Unit Type (46)'!C64)</f>
        <v xml:space="preserve"> </v>
      </c>
      <c r="C2984" s="375" t="e">
        <f>B2984*'Summary Sheet'!$C$48</f>
        <v>#VALUE!</v>
      </c>
    </row>
    <row r="2985" spans="1:3">
      <c r="A2985" s="375" t="str">
        <f>IF(ISBLANK('Unit Type (46)'!B65), " ", 'Unit Type (46)'!B65)</f>
        <v xml:space="preserve"> </v>
      </c>
      <c r="B2985" s="375" t="str">
        <f>IF(ISBLANK('Unit Type (46)'!C65), " ", 'Unit Type (46)'!C65)</f>
        <v xml:space="preserve"> </v>
      </c>
      <c r="C2985" s="375" t="e">
        <f>B2985*'Summary Sheet'!$C$48</f>
        <v>#VALUE!</v>
      </c>
    </row>
    <row r="2986" spans="1:3">
      <c r="A2986" s="375" t="str">
        <f>IF(ISBLANK('Unit Type (46)'!B66), " ", 'Unit Type (46)'!B66)</f>
        <v xml:space="preserve"> </v>
      </c>
      <c r="B2986" s="375" t="str">
        <f>IF(ISBLANK('Unit Type (46)'!C66), " ", 'Unit Type (46)'!C66)</f>
        <v xml:space="preserve"> </v>
      </c>
      <c r="C2986" s="375" t="e">
        <f>B2986*'Summary Sheet'!$C$48</f>
        <v>#VALUE!</v>
      </c>
    </row>
    <row r="2987" spans="1:3">
      <c r="A2987" s="375" t="str">
        <f>IF(ISBLANK('Unit Type (46)'!B67), " ", 'Unit Type (46)'!B67)</f>
        <v xml:space="preserve"> </v>
      </c>
      <c r="B2987" s="375" t="str">
        <f>IF(ISBLANK('Unit Type (46)'!C67), " ", 'Unit Type (46)'!C67)</f>
        <v xml:space="preserve"> </v>
      </c>
      <c r="C2987" s="375" t="e">
        <f>B2987*'Summary Sheet'!$C$48</f>
        <v>#VALUE!</v>
      </c>
    </row>
    <row r="2988" spans="1:3">
      <c r="A2988" s="375" t="str">
        <f>IF(ISBLANK('Unit Type (46)'!B68), " ", 'Unit Type (46)'!B68)</f>
        <v xml:space="preserve"> </v>
      </c>
      <c r="B2988" s="375" t="str">
        <f>IF(ISBLANK('Unit Type (46)'!C68), " ", 'Unit Type (46)'!C68)</f>
        <v xml:space="preserve"> </v>
      </c>
      <c r="C2988" s="375" t="e">
        <f>B2988*'Summary Sheet'!$C$48</f>
        <v>#VALUE!</v>
      </c>
    </row>
    <row r="2989" spans="1:3">
      <c r="A2989" s="375" t="str">
        <f>IF(ISBLANK('Unit Type (46)'!B69), " ", 'Unit Type (46)'!B69)</f>
        <v xml:space="preserve"> </v>
      </c>
      <c r="B2989" s="375" t="str">
        <f>IF(ISBLANK('Unit Type (46)'!C69), " ", 'Unit Type (46)'!C69)</f>
        <v xml:space="preserve"> </v>
      </c>
      <c r="C2989" s="375" t="e">
        <f>B2989*'Summary Sheet'!$C$48</f>
        <v>#VALUE!</v>
      </c>
    </row>
    <row r="2990" spans="1:3">
      <c r="A2990" s="375" t="str">
        <f>IF(ISBLANK('Unit Type (46)'!B70), " ", 'Unit Type (46)'!B70)</f>
        <v xml:space="preserve"> </v>
      </c>
      <c r="B2990" s="375" t="str">
        <f>IF(ISBLANK('Unit Type (46)'!C70), " ", 'Unit Type (46)'!C70)</f>
        <v xml:space="preserve"> </v>
      </c>
      <c r="C2990" s="375" t="e">
        <f>B2990*'Summary Sheet'!$C$48</f>
        <v>#VALUE!</v>
      </c>
    </row>
    <row r="2991" spans="1:3">
      <c r="A2991" s="375" t="str">
        <f>IF(ISBLANK('Unit Type (47)'!B6), " ", 'Unit Type (47)'!B6)</f>
        <v xml:space="preserve"> </v>
      </c>
      <c r="B2991" s="375" t="str">
        <f>IF(ISBLANK('Unit Type (47)'!C6), " ", 'Unit Type (47)'!C6)</f>
        <v xml:space="preserve"> </v>
      </c>
      <c r="C2991" s="375" t="e">
        <f>B2991*'Summary Sheet'!$C$49</f>
        <v>#VALUE!</v>
      </c>
    </row>
    <row r="2992" spans="1:3">
      <c r="A2992" s="375" t="str">
        <f>IF(ISBLANK('Unit Type (47)'!B7), " ", 'Unit Type (47)'!B7)</f>
        <v xml:space="preserve"> </v>
      </c>
      <c r="B2992" s="375" t="str">
        <f>IF(ISBLANK('Unit Type (47)'!C7), " ", 'Unit Type (47)'!C7)</f>
        <v xml:space="preserve"> </v>
      </c>
      <c r="C2992" s="375" t="e">
        <f>B2992*'Summary Sheet'!$C$49</f>
        <v>#VALUE!</v>
      </c>
    </row>
    <row r="2993" spans="1:3">
      <c r="A2993" s="375" t="str">
        <f>IF(ISBLANK('Unit Type (47)'!B8), " ", 'Unit Type (47)'!B8)</f>
        <v xml:space="preserve"> </v>
      </c>
      <c r="B2993" s="375" t="str">
        <f>IF(ISBLANK('Unit Type (47)'!C8), " ", 'Unit Type (47)'!C8)</f>
        <v xml:space="preserve"> </v>
      </c>
      <c r="C2993" s="375" t="e">
        <f>B2993*'Summary Sheet'!$C$49</f>
        <v>#VALUE!</v>
      </c>
    </row>
    <row r="2994" spans="1:3">
      <c r="A2994" s="375" t="str">
        <f>IF(ISBLANK('Unit Type (47)'!B9), " ", 'Unit Type (47)'!B9)</f>
        <v xml:space="preserve"> </v>
      </c>
      <c r="B2994" s="375" t="str">
        <f>IF(ISBLANK('Unit Type (47)'!C9), " ", 'Unit Type (47)'!C9)</f>
        <v xml:space="preserve"> </v>
      </c>
      <c r="C2994" s="375" t="e">
        <f>B2994*'Summary Sheet'!$C$49</f>
        <v>#VALUE!</v>
      </c>
    </row>
    <row r="2995" spans="1:3">
      <c r="A2995" s="375" t="str">
        <f>IF(ISBLANK('Unit Type (47)'!B10), " ", 'Unit Type (47)'!B10)</f>
        <v xml:space="preserve"> </v>
      </c>
      <c r="B2995" s="375" t="str">
        <f>IF(ISBLANK('Unit Type (47)'!C10), " ", 'Unit Type (47)'!C10)</f>
        <v xml:space="preserve"> </v>
      </c>
      <c r="C2995" s="375" t="e">
        <f>B2995*'Summary Sheet'!$C$49</f>
        <v>#VALUE!</v>
      </c>
    </row>
    <row r="2996" spans="1:3">
      <c r="A2996" s="375" t="str">
        <f>IF(ISBLANK('Unit Type (47)'!B11), " ", 'Unit Type (47)'!B11)</f>
        <v xml:space="preserve"> </v>
      </c>
      <c r="B2996" s="375" t="str">
        <f>IF(ISBLANK('Unit Type (47)'!C11), " ", 'Unit Type (47)'!C11)</f>
        <v xml:space="preserve"> </v>
      </c>
      <c r="C2996" s="375" t="e">
        <f>B2996*'Summary Sheet'!$C$49</f>
        <v>#VALUE!</v>
      </c>
    </row>
    <row r="2997" spans="1:3">
      <c r="A2997" s="375" t="str">
        <f>IF(ISBLANK('Unit Type (47)'!B12), " ", 'Unit Type (47)'!B12)</f>
        <v xml:space="preserve"> </v>
      </c>
      <c r="B2997" s="375" t="str">
        <f>IF(ISBLANK('Unit Type (47)'!C12), " ", 'Unit Type (47)'!C12)</f>
        <v xml:space="preserve"> </v>
      </c>
      <c r="C2997" s="375" t="e">
        <f>B2997*'Summary Sheet'!$C$49</f>
        <v>#VALUE!</v>
      </c>
    </row>
    <row r="2998" spans="1:3">
      <c r="A2998" s="375" t="str">
        <f>IF(ISBLANK('Unit Type (47)'!B13), " ", 'Unit Type (47)'!B13)</f>
        <v xml:space="preserve"> </v>
      </c>
      <c r="B2998" s="375" t="str">
        <f>IF(ISBLANK('Unit Type (47)'!C13), " ", 'Unit Type (47)'!C13)</f>
        <v xml:space="preserve"> </v>
      </c>
      <c r="C2998" s="375" t="e">
        <f>B2998*'Summary Sheet'!$C$49</f>
        <v>#VALUE!</v>
      </c>
    </row>
    <row r="2999" spans="1:3">
      <c r="A2999" s="375" t="str">
        <f>IF(ISBLANK('Unit Type (47)'!B14), " ", 'Unit Type (47)'!B14)</f>
        <v xml:space="preserve"> </v>
      </c>
      <c r="B2999" s="375" t="str">
        <f>IF(ISBLANK('Unit Type (47)'!C14), " ", 'Unit Type (47)'!C14)</f>
        <v xml:space="preserve"> </v>
      </c>
      <c r="C2999" s="375" t="e">
        <f>B2999*'Summary Sheet'!$C$49</f>
        <v>#VALUE!</v>
      </c>
    </row>
    <row r="3000" spans="1:3">
      <c r="A3000" s="375" t="str">
        <f>IF(ISBLANK('Unit Type (47)'!B15), " ", 'Unit Type (47)'!B15)</f>
        <v xml:space="preserve"> </v>
      </c>
      <c r="B3000" s="375" t="str">
        <f>IF(ISBLANK('Unit Type (47)'!C15), " ", 'Unit Type (47)'!C15)</f>
        <v xml:space="preserve"> </v>
      </c>
      <c r="C3000" s="375" t="e">
        <f>B3000*'Summary Sheet'!$C$49</f>
        <v>#VALUE!</v>
      </c>
    </row>
    <row r="3001" spans="1:3">
      <c r="A3001" s="375" t="str">
        <f>IF(ISBLANK('Unit Type (47)'!B16), " ", 'Unit Type (47)'!B16)</f>
        <v xml:space="preserve"> </v>
      </c>
      <c r="B3001" s="375" t="str">
        <f>IF(ISBLANK('Unit Type (47)'!C16), " ", 'Unit Type (47)'!C16)</f>
        <v xml:space="preserve"> </v>
      </c>
      <c r="C3001" s="375" t="e">
        <f>B3001*'Summary Sheet'!$C$49</f>
        <v>#VALUE!</v>
      </c>
    </row>
    <row r="3002" spans="1:3">
      <c r="A3002" s="375" t="str">
        <f>IF(ISBLANK('Unit Type (47)'!B17), " ", 'Unit Type (47)'!B17)</f>
        <v xml:space="preserve"> </v>
      </c>
      <c r="B3002" s="375" t="str">
        <f>IF(ISBLANK('Unit Type (47)'!C17), " ", 'Unit Type (47)'!C17)</f>
        <v xml:space="preserve"> </v>
      </c>
      <c r="C3002" s="375" t="e">
        <f>B3002*'Summary Sheet'!$C$49</f>
        <v>#VALUE!</v>
      </c>
    </row>
    <row r="3003" spans="1:3">
      <c r="A3003" s="375" t="str">
        <f>IF(ISBLANK('Unit Type (47)'!B18), " ", 'Unit Type (47)'!B18)</f>
        <v xml:space="preserve"> </v>
      </c>
      <c r="B3003" s="375" t="str">
        <f>IF(ISBLANK('Unit Type (47)'!C18), " ", 'Unit Type (47)'!C18)</f>
        <v xml:space="preserve"> </v>
      </c>
      <c r="C3003" s="375" t="e">
        <f>B3003*'Summary Sheet'!$C$49</f>
        <v>#VALUE!</v>
      </c>
    </row>
    <row r="3004" spans="1:3">
      <c r="A3004" s="375" t="str">
        <f>IF(ISBLANK('Unit Type (47)'!B19), " ", 'Unit Type (47)'!B19)</f>
        <v xml:space="preserve"> </v>
      </c>
      <c r="B3004" s="375" t="str">
        <f>IF(ISBLANK('Unit Type (47)'!C19), " ", 'Unit Type (47)'!C19)</f>
        <v xml:space="preserve"> </v>
      </c>
      <c r="C3004" s="375" t="e">
        <f>B3004*'Summary Sheet'!$C$49</f>
        <v>#VALUE!</v>
      </c>
    </row>
    <row r="3005" spans="1:3">
      <c r="A3005" s="375" t="str">
        <f>IF(ISBLANK('Unit Type (47)'!B20), " ", 'Unit Type (47)'!B20)</f>
        <v xml:space="preserve"> </v>
      </c>
      <c r="B3005" s="375" t="str">
        <f>IF(ISBLANK('Unit Type (47)'!C20), " ", 'Unit Type (47)'!C20)</f>
        <v xml:space="preserve"> </v>
      </c>
      <c r="C3005" s="375" t="e">
        <f>B3005*'Summary Sheet'!$C$49</f>
        <v>#VALUE!</v>
      </c>
    </row>
    <row r="3006" spans="1:3">
      <c r="A3006" s="375" t="str">
        <f>IF(ISBLANK('Unit Type (47)'!B21), " ", 'Unit Type (47)'!B21)</f>
        <v xml:space="preserve"> </v>
      </c>
      <c r="B3006" s="375" t="str">
        <f>IF(ISBLANK('Unit Type (47)'!C21), " ", 'Unit Type (47)'!C21)</f>
        <v xml:space="preserve"> </v>
      </c>
      <c r="C3006" s="375" t="e">
        <f>B3006*'Summary Sheet'!$C$49</f>
        <v>#VALUE!</v>
      </c>
    </row>
    <row r="3007" spans="1:3">
      <c r="A3007" s="375" t="str">
        <f>IF(ISBLANK('Unit Type (47)'!B22), " ", 'Unit Type (47)'!B22)</f>
        <v xml:space="preserve"> </v>
      </c>
      <c r="B3007" s="375" t="str">
        <f>IF(ISBLANK('Unit Type (47)'!C22), " ", 'Unit Type (47)'!C22)</f>
        <v xml:space="preserve"> </v>
      </c>
      <c r="C3007" s="375" t="e">
        <f>B3007*'Summary Sheet'!$C$49</f>
        <v>#VALUE!</v>
      </c>
    </row>
    <row r="3008" spans="1:3">
      <c r="A3008" s="375" t="str">
        <f>IF(ISBLANK('Unit Type (47)'!B23), " ", 'Unit Type (47)'!B23)</f>
        <v xml:space="preserve"> </v>
      </c>
      <c r="B3008" s="375" t="str">
        <f>IF(ISBLANK('Unit Type (47)'!C23), " ", 'Unit Type (47)'!C23)</f>
        <v xml:space="preserve"> </v>
      </c>
      <c r="C3008" s="375" t="e">
        <f>B3008*'Summary Sheet'!$C$49</f>
        <v>#VALUE!</v>
      </c>
    </row>
    <row r="3009" spans="1:3">
      <c r="A3009" s="375" t="str">
        <f>IF(ISBLANK('Unit Type (47)'!B24), " ", 'Unit Type (47)'!B24)</f>
        <v xml:space="preserve"> </v>
      </c>
      <c r="B3009" s="375" t="str">
        <f>IF(ISBLANK('Unit Type (47)'!C24), " ", 'Unit Type (47)'!C24)</f>
        <v xml:space="preserve"> </v>
      </c>
      <c r="C3009" s="375" t="e">
        <f>B3009*'Summary Sheet'!$C$49</f>
        <v>#VALUE!</v>
      </c>
    </row>
    <row r="3010" spans="1:3">
      <c r="A3010" s="375" t="str">
        <f>IF(ISBLANK('Unit Type (47)'!B25), " ", 'Unit Type (47)'!B25)</f>
        <v xml:space="preserve"> </v>
      </c>
      <c r="B3010" s="375" t="str">
        <f>IF(ISBLANK('Unit Type (47)'!C25), " ", 'Unit Type (47)'!C25)</f>
        <v xml:space="preserve"> </v>
      </c>
      <c r="C3010" s="375" t="e">
        <f>B3010*'Summary Sheet'!$C$49</f>
        <v>#VALUE!</v>
      </c>
    </row>
    <row r="3011" spans="1:3">
      <c r="A3011" s="375" t="str">
        <f>IF(ISBLANK('Unit Type (47)'!B26), " ", 'Unit Type (47)'!B26)</f>
        <v xml:space="preserve"> </v>
      </c>
      <c r="B3011" s="375" t="str">
        <f>IF(ISBLANK('Unit Type (47)'!C26), " ", 'Unit Type (47)'!C26)</f>
        <v xml:space="preserve"> </v>
      </c>
      <c r="C3011" s="375" t="e">
        <f>B3011*'Summary Sheet'!$C$49</f>
        <v>#VALUE!</v>
      </c>
    </row>
    <row r="3012" spans="1:3">
      <c r="A3012" s="375" t="str">
        <f>IF(ISBLANK('Unit Type (47)'!B27), " ", 'Unit Type (47)'!B27)</f>
        <v xml:space="preserve"> </v>
      </c>
      <c r="B3012" s="375" t="str">
        <f>IF(ISBLANK('Unit Type (47)'!C27), " ", 'Unit Type (47)'!C27)</f>
        <v xml:space="preserve"> </v>
      </c>
      <c r="C3012" s="375" t="e">
        <f>B3012*'Summary Sheet'!$C$49</f>
        <v>#VALUE!</v>
      </c>
    </row>
    <row r="3013" spans="1:3">
      <c r="A3013" s="375" t="str">
        <f>IF(ISBLANK('Unit Type (47)'!B28), " ", 'Unit Type (47)'!B28)</f>
        <v xml:space="preserve"> </v>
      </c>
      <c r="B3013" s="375" t="str">
        <f>IF(ISBLANK('Unit Type (47)'!C28), " ", 'Unit Type (47)'!C28)</f>
        <v xml:space="preserve"> </v>
      </c>
      <c r="C3013" s="375" t="e">
        <f>B3013*'Summary Sheet'!$C$49</f>
        <v>#VALUE!</v>
      </c>
    </row>
    <row r="3014" spans="1:3">
      <c r="A3014" s="375" t="str">
        <f>IF(ISBLANK('Unit Type (47)'!B29), " ", 'Unit Type (47)'!B29)</f>
        <v xml:space="preserve"> </v>
      </c>
      <c r="B3014" s="375" t="str">
        <f>IF(ISBLANK('Unit Type (47)'!C29), " ", 'Unit Type (47)'!C29)</f>
        <v xml:space="preserve"> </v>
      </c>
      <c r="C3014" s="375" t="e">
        <f>B3014*'Summary Sheet'!$C$49</f>
        <v>#VALUE!</v>
      </c>
    </row>
    <row r="3015" spans="1:3">
      <c r="A3015" s="375" t="str">
        <f>IF(ISBLANK('Unit Type (47)'!B30), " ", 'Unit Type (47)'!B30)</f>
        <v xml:space="preserve"> </v>
      </c>
      <c r="B3015" s="375" t="str">
        <f>IF(ISBLANK('Unit Type (47)'!C30), " ", 'Unit Type (47)'!C30)</f>
        <v xml:space="preserve"> </v>
      </c>
      <c r="C3015" s="375" t="e">
        <f>B3015*'Summary Sheet'!$C$49</f>
        <v>#VALUE!</v>
      </c>
    </row>
    <row r="3016" spans="1:3">
      <c r="A3016" s="375" t="str">
        <f>IF(ISBLANK('Unit Type (47)'!B31), " ", 'Unit Type (47)'!B31)</f>
        <v xml:space="preserve"> </v>
      </c>
      <c r="B3016" s="375" t="str">
        <f>IF(ISBLANK('Unit Type (47)'!C31), " ", 'Unit Type (47)'!C31)</f>
        <v xml:space="preserve"> </v>
      </c>
      <c r="C3016" s="375" t="e">
        <f>B3016*'Summary Sheet'!$C$49</f>
        <v>#VALUE!</v>
      </c>
    </row>
    <row r="3017" spans="1:3">
      <c r="A3017" s="375" t="str">
        <f>IF(ISBLANK('Unit Type (47)'!B32), " ", 'Unit Type (47)'!B32)</f>
        <v xml:space="preserve"> </v>
      </c>
      <c r="B3017" s="375" t="str">
        <f>IF(ISBLANK('Unit Type (47)'!C32), " ", 'Unit Type (47)'!C32)</f>
        <v xml:space="preserve"> </v>
      </c>
      <c r="C3017" s="375" t="e">
        <f>B3017*'Summary Sheet'!$C$49</f>
        <v>#VALUE!</v>
      </c>
    </row>
    <row r="3018" spans="1:3">
      <c r="A3018" s="375" t="str">
        <f>IF(ISBLANK('Unit Type (47)'!B33), " ", 'Unit Type (47)'!B33)</f>
        <v xml:space="preserve"> </v>
      </c>
      <c r="B3018" s="375" t="str">
        <f>IF(ISBLANK('Unit Type (47)'!C33), " ", 'Unit Type (47)'!C33)</f>
        <v xml:space="preserve"> </v>
      </c>
      <c r="C3018" s="375" t="e">
        <f>B3018*'Summary Sheet'!$C$49</f>
        <v>#VALUE!</v>
      </c>
    </row>
    <row r="3019" spans="1:3">
      <c r="A3019" s="375" t="str">
        <f>IF(ISBLANK('Unit Type (47)'!B34), " ", 'Unit Type (47)'!B34)</f>
        <v xml:space="preserve"> </v>
      </c>
      <c r="B3019" s="375" t="str">
        <f>IF(ISBLANK('Unit Type (47)'!C34), " ", 'Unit Type (47)'!C34)</f>
        <v xml:space="preserve"> </v>
      </c>
      <c r="C3019" s="375" t="e">
        <f>B3019*'Summary Sheet'!$C$49</f>
        <v>#VALUE!</v>
      </c>
    </row>
    <row r="3020" spans="1:3">
      <c r="A3020" s="375" t="str">
        <f>IF(ISBLANK('Unit Type (47)'!B35), " ", 'Unit Type (47)'!B35)</f>
        <v xml:space="preserve"> </v>
      </c>
      <c r="B3020" s="375" t="str">
        <f>IF(ISBLANK('Unit Type (47)'!C35), " ", 'Unit Type (47)'!C35)</f>
        <v xml:space="preserve"> </v>
      </c>
      <c r="C3020" s="375" t="e">
        <f>B3020*'Summary Sheet'!$C$49</f>
        <v>#VALUE!</v>
      </c>
    </row>
    <row r="3021" spans="1:3">
      <c r="A3021" s="375" t="str">
        <f>IF(ISBLANK('Unit Type (47)'!B36), " ", 'Unit Type (47)'!B36)</f>
        <v xml:space="preserve"> </v>
      </c>
      <c r="B3021" s="375" t="str">
        <f>IF(ISBLANK('Unit Type (47)'!C36), " ", 'Unit Type (47)'!C36)</f>
        <v xml:space="preserve"> </v>
      </c>
      <c r="C3021" s="375" t="e">
        <f>B3021*'Summary Sheet'!$C$49</f>
        <v>#VALUE!</v>
      </c>
    </row>
    <row r="3022" spans="1:3">
      <c r="A3022" s="375" t="str">
        <f>IF(ISBLANK('Unit Type (47)'!B37), " ", 'Unit Type (47)'!B37)</f>
        <v xml:space="preserve"> </v>
      </c>
      <c r="B3022" s="375" t="str">
        <f>IF(ISBLANK('Unit Type (47)'!C37), " ", 'Unit Type (47)'!C37)</f>
        <v xml:space="preserve"> </v>
      </c>
      <c r="C3022" s="375" t="e">
        <f>B3022*'Summary Sheet'!$C$49</f>
        <v>#VALUE!</v>
      </c>
    </row>
    <row r="3023" spans="1:3">
      <c r="A3023" s="375" t="str">
        <f>IF(ISBLANK('Unit Type (47)'!B38), " ", 'Unit Type (47)'!B38)</f>
        <v xml:space="preserve"> </v>
      </c>
      <c r="B3023" s="375" t="str">
        <f>IF(ISBLANK('Unit Type (47)'!C38), " ", 'Unit Type (47)'!C38)</f>
        <v xml:space="preserve"> </v>
      </c>
      <c r="C3023" s="375" t="e">
        <f>B3023*'Summary Sheet'!$C$49</f>
        <v>#VALUE!</v>
      </c>
    </row>
    <row r="3024" spans="1:3">
      <c r="A3024" s="375" t="str">
        <f>IF(ISBLANK('Unit Type (47)'!B39), " ", 'Unit Type (47)'!B39)</f>
        <v xml:space="preserve"> </v>
      </c>
      <c r="B3024" s="375" t="str">
        <f>IF(ISBLANK('Unit Type (47)'!C39), " ", 'Unit Type (47)'!C39)</f>
        <v xml:space="preserve"> </v>
      </c>
      <c r="C3024" s="375" t="e">
        <f>B3024*'Summary Sheet'!$C$49</f>
        <v>#VALUE!</v>
      </c>
    </row>
    <row r="3025" spans="1:3">
      <c r="A3025" s="375" t="str">
        <f>IF(ISBLANK('Unit Type (47)'!B40), " ", 'Unit Type (47)'!B40)</f>
        <v xml:space="preserve"> </v>
      </c>
      <c r="B3025" s="375" t="str">
        <f>IF(ISBLANK('Unit Type (47)'!C40), " ", 'Unit Type (47)'!C40)</f>
        <v xml:space="preserve"> </v>
      </c>
      <c r="C3025" s="375" t="e">
        <f>B3025*'Summary Sheet'!$C$49</f>
        <v>#VALUE!</v>
      </c>
    </row>
    <row r="3026" spans="1:3">
      <c r="A3026" s="375" t="str">
        <f>IF(ISBLANK('Unit Type (47)'!B41), " ", 'Unit Type (47)'!B41)</f>
        <v xml:space="preserve"> </v>
      </c>
      <c r="B3026" s="375" t="str">
        <f>IF(ISBLANK('Unit Type (47)'!C41), " ", 'Unit Type (47)'!C41)</f>
        <v xml:space="preserve"> </v>
      </c>
      <c r="C3026" s="375" t="e">
        <f>B3026*'Summary Sheet'!$C$49</f>
        <v>#VALUE!</v>
      </c>
    </row>
    <row r="3027" spans="1:3">
      <c r="A3027" s="375" t="str">
        <f>IF(ISBLANK('Unit Type (47)'!B42), " ", 'Unit Type (47)'!B42)</f>
        <v xml:space="preserve"> </v>
      </c>
      <c r="B3027" s="375" t="str">
        <f>IF(ISBLANK('Unit Type (47)'!C42), " ", 'Unit Type (47)'!C42)</f>
        <v xml:space="preserve"> </v>
      </c>
      <c r="C3027" s="375" t="e">
        <f>B3027*'Summary Sheet'!$C$49</f>
        <v>#VALUE!</v>
      </c>
    </row>
    <row r="3028" spans="1:3">
      <c r="A3028" s="375" t="str">
        <f>IF(ISBLANK('Unit Type (47)'!B43), " ", 'Unit Type (47)'!B43)</f>
        <v xml:space="preserve"> </v>
      </c>
      <c r="B3028" s="375" t="str">
        <f>IF(ISBLANK('Unit Type (47)'!C43), " ", 'Unit Type (47)'!C43)</f>
        <v xml:space="preserve"> </v>
      </c>
      <c r="C3028" s="375" t="e">
        <f>B3028*'Summary Sheet'!$C$49</f>
        <v>#VALUE!</v>
      </c>
    </row>
    <row r="3029" spans="1:3">
      <c r="A3029" s="375" t="str">
        <f>IF(ISBLANK('Unit Type (47)'!B44), " ", 'Unit Type (47)'!B44)</f>
        <v xml:space="preserve"> </v>
      </c>
      <c r="B3029" s="375" t="str">
        <f>IF(ISBLANK('Unit Type (47)'!C44), " ", 'Unit Type (47)'!C44)</f>
        <v xml:space="preserve"> </v>
      </c>
      <c r="C3029" s="375" t="e">
        <f>B3029*'Summary Sheet'!$C$49</f>
        <v>#VALUE!</v>
      </c>
    </row>
    <row r="3030" spans="1:3">
      <c r="A3030" s="375" t="str">
        <f>IF(ISBLANK('Unit Type (47)'!B45), " ", 'Unit Type (47)'!B45)</f>
        <v xml:space="preserve"> </v>
      </c>
      <c r="B3030" s="375" t="str">
        <f>IF(ISBLANK('Unit Type (47)'!C45), " ", 'Unit Type (47)'!C45)</f>
        <v xml:space="preserve"> </v>
      </c>
      <c r="C3030" s="375" t="e">
        <f>B3030*'Summary Sheet'!$C$49</f>
        <v>#VALUE!</v>
      </c>
    </row>
    <row r="3031" spans="1:3">
      <c r="A3031" s="375" t="str">
        <f>IF(ISBLANK('Unit Type (47)'!B46), " ", 'Unit Type (47)'!B46)</f>
        <v xml:space="preserve"> </v>
      </c>
      <c r="B3031" s="375" t="str">
        <f>IF(ISBLANK('Unit Type (47)'!C46), " ", 'Unit Type (47)'!C46)</f>
        <v xml:space="preserve"> </v>
      </c>
      <c r="C3031" s="375" t="e">
        <f>B3031*'Summary Sheet'!$C$49</f>
        <v>#VALUE!</v>
      </c>
    </row>
    <row r="3032" spans="1:3">
      <c r="A3032" s="375" t="str">
        <f>IF(ISBLANK('Unit Type (47)'!B47), " ", 'Unit Type (47)'!B47)</f>
        <v xml:space="preserve"> </v>
      </c>
      <c r="B3032" s="375" t="str">
        <f>IF(ISBLANK('Unit Type (47)'!C47), " ", 'Unit Type (47)'!C47)</f>
        <v xml:space="preserve"> </v>
      </c>
      <c r="C3032" s="375" t="e">
        <f>B3032*'Summary Sheet'!$C$49</f>
        <v>#VALUE!</v>
      </c>
    </row>
    <row r="3033" spans="1:3">
      <c r="A3033" s="375" t="str">
        <f>IF(ISBLANK('Unit Type (47)'!B48), " ", 'Unit Type (47)'!B48)</f>
        <v xml:space="preserve"> </v>
      </c>
      <c r="B3033" s="375" t="str">
        <f>IF(ISBLANK('Unit Type (47)'!C48), " ", 'Unit Type (47)'!C48)</f>
        <v xml:space="preserve"> </v>
      </c>
      <c r="C3033" s="375" t="e">
        <f>B3033*'Summary Sheet'!$C$49</f>
        <v>#VALUE!</v>
      </c>
    </row>
    <row r="3034" spans="1:3">
      <c r="A3034" s="375" t="str">
        <f>IF(ISBLANK('Unit Type (47)'!B49), " ", 'Unit Type (47)'!B49)</f>
        <v xml:space="preserve"> </v>
      </c>
      <c r="B3034" s="375" t="str">
        <f>IF(ISBLANK('Unit Type (47)'!C49), " ", 'Unit Type (47)'!C49)</f>
        <v xml:space="preserve"> </v>
      </c>
      <c r="C3034" s="375" t="e">
        <f>B3034*'Summary Sheet'!$C$49</f>
        <v>#VALUE!</v>
      </c>
    </row>
    <row r="3035" spans="1:3">
      <c r="A3035" s="375" t="str">
        <f>IF(ISBLANK('Unit Type (47)'!B50), " ", 'Unit Type (47)'!B50)</f>
        <v xml:space="preserve"> </v>
      </c>
      <c r="B3035" s="375" t="str">
        <f>IF(ISBLANK('Unit Type (47)'!C50), " ", 'Unit Type (47)'!C50)</f>
        <v xml:space="preserve"> </v>
      </c>
      <c r="C3035" s="375" t="e">
        <f>B3035*'Summary Sheet'!$C$49</f>
        <v>#VALUE!</v>
      </c>
    </row>
    <row r="3036" spans="1:3">
      <c r="A3036" s="375" t="str">
        <f>IF(ISBLANK('Unit Type (47)'!B51), " ", 'Unit Type (47)'!B51)</f>
        <v xml:space="preserve"> </v>
      </c>
      <c r="B3036" s="375" t="str">
        <f>IF(ISBLANK('Unit Type (47)'!C51), " ", 'Unit Type (47)'!C51)</f>
        <v xml:space="preserve"> </v>
      </c>
      <c r="C3036" s="375" t="e">
        <f>B3036*'Summary Sheet'!$C$49</f>
        <v>#VALUE!</v>
      </c>
    </row>
    <row r="3037" spans="1:3">
      <c r="A3037" s="375" t="str">
        <f>IF(ISBLANK('Unit Type (47)'!B52), " ", 'Unit Type (47)'!B52)</f>
        <v xml:space="preserve"> </v>
      </c>
      <c r="B3037" s="375" t="str">
        <f>IF(ISBLANK('Unit Type (47)'!C52), " ", 'Unit Type (47)'!C52)</f>
        <v xml:space="preserve"> </v>
      </c>
      <c r="C3037" s="375" t="e">
        <f>B3037*'Summary Sheet'!$C$49</f>
        <v>#VALUE!</v>
      </c>
    </row>
    <row r="3038" spans="1:3">
      <c r="A3038" s="375" t="str">
        <f>IF(ISBLANK('Unit Type (47)'!B53), " ", 'Unit Type (47)'!B53)</f>
        <v xml:space="preserve"> </v>
      </c>
      <c r="B3038" s="375" t="str">
        <f>IF(ISBLANK('Unit Type (47)'!C53), " ", 'Unit Type (47)'!C53)</f>
        <v xml:space="preserve"> </v>
      </c>
      <c r="C3038" s="375" t="e">
        <f>B3038*'Summary Sheet'!$C$49</f>
        <v>#VALUE!</v>
      </c>
    </row>
    <row r="3039" spans="1:3">
      <c r="A3039" s="375" t="str">
        <f>IF(ISBLANK('Unit Type (47)'!B54), " ", 'Unit Type (47)'!B54)</f>
        <v xml:space="preserve"> </v>
      </c>
      <c r="B3039" s="375" t="str">
        <f>IF(ISBLANK('Unit Type (47)'!C54), " ", 'Unit Type (47)'!C54)</f>
        <v xml:space="preserve"> </v>
      </c>
      <c r="C3039" s="375" t="e">
        <f>B3039*'Summary Sheet'!$C$49</f>
        <v>#VALUE!</v>
      </c>
    </row>
    <row r="3040" spans="1:3">
      <c r="A3040" s="375" t="str">
        <f>IF(ISBLANK('Unit Type (47)'!B55), " ", 'Unit Type (47)'!B55)</f>
        <v xml:space="preserve"> </v>
      </c>
      <c r="B3040" s="375" t="str">
        <f>IF(ISBLANK('Unit Type (47)'!C55), " ", 'Unit Type (47)'!C55)</f>
        <v xml:space="preserve"> </v>
      </c>
      <c r="C3040" s="375" t="e">
        <f>B3040*'Summary Sheet'!$C$49</f>
        <v>#VALUE!</v>
      </c>
    </row>
    <row r="3041" spans="1:3">
      <c r="A3041" s="375" t="str">
        <f>IF(ISBLANK('Unit Type (47)'!B56), " ", 'Unit Type (47)'!B56)</f>
        <v xml:space="preserve"> </v>
      </c>
      <c r="B3041" s="375" t="str">
        <f>IF(ISBLANK('Unit Type (47)'!C56), " ", 'Unit Type (47)'!C56)</f>
        <v xml:space="preserve"> </v>
      </c>
      <c r="C3041" s="375" t="e">
        <f>B3041*'Summary Sheet'!$C$49</f>
        <v>#VALUE!</v>
      </c>
    </row>
    <row r="3042" spans="1:3">
      <c r="A3042" s="375" t="str">
        <f>IF(ISBLANK('Unit Type (47)'!B57), " ", 'Unit Type (47)'!B57)</f>
        <v xml:space="preserve"> </v>
      </c>
      <c r="B3042" s="375" t="str">
        <f>IF(ISBLANK('Unit Type (47)'!C57), " ", 'Unit Type (47)'!C57)</f>
        <v xml:space="preserve"> </v>
      </c>
      <c r="C3042" s="375" t="e">
        <f>B3042*'Summary Sheet'!$C$49</f>
        <v>#VALUE!</v>
      </c>
    </row>
    <row r="3043" spans="1:3">
      <c r="A3043" s="375" t="str">
        <f>IF(ISBLANK('Unit Type (47)'!B58), " ", 'Unit Type (47)'!B58)</f>
        <v xml:space="preserve"> </v>
      </c>
      <c r="B3043" s="375" t="str">
        <f>IF(ISBLANK('Unit Type (47)'!C58), " ", 'Unit Type (47)'!C58)</f>
        <v xml:space="preserve"> </v>
      </c>
      <c r="C3043" s="375" t="e">
        <f>B3043*'Summary Sheet'!$C$49</f>
        <v>#VALUE!</v>
      </c>
    </row>
    <row r="3044" spans="1:3">
      <c r="A3044" s="375" t="str">
        <f>IF(ISBLANK('Unit Type (47)'!B59), " ", 'Unit Type (47)'!B59)</f>
        <v xml:space="preserve"> </v>
      </c>
      <c r="B3044" s="375" t="str">
        <f>IF(ISBLANK('Unit Type (47)'!C59), " ", 'Unit Type (47)'!C59)</f>
        <v xml:space="preserve"> </v>
      </c>
      <c r="C3044" s="375" t="e">
        <f>B3044*'Summary Sheet'!$C$49</f>
        <v>#VALUE!</v>
      </c>
    </row>
    <row r="3045" spans="1:3">
      <c r="A3045" s="375" t="str">
        <f>IF(ISBLANK('Unit Type (47)'!B60), " ", 'Unit Type (47)'!B60)</f>
        <v xml:space="preserve"> </v>
      </c>
      <c r="B3045" s="375" t="str">
        <f>IF(ISBLANK('Unit Type (47)'!C60), " ", 'Unit Type (47)'!C60)</f>
        <v xml:space="preserve"> </v>
      </c>
      <c r="C3045" s="375" t="e">
        <f>B3045*'Summary Sheet'!$C$49</f>
        <v>#VALUE!</v>
      </c>
    </row>
    <row r="3046" spans="1:3">
      <c r="A3046" s="375" t="str">
        <f>IF(ISBLANK('Unit Type (47)'!B61), " ", 'Unit Type (47)'!B61)</f>
        <v xml:space="preserve"> </v>
      </c>
      <c r="B3046" s="375" t="str">
        <f>IF(ISBLANK('Unit Type (47)'!C61), " ", 'Unit Type (47)'!C61)</f>
        <v xml:space="preserve"> </v>
      </c>
      <c r="C3046" s="375" t="e">
        <f>B3046*'Summary Sheet'!$C$49</f>
        <v>#VALUE!</v>
      </c>
    </row>
    <row r="3047" spans="1:3">
      <c r="A3047" s="375" t="str">
        <f>IF(ISBLANK('Unit Type (47)'!B62), " ", 'Unit Type (47)'!B62)</f>
        <v xml:space="preserve"> </v>
      </c>
      <c r="B3047" s="375" t="str">
        <f>IF(ISBLANK('Unit Type (47)'!C62), " ", 'Unit Type (47)'!C62)</f>
        <v xml:space="preserve"> </v>
      </c>
      <c r="C3047" s="375" t="e">
        <f>B3047*'Summary Sheet'!$C$49</f>
        <v>#VALUE!</v>
      </c>
    </row>
    <row r="3048" spans="1:3">
      <c r="A3048" s="375" t="str">
        <f>IF(ISBLANK('Unit Type (47)'!B63), " ", 'Unit Type (47)'!B63)</f>
        <v xml:space="preserve"> </v>
      </c>
      <c r="B3048" s="375" t="str">
        <f>IF(ISBLANK('Unit Type (47)'!C63), " ", 'Unit Type (47)'!C63)</f>
        <v xml:space="preserve"> </v>
      </c>
      <c r="C3048" s="375" t="e">
        <f>B3048*'Summary Sheet'!$C$49</f>
        <v>#VALUE!</v>
      </c>
    </row>
    <row r="3049" spans="1:3">
      <c r="A3049" s="375" t="str">
        <f>IF(ISBLANK('Unit Type (47)'!B64), " ", 'Unit Type (47)'!B64)</f>
        <v xml:space="preserve"> </v>
      </c>
      <c r="B3049" s="375" t="str">
        <f>IF(ISBLANK('Unit Type (47)'!C64), " ", 'Unit Type (47)'!C64)</f>
        <v xml:space="preserve"> </v>
      </c>
      <c r="C3049" s="375" t="e">
        <f>B3049*'Summary Sheet'!$C$49</f>
        <v>#VALUE!</v>
      </c>
    </row>
    <row r="3050" spans="1:3">
      <c r="A3050" s="375" t="str">
        <f>IF(ISBLANK('Unit Type (47)'!B65), " ", 'Unit Type (47)'!B65)</f>
        <v xml:space="preserve"> </v>
      </c>
      <c r="B3050" s="375" t="str">
        <f>IF(ISBLANK('Unit Type (47)'!C65), " ", 'Unit Type (47)'!C65)</f>
        <v xml:space="preserve"> </v>
      </c>
      <c r="C3050" s="375" t="e">
        <f>B3050*'Summary Sheet'!$C$49</f>
        <v>#VALUE!</v>
      </c>
    </row>
    <row r="3051" spans="1:3">
      <c r="A3051" s="375" t="str">
        <f>IF(ISBLANK('Unit Type (47)'!B66), " ", 'Unit Type (47)'!B66)</f>
        <v xml:space="preserve"> </v>
      </c>
      <c r="B3051" s="375" t="str">
        <f>IF(ISBLANK('Unit Type (47)'!C66), " ", 'Unit Type (47)'!C66)</f>
        <v xml:space="preserve"> </v>
      </c>
      <c r="C3051" s="375" t="e">
        <f>B3051*'Summary Sheet'!$C$49</f>
        <v>#VALUE!</v>
      </c>
    </row>
    <row r="3052" spans="1:3">
      <c r="A3052" s="375" t="str">
        <f>IF(ISBLANK('Unit Type (47)'!B67), " ", 'Unit Type (47)'!B67)</f>
        <v xml:space="preserve"> </v>
      </c>
      <c r="B3052" s="375" t="str">
        <f>IF(ISBLANK('Unit Type (47)'!C67), " ", 'Unit Type (47)'!C67)</f>
        <v xml:space="preserve"> </v>
      </c>
      <c r="C3052" s="375" t="e">
        <f>B3052*'Summary Sheet'!$C$49</f>
        <v>#VALUE!</v>
      </c>
    </row>
    <row r="3053" spans="1:3">
      <c r="A3053" s="375" t="str">
        <f>IF(ISBLANK('Unit Type (47)'!B68), " ", 'Unit Type (47)'!B68)</f>
        <v xml:space="preserve"> </v>
      </c>
      <c r="B3053" s="375" t="str">
        <f>IF(ISBLANK('Unit Type (47)'!C68), " ", 'Unit Type (47)'!C68)</f>
        <v xml:space="preserve"> </v>
      </c>
      <c r="C3053" s="375" t="e">
        <f>B3053*'Summary Sheet'!$C$49</f>
        <v>#VALUE!</v>
      </c>
    </row>
    <row r="3054" spans="1:3">
      <c r="A3054" s="375" t="str">
        <f>IF(ISBLANK('Unit Type (47)'!B69), " ", 'Unit Type (47)'!B69)</f>
        <v xml:space="preserve"> </v>
      </c>
      <c r="B3054" s="375" t="str">
        <f>IF(ISBLANK('Unit Type (47)'!C69), " ", 'Unit Type (47)'!C69)</f>
        <v xml:space="preserve"> </v>
      </c>
      <c r="C3054" s="375" t="e">
        <f>B3054*'Summary Sheet'!$C$49</f>
        <v>#VALUE!</v>
      </c>
    </row>
    <row r="3055" spans="1:3">
      <c r="A3055" s="375" t="str">
        <f>IF(ISBLANK('Unit Type (47)'!B70), " ", 'Unit Type (47)'!B70)</f>
        <v xml:space="preserve"> </v>
      </c>
      <c r="B3055" s="375" t="str">
        <f>IF(ISBLANK('Unit Type (47)'!C70), " ", 'Unit Type (47)'!C70)</f>
        <v xml:space="preserve"> </v>
      </c>
      <c r="C3055" s="375" t="e">
        <f>B3055*'Summary Sheet'!$C$49</f>
        <v>#VALUE!</v>
      </c>
    </row>
    <row r="3056" spans="1:3">
      <c r="A3056" s="375" t="str">
        <f>IF(ISBLANK('Unit Type (48)'!B6), " ", 'Unit Type (48)'!B6)</f>
        <v xml:space="preserve"> </v>
      </c>
      <c r="B3056" s="375" t="str">
        <f>IF(ISBLANK('Unit Type (48)'!C6), " ", 'Unit Type (48)'!C6)</f>
        <v xml:space="preserve"> </v>
      </c>
      <c r="C3056" s="375" t="e">
        <f>B3056*'Summary Sheet'!$C$50</f>
        <v>#VALUE!</v>
      </c>
    </row>
    <row r="3057" spans="1:3">
      <c r="A3057" s="375" t="str">
        <f>IF(ISBLANK('Unit Type (48)'!B7), " ", 'Unit Type (48)'!B7)</f>
        <v xml:space="preserve"> </v>
      </c>
      <c r="B3057" s="375" t="str">
        <f>IF(ISBLANK('Unit Type (48)'!C7), " ", 'Unit Type (48)'!C7)</f>
        <v xml:space="preserve"> </v>
      </c>
      <c r="C3057" s="375" t="e">
        <f>B3057*'Summary Sheet'!$C$50</f>
        <v>#VALUE!</v>
      </c>
    </row>
    <row r="3058" spans="1:3">
      <c r="A3058" s="375" t="str">
        <f>IF(ISBLANK('Unit Type (48)'!B8), " ", 'Unit Type (48)'!B8)</f>
        <v xml:space="preserve"> </v>
      </c>
      <c r="B3058" s="375" t="str">
        <f>IF(ISBLANK('Unit Type (48)'!C8), " ", 'Unit Type (48)'!C8)</f>
        <v xml:space="preserve"> </v>
      </c>
      <c r="C3058" s="375" t="e">
        <f>B3058*'Summary Sheet'!$C$50</f>
        <v>#VALUE!</v>
      </c>
    </row>
    <row r="3059" spans="1:3">
      <c r="A3059" s="375" t="str">
        <f>IF(ISBLANK('Unit Type (48)'!B9), " ", 'Unit Type (48)'!B9)</f>
        <v xml:space="preserve"> </v>
      </c>
      <c r="B3059" s="375" t="str">
        <f>IF(ISBLANK('Unit Type (48)'!C9), " ", 'Unit Type (48)'!C9)</f>
        <v xml:space="preserve"> </v>
      </c>
      <c r="C3059" s="375" t="e">
        <f>B3059*'Summary Sheet'!$C$50</f>
        <v>#VALUE!</v>
      </c>
    </row>
    <row r="3060" spans="1:3">
      <c r="A3060" s="375" t="str">
        <f>IF(ISBLANK('Unit Type (48)'!B10), " ", 'Unit Type (48)'!B10)</f>
        <v xml:space="preserve"> </v>
      </c>
      <c r="B3060" s="375" t="str">
        <f>IF(ISBLANK('Unit Type (48)'!C10), " ", 'Unit Type (48)'!C10)</f>
        <v xml:space="preserve"> </v>
      </c>
      <c r="C3060" s="375" t="e">
        <f>B3060*'Summary Sheet'!$C$50</f>
        <v>#VALUE!</v>
      </c>
    </row>
    <row r="3061" spans="1:3">
      <c r="A3061" s="375" t="str">
        <f>IF(ISBLANK('Unit Type (48)'!B11), " ", 'Unit Type (48)'!B11)</f>
        <v xml:space="preserve"> </v>
      </c>
      <c r="B3061" s="375" t="str">
        <f>IF(ISBLANK('Unit Type (48)'!C11), " ", 'Unit Type (48)'!C11)</f>
        <v xml:space="preserve"> </v>
      </c>
      <c r="C3061" s="375" t="e">
        <f>B3061*'Summary Sheet'!$C$50</f>
        <v>#VALUE!</v>
      </c>
    </row>
    <row r="3062" spans="1:3">
      <c r="A3062" s="375" t="str">
        <f>IF(ISBLANK('Unit Type (48)'!B12), " ", 'Unit Type (48)'!B12)</f>
        <v xml:space="preserve"> </v>
      </c>
      <c r="B3062" s="375" t="str">
        <f>IF(ISBLANK('Unit Type (48)'!C12), " ", 'Unit Type (48)'!C12)</f>
        <v xml:space="preserve"> </v>
      </c>
      <c r="C3062" s="375" t="e">
        <f>B3062*'Summary Sheet'!$C$50</f>
        <v>#VALUE!</v>
      </c>
    </row>
    <row r="3063" spans="1:3">
      <c r="A3063" s="375" t="str">
        <f>IF(ISBLANK('Unit Type (48)'!B13), " ", 'Unit Type (48)'!B13)</f>
        <v xml:space="preserve"> </v>
      </c>
      <c r="B3063" s="375" t="str">
        <f>IF(ISBLANK('Unit Type (48)'!C13), " ", 'Unit Type (48)'!C13)</f>
        <v xml:space="preserve"> </v>
      </c>
      <c r="C3063" s="375" t="e">
        <f>B3063*'Summary Sheet'!$C$50</f>
        <v>#VALUE!</v>
      </c>
    </row>
    <row r="3064" spans="1:3">
      <c r="A3064" s="375" t="str">
        <f>IF(ISBLANK('Unit Type (48)'!B14), " ", 'Unit Type (48)'!B14)</f>
        <v xml:space="preserve"> </v>
      </c>
      <c r="B3064" s="375" t="str">
        <f>IF(ISBLANK('Unit Type (48)'!C14), " ", 'Unit Type (48)'!C14)</f>
        <v xml:space="preserve"> </v>
      </c>
      <c r="C3064" s="375" t="e">
        <f>B3064*'Summary Sheet'!$C$50</f>
        <v>#VALUE!</v>
      </c>
    </row>
    <row r="3065" spans="1:3">
      <c r="A3065" s="375" t="str">
        <f>IF(ISBLANK('Unit Type (48)'!B15), " ", 'Unit Type (48)'!B15)</f>
        <v xml:space="preserve"> </v>
      </c>
      <c r="B3065" s="375" t="str">
        <f>IF(ISBLANK('Unit Type (48)'!C15), " ", 'Unit Type (48)'!C15)</f>
        <v xml:space="preserve"> </v>
      </c>
      <c r="C3065" s="375" t="e">
        <f>B3065*'Summary Sheet'!$C$50</f>
        <v>#VALUE!</v>
      </c>
    </row>
    <row r="3066" spans="1:3">
      <c r="A3066" s="375" t="str">
        <f>IF(ISBLANK('Unit Type (48)'!B16), " ", 'Unit Type (48)'!B16)</f>
        <v xml:space="preserve"> </v>
      </c>
      <c r="B3066" s="375" t="str">
        <f>IF(ISBLANK('Unit Type (48)'!C16), " ", 'Unit Type (48)'!C16)</f>
        <v xml:space="preserve"> </v>
      </c>
      <c r="C3066" s="375" t="e">
        <f>B3066*'Summary Sheet'!$C$50</f>
        <v>#VALUE!</v>
      </c>
    </row>
    <row r="3067" spans="1:3">
      <c r="A3067" s="375" t="str">
        <f>IF(ISBLANK('Unit Type (48)'!B17), " ", 'Unit Type (48)'!B17)</f>
        <v xml:space="preserve"> </v>
      </c>
      <c r="B3067" s="375" t="str">
        <f>IF(ISBLANK('Unit Type (48)'!C17), " ", 'Unit Type (48)'!C17)</f>
        <v xml:space="preserve"> </v>
      </c>
      <c r="C3067" s="375" t="e">
        <f>B3067*'Summary Sheet'!$C$50</f>
        <v>#VALUE!</v>
      </c>
    </row>
    <row r="3068" spans="1:3">
      <c r="A3068" s="375" t="str">
        <f>IF(ISBLANK('Unit Type (48)'!B18), " ", 'Unit Type (48)'!B18)</f>
        <v xml:space="preserve"> </v>
      </c>
      <c r="B3068" s="375" t="str">
        <f>IF(ISBLANK('Unit Type (48)'!C18), " ", 'Unit Type (48)'!C18)</f>
        <v xml:space="preserve"> </v>
      </c>
      <c r="C3068" s="375" t="e">
        <f>B3068*'Summary Sheet'!$C$50</f>
        <v>#VALUE!</v>
      </c>
    </row>
    <row r="3069" spans="1:3">
      <c r="A3069" s="375" t="str">
        <f>IF(ISBLANK('Unit Type (48)'!B19), " ", 'Unit Type (48)'!B19)</f>
        <v xml:space="preserve"> </v>
      </c>
      <c r="B3069" s="375" t="str">
        <f>IF(ISBLANK('Unit Type (48)'!C19), " ", 'Unit Type (48)'!C19)</f>
        <v xml:space="preserve"> </v>
      </c>
      <c r="C3069" s="375" t="e">
        <f>B3069*'Summary Sheet'!$C$50</f>
        <v>#VALUE!</v>
      </c>
    </row>
    <row r="3070" spans="1:3">
      <c r="A3070" s="375" t="str">
        <f>IF(ISBLANK('Unit Type (48)'!B20), " ", 'Unit Type (48)'!B20)</f>
        <v xml:space="preserve"> </v>
      </c>
      <c r="B3070" s="375" t="str">
        <f>IF(ISBLANK('Unit Type (48)'!C20), " ", 'Unit Type (48)'!C20)</f>
        <v xml:space="preserve"> </v>
      </c>
      <c r="C3070" s="375" t="e">
        <f>B3070*'Summary Sheet'!$C$50</f>
        <v>#VALUE!</v>
      </c>
    </row>
    <row r="3071" spans="1:3">
      <c r="A3071" s="375" t="str">
        <f>IF(ISBLANK('Unit Type (48)'!B21), " ", 'Unit Type (48)'!B21)</f>
        <v xml:space="preserve"> </v>
      </c>
      <c r="B3071" s="375" t="str">
        <f>IF(ISBLANK('Unit Type (48)'!C21), " ", 'Unit Type (48)'!C21)</f>
        <v xml:space="preserve"> </v>
      </c>
      <c r="C3071" s="375" t="e">
        <f>B3071*'Summary Sheet'!$C$50</f>
        <v>#VALUE!</v>
      </c>
    </row>
    <row r="3072" spans="1:3">
      <c r="A3072" s="375" t="str">
        <f>IF(ISBLANK('Unit Type (48)'!B22), " ", 'Unit Type (48)'!B22)</f>
        <v xml:space="preserve"> </v>
      </c>
      <c r="B3072" s="375" t="str">
        <f>IF(ISBLANK('Unit Type (48)'!C22), " ", 'Unit Type (48)'!C22)</f>
        <v xml:space="preserve"> </v>
      </c>
      <c r="C3072" s="375" t="e">
        <f>B3072*'Summary Sheet'!$C$50</f>
        <v>#VALUE!</v>
      </c>
    </row>
    <row r="3073" spans="1:3">
      <c r="A3073" s="375" t="str">
        <f>IF(ISBLANK('Unit Type (48)'!B23), " ", 'Unit Type (48)'!B23)</f>
        <v xml:space="preserve"> </v>
      </c>
      <c r="B3073" s="375" t="str">
        <f>IF(ISBLANK('Unit Type (48)'!C23), " ", 'Unit Type (48)'!C23)</f>
        <v xml:space="preserve"> </v>
      </c>
      <c r="C3073" s="375" t="e">
        <f>B3073*'Summary Sheet'!$C$50</f>
        <v>#VALUE!</v>
      </c>
    </row>
    <row r="3074" spans="1:3">
      <c r="A3074" s="375" t="str">
        <f>IF(ISBLANK('Unit Type (48)'!B24), " ", 'Unit Type (48)'!B24)</f>
        <v xml:space="preserve"> </v>
      </c>
      <c r="B3074" s="375" t="str">
        <f>IF(ISBLANK('Unit Type (48)'!C24), " ", 'Unit Type (48)'!C24)</f>
        <v xml:space="preserve"> </v>
      </c>
      <c r="C3074" s="375" t="e">
        <f>B3074*'Summary Sheet'!$C$50</f>
        <v>#VALUE!</v>
      </c>
    </row>
    <row r="3075" spans="1:3">
      <c r="A3075" s="375" t="str">
        <f>IF(ISBLANK('Unit Type (48)'!B25), " ", 'Unit Type (48)'!B25)</f>
        <v xml:space="preserve"> </v>
      </c>
      <c r="B3075" s="375" t="str">
        <f>IF(ISBLANK('Unit Type (48)'!C25), " ", 'Unit Type (48)'!C25)</f>
        <v xml:space="preserve"> </v>
      </c>
      <c r="C3075" s="375" t="e">
        <f>B3075*'Summary Sheet'!$C$50</f>
        <v>#VALUE!</v>
      </c>
    </row>
    <row r="3076" spans="1:3">
      <c r="A3076" s="375" t="str">
        <f>IF(ISBLANK('Unit Type (48)'!B26), " ", 'Unit Type (48)'!B26)</f>
        <v xml:space="preserve"> </v>
      </c>
      <c r="B3076" s="375" t="str">
        <f>IF(ISBLANK('Unit Type (48)'!C26), " ", 'Unit Type (48)'!C26)</f>
        <v xml:space="preserve"> </v>
      </c>
      <c r="C3076" s="375" t="e">
        <f>B3076*'Summary Sheet'!$C$50</f>
        <v>#VALUE!</v>
      </c>
    </row>
    <row r="3077" spans="1:3">
      <c r="A3077" s="375" t="str">
        <f>IF(ISBLANK('Unit Type (48)'!B27), " ", 'Unit Type (48)'!B27)</f>
        <v xml:space="preserve"> </v>
      </c>
      <c r="B3077" s="375" t="str">
        <f>IF(ISBLANK('Unit Type (48)'!C27), " ", 'Unit Type (48)'!C27)</f>
        <v xml:space="preserve"> </v>
      </c>
      <c r="C3077" s="375" t="e">
        <f>B3077*'Summary Sheet'!$C$50</f>
        <v>#VALUE!</v>
      </c>
    </row>
    <row r="3078" spans="1:3">
      <c r="A3078" s="375" t="str">
        <f>IF(ISBLANK('Unit Type (48)'!B28), " ", 'Unit Type (48)'!B28)</f>
        <v xml:space="preserve"> </v>
      </c>
      <c r="B3078" s="375" t="str">
        <f>IF(ISBLANK('Unit Type (48)'!C28), " ", 'Unit Type (48)'!C28)</f>
        <v xml:space="preserve"> </v>
      </c>
      <c r="C3078" s="375" t="e">
        <f>B3078*'Summary Sheet'!$C$50</f>
        <v>#VALUE!</v>
      </c>
    </row>
    <row r="3079" spans="1:3">
      <c r="A3079" s="375" t="str">
        <f>IF(ISBLANK('Unit Type (48)'!B29), " ", 'Unit Type (48)'!B29)</f>
        <v xml:space="preserve"> </v>
      </c>
      <c r="B3079" s="375" t="str">
        <f>IF(ISBLANK('Unit Type (48)'!C29), " ", 'Unit Type (48)'!C29)</f>
        <v xml:space="preserve"> </v>
      </c>
      <c r="C3079" s="375" t="e">
        <f>B3079*'Summary Sheet'!$C$50</f>
        <v>#VALUE!</v>
      </c>
    </row>
    <row r="3080" spans="1:3">
      <c r="A3080" s="375" t="str">
        <f>IF(ISBLANK('Unit Type (48)'!B30), " ", 'Unit Type (48)'!B30)</f>
        <v xml:space="preserve"> </v>
      </c>
      <c r="B3080" s="375" t="str">
        <f>IF(ISBLANK('Unit Type (48)'!C30), " ", 'Unit Type (48)'!C30)</f>
        <v xml:space="preserve"> </v>
      </c>
      <c r="C3080" s="375" t="e">
        <f>B3080*'Summary Sheet'!$C$50</f>
        <v>#VALUE!</v>
      </c>
    </row>
    <row r="3081" spans="1:3">
      <c r="A3081" s="375" t="str">
        <f>IF(ISBLANK('Unit Type (48)'!B31), " ", 'Unit Type (48)'!B31)</f>
        <v xml:space="preserve"> </v>
      </c>
      <c r="B3081" s="375" t="str">
        <f>IF(ISBLANK('Unit Type (48)'!C31), " ", 'Unit Type (48)'!C31)</f>
        <v xml:space="preserve"> </v>
      </c>
      <c r="C3081" s="375" t="e">
        <f>B3081*'Summary Sheet'!$C$50</f>
        <v>#VALUE!</v>
      </c>
    </row>
    <row r="3082" spans="1:3">
      <c r="A3082" s="375" t="str">
        <f>IF(ISBLANK('Unit Type (48)'!B32), " ", 'Unit Type (48)'!B32)</f>
        <v xml:space="preserve"> </v>
      </c>
      <c r="B3082" s="375" t="str">
        <f>IF(ISBLANK('Unit Type (48)'!C32), " ", 'Unit Type (48)'!C32)</f>
        <v xml:space="preserve"> </v>
      </c>
      <c r="C3082" s="375" t="e">
        <f>B3082*'Summary Sheet'!$C$50</f>
        <v>#VALUE!</v>
      </c>
    </row>
    <row r="3083" spans="1:3">
      <c r="A3083" s="375" t="str">
        <f>IF(ISBLANK('Unit Type (48)'!B33), " ", 'Unit Type (48)'!B33)</f>
        <v xml:space="preserve"> </v>
      </c>
      <c r="B3083" s="375" t="str">
        <f>IF(ISBLANK('Unit Type (48)'!C33), " ", 'Unit Type (48)'!C33)</f>
        <v xml:space="preserve"> </v>
      </c>
      <c r="C3083" s="375" t="e">
        <f>B3083*'Summary Sheet'!$C$50</f>
        <v>#VALUE!</v>
      </c>
    </row>
    <row r="3084" spans="1:3">
      <c r="A3084" s="375" t="str">
        <f>IF(ISBLANK('Unit Type (48)'!B34), " ", 'Unit Type (48)'!B34)</f>
        <v xml:space="preserve"> </v>
      </c>
      <c r="B3084" s="375" t="str">
        <f>IF(ISBLANK('Unit Type (48)'!C34), " ", 'Unit Type (48)'!C34)</f>
        <v xml:space="preserve"> </v>
      </c>
      <c r="C3084" s="375" t="e">
        <f>B3084*'Summary Sheet'!$C$50</f>
        <v>#VALUE!</v>
      </c>
    </row>
    <row r="3085" spans="1:3">
      <c r="A3085" s="375" t="str">
        <f>IF(ISBLANK('Unit Type (48)'!B35), " ", 'Unit Type (48)'!B35)</f>
        <v xml:space="preserve"> </v>
      </c>
      <c r="B3085" s="375" t="str">
        <f>IF(ISBLANK('Unit Type (48)'!C35), " ", 'Unit Type (48)'!C35)</f>
        <v xml:space="preserve"> </v>
      </c>
      <c r="C3085" s="375" t="e">
        <f>B3085*'Summary Sheet'!$C$50</f>
        <v>#VALUE!</v>
      </c>
    </row>
    <row r="3086" spans="1:3">
      <c r="A3086" s="375" t="str">
        <f>IF(ISBLANK('Unit Type (48)'!B36), " ", 'Unit Type (48)'!B36)</f>
        <v xml:space="preserve"> </v>
      </c>
      <c r="B3086" s="375" t="str">
        <f>IF(ISBLANK('Unit Type (48)'!C36), " ", 'Unit Type (48)'!C36)</f>
        <v xml:space="preserve"> </v>
      </c>
      <c r="C3086" s="375" t="e">
        <f>B3086*'Summary Sheet'!$C$50</f>
        <v>#VALUE!</v>
      </c>
    </row>
    <row r="3087" spans="1:3">
      <c r="A3087" s="375" t="str">
        <f>IF(ISBLANK('Unit Type (48)'!B37), " ", 'Unit Type (48)'!B37)</f>
        <v xml:space="preserve"> </v>
      </c>
      <c r="B3087" s="375" t="str">
        <f>IF(ISBLANK('Unit Type (48)'!C37), " ", 'Unit Type (48)'!C37)</f>
        <v xml:space="preserve"> </v>
      </c>
      <c r="C3087" s="375" t="e">
        <f>B3087*'Summary Sheet'!$C$50</f>
        <v>#VALUE!</v>
      </c>
    </row>
    <row r="3088" spans="1:3">
      <c r="A3088" s="375" t="str">
        <f>IF(ISBLANK('Unit Type (48)'!B38), " ", 'Unit Type (48)'!B38)</f>
        <v xml:space="preserve"> </v>
      </c>
      <c r="B3088" s="375" t="str">
        <f>IF(ISBLANK('Unit Type (48)'!C38), " ", 'Unit Type (48)'!C38)</f>
        <v xml:space="preserve"> </v>
      </c>
      <c r="C3088" s="375" t="e">
        <f>B3088*'Summary Sheet'!$C$50</f>
        <v>#VALUE!</v>
      </c>
    </row>
    <row r="3089" spans="1:3">
      <c r="A3089" s="375" t="str">
        <f>IF(ISBLANK('Unit Type (48)'!B39), " ", 'Unit Type (48)'!B39)</f>
        <v xml:space="preserve"> </v>
      </c>
      <c r="B3089" s="375" t="str">
        <f>IF(ISBLANK('Unit Type (48)'!C39), " ", 'Unit Type (48)'!C39)</f>
        <v xml:space="preserve"> </v>
      </c>
      <c r="C3089" s="375" t="e">
        <f>B3089*'Summary Sheet'!$C$50</f>
        <v>#VALUE!</v>
      </c>
    </row>
    <row r="3090" spans="1:3">
      <c r="A3090" s="375" t="str">
        <f>IF(ISBLANK('Unit Type (48)'!B40), " ", 'Unit Type (48)'!B40)</f>
        <v xml:space="preserve"> </v>
      </c>
      <c r="B3090" s="375" t="str">
        <f>IF(ISBLANK('Unit Type (48)'!C40), " ", 'Unit Type (48)'!C40)</f>
        <v xml:space="preserve"> </v>
      </c>
      <c r="C3090" s="375" t="e">
        <f>B3090*'Summary Sheet'!$C$50</f>
        <v>#VALUE!</v>
      </c>
    </row>
    <row r="3091" spans="1:3">
      <c r="A3091" s="375" t="str">
        <f>IF(ISBLANK('Unit Type (48)'!B41), " ", 'Unit Type (48)'!B41)</f>
        <v xml:space="preserve"> </v>
      </c>
      <c r="B3091" s="375" t="str">
        <f>IF(ISBLANK('Unit Type (48)'!C41), " ", 'Unit Type (48)'!C41)</f>
        <v xml:space="preserve"> </v>
      </c>
      <c r="C3091" s="375" t="e">
        <f>B3091*'Summary Sheet'!$C$50</f>
        <v>#VALUE!</v>
      </c>
    </row>
    <row r="3092" spans="1:3">
      <c r="A3092" s="375" t="str">
        <f>IF(ISBLANK('Unit Type (48)'!B42), " ", 'Unit Type (48)'!B42)</f>
        <v xml:space="preserve"> </v>
      </c>
      <c r="B3092" s="375" t="str">
        <f>IF(ISBLANK('Unit Type (48)'!C42), " ", 'Unit Type (48)'!C42)</f>
        <v xml:space="preserve"> </v>
      </c>
      <c r="C3092" s="375" t="e">
        <f>B3092*'Summary Sheet'!$C$50</f>
        <v>#VALUE!</v>
      </c>
    </row>
    <row r="3093" spans="1:3">
      <c r="A3093" s="375" t="str">
        <f>IF(ISBLANK('Unit Type (48)'!B43), " ", 'Unit Type (48)'!B43)</f>
        <v xml:space="preserve"> </v>
      </c>
      <c r="B3093" s="375" t="str">
        <f>IF(ISBLANK('Unit Type (48)'!C43), " ", 'Unit Type (48)'!C43)</f>
        <v xml:space="preserve"> </v>
      </c>
      <c r="C3093" s="375" t="e">
        <f>B3093*'Summary Sheet'!$C$50</f>
        <v>#VALUE!</v>
      </c>
    </row>
    <row r="3094" spans="1:3">
      <c r="A3094" s="375" t="str">
        <f>IF(ISBLANK('Unit Type (48)'!B44), " ", 'Unit Type (48)'!B44)</f>
        <v xml:space="preserve"> </v>
      </c>
      <c r="B3094" s="375" t="str">
        <f>IF(ISBLANK('Unit Type (48)'!C44), " ", 'Unit Type (48)'!C44)</f>
        <v xml:space="preserve"> </v>
      </c>
      <c r="C3094" s="375" t="e">
        <f>B3094*'Summary Sheet'!$C$50</f>
        <v>#VALUE!</v>
      </c>
    </row>
    <row r="3095" spans="1:3">
      <c r="A3095" s="375" t="str">
        <f>IF(ISBLANK('Unit Type (48)'!B45), " ", 'Unit Type (48)'!B45)</f>
        <v xml:space="preserve"> </v>
      </c>
      <c r="B3095" s="375" t="str">
        <f>IF(ISBLANK('Unit Type (48)'!C45), " ", 'Unit Type (48)'!C45)</f>
        <v xml:space="preserve"> </v>
      </c>
      <c r="C3095" s="375" t="e">
        <f>B3095*'Summary Sheet'!$C$50</f>
        <v>#VALUE!</v>
      </c>
    </row>
    <row r="3096" spans="1:3">
      <c r="A3096" s="375" t="str">
        <f>IF(ISBLANK('Unit Type (48)'!B46), " ", 'Unit Type (48)'!B46)</f>
        <v xml:space="preserve"> </v>
      </c>
      <c r="B3096" s="375" t="str">
        <f>IF(ISBLANK('Unit Type (48)'!C46), " ", 'Unit Type (48)'!C46)</f>
        <v xml:space="preserve"> </v>
      </c>
      <c r="C3096" s="375" t="e">
        <f>B3096*'Summary Sheet'!$C$50</f>
        <v>#VALUE!</v>
      </c>
    </row>
    <row r="3097" spans="1:3">
      <c r="A3097" s="375" t="str">
        <f>IF(ISBLANK('Unit Type (48)'!B47), " ", 'Unit Type (48)'!B47)</f>
        <v xml:space="preserve"> </v>
      </c>
      <c r="B3097" s="375" t="str">
        <f>IF(ISBLANK('Unit Type (48)'!C47), " ", 'Unit Type (48)'!C47)</f>
        <v xml:space="preserve"> </v>
      </c>
      <c r="C3097" s="375" t="e">
        <f>B3097*'Summary Sheet'!$C$50</f>
        <v>#VALUE!</v>
      </c>
    </row>
    <row r="3098" spans="1:3">
      <c r="A3098" s="375" t="str">
        <f>IF(ISBLANK('Unit Type (48)'!B48), " ", 'Unit Type (48)'!B48)</f>
        <v xml:space="preserve"> </v>
      </c>
      <c r="B3098" s="375" t="str">
        <f>IF(ISBLANK('Unit Type (48)'!C48), " ", 'Unit Type (48)'!C48)</f>
        <v xml:space="preserve"> </v>
      </c>
      <c r="C3098" s="375" t="e">
        <f>B3098*'Summary Sheet'!$C$50</f>
        <v>#VALUE!</v>
      </c>
    </row>
    <row r="3099" spans="1:3">
      <c r="A3099" s="375" t="str">
        <f>IF(ISBLANK('Unit Type (48)'!B49), " ", 'Unit Type (48)'!B49)</f>
        <v xml:space="preserve"> </v>
      </c>
      <c r="B3099" s="375" t="str">
        <f>IF(ISBLANK('Unit Type (48)'!C49), " ", 'Unit Type (48)'!C49)</f>
        <v xml:space="preserve"> </v>
      </c>
      <c r="C3099" s="375" t="e">
        <f>B3099*'Summary Sheet'!$C$50</f>
        <v>#VALUE!</v>
      </c>
    </row>
    <row r="3100" spans="1:3">
      <c r="A3100" s="375" t="str">
        <f>IF(ISBLANK('Unit Type (48)'!B50), " ", 'Unit Type (48)'!B50)</f>
        <v xml:space="preserve"> </v>
      </c>
      <c r="B3100" s="375" t="str">
        <f>IF(ISBLANK('Unit Type (48)'!C50), " ", 'Unit Type (48)'!C50)</f>
        <v xml:space="preserve"> </v>
      </c>
      <c r="C3100" s="375" t="e">
        <f>B3100*'Summary Sheet'!$C$50</f>
        <v>#VALUE!</v>
      </c>
    </row>
    <row r="3101" spans="1:3">
      <c r="A3101" s="375" t="str">
        <f>IF(ISBLANK('Unit Type (48)'!B51), " ", 'Unit Type (48)'!B51)</f>
        <v xml:space="preserve"> </v>
      </c>
      <c r="B3101" s="375" t="str">
        <f>IF(ISBLANK('Unit Type (48)'!C51), " ", 'Unit Type (48)'!C51)</f>
        <v xml:space="preserve"> </v>
      </c>
      <c r="C3101" s="375" t="e">
        <f>B3101*'Summary Sheet'!$C$50</f>
        <v>#VALUE!</v>
      </c>
    </row>
    <row r="3102" spans="1:3">
      <c r="A3102" s="375" t="str">
        <f>IF(ISBLANK('Unit Type (48)'!B52), " ", 'Unit Type (48)'!B52)</f>
        <v xml:space="preserve"> </v>
      </c>
      <c r="B3102" s="375" t="str">
        <f>IF(ISBLANK('Unit Type (48)'!C52), " ", 'Unit Type (48)'!C52)</f>
        <v xml:space="preserve"> </v>
      </c>
      <c r="C3102" s="375" t="e">
        <f>B3102*'Summary Sheet'!$C$50</f>
        <v>#VALUE!</v>
      </c>
    </row>
    <row r="3103" spans="1:3">
      <c r="A3103" s="375" t="str">
        <f>IF(ISBLANK('Unit Type (48)'!B53), " ", 'Unit Type (48)'!B53)</f>
        <v xml:space="preserve"> </v>
      </c>
      <c r="B3103" s="375" t="str">
        <f>IF(ISBLANK('Unit Type (48)'!C53), " ", 'Unit Type (48)'!C53)</f>
        <v xml:space="preserve"> </v>
      </c>
      <c r="C3103" s="375" t="e">
        <f>B3103*'Summary Sheet'!$C$50</f>
        <v>#VALUE!</v>
      </c>
    </row>
    <row r="3104" spans="1:3">
      <c r="A3104" s="375" t="str">
        <f>IF(ISBLANK('Unit Type (48)'!B54), " ", 'Unit Type (48)'!B54)</f>
        <v xml:space="preserve"> </v>
      </c>
      <c r="B3104" s="375" t="str">
        <f>IF(ISBLANK('Unit Type (48)'!C54), " ", 'Unit Type (48)'!C54)</f>
        <v xml:space="preserve"> </v>
      </c>
      <c r="C3104" s="375" t="e">
        <f>B3104*'Summary Sheet'!$C$50</f>
        <v>#VALUE!</v>
      </c>
    </row>
    <row r="3105" spans="1:3">
      <c r="A3105" s="375" t="str">
        <f>IF(ISBLANK('Unit Type (48)'!B55), " ", 'Unit Type (48)'!B55)</f>
        <v xml:space="preserve"> </v>
      </c>
      <c r="B3105" s="375" t="str">
        <f>IF(ISBLANK('Unit Type (48)'!C55), " ", 'Unit Type (48)'!C55)</f>
        <v xml:space="preserve"> </v>
      </c>
      <c r="C3105" s="375" t="e">
        <f>B3105*'Summary Sheet'!$C$50</f>
        <v>#VALUE!</v>
      </c>
    </row>
    <row r="3106" spans="1:3">
      <c r="A3106" s="375" t="str">
        <f>IF(ISBLANK('Unit Type (48)'!B56), " ", 'Unit Type (48)'!B56)</f>
        <v xml:space="preserve"> </v>
      </c>
      <c r="B3106" s="375" t="str">
        <f>IF(ISBLANK('Unit Type (48)'!C56), " ", 'Unit Type (48)'!C56)</f>
        <v xml:space="preserve"> </v>
      </c>
      <c r="C3106" s="375" t="e">
        <f>B3106*'Summary Sheet'!$C$50</f>
        <v>#VALUE!</v>
      </c>
    </row>
    <row r="3107" spans="1:3">
      <c r="A3107" s="375" t="str">
        <f>IF(ISBLANK('Unit Type (48)'!B57), " ", 'Unit Type (48)'!B57)</f>
        <v xml:space="preserve"> </v>
      </c>
      <c r="B3107" s="375" t="str">
        <f>IF(ISBLANK('Unit Type (48)'!C57), " ", 'Unit Type (48)'!C57)</f>
        <v xml:space="preserve"> </v>
      </c>
      <c r="C3107" s="375" t="e">
        <f>B3107*'Summary Sheet'!$C$50</f>
        <v>#VALUE!</v>
      </c>
    </row>
    <row r="3108" spans="1:3">
      <c r="A3108" s="375" t="str">
        <f>IF(ISBLANK('Unit Type (48)'!B58), " ", 'Unit Type (48)'!B58)</f>
        <v xml:space="preserve"> </v>
      </c>
      <c r="B3108" s="375" t="str">
        <f>IF(ISBLANK('Unit Type (48)'!C58), " ", 'Unit Type (48)'!C58)</f>
        <v xml:space="preserve"> </v>
      </c>
      <c r="C3108" s="375" t="e">
        <f>B3108*'Summary Sheet'!$C$50</f>
        <v>#VALUE!</v>
      </c>
    </row>
    <row r="3109" spans="1:3">
      <c r="A3109" s="375" t="str">
        <f>IF(ISBLANK('Unit Type (48)'!B59), " ", 'Unit Type (48)'!B59)</f>
        <v xml:space="preserve"> </v>
      </c>
      <c r="B3109" s="375" t="str">
        <f>IF(ISBLANK('Unit Type (48)'!C59), " ", 'Unit Type (48)'!C59)</f>
        <v xml:space="preserve"> </v>
      </c>
      <c r="C3109" s="375" t="e">
        <f>B3109*'Summary Sheet'!$C$50</f>
        <v>#VALUE!</v>
      </c>
    </row>
    <row r="3110" spans="1:3">
      <c r="A3110" s="375" t="str">
        <f>IF(ISBLANK('Unit Type (48)'!B60), " ", 'Unit Type (48)'!B60)</f>
        <v xml:space="preserve"> </v>
      </c>
      <c r="B3110" s="375" t="str">
        <f>IF(ISBLANK('Unit Type (48)'!C60), " ", 'Unit Type (48)'!C60)</f>
        <v xml:space="preserve"> </v>
      </c>
      <c r="C3110" s="375" t="e">
        <f>B3110*'Summary Sheet'!$C$50</f>
        <v>#VALUE!</v>
      </c>
    </row>
    <row r="3111" spans="1:3">
      <c r="A3111" s="375" t="str">
        <f>IF(ISBLANK('Unit Type (48)'!B61), " ", 'Unit Type (48)'!B61)</f>
        <v xml:space="preserve"> </v>
      </c>
      <c r="B3111" s="375" t="str">
        <f>IF(ISBLANK('Unit Type (48)'!C61), " ", 'Unit Type (48)'!C61)</f>
        <v xml:space="preserve"> </v>
      </c>
      <c r="C3111" s="375" t="e">
        <f>B3111*'Summary Sheet'!$C$50</f>
        <v>#VALUE!</v>
      </c>
    </row>
    <row r="3112" spans="1:3">
      <c r="A3112" s="375" t="str">
        <f>IF(ISBLANK('Unit Type (48)'!B62), " ", 'Unit Type (48)'!B62)</f>
        <v xml:space="preserve"> </v>
      </c>
      <c r="B3112" s="375" t="str">
        <f>IF(ISBLANK('Unit Type (48)'!C62), " ", 'Unit Type (48)'!C62)</f>
        <v xml:space="preserve"> </v>
      </c>
      <c r="C3112" s="375" t="e">
        <f>B3112*'Summary Sheet'!$C$50</f>
        <v>#VALUE!</v>
      </c>
    </row>
    <row r="3113" spans="1:3">
      <c r="A3113" s="375" t="str">
        <f>IF(ISBLANK('Unit Type (48)'!B63), " ", 'Unit Type (48)'!B63)</f>
        <v xml:space="preserve"> </v>
      </c>
      <c r="B3113" s="375" t="str">
        <f>IF(ISBLANK('Unit Type (48)'!C63), " ", 'Unit Type (48)'!C63)</f>
        <v xml:space="preserve"> </v>
      </c>
      <c r="C3113" s="375" t="e">
        <f>B3113*'Summary Sheet'!$C$50</f>
        <v>#VALUE!</v>
      </c>
    </row>
    <row r="3114" spans="1:3">
      <c r="A3114" s="375" t="str">
        <f>IF(ISBLANK('Unit Type (48)'!B64), " ", 'Unit Type (48)'!B64)</f>
        <v xml:space="preserve"> </v>
      </c>
      <c r="B3114" s="375" t="str">
        <f>IF(ISBLANK('Unit Type (48)'!C64), " ", 'Unit Type (48)'!C64)</f>
        <v xml:space="preserve"> </v>
      </c>
      <c r="C3114" s="375" t="e">
        <f>B3114*'Summary Sheet'!$C$50</f>
        <v>#VALUE!</v>
      </c>
    </row>
    <row r="3115" spans="1:3">
      <c r="A3115" s="375" t="str">
        <f>IF(ISBLANK('Unit Type (48)'!B65), " ", 'Unit Type (48)'!B65)</f>
        <v xml:space="preserve"> </v>
      </c>
      <c r="B3115" s="375" t="str">
        <f>IF(ISBLANK('Unit Type (48)'!C65), " ", 'Unit Type (48)'!C65)</f>
        <v xml:space="preserve"> </v>
      </c>
      <c r="C3115" s="375" t="e">
        <f>B3115*'Summary Sheet'!$C$50</f>
        <v>#VALUE!</v>
      </c>
    </row>
    <row r="3116" spans="1:3">
      <c r="A3116" s="375" t="str">
        <f>IF(ISBLANK('Unit Type (48)'!B66), " ", 'Unit Type (48)'!B66)</f>
        <v xml:space="preserve"> </v>
      </c>
      <c r="B3116" s="375" t="str">
        <f>IF(ISBLANK('Unit Type (48)'!C66), " ", 'Unit Type (48)'!C66)</f>
        <v xml:space="preserve"> </v>
      </c>
      <c r="C3116" s="375" t="e">
        <f>B3116*'Summary Sheet'!$C$50</f>
        <v>#VALUE!</v>
      </c>
    </row>
    <row r="3117" spans="1:3">
      <c r="A3117" s="375" t="str">
        <f>IF(ISBLANK('Unit Type (48)'!B67), " ", 'Unit Type (48)'!B67)</f>
        <v xml:space="preserve"> </v>
      </c>
      <c r="B3117" s="375" t="str">
        <f>IF(ISBLANK('Unit Type (48)'!C67), " ", 'Unit Type (48)'!C67)</f>
        <v xml:space="preserve"> </v>
      </c>
      <c r="C3117" s="375" t="e">
        <f>B3117*'Summary Sheet'!$C$50</f>
        <v>#VALUE!</v>
      </c>
    </row>
    <row r="3118" spans="1:3">
      <c r="A3118" s="375" t="str">
        <f>IF(ISBLANK('Unit Type (48)'!B68), " ", 'Unit Type (48)'!B68)</f>
        <v xml:space="preserve"> </v>
      </c>
      <c r="B3118" s="375" t="str">
        <f>IF(ISBLANK('Unit Type (48)'!C68), " ", 'Unit Type (48)'!C68)</f>
        <v xml:space="preserve"> </v>
      </c>
      <c r="C3118" s="375" t="e">
        <f>B3118*'Summary Sheet'!$C$50</f>
        <v>#VALUE!</v>
      </c>
    </row>
    <row r="3119" spans="1:3">
      <c r="A3119" s="375" t="str">
        <f>IF(ISBLANK('Unit Type (48)'!B69), " ", 'Unit Type (48)'!B69)</f>
        <v xml:space="preserve"> </v>
      </c>
      <c r="B3119" s="375" t="str">
        <f>IF(ISBLANK('Unit Type (48)'!C69), " ", 'Unit Type (48)'!C69)</f>
        <v xml:space="preserve"> </v>
      </c>
      <c r="C3119" s="375" t="e">
        <f>B3119*'Summary Sheet'!$C$50</f>
        <v>#VALUE!</v>
      </c>
    </row>
    <row r="3120" spans="1:3">
      <c r="A3120" s="375" t="str">
        <f>IF(ISBLANK('Unit Type (48)'!B70), " ", 'Unit Type (48)'!B70)</f>
        <v xml:space="preserve"> </v>
      </c>
      <c r="B3120" s="375" t="str">
        <f>IF(ISBLANK('Unit Type (48)'!C70), " ", 'Unit Type (48)'!C70)</f>
        <v xml:space="preserve"> </v>
      </c>
      <c r="C3120" s="375" t="e">
        <f>B3120*'Summary Sheet'!$C$50</f>
        <v>#VALUE!</v>
      </c>
    </row>
    <row r="3121" spans="1:3">
      <c r="A3121" s="375" t="str">
        <f>IF(ISBLANK('Unit Type (49)'!B6), " ", 'Unit Type (49)'!B6)</f>
        <v xml:space="preserve"> </v>
      </c>
      <c r="B3121" s="375" t="str">
        <f>IF(ISBLANK('Unit Type (49)'!C6), " ", 'Unit Type (49)'!C6)</f>
        <v xml:space="preserve"> </v>
      </c>
      <c r="C3121" s="375" t="e">
        <f>B3121*'Summary Sheet'!$C$51</f>
        <v>#VALUE!</v>
      </c>
    </row>
    <row r="3122" spans="1:3">
      <c r="A3122" s="375" t="str">
        <f>IF(ISBLANK('Unit Type (49)'!B7), " ", 'Unit Type (49)'!B7)</f>
        <v xml:space="preserve"> </v>
      </c>
      <c r="B3122" s="375" t="str">
        <f>IF(ISBLANK('Unit Type (49)'!C7), " ", 'Unit Type (49)'!C7)</f>
        <v xml:space="preserve"> </v>
      </c>
      <c r="C3122" s="375" t="e">
        <f>B3122*'Summary Sheet'!$C$51</f>
        <v>#VALUE!</v>
      </c>
    </row>
    <row r="3123" spans="1:3">
      <c r="A3123" s="375" t="str">
        <f>IF(ISBLANK('Unit Type (49)'!B8), " ", 'Unit Type (49)'!B8)</f>
        <v xml:space="preserve"> </v>
      </c>
      <c r="B3123" s="375" t="str">
        <f>IF(ISBLANK('Unit Type (49)'!C8), " ", 'Unit Type (49)'!C8)</f>
        <v xml:space="preserve"> </v>
      </c>
      <c r="C3123" s="375" t="e">
        <f>B3123*'Summary Sheet'!$C$51</f>
        <v>#VALUE!</v>
      </c>
    </row>
    <row r="3124" spans="1:3">
      <c r="A3124" s="375" t="str">
        <f>IF(ISBLANK('Unit Type (49)'!B9), " ", 'Unit Type (49)'!B9)</f>
        <v xml:space="preserve"> </v>
      </c>
      <c r="B3124" s="375" t="str">
        <f>IF(ISBLANK('Unit Type (49)'!C9), " ", 'Unit Type (49)'!C9)</f>
        <v xml:space="preserve"> </v>
      </c>
      <c r="C3124" s="375" t="e">
        <f>B3124*'Summary Sheet'!$C$51</f>
        <v>#VALUE!</v>
      </c>
    </row>
    <row r="3125" spans="1:3">
      <c r="A3125" s="375" t="str">
        <f>IF(ISBLANK('Unit Type (49)'!B10), " ", 'Unit Type (49)'!B10)</f>
        <v xml:space="preserve"> </v>
      </c>
      <c r="B3125" s="375" t="str">
        <f>IF(ISBLANK('Unit Type (49)'!C10), " ", 'Unit Type (49)'!C10)</f>
        <v xml:space="preserve"> </v>
      </c>
      <c r="C3125" s="375" t="e">
        <f>B3125*'Summary Sheet'!$C$51</f>
        <v>#VALUE!</v>
      </c>
    </row>
    <row r="3126" spans="1:3">
      <c r="A3126" s="375" t="str">
        <f>IF(ISBLANK('Unit Type (49)'!B11), " ", 'Unit Type (49)'!B11)</f>
        <v xml:space="preserve"> </v>
      </c>
      <c r="B3126" s="375" t="str">
        <f>IF(ISBLANK('Unit Type (49)'!C11), " ", 'Unit Type (49)'!C11)</f>
        <v xml:space="preserve"> </v>
      </c>
      <c r="C3126" s="375" t="e">
        <f>B3126*'Summary Sheet'!$C$51</f>
        <v>#VALUE!</v>
      </c>
    </row>
    <row r="3127" spans="1:3">
      <c r="A3127" s="375" t="str">
        <f>IF(ISBLANK('Unit Type (49)'!B12), " ", 'Unit Type (49)'!B12)</f>
        <v xml:space="preserve"> </v>
      </c>
      <c r="B3127" s="375" t="str">
        <f>IF(ISBLANK('Unit Type (49)'!C12), " ", 'Unit Type (49)'!C12)</f>
        <v xml:space="preserve"> </v>
      </c>
      <c r="C3127" s="375" t="e">
        <f>B3127*'Summary Sheet'!$C$51</f>
        <v>#VALUE!</v>
      </c>
    </row>
    <row r="3128" spans="1:3">
      <c r="A3128" s="375" t="str">
        <f>IF(ISBLANK('Unit Type (49)'!B13), " ", 'Unit Type (49)'!B13)</f>
        <v xml:space="preserve"> </v>
      </c>
      <c r="B3128" s="375" t="str">
        <f>IF(ISBLANK('Unit Type (49)'!C13), " ", 'Unit Type (49)'!C13)</f>
        <v xml:space="preserve"> </v>
      </c>
      <c r="C3128" s="375" t="e">
        <f>B3128*'Summary Sheet'!$C$51</f>
        <v>#VALUE!</v>
      </c>
    </row>
    <row r="3129" spans="1:3">
      <c r="A3129" s="375" t="str">
        <f>IF(ISBLANK('Unit Type (49)'!B14), " ", 'Unit Type (49)'!B14)</f>
        <v xml:space="preserve"> </v>
      </c>
      <c r="B3129" s="375" t="str">
        <f>IF(ISBLANK('Unit Type (49)'!C14), " ", 'Unit Type (49)'!C14)</f>
        <v xml:space="preserve"> </v>
      </c>
      <c r="C3129" s="375" t="e">
        <f>B3129*'Summary Sheet'!$C$51</f>
        <v>#VALUE!</v>
      </c>
    </row>
    <row r="3130" spans="1:3">
      <c r="A3130" s="375" t="str">
        <f>IF(ISBLANK('Unit Type (49)'!B15), " ", 'Unit Type (49)'!B15)</f>
        <v xml:space="preserve"> </v>
      </c>
      <c r="B3130" s="375" t="str">
        <f>IF(ISBLANK('Unit Type (49)'!C15), " ", 'Unit Type (49)'!C15)</f>
        <v xml:space="preserve"> </v>
      </c>
      <c r="C3130" s="375" t="e">
        <f>B3130*'Summary Sheet'!$C$51</f>
        <v>#VALUE!</v>
      </c>
    </row>
    <row r="3131" spans="1:3">
      <c r="A3131" s="375" t="str">
        <f>IF(ISBLANK('Unit Type (49)'!B16), " ", 'Unit Type (49)'!B16)</f>
        <v xml:space="preserve"> </v>
      </c>
      <c r="B3131" s="375" t="str">
        <f>IF(ISBLANK('Unit Type (49)'!C16), " ", 'Unit Type (49)'!C16)</f>
        <v xml:space="preserve"> </v>
      </c>
      <c r="C3131" s="375" t="e">
        <f>B3131*'Summary Sheet'!$C$51</f>
        <v>#VALUE!</v>
      </c>
    </row>
    <row r="3132" spans="1:3">
      <c r="A3132" s="375" t="str">
        <f>IF(ISBLANK('Unit Type (49)'!B17), " ", 'Unit Type (49)'!B17)</f>
        <v xml:space="preserve"> </v>
      </c>
      <c r="B3132" s="375" t="str">
        <f>IF(ISBLANK('Unit Type (49)'!C17), " ", 'Unit Type (49)'!C17)</f>
        <v xml:space="preserve"> </v>
      </c>
      <c r="C3132" s="375" t="e">
        <f>B3132*'Summary Sheet'!$C$51</f>
        <v>#VALUE!</v>
      </c>
    </row>
    <row r="3133" spans="1:3">
      <c r="A3133" s="375" t="str">
        <f>IF(ISBLANK('Unit Type (49)'!B18), " ", 'Unit Type (49)'!B18)</f>
        <v xml:space="preserve"> </v>
      </c>
      <c r="B3133" s="375" t="str">
        <f>IF(ISBLANK('Unit Type (49)'!C18), " ", 'Unit Type (49)'!C18)</f>
        <v xml:space="preserve"> </v>
      </c>
      <c r="C3133" s="375" t="e">
        <f>B3133*'Summary Sheet'!$C$51</f>
        <v>#VALUE!</v>
      </c>
    </row>
    <row r="3134" spans="1:3">
      <c r="A3134" s="375" t="str">
        <f>IF(ISBLANK('Unit Type (49)'!B19), " ", 'Unit Type (49)'!B19)</f>
        <v xml:space="preserve"> </v>
      </c>
      <c r="B3134" s="375" t="str">
        <f>IF(ISBLANK('Unit Type (49)'!C19), " ", 'Unit Type (49)'!C19)</f>
        <v xml:space="preserve"> </v>
      </c>
      <c r="C3134" s="375" t="e">
        <f>B3134*'Summary Sheet'!$C$51</f>
        <v>#VALUE!</v>
      </c>
    </row>
    <row r="3135" spans="1:3">
      <c r="A3135" s="375" t="str">
        <f>IF(ISBLANK('Unit Type (49)'!B20), " ", 'Unit Type (49)'!B20)</f>
        <v xml:space="preserve"> </v>
      </c>
      <c r="B3135" s="375" t="str">
        <f>IF(ISBLANK('Unit Type (49)'!C20), " ", 'Unit Type (49)'!C20)</f>
        <v xml:space="preserve"> </v>
      </c>
      <c r="C3135" s="375" t="e">
        <f>B3135*'Summary Sheet'!$C$51</f>
        <v>#VALUE!</v>
      </c>
    </row>
    <row r="3136" spans="1:3">
      <c r="A3136" s="375" t="str">
        <f>IF(ISBLANK('Unit Type (49)'!B21), " ", 'Unit Type (49)'!B21)</f>
        <v xml:space="preserve"> </v>
      </c>
      <c r="B3136" s="375" t="str">
        <f>IF(ISBLANK('Unit Type (49)'!C21), " ", 'Unit Type (49)'!C21)</f>
        <v xml:space="preserve"> </v>
      </c>
      <c r="C3136" s="375" t="e">
        <f>B3136*'Summary Sheet'!$C$51</f>
        <v>#VALUE!</v>
      </c>
    </row>
    <row r="3137" spans="1:3">
      <c r="A3137" s="375" t="str">
        <f>IF(ISBLANK('Unit Type (49)'!B22), " ", 'Unit Type (49)'!B22)</f>
        <v xml:space="preserve"> </v>
      </c>
      <c r="B3137" s="375" t="str">
        <f>IF(ISBLANK('Unit Type (49)'!C22), " ", 'Unit Type (49)'!C22)</f>
        <v xml:space="preserve"> </v>
      </c>
      <c r="C3137" s="375" t="e">
        <f>B3137*'Summary Sheet'!$C$51</f>
        <v>#VALUE!</v>
      </c>
    </row>
    <row r="3138" spans="1:3">
      <c r="A3138" s="375" t="str">
        <f>IF(ISBLANK('Unit Type (49)'!B23), " ", 'Unit Type (49)'!B23)</f>
        <v xml:space="preserve"> </v>
      </c>
      <c r="B3138" s="375" t="str">
        <f>IF(ISBLANK('Unit Type (49)'!C23), " ", 'Unit Type (49)'!C23)</f>
        <v xml:space="preserve"> </v>
      </c>
      <c r="C3138" s="375" t="e">
        <f>B3138*'Summary Sheet'!$C$51</f>
        <v>#VALUE!</v>
      </c>
    </row>
    <row r="3139" spans="1:3">
      <c r="A3139" s="375" t="str">
        <f>IF(ISBLANK('Unit Type (49)'!B24), " ", 'Unit Type (49)'!B24)</f>
        <v xml:space="preserve"> </v>
      </c>
      <c r="B3139" s="375" t="str">
        <f>IF(ISBLANK('Unit Type (49)'!C24), " ", 'Unit Type (49)'!C24)</f>
        <v xml:space="preserve"> </v>
      </c>
      <c r="C3139" s="375" t="e">
        <f>B3139*'Summary Sheet'!$C$51</f>
        <v>#VALUE!</v>
      </c>
    </row>
    <row r="3140" spans="1:3">
      <c r="A3140" s="375" t="str">
        <f>IF(ISBLANK('Unit Type (49)'!B25), " ", 'Unit Type (49)'!B25)</f>
        <v xml:space="preserve"> </v>
      </c>
      <c r="B3140" s="375" t="str">
        <f>IF(ISBLANK('Unit Type (49)'!C25), " ", 'Unit Type (49)'!C25)</f>
        <v xml:space="preserve"> </v>
      </c>
      <c r="C3140" s="375" t="e">
        <f>B3140*'Summary Sheet'!$C$51</f>
        <v>#VALUE!</v>
      </c>
    </row>
    <row r="3141" spans="1:3">
      <c r="A3141" s="375" t="str">
        <f>IF(ISBLANK('Unit Type (49)'!B26), " ", 'Unit Type (49)'!B26)</f>
        <v xml:space="preserve"> </v>
      </c>
      <c r="B3141" s="375" t="str">
        <f>IF(ISBLANK('Unit Type (49)'!C26), " ", 'Unit Type (49)'!C26)</f>
        <v xml:space="preserve"> </v>
      </c>
      <c r="C3141" s="375" t="e">
        <f>B3141*'Summary Sheet'!$C$51</f>
        <v>#VALUE!</v>
      </c>
    </row>
    <row r="3142" spans="1:3">
      <c r="A3142" s="375" t="str">
        <f>IF(ISBLANK('Unit Type (49)'!B27), " ", 'Unit Type (49)'!B27)</f>
        <v xml:space="preserve"> </v>
      </c>
      <c r="B3142" s="375" t="str">
        <f>IF(ISBLANK('Unit Type (49)'!C27), " ", 'Unit Type (49)'!C27)</f>
        <v xml:space="preserve"> </v>
      </c>
      <c r="C3142" s="375" t="e">
        <f>B3142*'Summary Sheet'!$C$51</f>
        <v>#VALUE!</v>
      </c>
    </row>
    <row r="3143" spans="1:3">
      <c r="A3143" s="375" t="str">
        <f>IF(ISBLANK('Unit Type (49)'!B28), " ", 'Unit Type (49)'!B28)</f>
        <v xml:space="preserve"> </v>
      </c>
      <c r="B3143" s="375" t="str">
        <f>IF(ISBLANK('Unit Type (49)'!C28), " ", 'Unit Type (49)'!C28)</f>
        <v xml:space="preserve"> </v>
      </c>
      <c r="C3143" s="375" t="e">
        <f>B3143*'Summary Sheet'!$C$51</f>
        <v>#VALUE!</v>
      </c>
    </row>
    <row r="3144" spans="1:3">
      <c r="A3144" s="375" t="str">
        <f>IF(ISBLANK('Unit Type (49)'!B29), " ", 'Unit Type (49)'!B29)</f>
        <v xml:space="preserve"> </v>
      </c>
      <c r="B3144" s="375" t="str">
        <f>IF(ISBLANK('Unit Type (49)'!C29), " ", 'Unit Type (49)'!C29)</f>
        <v xml:space="preserve"> </v>
      </c>
      <c r="C3144" s="375" t="e">
        <f>B3144*'Summary Sheet'!$C$51</f>
        <v>#VALUE!</v>
      </c>
    </row>
    <row r="3145" spans="1:3">
      <c r="A3145" s="375" t="str">
        <f>IF(ISBLANK('Unit Type (49)'!B30), " ", 'Unit Type (49)'!B30)</f>
        <v xml:space="preserve"> </v>
      </c>
      <c r="B3145" s="375" t="str">
        <f>IF(ISBLANK('Unit Type (49)'!C30), " ", 'Unit Type (49)'!C30)</f>
        <v xml:space="preserve"> </v>
      </c>
      <c r="C3145" s="375" t="e">
        <f>B3145*'Summary Sheet'!$C$51</f>
        <v>#VALUE!</v>
      </c>
    </row>
    <row r="3146" spans="1:3">
      <c r="A3146" s="375" t="str">
        <f>IF(ISBLANK('Unit Type (49)'!B31), " ", 'Unit Type (49)'!B31)</f>
        <v xml:space="preserve"> </v>
      </c>
      <c r="B3146" s="375" t="str">
        <f>IF(ISBLANK('Unit Type (49)'!C31), " ", 'Unit Type (49)'!C31)</f>
        <v xml:space="preserve"> </v>
      </c>
      <c r="C3146" s="375" t="e">
        <f>B3146*'Summary Sheet'!$C$51</f>
        <v>#VALUE!</v>
      </c>
    </row>
    <row r="3147" spans="1:3">
      <c r="A3147" s="375" t="str">
        <f>IF(ISBLANK('Unit Type (49)'!B32), " ", 'Unit Type (49)'!B32)</f>
        <v xml:space="preserve"> </v>
      </c>
      <c r="B3147" s="375" t="str">
        <f>IF(ISBLANK('Unit Type (49)'!C32), " ", 'Unit Type (49)'!C32)</f>
        <v xml:space="preserve"> </v>
      </c>
      <c r="C3147" s="375" t="e">
        <f>B3147*'Summary Sheet'!$C$51</f>
        <v>#VALUE!</v>
      </c>
    </row>
    <row r="3148" spans="1:3">
      <c r="A3148" s="375" t="str">
        <f>IF(ISBLANK('Unit Type (49)'!B33), " ", 'Unit Type (49)'!B33)</f>
        <v xml:space="preserve"> </v>
      </c>
      <c r="B3148" s="375" t="str">
        <f>IF(ISBLANK('Unit Type (49)'!C33), " ", 'Unit Type (49)'!C33)</f>
        <v xml:space="preserve"> </v>
      </c>
      <c r="C3148" s="375" t="e">
        <f>B3148*'Summary Sheet'!$C$51</f>
        <v>#VALUE!</v>
      </c>
    </row>
    <row r="3149" spans="1:3">
      <c r="A3149" s="375" t="str">
        <f>IF(ISBLANK('Unit Type (49)'!B34), " ", 'Unit Type (49)'!B34)</f>
        <v xml:space="preserve"> </v>
      </c>
      <c r="B3149" s="375" t="str">
        <f>IF(ISBLANK('Unit Type (49)'!C34), " ", 'Unit Type (49)'!C34)</f>
        <v xml:space="preserve"> </v>
      </c>
      <c r="C3149" s="375" t="e">
        <f>B3149*'Summary Sheet'!$C$51</f>
        <v>#VALUE!</v>
      </c>
    </row>
    <row r="3150" spans="1:3">
      <c r="A3150" s="375" t="str">
        <f>IF(ISBLANK('Unit Type (49)'!B35), " ", 'Unit Type (49)'!B35)</f>
        <v xml:space="preserve"> </v>
      </c>
      <c r="B3150" s="375" t="str">
        <f>IF(ISBLANK('Unit Type (49)'!C35), " ", 'Unit Type (49)'!C35)</f>
        <v xml:space="preserve"> </v>
      </c>
      <c r="C3150" s="375" t="e">
        <f>B3150*'Summary Sheet'!$C$51</f>
        <v>#VALUE!</v>
      </c>
    </row>
    <row r="3151" spans="1:3">
      <c r="A3151" s="375" t="str">
        <f>IF(ISBLANK('Unit Type (49)'!B36), " ", 'Unit Type (49)'!B36)</f>
        <v xml:space="preserve"> </v>
      </c>
      <c r="B3151" s="375" t="str">
        <f>IF(ISBLANK('Unit Type (49)'!C36), " ", 'Unit Type (49)'!C36)</f>
        <v xml:space="preserve"> </v>
      </c>
      <c r="C3151" s="375" t="e">
        <f>B3151*'Summary Sheet'!$C$51</f>
        <v>#VALUE!</v>
      </c>
    </row>
    <row r="3152" spans="1:3">
      <c r="A3152" s="375" t="str">
        <f>IF(ISBLANK('Unit Type (49)'!B37), " ", 'Unit Type (49)'!B37)</f>
        <v xml:space="preserve"> </v>
      </c>
      <c r="B3152" s="375" t="str">
        <f>IF(ISBLANK('Unit Type (49)'!C37), " ", 'Unit Type (49)'!C37)</f>
        <v xml:space="preserve"> </v>
      </c>
      <c r="C3152" s="375" t="e">
        <f>B3152*'Summary Sheet'!$C$51</f>
        <v>#VALUE!</v>
      </c>
    </row>
    <row r="3153" spans="1:3">
      <c r="A3153" s="375" t="str">
        <f>IF(ISBLANK('Unit Type (49)'!B38), " ", 'Unit Type (49)'!B38)</f>
        <v xml:space="preserve"> </v>
      </c>
      <c r="B3153" s="375" t="str">
        <f>IF(ISBLANK('Unit Type (49)'!C38), " ", 'Unit Type (49)'!C38)</f>
        <v xml:space="preserve"> </v>
      </c>
      <c r="C3153" s="375" t="e">
        <f>B3153*'Summary Sheet'!$C$51</f>
        <v>#VALUE!</v>
      </c>
    </row>
    <row r="3154" spans="1:3">
      <c r="A3154" s="375" t="str">
        <f>IF(ISBLANK('Unit Type (49)'!B39), " ", 'Unit Type (49)'!B39)</f>
        <v xml:space="preserve"> </v>
      </c>
      <c r="B3154" s="375" t="str">
        <f>IF(ISBLANK('Unit Type (49)'!C39), " ", 'Unit Type (49)'!C39)</f>
        <v xml:space="preserve"> </v>
      </c>
      <c r="C3154" s="375" t="e">
        <f>B3154*'Summary Sheet'!$C$51</f>
        <v>#VALUE!</v>
      </c>
    </row>
    <row r="3155" spans="1:3">
      <c r="A3155" s="375" t="str">
        <f>IF(ISBLANK('Unit Type (49)'!B40), " ", 'Unit Type (49)'!B40)</f>
        <v xml:space="preserve"> </v>
      </c>
      <c r="B3155" s="375" t="str">
        <f>IF(ISBLANK('Unit Type (49)'!C40), " ", 'Unit Type (49)'!C40)</f>
        <v xml:space="preserve"> </v>
      </c>
      <c r="C3155" s="375" t="e">
        <f>B3155*'Summary Sheet'!$C$51</f>
        <v>#VALUE!</v>
      </c>
    </row>
    <row r="3156" spans="1:3">
      <c r="A3156" s="375" t="str">
        <f>IF(ISBLANK('Unit Type (49)'!B41), " ", 'Unit Type (49)'!B41)</f>
        <v xml:space="preserve"> </v>
      </c>
      <c r="B3156" s="375" t="str">
        <f>IF(ISBLANK('Unit Type (49)'!C41), " ", 'Unit Type (49)'!C41)</f>
        <v xml:space="preserve"> </v>
      </c>
      <c r="C3156" s="375" t="e">
        <f>B3156*'Summary Sheet'!$C$51</f>
        <v>#VALUE!</v>
      </c>
    </row>
    <row r="3157" spans="1:3">
      <c r="A3157" s="375" t="str">
        <f>IF(ISBLANK('Unit Type (49)'!B42), " ", 'Unit Type (49)'!B42)</f>
        <v xml:space="preserve"> </v>
      </c>
      <c r="B3157" s="375" t="str">
        <f>IF(ISBLANK('Unit Type (49)'!C42), " ", 'Unit Type (49)'!C42)</f>
        <v xml:space="preserve"> </v>
      </c>
      <c r="C3157" s="375" t="e">
        <f>B3157*'Summary Sheet'!$C$51</f>
        <v>#VALUE!</v>
      </c>
    </row>
    <row r="3158" spans="1:3">
      <c r="A3158" s="375" t="str">
        <f>IF(ISBLANK('Unit Type (49)'!B43), " ", 'Unit Type (49)'!B43)</f>
        <v xml:space="preserve"> </v>
      </c>
      <c r="B3158" s="375" t="str">
        <f>IF(ISBLANK('Unit Type (49)'!C43), " ", 'Unit Type (49)'!C43)</f>
        <v xml:space="preserve"> </v>
      </c>
      <c r="C3158" s="375" t="e">
        <f>B3158*'Summary Sheet'!$C$51</f>
        <v>#VALUE!</v>
      </c>
    </row>
    <row r="3159" spans="1:3">
      <c r="A3159" s="375" t="str">
        <f>IF(ISBLANK('Unit Type (49)'!B44), " ", 'Unit Type (49)'!B44)</f>
        <v xml:space="preserve"> </v>
      </c>
      <c r="B3159" s="375" t="str">
        <f>IF(ISBLANK('Unit Type (49)'!C44), " ", 'Unit Type (49)'!C44)</f>
        <v xml:space="preserve"> </v>
      </c>
      <c r="C3159" s="375" t="e">
        <f>B3159*'Summary Sheet'!$C$51</f>
        <v>#VALUE!</v>
      </c>
    </row>
    <row r="3160" spans="1:3">
      <c r="A3160" s="375" t="str">
        <f>IF(ISBLANK('Unit Type (49)'!B45), " ", 'Unit Type (49)'!B45)</f>
        <v xml:space="preserve"> </v>
      </c>
      <c r="B3160" s="375" t="str">
        <f>IF(ISBLANK('Unit Type (49)'!C45), " ", 'Unit Type (49)'!C45)</f>
        <v xml:space="preserve"> </v>
      </c>
      <c r="C3160" s="375" t="e">
        <f>B3160*'Summary Sheet'!$C$51</f>
        <v>#VALUE!</v>
      </c>
    </row>
    <row r="3161" spans="1:3">
      <c r="A3161" s="375" t="str">
        <f>IF(ISBLANK('Unit Type (49)'!B46), " ", 'Unit Type (49)'!B46)</f>
        <v xml:space="preserve"> </v>
      </c>
      <c r="B3161" s="375" t="str">
        <f>IF(ISBLANK('Unit Type (49)'!C46), " ", 'Unit Type (49)'!C46)</f>
        <v xml:space="preserve"> </v>
      </c>
      <c r="C3161" s="375" t="e">
        <f>B3161*'Summary Sheet'!$C$51</f>
        <v>#VALUE!</v>
      </c>
    </row>
    <row r="3162" spans="1:3">
      <c r="A3162" s="375" t="str">
        <f>IF(ISBLANK('Unit Type (49)'!B47), " ", 'Unit Type (49)'!B47)</f>
        <v xml:space="preserve"> </v>
      </c>
      <c r="B3162" s="375" t="str">
        <f>IF(ISBLANK('Unit Type (49)'!C47), " ", 'Unit Type (49)'!C47)</f>
        <v xml:space="preserve"> </v>
      </c>
      <c r="C3162" s="375" t="e">
        <f>B3162*'Summary Sheet'!$C$51</f>
        <v>#VALUE!</v>
      </c>
    </row>
    <row r="3163" spans="1:3">
      <c r="A3163" s="375" t="str">
        <f>IF(ISBLANK('Unit Type (49)'!B48), " ", 'Unit Type (49)'!B48)</f>
        <v xml:space="preserve"> </v>
      </c>
      <c r="B3163" s="375" t="str">
        <f>IF(ISBLANK('Unit Type (49)'!C48), " ", 'Unit Type (49)'!C48)</f>
        <v xml:space="preserve"> </v>
      </c>
      <c r="C3163" s="375" t="e">
        <f>B3163*'Summary Sheet'!$C$51</f>
        <v>#VALUE!</v>
      </c>
    </row>
    <row r="3164" spans="1:3">
      <c r="A3164" s="375" t="str">
        <f>IF(ISBLANK('Unit Type (49)'!B49), " ", 'Unit Type (49)'!B49)</f>
        <v xml:space="preserve"> </v>
      </c>
      <c r="B3164" s="375" t="str">
        <f>IF(ISBLANK('Unit Type (49)'!C49), " ", 'Unit Type (49)'!C49)</f>
        <v xml:space="preserve"> </v>
      </c>
      <c r="C3164" s="375" t="e">
        <f>B3164*'Summary Sheet'!$C$51</f>
        <v>#VALUE!</v>
      </c>
    </row>
    <row r="3165" spans="1:3">
      <c r="A3165" s="375" t="str">
        <f>IF(ISBLANK('Unit Type (49)'!B50), " ", 'Unit Type (49)'!B50)</f>
        <v xml:space="preserve"> </v>
      </c>
      <c r="B3165" s="375" t="str">
        <f>IF(ISBLANK('Unit Type (49)'!C50), " ", 'Unit Type (49)'!C50)</f>
        <v xml:space="preserve"> </v>
      </c>
      <c r="C3165" s="375" t="e">
        <f>B3165*'Summary Sheet'!$C$51</f>
        <v>#VALUE!</v>
      </c>
    </row>
    <row r="3166" spans="1:3">
      <c r="A3166" s="375" t="str">
        <f>IF(ISBLANK('Unit Type (49)'!B51), " ", 'Unit Type (49)'!B51)</f>
        <v xml:space="preserve"> </v>
      </c>
      <c r="B3166" s="375" t="str">
        <f>IF(ISBLANK('Unit Type (49)'!C51), " ", 'Unit Type (49)'!C51)</f>
        <v xml:space="preserve"> </v>
      </c>
      <c r="C3166" s="375" t="e">
        <f>B3166*'Summary Sheet'!$C$51</f>
        <v>#VALUE!</v>
      </c>
    </row>
    <row r="3167" spans="1:3">
      <c r="A3167" s="375" t="str">
        <f>IF(ISBLANK('Unit Type (49)'!B52), " ", 'Unit Type (49)'!B52)</f>
        <v xml:space="preserve"> </v>
      </c>
      <c r="B3167" s="375" t="str">
        <f>IF(ISBLANK('Unit Type (49)'!C52), " ", 'Unit Type (49)'!C52)</f>
        <v xml:space="preserve"> </v>
      </c>
      <c r="C3167" s="375" t="e">
        <f>B3167*'Summary Sheet'!$C$51</f>
        <v>#VALUE!</v>
      </c>
    </row>
    <row r="3168" spans="1:3">
      <c r="A3168" s="375" t="str">
        <f>IF(ISBLANK('Unit Type (49)'!B53), " ", 'Unit Type (49)'!B53)</f>
        <v xml:space="preserve"> </v>
      </c>
      <c r="B3168" s="375" t="str">
        <f>IF(ISBLANK('Unit Type (49)'!C53), " ", 'Unit Type (49)'!C53)</f>
        <v xml:space="preserve"> </v>
      </c>
      <c r="C3168" s="375" t="e">
        <f>B3168*'Summary Sheet'!$C$51</f>
        <v>#VALUE!</v>
      </c>
    </row>
    <row r="3169" spans="1:3">
      <c r="A3169" s="375" t="str">
        <f>IF(ISBLANK('Unit Type (49)'!B54), " ", 'Unit Type (49)'!B54)</f>
        <v xml:space="preserve"> </v>
      </c>
      <c r="B3169" s="375" t="str">
        <f>IF(ISBLANK('Unit Type (49)'!C54), " ", 'Unit Type (49)'!C54)</f>
        <v xml:space="preserve"> </v>
      </c>
      <c r="C3169" s="375" t="e">
        <f>B3169*'Summary Sheet'!$C$51</f>
        <v>#VALUE!</v>
      </c>
    </row>
    <row r="3170" spans="1:3">
      <c r="A3170" s="375" t="str">
        <f>IF(ISBLANK('Unit Type (49)'!B55), " ", 'Unit Type (49)'!B55)</f>
        <v xml:space="preserve"> </v>
      </c>
      <c r="B3170" s="375" t="str">
        <f>IF(ISBLANK('Unit Type (49)'!C55), " ", 'Unit Type (49)'!C55)</f>
        <v xml:space="preserve"> </v>
      </c>
      <c r="C3170" s="375" t="e">
        <f>B3170*'Summary Sheet'!$C$51</f>
        <v>#VALUE!</v>
      </c>
    </row>
    <row r="3171" spans="1:3">
      <c r="A3171" s="375" t="str">
        <f>IF(ISBLANK('Unit Type (49)'!B56), " ", 'Unit Type (49)'!B56)</f>
        <v xml:space="preserve"> </v>
      </c>
      <c r="B3171" s="375" t="str">
        <f>IF(ISBLANK('Unit Type (49)'!C56), " ", 'Unit Type (49)'!C56)</f>
        <v xml:space="preserve"> </v>
      </c>
      <c r="C3171" s="375" t="e">
        <f>B3171*'Summary Sheet'!$C$51</f>
        <v>#VALUE!</v>
      </c>
    </row>
    <row r="3172" spans="1:3">
      <c r="A3172" s="375" t="str">
        <f>IF(ISBLANK('Unit Type (49)'!B57), " ", 'Unit Type (49)'!B57)</f>
        <v xml:space="preserve"> </v>
      </c>
      <c r="B3172" s="375" t="str">
        <f>IF(ISBLANK('Unit Type (49)'!C57), " ", 'Unit Type (49)'!C57)</f>
        <v xml:space="preserve"> </v>
      </c>
      <c r="C3172" s="375" t="e">
        <f>B3172*'Summary Sheet'!$C$51</f>
        <v>#VALUE!</v>
      </c>
    </row>
    <row r="3173" spans="1:3">
      <c r="A3173" s="375" t="str">
        <f>IF(ISBLANK('Unit Type (49)'!B58), " ", 'Unit Type (49)'!B58)</f>
        <v xml:space="preserve"> </v>
      </c>
      <c r="B3173" s="375" t="str">
        <f>IF(ISBLANK('Unit Type (49)'!C58), " ", 'Unit Type (49)'!C58)</f>
        <v xml:space="preserve"> </v>
      </c>
      <c r="C3173" s="375" t="e">
        <f>B3173*'Summary Sheet'!$C$51</f>
        <v>#VALUE!</v>
      </c>
    </row>
    <row r="3174" spans="1:3">
      <c r="A3174" s="375" t="str">
        <f>IF(ISBLANK('Unit Type (49)'!B59), " ", 'Unit Type (49)'!B59)</f>
        <v xml:space="preserve"> </v>
      </c>
      <c r="B3174" s="375" t="str">
        <f>IF(ISBLANK('Unit Type (49)'!C59), " ", 'Unit Type (49)'!C59)</f>
        <v xml:space="preserve"> </v>
      </c>
      <c r="C3174" s="375" t="e">
        <f>B3174*'Summary Sheet'!$C$51</f>
        <v>#VALUE!</v>
      </c>
    </row>
    <row r="3175" spans="1:3">
      <c r="A3175" s="375" t="str">
        <f>IF(ISBLANK('Unit Type (49)'!B60), " ", 'Unit Type (49)'!B60)</f>
        <v xml:space="preserve"> </v>
      </c>
      <c r="B3175" s="375" t="str">
        <f>IF(ISBLANK('Unit Type (49)'!C60), " ", 'Unit Type (49)'!C60)</f>
        <v xml:space="preserve"> </v>
      </c>
      <c r="C3175" s="375" t="e">
        <f>B3175*'Summary Sheet'!$C$51</f>
        <v>#VALUE!</v>
      </c>
    </row>
    <row r="3176" spans="1:3">
      <c r="A3176" s="375" t="str">
        <f>IF(ISBLANK('Unit Type (49)'!B61), " ", 'Unit Type (49)'!B61)</f>
        <v xml:space="preserve"> </v>
      </c>
      <c r="B3176" s="375" t="str">
        <f>IF(ISBLANK('Unit Type (49)'!C61), " ", 'Unit Type (49)'!C61)</f>
        <v xml:space="preserve"> </v>
      </c>
      <c r="C3176" s="375" t="e">
        <f>B3176*'Summary Sheet'!$C$51</f>
        <v>#VALUE!</v>
      </c>
    </row>
    <row r="3177" spans="1:3">
      <c r="A3177" s="375" t="str">
        <f>IF(ISBLANK('Unit Type (49)'!B62), " ", 'Unit Type (49)'!B62)</f>
        <v xml:space="preserve"> </v>
      </c>
      <c r="B3177" s="375" t="str">
        <f>IF(ISBLANK('Unit Type (49)'!C62), " ", 'Unit Type (49)'!C62)</f>
        <v xml:space="preserve"> </v>
      </c>
      <c r="C3177" s="375" t="e">
        <f>B3177*'Summary Sheet'!$C$51</f>
        <v>#VALUE!</v>
      </c>
    </row>
    <row r="3178" spans="1:3">
      <c r="A3178" s="375" t="str">
        <f>IF(ISBLANK('Unit Type (49)'!B63), " ", 'Unit Type (49)'!B63)</f>
        <v xml:space="preserve"> </v>
      </c>
      <c r="B3178" s="375" t="str">
        <f>IF(ISBLANK('Unit Type (49)'!C63), " ", 'Unit Type (49)'!C63)</f>
        <v xml:space="preserve"> </v>
      </c>
      <c r="C3178" s="375" t="e">
        <f>B3178*'Summary Sheet'!$C$51</f>
        <v>#VALUE!</v>
      </c>
    </row>
    <row r="3179" spans="1:3">
      <c r="A3179" s="375" t="str">
        <f>IF(ISBLANK('Unit Type (49)'!B64), " ", 'Unit Type (49)'!B64)</f>
        <v xml:space="preserve"> </v>
      </c>
      <c r="B3179" s="375" t="str">
        <f>IF(ISBLANK('Unit Type (49)'!C64), " ", 'Unit Type (49)'!C64)</f>
        <v xml:space="preserve"> </v>
      </c>
      <c r="C3179" s="375" t="e">
        <f>B3179*'Summary Sheet'!$C$51</f>
        <v>#VALUE!</v>
      </c>
    </row>
    <row r="3180" spans="1:3">
      <c r="A3180" s="375" t="str">
        <f>IF(ISBLANK('Unit Type (49)'!B65), " ", 'Unit Type (49)'!B65)</f>
        <v xml:space="preserve"> </v>
      </c>
      <c r="B3180" s="375" t="str">
        <f>IF(ISBLANK('Unit Type (49)'!C65), " ", 'Unit Type (49)'!C65)</f>
        <v xml:space="preserve"> </v>
      </c>
      <c r="C3180" s="375" t="e">
        <f>B3180*'Summary Sheet'!$C$51</f>
        <v>#VALUE!</v>
      </c>
    </row>
    <row r="3181" spans="1:3">
      <c r="A3181" s="375" t="str">
        <f>IF(ISBLANK('Unit Type (49)'!B66), " ", 'Unit Type (49)'!B66)</f>
        <v xml:space="preserve"> </v>
      </c>
      <c r="B3181" s="375" t="str">
        <f>IF(ISBLANK('Unit Type (49)'!C66), " ", 'Unit Type (49)'!C66)</f>
        <v xml:space="preserve"> </v>
      </c>
      <c r="C3181" s="375" t="e">
        <f>B3181*'Summary Sheet'!$C$51</f>
        <v>#VALUE!</v>
      </c>
    </row>
    <row r="3182" spans="1:3">
      <c r="A3182" s="375" t="str">
        <f>IF(ISBLANK('Unit Type (49)'!B67), " ", 'Unit Type (49)'!B67)</f>
        <v xml:space="preserve"> </v>
      </c>
      <c r="B3182" s="375" t="str">
        <f>IF(ISBLANK('Unit Type (49)'!C67), " ", 'Unit Type (49)'!C67)</f>
        <v xml:space="preserve"> </v>
      </c>
      <c r="C3182" s="375" t="e">
        <f>B3182*'Summary Sheet'!$C$51</f>
        <v>#VALUE!</v>
      </c>
    </row>
    <row r="3183" spans="1:3">
      <c r="A3183" s="375" t="str">
        <f>IF(ISBLANK('Unit Type (49)'!B68), " ", 'Unit Type (49)'!B68)</f>
        <v xml:space="preserve"> </v>
      </c>
      <c r="B3183" s="375" t="str">
        <f>IF(ISBLANK('Unit Type (49)'!C68), " ", 'Unit Type (49)'!C68)</f>
        <v xml:space="preserve"> </v>
      </c>
      <c r="C3183" s="375" t="e">
        <f>B3183*'Summary Sheet'!$C$51</f>
        <v>#VALUE!</v>
      </c>
    </row>
    <row r="3184" spans="1:3">
      <c r="A3184" s="375" t="str">
        <f>IF(ISBLANK('Unit Type (49)'!B69), " ", 'Unit Type (49)'!B69)</f>
        <v xml:space="preserve"> </v>
      </c>
      <c r="B3184" s="375" t="str">
        <f>IF(ISBLANK('Unit Type (49)'!C69), " ", 'Unit Type (49)'!C69)</f>
        <v xml:space="preserve"> </v>
      </c>
      <c r="C3184" s="375" t="e">
        <f>B3184*'Summary Sheet'!$C$51</f>
        <v>#VALUE!</v>
      </c>
    </row>
    <row r="3185" spans="1:3">
      <c r="A3185" s="375" t="str">
        <f>IF(ISBLANK('Unit Type (49)'!B70), " ", 'Unit Type (49)'!B70)</f>
        <v xml:space="preserve"> </v>
      </c>
      <c r="B3185" s="375" t="str">
        <f>IF(ISBLANK('Unit Type (49)'!C70), " ", 'Unit Type (49)'!C70)</f>
        <v xml:space="preserve"> </v>
      </c>
      <c r="C3185" s="375" t="e">
        <f>B3185*'Summary Sheet'!$C$51</f>
        <v>#VALUE!</v>
      </c>
    </row>
    <row r="3186" spans="1:3">
      <c r="A3186" s="375" t="str">
        <f>IF(ISBLANK('Unit Type (50)'!B6), " ", 'Unit Type (50)'!B6)</f>
        <v xml:space="preserve"> </v>
      </c>
      <c r="B3186" s="375" t="str">
        <f>IF(ISBLANK('Unit Type (50)'!C6), " ", 'Unit Type (50)'!C6)</f>
        <v xml:space="preserve"> </v>
      </c>
      <c r="C3186" s="375" t="e">
        <f>B3186*'Summary Sheet'!$C$52</f>
        <v>#VALUE!</v>
      </c>
    </row>
    <row r="3187" spans="1:3">
      <c r="A3187" s="375" t="str">
        <f>IF(ISBLANK('Unit Type (50)'!B7), " ", 'Unit Type (50)'!B7)</f>
        <v xml:space="preserve"> </v>
      </c>
      <c r="B3187" s="375" t="str">
        <f>IF(ISBLANK('Unit Type (50)'!C7), " ", 'Unit Type (50)'!C7)</f>
        <v xml:space="preserve"> </v>
      </c>
      <c r="C3187" s="375" t="e">
        <f>B3187*'Summary Sheet'!$C$52</f>
        <v>#VALUE!</v>
      </c>
    </row>
    <row r="3188" spans="1:3">
      <c r="A3188" s="375" t="str">
        <f>IF(ISBLANK('Unit Type (50)'!B8), " ", 'Unit Type (50)'!B8)</f>
        <v xml:space="preserve"> </v>
      </c>
      <c r="B3188" s="375" t="str">
        <f>IF(ISBLANK('Unit Type (50)'!C8), " ", 'Unit Type (50)'!C8)</f>
        <v xml:space="preserve"> </v>
      </c>
      <c r="C3188" s="375" t="e">
        <f>B3188*'Summary Sheet'!$C$52</f>
        <v>#VALUE!</v>
      </c>
    </row>
    <row r="3189" spans="1:3">
      <c r="A3189" s="375" t="str">
        <f>IF(ISBLANK('Unit Type (50)'!B9), " ", 'Unit Type (50)'!B9)</f>
        <v xml:space="preserve"> </v>
      </c>
      <c r="B3189" s="375" t="str">
        <f>IF(ISBLANK('Unit Type (50)'!C9), " ", 'Unit Type (50)'!C9)</f>
        <v xml:space="preserve"> </v>
      </c>
      <c r="C3189" s="375" t="e">
        <f>B3189*'Summary Sheet'!$C$52</f>
        <v>#VALUE!</v>
      </c>
    </row>
    <row r="3190" spans="1:3">
      <c r="A3190" s="375" t="str">
        <f>IF(ISBLANK('Unit Type (50)'!B10), " ", 'Unit Type (50)'!B10)</f>
        <v xml:space="preserve"> </v>
      </c>
      <c r="B3190" s="375" t="str">
        <f>IF(ISBLANK('Unit Type (50)'!C10), " ", 'Unit Type (50)'!C10)</f>
        <v xml:space="preserve"> </v>
      </c>
      <c r="C3190" s="375" t="e">
        <f>B3190*'Summary Sheet'!$C$52</f>
        <v>#VALUE!</v>
      </c>
    </row>
    <row r="3191" spans="1:3">
      <c r="A3191" s="375" t="str">
        <f>IF(ISBLANK('Unit Type (50)'!B11), " ", 'Unit Type (50)'!B11)</f>
        <v xml:space="preserve"> </v>
      </c>
      <c r="B3191" s="375" t="str">
        <f>IF(ISBLANK('Unit Type (50)'!C11), " ", 'Unit Type (50)'!C11)</f>
        <v xml:space="preserve"> </v>
      </c>
      <c r="C3191" s="375" t="e">
        <f>B3191*'Summary Sheet'!$C$52</f>
        <v>#VALUE!</v>
      </c>
    </row>
    <row r="3192" spans="1:3">
      <c r="A3192" s="375" t="str">
        <f>IF(ISBLANK('Unit Type (50)'!B12), " ", 'Unit Type (50)'!B12)</f>
        <v xml:space="preserve"> </v>
      </c>
      <c r="B3192" s="375" t="str">
        <f>IF(ISBLANK('Unit Type (50)'!C12), " ", 'Unit Type (50)'!C12)</f>
        <v xml:space="preserve"> </v>
      </c>
      <c r="C3192" s="375" t="e">
        <f>B3192*'Summary Sheet'!$C$52</f>
        <v>#VALUE!</v>
      </c>
    </row>
    <row r="3193" spans="1:3">
      <c r="A3193" s="375" t="str">
        <f>IF(ISBLANK('Unit Type (50)'!B13), " ", 'Unit Type (50)'!B13)</f>
        <v xml:space="preserve"> </v>
      </c>
      <c r="B3193" s="375" t="str">
        <f>IF(ISBLANK('Unit Type (50)'!C13), " ", 'Unit Type (50)'!C13)</f>
        <v xml:space="preserve"> </v>
      </c>
      <c r="C3193" s="375" t="e">
        <f>B3193*'Summary Sheet'!$C$52</f>
        <v>#VALUE!</v>
      </c>
    </row>
    <row r="3194" spans="1:3">
      <c r="A3194" s="375" t="str">
        <f>IF(ISBLANK('Unit Type (50)'!B14), " ", 'Unit Type (50)'!B14)</f>
        <v xml:space="preserve"> </v>
      </c>
      <c r="B3194" s="375" t="str">
        <f>IF(ISBLANK('Unit Type (50)'!C14), " ", 'Unit Type (50)'!C14)</f>
        <v xml:space="preserve"> </v>
      </c>
      <c r="C3194" s="375" t="e">
        <f>B3194*'Summary Sheet'!$C$52</f>
        <v>#VALUE!</v>
      </c>
    </row>
    <row r="3195" spans="1:3">
      <c r="A3195" s="375" t="str">
        <f>IF(ISBLANK('Unit Type (50)'!B15), " ", 'Unit Type (50)'!B15)</f>
        <v xml:space="preserve"> </v>
      </c>
      <c r="B3195" s="375" t="str">
        <f>IF(ISBLANK('Unit Type (50)'!C15), " ", 'Unit Type (50)'!C15)</f>
        <v xml:space="preserve"> </v>
      </c>
      <c r="C3195" s="375" t="e">
        <f>B3195*'Summary Sheet'!$C$52</f>
        <v>#VALUE!</v>
      </c>
    </row>
    <row r="3196" spans="1:3">
      <c r="A3196" s="375" t="str">
        <f>IF(ISBLANK('Unit Type (50)'!B16), " ", 'Unit Type (50)'!B16)</f>
        <v xml:space="preserve"> </v>
      </c>
      <c r="B3196" s="375" t="str">
        <f>IF(ISBLANK('Unit Type (50)'!C16), " ", 'Unit Type (50)'!C16)</f>
        <v xml:space="preserve"> </v>
      </c>
      <c r="C3196" s="375" t="e">
        <f>B3196*'Summary Sheet'!$C$52</f>
        <v>#VALUE!</v>
      </c>
    </row>
    <row r="3197" spans="1:3">
      <c r="A3197" s="375" t="str">
        <f>IF(ISBLANK('Unit Type (50)'!B17), " ", 'Unit Type (50)'!B17)</f>
        <v xml:space="preserve"> </v>
      </c>
      <c r="B3197" s="375" t="str">
        <f>IF(ISBLANK('Unit Type (50)'!C17), " ", 'Unit Type (50)'!C17)</f>
        <v xml:space="preserve"> </v>
      </c>
      <c r="C3197" s="375" t="e">
        <f>B3197*'Summary Sheet'!$C$52</f>
        <v>#VALUE!</v>
      </c>
    </row>
    <row r="3198" spans="1:3">
      <c r="A3198" s="375" t="str">
        <f>IF(ISBLANK('Unit Type (50)'!B18), " ", 'Unit Type (50)'!B18)</f>
        <v xml:space="preserve"> </v>
      </c>
      <c r="B3198" s="375" t="str">
        <f>IF(ISBLANK('Unit Type (50)'!C18), " ", 'Unit Type (50)'!C18)</f>
        <v xml:space="preserve"> </v>
      </c>
      <c r="C3198" s="375" t="e">
        <f>B3198*'Summary Sheet'!$C$52</f>
        <v>#VALUE!</v>
      </c>
    </row>
    <row r="3199" spans="1:3">
      <c r="A3199" s="375" t="str">
        <f>IF(ISBLANK('Unit Type (50)'!B19), " ", 'Unit Type (50)'!B19)</f>
        <v xml:space="preserve"> </v>
      </c>
      <c r="B3199" s="375" t="str">
        <f>IF(ISBLANK('Unit Type (50)'!C19), " ", 'Unit Type (50)'!C19)</f>
        <v xml:space="preserve"> </v>
      </c>
      <c r="C3199" s="375" t="e">
        <f>B3199*'Summary Sheet'!$C$52</f>
        <v>#VALUE!</v>
      </c>
    </row>
    <row r="3200" spans="1:3">
      <c r="A3200" s="375" t="str">
        <f>IF(ISBLANK('Unit Type (50)'!B20), " ", 'Unit Type (50)'!B20)</f>
        <v xml:space="preserve"> </v>
      </c>
      <c r="B3200" s="375" t="str">
        <f>IF(ISBLANK('Unit Type (50)'!C20), " ", 'Unit Type (50)'!C20)</f>
        <v xml:space="preserve"> </v>
      </c>
      <c r="C3200" s="375" t="e">
        <f>B3200*'Summary Sheet'!$C$52</f>
        <v>#VALUE!</v>
      </c>
    </row>
    <row r="3201" spans="1:3">
      <c r="A3201" s="375" t="str">
        <f>IF(ISBLANK('Unit Type (50)'!B21), " ", 'Unit Type (50)'!B21)</f>
        <v xml:space="preserve"> </v>
      </c>
      <c r="B3201" s="375" t="str">
        <f>IF(ISBLANK('Unit Type (50)'!C21), " ", 'Unit Type (50)'!C21)</f>
        <v xml:space="preserve"> </v>
      </c>
      <c r="C3201" s="375" t="e">
        <f>B3201*'Summary Sheet'!$C$52</f>
        <v>#VALUE!</v>
      </c>
    </row>
    <row r="3202" spans="1:3">
      <c r="A3202" s="375" t="str">
        <f>IF(ISBLANK('Unit Type (50)'!B22), " ", 'Unit Type (50)'!B22)</f>
        <v xml:space="preserve"> </v>
      </c>
      <c r="B3202" s="375" t="str">
        <f>IF(ISBLANK('Unit Type (50)'!C22), " ", 'Unit Type (50)'!C22)</f>
        <v xml:space="preserve"> </v>
      </c>
      <c r="C3202" s="375" t="e">
        <f>B3202*'Summary Sheet'!$C$52</f>
        <v>#VALUE!</v>
      </c>
    </row>
    <row r="3203" spans="1:3">
      <c r="A3203" s="375" t="str">
        <f>IF(ISBLANK('Unit Type (50)'!B23), " ", 'Unit Type (50)'!B23)</f>
        <v xml:space="preserve"> </v>
      </c>
      <c r="B3203" s="375" t="str">
        <f>IF(ISBLANK('Unit Type (50)'!C23), " ", 'Unit Type (50)'!C23)</f>
        <v xml:space="preserve"> </v>
      </c>
      <c r="C3203" s="375" t="e">
        <f>B3203*'Summary Sheet'!$C$52</f>
        <v>#VALUE!</v>
      </c>
    </row>
    <row r="3204" spans="1:3">
      <c r="A3204" s="375" t="str">
        <f>IF(ISBLANK('Unit Type (50)'!B24), " ", 'Unit Type (50)'!B24)</f>
        <v xml:space="preserve"> </v>
      </c>
      <c r="B3204" s="375" t="str">
        <f>IF(ISBLANK('Unit Type (50)'!C24), " ", 'Unit Type (50)'!C24)</f>
        <v xml:space="preserve"> </v>
      </c>
      <c r="C3204" s="375" t="e">
        <f>B3204*'Summary Sheet'!$C$52</f>
        <v>#VALUE!</v>
      </c>
    </row>
    <row r="3205" spans="1:3">
      <c r="A3205" s="375" t="str">
        <f>IF(ISBLANK('Unit Type (50)'!B25), " ", 'Unit Type (50)'!B25)</f>
        <v xml:space="preserve"> </v>
      </c>
      <c r="B3205" s="375" t="str">
        <f>IF(ISBLANK('Unit Type (50)'!C25), " ", 'Unit Type (50)'!C25)</f>
        <v xml:space="preserve"> </v>
      </c>
      <c r="C3205" s="375" t="e">
        <f>B3205*'Summary Sheet'!$C$52</f>
        <v>#VALUE!</v>
      </c>
    </row>
    <row r="3206" spans="1:3">
      <c r="A3206" s="375" t="str">
        <f>IF(ISBLANK('Unit Type (50)'!B26), " ", 'Unit Type (50)'!B26)</f>
        <v xml:space="preserve"> </v>
      </c>
      <c r="B3206" s="375" t="str">
        <f>IF(ISBLANK('Unit Type (50)'!C26), " ", 'Unit Type (50)'!C26)</f>
        <v xml:space="preserve"> </v>
      </c>
      <c r="C3206" s="375" t="e">
        <f>B3206*'Summary Sheet'!$C$52</f>
        <v>#VALUE!</v>
      </c>
    </row>
    <row r="3207" spans="1:3">
      <c r="A3207" s="375" t="str">
        <f>IF(ISBLANK('Unit Type (50)'!B27), " ", 'Unit Type (50)'!B27)</f>
        <v xml:space="preserve"> </v>
      </c>
      <c r="B3207" s="375" t="str">
        <f>IF(ISBLANK('Unit Type (50)'!C27), " ", 'Unit Type (50)'!C27)</f>
        <v xml:space="preserve"> </v>
      </c>
      <c r="C3207" s="375" t="e">
        <f>B3207*'Summary Sheet'!$C$52</f>
        <v>#VALUE!</v>
      </c>
    </row>
    <row r="3208" spans="1:3">
      <c r="A3208" s="375" t="str">
        <f>IF(ISBLANK('Unit Type (50)'!B28), " ", 'Unit Type (50)'!B28)</f>
        <v xml:space="preserve"> </v>
      </c>
      <c r="B3208" s="375" t="str">
        <f>IF(ISBLANK('Unit Type (50)'!C28), " ", 'Unit Type (50)'!C28)</f>
        <v xml:space="preserve"> </v>
      </c>
      <c r="C3208" s="375" t="e">
        <f>B3208*'Summary Sheet'!$C$52</f>
        <v>#VALUE!</v>
      </c>
    </row>
    <row r="3209" spans="1:3">
      <c r="A3209" s="375" t="str">
        <f>IF(ISBLANK('Unit Type (50)'!B29), " ", 'Unit Type (50)'!B29)</f>
        <v xml:space="preserve"> </v>
      </c>
      <c r="B3209" s="375" t="str">
        <f>IF(ISBLANK('Unit Type (50)'!C29), " ", 'Unit Type (50)'!C29)</f>
        <v xml:space="preserve"> </v>
      </c>
      <c r="C3209" s="375" t="e">
        <f>B3209*'Summary Sheet'!$C$52</f>
        <v>#VALUE!</v>
      </c>
    </row>
    <row r="3210" spans="1:3">
      <c r="A3210" s="375" t="str">
        <f>IF(ISBLANK('Unit Type (50)'!B30), " ", 'Unit Type (50)'!B30)</f>
        <v xml:space="preserve"> </v>
      </c>
      <c r="B3210" s="375" t="str">
        <f>IF(ISBLANK('Unit Type (50)'!C30), " ", 'Unit Type (50)'!C30)</f>
        <v xml:space="preserve"> </v>
      </c>
      <c r="C3210" s="375" t="e">
        <f>B3210*'Summary Sheet'!$C$52</f>
        <v>#VALUE!</v>
      </c>
    </row>
    <row r="3211" spans="1:3">
      <c r="A3211" s="375" t="str">
        <f>IF(ISBLANK('Unit Type (50)'!B31), " ", 'Unit Type (50)'!B31)</f>
        <v xml:space="preserve"> </v>
      </c>
      <c r="B3211" s="375" t="str">
        <f>IF(ISBLANK('Unit Type (50)'!C31), " ", 'Unit Type (50)'!C31)</f>
        <v xml:space="preserve"> </v>
      </c>
      <c r="C3211" s="375" t="e">
        <f>B3211*'Summary Sheet'!$C$52</f>
        <v>#VALUE!</v>
      </c>
    </row>
    <row r="3212" spans="1:3">
      <c r="A3212" s="375" t="str">
        <f>IF(ISBLANK('Unit Type (50)'!B32), " ", 'Unit Type (50)'!B32)</f>
        <v xml:space="preserve"> </v>
      </c>
      <c r="B3212" s="375" t="str">
        <f>IF(ISBLANK('Unit Type (50)'!C32), " ", 'Unit Type (50)'!C32)</f>
        <v xml:space="preserve"> </v>
      </c>
      <c r="C3212" s="375" t="e">
        <f>B3212*'Summary Sheet'!$C$52</f>
        <v>#VALUE!</v>
      </c>
    </row>
    <row r="3213" spans="1:3">
      <c r="A3213" s="375" t="str">
        <f>IF(ISBLANK('Unit Type (50)'!B33), " ", 'Unit Type (50)'!B33)</f>
        <v xml:space="preserve"> </v>
      </c>
      <c r="B3213" s="375" t="str">
        <f>IF(ISBLANK('Unit Type (50)'!C33), " ", 'Unit Type (50)'!C33)</f>
        <v xml:space="preserve"> </v>
      </c>
      <c r="C3213" s="375" t="e">
        <f>B3213*'Summary Sheet'!$C$52</f>
        <v>#VALUE!</v>
      </c>
    </row>
    <row r="3214" spans="1:3">
      <c r="A3214" s="375" t="str">
        <f>IF(ISBLANK('Unit Type (50)'!B34), " ", 'Unit Type (50)'!B34)</f>
        <v xml:space="preserve"> </v>
      </c>
      <c r="B3214" s="375" t="str">
        <f>IF(ISBLANK('Unit Type (50)'!C34), " ", 'Unit Type (50)'!C34)</f>
        <v xml:space="preserve"> </v>
      </c>
      <c r="C3214" s="375" t="e">
        <f>B3214*'Summary Sheet'!$C$52</f>
        <v>#VALUE!</v>
      </c>
    </row>
    <row r="3215" spans="1:3">
      <c r="A3215" s="375" t="str">
        <f>IF(ISBLANK('Unit Type (50)'!B35), " ", 'Unit Type (50)'!B35)</f>
        <v xml:space="preserve"> </v>
      </c>
      <c r="B3215" s="375" t="str">
        <f>IF(ISBLANK('Unit Type (50)'!C35), " ", 'Unit Type (50)'!C35)</f>
        <v xml:space="preserve"> </v>
      </c>
      <c r="C3215" s="375" t="e">
        <f>B3215*'Summary Sheet'!$C$52</f>
        <v>#VALUE!</v>
      </c>
    </row>
    <row r="3216" spans="1:3">
      <c r="A3216" s="375" t="str">
        <f>IF(ISBLANK('Unit Type (50)'!B36), " ", 'Unit Type (50)'!B36)</f>
        <v xml:space="preserve"> </v>
      </c>
      <c r="B3216" s="375" t="str">
        <f>IF(ISBLANK('Unit Type (50)'!C36), " ", 'Unit Type (50)'!C36)</f>
        <v xml:space="preserve"> </v>
      </c>
      <c r="C3216" s="375" t="e">
        <f>B3216*'Summary Sheet'!$C$52</f>
        <v>#VALUE!</v>
      </c>
    </row>
    <row r="3217" spans="1:3">
      <c r="A3217" s="375" t="str">
        <f>IF(ISBLANK('Unit Type (50)'!B37), " ", 'Unit Type (50)'!B37)</f>
        <v xml:space="preserve"> </v>
      </c>
      <c r="B3217" s="375" t="str">
        <f>IF(ISBLANK('Unit Type (50)'!C37), " ", 'Unit Type (50)'!C37)</f>
        <v xml:space="preserve"> </v>
      </c>
      <c r="C3217" s="375" t="e">
        <f>B3217*'Summary Sheet'!$C$52</f>
        <v>#VALUE!</v>
      </c>
    </row>
    <row r="3218" spans="1:3">
      <c r="A3218" s="375" t="str">
        <f>IF(ISBLANK('Unit Type (50)'!B38), " ", 'Unit Type (50)'!B38)</f>
        <v xml:space="preserve"> </v>
      </c>
      <c r="B3218" s="375" t="str">
        <f>IF(ISBLANK('Unit Type (50)'!C38), " ", 'Unit Type (50)'!C38)</f>
        <v xml:space="preserve"> </v>
      </c>
      <c r="C3218" s="375" t="e">
        <f>B3218*'Summary Sheet'!$C$52</f>
        <v>#VALUE!</v>
      </c>
    </row>
    <row r="3219" spans="1:3">
      <c r="A3219" s="375" t="str">
        <f>IF(ISBLANK('Unit Type (50)'!B39), " ", 'Unit Type (50)'!B39)</f>
        <v xml:space="preserve"> </v>
      </c>
      <c r="B3219" s="375" t="str">
        <f>IF(ISBLANK('Unit Type (50)'!C39), " ", 'Unit Type (50)'!C39)</f>
        <v xml:space="preserve"> </v>
      </c>
      <c r="C3219" s="375" t="e">
        <f>B3219*'Summary Sheet'!$C$52</f>
        <v>#VALUE!</v>
      </c>
    </row>
    <row r="3220" spans="1:3">
      <c r="A3220" s="375" t="str">
        <f>IF(ISBLANK('Unit Type (50)'!B40), " ", 'Unit Type (50)'!B40)</f>
        <v xml:space="preserve"> </v>
      </c>
      <c r="B3220" s="375" t="str">
        <f>IF(ISBLANK('Unit Type (50)'!C40), " ", 'Unit Type (50)'!C40)</f>
        <v xml:space="preserve"> </v>
      </c>
      <c r="C3220" s="375" t="e">
        <f>B3220*'Summary Sheet'!$C$52</f>
        <v>#VALUE!</v>
      </c>
    </row>
    <row r="3221" spans="1:3">
      <c r="A3221" s="375" t="str">
        <f>IF(ISBLANK('Unit Type (50)'!B41), " ", 'Unit Type (50)'!B41)</f>
        <v xml:space="preserve"> </v>
      </c>
      <c r="B3221" s="375" t="str">
        <f>IF(ISBLANK('Unit Type (50)'!C41), " ", 'Unit Type (50)'!C41)</f>
        <v xml:space="preserve"> </v>
      </c>
      <c r="C3221" s="375" t="e">
        <f>B3221*'Summary Sheet'!$C$52</f>
        <v>#VALUE!</v>
      </c>
    </row>
    <row r="3222" spans="1:3">
      <c r="A3222" s="375" t="str">
        <f>IF(ISBLANK('Unit Type (50)'!B42), " ", 'Unit Type (50)'!B42)</f>
        <v xml:space="preserve"> </v>
      </c>
      <c r="B3222" s="375" t="str">
        <f>IF(ISBLANK('Unit Type (50)'!C42), " ", 'Unit Type (50)'!C42)</f>
        <v xml:space="preserve"> </v>
      </c>
      <c r="C3222" s="375" t="e">
        <f>B3222*'Summary Sheet'!$C$52</f>
        <v>#VALUE!</v>
      </c>
    </row>
    <row r="3223" spans="1:3">
      <c r="A3223" s="375" t="str">
        <f>IF(ISBLANK('Unit Type (50)'!B43), " ", 'Unit Type (50)'!B43)</f>
        <v xml:space="preserve"> </v>
      </c>
      <c r="B3223" s="375" t="str">
        <f>IF(ISBLANK('Unit Type (50)'!C43), " ", 'Unit Type (50)'!C43)</f>
        <v xml:space="preserve"> </v>
      </c>
      <c r="C3223" s="375" t="e">
        <f>B3223*'Summary Sheet'!$C$52</f>
        <v>#VALUE!</v>
      </c>
    </row>
    <row r="3224" spans="1:3">
      <c r="A3224" s="375" t="str">
        <f>IF(ISBLANK('Unit Type (50)'!B44), " ", 'Unit Type (50)'!B44)</f>
        <v xml:space="preserve"> </v>
      </c>
      <c r="B3224" s="375" t="str">
        <f>IF(ISBLANK('Unit Type (50)'!C44), " ", 'Unit Type (50)'!C44)</f>
        <v xml:space="preserve"> </v>
      </c>
      <c r="C3224" s="375" t="e">
        <f>B3224*'Summary Sheet'!$C$52</f>
        <v>#VALUE!</v>
      </c>
    </row>
    <row r="3225" spans="1:3">
      <c r="A3225" s="375" t="str">
        <f>IF(ISBLANK('Unit Type (50)'!B45), " ", 'Unit Type (50)'!B45)</f>
        <v xml:space="preserve"> </v>
      </c>
      <c r="B3225" s="375" t="str">
        <f>IF(ISBLANK('Unit Type (50)'!C45), " ", 'Unit Type (50)'!C45)</f>
        <v xml:space="preserve"> </v>
      </c>
      <c r="C3225" s="375" t="e">
        <f>B3225*'Summary Sheet'!$C$52</f>
        <v>#VALUE!</v>
      </c>
    </row>
    <row r="3226" spans="1:3">
      <c r="A3226" s="375" t="str">
        <f>IF(ISBLANK('Unit Type (50)'!B46), " ", 'Unit Type (50)'!B46)</f>
        <v xml:space="preserve"> </v>
      </c>
      <c r="B3226" s="375" t="str">
        <f>IF(ISBLANK('Unit Type (50)'!C46), " ", 'Unit Type (50)'!C46)</f>
        <v xml:space="preserve"> </v>
      </c>
      <c r="C3226" s="375" t="e">
        <f>B3226*'Summary Sheet'!$C$52</f>
        <v>#VALUE!</v>
      </c>
    </row>
    <row r="3227" spans="1:3">
      <c r="A3227" s="375" t="str">
        <f>IF(ISBLANK('Unit Type (50)'!B47), " ", 'Unit Type (50)'!B47)</f>
        <v xml:space="preserve"> </v>
      </c>
      <c r="B3227" s="375" t="str">
        <f>IF(ISBLANK('Unit Type (50)'!C47), " ", 'Unit Type (50)'!C47)</f>
        <v xml:space="preserve"> </v>
      </c>
      <c r="C3227" s="375" t="e">
        <f>B3227*'Summary Sheet'!$C$52</f>
        <v>#VALUE!</v>
      </c>
    </row>
    <row r="3228" spans="1:3">
      <c r="A3228" s="375" t="str">
        <f>IF(ISBLANK('Unit Type (50)'!B48), " ", 'Unit Type (50)'!B48)</f>
        <v xml:space="preserve"> </v>
      </c>
      <c r="B3228" s="375" t="str">
        <f>IF(ISBLANK('Unit Type (50)'!C48), " ", 'Unit Type (50)'!C48)</f>
        <v xml:space="preserve"> </v>
      </c>
      <c r="C3228" s="375" t="e">
        <f>B3228*'Summary Sheet'!$C$52</f>
        <v>#VALUE!</v>
      </c>
    </row>
    <row r="3229" spans="1:3">
      <c r="A3229" s="375" t="str">
        <f>IF(ISBLANK('Unit Type (50)'!B49), " ", 'Unit Type (50)'!B49)</f>
        <v xml:space="preserve"> </v>
      </c>
      <c r="B3229" s="375" t="str">
        <f>IF(ISBLANK('Unit Type (50)'!C49), " ", 'Unit Type (50)'!C49)</f>
        <v xml:space="preserve"> </v>
      </c>
      <c r="C3229" s="375" t="e">
        <f>B3229*'Summary Sheet'!$C$52</f>
        <v>#VALUE!</v>
      </c>
    </row>
    <row r="3230" spans="1:3">
      <c r="A3230" s="375" t="str">
        <f>IF(ISBLANK('Unit Type (50)'!B50), " ", 'Unit Type (50)'!B50)</f>
        <v xml:space="preserve"> </v>
      </c>
      <c r="B3230" s="375" t="str">
        <f>IF(ISBLANK('Unit Type (50)'!C50), " ", 'Unit Type (50)'!C50)</f>
        <v xml:space="preserve"> </v>
      </c>
      <c r="C3230" s="375" t="e">
        <f>B3230*'Summary Sheet'!$C$52</f>
        <v>#VALUE!</v>
      </c>
    </row>
    <row r="3231" spans="1:3">
      <c r="A3231" s="375" t="str">
        <f>IF(ISBLANK('Unit Type (50)'!B51), " ", 'Unit Type (50)'!B51)</f>
        <v xml:space="preserve"> </v>
      </c>
      <c r="B3231" s="375" t="str">
        <f>IF(ISBLANK('Unit Type (50)'!C51), " ", 'Unit Type (50)'!C51)</f>
        <v xml:space="preserve"> </v>
      </c>
      <c r="C3231" s="375" t="e">
        <f>B3231*'Summary Sheet'!$C$52</f>
        <v>#VALUE!</v>
      </c>
    </row>
    <row r="3232" spans="1:3">
      <c r="A3232" s="375" t="str">
        <f>IF(ISBLANK('Unit Type (50)'!B52), " ", 'Unit Type (50)'!B52)</f>
        <v xml:space="preserve"> </v>
      </c>
      <c r="B3232" s="375" t="str">
        <f>IF(ISBLANK('Unit Type (50)'!C52), " ", 'Unit Type (50)'!C52)</f>
        <v xml:space="preserve"> </v>
      </c>
      <c r="C3232" s="375" t="e">
        <f>B3232*'Summary Sheet'!$C$52</f>
        <v>#VALUE!</v>
      </c>
    </row>
    <row r="3233" spans="1:3">
      <c r="A3233" s="375" t="str">
        <f>IF(ISBLANK('Unit Type (50)'!B53), " ", 'Unit Type (50)'!B53)</f>
        <v xml:space="preserve"> </v>
      </c>
      <c r="B3233" s="375" t="str">
        <f>IF(ISBLANK('Unit Type (50)'!C53), " ", 'Unit Type (50)'!C53)</f>
        <v xml:space="preserve"> </v>
      </c>
      <c r="C3233" s="375" t="e">
        <f>B3233*'Summary Sheet'!$C$52</f>
        <v>#VALUE!</v>
      </c>
    </row>
    <row r="3234" spans="1:3">
      <c r="A3234" s="375" t="str">
        <f>IF(ISBLANK('Unit Type (50)'!B54), " ", 'Unit Type (50)'!B54)</f>
        <v xml:space="preserve"> </v>
      </c>
      <c r="B3234" s="375" t="str">
        <f>IF(ISBLANK('Unit Type (50)'!C54), " ", 'Unit Type (50)'!C54)</f>
        <v xml:space="preserve"> </v>
      </c>
      <c r="C3234" s="375" t="e">
        <f>B3234*'Summary Sheet'!$C$52</f>
        <v>#VALUE!</v>
      </c>
    </row>
    <row r="3235" spans="1:3">
      <c r="A3235" s="375" t="str">
        <f>IF(ISBLANK('Unit Type (50)'!B55), " ", 'Unit Type (50)'!B55)</f>
        <v xml:space="preserve"> </v>
      </c>
      <c r="B3235" s="375" t="str">
        <f>IF(ISBLANK('Unit Type (50)'!C55), " ", 'Unit Type (50)'!C55)</f>
        <v xml:space="preserve"> </v>
      </c>
      <c r="C3235" s="375" t="e">
        <f>B3235*'Summary Sheet'!$C$52</f>
        <v>#VALUE!</v>
      </c>
    </row>
    <row r="3236" spans="1:3">
      <c r="A3236" s="375" t="str">
        <f>IF(ISBLANK('Unit Type (50)'!B56), " ", 'Unit Type (50)'!B56)</f>
        <v xml:space="preserve"> </v>
      </c>
      <c r="B3236" s="375" t="str">
        <f>IF(ISBLANK('Unit Type (50)'!C56), " ", 'Unit Type (50)'!C56)</f>
        <v xml:space="preserve"> </v>
      </c>
      <c r="C3236" s="375" t="e">
        <f>B3236*'Summary Sheet'!$C$52</f>
        <v>#VALUE!</v>
      </c>
    </row>
    <row r="3237" spans="1:3">
      <c r="A3237" s="375" t="str">
        <f>IF(ISBLANK('Unit Type (50)'!B57), " ", 'Unit Type (50)'!B57)</f>
        <v xml:space="preserve"> </v>
      </c>
      <c r="B3237" s="375" t="str">
        <f>IF(ISBLANK('Unit Type (50)'!C57), " ", 'Unit Type (50)'!C57)</f>
        <v xml:space="preserve"> </v>
      </c>
      <c r="C3237" s="375" t="e">
        <f>B3237*'Summary Sheet'!$C$52</f>
        <v>#VALUE!</v>
      </c>
    </row>
    <row r="3238" spans="1:3">
      <c r="A3238" s="375" t="str">
        <f>IF(ISBLANK('Unit Type (50)'!B58), " ", 'Unit Type (50)'!B58)</f>
        <v xml:space="preserve"> </v>
      </c>
      <c r="B3238" s="375" t="str">
        <f>IF(ISBLANK('Unit Type (50)'!C58), " ", 'Unit Type (50)'!C58)</f>
        <v xml:space="preserve"> </v>
      </c>
      <c r="C3238" s="375" t="e">
        <f>B3238*'Summary Sheet'!$C$52</f>
        <v>#VALUE!</v>
      </c>
    </row>
    <row r="3239" spans="1:3">
      <c r="A3239" s="375" t="str">
        <f>IF(ISBLANK('Unit Type (50)'!B59), " ", 'Unit Type (50)'!B59)</f>
        <v xml:space="preserve"> </v>
      </c>
      <c r="B3239" s="375" t="str">
        <f>IF(ISBLANK('Unit Type (50)'!C59), " ", 'Unit Type (50)'!C59)</f>
        <v xml:space="preserve"> </v>
      </c>
      <c r="C3239" s="375" t="e">
        <f>B3239*'Summary Sheet'!$C$52</f>
        <v>#VALUE!</v>
      </c>
    </row>
    <row r="3240" spans="1:3">
      <c r="A3240" s="375" t="str">
        <f>IF(ISBLANK('Unit Type (50)'!B60), " ", 'Unit Type (50)'!B60)</f>
        <v xml:space="preserve"> </v>
      </c>
      <c r="B3240" s="375" t="str">
        <f>IF(ISBLANK('Unit Type (50)'!C60), " ", 'Unit Type (50)'!C60)</f>
        <v xml:space="preserve"> </v>
      </c>
      <c r="C3240" s="375" t="e">
        <f>B3240*'Summary Sheet'!$C$52</f>
        <v>#VALUE!</v>
      </c>
    </row>
    <row r="3241" spans="1:3">
      <c r="A3241" s="375" t="str">
        <f>IF(ISBLANK('Unit Type (50)'!B61), " ", 'Unit Type (50)'!B61)</f>
        <v xml:space="preserve"> </v>
      </c>
      <c r="B3241" s="375" t="str">
        <f>IF(ISBLANK('Unit Type (50)'!C61), " ", 'Unit Type (50)'!C61)</f>
        <v xml:space="preserve"> </v>
      </c>
      <c r="C3241" s="375" t="e">
        <f>B3241*'Summary Sheet'!$C$52</f>
        <v>#VALUE!</v>
      </c>
    </row>
    <row r="3242" spans="1:3">
      <c r="A3242" s="375" t="str">
        <f>IF(ISBLANK('Unit Type (50)'!B62), " ", 'Unit Type (50)'!B62)</f>
        <v xml:space="preserve"> </v>
      </c>
      <c r="B3242" s="375" t="str">
        <f>IF(ISBLANK('Unit Type (50)'!C62), " ", 'Unit Type (50)'!C62)</f>
        <v xml:space="preserve"> </v>
      </c>
      <c r="C3242" s="375" t="e">
        <f>B3242*'Summary Sheet'!$C$52</f>
        <v>#VALUE!</v>
      </c>
    </row>
    <row r="3243" spans="1:3">
      <c r="A3243" s="375" t="str">
        <f>IF(ISBLANK('Unit Type (50)'!B63), " ", 'Unit Type (50)'!B63)</f>
        <v xml:space="preserve"> </v>
      </c>
      <c r="B3243" s="375" t="str">
        <f>IF(ISBLANK('Unit Type (50)'!C63), " ", 'Unit Type (50)'!C63)</f>
        <v xml:space="preserve"> </v>
      </c>
      <c r="C3243" s="375" t="e">
        <f>B3243*'Summary Sheet'!$C$52</f>
        <v>#VALUE!</v>
      </c>
    </row>
    <row r="3244" spans="1:3">
      <c r="A3244" s="375" t="str">
        <f>IF(ISBLANK('Unit Type (50)'!B64), " ", 'Unit Type (50)'!B64)</f>
        <v xml:space="preserve"> </v>
      </c>
      <c r="B3244" s="375" t="str">
        <f>IF(ISBLANK('Unit Type (50)'!C64), " ", 'Unit Type (50)'!C64)</f>
        <v xml:space="preserve"> </v>
      </c>
      <c r="C3244" s="375" t="e">
        <f>B3244*'Summary Sheet'!$C$52</f>
        <v>#VALUE!</v>
      </c>
    </row>
    <row r="3245" spans="1:3">
      <c r="A3245" s="375" t="str">
        <f>IF(ISBLANK('Unit Type (50)'!B65), " ", 'Unit Type (50)'!B65)</f>
        <v xml:space="preserve"> </v>
      </c>
      <c r="B3245" s="375" t="str">
        <f>IF(ISBLANK('Unit Type (50)'!C65), " ", 'Unit Type (50)'!C65)</f>
        <v xml:space="preserve"> </v>
      </c>
      <c r="C3245" s="375" t="e">
        <f>B3245*'Summary Sheet'!$C$52</f>
        <v>#VALUE!</v>
      </c>
    </row>
    <row r="3246" spans="1:3">
      <c r="A3246" s="375" t="str">
        <f>IF(ISBLANK('Unit Type (50)'!B66), " ", 'Unit Type (50)'!B66)</f>
        <v xml:space="preserve"> </v>
      </c>
      <c r="B3246" s="375" t="str">
        <f>IF(ISBLANK('Unit Type (50)'!C66), " ", 'Unit Type (50)'!C66)</f>
        <v xml:space="preserve"> </v>
      </c>
      <c r="C3246" s="375" t="e">
        <f>B3246*'Summary Sheet'!$C$52</f>
        <v>#VALUE!</v>
      </c>
    </row>
    <row r="3247" spans="1:3">
      <c r="A3247" s="375" t="str">
        <f>IF(ISBLANK('Unit Type (50)'!B67), " ", 'Unit Type (50)'!B67)</f>
        <v xml:space="preserve"> </v>
      </c>
      <c r="B3247" s="375" t="str">
        <f>IF(ISBLANK('Unit Type (50)'!C67), " ", 'Unit Type (50)'!C67)</f>
        <v xml:space="preserve"> </v>
      </c>
      <c r="C3247" s="375" t="e">
        <f>B3247*'Summary Sheet'!$C$52</f>
        <v>#VALUE!</v>
      </c>
    </row>
    <row r="3248" spans="1:3">
      <c r="A3248" s="375" t="str">
        <f>IF(ISBLANK('Unit Type (50)'!B68), " ", 'Unit Type (50)'!B68)</f>
        <v xml:space="preserve"> </v>
      </c>
      <c r="B3248" s="375" t="str">
        <f>IF(ISBLANK('Unit Type (50)'!C68), " ", 'Unit Type (50)'!C68)</f>
        <v xml:space="preserve"> </v>
      </c>
      <c r="C3248" s="375" t="e">
        <f>B3248*'Summary Sheet'!$C$52</f>
        <v>#VALUE!</v>
      </c>
    </row>
    <row r="3249" spans="1:3">
      <c r="A3249" s="375" t="str">
        <f>IF(ISBLANK('Unit Type (50)'!B69), " ", 'Unit Type (50)'!B69)</f>
        <v xml:space="preserve"> </v>
      </c>
      <c r="B3249" s="375" t="str">
        <f>IF(ISBLANK('Unit Type (50)'!C69), " ", 'Unit Type (50)'!C69)</f>
        <v xml:space="preserve"> </v>
      </c>
      <c r="C3249" s="375" t="e">
        <f>B3249*'Summary Sheet'!$C$52</f>
        <v>#VALUE!</v>
      </c>
    </row>
    <row r="3250" spans="1:3">
      <c r="A3250" s="375" t="str">
        <f>IF(ISBLANK('Unit Type (50)'!B70), " ", 'Unit Type (50)'!B70)</f>
        <v xml:space="preserve"> </v>
      </c>
      <c r="B3250" s="375" t="str">
        <f>IF(ISBLANK('Unit Type (50)'!C70), " ", 'Unit Type (50)'!C70)</f>
        <v xml:space="preserve"> </v>
      </c>
      <c r="C3250" s="375" t="e">
        <f>B3250*'Summary Sheet'!$C$52</f>
        <v>#VALUE!</v>
      </c>
    </row>
    <row r="3251" spans="1:3">
      <c r="A3251" s="379"/>
      <c r="B3251" s="379"/>
      <c r="C3251" s="375"/>
    </row>
    <row r="3252" spans="1:3">
      <c r="A3252" s="379"/>
      <c r="B3252" s="379"/>
      <c r="C3252" s="375"/>
    </row>
    <row r="3253" spans="1:3">
      <c r="A3253" s="379"/>
      <c r="B3253" s="379"/>
      <c r="C3253" s="375"/>
    </row>
    <row r="3254" spans="1:3">
      <c r="A3254" s="379"/>
      <c r="B3254" s="379"/>
      <c r="C3254" s="375"/>
    </row>
    <row r="3255" spans="1:3">
      <c r="A3255" s="379"/>
      <c r="B3255" s="379"/>
      <c r="C3255" s="375"/>
    </row>
    <row r="3256" spans="1:3">
      <c r="A3256" s="379"/>
      <c r="B3256" s="379"/>
      <c r="C3256" s="375"/>
    </row>
    <row r="3257" spans="1:3">
      <c r="A3257" s="379"/>
      <c r="B3257" s="379"/>
      <c r="C3257" s="375"/>
    </row>
    <row r="3258" spans="1:3">
      <c r="A3258" s="379"/>
      <c r="B3258" s="379"/>
      <c r="C3258" s="375"/>
    </row>
    <row r="3259" spans="1:3">
      <c r="A3259" s="379"/>
      <c r="B3259" s="379"/>
      <c r="C3259" s="375"/>
    </row>
    <row r="3260" spans="1:3">
      <c r="A3260" s="379"/>
      <c r="B3260" s="379"/>
      <c r="C3260" s="375"/>
    </row>
    <row r="3261" spans="1:3">
      <c r="A3261" s="379"/>
      <c r="B3261" s="379"/>
      <c r="C3261" s="375"/>
    </row>
    <row r="3262" spans="1:3">
      <c r="A3262" s="379"/>
      <c r="B3262" s="379"/>
      <c r="C3262" s="375"/>
    </row>
    <row r="3263" spans="1:3">
      <c r="A3263" s="379"/>
      <c r="B3263" s="379"/>
      <c r="C3263" s="375"/>
    </row>
    <row r="3264" spans="1:3">
      <c r="A3264" s="379"/>
      <c r="B3264" s="379"/>
      <c r="C3264" s="375"/>
    </row>
    <row r="3265" spans="1:3">
      <c r="A3265" s="379"/>
      <c r="B3265" s="379"/>
      <c r="C3265" s="375"/>
    </row>
    <row r="3266" spans="1:3">
      <c r="A3266" s="379"/>
      <c r="B3266" s="379"/>
      <c r="C3266" s="375"/>
    </row>
    <row r="3267" spans="1:3">
      <c r="A3267" s="379"/>
      <c r="B3267" s="379"/>
      <c r="C3267" s="375"/>
    </row>
    <row r="3268" spans="1:3">
      <c r="A3268" s="379"/>
      <c r="B3268" s="379"/>
      <c r="C3268" s="375"/>
    </row>
    <row r="3269" spans="1:3">
      <c r="A3269" s="379"/>
      <c r="B3269" s="379"/>
      <c r="C3269" s="375"/>
    </row>
    <row r="3270" spans="1:3">
      <c r="A3270" s="379"/>
      <c r="B3270" s="379"/>
      <c r="C3270" s="375"/>
    </row>
    <row r="3271" spans="1:3">
      <c r="A3271" s="379"/>
      <c r="B3271" s="379"/>
      <c r="C3271" s="375"/>
    </row>
    <row r="3272" spans="1:3">
      <c r="A3272" s="379"/>
      <c r="B3272" s="379"/>
      <c r="C3272" s="375"/>
    </row>
    <row r="3273" spans="1:3">
      <c r="A3273" s="379"/>
      <c r="B3273" s="379"/>
      <c r="C3273" s="375"/>
    </row>
    <row r="3274" spans="1:3">
      <c r="A3274" s="379"/>
      <c r="B3274" s="379"/>
      <c r="C3274" s="375"/>
    </row>
    <row r="3275" spans="1:3">
      <c r="A3275" s="379"/>
      <c r="B3275" s="379"/>
      <c r="C3275" s="375"/>
    </row>
    <row r="3276" spans="1:3">
      <c r="A3276" s="379"/>
      <c r="B3276" s="379"/>
      <c r="C3276" s="375"/>
    </row>
    <row r="3277" spans="1:3">
      <c r="A3277" s="379"/>
      <c r="B3277" s="379"/>
      <c r="C3277" s="375"/>
    </row>
    <row r="3278" spans="1:3">
      <c r="A3278" s="379"/>
      <c r="B3278" s="379"/>
      <c r="C3278" s="375"/>
    </row>
    <row r="3279" spans="1:3">
      <c r="A3279" s="379"/>
      <c r="B3279" s="379"/>
      <c r="C3279" s="375"/>
    </row>
    <row r="3280" spans="1:3">
      <c r="A3280" s="379"/>
      <c r="B3280" s="379"/>
      <c r="C3280" s="375"/>
    </row>
    <row r="3281" spans="1:3">
      <c r="A3281" s="379"/>
      <c r="B3281" s="379"/>
      <c r="C3281" s="375"/>
    </row>
    <row r="3282" spans="1:3">
      <c r="A3282" s="379"/>
      <c r="B3282" s="379"/>
      <c r="C3282" s="375"/>
    </row>
    <row r="3283" spans="1:3">
      <c r="A3283" s="379"/>
      <c r="B3283" s="379"/>
      <c r="C3283" s="375"/>
    </row>
    <row r="3284" spans="1:3">
      <c r="A3284" s="379"/>
      <c r="B3284" s="379"/>
      <c r="C3284" s="375"/>
    </row>
    <row r="3285" spans="1:3">
      <c r="A3285" s="379"/>
      <c r="B3285" s="379"/>
      <c r="C3285" s="375"/>
    </row>
    <row r="3286" spans="1:3">
      <c r="A3286" s="379"/>
      <c r="B3286" s="379"/>
      <c r="C3286" s="375"/>
    </row>
    <row r="3287" spans="1:3">
      <c r="A3287" s="379"/>
      <c r="B3287" s="379"/>
      <c r="C3287" s="375"/>
    </row>
    <row r="3288" spans="1:3">
      <c r="A3288" s="379"/>
      <c r="B3288" s="379"/>
      <c r="C3288" s="375"/>
    </row>
    <row r="3289" spans="1:3">
      <c r="A3289" s="379"/>
      <c r="B3289" s="379"/>
      <c r="C3289" s="375"/>
    </row>
    <row r="3290" spans="1:3">
      <c r="A3290" s="379"/>
      <c r="B3290" s="379"/>
      <c r="C3290" s="375"/>
    </row>
    <row r="3291" spans="1:3">
      <c r="A3291" s="379"/>
      <c r="B3291" s="379"/>
      <c r="C3291" s="375"/>
    </row>
    <row r="3292" spans="1:3">
      <c r="A3292" s="379"/>
      <c r="B3292" s="379"/>
      <c r="C3292" s="375"/>
    </row>
    <row r="3293" spans="1:3">
      <c r="A3293" s="379"/>
      <c r="B3293" s="379"/>
      <c r="C3293" s="375"/>
    </row>
    <row r="3294" spans="1:3">
      <c r="A3294" s="379"/>
      <c r="B3294" s="379"/>
      <c r="C3294" s="375"/>
    </row>
    <row r="3295" spans="1:3">
      <c r="A3295" s="379"/>
      <c r="B3295" s="379"/>
      <c r="C3295" s="375"/>
    </row>
    <row r="3296" spans="1:3">
      <c r="A3296" s="379"/>
      <c r="B3296" s="379"/>
      <c r="C3296" s="375"/>
    </row>
    <row r="3297" spans="1:3">
      <c r="A3297" s="379"/>
      <c r="B3297" s="379"/>
      <c r="C3297" s="375"/>
    </row>
    <row r="3298" spans="1:3">
      <c r="A3298" s="379"/>
      <c r="B3298" s="379"/>
      <c r="C3298" s="375"/>
    </row>
    <row r="3299" spans="1:3">
      <c r="A3299" s="379"/>
      <c r="B3299" s="379"/>
      <c r="C3299" s="375"/>
    </row>
    <row r="3300" spans="1:3">
      <c r="A3300" s="379"/>
      <c r="B3300" s="379"/>
      <c r="C3300" s="375"/>
    </row>
    <row r="3301" spans="1:3">
      <c r="A3301" s="379"/>
      <c r="B3301" s="379"/>
      <c r="C3301" s="375"/>
    </row>
    <row r="3302" spans="1:3">
      <c r="A3302" s="379"/>
      <c r="B3302" s="379"/>
      <c r="C3302" s="375"/>
    </row>
    <row r="3303" spans="1:3">
      <c r="A3303" s="379"/>
      <c r="B3303" s="379"/>
      <c r="C3303" s="375"/>
    </row>
    <row r="3304" spans="1:3">
      <c r="A3304" s="379"/>
      <c r="B3304" s="379"/>
      <c r="C3304" s="375"/>
    </row>
    <row r="3305" spans="1:3">
      <c r="A3305" s="379"/>
      <c r="B3305" s="379"/>
      <c r="C3305" s="375"/>
    </row>
    <row r="3306" spans="1:3">
      <c r="A3306" s="379"/>
      <c r="B3306" s="379"/>
      <c r="C3306" s="375"/>
    </row>
    <row r="3307" spans="1:3">
      <c r="A3307" s="379"/>
      <c r="B3307" s="379"/>
      <c r="C3307" s="375"/>
    </row>
    <row r="3308" spans="1:3">
      <c r="A3308" s="379"/>
      <c r="B3308" s="379"/>
      <c r="C3308" s="375"/>
    </row>
    <row r="3309" spans="1:3">
      <c r="A3309" s="379"/>
      <c r="B3309" s="379"/>
      <c r="C3309" s="375"/>
    </row>
    <row r="3310" spans="1:3">
      <c r="A3310" s="379"/>
      <c r="B3310" s="379"/>
      <c r="C3310" s="375"/>
    </row>
    <row r="3311" spans="1:3">
      <c r="A3311" s="379"/>
      <c r="B3311" s="379"/>
      <c r="C3311" s="375"/>
    </row>
    <row r="3312" spans="1:3">
      <c r="A3312" s="379"/>
      <c r="B3312" s="379"/>
      <c r="C3312" s="375"/>
    </row>
    <row r="3313" spans="1:3">
      <c r="A3313" s="379"/>
      <c r="B3313" s="379"/>
      <c r="C3313" s="375"/>
    </row>
    <row r="3314" spans="1:3">
      <c r="A3314" s="379"/>
      <c r="B3314" s="379"/>
      <c r="C3314" s="375"/>
    </row>
    <row r="3315" spans="1:3">
      <c r="A3315" s="379"/>
      <c r="B3315" s="379"/>
      <c r="C3315" s="375"/>
    </row>
    <row r="3316" spans="1:3">
      <c r="A3316" s="379"/>
      <c r="B3316" s="379"/>
      <c r="C3316" s="375"/>
    </row>
    <row r="3317" spans="1:3">
      <c r="A3317" s="379"/>
      <c r="B3317" s="379"/>
      <c r="C3317" s="375"/>
    </row>
    <row r="3318" spans="1:3">
      <c r="A3318" s="379"/>
      <c r="B3318" s="379"/>
      <c r="C3318" s="375"/>
    </row>
    <row r="3319" spans="1:3">
      <c r="A3319" s="379"/>
      <c r="B3319" s="379"/>
      <c r="C3319" s="375"/>
    </row>
    <row r="3320" spans="1:3">
      <c r="A3320" s="379"/>
      <c r="B3320" s="379"/>
      <c r="C3320" s="375"/>
    </row>
    <row r="3321" spans="1:3">
      <c r="A3321" s="379"/>
      <c r="B3321" s="379"/>
      <c r="C3321" s="375"/>
    </row>
    <row r="3322" spans="1:3">
      <c r="A3322" s="379"/>
      <c r="B3322" s="379"/>
      <c r="C3322" s="375"/>
    </row>
    <row r="3323" spans="1:3">
      <c r="A3323" s="379"/>
      <c r="B3323" s="379"/>
      <c r="C3323" s="375"/>
    </row>
    <row r="3324" spans="1:3">
      <c r="A3324" s="379"/>
      <c r="B3324" s="379"/>
      <c r="C3324" s="375"/>
    </row>
    <row r="3325" spans="1:3">
      <c r="A3325" s="379"/>
      <c r="B3325" s="379"/>
      <c r="C3325" s="375"/>
    </row>
    <row r="3326" spans="1:3">
      <c r="A3326" s="379"/>
      <c r="B3326" s="379"/>
      <c r="C3326" s="375"/>
    </row>
    <row r="3327" spans="1:3">
      <c r="A3327" s="379"/>
      <c r="B3327" s="379"/>
      <c r="C3327" s="375"/>
    </row>
    <row r="3328" spans="1:3">
      <c r="A3328" s="379"/>
      <c r="B3328" s="379"/>
      <c r="C3328" s="375"/>
    </row>
    <row r="3329" spans="1:3">
      <c r="A3329" s="379"/>
      <c r="B3329" s="379"/>
      <c r="C3329" s="375"/>
    </row>
    <row r="3330" spans="1:3">
      <c r="A3330" s="379"/>
      <c r="B3330" s="379"/>
      <c r="C3330" s="375"/>
    </row>
    <row r="3331" spans="1:3">
      <c r="A3331" s="379"/>
      <c r="B3331" s="379"/>
      <c r="C3331" s="375"/>
    </row>
    <row r="3332" spans="1:3">
      <c r="A3332" s="379"/>
      <c r="B3332" s="379"/>
      <c r="C3332" s="375"/>
    </row>
    <row r="3333" spans="1:3">
      <c r="A3333" s="379"/>
      <c r="B3333" s="379"/>
      <c r="C3333" s="375"/>
    </row>
    <row r="3334" spans="1:3">
      <c r="A3334" s="379"/>
      <c r="B3334" s="379"/>
      <c r="C3334" s="375"/>
    </row>
    <row r="3335" spans="1:3">
      <c r="A3335" s="379"/>
      <c r="B3335" s="379"/>
      <c r="C3335" s="375"/>
    </row>
    <row r="3336" spans="1:3">
      <c r="A3336" s="379"/>
      <c r="B3336" s="379"/>
      <c r="C3336" s="375"/>
    </row>
    <row r="3337" spans="1:3">
      <c r="A3337" s="379"/>
      <c r="B3337" s="379"/>
      <c r="C3337" s="375"/>
    </row>
    <row r="3338" spans="1:3">
      <c r="A3338" s="379"/>
      <c r="B3338" s="379"/>
      <c r="C3338" s="375"/>
    </row>
    <row r="3339" spans="1:3">
      <c r="A3339" s="379"/>
      <c r="B3339" s="379"/>
      <c r="C3339" s="375"/>
    </row>
    <row r="3340" spans="1:3">
      <c r="A3340" s="379"/>
      <c r="B3340" s="379"/>
      <c r="C3340" s="375"/>
    </row>
    <row r="3341" spans="1:3">
      <c r="A3341" s="379"/>
      <c r="B3341" s="379"/>
      <c r="C3341" s="375"/>
    </row>
    <row r="3342" spans="1:3">
      <c r="A3342" s="379"/>
      <c r="B3342" s="379"/>
      <c r="C3342" s="375"/>
    </row>
    <row r="3343" spans="1:3">
      <c r="A3343" s="379"/>
      <c r="B3343" s="379"/>
      <c r="C3343" s="375"/>
    </row>
    <row r="3344" spans="1:3">
      <c r="A3344" s="379"/>
      <c r="B3344" s="379"/>
      <c r="C3344" s="375"/>
    </row>
    <row r="3345" spans="1:3">
      <c r="A3345" s="379"/>
      <c r="B3345" s="379"/>
      <c r="C3345" s="375"/>
    </row>
    <row r="3346" spans="1:3">
      <c r="A3346" s="379"/>
      <c r="B3346" s="379"/>
      <c r="C3346" s="375"/>
    </row>
    <row r="3347" spans="1:3">
      <c r="A3347" s="379"/>
      <c r="B3347" s="379"/>
      <c r="C3347" s="375"/>
    </row>
    <row r="3348" spans="1:3">
      <c r="A3348" s="379"/>
      <c r="B3348" s="379"/>
      <c r="C3348" s="375"/>
    </row>
    <row r="3349" spans="1:3">
      <c r="A3349" s="379"/>
      <c r="B3349" s="379"/>
      <c r="C3349" s="375"/>
    </row>
    <row r="3350" spans="1:3">
      <c r="A3350" s="379"/>
      <c r="B3350" s="379"/>
      <c r="C3350" s="375"/>
    </row>
    <row r="3351" spans="1:3">
      <c r="A3351" s="379"/>
      <c r="B3351" s="379"/>
      <c r="C3351" s="375"/>
    </row>
    <row r="3352" spans="1:3">
      <c r="A3352" s="379"/>
      <c r="B3352" s="379"/>
      <c r="C3352" s="375"/>
    </row>
    <row r="3353" spans="1:3">
      <c r="A3353" s="379"/>
      <c r="B3353" s="379"/>
      <c r="C3353" s="375"/>
    </row>
    <row r="3354" spans="1:3">
      <c r="A3354" s="379"/>
      <c r="B3354" s="379"/>
      <c r="C3354" s="375"/>
    </row>
    <row r="3355" spans="1:3">
      <c r="A3355" s="379"/>
      <c r="B3355" s="379"/>
      <c r="C3355" s="375"/>
    </row>
    <row r="3356" spans="1:3">
      <c r="A3356" s="379"/>
      <c r="B3356" s="379"/>
      <c r="C3356" s="375"/>
    </row>
    <row r="3357" spans="1:3">
      <c r="A3357" s="379"/>
      <c r="B3357" s="379"/>
      <c r="C3357" s="375"/>
    </row>
    <row r="3358" spans="1:3">
      <c r="A3358" s="379"/>
      <c r="B3358" s="379"/>
      <c r="C3358" s="375"/>
    </row>
    <row r="3359" spans="1:3">
      <c r="A3359" s="379"/>
      <c r="B3359" s="379"/>
      <c r="C3359" s="375"/>
    </row>
    <row r="3360" spans="1:3">
      <c r="A3360" s="379"/>
      <c r="B3360" s="379"/>
      <c r="C3360" s="375"/>
    </row>
    <row r="3361" spans="1:3">
      <c r="A3361" s="379"/>
      <c r="B3361" s="379"/>
      <c r="C3361" s="375"/>
    </row>
    <row r="3362" spans="1:3">
      <c r="A3362" s="379"/>
      <c r="B3362" s="379"/>
      <c r="C3362" s="375"/>
    </row>
    <row r="3363" spans="1:3">
      <c r="A3363" s="379"/>
      <c r="B3363" s="379"/>
      <c r="C3363" s="375"/>
    </row>
    <row r="3364" spans="1:3">
      <c r="A3364" s="379"/>
      <c r="B3364" s="379"/>
      <c r="C3364" s="375"/>
    </row>
    <row r="3365" spans="1:3">
      <c r="A3365" s="379"/>
      <c r="B3365" s="379"/>
      <c r="C3365" s="375"/>
    </row>
    <row r="3366" spans="1:3">
      <c r="A3366" s="379"/>
      <c r="B3366" s="379"/>
      <c r="C3366" s="375"/>
    </row>
    <row r="3367" spans="1:3">
      <c r="A3367" s="379"/>
      <c r="B3367" s="379"/>
      <c r="C3367" s="375"/>
    </row>
    <row r="3368" spans="1:3">
      <c r="A3368" s="379"/>
      <c r="B3368" s="379"/>
      <c r="C3368" s="375"/>
    </row>
    <row r="3369" spans="1:3">
      <c r="A3369" s="379"/>
      <c r="B3369" s="379"/>
      <c r="C3369" s="375"/>
    </row>
    <row r="3370" spans="1:3">
      <c r="A3370" s="379"/>
      <c r="B3370" s="379"/>
      <c r="C3370" s="375"/>
    </row>
    <row r="3371" spans="1:3">
      <c r="A3371" s="379"/>
      <c r="B3371" s="379"/>
      <c r="C3371" s="375"/>
    </row>
    <row r="3372" spans="1:3">
      <c r="A3372" s="379"/>
      <c r="B3372" s="379"/>
      <c r="C3372" s="375"/>
    </row>
    <row r="3373" spans="1:3">
      <c r="A3373" s="379"/>
      <c r="B3373" s="379"/>
      <c r="C3373" s="375"/>
    </row>
    <row r="3374" spans="1:3">
      <c r="A3374" s="379"/>
      <c r="B3374" s="379"/>
      <c r="C3374" s="375"/>
    </row>
    <row r="3375" spans="1:3">
      <c r="A3375" s="379"/>
      <c r="B3375" s="379"/>
      <c r="C3375" s="375"/>
    </row>
    <row r="3376" spans="1:3">
      <c r="A3376" s="379"/>
      <c r="B3376" s="379"/>
      <c r="C3376" s="375"/>
    </row>
    <row r="3377" spans="1:3">
      <c r="A3377" s="379"/>
      <c r="B3377" s="379"/>
      <c r="C3377" s="375"/>
    </row>
    <row r="3378" spans="1:3">
      <c r="A3378" s="379"/>
      <c r="B3378" s="379"/>
      <c r="C3378" s="375"/>
    </row>
    <row r="3379" spans="1:3">
      <c r="A3379" s="379"/>
      <c r="B3379" s="379"/>
      <c r="C3379" s="375"/>
    </row>
    <row r="3380" spans="1:3">
      <c r="A3380" s="379"/>
      <c r="B3380" s="379"/>
      <c r="C3380" s="375"/>
    </row>
    <row r="3381" spans="1:3">
      <c r="A3381" s="379"/>
      <c r="B3381" s="379"/>
      <c r="C3381" s="375"/>
    </row>
    <row r="3382" spans="1:3">
      <c r="A3382" s="379"/>
      <c r="B3382" s="379"/>
      <c r="C3382" s="375"/>
    </row>
    <row r="3383" spans="1:3">
      <c r="A3383" s="379"/>
      <c r="B3383" s="379"/>
      <c r="C3383" s="375"/>
    </row>
    <row r="3384" spans="1:3">
      <c r="A3384" s="379"/>
      <c r="B3384" s="379"/>
      <c r="C3384" s="375"/>
    </row>
    <row r="3385" spans="1:3">
      <c r="A3385" s="379"/>
      <c r="B3385" s="379"/>
      <c r="C3385" s="375"/>
    </row>
    <row r="3386" spans="1:3">
      <c r="A3386" s="379"/>
      <c r="B3386" s="379"/>
      <c r="C3386" s="375"/>
    </row>
    <row r="3387" spans="1:3">
      <c r="A3387" s="379"/>
      <c r="B3387" s="379"/>
      <c r="C3387" s="375"/>
    </row>
    <row r="3388" spans="1:3">
      <c r="A3388" s="379"/>
      <c r="B3388" s="379"/>
      <c r="C3388" s="375"/>
    </row>
    <row r="3389" spans="1:3">
      <c r="A3389" s="379"/>
      <c r="B3389" s="379"/>
      <c r="C3389" s="375"/>
    </row>
    <row r="3390" spans="1:3">
      <c r="A3390" s="379"/>
      <c r="B3390" s="379"/>
      <c r="C3390" s="375"/>
    </row>
    <row r="3391" spans="1:3">
      <c r="A3391" s="379"/>
      <c r="B3391" s="379"/>
      <c r="C3391" s="375"/>
    </row>
    <row r="3392" spans="1:3">
      <c r="A3392" s="379"/>
      <c r="B3392" s="379"/>
      <c r="C3392" s="375"/>
    </row>
    <row r="3393" spans="1:3">
      <c r="A3393" s="379"/>
      <c r="B3393" s="379"/>
      <c r="C3393" s="375"/>
    </row>
    <row r="3394" spans="1:3">
      <c r="A3394" s="379"/>
      <c r="B3394" s="379"/>
      <c r="C3394" s="375"/>
    </row>
    <row r="3395" spans="1:3">
      <c r="A3395" s="379"/>
      <c r="B3395" s="379"/>
      <c r="C3395" s="375"/>
    </row>
    <row r="3396" spans="1:3">
      <c r="A3396" s="379"/>
      <c r="B3396" s="379"/>
      <c r="C3396" s="375"/>
    </row>
    <row r="3397" spans="1:3">
      <c r="A3397" s="379"/>
      <c r="B3397" s="379"/>
      <c r="C3397" s="375"/>
    </row>
    <row r="3398" spans="1:3">
      <c r="A3398" s="379"/>
      <c r="B3398" s="379"/>
      <c r="C3398" s="375"/>
    </row>
    <row r="3399" spans="1:3">
      <c r="A3399" s="379"/>
      <c r="B3399" s="379"/>
      <c r="C3399" s="375"/>
    </row>
    <row r="3400" spans="1:3">
      <c r="A3400" s="379"/>
      <c r="B3400" s="379"/>
      <c r="C3400" s="375"/>
    </row>
    <row r="3401" spans="1:3">
      <c r="A3401" s="379"/>
      <c r="B3401" s="379"/>
      <c r="C3401" s="375"/>
    </row>
    <row r="3402" spans="1:3">
      <c r="A3402" s="379"/>
      <c r="B3402" s="379"/>
      <c r="C3402" s="375"/>
    </row>
    <row r="3403" spans="1:3">
      <c r="A3403" s="379"/>
      <c r="B3403" s="379"/>
      <c r="C3403" s="375"/>
    </row>
    <row r="3404" spans="1:3">
      <c r="A3404" s="379"/>
      <c r="B3404" s="379"/>
      <c r="C3404" s="375"/>
    </row>
    <row r="3405" spans="1:3">
      <c r="A3405" s="379"/>
      <c r="B3405" s="379"/>
      <c r="C3405" s="375"/>
    </row>
    <row r="3406" spans="1:3">
      <c r="A3406" s="379"/>
      <c r="B3406" s="379"/>
      <c r="C3406" s="375"/>
    </row>
    <row r="3407" spans="1:3">
      <c r="A3407" s="379"/>
      <c r="B3407" s="379"/>
      <c r="C3407" s="375"/>
    </row>
    <row r="3408" spans="1:3">
      <c r="A3408" s="379"/>
      <c r="B3408" s="379"/>
      <c r="C3408" s="375"/>
    </row>
    <row r="3409" spans="1:3">
      <c r="A3409" s="379"/>
      <c r="B3409" s="379"/>
      <c r="C3409" s="375"/>
    </row>
    <row r="3410" spans="1:3">
      <c r="A3410" s="379"/>
      <c r="B3410" s="379"/>
      <c r="C3410" s="375"/>
    </row>
    <row r="3411" spans="1:3">
      <c r="A3411" s="379"/>
      <c r="B3411" s="379"/>
      <c r="C3411" s="375"/>
    </row>
    <row r="3412" spans="1:3">
      <c r="A3412" s="379"/>
      <c r="B3412" s="379"/>
      <c r="C3412" s="375"/>
    </row>
    <row r="3413" spans="1:3">
      <c r="A3413" s="379"/>
      <c r="B3413" s="379"/>
      <c r="C3413" s="375"/>
    </row>
    <row r="3414" spans="1:3">
      <c r="A3414" s="379"/>
      <c r="B3414" s="379"/>
      <c r="C3414" s="375"/>
    </row>
    <row r="3415" spans="1:3">
      <c r="A3415" s="379"/>
      <c r="B3415" s="379"/>
      <c r="C3415" s="375"/>
    </row>
    <row r="3416" spans="1:3">
      <c r="A3416" s="379"/>
      <c r="B3416" s="379"/>
      <c r="C3416" s="375"/>
    </row>
    <row r="3417" spans="1:3">
      <c r="A3417" s="379"/>
      <c r="B3417" s="379"/>
      <c r="C3417" s="375"/>
    </row>
    <row r="3418" spans="1:3">
      <c r="A3418" s="379"/>
      <c r="B3418" s="379"/>
      <c r="C3418" s="375"/>
    </row>
    <row r="3419" spans="1:3">
      <c r="A3419" s="379"/>
      <c r="B3419" s="379"/>
      <c r="C3419" s="375"/>
    </row>
    <row r="3420" spans="1:3">
      <c r="A3420" s="379"/>
      <c r="B3420" s="379"/>
      <c r="C3420" s="375"/>
    </row>
    <row r="3421" spans="1:3">
      <c r="A3421" s="379"/>
      <c r="B3421" s="379"/>
      <c r="C3421" s="375"/>
    </row>
    <row r="3422" spans="1:3">
      <c r="A3422" s="379"/>
      <c r="B3422" s="379"/>
      <c r="C3422" s="375"/>
    </row>
    <row r="3423" spans="1:3">
      <c r="A3423" s="379"/>
      <c r="B3423" s="379"/>
      <c r="C3423" s="375"/>
    </row>
    <row r="3424" spans="1:3">
      <c r="A3424" s="379"/>
      <c r="B3424" s="379"/>
      <c r="C3424" s="375"/>
    </row>
    <row r="3425" spans="1:3">
      <c r="A3425" s="379"/>
      <c r="B3425" s="379"/>
      <c r="C3425" s="375"/>
    </row>
    <row r="3426" spans="1:3">
      <c r="A3426" s="379"/>
      <c r="B3426" s="379"/>
      <c r="C3426" s="375"/>
    </row>
    <row r="3427" spans="1:3">
      <c r="A3427" s="379"/>
      <c r="B3427" s="379"/>
      <c r="C3427" s="375"/>
    </row>
    <row r="3428" spans="1:3">
      <c r="A3428" s="379"/>
      <c r="B3428" s="379"/>
      <c r="C3428" s="375"/>
    </row>
    <row r="3429" spans="1:3">
      <c r="A3429" s="379"/>
      <c r="B3429" s="379"/>
      <c r="C3429" s="375"/>
    </row>
    <row r="3430" spans="1:3">
      <c r="A3430" s="379"/>
      <c r="B3430" s="379"/>
      <c r="C3430" s="375"/>
    </row>
    <row r="3431" spans="1:3">
      <c r="A3431" s="379"/>
      <c r="B3431" s="379"/>
      <c r="C3431" s="375"/>
    </row>
    <row r="3432" spans="1:3">
      <c r="A3432" s="379"/>
      <c r="B3432" s="379"/>
      <c r="C3432" s="375"/>
    </row>
    <row r="3433" spans="1:3">
      <c r="A3433" s="379"/>
      <c r="B3433" s="379"/>
      <c r="C3433" s="375"/>
    </row>
    <row r="3434" spans="1:3">
      <c r="A3434" s="379"/>
      <c r="B3434" s="379"/>
      <c r="C3434" s="375"/>
    </row>
    <row r="3435" spans="1:3">
      <c r="A3435" s="379"/>
      <c r="B3435" s="379"/>
      <c r="C3435" s="375"/>
    </row>
    <row r="3436" spans="1:3">
      <c r="A3436" s="379"/>
      <c r="B3436" s="379"/>
      <c r="C3436" s="375"/>
    </row>
    <row r="3437" spans="1:3">
      <c r="A3437" s="379"/>
      <c r="B3437" s="379"/>
      <c r="C3437" s="375"/>
    </row>
    <row r="3438" spans="1:3">
      <c r="A3438" s="379"/>
      <c r="B3438" s="379"/>
      <c r="C3438" s="375"/>
    </row>
    <row r="3439" spans="1:3">
      <c r="A3439" s="379"/>
      <c r="B3439" s="379"/>
      <c r="C3439" s="375"/>
    </row>
    <row r="3440" spans="1:3">
      <c r="A3440" s="379"/>
      <c r="B3440" s="379"/>
      <c r="C3440" s="375"/>
    </row>
    <row r="3441" spans="1:3">
      <c r="A3441" s="379"/>
      <c r="B3441" s="379"/>
      <c r="C3441" s="375"/>
    </row>
    <row r="3442" spans="1:3">
      <c r="A3442" s="379"/>
      <c r="B3442" s="379"/>
      <c r="C3442" s="375"/>
    </row>
    <row r="3443" spans="1:3">
      <c r="A3443" s="379"/>
      <c r="B3443" s="379"/>
      <c r="C3443" s="375"/>
    </row>
    <row r="3444" spans="1:3">
      <c r="A3444" s="379"/>
      <c r="B3444" s="379"/>
      <c r="C3444" s="375"/>
    </row>
    <row r="3445" spans="1:3">
      <c r="A3445" s="379"/>
      <c r="B3445" s="379"/>
      <c r="C3445" s="375"/>
    </row>
    <row r="3446" spans="1:3">
      <c r="A3446" s="379"/>
      <c r="B3446" s="379"/>
      <c r="C3446" s="375"/>
    </row>
    <row r="3447" spans="1:3">
      <c r="A3447" s="379"/>
      <c r="B3447" s="379"/>
      <c r="C3447" s="375"/>
    </row>
    <row r="3448" spans="1:3">
      <c r="A3448" s="379"/>
      <c r="B3448" s="379"/>
      <c r="C3448" s="375"/>
    </row>
    <row r="3449" spans="1:3">
      <c r="A3449" s="379"/>
      <c r="B3449" s="379"/>
      <c r="C3449" s="375"/>
    </row>
    <row r="3450" spans="1:3">
      <c r="A3450" s="379"/>
      <c r="B3450" s="379"/>
      <c r="C3450" s="375"/>
    </row>
    <row r="3451" spans="1:3">
      <c r="A3451" s="379"/>
      <c r="B3451" s="379"/>
      <c r="C3451" s="375"/>
    </row>
    <row r="3452" spans="1:3">
      <c r="A3452" s="379"/>
      <c r="B3452" s="379"/>
      <c r="C3452" s="375"/>
    </row>
    <row r="3453" spans="1:3">
      <c r="A3453" s="379"/>
      <c r="B3453" s="379"/>
      <c r="C3453" s="375"/>
    </row>
    <row r="3454" spans="1:3">
      <c r="A3454" s="379"/>
      <c r="B3454" s="379"/>
      <c r="C3454" s="375"/>
    </row>
    <row r="3455" spans="1:3">
      <c r="A3455" s="379"/>
      <c r="B3455" s="379"/>
      <c r="C3455" s="375"/>
    </row>
    <row r="3456" spans="1:3">
      <c r="A3456" s="379"/>
      <c r="B3456" s="379"/>
      <c r="C3456" s="375"/>
    </row>
    <row r="3457" spans="1:3">
      <c r="A3457" s="379"/>
      <c r="B3457" s="379"/>
      <c r="C3457" s="375"/>
    </row>
    <row r="3458" spans="1:3">
      <c r="A3458" s="379"/>
      <c r="B3458" s="379"/>
      <c r="C3458" s="375"/>
    </row>
    <row r="3459" spans="1:3">
      <c r="A3459" s="379"/>
      <c r="B3459" s="379"/>
      <c r="C3459" s="375"/>
    </row>
    <row r="3460" spans="1:3">
      <c r="A3460" s="379"/>
      <c r="B3460" s="379"/>
      <c r="C3460" s="375"/>
    </row>
    <row r="3461" spans="1:3">
      <c r="A3461" s="379"/>
      <c r="B3461" s="379"/>
      <c r="C3461" s="375"/>
    </row>
    <row r="3462" spans="1:3">
      <c r="A3462" s="379"/>
      <c r="B3462" s="379"/>
      <c r="C3462" s="375"/>
    </row>
    <row r="3463" spans="1:3">
      <c r="A3463" s="379"/>
      <c r="B3463" s="379"/>
      <c r="C3463" s="375"/>
    </row>
    <row r="3464" spans="1:3">
      <c r="A3464" s="379"/>
      <c r="B3464" s="379"/>
      <c r="C3464" s="375"/>
    </row>
    <row r="3465" spans="1:3">
      <c r="A3465" s="379"/>
      <c r="B3465" s="379"/>
      <c r="C3465" s="375"/>
    </row>
    <row r="3466" spans="1:3">
      <c r="A3466" s="379"/>
      <c r="B3466" s="379"/>
      <c r="C3466" s="375"/>
    </row>
    <row r="3467" spans="1:3">
      <c r="A3467" s="379"/>
      <c r="B3467" s="379"/>
      <c r="C3467" s="375"/>
    </row>
    <row r="3468" spans="1:3">
      <c r="A3468" s="379"/>
      <c r="B3468" s="379"/>
      <c r="C3468" s="375"/>
    </row>
    <row r="3469" spans="1:3">
      <c r="A3469" s="379"/>
      <c r="B3469" s="379"/>
      <c r="C3469" s="375"/>
    </row>
    <row r="3470" spans="1:3">
      <c r="A3470" s="379"/>
      <c r="B3470" s="379"/>
      <c r="C3470" s="375"/>
    </row>
    <row r="3471" spans="1:3">
      <c r="A3471" s="379"/>
      <c r="B3471" s="379"/>
      <c r="C3471" s="375"/>
    </row>
    <row r="3472" spans="1:3">
      <c r="A3472" s="379"/>
      <c r="B3472" s="379"/>
      <c r="C3472" s="375"/>
    </row>
    <row r="3473" spans="1:3">
      <c r="A3473" s="379"/>
      <c r="B3473" s="379"/>
      <c r="C3473" s="375"/>
    </row>
    <row r="3474" spans="1:3">
      <c r="A3474" s="379"/>
      <c r="B3474" s="379"/>
      <c r="C3474" s="375"/>
    </row>
    <row r="3475" spans="1:3">
      <c r="A3475" s="379"/>
      <c r="B3475" s="379"/>
      <c r="C3475" s="375"/>
    </row>
    <row r="3476" spans="1:3">
      <c r="A3476" s="379"/>
      <c r="B3476" s="379"/>
      <c r="C3476" s="375"/>
    </row>
    <row r="3477" spans="1:3">
      <c r="A3477" s="379"/>
      <c r="B3477" s="379"/>
      <c r="C3477" s="375"/>
    </row>
    <row r="3478" spans="1:3">
      <c r="A3478" s="379"/>
      <c r="B3478" s="379"/>
      <c r="C3478" s="375"/>
    </row>
    <row r="3479" spans="1:3">
      <c r="A3479" s="379"/>
      <c r="B3479" s="379"/>
      <c r="C3479" s="375"/>
    </row>
    <row r="3480" spans="1:3">
      <c r="A3480" s="379"/>
      <c r="B3480" s="379"/>
      <c r="C3480" s="375"/>
    </row>
    <row r="3481" spans="1:3">
      <c r="A3481" s="379"/>
      <c r="B3481" s="379"/>
      <c r="C3481" s="375"/>
    </row>
    <row r="3482" spans="1:3">
      <c r="A3482" s="379"/>
      <c r="B3482" s="379"/>
      <c r="C3482" s="375"/>
    </row>
    <row r="3483" spans="1:3">
      <c r="A3483" s="379"/>
      <c r="B3483" s="379"/>
      <c r="C3483" s="375"/>
    </row>
    <row r="3484" spans="1:3">
      <c r="A3484" s="379"/>
      <c r="B3484" s="379"/>
      <c r="C3484" s="375"/>
    </row>
    <row r="3485" spans="1:3">
      <c r="A3485" s="379"/>
      <c r="B3485" s="379"/>
      <c r="C3485" s="375"/>
    </row>
    <row r="3486" spans="1:3">
      <c r="A3486" s="379"/>
      <c r="B3486" s="379"/>
      <c r="C3486" s="375"/>
    </row>
    <row r="3487" spans="1:3">
      <c r="A3487" s="379"/>
      <c r="B3487" s="379"/>
      <c r="C3487" s="375"/>
    </row>
    <row r="3488" spans="1:3">
      <c r="A3488" s="379"/>
      <c r="B3488" s="379"/>
      <c r="C3488" s="375"/>
    </row>
    <row r="3489" spans="1:3">
      <c r="A3489" s="379"/>
      <c r="B3489" s="379"/>
      <c r="C3489" s="375"/>
    </row>
    <row r="3490" spans="1:3">
      <c r="A3490" s="379"/>
      <c r="B3490" s="379"/>
      <c r="C3490" s="375"/>
    </row>
    <row r="3491" spans="1:3">
      <c r="A3491" s="379"/>
      <c r="B3491" s="379"/>
      <c r="C3491" s="375"/>
    </row>
    <row r="3492" spans="1:3">
      <c r="A3492" s="379"/>
      <c r="B3492" s="379"/>
      <c r="C3492" s="375"/>
    </row>
    <row r="3493" spans="1:3">
      <c r="A3493" s="379"/>
      <c r="B3493" s="379"/>
      <c r="C3493" s="375"/>
    </row>
    <row r="3494" spans="1:3">
      <c r="A3494" s="379"/>
      <c r="B3494" s="379"/>
      <c r="C3494" s="375"/>
    </row>
    <row r="3495" spans="1:3">
      <c r="A3495" s="379"/>
      <c r="B3495" s="379"/>
      <c r="C3495" s="375"/>
    </row>
    <row r="3496" spans="1:3">
      <c r="A3496" s="379"/>
      <c r="B3496" s="379"/>
      <c r="C3496" s="375"/>
    </row>
    <row r="3497" spans="1:3">
      <c r="A3497" s="379"/>
      <c r="B3497" s="379"/>
      <c r="C3497" s="375"/>
    </row>
    <row r="3498" spans="1:3">
      <c r="A3498" s="379"/>
      <c r="B3498" s="379"/>
      <c r="C3498" s="375"/>
    </row>
    <row r="3499" spans="1:3">
      <c r="A3499" s="379"/>
      <c r="B3499" s="379"/>
      <c r="C3499" s="375"/>
    </row>
    <row r="3500" spans="1:3">
      <c r="A3500" s="379"/>
      <c r="B3500" s="379"/>
      <c r="C3500" s="375"/>
    </row>
    <row r="3501" spans="1:3">
      <c r="A3501" s="379"/>
      <c r="B3501" s="379"/>
      <c r="C3501" s="375"/>
    </row>
    <row r="3502" spans="1:3">
      <c r="A3502" s="379"/>
      <c r="B3502" s="379"/>
      <c r="C3502" s="375"/>
    </row>
    <row r="3503" spans="1:3">
      <c r="A3503" s="379"/>
      <c r="B3503" s="379"/>
      <c r="C3503" s="375"/>
    </row>
    <row r="3504" spans="1:3">
      <c r="A3504" s="379"/>
      <c r="B3504" s="379"/>
      <c r="C3504" s="375"/>
    </row>
    <row r="3505" spans="1:3">
      <c r="A3505" s="379"/>
      <c r="B3505" s="379"/>
      <c r="C3505" s="375"/>
    </row>
    <row r="3506" spans="1:3">
      <c r="A3506" s="379"/>
      <c r="B3506" s="379"/>
      <c r="C3506" s="375"/>
    </row>
    <row r="3507" spans="1:3">
      <c r="A3507" s="379"/>
      <c r="B3507" s="379"/>
      <c r="C3507" s="375"/>
    </row>
    <row r="3508" spans="1:3">
      <c r="A3508" s="379"/>
      <c r="B3508" s="379"/>
      <c r="C3508" s="375"/>
    </row>
    <row r="3509" spans="1:3">
      <c r="A3509" s="379"/>
      <c r="B3509" s="379"/>
      <c r="C3509" s="375"/>
    </row>
    <row r="3510" spans="1:3">
      <c r="A3510" s="379"/>
      <c r="B3510" s="379"/>
      <c r="C3510" s="375"/>
    </row>
    <row r="3511" spans="1:3">
      <c r="A3511" s="379"/>
      <c r="B3511" s="379"/>
      <c r="C3511" s="375"/>
    </row>
    <row r="3512" spans="1:3">
      <c r="A3512" s="379"/>
      <c r="B3512" s="379"/>
      <c r="C3512" s="375"/>
    </row>
    <row r="3513" spans="1:3">
      <c r="A3513" s="379"/>
      <c r="B3513" s="379"/>
      <c r="C3513" s="375"/>
    </row>
    <row r="3514" spans="1:3">
      <c r="A3514" s="379"/>
      <c r="B3514" s="379"/>
      <c r="C3514" s="375"/>
    </row>
    <row r="3515" spans="1:3">
      <c r="A3515" s="379"/>
      <c r="B3515" s="379"/>
      <c r="C3515" s="375"/>
    </row>
    <row r="3516" spans="1:3">
      <c r="A3516" s="379"/>
      <c r="B3516" s="379"/>
      <c r="C3516" s="375"/>
    </row>
    <row r="3517" spans="1:3">
      <c r="A3517" s="379"/>
      <c r="B3517" s="379"/>
      <c r="C3517" s="375"/>
    </row>
    <row r="3518" spans="1:3">
      <c r="A3518" s="379"/>
      <c r="B3518" s="379"/>
      <c r="C3518" s="375"/>
    </row>
    <row r="3519" spans="1:3">
      <c r="A3519" s="379"/>
      <c r="B3519" s="379"/>
      <c r="C3519" s="375"/>
    </row>
    <row r="3520" spans="1:3">
      <c r="A3520" s="379"/>
      <c r="B3520" s="379"/>
      <c r="C3520" s="375"/>
    </row>
    <row r="3521" spans="1:3">
      <c r="A3521" s="379"/>
      <c r="B3521" s="379"/>
      <c r="C3521" s="375"/>
    </row>
    <row r="3522" spans="1:3">
      <c r="A3522" s="379"/>
      <c r="B3522" s="379"/>
      <c r="C3522" s="375"/>
    </row>
    <row r="3523" spans="1:3">
      <c r="A3523" s="379"/>
      <c r="B3523" s="379"/>
      <c r="C3523" s="375"/>
    </row>
    <row r="3524" spans="1:3">
      <c r="A3524" s="379"/>
      <c r="B3524" s="379"/>
      <c r="C3524" s="375"/>
    </row>
    <row r="3525" spans="1:3">
      <c r="A3525" s="379"/>
      <c r="B3525" s="379"/>
      <c r="C3525" s="375"/>
    </row>
    <row r="3526" spans="1:3">
      <c r="A3526" s="379"/>
      <c r="B3526" s="379"/>
      <c r="C3526" s="375"/>
    </row>
    <row r="3527" spans="1:3">
      <c r="A3527" s="379"/>
      <c r="B3527" s="379"/>
      <c r="C3527" s="375"/>
    </row>
    <row r="3528" spans="1:3">
      <c r="A3528" s="379"/>
      <c r="B3528" s="379"/>
      <c r="C3528" s="375"/>
    </row>
    <row r="3529" spans="1:3">
      <c r="A3529" s="379"/>
      <c r="B3529" s="379"/>
      <c r="C3529" s="375"/>
    </row>
    <row r="3530" spans="1:3">
      <c r="A3530" s="379"/>
      <c r="B3530" s="379"/>
      <c r="C3530" s="375"/>
    </row>
    <row r="3531" spans="1:3">
      <c r="A3531" s="379"/>
      <c r="B3531" s="379"/>
      <c r="C3531" s="375"/>
    </row>
    <row r="3532" spans="1:3">
      <c r="A3532" s="379"/>
      <c r="B3532" s="379"/>
      <c r="C3532" s="375"/>
    </row>
    <row r="3533" spans="1:3">
      <c r="A3533" s="379"/>
      <c r="B3533" s="379"/>
      <c r="C3533" s="375"/>
    </row>
    <row r="3534" spans="1:3">
      <c r="A3534" s="379"/>
      <c r="B3534" s="379"/>
      <c r="C3534" s="375"/>
    </row>
    <row r="3535" spans="1:3">
      <c r="A3535" s="379"/>
      <c r="B3535" s="379"/>
      <c r="C3535" s="375"/>
    </row>
    <row r="3536" spans="1:3">
      <c r="A3536" s="379"/>
      <c r="B3536" s="379"/>
      <c r="C3536" s="375"/>
    </row>
    <row r="3537" spans="1:3">
      <c r="A3537" s="379"/>
      <c r="B3537" s="379"/>
      <c r="C3537" s="375"/>
    </row>
    <row r="3538" spans="1:3">
      <c r="A3538" s="379"/>
      <c r="B3538" s="379"/>
      <c r="C3538" s="375"/>
    </row>
    <row r="3539" spans="1:3">
      <c r="A3539" s="379"/>
      <c r="B3539" s="379"/>
      <c r="C3539" s="375"/>
    </row>
    <row r="3540" spans="1:3">
      <c r="A3540" s="379"/>
      <c r="B3540" s="379"/>
      <c r="C3540" s="375"/>
    </row>
    <row r="3541" spans="1:3">
      <c r="A3541" s="379"/>
      <c r="B3541" s="379"/>
      <c r="C3541" s="375"/>
    </row>
    <row r="3542" spans="1:3">
      <c r="A3542" s="379"/>
      <c r="B3542" s="379"/>
      <c r="C3542" s="375"/>
    </row>
    <row r="3543" spans="1:3">
      <c r="A3543" s="379"/>
      <c r="B3543" s="379"/>
      <c r="C3543" s="375"/>
    </row>
    <row r="3544" spans="1:3">
      <c r="A3544" s="379"/>
      <c r="B3544" s="379"/>
      <c r="C3544" s="375"/>
    </row>
    <row r="3545" spans="1:3">
      <c r="A3545" s="379"/>
      <c r="B3545" s="379"/>
      <c r="C3545" s="375"/>
    </row>
    <row r="3546" spans="1:3">
      <c r="A3546" s="379"/>
      <c r="B3546" s="379"/>
      <c r="C3546" s="375"/>
    </row>
    <row r="3547" spans="1:3">
      <c r="A3547" s="379"/>
      <c r="B3547" s="379"/>
      <c r="C3547" s="375"/>
    </row>
    <row r="3548" spans="1:3">
      <c r="A3548" s="379"/>
      <c r="B3548" s="379"/>
      <c r="C3548" s="375"/>
    </row>
    <row r="3549" spans="1:3">
      <c r="A3549" s="379"/>
      <c r="B3549" s="379"/>
      <c r="C3549" s="375"/>
    </row>
    <row r="3550" spans="1:3">
      <c r="A3550" s="379"/>
      <c r="B3550" s="379"/>
      <c r="C3550" s="375"/>
    </row>
    <row r="3551" spans="1:3">
      <c r="A3551" s="379"/>
      <c r="B3551" s="379"/>
      <c r="C3551" s="375"/>
    </row>
    <row r="3552" spans="1:3">
      <c r="A3552" s="379"/>
      <c r="B3552" s="379"/>
      <c r="C3552" s="375"/>
    </row>
    <row r="3553" spans="1:3">
      <c r="A3553" s="379"/>
      <c r="B3553" s="379"/>
      <c r="C3553" s="375"/>
    </row>
    <row r="3554" spans="1:3">
      <c r="A3554" s="379"/>
      <c r="B3554" s="379"/>
      <c r="C3554" s="375"/>
    </row>
    <row r="3555" spans="1:3">
      <c r="A3555" s="379"/>
      <c r="B3555" s="379"/>
      <c r="C3555" s="375"/>
    </row>
    <row r="3556" spans="1:3">
      <c r="A3556" s="379"/>
      <c r="B3556" s="379"/>
      <c r="C3556" s="375"/>
    </row>
    <row r="3557" spans="1:3">
      <c r="A3557" s="379"/>
      <c r="B3557" s="379"/>
      <c r="C3557" s="375"/>
    </row>
    <row r="3558" spans="1:3">
      <c r="A3558" s="379"/>
      <c r="B3558" s="379"/>
      <c r="C3558" s="375"/>
    </row>
    <row r="3559" spans="1:3">
      <c r="A3559" s="379"/>
      <c r="B3559" s="379"/>
      <c r="C3559" s="375"/>
    </row>
    <row r="3560" spans="1:3">
      <c r="A3560" s="379"/>
      <c r="B3560" s="379"/>
      <c r="C3560" s="375"/>
    </row>
    <row r="3561" spans="1:3">
      <c r="A3561" s="379"/>
      <c r="B3561" s="379"/>
      <c r="C3561" s="375"/>
    </row>
    <row r="3562" spans="1:3">
      <c r="A3562" s="379"/>
      <c r="B3562" s="379"/>
      <c r="C3562" s="375"/>
    </row>
    <row r="3563" spans="1:3">
      <c r="A3563" s="379"/>
      <c r="B3563" s="379"/>
      <c r="C3563" s="375"/>
    </row>
    <row r="3564" spans="1:3">
      <c r="A3564" s="379"/>
      <c r="B3564" s="379"/>
      <c r="C3564" s="375"/>
    </row>
    <row r="3565" spans="1:3">
      <c r="A3565" s="379"/>
      <c r="B3565" s="379"/>
      <c r="C3565" s="375"/>
    </row>
    <row r="3566" spans="1:3">
      <c r="A3566" s="379"/>
      <c r="B3566" s="379"/>
      <c r="C3566" s="375"/>
    </row>
    <row r="3567" spans="1:3">
      <c r="A3567" s="379"/>
      <c r="B3567" s="379"/>
      <c r="C3567" s="375"/>
    </row>
    <row r="3568" spans="1:3">
      <c r="A3568" s="379"/>
      <c r="B3568" s="379"/>
      <c r="C3568" s="375"/>
    </row>
    <row r="3569" spans="1:3">
      <c r="A3569" s="379"/>
      <c r="B3569" s="379"/>
      <c r="C3569" s="375"/>
    </row>
    <row r="3570" spans="1:3">
      <c r="A3570" s="379"/>
      <c r="B3570" s="379"/>
      <c r="C3570" s="375"/>
    </row>
    <row r="3571" spans="1:3">
      <c r="A3571" s="379"/>
      <c r="B3571" s="379"/>
      <c r="C3571" s="375"/>
    </row>
    <row r="3572" spans="1:3">
      <c r="A3572" s="379"/>
      <c r="B3572" s="379"/>
      <c r="C3572" s="375"/>
    </row>
    <row r="3573" spans="1:3">
      <c r="A3573" s="379"/>
      <c r="B3573" s="379"/>
      <c r="C3573" s="375"/>
    </row>
    <row r="3574" spans="1:3">
      <c r="A3574" s="379"/>
      <c r="B3574" s="379"/>
      <c r="C3574" s="375"/>
    </row>
    <row r="3575" spans="1:3">
      <c r="A3575" s="379"/>
      <c r="B3575" s="379"/>
      <c r="C3575" s="375"/>
    </row>
    <row r="3576" spans="1:3">
      <c r="A3576" s="379"/>
      <c r="B3576" s="379"/>
      <c r="C3576" s="375"/>
    </row>
    <row r="3577" spans="1:3">
      <c r="A3577" s="379"/>
      <c r="B3577" s="379"/>
      <c r="C3577" s="375"/>
    </row>
    <row r="3578" spans="1:3">
      <c r="A3578" s="379"/>
      <c r="B3578" s="379"/>
      <c r="C3578" s="375"/>
    </row>
    <row r="3579" spans="1:3">
      <c r="A3579" s="379"/>
      <c r="B3579" s="379"/>
      <c r="C3579" s="375"/>
    </row>
    <row r="3580" spans="1:3">
      <c r="A3580" s="379"/>
      <c r="B3580" s="379"/>
      <c r="C3580" s="375"/>
    </row>
    <row r="3581" spans="1:3">
      <c r="A3581" s="379"/>
      <c r="B3581" s="379"/>
      <c r="C3581" s="375"/>
    </row>
    <row r="3582" spans="1:3">
      <c r="A3582" s="379"/>
      <c r="B3582" s="379"/>
      <c r="C3582" s="375"/>
    </row>
    <row r="3583" spans="1:3">
      <c r="A3583" s="379"/>
      <c r="B3583" s="379"/>
      <c r="C3583" s="375"/>
    </row>
    <row r="3584" spans="1:3">
      <c r="A3584" s="379"/>
      <c r="B3584" s="379"/>
      <c r="C3584" s="375"/>
    </row>
    <row r="3585" spans="1:3">
      <c r="A3585" s="379"/>
      <c r="B3585" s="379"/>
      <c r="C3585" s="375"/>
    </row>
    <row r="3586" spans="1:3">
      <c r="A3586" s="379"/>
      <c r="B3586" s="379"/>
      <c r="C3586" s="375"/>
    </row>
    <row r="3587" spans="1:3">
      <c r="A3587" s="379"/>
      <c r="B3587" s="379"/>
      <c r="C3587" s="375"/>
    </row>
    <row r="3588" spans="1:3">
      <c r="A3588" s="379"/>
      <c r="B3588" s="379"/>
      <c r="C3588" s="375"/>
    </row>
    <row r="3589" spans="1:3">
      <c r="A3589" s="379"/>
      <c r="B3589" s="379"/>
      <c r="C3589" s="375"/>
    </row>
    <row r="3590" spans="1:3">
      <c r="A3590" s="379"/>
      <c r="B3590" s="379"/>
      <c r="C3590" s="375"/>
    </row>
    <row r="3591" spans="1:3">
      <c r="A3591" s="379"/>
      <c r="B3591" s="379"/>
      <c r="C3591" s="375"/>
    </row>
    <row r="3592" spans="1:3">
      <c r="A3592" s="379"/>
      <c r="B3592" s="379"/>
      <c r="C3592" s="375"/>
    </row>
    <row r="3593" spans="1:3">
      <c r="A3593" s="379"/>
      <c r="B3593" s="379"/>
      <c r="C3593" s="375"/>
    </row>
    <row r="3594" spans="1:3">
      <c r="A3594" s="379"/>
      <c r="B3594" s="379"/>
      <c r="C3594" s="375"/>
    </row>
    <row r="3595" spans="1:3">
      <c r="A3595" s="379"/>
      <c r="B3595" s="379"/>
      <c r="C3595" s="375"/>
    </row>
    <row r="3596" spans="1:3">
      <c r="A3596" s="379"/>
      <c r="B3596" s="379"/>
      <c r="C3596" s="375"/>
    </row>
    <row r="3597" spans="1:3">
      <c r="A3597" s="379"/>
      <c r="B3597" s="379"/>
      <c r="C3597" s="375"/>
    </row>
    <row r="3598" spans="1:3">
      <c r="A3598" s="379"/>
      <c r="B3598" s="379"/>
      <c r="C3598" s="375"/>
    </row>
    <row r="3599" spans="1:3">
      <c r="A3599" s="379"/>
      <c r="B3599" s="379"/>
      <c r="C3599" s="375"/>
    </row>
    <row r="3600" spans="1:3">
      <c r="A3600" s="379"/>
      <c r="B3600" s="379"/>
      <c r="C3600" s="375"/>
    </row>
    <row r="3601" spans="1:3">
      <c r="A3601" s="379"/>
      <c r="B3601" s="379"/>
      <c r="C3601" s="375"/>
    </row>
    <row r="3602" spans="1:3">
      <c r="A3602" s="379"/>
      <c r="B3602" s="379"/>
      <c r="C3602" s="375"/>
    </row>
    <row r="3603" spans="1:3">
      <c r="A3603" s="379"/>
      <c r="B3603" s="379"/>
      <c r="C3603" s="375"/>
    </row>
    <row r="3604" spans="1:3">
      <c r="A3604" s="379"/>
      <c r="B3604" s="379"/>
      <c r="C3604" s="375"/>
    </row>
    <row r="3605" spans="1:3">
      <c r="A3605" s="379"/>
      <c r="B3605" s="379"/>
      <c r="C3605" s="375"/>
    </row>
    <row r="3606" spans="1:3">
      <c r="A3606" s="379"/>
      <c r="B3606" s="379"/>
      <c r="C3606" s="375"/>
    </row>
    <row r="3607" spans="1:3">
      <c r="A3607" s="379"/>
      <c r="B3607" s="379"/>
      <c r="C3607" s="375"/>
    </row>
    <row r="3608" spans="1:3">
      <c r="A3608" s="379"/>
      <c r="B3608" s="379"/>
      <c r="C3608" s="375"/>
    </row>
    <row r="3609" spans="1:3">
      <c r="A3609" s="379"/>
      <c r="B3609" s="379"/>
      <c r="C3609" s="375"/>
    </row>
    <row r="3610" spans="1:3">
      <c r="A3610" s="379"/>
      <c r="B3610" s="379"/>
      <c r="C3610" s="375"/>
    </row>
    <row r="3611" spans="1:3">
      <c r="A3611" s="379"/>
      <c r="B3611" s="379"/>
      <c r="C3611" s="375"/>
    </row>
    <row r="3612" spans="1:3">
      <c r="A3612" s="379"/>
      <c r="B3612" s="379"/>
      <c r="C3612" s="375"/>
    </row>
    <row r="3613" spans="1:3">
      <c r="A3613" s="379"/>
      <c r="B3613" s="379"/>
      <c r="C3613" s="375"/>
    </row>
    <row r="3614" spans="1:3">
      <c r="A3614" s="379"/>
      <c r="B3614" s="379"/>
      <c r="C3614" s="375"/>
    </row>
    <row r="3615" spans="1:3">
      <c r="A3615" s="379"/>
      <c r="B3615" s="379"/>
      <c r="C3615" s="375"/>
    </row>
    <row r="3616" spans="1:3">
      <c r="A3616" s="379"/>
      <c r="B3616" s="379"/>
      <c r="C3616" s="375"/>
    </row>
    <row r="3617" spans="1:3">
      <c r="A3617" s="379"/>
      <c r="B3617" s="379"/>
      <c r="C3617" s="375"/>
    </row>
    <row r="3618" spans="1:3">
      <c r="A3618" s="379"/>
      <c r="B3618" s="379"/>
      <c r="C3618" s="375"/>
    </row>
    <row r="3619" spans="1:3">
      <c r="A3619" s="379"/>
      <c r="B3619" s="379"/>
      <c r="C3619" s="375"/>
    </row>
    <row r="3620" spans="1:3">
      <c r="A3620" s="379"/>
      <c r="B3620" s="379"/>
      <c r="C3620" s="375"/>
    </row>
    <row r="3621" spans="1:3">
      <c r="A3621" s="379"/>
      <c r="B3621" s="379"/>
      <c r="C3621" s="375"/>
    </row>
    <row r="3622" spans="1:3">
      <c r="A3622" s="379"/>
      <c r="B3622" s="379"/>
      <c r="C3622" s="375"/>
    </row>
    <row r="3623" spans="1:3">
      <c r="A3623" s="379"/>
      <c r="B3623" s="379"/>
      <c r="C3623" s="375"/>
    </row>
    <row r="3624" spans="1:3">
      <c r="A3624" s="379"/>
      <c r="B3624" s="379"/>
      <c r="C3624" s="375"/>
    </row>
    <row r="3625" spans="1:3">
      <c r="A3625" s="379"/>
      <c r="B3625" s="379"/>
      <c r="C3625" s="375"/>
    </row>
    <row r="3626" spans="1:3">
      <c r="A3626" s="379"/>
      <c r="B3626" s="379"/>
      <c r="C3626" s="375"/>
    </row>
    <row r="3627" spans="1:3">
      <c r="A3627" s="379"/>
      <c r="B3627" s="379"/>
      <c r="C3627" s="375"/>
    </row>
    <row r="3628" spans="1:3">
      <c r="A3628" s="379"/>
      <c r="B3628" s="379"/>
      <c r="C3628" s="375"/>
    </row>
    <row r="3629" spans="1:3">
      <c r="A3629" s="379"/>
      <c r="B3629" s="379"/>
      <c r="C3629" s="375"/>
    </row>
    <row r="3630" spans="1:3">
      <c r="A3630" s="379"/>
      <c r="B3630" s="379"/>
      <c r="C3630" s="375"/>
    </row>
    <row r="3631" spans="1:3">
      <c r="A3631" s="379"/>
      <c r="B3631" s="379"/>
      <c r="C3631" s="375"/>
    </row>
    <row r="3632" spans="1:3">
      <c r="A3632" s="379"/>
      <c r="B3632" s="379"/>
      <c r="C3632" s="375"/>
    </row>
    <row r="3633" spans="1:3">
      <c r="A3633" s="379"/>
      <c r="B3633" s="379"/>
      <c r="C3633" s="375"/>
    </row>
    <row r="3634" spans="1:3">
      <c r="A3634" s="379"/>
      <c r="B3634" s="379"/>
      <c r="C3634" s="375"/>
    </row>
    <row r="3635" spans="1:3">
      <c r="A3635" s="379"/>
      <c r="B3635" s="379"/>
      <c r="C3635" s="375"/>
    </row>
    <row r="3636" spans="1:3">
      <c r="A3636" s="379"/>
      <c r="B3636" s="379"/>
      <c r="C3636" s="375"/>
    </row>
    <row r="3637" spans="1:3">
      <c r="A3637" s="379"/>
      <c r="B3637" s="379"/>
      <c r="C3637" s="375"/>
    </row>
    <row r="3638" spans="1:3">
      <c r="A3638" s="379"/>
      <c r="B3638" s="379"/>
      <c r="C3638" s="375"/>
    </row>
    <row r="3639" spans="1:3">
      <c r="A3639" s="379"/>
      <c r="B3639" s="379"/>
      <c r="C3639" s="375"/>
    </row>
    <row r="3640" spans="1:3">
      <c r="A3640" s="379"/>
      <c r="B3640" s="379"/>
      <c r="C3640" s="375"/>
    </row>
    <row r="3641" spans="1:3">
      <c r="A3641" s="379"/>
      <c r="B3641" s="379"/>
      <c r="C3641" s="375"/>
    </row>
    <row r="3642" spans="1:3">
      <c r="A3642" s="379"/>
      <c r="B3642" s="379"/>
      <c r="C3642" s="375"/>
    </row>
    <row r="3643" spans="1:3">
      <c r="A3643" s="379"/>
      <c r="B3643" s="379"/>
      <c r="C3643" s="375"/>
    </row>
    <row r="3644" spans="1:3">
      <c r="A3644" s="379"/>
      <c r="B3644" s="379"/>
      <c r="C3644" s="375"/>
    </row>
    <row r="3645" spans="1:3">
      <c r="A3645" s="379"/>
      <c r="B3645" s="379"/>
      <c r="C3645" s="375"/>
    </row>
    <row r="3646" spans="1:3">
      <c r="A3646" s="379"/>
      <c r="B3646" s="379"/>
      <c r="C3646" s="375"/>
    </row>
    <row r="3647" spans="1:3">
      <c r="A3647" s="379"/>
      <c r="B3647" s="379"/>
      <c r="C3647" s="375"/>
    </row>
    <row r="3648" spans="1:3">
      <c r="A3648" s="379"/>
      <c r="B3648" s="379"/>
      <c r="C3648" s="375"/>
    </row>
    <row r="3649" spans="1:3">
      <c r="A3649" s="379"/>
      <c r="B3649" s="379"/>
      <c r="C3649" s="375"/>
    </row>
    <row r="3650" spans="1:3">
      <c r="A3650" s="379"/>
      <c r="B3650" s="379"/>
      <c r="C3650" s="375"/>
    </row>
    <row r="3651" spans="1:3">
      <c r="A3651" s="379"/>
      <c r="B3651" s="379"/>
      <c r="C3651" s="375"/>
    </row>
    <row r="3652" spans="1:3">
      <c r="A3652" s="379"/>
      <c r="B3652" s="379"/>
      <c r="C3652" s="375"/>
    </row>
    <row r="3653" spans="1:3">
      <c r="A3653" s="379"/>
      <c r="B3653" s="379"/>
      <c r="C3653" s="375"/>
    </row>
    <row r="3654" spans="1:3">
      <c r="A3654" s="379"/>
      <c r="B3654" s="379"/>
      <c r="C3654" s="375"/>
    </row>
    <row r="3655" spans="1:3">
      <c r="A3655" s="379"/>
      <c r="B3655" s="379"/>
      <c r="C3655" s="375"/>
    </row>
    <row r="3656" spans="1:3">
      <c r="A3656" s="379"/>
      <c r="B3656" s="379"/>
      <c r="C3656" s="375"/>
    </row>
    <row r="3657" spans="1:3">
      <c r="A3657" s="379"/>
      <c r="B3657" s="379"/>
      <c r="C3657" s="375"/>
    </row>
    <row r="3658" spans="1:3">
      <c r="A3658" s="379"/>
      <c r="B3658" s="379"/>
      <c r="C3658" s="375"/>
    </row>
    <row r="3659" spans="1:3">
      <c r="A3659" s="379"/>
      <c r="B3659" s="379"/>
      <c r="C3659" s="375"/>
    </row>
    <row r="3660" spans="1:3">
      <c r="A3660" s="379"/>
      <c r="B3660" s="379"/>
      <c r="C3660" s="375"/>
    </row>
    <row r="3661" spans="1:3">
      <c r="A3661" s="379"/>
      <c r="B3661" s="379"/>
      <c r="C3661" s="375"/>
    </row>
    <row r="3662" spans="1:3">
      <c r="A3662" s="379"/>
      <c r="B3662" s="379"/>
      <c r="C3662" s="375"/>
    </row>
    <row r="3663" spans="1:3">
      <c r="A3663" s="379"/>
      <c r="B3663" s="379"/>
      <c r="C3663" s="375"/>
    </row>
    <row r="3664" spans="1:3">
      <c r="A3664" s="379"/>
      <c r="B3664" s="379"/>
      <c r="C3664" s="375"/>
    </row>
    <row r="3665" spans="1:3">
      <c r="A3665" s="379"/>
      <c r="B3665" s="379"/>
      <c r="C3665" s="375"/>
    </row>
    <row r="3666" spans="1:3">
      <c r="A3666" s="379"/>
      <c r="B3666" s="379"/>
      <c r="C3666" s="375"/>
    </row>
    <row r="3667" spans="1:3">
      <c r="A3667" s="379"/>
      <c r="B3667" s="379"/>
      <c r="C3667" s="375"/>
    </row>
    <row r="3668" spans="1:3">
      <c r="A3668" s="379"/>
      <c r="B3668" s="379"/>
      <c r="C3668" s="375"/>
    </row>
    <row r="3669" spans="1:3">
      <c r="A3669" s="379"/>
      <c r="B3669" s="379"/>
      <c r="C3669" s="375"/>
    </row>
    <row r="3670" spans="1:3">
      <c r="A3670" s="379"/>
      <c r="B3670" s="379"/>
      <c r="C3670" s="375"/>
    </row>
    <row r="3671" spans="1:3">
      <c r="A3671" s="379"/>
      <c r="B3671" s="379"/>
      <c r="C3671" s="375"/>
    </row>
    <row r="3672" spans="1:3">
      <c r="A3672" s="379"/>
      <c r="B3672" s="379"/>
      <c r="C3672" s="375"/>
    </row>
    <row r="3673" spans="1:3">
      <c r="A3673" s="379"/>
      <c r="B3673" s="379"/>
      <c r="C3673" s="375"/>
    </row>
    <row r="3674" spans="1:3">
      <c r="A3674" s="379"/>
      <c r="B3674" s="379"/>
      <c r="C3674" s="375"/>
    </row>
    <row r="3675" spans="1:3">
      <c r="A3675" s="379"/>
      <c r="B3675" s="379"/>
      <c r="C3675" s="375"/>
    </row>
    <row r="3676" spans="1:3">
      <c r="A3676" s="379"/>
      <c r="B3676" s="379"/>
      <c r="C3676" s="375"/>
    </row>
    <row r="3677" spans="1:3">
      <c r="A3677" s="379"/>
      <c r="B3677" s="379"/>
      <c r="C3677" s="375"/>
    </row>
    <row r="3678" spans="1:3">
      <c r="A3678" s="379"/>
      <c r="B3678" s="379"/>
      <c r="C3678" s="375"/>
    </row>
    <row r="3679" spans="1:3">
      <c r="A3679" s="379"/>
      <c r="B3679" s="379"/>
      <c r="C3679" s="375"/>
    </row>
    <row r="3680" spans="1:3">
      <c r="A3680" s="379"/>
      <c r="B3680" s="379"/>
      <c r="C3680" s="375"/>
    </row>
    <row r="3681" spans="1:3">
      <c r="A3681" s="379"/>
      <c r="B3681" s="379"/>
      <c r="C3681" s="375"/>
    </row>
    <row r="3682" spans="1:3">
      <c r="A3682" s="379"/>
      <c r="B3682" s="379"/>
      <c r="C3682" s="375"/>
    </row>
    <row r="3683" spans="1:3">
      <c r="A3683" s="379"/>
      <c r="B3683" s="379"/>
      <c r="C3683" s="375"/>
    </row>
    <row r="3684" spans="1:3">
      <c r="A3684" s="379"/>
      <c r="B3684" s="379"/>
      <c r="C3684" s="375"/>
    </row>
    <row r="3685" spans="1:3">
      <c r="A3685" s="379"/>
      <c r="B3685" s="379"/>
      <c r="C3685" s="375"/>
    </row>
    <row r="3686" spans="1:3">
      <c r="A3686" s="379"/>
      <c r="B3686" s="379"/>
      <c r="C3686" s="375"/>
    </row>
    <row r="3687" spans="1:3">
      <c r="A3687" s="379"/>
      <c r="B3687" s="379"/>
      <c r="C3687" s="375"/>
    </row>
    <row r="3688" spans="1:3">
      <c r="A3688" s="379"/>
      <c r="B3688" s="379"/>
      <c r="C3688" s="375"/>
    </row>
    <row r="3689" spans="1:3">
      <c r="A3689" s="379"/>
      <c r="B3689" s="379"/>
      <c r="C3689" s="375"/>
    </row>
    <row r="3690" spans="1:3">
      <c r="A3690" s="379"/>
      <c r="B3690" s="379"/>
      <c r="C3690" s="375"/>
    </row>
    <row r="3691" spans="1:3">
      <c r="A3691" s="379"/>
      <c r="B3691" s="379"/>
      <c r="C3691" s="375"/>
    </row>
    <row r="3692" spans="1:3">
      <c r="A3692" s="379"/>
      <c r="B3692" s="379"/>
      <c r="C3692" s="375"/>
    </row>
    <row r="3693" spans="1:3">
      <c r="A3693" s="379"/>
      <c r="B3693" s="379"/>
      <c r="C3693" s="375"/>
    </row>
    <row r="3694" spans="1:3">
      <c r="A3694" s="379"/>
      <c r="B3694" s="379"/>
      <c r="C3694" s="375"/>
    </row>
    <row r="3695" spans="1:3">
      <c r="A3695" s="379"/>
      <c r="B3695" s="379"/>
      <c r="C3695" s="375"/>
    </row>
    <row r="3696" spans="1:3">
      <c r="A3696" s="379"/>
      <c r="B3696" s="379"/>
      <c r="C3696" s="375"/>
    </row>
    <row r="3697" spans="1:3">
      <c r="A3697" s="379"/>
      <c r="B3697" s="379"/>
      <c r="C3697" s="375"/>
    </row>
    <row r="3698" spans="1:3">
      <c r="A3698" s="379"/>
      <c r="B3698" s="379"/>
      <c r="C3698" s="375"/>
    </row>
    <row r="3699" spans="1:3">
      <c r="A3699" s="379"/>
      <c r="B3699" s="379"/>
      <c r="C3699" s="375"/>
    </row>
    <row r="3700" spans="1:3">
      <c r="A3700" s="379"/>
      <c r="B3700" s="379"/>
      <c r="C3700" s="375"/>
    </row>
    <row r="3701" spans="1:3">
      <c r="A3701" s="379"/>
      <c r="B3701" s="379"/>
      <c r="C3701" s="375"/>
    </row>
    <row r="3702" spans="1:3">
      <c r="A3702" s="379"/>
      <c r="B3702" s="379"/>
      <c r="C3702" s="375"/>
    </row>
    <row r="3703" spans="1:3">
      <c r="A3703" s="379"/>
      <c r="B3703" s="379"/>
      <c r="C3703" s="375"/>
    </row>
    <row r="3704" spans="1:3">
      <c r="A3704" s="379"/>
      <c r="B3704" s="379"/>
      <c r="C3704" s="375"/>
    </row>
    <row r="3705" spans="1:3">
      <c r="A3705" s="379"/>
      <c r="B3705" s="379"/>
      <c r="C3705" s="375"/>
    </row>
    <row r="3706" spans="1:3">
      <c r="A3706" s="379"/>
      <c r="B3706" s="379"/>
      <c r="C3706" s="375"/>
    </row>
    <row r="3707" spans="1:3">
      <c r="A3707" s="379"/>
      <c r="B3707" s="379"/>
      <c r="C3707" s="375"/>
    </row>
    <row r="3708" spans="1:3">
      <c r="A3708" s="379"/>
      <c r="B3708" s="379"/>
      <c r="C3708" s="375"/>
    </row>
    <row r="3709" spans="1:3">
      <c r="A3709" s="379"/>
      <c r="B3709" s="379"/>
      <c r="C3709" s="375"/>
    </row>
    <row r="3710" spans="1:3">
      <c r="A3710" s="379"/>
      <c r="B3710" s="379"/>
      <c r="C3710" s="375"/>
    </row>
    <row r="3711" spans="1:3">
      <c r="A3711" s="379"/>
      <c r="B3711" s="379"/>
      <c r="C3711" s="375"/>
    </row>
    <row r="3712" spans="1:3">
      <c r="A3712" s="379"/>
      <c r="B3712" s="379"/>
      <c r="C3712" s="375"/>
    </row>
    <row r="3713" spans="1:3">
      <c r="A3713" s="379"/>
      <c r="B3713" s="379"/>
      <c r="C3713" s="375"/>
    </row>
    <row r="3714" spans="1:3">
      <c r="A3714" s="379"/>
      <c r="B3714" s="379"/>
      <c r="C3714" s="375"/>
    </row>
    <row r="3715" spans="1:3">
      <c r="A3715" s="379"/>
      <c r="B3715" s="379"/>
      <c r="C3715" s="375"/>
    </row>
    <row r="3716" spans="1:3">
      <c r="A3716" s="379"/>
      <c r="B3716" s="379"/>
      <c r="C3716" s="375"/>
    </row>
    <row r="3717" spans="1:3">
      <c r="A3717" s="379"/>
      <c r="B3717" s="379"/>
      <c r="C3717" s="375"/>
    </row>
    <row r="3718" spans="1:3">
      <c r="A3718" s="379"/>
      <c r="B3718" s="379"/>
      <c r="C3718" s="375"/>
    </row>
    <row r="3719" spans="1:3">
      <c r="A3719" s="379"/>
      <c r="B3719" s="379"/>
      <c r="C3719" s="375"/>
    </row>
    <row r="3720" spans="1:3">
      <c r="A3720" s="379"/>
      <c r="B3720" s="379"/>
      <c r="C3720" s="375"/>
    </row>
    <row r="3721" spans="1:3">
      <c r="A3721" s="379"/>
      <c r="B3721" s="379"/>
      <c r="C3721" s="375"/>
    </row>
    <row r="3722" spans="1:3">
      <c r="A3722" s="379"/>
      <c r="B3722" s="379"/>
      <c r="C3722" s="375"/>
    </row>
    <row r="3723" spans="1:3">
      <c r="A3723" s="379"/>
      <c r="B3723" s="379"/>
      <c r="C3723" s="375"/>
    </row>
    <row r="3724" spans="1:3">
      <c r="A3724" s="379"/>
      <c r="B3724" s="379"/>
      <c r="C3724" s="375"/>
    </row>
    <row r="3725" spans="1:3">
      <c r="A3725" s="379"/>
      <c r="B3725" s="379"/>
      <c r="C3725" s="375"/>
    </row>
    <row r="3726" spans="1:3">
      <c r="A3726" s="379"/>
      <c r="B3726" s="379"/>
      <c r="C3726" s="375"/>
    </row>
    <row r="3727" spans="1:3">
      <c r="A3727" s="379"/>
      <c r="B3727" s="379"/>
      <c r="C3727" s="375"/>
    </row>
    <row r="3728" spans="1:3">
      <c r="A3728" s="379"/>
      <c r="B3728" s="379"/>
      <c r="C3728" s="375"/>
    </row>
    <row r="3729" spans="1:3">
      <c r="A3729" s="379"/>
      <c r="B3729" s="379"/>
      <c r="C3729" s="375"/>
    </row>
    <row r="3730" spans="1:3">
      <c r="A3730" s="379"/>
      <c r="B3730" s="379"/>
      <c r="C3730" s="375"/>
    </row>
    <row r="3731" spans="1:3">
      <c r="A3731" s="379"/>
      <c r="B3731" s="379"/>
      <c r="C3731" s="375"/>
    </row>
    <row r="3732" spans="1:3">
      <c r="A3732" s="379"/>
      <c r="B3732" s="379"/>
      <c r="C3732" s="375"/>
    </row>
    <row r="3733" spans="1:3">
      <c r="A3733" s="379"/>
      <c r="B3733" s="379"/>
      <c r="C3733" s="375"/>
    </row>
    <row r="3734" spans="1:3">
      <c r="A3734" s="379"/>
      <c r="B3734" s="379"/>
      <c r="C3734" s="375"/>
    </row>
    <row r="3735" spans="1:3">
      <c r="A3735" s="379"/>
      <c r="B3735" s="379"/>
      <c r="C3735" s="375"/>
    </row>
    <row r="3736" spans="1:3">
      <c r="A3736" s="379"/>
      <c r="B3736" s="379"/>
      <c r="C3736" s="375"/>
    </row>
    <row r="3737" spans="1:3">
      <c r="A3737" s="379"/>
      <c r="B3737" s="379"/>
      <c r="C3737" s="375"/>
    </row>
    <row r="3738" spans="1:3">
      <c r="A3738" s="379"/>
      <c r="B3738" s="379"/>
      <c r="C3738" s="375"/>
    </row>
    <row r="3739" spans="1:3">
      <c r="A3739" s="379"/>
      <c r="B3739" s="379"/>
      <c r="C3739" s="375"/>
    </row>
    <row r="3740" spans="1:3">
      <c r="A3740" s="379"/>
      <c r="B3740" s="379"/>
      <c r="C3740" s="375"/>
    </row>
    <row r="3741" spans="1:3">
      <c r="A3741" s="379"/>
      <c r="B3741" s="379"/>
      <c r="C3741" s="375"/>
    </row>
    <row r="3742" spans="1:3">
      <c r="A3742" s="379"/>
      <c r="B3742" s="379"/>
      <c r="C3742" s="375"/>
    </row>
    <row r="3743" spans="1:3">
      <c r="A3743" s="379"/>
      <c r="B3743" s="379"/>
      <c r="C3743" s="375"/>
    </row>
    <row r="3744" spans="1:3">
      <c r="A3744" s="379"/>
      <c r="B3744" s="379"/>
      <c r="C3744" s="375"/>
    </row>
    <row r="3745" spans="1:3">
      <c r="A3745" s="379"/>
      <c r="B3745" s="379"/>
      <c r="C3745" s="375"/>
    </row>
    <row r="3746" spans="1:3">
      <c r="A3746" s="379"/>
      <c r="B3746" s="379"/>
      <c r="C3746" s="375"/>
    </row>
    <row r="3747" spans="1:3">
      <c r="A3747" s="379"/>
      <c r="B3747" s="379"/>
      <c r="C3747" s="375"/>
    </row>
    <row r="3748" spans="1:3">
      <c r="A3748" s="379"/>
      <c r="B3748" s="379"/>
      <c r="C3748" s="375"/>
    </row>
    <row r="3749" spans="1:3">
      <c r="A3749" s="379"/>
      <c r="B3749" s="379"/>
      <c r="C3749" s="375"/>
    </row>
    <row r="3750" spans="1:3">
      <c r="A3750" s="379"/>
      <c r="B3750" s="379"/>
      <c r="C3750" s="375"/>
    </row>
    <row r="3751" spans="1:3">
      <c r="A3751" s="379"/>
      <c r="B3751" s="379"/>
      <c r="C3751" s="375"/>
    </row>
    <row r="3752" spans="1:3">
      <c r="A3752" s="379"/>
      <c r="B3752" s="379"/>
      <c r="C3752" s="375"/>
    </row>
    <row r="3753" spans="1:3">
      <c r="A3753" s="379"/>
      <c r="B3753" s="379"/>
      <c r="C3753" s="375"/>
    </row>
    <row r="3754" spans="1:3">
      <c r="A3754" s="379"/>
      <c r="B3754" s="379"/>
      <c r="C3754" s="375"/>
    </row>
    <row r="3755" spans="1:3">
      <c r="A3755" s="379"/>
      <c r="B3755" s="379"/>
      <c r="C3755" s="375"/>
    </row>
    <row r="3756" spans="1:3">
      <c r="A3756" s="379"/>
      <c r="B3756" s="379"/>
      <c r="C3756" s="375"/>
    </row>
    <row r="3757" spans="1:3">
      <c r="A3757" s="379"/>
      <c r="B3757" s="379"/>
      <c r="C3757" s="375"/>
    </row>
    <row r="3758" spans="1:3">
      <c r="A3758" s="379"/>
      <c r="B3758" s="379"/>
      <c r="C3758" s="375"/>
    </row>
    <row r="3759" spans="1:3">
      <c r="A3759" s="379"/>
      <c r="B3759" s="379"/>
      <c r="C3759" s="375"/>
    </row>
    <row r="3760" spans="1:3">
      <c r="A3760" s="379"/>
      <c r="B3760" s="379"/>
      <c r="C3760" s="375"/>
    </row>
    <row r="3761" spans="1:3">
      <c r="A3761" s="379"/>
      <c r="B3761" s="379"/>
      <c r="C3761" s="375"/>
    </row>
    <row r="3762" spans="1:3">
      <c r="A3762" s="379"/>
      <c r="B3762" s="379"/>
      <c r="C3762" s="375"/>
    </row>
    <row r="3763" spans="1:3">
      <c r="A3763" s="379"/>
      <c r="B3763" s="379"/>
      <c r="C3763" s="375"/>
    </row>
    <row r="3764" spans="1:3">
      <c r="A3764" s="379"/>
      <c r="B3764" s="379"/>
      <c r="C3764" s="375"/>
    </row>
    <row r="3765" spans="1:3">
      <c r="A3765" s="379"/>
      <c r="B3765" s="379"/>
      <c r="C3765" s="375"/>
    </row>
    <row r="3766" spans="1:3">
      <c r="A3766" s="379"/>
      <c r="B3766" s="379"/>
      <c r="C3766" s="375"/>
    </row>
    <row r="3767" spans="1:3">
      <c r="A3767" s="379"/>
      <c r="B3767" s="379"/>
      <c r="C3767" s="375"/>
    </row>
    <row r="3768" spans="1:3">
      <c r="A3768" s="379"/>
      <c r="B3768" s="379"/>
      <c r="C3768" s="375"/>
    </row>
    <row r="3769" spans="1:3">
      <c r="A3769" s="379"/>
      <c r="B3769" s="379"/>
      <c r="C3769" s="375"/>
    </row>
    <row r="3770" spans="1:3">
      <c r="A3770" s="379"/>
      <c r="B3770" s="379"/>
      <c r="C3770" s="375"/>
    </row>
    <row r="3771" spans="1:3">
      <c r="A3771" s="379"/>
      <c r="B3771" s="379"/>
      <c r="C3771" s="375"/>
    </row>
    <row r="3772" spans="1:3">
      <c r="A3772" s="379"/>
      <c r="B3772" s="379"/>
      <c r="C3772" s="375"/>
    </row>
    <row r="3773" spans="1:3">
      <c r="A3773" s="379"/>
      <c r="B3773" s="379"/>
      <c r="C3773" s="375"/>
    </row>
    <row r="3774" spans="1:3">
      <c r="A3774" s="379"/>
      <c r="B3774" s="379"/>
      <c r="C3774" s="375"/>
    </row>
    <row r="3775" spans="1:3">
      <c r="A3775" s="379"/>
      <c r="B3775" s="379"/>
      <c r="C3775" s="375"/>
    </row>
    <row r="3776" spans="1:3">
      <c r="A3776" s="379"/>
      <c r="B3776" s="379"/>
      <c r="C3776" s="375"/>
    </row>
    <row r="3777" spans="1:3">
      <c r="A3777" s="379"/>
      <c r="B3777" s="379"/>
      <c r="C3777" s="375"/>
    </row>
    <row r="3778" spans="1:3">
      <c r="A3778" s="379"/>
      <c r="B3778" s="379"/>
      <c r="C3778" s="375"/>
    </row>
    <row r="3779" spans="1:3">
      <c r="A3779" s="379"/>
      <c r="B3779" s="379"/>
      <c r="C3779" s="375"/>
    </row>
    <row r="3780" spans="1:3">
      <c r="A3780" s="379"/>
      <c r="B3780" s="379"/>
      <c r="C3780" s="375"/>
    </row>
    <row r="3781" spans="1:3">
      <c r="A3781" s="379"/>
      <c r="B3781" s="379"/>
      <c r="C3781" s="375"/>
    </row>
    <row r="3782" spans="1:3">
      <c r="A3782" s="379"/>
      <c r="B3782" s="379"/>
      <c r="C3782" s="375"/>
    </row>
    <row r="3783" spans="1:3">
      <c r="A3783" s="379"/>
      <c r="B3783" s="379"/>
      <c r="C3783" s="375"/>
    </row>
    <row r="3784" spans="1:3">
      <c r="A3784" s="379"/>
      <c r="B3784" s="379"/>
      <c r="C3784" s="375"/>
    </row>
    <row r="3785" spans="1:3">
      <c r="A3785" s="379"/>
      <c r="B3785" s="379"/>
      <c r="C3785" s="375"/>
    </row>
    <row r="3786" spans="1:3">
      <c r="A3786" s="379"/>
      <c r="B3786" s="379"/>
      <c r="C3786" s="375"/>
    </row>
    <row r="3787" spans="1:3">
      <c r="A3787" s="379"/>
      <c r="B3787" s="379"/>
      <c r="C3787" s="375"/>
    </row>
    <row r="3788" spans="1:3">
      <c r="A3788" s="379"/>
      <c r="B3788" s="379"/>
      <c r="C3788" s="375"/>
    </row>
    <row r="3789" spans="1:3">
      <c r="A3789" s="379"/>
      <c r="B3789" s="379"/>
      <c r="C3789" s="375"/>
    </row>
    <row r="3790" spans="1:3">
      <c r="A3790" s="379"/>
      <c r="B3790" s="379"/>
      <c r="C3790" s="375"/>
    </row>
    <row r="3791" spans="1:3">
      <c r="A3791" s="379"/>
      <c r="B3791" s="379"/>
      <c r="C3791" s="375"/>
    </row>
    <row r="3792" spans="1:3">
      <c r="A3792" s="379"/>
      <c r="B3792" s="379"/>
      <c r="C3792" s="375"/>
    </row>
    <row r="3793" spans="1:3">
      <c r="A3793" s="379"/>
      <c r="B3793" s="379"/>
      <c r="C3793" s="375"/>
    </row>
    <row r="3794" spans="1:3">
      <c r="A3794" s="379"/>
      <c r="B3794" s="379"/>
      <c r="C3794" s="375"/>
    </row>
    <row r="3795" spans="1:3">
      <c r="A3795" s="379"/>
      <c r="B3795" s="379"/>
      <c r="C3795" s="375"/>
    </row>
    <row r="3796" spans="1:3">
      <c r="A3796" s="379"/>
      <c r="B3796" s="379"/>
      <c r="C3796" s="375"/>
    </row>
    <row r="3797" spans="1:3">
      <c r="A3797" s="379"/>
      <c r="B3797" s="379"/>
      <c r="C3797" s="375"/>
    </row>
    <row r="3798" spans="1:3">
      <c r="A3798" s="379"/>
      <c r="B3798" s="379"/>
      <c r="C3798" s="375"/>
    </row>
    <row r="3799" spans="1:3">
      <c r="A3799" s="379"/>
      <c r="B3799" s="379"/>
      <c r="C3799" s="375"/>
    </row>
    <row r="3800" spans="1:3">
      <c r="A3800" s="379"/>
      <c r="B3800" s="379"/>
      <c r="C3800" s="375"/>
    </row>
    <row r="3801" spans="1:3">
      <c r="A3801" s="379"/>
      <c r="B3801" s="379"/>
      <c r="C3801" s="375"/>
    </row>
    <row r="3802" spans="1:3">
      <c r="A3802" s="379"/>
      <c r="B3802" s="379"/>
      <c r="C3802" s="375"/>
    </row>
    <row r="3803" spans="1:3">
      <c r="A3803" s="379"/>
      <c r="B3803" s="379"/>
      <c r="C3803" s="375"/>
    </row>
    <row r="3804" spans="1:3">
      <c r="A3804" s="379"/>
      <c r="B3804" s="379"/>
      <c r="C3804" s="375"/>
    </row>
    <row r="3805" spans="1:3">
      <c r="A3805" s="379"/>
      <c r="B3805" s="379"/>
      <c r="C3805" s="375"/>
    </row>
    <row r="3806" spans="1:3">
      <c r="A3806" s="379"/>
      <c r="B3806" s="379"/>
      <c r="C3806" s="375"/>
    </row>
    <row r="3807" spans="1:3">
      <c r="A3807" s="379"/>
      <c r="B3807" s="379"/>
      <c r="C3807" s="375"/>
    </row>
    <row r="3808" spans="1:3">
      <c r="A3808" s="379"/>
      <c r="B3808" s="379"/>
      <c r="C3808" s="375"/>
    </row>
    <row r="3809" spans="1:3">
      <c r="A3809" s="379"/>
      <c r="B3809" s="379"/>
      <c r="C3809" s="375"/>
    </row>
    <row r="3810" spans="1:3">
      <c r="A3810" s="379"/>
      <c r="B3810" s="379"/>
      <c r="C3810" s="375"/>
    </row>
    <row r="3811" spans="1:3">
      <c r="A3811" s="379"/>
      <c r="B3811" s="379"/>
      <c r="C3811" s="375"/>
    </row>
    <row r="3812" spans="1:3">
      <c r="A3812" s="379"/>
      <c r="B3812" s="379"/>
      <c r="C3812" s="375"/>
    </row>
    <row r="3813" spans="1:3">
      <c r="A3813" s="379"/>
      <c r="B3813" s="379"/>
      <c r="C3813" s="375"/>
    </row>
    <row r="3814" spans="1:3">
      <c r="A3814" s="379"/>
      <c r="B3814" s="379"/>
      <c r="C3814" s="375"/>
    </row>
    <row r="3815" spans="1:3">
      <c r="A3815" s="379"/>
      <c r="B3815" s="379"/>
      <c r="C3815" s="375"/>
    </row>
    <row r="3816" spans="1:3">
      <c r="A3816" s="379"/>
      <c r="B3816" s="379"/>
      <c r="C3816" s="375"/>
    </row>
    <row r="3817" spans="1:3">
      <c r="A3817" s="379"/>
      <c r="B3817" s="379"/>
      <c r="C3817" s="375"/>
    </row>
    <row r="3818" spans="1:3">
      <c r="A3818" s="379"/>
      <c r="B3818" s="379"/>
      <c r="C3818" s="375"/>
    </row>
    <row r="3819" spans="1:3">
      <c r="A3819" s="379"/>
      <c r="B3819" s="379"/>
      <c r="C3819" s="375"/>
    </row>
    <row r="3820" spans="1:3">
      <c r="A3820" s="379"/>
      <c r="B3820" s="379"/>
      <c r="C3820" s="375"/>
    </row>
    <row r="3821" spans="1:3">
      <c r="A3821" s="379"/>
      <c r="B3821" s="379"/>
      <c r="C3821" s="375"/>
    </row>
    <row r="3822" spans="1:3">
      <c r="A3822" s="379"/>
      <c r="B3822" s="379"/>
      <c r="C3822" s="375"/>
    </row>
    <row r="3823" spans="1:3">
      <c r="A3823" s="379"/>
      <c r="B3823" s="379"/>
      <c r="C3823" s="375"/>
    </row>
    <row r="3824" spans="1:3">
      <c r="A3824" s="379"/>
      <c r="B3824" s="379"/>
      <c r="C3824" s="375"/>
    </row>
    <row r="3825" spans="1:3">
      <c r="A3825" s="379"/>
      <c r="B3825" s="379"/>
      <c r="C3825" s="375"/>
    </row>
    <row r="3826" spans="1:3">
      <c r="A3826" s="379"/>
      <c r="B3826" s="379"/>
      <c r="C3826" s="375"/>
    </row>
    <row r="3827" spans="1:3">
      <c r="A3827" s="379"/>
      <c r="B3827" s="379"/>
      <c r="C3827" s="375"/>
    </row>
    <row r="3828" spans="1:3">
      <c r="A3828" s="379"/>
      <c r="B3828" s="379"/>
      <c r="C3828" s="375"/>
    </row>
    <row r="3829" spans="1:3">
      <c r="A3829" s="379"/>
      <c r="B3829" s="379"/>
      <c r="C3829" s="375"/>
    </row>
    <row r="3830" spans="1:3">
      <c r="A3830" s="379"/>
      <c r="B3830" s="379"/>
      <c r="C3830" s="375"/>
    </row>
    <row r="3831" spans="1:3">
      <c r="A3831" s="379"/>
      <c r="B3831" s="379"/>
      <c r="C3831" s="375"/>
    </row>
    <row r="3832" spans="1:3">
      <c r="A3832" s="379"/>
      <c r="B3832" s="379"/>
      <c r="C3832" s="375"/>
    </row>
    <row r="3833" spans="1:3">
      <c r="A3833" s="379"/>
      <c r="B3833" s="379"/>
      <c r="C3833" s="375"/>
    </row>
    <row r="3834" spans="1:3">
      <c r="A3834" s="379"/>
      <c r="B3834" s="379"/>
      <c r="C3834" s="375"/>
    </row>
    <row r="3835" spans="1:3">
      <c r="A3835" s="379"/>
      <c r="B3835" s="379"/>
      <c r="C3835" s="375"/>
    </row>
    <row r="3836" spans="1:3">
      <c r="A3836" s="379"/>
      <c r="B3836" s="379"/>
      <c r="C3836" s="375"/>
    </row>
    <row r="3837" spans="1:3">
      <c r="A3837" s="379"/>
      <c r="B3837" s="379"/>
      <c r="C3837" s="375"/>
    </row>
    <row r="3838" spans="1:3">
      <c r="A3838" s="379"/>
      <c r="B3838" s="379"/>
      <c r="C3838" s="375"/>
    </row>
    <row r="3839" spans="1:3">
      <c r="A3839" s="379"/>
      <c r="B3839" s="379"/>
      <c r="C3839" s="375"/>
    </row>
    <row r="3840" spans="1:3">
      <c r="A3840" s="379"/>
      <c r="B3840" s="379"/>
      <c r="C3840" s="375"/>
    </row>
    <row r="3841" spans="1:3">
      <c r="A3841" s="379"/>
      <c r="B3841" s="379"/>
      <c r="C3841" s="375"/>
    </row>
    <row r="3842" spans="1:3">
      <c r="A3842" s="379"/>
      <c r="B3842" s="379"/>
      <c r="C3842" s="375"/>
    </row>
    <row r="3843" spans="1:3">
      <c r="A3843" s="379"/>
      <c r="B3843" s="379"/>
      <c r="C3843" s="375"/>
    </row>
    <row r="3844" spans="1:3">
      <c r="A3844" s="379"/>
      <c r="B3844" s="379"/>
      <c r="C3844" s="375"/>
    </row>
    <row r="3845" spans="1:3">
      <c r="A3845" s="379"/>
      <c r="B3845" s="379"/>
      <c r="C3845" s="375"/>
    </row>
    <row r="3846" spans="1:3">
      <c r="A3846" s="379"/>
      <c r="B3846" s="379"/>
      <c r="C3846" s="375"/>
    </row>
    <row r="3847" spans="1:3">
      <c r="A3847" s="379"/>
      <c r="B3847" s="379"/>
      <c r="C3847" s="375"/>
    </row>
    <row r="3848" spans="1:3">
      <c r="A3848" s="379"/>
      <c r="B3848" s="379"/>
      <c r="C3848" s="375"/>
    </row>
    <row r="3849" spans="1:3">
      <c r="A3849" s="379"/>
      <c r="B3849" s="379"/>
      <c r="C3849" s="375"/>
    </row>
    <row r="3850" spans="1:3">
      <c r="A3850" s="379"/>
      <c r="B3850" s="379"/>
      <c r="C3850" s="375"/>
    </row>
    <row r="3851" spans="1:3">
      <c r="A3851" s="379"/>
      <c r="B3851" s="379"/>
      <c r="C3851" s="375"/>
    </row>
    <row r="3852" spans="1:3">
      <c r="A3852" s="379"/>
      <c r="B3852" s="379"/>
      <c r="C3852" s="375"/>
    </row>
    <row r="3853" spans="1:3">
      <c r="A3853" s="379"/>
      <c r="B3853" s="379"/>
      <c r="C3853" s="375"/>
    </row>
    <row r="3854" spans="1:3">
      <c r="A3854" s="379"/>
      <c r="B3854" s="379"/>
      <c r="C3854" s="375"/>
    </row>
    <row r="3855" spans="1:3">
      <c r="A3855" s="379"/>
      <c r="B3855" s="379"/>
      <c r="C3855" s="375"/>
    </row>
    <row r="3856" spans="1:3">
      <c r="A3856" s="379"/>
      <c r="B3856" s="379"/>
      <c r="C3856" s="375"/>
    </row>
    <row r="3857" spans="1:3">
      <c r="A3857" s="379"/>
      <c r="B3857" s="379"/>
      <c r="C3857" s="375"/>
    </row>
    <row r="3858" spans="1:3">
      <c r="A3858" s="379"/>
      <c r="B3858" s="379"/>
      <c r="C3858" s="375"/>
    </row>
    <row r="3859" spans="1:3">
      <c r="A3859" s="379"/>
      <c r="B3859" s="379"/>
      <c r="C3859" s="375"/>
    </row>
    <row r="3860" spans="1:3">
      <c r="A3860" s="379"/>
      <c r="B3860" s="379"/>
      <c r="C3860" s="375"/>
    </row>
    <row r="3861" spans="1:3">
      <c r="A3861" s="379"/>
      <c r="B3861" s="379"/>
      <c r="C3861" s="375"/>
    </row>
    <row r="3862" spans="1:3">
      <c r="A3862" s="379"/>
      <c r="B3862" s="379"/>
      <c r="C3862" s="375"/>
    </row>
    <row r="3863" spans="1:3">
      <c r="A3863" s="379"/>
      <c r="B3863" s="379"/>
      <c r="C3863" s="375"/>
    </row>
    <row r="3864" spans="1:3">
      <c r="A3864" s="379"/>
      <c r="B3864" s="379"/>
      <c r="C3864" s="375"/>
    </row>
    <row r="3865" spans="1:3">
      <c r="A3865" s="379"/>
      <c r="B3865" s="379"/>
      <c r="C3865" s="375"/>
    </row>
    <row r="3866" spans="1:3">
      <c r="A3866" s="379"/>
      <c r="B3866" s="379"/>
      <c r="C3866" s="375"/>
    </row>
    <row r="3867" spans="1:3">
      <c r="A3867" s="379"/>
      <c r="B3867" s="379"/>
      <c r="C3867" s="375"/>
    </row>
    <row r="3868" spans="1:3">
      <c r="A3868" s="379"/>
      <c r="B3868" s="379"/>
      <c r="C3868" s="375"/>
    </row>
    <row r="3869" spans="1:3">
      <c r="A3869" s="379"/>
      <c r="B3869" s="379"/>
      <c r="C3869" s="375"/>
    </row>
    <row r="3870" spans="1:3">
      <c r="A3870" s="379"/>
      <c r="B3870" s="379"/>
      <c r="C3870" s="375"/>
    </row>
    <row r="3871" spans="1:3">
      <c r="A3871" s="379"/>
      <c r="B3871" s="379"/>
      <c r="C3871" s="375"/>
    </row>
    <row r="3872" spans="1:3">
      <c r="A3872" s="379"/>
      <c r="B3872" s="379"/>
      <c r="C3872" s="375"/>
    </row>
    <row r="3873" spans="1:3">
      <c r="A3873" s="379"/>
      <c r="B3873" s="379"/>
      <c r="C3873" s="375"/>
    </row>
    <row r="3874" spans="1:3">
      <c r="A3874" s="379"/>
      <c r="B3874" s="379"/>
      <c r="C3874" s="375"/>
    </row>
    <row r="3875" spans="1:3">
      <c r="A3875" s="379"/>
      <c r="B3875" s="379"/>
      <c r="C3875" s="375"/>
    </row>
    <row r="3876" spans="1:3">
      <c r="A3876" s="379"/>
      <c r="B3876" s="379"/>
      <c r="C3876" s="375"/>
    </row>
    <row r="3877" spans="1:3">
      <c r="A3877" s="379"/>
      <c r="B3877" s="379"/>
      <c r="C3877" s="375"/>
    </row>
    <row r="3878" spans="1:3">
      <c r="A3878" s="379"/>
      <c r="B3878" s="379"/>
      <c r="C3878" s="375"/>
    </row>
    <row r="3879" spans="1:3">
      <c r="A3879" s="379"/>
      <c r="B3879" s="379"/>
      <c r="C3879" s="375"/>
    </row>
    <row r="3880" spans="1:3">
      <c r="A3880" s="379"/>
      <c r="B3880" s="379"/>
      <c r="C3880" s="375"/>
    </row>
    <row r="3881" spans="1:3">
      <c r="A3881" s="379"/>
      <c r="B3881" s="379"/>
      <c r="C3881" s="375"/>
    </row>
    <row r="3882" spans="1:3">
      <c r="A3882" s="379"/>
      <c r="B3882" s="379"/>
      <c r="C3882" s="375"/>
    </row>
    <row r="3883" spans="1:3">
      <c r="A3883" s="379"/>
      <c r="B3883" s="379"/>
      <c r="C3883" s="375"/>
    </row>
    <row r="3884" spans="1:3">
      <c r="A3884" s="379"/>
      <c r="B3884" s="379"/>
      <c r="C3884" s="375"/>
    </row>
    <row r="3885" spans="1:3">
      <c r="A3885" s="379"/>
      <c r="B3885" s="379"/>
      <c r="C3885" s="375"/>
    </row>
    <row r="3886" spans="1:3">
      <c r="A3886" s="379"/>
      <c r="B3886" s="379"/>
      <c r="C3886" s="375"/>
    </row>
    <row r="3887" spans="1:3">
      <c r="A3887" s="379"/>
      <c r="B3887" s="379"/>
      <c r="C3887" s="375"/>
    </row>
    <row r="3888" spans="1:3">
      <c r="A3888" s="379"/>
      <c r="B3888" s="379"/>
      <c r="C3888" s="375"/>
    </row>
    <row r="3889" spans="1:3">
      <c r="A3889" s="379"/>
      <c r="B3889" s="379"/>
      <c r="C3889" s="375"/>
    </row>
    <row r="3890" spans="1:3">
      <c r="A3890" s="379"/>
      <c r="B3890" s="379"/>
      <c r="C3890" s="375"/>
    </row>
    <row r="3891" spans="1:3">
      <c r="A3891" s="379"/>
      <c r="B3891" s="379"/>
      <c r="C3891" s="375"/>
    </row>
    <row r="3892" spans="1:3">
      <c r="A3892" s="379"/>
      <c r="B3892" s="379"/>
      <c r="C3892" s="375"/>
    </row>
    <row r="3893" spans="1:3">
      <c r="A3893" s="379"/>
      <c r="B3893" s="379"/>
      <c r="C3893" s="375"/>
    </row>
    <row r="3894" spans="1:3">
      <c r="A3894" s="379"/>
      <c r="B3894" s="379"/>
      <c r="C3894" s="375"/>
    </row>
    <row r="3895" spans="1:3">
      <c r="A3895" s="379"/>
      <c r="B3895" s="379"/>
      <c r="C3895" s="375"/>
    </row>
    <row r="3896" spans="1:3">
      <c r="A3896" s="379"/>
      <c r="B3896" s="379"/>
      <c r="C3896" s="375"/>
    </row>
    <row r="3897" spans="1:3">
      <c r="A3897" s="379"/>
      <c r="B3897" s="379"/>
      <c r="C3897" s="375"/>
    </row>
    <row r="3898" spans="1:3">
      <c r="A3898" s="379"/>
      <c r="B3898" s="379"/>
      <c r="C3898" s="375"/>
    </row>
    <row r="3899" spans="1:3">
      <c r="A3899" s="379"/>
      <c r="B3899" s="379"/>
      <c r="C3899" s="375"/>
    </row>
    <row r="3900" spans="1:3">
      <c r="A3900" s="379"/>
      <c r="B3900" s="379"/>
      <c r="C3900" s="375"/>
    </row>
    <row r="3901" spans="1:3">
      <c r="A3901" s="379"/>
      <c r="B3901" s="379"/>
      <c r="C3901" s="375"/>
    </row>
    <row r="3902" spans="1:3">
      <c r="A3902" s="379"/>
      <c r="B3902" s="379"/>
      <c r="C3902" s="375"/>
    </row>
    <row r="3903" spans="1:3">
      <c r="A3903" s="379"/>
      <c r="B3903" s="379"/>
      <c r="C3903" s="375"/>
    </row>
    <row r="3904" spans="1:3">
      <c r="A3904" s="379"/>
      <c r="B3904" s="379"/>
      <c r="C3904" s="375"/>
    </row>
    <row r="3905" spans="1:3">
      <c r="A3905" s="379"/>
      <c r="B3905" s="379"/>
      <c r="C3905" s="375"/>
    </row>
    <row r="3906" spans="1:3">
      <c r="A3906" s="379"/>
      <c r="B3906" s="379"/>
      <c r="C3906" s="375"/>
    </row>
    <row r="3907" spans="1:3">
      <c r="A3907" s="379"/>
      <c r="B3907" s="379"/>
      <c r="C3907" s="375"/>
    </row>
    <row r="3908" spans="1:3">
      <c r="A3908" s="379"/>
      <c r="B3908" s="379"/>
      <c r="C3908" s="375"/>
    </row>
    <row r="3909" spans="1:3">
      <c r="A3909" s="379"/>
      <c r="B3909" s="379"/>
      <c r="C3909" s="375"/>
    </row>
    <row r="3910" spans="1:3">
      <c r="A3910" s="379"/>
      <c r="B3910" s="379"/>
      <c r="C3910" s="375"/>
    </row>
    <row r="3911" spans="1:3">
      <c r="A3911" s="379"/>
      <c r="B3911" s="379"/>
      <c r="C3911" s="375"/>
    </row>
    <row r="3912" spans="1:3">
      <c r="A3912" s="379"/>
      <c r="B3912" s="379"/>
      <c r="C3912" s="375"/>
    </row>
    <row r="3913" spans="1:3">
      <c r="A3913" s="379"/>
      <c r="B3913" s="379"/>
      <c r="C3913" s="375"/>
    </row>
    <row r="3914" spans="1:3">
      <c r="A3914" s="379"/>
      <c r="B3914" s="379"/>
      <c r="C3914" s="375"/>
    </row>
    <row r="3915" spans="1:3">
      <c r="A3915" s="379"/>
      <c r="B3915" s="379"/>
      <c r="C3915" s="375"/>
    </row>
    <row r="3916" spans="1:3">
      <c r="A3916" s="379"/>
      <c r="B3916" s="379"/>
      <c r="C3916" s="375"/>
    </row>
    <row r="3917" spans="1:3">
      <c r="A3917" s="379"/>
      <c r="B3917" s="379"/>
      <c r="C3917" s="375"/>
    </row>
    <row r="3918" spans="1:3">
      <c r="A3918" s="379"/>
      <c r="B3918" s="379"/>
      <c r="C3918" s="375"/>
    </row>
    <row r="3919" spans="1:3">
      <c r="A3919" s="379"/>
      <c r="B3919" s="379"/>
      <c r="C3919" s="375"/>
    </row>
    <row r="3920" spans="1:3">
      <c r="A3920" s="379"/>
      <c r="B3920" s="379"/>
      <c r="C3920" s="375"/>
    </row>
    <row r="3921" spans="1:3">
      <c r="A3921" s="379"/>
      <c r="B3921" s="379"/>
      <c r="C3921" s="375"/>
    </row>
    <row r="3922" spans="1:3">
      <c r="A3922" s="379"/>
      <c r="B3922" s="379"/>
      <c r="C3922" s="375"/>
    </row>
    <row r="3923" spans="1:3">
      <c r="A3923" s="379"/>
      <c r="B3923" s="379"/>
      <c r="C3923" s="375"/>
    </row>
    <row r="3924" spans="1:3">
      <c r="A3924" s="379"/>
      <c r="B3924" s="379"/>
      <c r="C3924" s="375"/>
    </row>
    <row r="3925" spans="1:3">
      <c r="A3925" s="379"/>
      <c r="B3925" s="379"/>
      <c r="C3925" s="375"/>
    </row>
    <row r="3926" spans="1:3">
      <c r="A3926" s="379"/>
      <c r="B3926" s="379"/>
      <c r="C3926" s="375"/>
    </row>
    <row r="3927" spans="1:3">
      <c r="A3927" s="379"/>
      <c r="B3927" s="379"/>
      <c r="C3927" s="375"/>
    </row>
    <row r="3928" spans="1:3">
      <c r="A3928" s="379"/>
      <c r="B3928" s="379"/>
      <c r="C3928" s="375"/>
    </row>
    <row r="3929" spans="1:3">
      <c r="A3929" s="379"/>
      <c r="B3929" s="379"/>
      <c r="C3929" s="375"/>
    </row>
    <row r="3930" spans="1:3">
      <c r="A3930" s="379"/>
      <c r="B3930" s="379"/>
      <c r="C3930" s="375"/>
    </row>
    <row r="3931" spans="1:3">
      <c r="A3931" s="379"/>
      <c r="B3931" s="379"/>
      <c r="C3931" s="375"/>
    </row>
    <row r="3932" spans="1:3">
      <c r="A3932" s="379"/>
      <c r="B3932" s="379"/>
      <c r="C3932" s="375"/>
    </row>
    <row r="3933" spans="1:3">
      <c r="A3933" s="379"/>
      <c r="B3933" s="379"/>
      <c r="C3933" s="375"/>
    </row>
    <row r="3934" spans="1:3">
      <c r="A3934" s="379"/>
      <c r="B3934" s="379"/>
      <c r="C3934" s="375"/>
    </row>
    <row r="3935" spans="1:3">
      <c r="A3935" s="379"/>
      <c r="B3935" s="379"/>
      <c r="C3935" s="375"/>
    </row>
    <row r="3936" spans="1:3">
      <c r="A3936" s="379"/>
      <c r="B3936" s="379"/>
      <c r="C3936" s="375"/>
    </row>
    <row r="3937" spans="1:3">
      <c r="A3937" s="379"/>
      <c r="B3937" s="379"/>
      <c r="C3937" s="375"/>
    </row>
    <row r="3938" spans="1:3">
      <c r="A3938" s="379"/>
      <c r="B3938" s="379"/>
      <c r="C3938" s="375"/>
    </row>
    <row r="3939" spans="1:3">
      <c r="A3939" s="379"/>
      <c r="B3939" s="379"/>
      <c r="C3939" s="375"/>
    </row>
    <row r="3940" spans="1:3">
      <c r="A3940" s="379"/>
      <c r="B3940" s="379"/>
      <c r="C3940" s="375"/>
    </row>
    <row r="3941" spans="1:3">
      <c r="A3941" s="379"/>
      <c r="B3941" s="379"/>
      <c r="C3941" s="375"/>
    </row>
    <row r="3942" spans="1:3">
      <c r="A3942" s="379"/>
      <c r="B3942" s="379"/>
      <c r="C3942" s="375"/>
    </row>
    <row r="3943" spans="1:3">
      <c r="A3943" s="379"/>
      <c r="B3943" s="379"/>
      <c r="C3943" s="375"/>
    </row>
    <row r="3944" spans="1:3">
      <c r="A3944" s="379"/>
      <c r="B3944" s="379"/>
      <c r="C3944" s="375"/>
    </row>
    <row r="3945" spans="1:3">
      <c r="A3945" s="379"/>
      <c r="B3945" s="379"/>
      <c r="C3945" s="375"/>
    </row>
    <row r="3946" spans="1:3">
      <c r="A3946" s="379"/>
      <c r="B3946" s="379"/>
      <c r="C3946" s="375"/>
    </row>
    <row r="3947" spans="1:3">
      <c r="A3947" s="379"/>
      <c r="B3947" s="379"/>
      <c r="C3947" s="375"/>
    </row>
    <row r="3948" spans="1:3">
      <c r="A3948" s="379"/>
      <c r="B3948" s="379"/>
      <c r="C3948" s="375"/>
    </row>
    <row r="3949" spans="1:3">
      <c r="A3949" s="379"/>
      <c r="B3949" s="379"/>
      <c r="C3949" s="375"/>
    </row>
    <row r="3950" spans="1:3">
      <c r="A3950" s="379"/>
      <c r="B3950" s="379"/>
      <c r="C3950" s="375"/>
    </row>
    <row r="3951" spans="1:3">
      <c r="A3951" s="379"/>
      <c r="B3951" s="379"/>
      <c r="C3951" s="375"/>
    </row>
    <row r="3952" spans="1:3">
      <c r="A3952" s="379"/>
      <c r="B3952" s="379"/>
      <c r="C3952" s="375"/>
    </row>
    <row r="3953" spans="1:3">
      <c r="A3953" s="379"/>
      <c r="B3953" s="379"/>
      <c r="C3953" s="375"/>
    </row>
    <row r="3954" spans="1:3">
      <c r="A3954" s="379"/>
      <c r="B3954" s="379"/>
      <c r="C3954" s="375"/>
    </row>
    <row r="3955" spans="1:3">
      <c r="A3955" s="379"/>
      <c r="B3955" s="379"/>
      <c r="C3955" s="375"/>
    </row>
    <row r="3956" spans="1:3">
      <c r="A3956" s="379"/>
      <c r="B3956" s="379"/>
      <c r="C3956" s="375"/>
    </row>
    <row r="3957" spans="1:3">
      <c r="A3957" s="379"/>
      <c r="B3957" s="379"/>
      <c r="C3957" s="375"/>
    </row>
    <row r="3958" spans="1:3">
      <c r="A3958" s="379"/>
      <c r="B3958" s="379"/>
      <c r="C3958" s="375"/>
    </row>
    <row r="3959" spans="1:3">
      <c r="A3959" s="379"/>
      <c r="B3959" s="379"/>
      <c r="C3959" s="375"/>
    </row>
    <row r="3960" spans="1:3">
      <c r="A3960" s="379"/>
      <c r="B3960" s="379"/>
      <c r="C3960" s="375"/>
    </row>
    <row r="3961" spans="1:3">
      <c r="A3961" s="379"/>
      <c r="B3961" s="379"/>
      <c r="C3961" s="375"/>
    </row>
    <row r="3962" spans="1:3">
      <c r="A3962" s="379"/>
      <c r="B3962" s="379"/>
      <c r="C3962" s="375"/>
    </row>
    <row r="3963" spans="1:3">
      <c r="A3963" s="379"/>
      <c r="B3963" s="379"/>
      <c r="C3963" s="375"/>
    </row>
    <row r="3964" spans="1:3">
      <c r="A3964" s="379"/>
      <c r="B3964" s="379"/>
      <c r="C3964" s="375"/>
    </row>
    <row r="3965" spans="1:3">
      <c r="A3965" s="379"/>
      <c r="B3965" s="379"/>
      <c r="C3965" s="375"/>
    </row>
    <row r="3966" spans="1:3">
      <c r="A3966" s="379"/>
      <c r="B3966" s="379"/>
      <c r="C3966" s="375"/>
    </row>
    <row r="3967" spans="1:3">
      <c r="A3967" s="379"/>
      <c r="B3967" s="379"/>
      <c r="C3967" s="375"/>
    </row>
    <row r="3968" spans="1:3">
      <c r="A3968" s="379"/>
      <c r="B3968" s="379"/>
      <c r="C3968" s="375"/>
    </row>
    <row r="3969" spans="1:3">
      <c r="A3969" s="379"/>
      <c r="B3969" s="379"/>
      <c r="C3969" s="375"/>
    </row>
    <row r="3970" spans="1:3">
      <c r="A3970" s="379"/>
      <c r="B3970" s="379"/>
      <c r="C3970" s="375"/>
    </row>
    <row r="3971" spans="1:3">
      <c r="A3971" s="379"/>
      <c r="B3971" s="379"/>
      <c r="C3971" s="375"/>
    </row>
    <row r="3972" spans="1:3">
      <c r="A3972" s="379"/>
      <c r="B3972" s="379"/>
      <c r="C3972" s="375"/>
    </row>
    <row r="3973" spans="1:3">
      <c r="A3973" s="379"/>
      <c r="B3973" s="379"/>
      <c r="C3973" s="375"/>
    </row>
    <row r="3974" spans="1:3">
      <c r="A3974" s="379"/>
      <c r="B3974" s="379"/>
      <c r="C3974" s="375"/>
    </row>
    <row r="3975" spans="1:3">
      <c r="A3975" s="379"/>
      <c r="B3975" s="379"/>
      <c r="C3975" s="375"/>
    </row>
    <row r="3976" spans="1:3">
      <c r="A3976" s="379"/>
      <c r="B3976" s="379"/>
      <c r="C3976" s="375"/>
    </row>
    <row r="3977" spans="1:3">
      <c r="A3977" s="379"/>
      <c r="B3977" s="379"/>
      <c r="C3977" s="375"/>
    </row>
    <row r="3978" spans="1:3">
      <c r="A3978" s="379"/>
      <c r="B3978" s="379"/>
      <c r="C3978" s="375"/>
    </row>
    <row r="3979" spans="1:3">
      <c r="A3979" s="379"/>
      <c r="B3979" s="379"/>
      <c r="C3979" s="375"/>
    </row>
    <row r="3980" spans="1:3">
      <c r="A3980" s="379"/>
      <c r="B3980" s="379"/>
      <c r="C3980" s="375"/>
    </row>
    <row r="3981" spans="1:3">
      <c r="A3981" s="379"/>
      <c r="B3981" s="379"/>
      <c r="C3981" s="375"/>
    </row>
    <row r="3982" spans="1:3">
      <c r="A3982" s="379"/>
      <c r="B3982" s="379"/>
      <c r="C3982" s="375"/>
    </row>
    <row r="3983" spans="1:3">
      <c r="A3983" s="379"/>
      <c r="B3983" s="379"/>
      <c r="C3983" s="375"/>
    </row>
    <row r="3984" spans="1:3">
      <c r="A3984" s="379"/>
      <c r="B3984" s="379"/>
      <c r="C3984" s="375"/>
    </row>
    <row r="3985" spans="1:3">
      <c r="A3985" s="379"/>
      <c r="B3985" s="379"/>
      <c r="C3985" s="375"/>
    </row>
    <row r="3986" spans="1:3">
      <c r="A3986" s="379"/>
      <c r="B3986" s="379"/>
      <c r="C3986" s="375"/>
    </row>
    <row r="3987" spans="1:3">
      <c r="A3987" s="379"/>
      <c r="B3987" s="379"/>
      <c r="C3987" s="375"/>
    </row>
    <row r="3988" spans="1:3">
      <c r="A3988" s="379"/>
      <c r="B3988" s="379"/>
      <c r="C3988" s="375"/>
    </row>
    <row r="3989" spans="1:3">
      <c r="A3989" s="379"/>
      <c r="B3989" s="379"/>
      <c r="C3989" s="375"/>
    </row>
    <row r="3990" spans="1:3">
      <c r="A3990" s="379"/>
      <c r="B3990" s="379"/>
      <c r="C3990" s="375"/>
    </row>
    <row r="3991" spans="1:3">
      <c r="A3991" s="379"/>
      <c r="B3991" s="379"/>
      <c r="C3991" s="375"/>
    </row>
    <row r="3992" spans="1:3">
      <c r="A3992" s="379"/>
      <c r="B3992" s="379"/>
      <c r="C3992" s="375"/>
    </row>
    <row r="3993" spans="1:3">
      <c r="A3993" s="379"/>
      <c r="B3993" s="379"/>
      <c r="C3993" s="375"/>
    </row>
    <row r="3994" spans="1:3">
      <c r="A3994" s="379"/>
      <c r="B3994" s="379"/>
      <c r="C3994" s="375"/>
    </row>
    <row r="3995" spans="1:3">
      <c r="A3995" s="379"/>
      <c r="B3995" s="379"/>
      <c r="C3995" s="375"/>
    </row>
    <row r="3996" spans="1:3">
      <c r="A3996" s="379"/>
      <c r="B3996" s="379"/>
      <c r="C3996" s="375"/>
    </row>
    <row r="3997" spans="1:3">
      <c r="A3997" s="379"/>
      <c r="B3997" s="379"/>
      <c r="C3997" s="375"/>
    </row>
    <row r="3998" spans="1:3">
      <c r="A3998" s="379"/>
      <c r="B3998" s="379"/>
      <c r="C3998" s="375"/>
    </row>
    <row r="3999" spans="1:3">
      <c r="A3999" s="379"/>
      <c r="B3999" s="379"/>
      <c r="C3999" s="375"/>
    </row>
    <row r="4000" spans="1:3">
      <c r="A4000" s="379"/>
      <c r="B4000" s="379"/>
      <c r="C4000" s="375"/>
    </row>
    <row r="4001" spans="1:3">
      <c r="A4001" s="379"/>
      <c r="B4001" s="379"/>
      <c r="C4001" s="375"/>
    </row>
    <row r="4002" spans="1:3">
      <c r="A4002" s="379"/>
      <c r="B4002" s="379"/>
      <c r="C4002" s="375"/>
    </row>
    <row r="4003" spans="1:3">
      <c r="A4003" s="379"/>
      <c r="B4003" s="379"/>
      <c r="C4003" s="375"/>
    </row>
    <row r="4004" spans="1:3">
      <c r="A4004" s="379"/>
      <c r="B4004" s="379"/>
      <c r="C4004" s="375"/>
    </row>
    <row r="4005" spans="1:3">
      <c r="A4005" s="379"/>
      <c r="B4005" s="379"/>
      <c r="C4005" s="375"/>
    </row>
    <row r="4006" spans="1:3">
      <c r="A4006" s="379"/>
      <c r="B4006" s="379"/>
      <c r="C4006" s="375"/>
    </row>
    <row r="4007" spans="1:3">
      <c r="A4007" s="379"/>
      <c r="B4007" s="379"/>
      <c r="C4007" s="375"/>
    </row>
    <row r="4008" spans="1:3">
      <c r="A4008" s="379"/>
      <c r="B4008" s="379"/>
      <c r="C4008" s="375"/>
    </row>
    <row r="4009" spans="1:3">
      <c r="A4009" s="379"/>
      <c r="B4009" s="379"/>
      <c r="C4009" s="375"/>
    </row>
    <row r="4010" spans="1:3">
      <c r="A4010" s="379"/>
      <c r="B4010" s="379"/>
      <c r="C4010" s="375"/>
    </row>
    <row r="4011" spans="1:3">
      <c r="A4011" s="379"/>
      <c r="B4011" s="379"/>
      <c r="C4011" s="375"/>
    </row>
    <row r="4012" spans="1:3">
      <c r="A4012" s="379"/>
      <c r="B4012" s="379"/>
      <c r="C4012" s="375"/>
    </row>
    <row r="4013" spans="1:3">
      <c r="A4013" s="379"/>
      <c r="B4013" s="379"/>
      <c r="C4013" s="375"/>
    </row>
    <row r="4014" spans="1:3">
      <c r="A4014" s="379"/>
      <c r="B4014" s="379"/>
      <c r="C4014" s="375"/>
    </row>
    <row r="4015" spans="1:3">
      <c r="A4015" s="379"/>
      <c r="B4015" s="379"/>
      <c r="C4015" s="375"/>
    </row>
    <row r="4016" spans="1:3">
      <c r="A4016" s="379"/>
      <c r="B4016" s="379"/>
      <c r="C4016" s="375"/>
    </row>
    <row r="4017" spans="1:3">
      <c r="A4017" s="379"/>
      <c r="B4017" s="379"/>
      <c r="C4017" s="375"/>
    </row>
    <row r="4018" spans="1:3">
      <c r="A4018" s="379"/>
      <c r="B4018" s="379"/>
      <c r="C4018" s="375"/>
    </row>
    <row r="4019" spans="1:3">
      <c r="A4019" s="379"/>
      <c r="B4019" s="379"/>
      <c r="C4019" s="375"/>
    </row>
    <row r="4020" spans="1:3">
      <c r="A4020" s="379"/>
      <c r="B4020" s="379"/>
      <c r="C4020" s="375"/>
    </row>
    <row r="4021" spans="1:3">
      <c r="A4021" s="379"/>
      <c r="B4021" s="379"/>
      <c r="C4021" s="375"/>
    </row>
    <row r="4022" spans="1:3">
      <c r="A4022" s="379"/>
      <c r="B4022" s="379"/>
      <c r="C4022" s="375"/>
    </row>
    <row r="4023" spans="1:3">
      <c r="A4023" s="379"/>
      <c r="B4023" s="379"/>
      <c r="C4023" s="375"/>
    </row>
    <row r="4024" spans="1:3">
      <c r="A4024" s="379"/>
      <c r="B4024" s="379"/>
      <c r="C4024" s="375"/>
    </row>
    <row r="4025" spans="1:3">
      <c r="A4025" s="379"/>
      <c r="B4025" s="379"/>
      <c r="C4025" s="375"/>
    </row>
    <row r="4026" spans="1:3">
      <c r="A4026" s="379"/>
      <c r="B4026" s="379"/>
      <c r="C4026" s="375"/>
    </row>
    <row r="4027" spans="1:3">
      <c r="A4027" s="379"/>
      <c r="B4027" s="379"/>
      <c r="C4027" s="375"/>
    </row>
    <row r="4028" spans="1:3">
      <c r="A4028" s="379"/>
      <c r="B4028" s="379"/>
      <c r="C4028" s="375"/>
    </row>
    <row r="4029" spans="1:3">
      <c r="A4029" s="379"/>
      <c r="B4029" s="379"/>
      <c r="C4029" s="375"/>
    </row>
    <row r="4030" spans="1:3">
      <c r="A4030" s="379"/>
      <c r="B4030" s="379"/>
      <c r="C4030" s="375"/>
    </row>
    <row r="4031" spans="1:3">
      <c r="A4031" s="379"/>
      <c r="B4031" s="379"/>
      <c r="C4031" s="375"/>
    </row>
    <row r="4032" spans="1:3">
      <c r="A4032" s="379"/>
      <c r="B4032" s="379"/>
      <c r="C4032" s="375"/>
    </row>
    <row r="4033" spans="1:3">
      <c r="A4033" s="379"/>
      <c r="B4033" s="379"/>
      <c r="C4033" s="375"/>
    </row>
    <row r="4034" spans="1:3">
      <c r="A4034" s="379"/>
      <c r="B4034" s="379"/>
      <c r="C4034" s="375"/>
    </row>
    <row r="4035" spans="1:3">
      <c r="A4035" s="379"/>
      <c r="B4035" s="379"/>
      <c r="C4035" s="375"/>
    </row>
    <row r="4036" spans="1:3">
      <c r="A4036" s="379"/>
      <c r="B4036" s="379"/>
      <c r="C4036" s="375"/>
    </row>
    <row r="4037" spans="1:3">
      <c r="A4037" s="379"/>
      <c r="B4037" s="379"/>
      <c r="C4037" s="375"/>
    </row>
    <row r="4038" spans="1:3">
      <c r="A4038" s="379"/>
      <c r="B4038" s="379"/>
      <c r="C4038" s="375"/>
    </row>
    <row r="4039" spans="1:3">
      <c r="A4039" s="379"/>
      <c r="B4039" s="379"/>
      <c r="C4039" s="375"/>
    </row>
    <row r="4040" spans="1:3">
      <c r="A4040" s="379"/>
      <c r="B4040" s="379"/>
      <c r="C4040" s="375"/>
    </row>
    <row r="4041" spans="1:3">
      <c r="A4041" s="379"/>
      <c r="B4041" s="379"/>
      <c r="C4041" s="375"/>
    </row>
    <row r="4042" spans="1:3">
      <c r="A4042" s="379"/>
      <c r="B4042" s="379"/>
      <c r="C4042" s="375"/>
    </row>
    <row r="4043" spans="1:3">
      <c r="A4043" s="379"/>
      <c r="B4043" s="379"/>
      <c r="C4043" s="375"/>
    </row>
    <row r="4044" spans="1:3">
      <c r="A4044" s="379"/>
      <c r="B4044" s="379"/>
      <c r="C4044" s="375"/>
    </row>
    <row r="4045" spans="1:3">
      <c r="A4045" s="379"/>
      <c r="B4045" s="379"/>
      <c r="C4045" s="375"/>
    </row>
    <row r="4046" spans="1:3">
      <c r="A4046" s="379"/>
      <c r="B4046" s="379"/>
      <c r="C4046" s="375"/>
    </row>
    <row r="4047" spans="1:3">
      <c r="A4047" s="379"/>
      <c r="B4047" s="379"/>
      <c r="C4047" s="375"/>
    </row>
    <row r="4048" spans="1:3">
      <c r="A4048" s="379"/>
      <c r="B4048" s="379"/>
      <c r="C4048" s="375"/>
    </row>
    <row r="4049" spans="1:3">
      <c r="A4049" s="379"/>
      <c r="B4049" s="379"/>
      <c r="C4049" s="375"/>
    </row>
    <row r="4050" spans="1:3">
      <c r="A4050" s="379"/>
      <c r="B4050" s="379"/>
      <c r="C4050" s="375"/>
    </row>
    <row r="4051" spans="1:3">
      <c r="A4051" s="379"/>
      <c r="B4051" s="379"/>
      <c r="C4051" s="375"/>
    </row>
    <row r="4052" spans="1:3">
      <c r="A4052" s="379"/>
      <c r="B4052" s="379"/>
      <c r="C4052" s="375"/>
    </row>
    <row r="4053" spans="1:3">
      <c r="A4053" s="379"/>
      <c r="B4053" s="379"/>
      <c r="C4053" s="375"/>
    </row>
    <row r="4054" spans="1:3">
      <c r="A4054" s="379"/>
      <c r="B4054" s="379"/>
      <c r="C4054" s="375"/>
    </row>
    <row r="4055" spans="1:3">
      <c r="A4055" s="379"/>
      <c r="B4055" s="379"/>
      <c r="C4055" s="375"/>
    </row>
    <row r="4056" spans="1:3">
      <c r="A4056" s="379"/>
      <c r="B4056" s="379"/>
      <c r="C4056" s="375"/>
    </row>
    <row r="4057" spans="1:3">
      <c r="A4057" s="379"/>
      <c r="B4057" s="379"/>
      <c r="C4057" s="375"/>
    </row>
    <row r="4058" spans="1:3">
      <c r="A4058" s="379"/>
      <c r="B4058" s="379"/>
      <c r="C4058" s="375"/>
    </row>
    <row r="4059" spans="1:3">
      <c r="A4059" s="379"/>
      <c r="B4059" s="379"/>
      <c r="C4059" s="375"/>
    </row>
    <row r="4060" spans="1:3">
      <c r="A4060" s="379"/>
      <c r="B4060" s="379"/>
      <c r="C4060" s="375"/>
    </row>
    <row r="4061" spans="1:3">
      <c r="A4061" s="379"/>
      <c r="B4061" s="379"/>
      <c r="C4061" s="375"/>
    </row>
    <row r="4062" spans="1:3">
      <c r="A4062" s="379"/>
      <c r="B4062" s="379"/>
      <c r="C4062" s="375"/>
    </row>
    <row r="4063" spans="1:3">
      <c r="A4063" s="379"/>
      <c r="B4063" s="379"/>
      <c r="C4063" s="375"/>
    </row>
    <row r="4064" spans="1:3">
      <c r="A4064" s="379"/>
      <c r="B4064" s="379"/>
      <c r="C4064" s="375"/>
    </row>
    <row r="4065" spans="1:3">
      <c r="A4065" s="379"/>
      <c r="B4065" s="379"/>
      <c r="C4065" s="375"/>
    </row>
    <row r="4066" spans="1:3">
      <c r="A4066" s="379"/>
      <c r="B4066" s="379"/>
      <c r="C4066" s="375"/>
    </row>
    <row r="4067" spans="1:3">
      <c r="A4067" s="379"/>
      <c r="B4067" s="379"/>
      <c r="C4067" s="375"/>
    </row>
    <row r="4068" spans="1:3">
      <c r="A4068" s="379"/>
      <c r="B4068" s="379"/>
      <c r="C4068" s="375"/>
    </row>
    <row r="4069" spans="1:3">
      <c r="A4069" s="379"/>
      <c r="B4069" s="379"/>
      <c r="C4069" s="375"/>
    </row>
    <row r="4070" spans="1:3">
      <c r="A4070" s="379"/>
      <c r="B4070" s="379"/>
      <c r="C4070" s="375"/>
    </row>
    <row r="4071" spans="1:3">
      <c r="A4071" s="379"/>
      <c r="B4071" s="379"/>
      <c r="C4071" s="375"/>
    </row>
    <row r="4072" spans="1:3">
      <c r="A4072" s="379"/>
      <c r="B4072" s="379"/>
      <c r="C4072" s="375"/>
    </row>
    <row r="4073" spans="1:3">
      <c r="A4073" s="379"/>
      <c r="B4073" s="379"/>
      <c r="C4073" s="375"/>
    </row>
    <row r="4074" spans="1:3">
      <c r="A4074" s="379"/>
      <c r="B4074" s="379"/>
      <c r="C4074" s="375"/>
    </row>
    <row r="4075" spans="1:3">
      <c r="A4075" s="379"/>
      <c r="B4075" s="379"/>
      <c r="C4075" s="375"/>
    </row>
    <row r="4076" spans="1:3">
      <c r="A4076" s="379"/>
      <c r="B4076" s="379"/>
      <c r="C4076" s="375"/>
    </row>
    <row r="4077" spans="1:3">
      <c r="A4077" s="379"/>
      <c r="B4077" s="379"/>
      <c r="C4077" s="375"/>
    </row>
    <row r="4078" spans="1:3">
      <c r="A4078" s="379"/>
      <c r="B4078" s="379"/>
      <c r="C4078" s="375"/>
    </row>
    <row r="4079" spans="1:3">
      <c r="A4079" s="379"/>
      <c r="B4079" s="379"/>
      <c r="C4079" s="375"/>
    </row>
    <row r="4080" spans="1:3">
      <c r="A4080" s="379"/>
      <c r="B4080" s="379"/>
      <c r="C4080" s="375"/>
    </row>
    <row r="4081" spans="1:3">
      <c r="A4081" s="379"/>
      <c r="B4081" s="379"/>
      <c r="C4081" s="375"/>
    </row>
    <row r="4082" spans="1:3">
      <c r="A4082" s="379"/>
      <c r="B4082" s="379"/>
      <c r="C4082" s="375"/>
    </row>
    <row r="4083" spans="1:3">
      <c r="A4083" s="379"/>
      <c r="B4083" s="379"/>
      <c r="C4083" s="375"/>
    </row>
    <row r="4084" spans="1:3">
      <c r="A4084" s="379"/>
      <c r="B4084" s="379"/>
      <c r="C4084" s="375"/>
    </row>
    <row r="4085" spans="1:3">
      <c r="A4085" s="379"/>
      <c r="B4085" s="379"/>
      <c r="C4085" s="375"/>
    </row>
    <row r="4086" spans="1:3">
      <c r="A4086" s="379"/>
      <c r="B4086" s="379"/>
      <c r="C4086" s="375"/>
    </row>
    <row r="4087" spans="1:3">
      <c r="A4087" s="379"/>
      <c r="B4087" s="379"/>
      <c r="C4087" s="375"/>
    </row>
    <row r="4088" spans="1:3">
      <c r="A4088" s="379"/>
      <c r="B4088" s="379"/>
      <c r="C4088" s="375"/>
    </row>
    <row r="4089" spans="1:3">
      <c r="A4089" s="379"/>
      <c r="B4089" s="379"/>
      <c r="C4089" s="375"/>
    </row>
    <row r="4090" spans="1:3">
      <c r="A4090" s="379"/>
      <c r="B4090" s="379"/>
      <c r="C4090" s="375"/>
    </row>
    <row r="4091" spans="1:3">
      <c r="A4091" s="379"/>
      <c r="B4091" s="379"/>
      <c r="C4091" s="375"/>
    </row>
    <row r="4092" spans="1:3">
      <c r="A4092" s="379"/>
      <c r="B4092" s="379"/>
      <c r="C4092" s="375"/>
    </row>
    <row r="4093" spans="1:3">
      <c r="A4093" s="379"/>
      <c r="B4093" s="379"/>
      <c r="C4093" s="375"/>
    </row>
    <row r="4094" spans="1:3">
      <c r="A4094" s="379"/>
      <c r="B4094" s="379"/>
      <c r="C4094" s="375"/>
    </row>
    <row r="4095" spans="1:3">
      <c r="A4095" s="379"/>
      <c r="B4095" s="379"/>
      <c r="C4095" s="375"/>
    </row>
    <row r="4096" spans="1:3">
      <c r="A4096" s="379"/>
      <c r="B4096" s="379"/>
      <c r="C4096" s="375"/>
    </row>
    <row r="4097" spans="1:3">
      <c r="A4097" s="379"/>
      <c r="B4097" s="379"/>
      <c r="C4097" s="375"/>
    </row>
    <row r="4098" spans="1:3">
      <c r="A4098" s="379"/>
      <c r="B4098" s="379"/>
      <c r="C4098" s="375"/>
    </row>
    <row r="4099" spans="1:3">
      <c r="A4099" s="379"/>
      <c r="B4099" s="379"/>
      <c r="C4099" s="375"/>
    </row>
    <row r="4100" spans="1:3">
      <c r="A4100" s="379"/>
      <c r="B4100" s="379"/>
      <c r="C4100" s="375"/>
    </row>
    <row r="4101" spans="1:3">
      <c r="A4101" s="379"/>
      <c r="B4101" s="379"/>
      <c r="C4101" s="375"/>
    </row>
    <row r="4102" spans="1:3">
      <c r="A4102" s="379"/>
      <c r="B4102" s="379"/>
      <c r="C4102" s="375"/>
    </row>
    <row r="4103" spans="1:3">
      <c r="A4103" s="379"/>
      <c r="B4103" s="379"/>
      <c r="C4103" s="375"/>
    </row>
    <row r="4104" spans="1:3">
      <c r="A4104" s="379"/>
      <c r="B4104" s="379"/>
      <c r="C4104" s="375"/>
    </row>
    <row r="4105" spans="1:3">
      <c r="A4105" s="379"/>
      <c r="B4105" s="379"/>
      <c r="C4105" s="375"/>
    </row>
    <row r="4106" spans="1:3">
      <c r="A4106" s="379"/>
      <c r="B4106" s="379"/>
      <c r="C4106" s="375"/>
    </row>
    <row r="4107" spans="1:3">
      <c r="A4107" s="379"/>
      <c r="B4107" s="379"/>
      <c r="C4107" s="375"/>
    </row>
    <row r="4108" spans="1:3">
      <c r="A4108" s="379"/>
      <c r="B4108" s="379"/>
      <c r="C4108" s="375"/>
    </row>
    <row r="4109" spans="1:3">
      <c r="A4109" s="379"/>
      <c r="B4109" s="379"/>
      <c r="C4109" s="375"/>
    </row>
    <row r="4110" spans="1:3">
      <c r="A4110" s="379"/>
      <c r="B4110" s="379"/>
      <c r="C4110" s="375"/>
    </row>
    <row r="4111" spans="1:3">
      <c r="A4111" s="379"/>
      <c r="B4111" s="379"/>
      <c r="C4111" s="375"/>
    </row>
    <row r="4112" spans="1:3">
      <c r="A4112" s="379"/>
      <c r="B4112" s="379"/>
      <c r="C4112" s="375"/>
    </row>
    <row r="4113" spans="1:3">
      <c r="A4113" s="379"/>
      <c r="B4113" s="379"/>
      <c r="C4113" s="375"/>
    </row>
    <row r="4114" spans="1:3">
      <c r="A4114" s="379"/>
      <c r="B4114" s="379"/>
      <c r="C4114" s="375"/>
    </row>
    <row r="4115" spans="1:3">
      <c r="A4115" s="379"/>
      <c r="B4115" s="379"/>
      <c r="C4115" s="375"/>
    </row>
    <row r="4116" spans="1:3">
      <c r="A4116" s="379"/>
      <c r="B4116" s="379"/>
      <c r="C4116" s="375"/>
    </row>
    <row r="4117" spans="1:3">
      <c r="A4117" s="379"/>
      <c r="B4117" s="379"/>
      <c r="C4117" s="375"/>
    </row>
    <row r="4118" spans="1:3">
      <c r="A4118" s="379"/>
      <c r="B4118" s="379"/>
      <c r="C4118" s="375"/>
    </row>
    <row r="4119" spans="1:3">
      <c r="A4119" s="379"/>
      <c r="B4119" s="379"/>
      <c r="C4119" s="375"/>
    </row>
    <row r="4120" spans="1:3">
      <c r="A4120" s="379"/>
      <c r="B4120" s="379"/>
      <c r="C4120" s="375"/>
    </row>
    <row r="4121" spans="1:3">
      <c r="A4121" s="379"/>
      <c r="B4121" s="379"/>
      <c r="C4121" s="375"/>
    </row>
    <row r="4122" spans="1:3">
      <c r="A4122" s="379"/>
      <c r="B4122" s="379"/>
      <c r="C4122" s="375"/>
    </row>
    <row r="4123" spans="1:3">
      <c r="A4123" s="379"/>
      <c r="B4123" s="379"/>
      <c r="C4123" s="375"/>
    </row>
    <row r="4124" spans="1:3">
      <c r="A4124" s="379"/>
      <c r="B4124" s="379"/>
      <c r="C4124" s="375"/>
    </row>
    <row r="4125" spans="1:3">
      <c r="A4125" s="379"/>
      <c r="B4125" s="379"/>
      <c r="C4125" s="375"/>
    </row>
    <row r="4126" spans="1:3">
      <c r="A4126" s="379"/>
      <c r="B4126" s="379"/>
      <c r="C4126" s="375"/>
    </row>
    <row r="4127" spans="1:3">
      <c r="A4127" s="379"/>
      <c r="B4127" s="379"/>
      <c r="C4127" s="375"/>
    </row>
    <row r="4128" spans="1:3">
      <c r="A4128" s="379"/>
      <c r="B4128" s="379"/>
      <c r="C4128" s="375"/>
    </row>
    <row r="4129" spans="1:3">
      <c r="A4129" s="379"/>
      <c r="B4129" s="379"/>
      <c r="C4129" s="375"/>
    </row>
    <row r="4130" spans="1:3">
      <c r="A4130" s="379"/>
      <c r="B4130" s="379"/>
      <c r="C4130" s="375"/>
    </row>
    <row r="4131" spans="1:3">
      <c r="A4131" s="379"/>
      <c r="B4131" s="379"/>
      <c r="C4131" s="375"/>
    </row>
    <row r="4132" spans="1:3">
      <c r="A4132" s="379"/>
      <c r="B4132" s="379"/>
      <c r="C4132" s="375"/>
    </row>
    <row r="4133" spans="1:3">
      <c r="A4133" s="379"/>
      <c r="B4133" s="379"/>
      <c r="C4133" s="375"/>
    </row>
    <row r="4134" spans="1:3">
      <c r="A4134" s="379"/>
      <c r="B4134" s="379"/>
      <c r="C4134" s="375"/>
    </row>
    <row r="4135" spans="1:3">
      <c r="A4135" s="379"/>
      <c r="B4135" s="379"/>
      <c r="C4135" s="375"/>
    </row>
    <row r="4136" spans="1:3">
      <c r="A4136" s="379"/>
      <c r="B4136" s="379"/>
      <c r="C4136" s="375"/>
    </row>
    <row r="4137" spans="1:3">
      <c r="A4137" s="379"/>
      <c r="B4137" s="379"/>
      <c r="C4137" s="375"/>
    </row>
    <row r="4138" spans="1:3">
      <c r="A4138" s="379"/>
      <c r="B4138" s="379"/>
      <c r="C4138" s="375"/>
    </row>
    <row r="4139" spans="1:3">
      <c r="A4139" s="379"/>
      <c r="B4139" s="379"/>
      <c r="C4139" s="375"/>
    </row>
    <row r="4140" spans="1:3">
      <c r="A4140" s="379"/>
      <c r="B4140" s="379"/>
      <c r="C4140" s="375"/>
    </row>
    <row r="4141" spans="1:3">
      <c r="A4141" s="379"/>
      <c r="B4141" s="379"/>
      <c r="C4141" s="375"/>
    </row>
    <row r="4142" spans="1:3">
      <c r="A4142" s="379"/>
      <c r="B4142" s="379"/>
      <c r="C4142" s="375"/>
    </row>
    <row r="4143" spans="1:3">
      <c r="A4143" s="379"/>
      <c r="B4143" s="379"/>
      <c r="C4143" s="375"/>
    </row>
    <row r="4144" spans="1:3">
      <c r="A4144" s="379"/>
      <c r="B4144" s="379"/>
      <c r="C4144" s="375"/>
    </row>
    <row r="4145" spans="1:3">
      <c r="A4145" s="379"/>
      <c r="B4145" s="379"/>
      <c r="C4145" s="375"/>
    </row>
    <row r="4146" spans="1:3">
      <c r="A4146" s="379"/>
      <c r="B4146" s="379"/>
      <c r="C4146" s="375"/>
    </row>
    <row r="4147" spans="1:3">
      <c r="A4147" s="379"/>
      <c r="B4147" s="379"/>
      <c r="C4147" s="375"/>
    </row>
    <row r="4148" spans="1:3">
      <c r="A4148" s="379"/>
      <c r="B4148" s="379"/>
      <c r="C4148" s="375"/>
    </row>
    <row r="4149" spans="1:3">
      <c r="A4149" s="379"/>
      <c r="B4149" s="379"/>
      <c r="C4149" s="375"/>
    </row>
    <row r="4150" spans="1:3">
      <c r="A4150" s="379"/>
      <c r="B4150" s="379"/>
      <c r="C4150" s="375"/>
    </row>
    <row r="4151" spans="1:3">
      <c r="A4151" s="379"/>
      <c r="B4151" s="379"/>
      <c r="C4151" s="375"/>
    </row>
    <row r="4152" spans="1:3">
      <c r="A4152" s="379"/>
      <c r="B4152" s="379"/>
      <c r="C4152" s="375"/>
    </row>
    <row r="4153" spans="1:3">
      <c r="A4153" s="379"/>
      <c r="B4153" s="379"/>
      <c r="C4153" s="375"/>
    </row>
    <row r="4154" spans="1:3">
      <c r="A4154" s="379"/>
      <c r="B4154" s="379"/>
      <c r="C4154" s="375"/>
    </row>
    <row r="4155" spans="1:3">
      <c r="A4155" s="379"/>
      <c r="B4155" s="379"/>
      <c r="C4155" s="375"/>
    </row>
    <row r="4156" spans="1:3">
      <c r="A4156" s="379"/>
      <c r="B4156" s="379"/>
      <c r="C4156" s="375"/>
    </row>
    <row r="4157" spans="1:3">
      <c r="A4157" s="379"/>
      <c r="B4157" s="379"/>
      <c r="C4157" s="375"/>
    </row>
    <row r="4158" spans="1:3">
      <c r="A4158" s="379"/>
      <c r="B4158" s="379"/>
      <c r="C4158" s="375"/>
    </row>
    <row r="4159" spans="1:3">
      <c r="A4159" s="379"/>
      <c r="B4159" s="379"/>
      <c r="C4159" s="375"/>
    </row>
    <row r="4160" spans="1:3">
      <c r="A4160" s="379"/>
      <c r="B4160" s="379"/>
      <c r="C4160" s="375"/>
    </row>
    <row r="4161" spans="1:3">
      <c r="A4161" s="379"/>
      <c r="B4161" s="379"/>
      <c r="C4161" s="375"/>
    </row>
    <row r="4162" spans="1:3">
      <c r="A4162" s="379"/>
      <c r="B4162" s="379"/>
      <c r="C4162" s="375"/>
    </row>
    <row r="4163" spans="1:3">
      <c r="A4163" s="379"/>
      <c r="B4163" s="379"/>
      <c r="C4163" s="375"/>
    </row>
    <row r="4164" spans="1:3">
      <c r="A4164" s="379"/>
      <c r="B4164" s="379"/>
      <c r="C4164" s="375"/>
    </row>
    <row r="4165" spans="1:3">
      <c r="A4165" s="379"/>
      <c r="B4165" s="379"/>
      <c r="C4165" s="375"/>
    </row>
    <row r="4166" spans="1:3">
      <c r="A4166" s="379"/>
      <c r="B4166" s="379"/>
      <c r="C4166" s="375"/>
    </row>
    <row r="4167" spans="1:3">
      <c r="A4167" s="379"/>
      <c r="B4167" s="379"/>
      <c r="C4167" s="375"/>
    </row>
    <row r="4168" spans="1:3">
      <c r="A4168" s="379"/>
      <c r="B4168" s="379"/>
      <c r="C4168" s="375"/>
    </row>
    <row r="4169" spans="1:3">
      <c r="A4169" s="379"/>
      <c r="B4169" s="379"/>
      <c r="C4169" s="375"/>
    </row>
    <row r="4170" spans="1:3">
      <c r="A4170" s="379"/>
      <c r="B4170" s="379"/>
      <c r="C4170" s="375"/>
    </row>
    <row r="4171" spans="1:3">
      <c r="A4171" s="379"/>
      <c r="B4171" s="379"/>
      <c r="C4171" s="375"/>
    </row>
    <row r="4172" spans="1:3">
      <c r="A4172" s="379"/>
      <c r="B4172" s="379"/>
      <c r="C4172" s="375"/>
    </row>
    <row r="4173" spans="1:3">
      <c r="A4173" s="379"/>
      <c r="B4173" s="379"/>
      <c r="C4173" s="375"/>
    </row>
    <row r="4174" spans="1:3">
      <c r="A4174" s="379"/>
      <c r="B4174" s="379"/>
      <c r="C4174" s="375"/>
    </row>
    <row r="4175" spans="1:3">
      <c r="A4175" s="379"/>
      <c r="B4175" s="379"/>
      <c r="C4175" s="375"/>
    </row>
    <row r="4176" spans="1:3">
      <c r="A4176" s="379"/>
      <c r="B4176" s="379"/>
      <c r="C4176" s="375"/>
    </row>
    <row r="4177" spans="1:3">
      <c r="A4177" s="379"/>
      <c r="B4177" s="379"/>
      <c r="C4177" s="375"/>
    </row>
    <row r="4178" spans="1:3">
      <c r="A4178" s="379"/>
      <c r="B4178" s="379"/>
      <c r="C4178" s="375"/>
    </row>
    <row r="4179" spans="1:3">
      <c r="A4179" s="379"/>
      <c r="B4179" s="379"/>
      <c r="C4179" s="375"/>
    </row>
    <row r="4180" spans="1:3">
      <c r="A4180" s="375"/>
      <c r="B4180" s="375"/>
      <c r="C4180" s="375"/>
    </row>
    <row r="4181" spans="1:3">
      <c r="A4181" s="375"/>
      <c r="B4181" s="375"/>
      <c r="C4181" s="375"/>
    </row>
    <row r="4182" spans="1:3">
      <c r="A4182" s="375"/>
      <c r="B4182" s="375"/>
      <c r="C4182" s="375"/>
    </row>
    <row r="4183" spans="1:3">
      <c r="A4183" s="375"/>
      <c r="B4183" s="375"/>
      <c r="C4183" s="375"/>
    </row>
    <row r="4184" spans="1:3">
      <c r="A4184" s="375"/>
      <c r="B4184" s="375"/>
      <c r="C4184" s="375"/>
    </row>
    <row r="4185" spans="1:3">
      <c r="A4185" s="375"/>
      <c r="B4185" s="375"/>
      <c r="C4185" s="37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sheetPr>
  <dimension ref="A1:U1040"/>
  <sheetViews>
    <sheetView workbookViewId="0">
      <selection activeCell="C7" sqref="C7"/>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34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Sheet'!B3),"  ",'Summary Sheet'!B3)</f>
        <v>Unit 1</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17" t="s">
        <v>1122</v>
      </c>
      <c r="L2" s="318"/>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3"/>
      <c r="L3" s="32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3"/>
      <c r="L4" s="32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482" t="s">
        <v>1131</v>
      </c>
      <c r="L5" s="431"/>
      <c r="M5" s="322"/>
      <c r="N5" s="322"/>
      <c r="O5" s="322"/>
      <c r="P5" s="322"/>
      <c r="Q5" s="322"/>
      <c r="R5" s="322"/>
      <c r="S5" s="322"/>
      <c r="T5" s="322"/>
      <c r="U5" s="322"/>
    </row>
    <row r="6" spans="1:21" ht="19.5" customHeight="1">
      <c r="A6" s="329">
        <v>1</v>
      </c>
      <c r="B6" s="330" t="s">
        <v>591</v>
      </c>
      <c r="C6" s="331">
        <v>32</v>
      </c>
      <c r="D6" s="331" t="str">
        <f>IF(ISBLANK(B6)," ",IF('Summary Sheet'!$M$2="Framed",VLOOKUP(B6,'Framed Catalog List Price'!$B$5:$T$403,List!$C$75,FALSE),IF('Summary Sheet'!$M$2="Frameless",VLOOKUP(B6,'Frameless Catalog List Price'!$B$5:$Z$418,List!$D$75,FALSE))))</f>
        <v>NAO-B21FD</v>
      </c>
      <c r="E6" s="332">
        <f>IF(ISBLANK(B6)," ",IF('Summary Sheet'!$M$2="Framed",VLOOKUP(B6,'Framed Catalog List Price'!$B$5:$T$403,List!$C$76,FALSE),IF('Summary Sheet'!$M$2="Frameless",VLOOKUP(B6,'Frameless Catalog List Price'!$B$5:$Z$418,List!$D$76,FALSE))))</f>
        <v>885.61500000000001</v>
      </c>
      <c r="F6" s="333">
        <f>IF(ISBLANK(B6), " ",E6*'Summary Sheet'!M$6)</f>
        <v>111.58749</v>
      </c>
      <c r="G6" s="333">
        <f t="shared" ref="G6:G70" si="0">IF(ISBLANK(B6), " ", C6*F6)</f>
        <v>3570.7996800000001</v>
      </c>
      <c r="H6" s="334">
        <f>IF(ISBLANK(B6)," ",IF('Summary Sheet'!$M$2="Framed",VLOOKUP(B6,'Framed Catalog List Price'!$B$5:$T$403,18,FALSE),IF('Summary Sheet'!$M$2="Frameless",VLOOKUP(B6,'Frameless Catalog List Price'!$B$5:$Z$418,24,FALSE))))</f>
        <v>1</v>
      </c>
      <c r="I6" s="335">
        <f t="shared" ref="I6:I50" si="1">IF(ISBLANK(B6), " ", H6*C6)</f>
        <v>32</v>
      </c>
      <c r="J6" s="322"/>
      <c r="K6" s="483"/>
      <c r="L6" s="484"/>
      <c r="M6" s="322"/>
      <c r="N6" s="322"/>
      <c r="O6" s="322"/>
      <c r="P6" s="322"/>
      <c r="Q6" s="322"/>
      <c r="R6" s="322"/>
      <c r="S6" s="322"/>
      <c r="T6" s="322"/>
      <c r="U6" s="322"/>
    </row>
    <row r="7" spans="1:21" ht="19.5" customHeight="1">
      <c r="A7" s="329">
        <v>2</v>
      </c>
      <c r="B7" s="330"/>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483"/>
      <c r="L7" s="484"/>
      <c r="M7" s="322"/>
      <c r="N7" s="322"/>
      <c r="O7" s="322"/>
      <c r="P7" s="322"/>
      <c r="Q7" s="322"/>
      <c r="R7" s="322"/>
      <c r="S7" s="322"/>
      <c r="T7" s="322"/>
      <c r="U7" s="322"/>
    </row>
    <row r="8" spans="1:21" ht="19.5" customHeight="1">
      <c r="A8" s="329">
        <v>3</v>
      </c>
      <c r="B8" s="330"/>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483"/>
      <c r="L8" s="484"/>
      <c r="M8" s="322"/>
      <c r="N8" s="322"/>
      <c r="O8" s="322"/>
      <c r="P8" s="322"/>
      <c r="Q8" s="322"/>
      <c r="R8" s="322"/>
      <c r="S8" s="322"/>
      <c r="T8" s="322"/>
      <c r="U8" s="322"/>
    </row>
    <row r="9" spans="1:21" ht="19.5" customHeight="1">
      <c r="A9" s="329">
        <v>4</v>
      </c>
      <c r="B9" s="330"/>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483"/>
      <c r="L9" s="484"/>
      <c r="M9" s="322"/>
      <c r="N9" s="322"/>
      <c r="O9" s="322"/>
      <c r="P9" s="322"/>
      <c r="Q9" s="322"/>
      <c r="R9" s="322"/>
      <c r="S9" s="322"/>
      <c r="T9" s="322"/>
      <c r="U9" s="322"/>
    </row>
    <row r="10" spans="1:21" ht="19.5" customHeight="1">
      <c r="A10" s="329">
        <v>5</v>
      </c>
      <c r="B10" s="330"/>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485"/>
      <c r="L10" s="486"/>
      <c r="M10" s="322"/>
      <c r="N10" s="322"/>
      <c r="O10" s="322"/>
      <c r="P10" s="322"/>
      <c r="Q10" s="322"/>
      <c r="R10" s="322"/>
      <c r="S10" s="322"/>
      <c r="T10" s="322"/>
      <c r="U10" s="322"/>
    </row>
    <row r="11" spans="1:21" ht="19.5" customHeight="1">
      <c r="A11" s="329">
        <v>6</v>
      </c>
      <c r="B11" s="330"/>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487" t="s">
        <v>1132</v>
      </c>
      <c r="L11" s="431"/>
      <c r="M11" s="322"/>
      <c r="N11" s="322"/>
      <c r="O11" s="322"/>
      <c r="P11" s="322"/>
      <c r="Q11" s="322"/>
      <c r="R11" s="322"/>
      <c r="S11" s="322"/>
      <c r="T11" s="322"/>
      <c r="U11" s="322"/>
    </row>
    <row r="12" spans="1:21" ht="19.5" customHeight="1">
      <c r="A12" s="329">
        <v>7</v>
      </c>
      <c r="B12" s="336"/>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483"/>
      <c r="L12" s="484"/>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483"/>
      <c r="L13" s="484"/>
      <c r="M13" s="322"/>
      <c r="N13" s="322"/>
      <c r="O13" s="322"/>
      <c r="P13" s="322"/>
      <c r="Q13" s="322"/>
      <c r="R13" s="322"/>
      <c r="S13" s="322"/>
      <c r="T13" s="322"/>
      <c r="U13" s="322"/>
    </row>
    <row r="14" spans="1:21" ht="19.5" customHeight="1">
      <c r="A14" s="329">
        <v>9</v>
      </c>
      <c r="B14" s="338"/>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483"/>
      <c r="L14" s="484"/>
      <c r="M14" s="322"/>
      <c r="N14" s="322"/>
      <c r="O14" s="322"/>
      <c r="P14" s="322"/>
      <c r="Q14" s="322"/>
      <c r="R14" s="322"/>
      <c r="S14" s="322"/>
      <c r="T14" s="322"/>
      <c r="U14" s="322"/>
    </row>
    <row r="15" spans="1:21" ht="19.5" customHeight="1">
      <c r="A15" s="329">
        <v>10</v>
      </c>
      <c r="B15" s="338"/>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483"/>
      <c r="L15" s="484"/>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483"/>
      <c r="L16" s="484"/>
      <c r="M16" s="322"/>
      <c r="N16" s="322"/>
      <c r="O16" s="322"/>
      <c r="P16" s="322"/>
      <c r="Q16" s="322"/>
      <c r="R16" s="322"/>
      <c r="S16" s="322"/>
      <c r="T16" s="322"/>
      <c r="U16" s="322"/>
    </row>
    <row r="17" spans="1:21" ht="19.5" customHeight="1">
      <c r="A17" s="329">
        <v>12</v>
      </c>
      <c r="B17" s="330"/>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485"/>
      <c r="L17" s="486"/>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39"/>
      <c r="L18" s="339"/>
      <c r="M18" s="322"/>
      <c r="N18" s="322"/>
      <c r="O18" s="322"/>
      <c r="P18" s="322"/>
      <c r="Q18" s="322"/>
      <c r="R18" s="322"/>
      <c r="S18" s="322"/>
      <c r="T18" s="322"/>
      <c r="U18" s="322"/>
    </row>
    <row r="19" spans="1:21" ht="19.5" customHeight="1">
      <c r="A19" s="329">
        <v>14</v>
      </c>
      <c r="B19" s="330"/>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1"/>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32</v>
      </c>
      <c r="D71" s="353"/>
      <c r="E71" s="353"/>
      <c r="F71" s="489"/>
      <c r="G71" s="354">
        <f>SUM(G6:G50)</f>
        <v>3570.7996800000001</v>
      </c>
      <c r="H71" s="355"/>
      <c r="I71" s="356">
        <f>SUM(I6:I50)</f>
        <v>32</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C71*'Summary Sheet'!C3</f>
        <v>32</v>
      </c>
      <c r="D74" s="362"/>
      <c r="E74" s="362"/>
      <c r="F74" s="496"/>
      <c r="G74" s="495"/>
      <c r="H74" s="363"/>
      <c r="I74" s="364">
        <f>I71*'Summary Sheet'!C3</f>
        <v>32</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3">
      <c r="A147" s="365"/>
      <c r="B147" s="2"/>
      <c r="C147" s="1"/>
      <c r="D147" s="1"/>
      <c r="E147" s="1"/>
      <c r="F147" s="366"/>
      <c r="G147" s="366"/>
      <c r="H147" s="366"/>
      <c r="I147" s="1"/>
      <c r="J147" s="3"/>
      <c r="K147" s="3"/>
      <c r="L147" s="3"/>
      <c r="M147" s="3"/>
      <c r="N147" s="3"/>
      <c r="O147" s="3"/>
      <c r="P147" s="3"/>
      <c r="Q147" s="3"/>
      <c r="R147" s="3"/>
      <c r="S147" s="3"/>
      <c r="T147" s="3"/>
      <c r="U147" s="3"/>
    </row>
    <row r="148" spans="1:21" ht="15.3">
      <c r="A148" s="365"/>
      <c r="B148" s="2"/>
      <c r="C148" s="1"/>
      <c r="D148" s="1"/>
      <c r="E148" s="1"/>
      <c r="F148" s="366"/>
      <c r="G148" s="366"/>
      <c r="H148" s="366"/>
      <c r="I148" s="1"/>
      <c r="J148" s="3"/>
      <c r="K148" s="3"/>
      <c r="L148" s="3"/>
      <c r="M148" s="3"/>
      <c r="N148" s="3"/>
      <c r="O148" s="3"/>
      <c r="P148" s="3"/>
      <c r="Q148" s="3"/>
      <c r="R148" s="3"/>
      <c r="S148" s="3"/>
      <c r="T148" s="3"/>
      <c r="U148" s="3"/>
    </row>
    <row r="149" spans="1:21" ht="15.3">
      <c r="A149" s="365"/>
      <c r="B149" s="2"/>
      <c r="C149" s="1"/>
      <c r="D149" s="1"/>
      <c r="E149" s="1"/>
      <c r="F149" s="366"/>
      <c r="G149" s="366"/>
      <c r="H149" s="366"/>
      <c r="I149" s="1"/>
      <c r="J149" s="3"/>
      <c r="K149" s="3"/>
      <c r="L149" s="3"/>
      <c r="M149" s="3"/>
      <c r="N149" s="3"/>
      <c r="O149" s="3"/>
      <c r="P149" s="3"/>
      <c r="Q149" s="3"/>
      <c r="R149" s="3"/>
      <c r="S149" s="3"/>
      <c r="T149" s="3"/>
      <c r="U149" s="3"/>
    </row>
    <row r="150" spans="1:21" ht="15.3">
      <c r="A150" s="365"/>
      <c r="B150" s="2"/>
      <c r="C150" s="1"/>
      <c r="D150" s="1"/>
      <c r="E150" s="1"/>
      <c r="F150" s="366"/>
      <c r="G150" s="366"/>
      <c r="H150" s="366"/>
      <c r="I150" s="1"/>
      <c r="J150" s="3"/>
      <c r="K150" s="3"/>
      <c r="L150" s="3"/>
      <c r="M150" s="3"/>
      <c r="N150" s="3"/>
      <c r="O150" s="3"/>
      <c r="P150" s="3"/>
      <c r="Q150" s="3"/>
      <c r="R150" s="3"/>
      <c r="S150" s="3"/>
      <c r="T150" s="3"/>
      <c r="U150" s="3"/>
    </row>
    <row r="151" spans="1:21" ht="15.3">
      <c r="A151" s="365"/>
      <c r="B151" s="2"/>
      <c r="C151" s="1"/>
      <c r="D151" s="1"/>
      <c r="E151" s="1"/>
      <c r="F151" s="366"/>
      <c r="G151" s="366"/>
      <c r="H151" s="366"/>
      <c r="I151" s="1"/>
      <c r="J151" s="3"/>
      <c r="K151" s="3"/>
      <c r="L151" s="3"/>
      <c r="M151" s="3"/>
      <c r="N151" s="3"/>
      <c r="O151" s="3"/>
      <c r="P151" s="3"/>
      <c r="Q151" s="3"/>
      <c r="R151" s="3"/>
      <c r="S151" s="3"/>
      <c r="T151" s="3"/>
      <c r="U151" s="3"/>
    </row>
    <row r="152" spans="1:21" ht="15.3">
      <c r="A152" s="365"/>
      <c r="B152" s="2"/>
      <c r="C152" s="1"/>
      <c r="D152" s="1"/>
      <c r="E152" s="1"/>
      <c r="F152" s="366"/>
      <c r="G152" s="366"/>
      <c r="H152" s="366"/>
      <c r="I152" s="1"/>
      <c r="J152" s="3"/>
      <c r="K152" s="3"/>
      <c r="L152" s="3"/>
      <c r="M152" s="3"/>
      <c r="N152" s="3"/>
      <c r="O152" s="3"/>
      <c r="P152" s="3"/>
      <c r="Q152" s="3"/>
      <c r="R152" s="3"/>
      <c r="S152" s="3"/>
      <c r="T152" s="3"/>
      <c r="U152" s="3"/>
    </row>
    <row r="153" spans="1:21" ht="15.3">
      <c r="A153" s="365"/>
      <c r="B153" s="2"/>
      <c r="C153" s="1"/>
      <c r="D153" s="1"/>
      <c r="E153" s="1"/>
      <c r="F153" s="366"/>
      <c r="G153" s="366"/>
      <c r="H153" s="366"/>
      <c r="I153" s="1"/>
      <c r="J153" s="3"/>
      <c r="K153" s="3"/>
      <c r="L153" s="3"/>
      <c r="M153" s="3"/>
      <c r="N153" s="3"/>
      <c r="O153" s="3"/>
      <c r="P153" s="3"/>
      <c r="Q153" s="3"/>
      <c r="R153" s="3"/>
      <c r="S153" s="3"/>
      <c r="T153" s="3"/>
      <c r="U153" s="3"/>
    </row>
    <row r="154" spans="1:21" ht="15.3">
      <c r="A154" s="365"/>
      <c r="B154" s="2"/>
      <c r="C154" s="1"/>
      <c r="D154" s="1"/>
      <c r="E154" s="1"/>
      <c r="F154" s="366"/>
      <c r="G154" s="366"/>
      <c r="H154" s="366"/>
      <c r="I154" s="1"/>
      <c r="J154" s="3"/>
      <c r="K154" s="3"/>
      <c r="L154" s="3"/>
      <c r="M154" s="3"/>
      <c r="N154" s="3"/>
      <c r="O154" s="3"/>
      <c r="P154" s="3"/>
      <c r="Q154" s="3"/>
      <c r="R154" s="3"/>
      <c r="S154" s="3"/>
      <c r="T154" s="3"/>
      <c r="U154" s="3"/>
    </row>
    <row r="155" spans="1:21" ht="15.3">
      <c r="A155" s="365"/>
      <c r="B155" s="2"/>
      <c r="C155" s="1"/>
      <c r="D155" s="1"/>
      <c r="E155" s="1"/>
      <c r="F155" s="366"/>
      <c r="G155" s="366"/>
      <c r="H155" s="366"/>
      <c r="I155" s="1"/>
      <c r="J155" s="3"/>
      <c r="K155" s="3"/>
      <c r="L155" s="3"/>
      <c r="M155" s="3"/>
      <c r="N155" s="3"/>
      <c r="O155" s="3"/>
      <c r="P155" s="3"/>
      <c r="Q155" s="3"/>
      <c r="R155" s="3"/>
      <c r="S155" s="3"/>
      <c r="T155" s="3"/>
      <c r="U155" s="3"/>
    </row>
    <row r="156" spans="1:21" ht="15.3">
      <c r="A156" s="365"/>
      <c r="B156" s="2"/>
      <c r="C156" s="1"/>
      <c r="D156" s="1"/>
      <c r="E156" s="1"/>
      <c r="F156" s="366"/>
      <c r="G156" s="366"/>
      <c r="H156" s="366"/>
      <c r="I156" s="1"/>
      <c r="J156" s="3"/>
      <c r="K156" s="3"/>
      <c r="L156" s="3"/>
      <c r="M156" s="3"/>
      <c r="N156" s="3"/>
      <c r="O156" s="3"/>
      <c r="P156" s="3"/>
      <c r="Q156" s="3"/>
      <c r="R156" s="3"/>
      <c r="S156" s="3"/>
      <c r="T156" s="3"/>
      <c r="U156" s="3"/>
    </row>
    <row r="157" spans="1:21" ht="15.3">
      <c r="A157" s="365"/>
      <c r="B157" s="2"/>
      <c r="C157" s="1"/>
      <c r="D157" s="1"/>
      <c r="E157" s="1"/>
      <c r="F157" s="366"/>
      <c r="G157" s="366"/>
      <c r="H157" s="366"/>
      <c r="I157" s="1"/>
      <c r="J157" s="3"/>
      <c r="K157" s="3"/>
      <c r="L157" s="3"/>
      <c r="M157" s="3"/>
      <c r="N157" s="3"/>
      <c r="O157" s="3"/>
      <c r="P157" s="3"/>
      <c r="Q157" s="3"/>
      <c r="R157" s="3"/>
      <c r="S157" s="3"/>
      <c r="T157" s="3"/>
      <c r="U157" s="3"/>
    </row>
    <row r="158" spans="1:21" ht="15.3">
      <c r="A158" s="365"/>
      <c r="B158" s="2"/>
      <c r="C158" s="1"/>
      <c r="D158" s="1"/>
      <c r="E158" s="1"/>
      <c r="F158" s="366"/>
      <c r="G158" s="366"/>
      <c r="H158" s="366"/>
      <c r="I158" s="1"/>
      <c r="J158" s="3"/>
      <c r="K158" s="3"/>
      <c r="L158" s="3"/>
      <c r="M158" s="3"/>
      <c r="N158" s="3"/>
      <c r="O158" s="3"/>
      <c r="P158" s="3"/>
      <c r="Q158" s="3"/>
      <c r="R158" s="3"/>
      <c r="S158" s="3"/>
      <c r="T158" s="3"/>
      <c r="U158" s="3"/>
    </row>
    <row r="159" spans="1:21" ht="15.3">
      <c r="A159" s="365"/>
      <c r="B159" s="2"/>
      <c r="C159" s="1"/>
      <c r="D159" s="1"/>
      <c r="E159" s="1"/>
      <c r="F159" s="366"/>
      <c r="G159" s="366"/>
      <c r="H159" s="366"/>
      <c r="I159" s="1"/>
      <c r="J159" s="3"/>
      <c r="K159" s="3"/>
      <c r="L159" s="3"/>
      <c r="M159" s="3"/>
      <c r="N159" s="3"/>
      <c r="O159" s="3"/>
      <c r="P159" s="3"/>
      <c r="Q159" s="3"/>
      <c r="R159" s="3"/>
      <c r="S159" s="3"/>
      <c r="T159" s="3"/>
      <c r="U159" s="3"/>
    </row>
    <row r="160" spans="1:21" ht="15.3">
      <c r="A160" s="365"/>
      <c r="B160" s="2"/>
      <c r="C160" s="1"/>
      <c r="D160" s="1"/>
      <c r="E160" s="1"/>
      <c r="F160" s="366"/>
      <c r="G160" s="366"/>
      <c r="H160" s="366"/>
      <c r="I160" s="1"/>
      <c r="J160" s="3"/>
      <c r="K160" s="3"/>
      <c r="L160" s="3"/>
      <c r="M160" s="3"/>
      <c r="N160" s="3"/>
      <c r="O160" s="3"/>
      <c r="P160" s="3"/>
      <c r="Q160" s="3"/>
      <c r="R160" s="3"/>
      <c r="S160" s="3"/>
      <c r="T160" s="3"/>
      <c r="U160" s="3"/>
    </row>
    <row r="161" spans="1:21" ht="15.3">
      <c r="A161" s="365"/>
      <c r="B161" s="2"/>
      <c r="C161" s="1"/>
      <c r="D161" s="1"/>
      <c r="E161" s="1"/>
      <c r="F161" s="366"/>
      <c r="G161" s="366"/>
      <c r="H161" s="366"/>
      <c r="I161" s="1"/>
      <c r="J161" s="3"/>
      <c r="K161" s="3"/>
      <c r="L161" s="3"/>
      <c r="M161" s="3"/>
      <c r="N161" s="3"/>
      <c r="O161" s="3"/>
      <c r="P161" s="3"/>
      <c r="Q161" s="3"/>
      <c r="R161" s="3"/>
      <c r="S161" s="3"/>
      <c r="T161" s="3"/>
      <c r="U161" s="3"/>
    </row>
    <row r="162" spans="1:21" ht="15.3">
      <c r="A162" s="365"/>
      <c r="B162" s="2"/>
      <c r="C162" s="1"/>
      <c r="D162" s="1"/>
      <c r="E162" s="1"/>
      <c r="F162" s="366"/>
      <c r="G162" s="366"/>
      <c r="H162" s="366"/>
      <c r="I162" s="1"/>
      <c r="J162" s="3"/>
      <c r="K162" s="3"/>
      <c r="L162" s="3"/>
      <c r="M162" s="3"/>
      <c r="N162" s="3"/>
      <c r="O162" s="3"/>
      <c r="P162" s="3"/>
      <c r="Q162" s="3"/>
      <c r="R162" s="3"/>
      <c r="S162" s="3"/>
      <c r="T162" s="3"/>
      <c r="U162" s="3"/>
    </row>
    <row r="163" spans="1:21" ht="15.3">
      <c r="A163" s="365"/>
      <c r="B163" s="2"/>
      <c r="C163" s="1"/>
      <c r="D163" s="1"/>
      <c r="E163" s="1"/>
      <c r="F163" s="366"/>
      <c r="G163" s="366"/>
      <c r="H163" s="366"/>
      <c r="I163" s="1"/>
      <c r="J163" s="3"/>
      <c r="K163" s="3"/>
      <c r="L163" s="3"/>
      <c r="M163" s="3"/>
      <c r="N163" s="3"/>
      <c r="O163" s="3"/>
      <c r="P163" s="3"/>
      <c r="Q163" s="3"/>
      <c r="R163" s="3"/>
      <c r="S163" s="3"/>
      <c r="T163" s="3"/>
      <c r="U163" s="3"/>
    </row>
    <row r="164" spans="1:21" ht="15.3">
      <c r="A164" s="365"/>
      <c r="B164" s="2"/>
      <c r="C164" s="1"/>
      <c r="D164" s="1"/>
      <c r="E164" s="1"/>
      <c r="F164" s="366"/>
      <c r="G164" s="366"/>
      <c r="H164" s="366"/>
      <c r="I164" s="1"/>
      <c r="J164" s="3"/>
      <c r="K164" s="3"/>
      <c r="L164" s="3"/>
      <c r="M164" s="3"/>
      <c r="N164" s="3"/>
      <c r="O164" s="3"/>
      <c r="P164" s="3"/>
      <c r="Q164" s="3"/>
      <c r="R164" s="3"/>
      <c r="S164" s="3"/>
      <c r="T164" s="3"/>
      <c r="U164" s="3"/>
    </row>
    <row r="165" spans="1:21" ht="15.3">
      <c r="A165" s="365"/>
      <c r="B165" s="2"/>
      <c r="C165" s="1"/>
      <c r="D165" s="1"/>
      <c r="E165" s="1"/>
      <c r="F165" s="366"/>
      <c r="G165" s="366"/>
      <c r="H165" s="366"/>
      <c r="I165" s="1"/>
      <c r="J165" s="3"/>
      <c r="K165" s="3"/>
      <c r="L165" s="3"/>
      <c r="M165" s="3"/>
      <c r="N165" s="3"/>
      <c r="O165" s="3"/>
      <c r="P165" s="3"/>
      <c r="Q165" s="3"/>
      <c r="R165" s="3"/>
      <c r="S165" s="3"/>
      <c r="T165" s="3"/>
      <c r="U165" s="3"/>
    </row>
    <row r="166" spans="1:21" ht="15.3">
      <c r="A166" s="365"/>
      <c r="B166" s="2"/>
      <c r="C166" s="1"/>
      <c r="D166" s="1"/>
      <c r="E166" s="1"/>
      <c r="F166" s="366"/>
      <c r="G166" s="366"/>
      <c r="H166" s="366"/>
      <c r="I166" s="1"/>
      <c r="J166" s="3"/>
      <c r="K166" s="3"/>
      <c r="L166" s="3"/>
      <c r="M166" s="3"/>
      <c r="N166" s="3"/>
      <c r="O166" s="3"/>
      <c r="P166" s="3"/>
      <c r="Q166" s="3"/>
      <c r="R166" s="3"/>
      <c r="S166" s="3"/>
      <c r="T166" s="3"/>
      <c r="U166" s="3"/>
    </row>
    <row r="167" spans="1:21" ht="15.3">
      <c r="A167" s="365"/>
      <c r="B167" s="2"/>
      <c r="C167" s="1"/>
      <c r="D167" s="1"/>
      <c r="E167" s="1"/>
      <c r="F167" s="366"/>
      <c r="G167" s="366"/>
      <c r="H167" s="366"/>
      <c r="I167" s="1"/>
      <c r="J167" s="3"/>
      <c r="K167" s="3"/>
      <c r="L167" s="3"/>
      <c r="M167" s="3"/>
      <c r="N167" s="3"/>
      <c r="O167" s="3"/>
      <c r="P167" s="3"/>
      <c r="Q167" s="3"/>
      <c r="R167" s="3"/>
      <c r="S167" s="3"/>
      <c r="T167" s="3"/>
      <c r="U167" s="3"/>
    </row>
    <row r="168" spans="1:21" ht="15.3">
      <c r="A168" s="365"/>
      <c r="B168" s="2"/>
      <c r="C168" s="1"/>
      <c r="D168" s="1"/>
      <c r="E168" s="1"/>
      <c r="F168" s="366"/>
      <c r="G168" s="366"/>
      <c r="H168" s="366"/>
      <c r="I168" s="1"/>
      <c r="J168" s="3"/>
      <c r="K168" s="3"/>
      <c r="L168" s="3"/>
      <c r="M168" s="3"/>
      <c r="N168" s="3"/>
      <c r="O168" s="3"/>
      <c r="P168" s="3"/>
      <c r="Q168" s="3"/>
      <c r="R168" s="3"/>
      <c r="S168" s="3"/>
      <c r="T168" s="3"/>
      <c r="U168" s="3"/>
    </row>
    <row r="169" spans="1:21" ht="15.3">
      <c r="A169" s="365"/>
      <c r="B169" s="2"/>
      <c r="C169" s="1"/>
      <c r="D169" s="1"/>
      <c r="E169" s="1"/>
      <c r="F169" s="366"/>
      <c r="G169" s="366"/>
      <c r="H169" s="366"/>
      <c r="I169" s="1"/>
      <c r="J169" s="3"/>
      <c r="K169" s="3"/>
      <c r="L169" s="3"/>
      <c r="M169" s="3"/>
      <c r="N169" s="3"/>
      <c r="O169" s="3"/>
      <c r="P169" s="3"/>
      <c r="Q169" s="3"/>
      <c r="R169" s="3"/>
      <c r="S169" s="3"/>
      <c r="T169" s="3"/>
      <c r="U169" s="3"/>
    </row>
    <row r="170" spans="1:21" ht="15.3">
      <c r="A170" s="365"/>
      <c r="B170" s="2"/>
      <c r="C170" s="1"/>
      <c r="D170" s="1"/>
      <c r="E170" s="1"/>
      <c r="F170" s="366"/>
      <c r="G170" s="366"/>
      <c r="H170" s="366"/>
      <c r="I170" s="1"/>
      <c r="J170" s="3"/>
      <c r="K170" s="3"/>
      <c r="L170" s="3"/>
      <c r="M170" s="3"/>
      <c r="N170" s="3"/>
      <c r="O170" s="3"/>
      <c r="P170" s="3"/>
      <c r="Q170" s="3"/>
      <c r="R170" s="3"/>
      <c r="S170" s="3"/>
      <c r="T170" s="3"/>
      <c r="U170" s="3"/>
    </row>
    <row r="171" spans="1:21" ht="15.3">
      <c r="A171" s="365"/>
      <c r="B171" s="2"/>
      <c r="C171" s="1"/>
      <c r="D171" s="1"/>
      <c r="E171" s="1"/>
      <c r="F171" s="366"/>
      <c r="G171" s="366"/>
      <c r="H171" s="366"/>
      <c r="I171" s="1"/>
      <c r="J171" s="3"/>
      <c r="K171" s="3"/>
      <c r="L171" s="3"/>
      <c r="M171" s="3"/>
      <c r="N171" s="3"/>
      <c r="O171" s="3"/>
      <c r="P171" s="3"/>
      <c r="Q171" s="3"/>
      <c r="R171" s="3"/>
      <c r="S171" s="3"/>
      <c r="T171" s="3"/>
      <c r="U171" s="3"/>
    </row>
    <row r="172" spans="1:21" ht="15.3">
      <c r="A172" s="365"/>
      <c r="B172" s="2"/>
      <c r="C172" s="1"/>
      <c r="D172" s="1"/>
      <c r="E172" s="1"/>
      <c r="F172" s="366"/>
      <c r="G172" s="366"/>
      <c r="H172" s="366"/>
      <c r="I172" s="1"/>
      <c r="J172" s="3"/>
      <c r="K172" s="3"/>
      <c r="L172" s="3"/>
      <c r="M172" s="3"/>
      <c r="N172" s="3"/>
      <c r="O172" s="3"/>
      <c r="P172" s="3"/>
      <c r="Q172" s="3"/>
      <c r="R172" s="3"/>
      <c r="S172" s="3"/>
      <c r="T172" s="3"/>
      <c r="U172" s="3"/>
    </row>
    <row r="173" spans="1:21" ht="15.3">
      <c r="A173" s="365"/>
      <c r="B173" s="2"/>
      <c r="C173" s="1"/>
      <c r="D173" s="1"/>
      <c r="E173" s="1"/>
      <c r="F173" s="366"/>
      <c r="G173" s="366"/>
      <c r="H173" s="366"/>
      <c r="I173" s="1"/>
      <c r="J173" s="3"/>
      <c r="K173" s="3"/>
      <c r="L173" s="3"/>
      <c r="M173" s="3"/>
      <c r="N173" s="3"/>
      <c r="O173" s="3"/>
      <c r="P173" s="3"/>
      <c r="Q173" s="3"/>
      <c r="R173" s="3"/>
      <c r="S173" s="3"/>
      <c r="T173" s="3"/>
      <c r="U173" s="3"/>
    </row>
    <row r="174" spans="1:21" ht="15.3">
      <c r="A174" s="365"/>
      <c r="B174" s="2"/>
      <c r="C174" s="1"/>
      <c r="D174" s="1"/>
      <c r="E174" s="1"/>
      <c r="F174" s="366"/>
      <c r="G174" s="366"/>
      <c r="H174" s="366"/>
      <c r="I174" s="1"/>
      <c r="J174" s="3"/>
      <c r="K174" s="3"/>
      <c r="L174" s="3"/>
      <c r="M174" s="3"/>
      <c r="N174" s="3"/>
      <c r="O174" s="3"/>
      <c r="P174" s="3"/>
      <c r="Q174" s="3"/>
      <c r="R174" s="3"/>
      <c r="S174" s="3"/>
      <c r="T174" s="3"/>
      <c r="U174" s="3"/>
    </row>
    <row r="175" spans="1:21" ht="15.3">
      <c r="A175" s="365"/>
      <c r="B175" s="2"/>
      <c r="C175" s="1"/>
      <c r="D175" s="1"/>
      <c r="E175" s="1"/>
      <c r="F175" s="366"/>
      <c r="G175" s="366"/>
      <c r="H175" s="366"/>
      <c r="I175" s="1"/>
      <c r="J175" s="3"/>
      <c r="K175" s="3"/>
      <c r="L175" s="3"/>
      <c r="M175" s="3"/>
      <c r="N175" s="3"/>
      <c r="O175" s="3"/>
      <c r="P175" s="3"/>
      <c r="Q175" s="3"/>
      <c r="R175" s="3"/>
      <c r="S175" s="3"/>
      <c r="T175" s="3"/>
      <c r="U175" s="3"/>
    </row>
    <row r="176" spans="1:21" ht="15.3">
      <c r="A176" s="365"/>
      <c r="B176" s="2"/>
      <c r="C176" s="1"/>
      <c r="D176" s="1"/>
      <c r="E176" s="1"/>
      <c r="F176" s="366"/>
      <c r="G176" s="366"/>
      <c r="H176" s="366"/>
      <c r="I176" s="1"/>
      <c r="J176" s="3"/>
      <c r="K176" s="3"/>
      <c r="L176" s="3"/>
      <c r="M176" s="3"/>
      <c r="N176" s="3"/>
      <c r="O176" s="3"/>
      <c r="P176" s="3"/>
      <c r="Q176" s="3"/>
      <c r="R176" s="3"/>
      <c r="S176" s="3"/>
      <c r="T176" s="3"/>
      <c r="U176" s="3"/>
    </row>
    <row r="177" spans="1:21" ht="15.3">
      <c r="A177" s="365"/>
      <c r="B177" s="2"/>
      <c r="C177" s="1"/>
      <c r="D177" s="1"/>
      <c r="E177" s="1"/>
      <c r="F177" s="366"/>
      <c r="G177" s="366"/>
      <c r="H177" s="366"/>
      <c r="I177" s="1"/>
      <c r="J177" s="3"/>
      <c r="K177" s="3"/>
      <c r="L177" s="3"/>
      <c r="M177" s="3"/>
      <c r="N177" s="3"/>
      <c r="O177" s="3"/>
      <c r="P177" s="3"/>
      <c r="Q177" s="3"/>
      <c r="R177" s="3"/>
      <c r="S177" s="3"/>
      <c r="T177" s="3"/>
      <c r="U177" s="3"/>
    </row>
    <row r="178" spans="1:21" ht="15.3">
      <c r="A178" s="365"/>
      <c r="B178" s="2"/>
      <c r="C178" s="1"/>
      <c r="D178" s="1"/>
      <c r="E178" s="1"/>
      <c r="F178" s="366"/>
      <c r="G178" s="366"/>
      <c r="H178" s="366"/>
      <c r="I178" s="1"/>
      <c r="J178" s="3"/>
      <c r="K178" s="3"/>
      <c r="L178" s="3"/>
      <c r="M178" s="3"/>
      <c r="N178" s="3"/>
      <c r="O178" s="3"/>
      <c r="P178" s="3"/>
      <c r="Q178" s="3"/>
      <c r="R178" s="3"/>
      <c r="S178" s="3"/>
      <c r="T178" s="3"/>
      <c r="U178" s="3"/>
    </row>
    <row r="179" spans="1:21" ht="15.3">
      <c r="A179" s="365"/>
      <c r="B179" s="2"/>
      <c r="C179" s="1"/>
      <c r="D179" s="1"/>
      <c r="E179" s="1"/>
      <c r="F179" s="366"/>
      <c r="G179" s="366"/>
      <c r="H179" s="366"/>
      <c r="I179" s="1"/>
      <c r="J179" s="3"/>
      <c r="K179" s="3"/>
      <c r="L179" s="3"/>
      <c r="M179" s="3"/>
      <c r="N179" s="3"/>
      <c r="O179" s="3"/>
      <c r="P179" s="3"/>
      <c r="Q179" s="3"/>
      <c r="R179" s="3"/>
      <c r="S179" s="3"/>
      <c r="T179" s="3"/>
      <c r="U179" s="3"/>
    </row>
    <row r="180" spans="1:21" ht="15.3">
      <c r="A180" s="365"/>
      <c r="B180" s="2"/>
      <c r="C180" s="1"/>
      <c r="D180" s="1"/>
      <c r="E180" s="1"/>
      <c r="F180" s="366"/>
      <c r="G180" s="366"/>
      <c r="H180" s="366"/>
      <c r="I180" s="1"/>
      <c r="J180" s="3"/>
      <c r="K180" s="3"/>
      <c r="L180" s="3"/>
      <c r="M180" s="3"/>
      <c r="N180" s="3"/>
      <c r="O180" s="3"/>
      <c r="P180" s="3"/>
      <c r="Q180" s="3"/>
      <c r="R180" s="3"/>
      <c r="S180" s="3"/>
      <c r="T180" s="3"/>
      <c r="U180" s="3"/>
    </row>
    <row r="181" spans="1:21" ht="15.3">
      <c r="A181" s="365"/>
      <c r="B181" s="2"/>
      <c r="C181" s="1"/>
      <c r="D181" s="1"/>
      <c r="E181" s="1"/>
      <c r="F181" s="366"/>
      <c r="G181" s="366"/>
      <c r="H181" s="366"/>
      <c r="I181" s="1"/>
      <c r="J181" s="3"/>
      <c r="K181" s="3"/>
      <c r="L181" s="3"/>
      <c r="M181" s="3"/>
      <c r="N181" s="3"/>
      <c r="O181" s="3"/>
      <c r="P181" s="3"/>
      <c r="Q181" s="3"/>
      <c r="R181" s="3"/>
      <c r="S181" s="3"/>
      <c r="T181" s="3"/>
      <c r="U181" s="3"/>
    </row>
    <row r="182" spans="1:21" ht="15.3">
      <c r="A182" s="365"/>
      <c r="B182" s="2"/>
      <c r="C182" s="1"/>
      <c r="D182" s="1"/>
      <c r="E182" s="1"/>
      <c r="F182" s="366"/>
      <c r="G182" s="366"/>
      <c r="H182" s="366"/>
      <c r="I182" s="1"/>
      <c r="J182" s="3"/>
      <c r="K182" s="3"/>
      <c r="L182" s="3"/>
      <c r="M182" s="3"/>
      <c r="N182" s="3"/>
      <c r="O182" s="3"/>
      <c r="P182" s="3"/>
      <c r="Q182" s="3"/>
      <c r="R182" s="3"/>
      <c r="S182" s="3"/>
      <c r="T182" s="3"/>
      <c r="U182" s="3"/>
    </row>
    <row r="183" spans="1:21" ht="15.3">
      <c r="A183" s="365"/>
      <c r="B183" s="2"/>
      <c r="C183" s="1"/>
      <c r="D183" s="1"/>
      <c r="E183" s="1"/>
      <c r="F183" s="366"/>
      <c r="G183" s="366"/>
      <c r="H183" s="366"/>
      <c r="I183" s="1"/>
      <c r="J183" s="3"/>
      <c r="K183" s="3"/>
      <c r="L183" s="3"/>
      <c r="M183" s="3"/>
      <c r="N183" s="3"/>
      <c r="O183" s="3"/>
      <c r="P183" s="3"/>
      <c r="Q183" s="3"/>
      <c r="R183" s="3"/>
      <c r="S183" s="3"/>
      <c r="T183" s="3"/>
      <c r="U183" s="3"/>
    </row>
    <row r="184" spans="1:21" ht="15.3">
      <c r="A184" s="365"/>
      <c r="B184" s="2"/>
      <c r="C184" s="1"/>
      <c r="D184" s="1"/>
      <c r="E184" s="1"/>
      <c r="F184" s="366"/>
      <c r="G184" s="366"/>
      <c r="H184" s="366"/>
      <c r="I184" s="1"/>
      <c r="J184" s="3"/>
      <c r="K184" s="3"/>
      <c r="L184" s="3"/>
      <c r="M184" s="3"/>
      <c r="N184" s="3"/>
      <c r="O184" s="3"/>
      <c r="P184" s="3"/>
      <c r="Q184" s="3"/>
      <c r="R184" s="3"/>
      <c r="S184" s="3"/>
      <c r="T184" s="3"/>
      <c r="U184" s="3"/>
    </row>
    <row r="185" spans="1:21" ht="15.3">
      <c r="A185" s="365"/>
      <c r="B185" s="2"/>
      <c r="C185" s="1"/>
      <c r="D185" s="1"/>
      <c r="E185" s="1"/>
      <c r="F185" s="366"/>
      <c r="G185" s="366"/>
      <c r="H185" s="366"/>
      <c r="I185" s="1"/>
      <c r="J185" s="3"/>
      <c r="K185" s="3"/>
      <c r="L185" s="3"/>
      <c r="M185" s="3"/>
      <c r="N185" s="3"/>
      <c r="O185" s="3"/>
      <c r="P185" s="3"/>
      <c r="Q185" s="3"/>
      <c r="R185" s="3"/>
      <c r="S185" s="3"/>
      <c r="T185" s="3"/>
      <c r="U185" s="3"/>
    </row>
    <row r="186" spans="1:21" ht="15.3">
      <c r="A186" s="365"/>
      <c r="B186" s="2"/>
      <c r="C186" s="1"/>
      <c r="D186" s="1"/>
      <c r="E186" s="1"/>
      <c r="F186" s="366"/>
      <c r="G186" s="366"/>
      <c r="H186" s="366"/>
      <c r="I186" s="1"/>
      <c r="J186" s="3"/>
      <c r="K186" s="3"/>
      <c r="L186" s="3"/>
      <c r="M186" s="3"/>
      <c r="N186" s="3"/>
      <c r="O186" s="3"/>
      <c r="P186" s="3"/>
      <c r="Q186" s="3"/>
      <c r="R186" s="3"/>
      <c r="S186" s="3"/>
      <c r="T186" s="3"/>
      <c r="U186" s="3"/>
    </row>
    <row r="187" spans="1:21" ht="15.3">
      <c r="A187" s="365"/>
      <c r="B187" s="2"/>
      <c r="C187" s="1"/>
      <c r="D187" s="1"/>
      <c r="E187" s="1"/>
      <c r="F187" s="366"/>
      <c r="G187" s="366"/>
      <c r="H187" s="366"/>
      <c r="I187" s="1"/>
      <c r="J187" s="3"/>
      <c r="K187" s="3"/>
      <c r="L187" s="3"/>
      <c r="M187" s="3"/>
      <c r="N187" s="3"/>
      <c r="O187" s="3"/>
      <c r="P187" s="3"/>
      <c r="Q187" s="3"/>
      <c r="R187" s="3"/>
      <c r="S187" s="3"/>
      <c r="T187" s="3"/>
      <c r="U187" s="3"/>
    </row>
    <row r="188" spans="1:21" ht="15.3">
      <c r="A188" s="365"/>
      <c r="B188" s="2"/>
      <c r="C188" s="1"/>
      <c r="D188" s="1"/>
      <c r="E188" s="1"/>
      <c r="F188" s="366"/>
      <c r="G188" s="366"/>
      <c r="H188" s="366"/>
      <c r="I188" s="1"/>
      <c r="J188" s="3"/>
      <c r="K188" s="3"/>
      <c r="L188" s="3"/>
      <c r="M188" s="3"/>
      <c r="N188" s="3"/>
      <c r="O188" s="3"/>
      <c r="P188" s="3"/>
      <c r="Q188" s="3"/>
      <c r="R188" s="3"/>
      <c r="S188" s="3"/>
      <c r="T188" s="3"/>
      <c r="U188" s="3"/>
    </row>
    <row r="189" spans="1:21" ht="15.3">
      <c r="A189" s="365"/>
      <c r="B189" s="2"/>
      <c r="C189" s="1"/>
      <c r="D189" s="1"/>
      <c r="E189" s="1"/>
      <c r="F189" s="366"/>
      <c r="G189" s="366"/>
      <c r="H189" s="366"/>
      <c r="I189" s="1"/>
      <c r="J189" s="3"/>
      <c r="K189" s="3"/>
      <c r="L189" s="3"/>
      <c r="M189" s="3"/>
      <c r="N189" s="3"/>
      <c r="O189" s="3"/>
      <c r="P189" s="3"/>
      <c r="Q189" s="3"/>
      <c r="R189" s="3"/>
      <c r="S189" s="3"/>
      <c r="T189" s="3"/>
      <c r="U189" s="3"/>
    </row>
    <row r="190" spans="1:21" ht="15.3">
      <c r="A190" s="365"/>
      <c r="B190" s="2"/>
      <c r="C190" s="1"/>
      <c r="D190" s="1"/>
      <c r="E190" s="1"/>
      <c r="F190" s="366"/>
      <c r="G190" s="366"/>
      <c r="H190" s="366"/>
      <c r="I190" s="1"/>
      <c r="J190" s="3"/>
      <c r="K190" s="3"/>
      <c r="L190" s="3"/>
      <c r="M190" s="3"/>
      <c r="N190" s="3"/>
      <c r="O190" s="3"/>
      <c r="P190" s="3"/>
      <c r="Q190" s="3"/>
      <c r="R190" s="3"/>
      <c r="S190" s="3"/>
      <c r="T190" s="3"/>
      <c r="U190" s="3"/>
    </row>
    <row r="191" spans="1:21" ht="15.3">
      <c r="A191" s="365"/>
      <c r="B191" s="2"/>
      <c r="C191" s="1"/>
      <c r="D191" s="1"/>
      <c r="E191" s="1"/>
      <c r="F191" s="366"/>
      <c r="G191" s="366"/>
      <c r="H191" s="366"/>
      <c r="I191" s="1"/>
      <c r="J191" s="3"/>
      <c r="K191" s="3"/>
      <c r="L191" s="3"/>
      <c r="M191" s="3"/>
      <c r="N191" s="3"/>
      <c r="O191" s="3"/>
      <c r="P191" s="3"/>
      <c r="Q191" s="3"/>
      <c r="R191" s="3"/>
      <c r="S191" s="3"/>
      <c r="T191" s="3"/>
      <c r="U191" s="3"/>
    </row>
    <row r="192" spans="1:21" ht="15.3">
      <c r="A192" s="365"/>
      <c r="B192" s="2"/>
      <c r="C192" s="1"/>
      <c r="D192" s="1"/>
      <c r="E192" s="1"/>
      <c r="F192" s="366"/>
      <c r="G192" s="366"/>
      <c r="H192" s="366"/>
      <c r="I192" s="1"/>
      <c r="J192" s="3"/>
      <c r="K192" s="3"/>
      <c r="L192" s="3"/>
      <c r="M192" s="3"/>
      <c r="N192" s="3"/>
      <c r="O192" s="3"/>
      <c r="P192" s="3"/>
      <c r="Q192" s="3"/>
      <c r="R192" s="3"/>
      <c r="S192" s="3"/>
      <c r="T192" s="3"/>
      <c r="U192" s="3"/>
    </row>
    <row r="193" spans="1:21" ht="15.3">
      <c r="A193" s="365"/>
      <c r="B193" s="2"/>
      <c r="C193" s="1"/>
      <c r="D193" s="1"/>
      <c r="E193" s="1"/>
      <c r="F193" s="366"/>
      <c r="G193" s="366"/>
      <c r="H193" s="366"/>
      <c r="I193" s="1"/>
      <c r="J193" s="3"/>
      <c r="K193" s="3"/>
      <c r="L193" s="3"/>
      <c r="M193" s="3"/>
      <c r="N193" s="3"/>
      <c r="O193" s="3"/>
      <c r="P193" s="3"/>
      <c r="Q193" s="3"/>
      <c r="R193" s="3"/>
      <c r="S193" s="3"/>
      <c r="T193" s="3"/>
      <c r="U193" s="3"/>
    </row>
    <row r="194" spans="1:21" ht="15.3">
      <c r="A194" s="365"/>
      <c r="B194" s="2"/>
      <c r="C194" s="1"/>
      <c r="D194" s="1"/>
      <c r="E194" s="1"/>
      <c r="F194" s="366"/>
      <c r="G194" s="366"/>
      <c r="H194" s="366"/>
      <c r="I194" s="1"/>
      <c r="J194" s="3"/>
      <c r="K194" s="3"/>
      <c r="L194" s="3"/>
      <c r="M194" s="3"/>
      <c r="N194" s="3"/>
      <c r="O194" s="3"/>
      <c r="P194" s="3"/>
      <c r="Q194" s="3"/>
      <c r="R194" s="3"/>
      <c r="S194" s="3"/>
      <c r="T194" s="3"/>
      <c r="U194" s="3"/>
    </row>
    <row r="195" spans="1:21" ht="15.3">
      <c r="A195" s="365"/>
      <c r="B195" s="2"/>
      <c r="C195" s="1"/>
      <c r="D195" s="1"/>
      <c r="E195" s="1"/>
      <c r="F195" s="366"/>
      <c r="G195" s="366"/>
      <c r="H195" s="366"/>
      <c r="I195" s="1"/>
      <c r="J195" s="3"/>
      <c r="K195" s="3"/>
      <c r="L195" s="3"/>
      <c r="M195" s="3"/>
      <c r="N195" s="3"/>
      <c r="O195" s="3"/>
      <c r="P195" s="3"/>
      <c r="Q195" s="3"/>
      <c r="R195" s="3"/>
      <c r="S195" s="3"/>
      <c r="T195" s="3"/>
      <c r="U195" s="3"/>
    </row>
    <row r="196" spans="1:21" ht="15.3">
      <c r="A196" s="365"/>
      <c r="B196" s="2"/>
      <c r="C196" s="1"/>
      <c r="D196" s="1"/>
      <c r="E196" s="1"/>
      <c r="F196" s="366"/>
      <c r="G196" s="366"/>
      <c r="H196" s="366"/>
      <c r="I196" s="1"/>
      <c r="J196" s="3"/>
      <c r="K196" s="3"/>
      <c r="L196" s="3"/>
      <c r="M196" s="3"/>
      <c r="N196" s="3"/>
      <c r="O196" s="3"/>
      <c r="P196" s="3"/>
      <c r="Q196" s="3"/>
      <c r="R196" s="3"/>
      <c r="S196" s="3"/>
      <c r="T196" s="3"/>
      <c r="U196" s="3"/>
    </row>
    <row r="197" spans="1:21" ht="15.3">
      <c r="A197" s="365"/>
      <c r="B197" s="2"/>
      <c r="C197" s="1"/>
      <c r="D197" s="1"/>
      <c r="E197" s="1"/>
      <c r="F197" s="366"/>
      <c r="G197" s="366"/>
      <c r="H197" s="366"/>
      <c r="I197" s="1"/>
      <c r="J197" s="3"/>
      <c r="K197" s="3"/>
      <c r="L197" s="3"/>
      <c r="M197" s="3"/>
      <c r="N197" s="3"/>
      <c r="O197" s="3"/>
      <c r="P197" s="3"/>
      <c r="Q197" s="3"/>
      <c r="R197" s="3"/>
      <c r="S197" s="3"/>
      <c r="T197" s="3"/>
      <c r="U197" s="3"/>
    </row>
    <row r="198" spans="1:21" ht="15.3">
      <c r="A198" s="365"/>
      <c r="B198" s="2"/>
      <c r="C198" s="1"/>
      <c r="D198" s="1"/>
      <c r="E198" s="1"/>
      <c r="F198" s="366"/>
      <c r="G198" s="366"/>
      <c r="H198" s="366"/>
      <c r="I198" s="1"/>
      <c r="J198" s="3"/>
      <c r="K198" s="3"/>
      <c r="L198" s="3"/>
      <c r="M198" s="3"/>
      <c r="N198" s="3"/>
      <c r="O198" s="3"/>
      <c r="P198" s="3"/>
      <c r="Q198" s="3"/>
      <c r="R198" s="3"/>
      <c r="S198" s="3"/>
      <c r="T198" s="3"/>
      <c r="U198" s="3"/>
    </row>
    <row r="199" spans="1:21" ht="15.3">
      <c r="A199" s="365"/>
      <c r="B199" s="2"/>
      <c r="C199" s="1"/>
      <c r="D199" s="1"/>
      <c r="E199" s="1"/>
      <c r="F199" s="366"/>
      <c r="G199" s="366"/>
      <c r="H199" s="366"/>
      <c r="I199" s="1"/>
      <c r="J199" s="3"/>
      <c r="K199" s="3"/>
      <c r="L199" s="3"/>
      <c r="M199" s="3"/>
      <c r="N199" s="3"/>
      <c r="O199" s="3"/>
      <c r="P199" s="3"/>
      <c r="Q199" s="3"/>
      <c r="R199" s="3"/>
      <c r="S199" s="3"/>
      <c r="T199" s="3"/>
      <c r="U199" s="3"/>
    </row>
    <row r="200" spans="1:21" ht="15.3">
      <c r="A200" s="365"/>
      <c r="B200" s="2"/>
      <c r="C200" s="1"/>
      <c r="D200" s="1"/>
      <c r="E200" s="1"/>
      <c r="F200" s="366"/>
      <c r="G200" s="366"/>
      <c r="H200" s="366"/>
      <c r="I200" s="1"/>
      <c r="J200" s="3"/>
      <c r="K200" s="3"/>
      <c r="L200" s="3"/>
      <c r="M200" s="3"/>
      <c r="N200" s="3"/>
      <c r="O200" s="3"/>
      <c r="P200" s="3"/>
      <c r="Q200" s="3"/>
      <c r="R200" s="3"/>
      <c r="S200" s="3"/>
      <c r="T200" s="3"/>
      <c r="U200" s="3"/>
    </row>
    <row r="201" spans="1:21" ht="15.3">
      <c r="A201" s="365"/>
      <c r="B201" s="2"/>
      <c r="C201" s="1"/>
      <c r="D201" s="1"/>
      <c r="E201" s="1"/>
      <c r="F201" s="366"/>
      <c r="G201" s="366"/>
      <c r="H201" s="366"/>
      <c r="I201" s="1"/>
      <c r="J201" s="3"/>
      <c r="K201" s="3"/>
      <c r="L201" s="3"/>
      <c r="M201" s="3"/>
      <c r="N201" s="3"/>
      <c r="O201" s="3"/>
      <c r="P201" s="3"/>
      <c r="Q201" s="3"/>
      <c r="R201" s="3"/>
      <c r="S201" s="3"/>
      <c r="T201" s="3"/>
      <c r="U201" s="3"/>
    </row>
    <row r="202" spans="1:21" ht="15.3">
      <c r="A202" s="365"/>
      <c r="B202" s="2"/>
      <c r="C202" s="1"/>
      <c r="D202" s="1"/>
      <c r="E202" s="1"/>
      <c r="F202" s="366"/>
      <c r="G202" s="366"/>
      <c r="H202" s="366"/>
      <c r="I202" s="1"/>
      <c r="J202" s="3"/>
      <c r="K202" s="3"/>
      <c r="L202" s="3"/>
      <c r="M202" s="3"/>
      <c r="N202" s="3"/>
      <c r="O202" s="3"/>
      <c r="P202" s="3"/>
      <c r="Q202" s="3"/>
      <c r="R202" s="3"/>
      <c r="S202" s="3"/>
      <c r="T202" s="3"/>
      <c r="U202" s="3"/>
    </row>
    <row r="203" spans="1:21" ht="15.3">
      <c r="A203" s="365"/>
      <c r="B203" s="2"/>
      <c r="C203" s="1"/>
      <c r="D203" s="1"/>
      <c r="E203" s="1"/>
      <c r="F203" s="366"/>
      <c r="G203" s="366"/>
      <c r="H203" s="366"/>
      <c r="I203" s="1"/>
      <c r="J203" s="3"/>
      <c r="K203" s="3"/>
      <c r="L203" s="3"/>
      <c r="M203" s="3"/>
      <c r="N203" s="3"/>
      <c r="O203" s="3"/>
      <c r="P203" s="3"/>
      <c r="Q203" s="3"/>
      <c r="R203" s="3"/>
      <c r="S203" s="3"/>
      <c r="T203" s="3"/>
      <c r="U203" s="3"/>
    </row>
    <row r="204" spans="1:21" ht="15.3">
      <c r="A204" s="365"/>
      <c r="B204" s="2"/>
      <c r="C204" s="1"/>
      <c r="D204" s="1"/>
      <c r="E204" s="1"/>
      <c r="F204" s="366"/>
      <c r="G204" s="366"/>
      <c r="H204" s="366"/>
      <c r="I204" s="1"/>
      <c r="J204" s="3"/>
      <c r="K204" s="3"/>
      <c r="L204" s="3"/>
      <c r="M204" s="3"/>
      <c r="N204" s="3"/>
      <c r="O204" s="3"/>
      <c r="P204" s="3"/>
      <c r="Q204" s="3"/>
      <c r="R204" s="3"/>
      <c r="S204" s="3"/>
      <c r="T204" s="3"/>
      <c r="U204" s="3"/>
    </row>
    <row r="205" spans="1:21" ht="15.3">
      <c r="A205" s="365"/>
      <c r="B205" s="2"/>
      <c r="C205" s="1"/>
      <c r="D205" s="1"/>
      <c r="E205" s="1"/>
      <c r="F205" s="366"/>
      <c r="G205" s="366"/>
      <c r="H205" s="366"/>
      <c r="I205" s="1"/>
      <c r="J205" s="3"/>
      <c r="K205" s="3"/>
      <c r="L205" s="3"/>
      <c r="M205" s="3"/>
      <c r="N205" s="3"/>
      <c r="O205" s="3"/>
      <c r="P205" s="3"/>
      <c r="Q205" s="3"/>
      <c r="R205" s="3"/>
      <c r="S205" s="3"/>
      <c r="T205" s="3"/>
      <c r="U205" s="3"/>
    </row>
    <row r="206" spans="1:21" ht="15.3">
      <c r="A206" s="365"/>
      <c r="B206" s="2"/>
      <c r="C206" s="1"/>
      <c r="D206" s="1"/>
      <c r="E206" s="1"/>
      <c r="F206" s="366"/>
      <c r="G206" s="366"/>
      <c r="H206" s="366"/>
      <c r="I206" s="1"/>
      <c r="J206" s="3"/>
      <c r="K206" s="3"/>
      <c r="L206" s="3"/>
      <c r="M206" s="3"/>
      <c r="N206" s="3"/>
      <c r="O206" s="3"/>
      <c r="P206" s="3"/>
      <c r="Q206" s="3"/>
      <c r="R206" s="3"/>
      <c r="S206" s="3"/>
      <c r="T206" s="3"/>
      <c r="U206" s="3"/>
    </row>
    <row r="207" spans="1:21" ht="15.3">
      <c r="A207" s="365"/>
      <c r="B207" s="2"/>
      <c r="C207" s="1"/>
      <c r="D207" s="1"/>
      <c r="E207" s="1"/>
      <c r="F207" s="366"/>
      <c r="G207" s="366"/>
      <c r="H207" s="366"/>
      <c r="I207" s="1"/>
      <c r="J207" s="3"/>
      <c r="K207" s="3"/>
      <c r="L207" s="3"/>
      <c r="M207" s="3"/>
      <c r="N207" s="3"/>
      <c r="O207" s="3"/>
      <c r="P207" s="3"/>
      <c r="Q207" s="3"/>
      <c r="R207" s="3"/>
      <c r="S207" s="3"/>
      <c r="T207" s="3"/>
      <c r="U207" s="3"/>
    </row>
    <row r="208" spans="1:21" ht="15.3">
      <c r="A208" s="365"/>
      <c r="B208" s="2"/>
      <c r="C208" s="1"/>
      <c r="D208" s="1"/>
      <c r="E208" s="1"/>
      <c r="F208" s="366"/>
      <c r="G208" s="366"/>
      <c r="H208" s="366"/>
      <c r="I208" s="1"/>
      <c r="J208" s="3"/>
      <c r="K208" s="3"/>
      <c r="L208" s="3"/>
      <c r="M208" s="3"/>
      <c r="N208" s="3"/>
      <c r="O208" s="3"/>
      <c r="P208" s="3"/>
      <c r="Q208" s="3"/>
      <c r="R208" s="3"/>
      <c r="S208" s="3"/>
      <c r="T208" s="3"/>
      <c r="U208" s="3"/>
    </row>
    <row r="209" spans="1:21" ht="15.3">
      <c r="A209" s="365"/>
      <c r="B209" s="2"/>
      <c r="C209" s="1"/>
      <c r="D209" s="1"/>
      <c r="E209" s="1"/>
      <c r="F209" s="366"/>
      <c r="G209" s="366"/>
      <c r="H209" s="366"/>
      <c r="I209" s="1"/>
      <c r="J209" s="3"/>
      <c r="K209" s="3"/>
      <c r="L209" s="3"/>
      <c r="M209" s="3"/>
      <c r="N209" s="3"/>
      <c r="O209" s="3"/>
      <c r="P209" s="3"/>
      <c r="Q209" s="3"/>
      <c r="R209" s="3"/>
      <c r="S209" s="3"/>
      <c r="T209" s="3"/>
      <c r="U209" s="3"/>
    </row>
    <row r="210" spans="1:21" ht="15.3">
      <c r="A210" s="365"/>
      <c r="B210" s="2"/>
      <c r="C210" s="1"/>
      <c r="D210" s="1"/>
      <c r="E210" s="1"/>
      <c r="F210" s="366"/>
      <c r="G210" s="366"/>
      <c r="H210" s="366"/>
      <c r="I210" s="1"/>
      <c r="J210" s="3"/>
      <c r="K210" s="3"/>
      <c r="L210" s="3"/>
      <c r="M210" s="3"/>
      <c r="N210" s="3"/>
      <c r="O210" s="3"/>
      <c r="P210" s="3"/>
      <c r="Q210" s="3"/>
      <c r="R210" s="3"/>
      <c r="S210" s="3"/>
      <c r="T210" s="3"/>
      <c r="U210" s="3"/>
    </row>
    <row r="211" spans="1:21" ht="15.3">
      <c r="A211" s="365"/>
      <c r="B211" s="2"/>
      <c r="C211" s="1"/>
      <c r="D211" s="1"/>
      <c r="E211" s="1"/>
      <c r="F211" s="366"/>
      <c r="G211" s="366"/>
      <c r="H211" s="366"/>
      <c r="I211" s="1"/>
      <c r="J211" s="3"/>
      <c r="K211" s="3"/>
      <c r="L211" s="3"/>
      <c r="M211" s="3"/>
      <c r="N211" s="3"/>
      <c r="O211" s="3"/>
      <c r="P211" s="3"/>
      <c r="Q211" s="3"/>
      <c r="R211" s="3"/>
      <c r="S211" s="3"/>
      <c r="T211" s="3"/>
      <c r="U211" s="3"/>
    </row>
    <row r="212" spans="1:21" ht="15.3">
      <c r="A212" s="365"/>
      <c r="B212" s="2"/>
      <c r="C212" s="1"/>
      <c r="D212" s="1"/>
      <c r="E212" s="1"/>
      <c r="F212" s="366"/>
      <c r="G212" s="366"/>
      <c r="H212" s="366"/>
      <c r="I212" s="1"/>
      <c r="J212" s="3"/>
      <c r="K212" s="3"/>
      <c r="L212" s="3"/>
      <c r="M212" s="3"/>
      <c r="N212" s="3"/>
      <c r="O212" s="3"/>
      <c r="P212" s="3"/>
      <c r="Q212" s="3"/>
      <c r="R212" s="3"/>
      <c r="S212" s="3"/>
      <c r="T212" s="3"/>
      <c r="U212" s="3"/>
    </row>
    <row r="213" spans="1:21" ht="15.3">
      <c r="A213" s="365"/>
      <c r="B213" s="2"/>
      <c r="C213" s="1"/>
      <c r="D213" s="1"/>
      <c r="E213" s="1"/>
      <c r="F213" s="366"/>
      <c r="G213" s="366"/>
      <c r="H213" s="366"/>
      <c r="I213" s="1"/>
      <c r="J213" s="3"/>
      <c r="K213" s="3"/>
      <c r="L213" s="3"/>
      <c r="M213" s="3"/>
      <c r="N213" s="3"/>
      <c r="O213" s="3"/>
      <c r="P213" s="3"/>
      <c r="Q213" s="3"/>
      <c r="R213" s="3"/>
      <c r="S213" s="3"/>
      <c r="T213" s="3"/>
      <c r="U213" s="3"/>
    </row>
    <row r="214" spans="1:21" ht="15.3">
      <c r="A214" s="365"/>
      <c r="B214" s="2"/>
      <c r="C214" s="1"/>
      <c r="D214" s="1"/>
      <c r="E214" s="1"/>
      <c r="F214" s="366"/>
      <c r="G214" s="366"/>
      <c r="H214" s="366"/>
      <c r="I214" s="1"/>
      <c r="J214" s="3"/>
      <c r="K214" s="3"/>
      <c r="L214" s="3"/>
      <c r="M214" s="3"/>
      <c r="N214" s="3"/>
      <c r="O214" s="3"/>
      <c r="P214" s="3"/>
      <c r="Q214" s="3"/>
      <c r="R214" s="3"/>
      <c r="S214" s="3"/>
      <c r="T214" s="3"/>
      <c r="U214" s="3"/>
    </row>
    <row r="215" spans="1:21" ht="15.3">
      <c r="A215" s="365"/>
      <c r="B215" s="2"/>
      <c r="C215" s="1"/>
      <c r="D215" s="1"/>
      <c r="E215" s="1"/>
      <c r="F215" s="366"/>
      <c r="G215" s="366"/>
      <c r="H215" s="366"/>
      <c r="I215" s="1"/>
      <c r="J215" s="3"/>
      <c r="K215" s="3"/>
      <c r="L215" s="3"/>
      <c r="M215" s="3"/>
      <c r="N215" s="3"/>
      <c r="O215" s="3"/>
      <c r="P215" s="3"/>
      <c r="Q215" s="3"/>
      <c r="R215" s="3"/>
      <c r="S215" s="3"/>
      <c r="T215" s="3"/>
      <c r="U215" s="3"/>
    </row>
    <row r="216" spans="1:21" ht="15.3">
      <c r="A216" s="365"/>
      <c r="B216" s="2"/>
      <c r="C216" s="1"/>
      <c r="D216" s="1"/>
      <c r="E216" s="1"/>
      <c r="F216" s="366"/>
      <c r="G216" s="366"/>
      <c r="H216" s="366"/>
      <c r="I216" s="1"/>
      <c r="J216" s="3"/>
      <c r="K216" s="3"/>
      <c r="L216" s="3"/>
      <c r="M216" s="3"/>
      <c r="N216" s="3"/>
      <c r="O216" s="3"/>
      <c r="P216" s="3"/>
      <c r="Q216" s="3"/>
      <c r="R216" s="3"/>
      <c r="S216" s="3"/>
      <c r="T216" s="3"/>
      <c r="U216" s="3"/>
    </row>
    <row r="217" spans="1:21" ht="15.3">
      <c r="A217" s="365"/>
      <c r="B217" s="2"/>
      <c r="C217" s="1"/>
      <c r="D217" s="1"/>
      <c r="E217" s="1"/>
      <c r="F217" s="366"/>
      <c r="G217" s="366"/>
      <c r="H217" s="366"/>
      <c r="I217" s="1"/>
      <c r="J217" s="3"/>
      <c r="K217" s="3"/>
      <c r="L217" s="3"/>
      <c r="M217" s="3"/>
      <c r="N217" s="3"/>
      <c r="O217" s="3"/>
      <c r="P217" s="3"/>
      <c r="Q217" s="3"/>
      <c r="R217" s="3"/>
      <c r="S217" s="3"/>
      <c r="T217" s="3"/>
      <c r="U217" s="3"/>
    </row>
    <row r="218" spans="1:21" ht="15.3">
      <c r="A218" s="365"/>
      <c r="B218" s="2"/>
      <c r="C218" s="1"/>
      <c r="D218" s="1"/>
      <c r="E218" s="1"/>
      <c r="F218" s="366"/>
      <c r="G218" s="366"/>
      <c r="H218" s="366"/>
      <c r="I218" s="1"/>
      <c r="J218" s="3"/>
      <c r="K218" s="3"/>
      <c r="L218" s="3"/>
      <c r="M218" s="3"/>
      <c r="N218" s="3"/>
      <c r="O218" s="3"/>
      <c r="P218" s="3"/>
      <c r="Q218" s="3"/>
      <c r="R218" s="3"/>
      <c r="S218" s="3"/>
      <c r="T218" s="3"/>
      <c r="U218" s="3"/>
    </row>
    <row r="219" spans="1:21" ht="15.3">
      <c r="A219" s="365"/>
      <c r="B219" s="2"/>
      <c r="C219" s="1"/>
      <c r="D219" s="1"/>
      <c r="E219" s="1"/>
      <c r="F219" s="366"/>
      <c r="G219" s="366"/>
      <c r="H219" s="366"/>
      <c r="I219" s="1"/>
      <c r="J219" s="3"/>
      <c r="K219" s="3"/>
      <c r="L219" s="3"/>
      <c r="M219" s="3"/>
      <c r="N219" s="3"/>
      <c r="O219" s="3"/>
      <c r="P219" s="3"/>
      <c r="Q219" s="3"/>
      <c r="R219" s="3"/>
      <c r="S219" s="3"/>
      <c r="T219" s="3"/>
      <c r="U219" s="3"/>
    </row>
    <row r="220" spans="1:21" ht="15.3">
      <c r="A220" s="365"/>
      <c r="B220" s="2"/>
      <c r="C220" s="1"/>
      <c r="D220" s="1"/>
      <c r="E220" s="1"/>
      <c r="F220" s="366"/>
      <c r="G220" s="366"/>
      <c r="H220" s="366"/>
      <c r="I220" s="1"/>
      <c r="J220" s="3"/>
      <c r="K220" s="3"/>
      <c r="L220" s="3"/>
      <c r="M220" s="3"/>
      <c r="N220" s="3"/>
      <c r="O220" s="3"/>
      <c r="P220" s="3"/>
      <c r="Q220" s="3"/>
      <c r="R220" s="3"/>
      <c r="S220" s="3"/>
      <c r="T220" s="3"/>
      <c r="U220" s="3"/>
    </row>
    <row r="221" spans="1:21" ht="15.3">
      <c r="A221" s="365"/>
      <c r="B221" s="2"/>
      <c r="C221" s="1"/>
      <c r="D221" s="1"/>
      <c r="E221" s="1"/>
      <c r="F221" s="366"/>
      <c r="G221" s="366"/>
      <c r="H221" s="366"/>
      <c r="I221" s="1"/>
      <c r="J221" s="3"/>
      <c r="K221" s="3"/>
      <c r="L221" s="3"/>
      <c r="M221" s="3"/>
      <c r="N221" s="3"/>
      <c r="O221" s="3"/>
      <c r="P221" s="3"/>
      <c r="Q221" s="3"/>
      <c r="R221" s="3"/>
      <c r="S221" s="3"/>
      <c r="T221" s="3"/>
      <c r="U221" s="3"/>
    </row>
    <row r="222" spans="1:21" ht="15.3">
      <c r="A222" s="365"/>
      <c r="B222" s="2"/>
      <c r="C222" s="1"/>
      <c r="D222" s="1"/>
      <c r="E222" s="1"/>
      <c r="F222" s="366"/>
      <c r="G222" s="366"/>
      <c r="H222" s="366"/>
      <c r="I222" s="1"/>
      <c r="J222" s="3"/>
      <c r="K222" s="3"/>
      <c r="L222" s="3"/>
      <c r="M222" s="3"/>
      <c r="N222" s="3"/>
      <c r="O222" s="3"/>
      <c r="P222" s="3"/>
      <c r="Q222" s="3"/>
      <c r="R222" s="3"/>
      <c r="S222" s="3"/>
      <c r="T222" s="3"/>
      <c r="U222" s="3"/>
    </row>
    <row r="223" spans="1:21" ht="15.3">
      <c r="A223" s="365"/>
      <c r="B223" s="2"/>
      <c r="C223" s="1"/>
      <c r="D223" s="1"/>
      <c r="E223" s="1"/>
      <c r="F223" s="366"/>
      <c r="G223" s="366"/>
      <c r="H223" s="366"/>
      <c r="I223" s="1"/>
      <c r="J223" s="3"/>
      <c r="K223" s="3"/>
      <c r="L223" s="3"/>
      <c r="M223" s="3"/>
      <c r="N223" s="3"/>
      <c r="O223" s="3"/>
      <c r="P223" s="3"/>
      <c r="Q223" s="3"/>
      <c r="R223" s="3"/>
      <c r="S223" s="3"/>
      <c r="T223" s="3"/>
      <c r="U223" s="3"/>
    </row>
    <row r="224" spans="1:21" ht="15.3">
      <c r="A224" s="365"/>
      <c r="B224" s="2"/>
      <c r="C224" s="1"/>
      <c r="D224" s="1"/>
      <c r="E224" s="1"/>
      <c r="F224" s="366"/>
      <c r="G224" s="366"/>
      <c r="H224" s="366"/>
      <c r="I224" s="1"/>
      <c r="J224" s="3"/>
      <c r="K224" s="3"/>
      <c r="L224" s="3"/>
      <c r="M224" s="3"/>
      <c r="N224" s="3"/>
      <c r="O224" s="3"/>
      <c r="P224" s="3"/>
      <c r="Q224" s="3"/>
      <c r="R224" s="3"/>
      <c r="S224" s="3"/>
      <c r="T224" s="3"/>
      <c r="U224" s="3"/>
    </row>
    <row r="225" spans="1:21" ht="15.3">
      <c r="A225" s="365"/>
      <c r="B225" s="2"/>
      <c r="C225" s="1"/>
      <c r="D225" s="1"/>
      <c r="E225" s="1"/>
      <c r="F225" s="366"/>
      <c r="G225" s="366"/>
      <c r="H225" s="366"/>
      <c r="I225" s="1"/>
      <c r="J225" s="3"/>
      <c r="K225" s="3"/>
      <c r="L225" s="3"/>
      <c r="M225" s="3"/>
      <c r="N225" s="3"/>
      <c r="O225" s="3"/>
      <c r="P225" s="3"/>
      <c r="Q225" s="3"/>
      <c r="R225" s="3"/>
      <c r="S225" s="3"/>
      <c r="T225" s="3"/>
      <c r="U225" s="3"/>
    </row>
    <row r="226" spans="1:21" ht="15.3">
      <c r="A226" s="365"/>
      <c r="B226" s="2"/>
      <c r="C226" s="1"/>
      <c r="D226" s="1"/>
      <c r="E226" s="1"/>
      <c r="F226" s="366"/>
      <c r="G226" s="366"/>
      <c r="H226" s="366"/>
      <c r="I226" s="1"/>
      <c r="J226" s="3"/>
      <c r="K226" s="3"/>
      <c r="L226" s="3"/>
      <c r="M226" s="3"/>
      <c r="N226" s="3"/>
      <c r="O226" s="3"/>
      <c r="P226" s="3"/>
      <c r="Q226" s="3"/>
      <c r="R226" s="3"/>
      <c r="S226" s="3"/>
      <c r="T226" s="3"/>
      <c r="U226" s="3"/>
    </row>
    <row r="227" spans="1:21" ht="15.3">
      <c r="A227" s="365"/>
      <c r="B227" s="2"/>
      <c r="C227" s="1"/>
      <c r="D227" s="1"/>
      <c r="E227" s="1"/>
      <c r="F227" s="366"/>
      <c r="G227" s="366"/>
      <c r="H227" s="366"/>
      <c r="I227" s="1"/>
      <c r="J227" s="3"/>
      <c r="K227" s="3"/>
      <c r="L227" s="3"/>
      <c r="M227" s="3"/>
      <c r="N227" s="3"/>
      <c r="O227" s="3"/>
      <c r="P227" s="3"/>
      <c r="Q227" s="3"/>
      <c r="R227" s="3"/>
      <c r="S227" s="3"/>
      <c r="T227" s="3"/>
      <c r="U227" s="3"/>
    </row>
    <row r="228" spans="1:21" ht="15.3">
      <c r="A228" s="365"/>
      <c r="B228" s="2"/>
      <c r="C228" s="1"/>
      <c r="D228" s="1"/>
      <c r="E228" s="1"/>
      <c r="F228" s="366"/>
      <c r="G228" s="366"/>
      <c r="H228" s="366"/>
      <c r="I228" s="1"/>
      <c r="J228" s="3"/>
      <c r="K228" s="3"/>
      <c r="L228" s="3"/>
      <c r="M228" s="3"/>
      <c r="N228" s="3"/>
      <c r="O228" s="3"/>
      <c r="P228" s="3"/>
      <c r="Q228" s="3"/>
      <c r="R228" s="3"/>
      <c r="S228" s="3"/>
      <c r="T228" s="3"/>
      <c r="U228" s="3"/>
    </row>
    <row r="229" spans="1:21" ht="15.3">
      <c r="A229" s="365"/>
      <c r="B229" s="2"/>
      <c r="C229" s="1"/>
      <c r="D229" s="1"/>
      <c r="E229" s="1"/>
      <c r="F229" s="366"/>
      <c r="G229" s="366"/>
      <c r="H229" s="366"/>
      <c r="I229" s="1"/>
      <c r="J229" s="3"/>
      <c r="K229" s="3"/>
      <c r="L229" s="3"/>
      <c r="M229" s="3"/>
      <c r="N229" s="3"/>
      <c r="O229" s="3"/>
      <c r="P229" s="3"/>
      <c r="Q229" s="3"/>
      <c r="R229" s="3"/>
      <c r="S229" s="3"/>
      <c r="T229" s="3"/>
      <c r="U229" s="3"/>
    </row>
    <row r="230" spans="1:21" ht="15.3">
      <c r="A230" s="365"/>
      <c r="B230" s="2"/>
      <c r="C230" s="1"/>
      <c r="D230" s="1"/>
      <c r="E230" s="1"/>
      <c r="F230" s="366"/>
      <c r="G230" s="366"/>
      <c r="H230" s="366"/>
      <c r="I230" s="1"/>
      <c r="J230" s="3"/>
      <c r="K230" s="3"/>
      <c r="L230" s="3"/>
      <c r="M230" s="3"/>
      <c r="N230" s="3"/>
      <c r="O230" s="3"/>
      <c r="P230" s="3"/>
      <c r="Q230" s="3"/>
      <c r="R230" s="3"/>
      <c r="S230" s="3"/>
      <c r="T230" s="3"/>
      <c r="U230" s="3"/>
    </row>
    <row r="231" spans="1:21" ht="15.3">
      <c r="A231" s="365"/>
      <c r="B231" s="2"/>
      <c r="C231" s="1"/>
      <c r="D231" s="1"/>
      <c r="E231" s="1"/>
      <c r="F231" s="366"/>
      <c r="G231" s="366"/>
      <c r="H231" s="366"/>
      <c r="I231" s="1"/>
      <c r="J231" s="3"/>
      <c r="K231" s="3"/>
      <c r="L231" s="3"/>
      <c r="M231" s="3"/>
      <c r="N231" s="3"/>
      <c r="O231" s="3"/>
      <c r="P231" s="3"/>
      <c r="Q231" s="3"/>
      <c r="R231" s="3"/>
      <c r="S231" s="3"/>
      <c r="T231" s="3"/>
      <c r="U231" s="3"/>
    </row>
    <row r="232" spans="1:21" ht="15.3">
      <c r="A232" s="365"/>
      <c r="B232" s="2"/>
      <c r="C232" s="1"/>
      <c r="D232" s="1"/>
      <c r="E232" s="1"/>
      <c r="F232" s="366"/>
      <c r="G232" s="366"/>
      <c r="H232" s="366"/>
      <c r="I232" s="1"/>
      <c r="J232" s="3"/>
      <c r="K232" s="3"/>
      <c r="L232" s="3"/>
      <c r="M232" s="3"/>
      <c r="N232" s="3"/>
      <c r="O232" s="3"/>
      <c r="P232" s="3"/>
      <c r="Q232" s="3"/>
      <c r="R232" s="3"/>
      <c r="S232" s="3"/>
      <c r="T232" s="3"/>
      <c r="U232" s="3"/>
    </row>
    <row r="233" spans="1:21" ht="15.3">
      <c r="A233" s="365"/>
      <c r="B233" s="2"/>
      <c r="C233" s="1"/>
      <c r="D233" s="1"/>
      <c r="E233" s="1"/>
      <c r="F233" s="366"/>
      <c r="G233" s="366"/>
      <c r="H233" s="366"/>
      <c r="I233" s="1"/>
      <c r="J233" s="3"/>
      <c r="K233" s="3"/>
      <c r="L233" s="3"/>
      <c r="M233" s="3"/>
      <c r="N233" s="3"/>
      <c r="O233" s="3"/>
      <c r="P233" s="3"/>
      <c r="Q233" s="3"/>
      <c r="R233" s="3"/>
      <c r="S233" s="3"/>
      <c r="T233" s="3"/>
      <c r="U233" s="3"/>
    </row>
    <row r="234" spans="1:21" ht="15.3">
      <c r="A234" s="365"/>
      <c r="B234" s="2"/>
      <c r="C234" s="1"/>
      <c r="D234" s="1"/>
      <c r="E234" s="1"/>
      <c r="F234" s="366"/>
      <c r="G234" s="366"/>
      <c r="H234" s="366"/>
      <c r="I234" s="1"/>
      <c r="J234" s="3"/>
      <c r="K234" s="3"/>
      <c r="L234" s="3"/>
      <c r="M234" s="3"/>
      <c r="N234" s="3"/>
      <c r="O234" s="3"/>
      <c r="P234" s="3"/>
      <c r="Q234" s="3"/>
      <c r="R234" s="3"/>
      <c r="S234" s="3"/>
      <c r="T234" s="3"/>
      <c r="U234" s="3"/>
    </row>
    <row r="235" spans="1:21" ht="15.3">
      <c r="A235" s="365"/>
      <c r="B235" s="2"/>
      <c r="C235" s="1"/>
      <c r="D235" s="1"/>
      <c r="E235" s="1"/>
      <c r="F235" s="366"/>
      <c r="G235" s="366"/>
      <c r="H235" s="366"/>
      <c r="I235" s="1"/>
      <c r="J235" s="3"/>
      <c r="K235" s="3"/>
      <c r="L235" s="3"/>
      <c r="M235" s="3"/>
      <c r="N235" s="3"/>
      <c r="O235" s="3"/>
      <c r="P235" s="3"/>
      <c r="Q235" s="3"/>
      <c r="R235" s="3"/>
      <c r="S235" s="3"/>
      <c r="T235" s="3"/>
      <c r="U235" s="3"/>
    </row>
    <row r="236" spans="1:21" ht="15.3">
      <c r="A236" s="365"/>
      <c r="B236" s="2"/>
      <c r="C236" s="1"/>
      <c r="D236" s="1"/>
      <c r="E236" s="1"/>
      <c r="F236" s="366"/>
      <c r="G236" s="366"/>
      <c r="H236" s="366"/>
      <c r="I236" s="1"/>
      <c r="J236" s="3"/>
      <c r="K236" s="3"/>
      <c r="L236" s="3"/>
      <c r="M236" s="3"/>
      <c r="N236" s="3"/>
      <c r="O236" s="3"/>
      <c r="P236" s="3"/>
      <c r="Q236" s="3"/>
      <c r="R236" s="3"/>
      <c r="S236" s="3"/>
      <c r="T236" s="3"/>
      <c r="U236" s="3"/>
    </row>
    <row r="237" spans="1:21" ht="15.3">
      <c r="A237" s="365"/>
      <c r="B237" s="2"/>
      <c r="C237" s="1"/>
      <c r="D237" s="1"/>
      <c r="E237" s="1"/>
      <c r="F237" s="366"/>
      <c r="G237" s="366"/>
      <c r="H237" s="366"/>
      <c r="I237" s="1"/>
      <c r="J237" s="3"/>
      <c r="K237" s="3"/>
      <c r="L237" s="3"/>
      <c r="M237" s="3"/>
      <c r="N237" s="3"/>
      <c r="O237" s="3"/>
      <c r="P237" s="3"/>
      <c r="Q237" s="3"/>
      <c r="R237" s="3"/>
      <c r="S237" s="3"/>
      <c r="T237" s="3"/>
      <c r="U237" s="3"/>
    </row>
    <row r="238" spans="1:21" ht="15.3">
      <c r="A238" s="365"/>
      <c r="B238" s="2"/>
      <c r="C238" s="1"/>
      <c r="D238" s="1"/>
      <c r="E238" s="1"/>
      <c r="F238" s="366"/>
      <c r="G238" s="366"/>
      <c r="H238" s="366"/>
      <c r="I238" s="1"/>
      <c r="J238" s="3"/>
      <c r="K238" s="3"/>
      <c r="L238" s="3"/>
      <c r="M238" s="3"/>
      <c r="N238" s="3"/>
      <c r="O238" s="3"/>
      <c r="P238" s="3"/>
      <c r="Q238" s="3"/>
      <c r="R238" s="3"/>
      <c r="S238" s="3"/>
      <c r="T238" s="3"/>
      <c r="U238" s="3"/>
    </row>
    <row r="239" spans="1:21" ht="15.3">
      <c r="A239" s="365"/>
      <c r="B239" s="2"/>
      <c r="C239" s="1"/>
      <c r="D239" s="1"/>
      <c r="E239" s="1"/>
      <c r="F239" s="366"/>
      <c r="G239" s="366"/>
      <c r="H239" s="366"/>
      <c r="I239" s="1"/>
      <c r="J239" s="3"/>
      <c r="K239" s="3"/>
      <c r="L239" s="3"/>
      <c r="M239" s="3"/>
      <c r="N239" s="3"/>
      <c r="O239" s="3"/>
      <c r="P239" s="3"/>
      <c r="Q239" s="3"/>
      <c r="R239" s="3"/>
      <c r="S239" s="3"/>
      <c r="T239" s="3"/>
      <c r="U239" s="3"/>
    </row>
    <row r="240" spans="1:21" ht="15.3">
      <c r="A240" s="365"/>
      <c r="B240" s="2"/>
      <c r="C240" s="1"/>
      <c r="D240" s="1"/>
      <c r="E240" s="1"/>
      <c r="F240" s="366"/>
      <c r="G240" s="366"/>
      <c r="H240" s="366"/>
      <c r="I240" s="1"/>
      <c r="J240" s="3"/>
      <c r="K240" s="3"/>
      <c r="L240" s="3"/>
      <c r="M240" s="3"/>
      <c r="N240" s="3"/>
      <c r="O240" s="3"/>
      <c r="P240" s="3"/>
      <c r="Q240" s="3"/>
      <c r="R240" s="3"/>
      <c r="S240" s="3"/>
      <c r="T240" s="3"/>
      <c r="U240" s="3"/>
    </row>
    <row r="241" spans="1:21" ht="15.3">
      <c r="A241" s="365"/>
      <c r="B241" s="2"/>
      <c r="C241" s="1"/>
      <c r="D241" s="1"/>
      <c r="E241" s="1"/>
      <c r="F241" s="366"/>
      <c r="G241" s="366"/>
      <c r="H241" s="366"/>
      <c r="I241" s="1"/>
      <c r="J241" s="3"/>
      <c r="K241" s="3"/>
      <c r="L241" s="3"/>
      <c r="M241" s="3"/>
      <c r="N241" s="3"/>
      <c r="O241" s="3"/>
      <c r="P241" s="3"/>
      <c r="Q241" s="3"/>
      <c r="R241" s="3"/>
      <c r="S241" s="3"/>
      <c r="T241" s="3"/>
      <c r="U241" s="3"/>
    </row>
    <row r="242" spans="1:21" ht="15.3">
      <c r="A242" s="365"/>
      <c r="B242" s="2"/>
      <c r="C242" s="1"/>
      <c r="D242" s="1"/>
      <c r="E242" s="1"/>
      <c r="F242" s="366"/>
      <c r="G242" s="366"/>
      <c r="H242" s="366"/>
      <c r="I242" s="1"/>
      <c r="J242" s="3"/>
      <c r="K242" s="3"/>
      <c r="L242" s="3"/>
      <c r="M242" s="3"/>
      <c r="N242" s="3"/>
      <c r="O242" s="3"/>
      <c r="P242" s="3"/>
      <c r="Q242" s="3"/>
      <c r="R242" s="3"/>
      <c r="S242" s="3"/>
      <c r="T242" s="3"/>
      <c r="U242" s="3"/>
    </row>
    <row r="243" spans="1:21" ht="15.3">
      <c r="A243" s="365"/>
      <c r="B243" s="2"/>
      <c r="C243" s="1"/>
      <c r="D243" s="1"/>
      <c r="E243" s="1"/>
      <c r="F243" s="366"/>
      <c r="G243" s="366"/>
      <c r="H243" s="366"/>
      <c r="I243" s="1"/>
      <c r="J243" s="3"/>
      <c r="K243" s="3"/>
      <c r="L243" s="3"/>
      <c r="M243" s="3"/>
      <c r="N243" s="3"/>
      <c r="O243" s="3"/>
      <c r="P243" s="3"/>
      <c r="Q243" s="3"/>
      <c r="R243" s="3"/>
      <c r="S243" s="3"/>
      <c r="T243" s="3"/>
      <c r="U243" s="3"/>
    </row>
    <row r="244" spans="1:21" ht="15.3">
      <c r="A244" s="365"/>
      <c r="B244" s="2"/>
      <c r="C244" s="1"/>
      <c r="D244" s="1"/>
      <c r="E244" s="1"/>
      <c r="F244" s="366"/>
      <c r="G244" s="366"/>
      <c r="H244" s="366"/>
      <c r="I244" s="1"/>
      <c r="J244" s="3"/>
      <c r="K244" s="3"/>
      <c r="L244" s="3"/>
      <c r="M244" s="3"/>
      <c r="N244" s="3"/>
      <c r="O244" s="3"/>
      <c r="P244" s="3"/>
      <c r="Q244" s="3"/>
      <c r="R244" s="3"/>
      <c r="S244" s="3"/>
      <c r="T244" s="3"/>
      <c r="U244" s="3"/>
    </row>
    <row r="245" spans="1:21" ht="15.3">
      <c r="A245" s="365"/>
      <c r="B245" s="2"/>
      <c r="C245" s="1"/>
      <c r="D245" s="1"/>
      <c r="E245" s="1"/>
      <c r="F245" s="366"/>
      <c r="G245" s="366"/>
      <c r="H245" s="366"/>
      <c r="I245" s="1"/>
      <c r="J245" s="3"/>
      <c r="K245" s="3"/>
      <c r="L245" s="3"/>
      <c r="M245" s="3"/>
      <c r="N245" s="3"/>
      <c r="O245" s="3"/>
      <c r="P245" s="3"/>
      <c r="Q245" s="3"/>
      <c r="R245" s="3"/>
      <c r="S245" s="3"/>
      <c r="T245" s="3"/>
      <c r="U245" s="3"/>
    </row>
    <row r="246" spans="1:21" ht="15.3">
      <c r="A246" s="365"/>
      <c r="B246" s="2"/>
      <c r="C246" s="1"/>
      <c r="D246" s="1"/>
      <c r="E246" s="1"/>
      <c r="F246" s="366"/>
      <c r="G246" s="366"/>
      <c r="H246" s="366"/>
      <c r="I246" s="1"/>
      <c r="J246" s="3"/>
      <c r="K246" s="3"/>
      <c r="L246" s="3"/>
      <c r="M246" s="3"/>
      <c r="N246" s="3"/>
      <c r="O246" s="3"/>
      <c r="P246" s="3"/>
      <c r="Q246" s="3"/>
      <c r="R246" s="3"/>
      <c r="S246" s="3"/>
      <c r="T246" s="3"/>
      <c r="U246" s="3"/>
    </row>
    <row r="247" spans="1:21" ht="15.3">
      <c r="A247" s="365"/>
      <c r="B247" s="2"/>
      <c r="C247" s="1"/>
      <c r="D247" s="1"/>
      <c r="E247" s="1"/>
      <c r="F247" s="366"/>
      <c r="G247" s="366"/>
      <c r="H247" s="366"/>
      <c r="I247" s="1"/>
      <c r="J247" s="3"/>
      <c r="K247" s="3"/>
      <c r="L247" s="3"/>
      <c r="M247" s="3"/>
      <c r="N247" s="3"/>
      <c r="O247" s="3"/>
      <c r="P247" s="3"/>
      <c r="Q247" s="3"/>
      <c r="R247" s="3"/>
      <c r="S247" s="3"/>
      <c r="T247" s="3"/>
      <c r="U247" s="3"/>
    </row>
    <row r="248" spans="1:21" ht="15.3">
      <c r="A248" s="365"/>
      <c r="B248" s="2"/>
      <c r="C248" s="1"/>
      <c r="D248" s="1"/>
      <c r="E248" s="1"/>
      <c r="F248" s="366"/>
      <c r="G248" s="366"/>
      <c r="H248" s="366"/>
      <c r="I248" s="1"/>
      <c r="J248" s="3"/>
      <c r="K248" s="3"/>
      <c r="L248" s="3"/>
      <c r="M248" s="3"/>
      <c r="N248" s="3"/>
      <c r="O248" s="3"/>
      <c r="P248" s="3"/>
      <c r="Q248" s="3"/>
      <c r="R248" s="3"/>
      <c r="S248" s="3"/>
      <c r="T248" s="3"/>
      <c r="U248" s="3"/>
    </row>
    <row r="249" spans="1:21" ht="15.3">
      <c r="A249" s="365"/>
      <c r="B249" s="2"/>
      <c r="C249" s="1"/>
      <c r="D249" s="1"/>
      <c r="E249" s="1"/>
      <c r="F249" s="366"/>
      <c r="G249" s="366"/>
      <c r="H249" s="366"/>
      <c r="I249" s="1"/>
      <c r="J249" s="3"/>
      <c r="K249" s="3"/>
      <c r="L249" s="3"/>
      <c r="M249" s="3"/>
      <c r="N249" s="3"/>
      <c r="O249" s="3"/>
      <c r="P249" s="3"/>
      <c r="Q249" s="3"/>
      <c r="R249" s="3"/>
      <c r="S249" s="3"/>
      <c r="T249" s="3"/>
      <c r="U249" s="3"/>
    </row>
    <row r="250" spans="1:21" ht="15.3">
      <c r="A250" s="365"/>
      <c r="B250" s="2"/>
      <c r="C250" s="1"/>
      <c r="D250" s="1"/>
      <c r="E250" s="1"/>
      <c r="F250" s="366"/>
      <c r="G250" s="366"/>
      <c r="H250" s="366"/>
      <c r="I250" s="1"/>
      <c r="J250" s="3"/>
      <c r="K250" s="3"/>
      <c r="L250" s="3"/>
      <c r="M250" s="3"/>
      <c r="N250" s="3"/>
      <c r="O250" s="3"/>
      <c r="P250" s="3"/>
      <c r="Q250" s="3"/>
      <c r="R250" s="3"/>
      <c r="S250" s="3"/>
      <c r="T250" s="3"/>
      <c r="U250" s="3"/>
    </row>
    <row r="251" spans="1:21" ht="15.3">
      <c r="A251" s="365"/>
      <c r="B251" s="2"/>
      <c r="C251" s="1"/>
      <c r="D251" s="1"/>
      <c r="E251" s="1"/>
      <c r="F251" s="366"/>
      <c r="G251" s="366"/>
      <c r="H251" s="366"/>
      <c r="I251" s="1"/>
      <c r="J251" s="3"/>
      <c r="K251" s="3"/>
      <c r="L251" s="3"/>
      <c r="M251" s="3"/>
      <c r="N251" s="3"/>
      <c r="O251" s="3"/>
      <c r="P251" s="3"/>
      <c r="Q251" s="3"/>
      <c r="R251" s="3"/>
      <c r="S251" s="3"/>
      <c r="T251" s="3"/>
      <c r="U251" s="3"/>
    </row>
    <row r="252" spans="1:21" ht="15.3">
      <c r="A252" s="365"/>
      <c r="B252" s="2"/>
      <c r="C252" s="1"/>
      <c r="D252" s="1"/>
      <c r="E252" s="1"/>
      <c r="F252" s="366"/>
      <c r="G252" s="366"/>
      <c r="H252" s="366"/>
      <c r="I252" s="1"/>
      <c r="J252" s="3"/>
      <c r="K252" s="3"/>
      <c r="L252" s="3"/>
      <c r="M252" s="3"/>
      <c r="N252" s="3"/>
      <c r="O252" s="3"/>
      <c r="P252" s="3"/>
      <c r="Q252" s="3"/>
      <c r="R252" s="3"/>
      <c r="S252" s="3"/>
      <c r="T252" s="3"/>
      <c r="U252" s="3"/>
    </row>
    <row r="253" spans="1:21" ht="15.3">
      <c r="A253" s="365"/>
      <c r="B253" s="2"/>
      <c r="C253" s="1"/>
      <c r="D253" s="1"/>
      <c r="E253" s="1"/>
      <c r="F253" s="366"/>
      <c r="G253" s="366"/>
      <c r="H253" s="366"/>
      <c r="I253" s="1"/>
      <c r="J253" s="3"/>
      <c r="K253" s="3"/>
      <c r="L253" s="3"/>
      <c r="M253" s="3"/>
      <c r="N253" s="3"/>
      <c r="O253" s="3"/>
      <c r="P253" s="3"/>
      <c r="Q253" s="3"/>
      <c r="R253" s="3"/>
      <c r="S253" s="3"/>
      <c r="T253" s="3"/>
      <c r="U253" s="3"/>
    </row>
    <row r="254" spans="1:21" ht="15.3">
      <c r="A254" s="365"/>
      <c r="B254" s="2"/>
      <c r="C254" s="1"/>
      <c r="D254" s="1"/>
      <c r="E254" s="1"/>
      <c r="F254" s="366"/>
      <c r="G254" s="366"/>
      <c r="H254" s="366"/>
      <c r="I254" s="1"/>
      <c r="J254" s="3"/>
      <c r="K254" s="3"/>
      <c r="L254" s="3"/>
      <c r="M254" s="3"/>
      <c r="N254" s="3"/>
      <c r="O254" s="3"/>
      <c r="P254" s="3"/>
      <c r="Q254" s="3"/>
      <c r="R254" s="3"/>
      <c r="S254" s="3"/>
      <c r="T254" s="3"/>
      <c r="U254" s="3"/>
    </row>
    <row r="255" spans="1:21" ht="15.3">
      <c r="A255" s="365"/>
      <c r="B255" s="2"/>
      <c r="C255" s="1"/>
      <c r="D255" s="1"/>
      <c r="E255" s="1"/>
      <c r="F255" s="366"/>
      <c r="G255" s="366"/>
      <c r="H255" s="366"/>
      <c r="I255" s="1"/>
      <c r="J255" s="3"/>
      <c r="K255" s="3"/>
      <c r="L255" s="3"/>
      <c r="M255" s="3"/>
      <c r="N255" s="3"/>
      <c r="O255" s="3"/>
      <c r="P255" s="3"/>
      <c r="Q255" s="3"/>
      <c r="R255" s="3"/>
      <c r="S255" s="3"/>
      <c r="T255" s="3"/>
      <c r="U255" s="3"/>
    </row>
    <row r="256" spans="1:21" ht="15.3">
      <c r="A256" s="365"/>
      <c r="B256" s="2"/>
      <c r="C256" s="1"/>
      <c r="D256" s="1"/>
      <c r="E256" s="1"/>
      <c r="F256" s="366"/>
      <c r="G256" s="366"/>
      <c r="H256" s="366"/>
      <c r="I256" s="1"/>
      <c r="J256" s="3"/>
      <c r="K256" s="3"/>
      <c r="L256" s="3"/>
      <c r="M256" s="3"/>
      <c r="N256" s="3"/>
      <c r="O256" s="3"/>
      <c r="P256" s="3"/>
      <c r="Q256" s="3"/>
      <c r="R256" s="3"/>
      <c r="S256" s="3"/>
      <c r="T256" s="3"/>
      <c r="U256" s="3"/>
    </row>
    <row r="257" spans="1:21" ht="15.3">
      <c r="A257" s="365"/>
      <c r="B257" s="2"/>
      <c r="C257" s="1"/>
      <c r="D257" s="1"/>
      <c r="E257" s="1"/>
      <c r="F257" s="366"/>
      <c r="G257" s="366"/>
      <c r="H257" s="366"/>
      <c r="I257" s="1"/>
      <c r="J257" s="3"/>
      <c r="K257" s="3"/>
      <c r="L257" s="3"/>
      <c r="M257" s="3"/>
      <c r="N257" s="3"/>
      <c r="O257" s="3"/>
      <c r="P257" s="3"/>
      <c r="Q257" s="3"/>
      <c r="R257" s="3"/>
      <c r="S257" s="3"/>
      <c r="T257" s="3"/>
      <c r="U257" s="3"/>
    </row>
    <row r="258" spans="1:21" ht="15.3">
      <c r="A258" s="365"/>
      <c r="B258" s="2"/>
      <c r="C258" s="1"/>
      <c r="D258" s="1"/>
      <c r="E258" s="1"/>
      <c r="F258" s="366"/>
      <c r="G258" s="366"/>
      <c r="H258" s="366"/>
      <c r="I258" s="1"/>
      <c r="J258" s="3"/>
      <c r="K258" s="3"/>
      <c r="L258" s="3"/>
      <c r="M258" s="3"/>
      <c r="N258" s="3"/>
      <c r="O258" s="3"/>
      <c r="P258" s="3"/>
      <c r="Q258" s="3"/>
      <c r="R258" s="3"/>
      <c r="S258" s="3"/>
      <c r="T258" s="3"/>
      <c r="U258" s="3"/>
    </row>
    <row r="259" spans="1:21" ht="15.3">
      <c r="A259" s="365"/>
      <c r="B259" s="2"/>
      <c r="C259" s="1"/>
      <c r="D259" s="1"/>
      <c r="E259" s="1"/>
      <c r="F259" s="366"/>
      <c r="G259" s="366"/>
      <c r="H259" s="366"/>
      <c r="I259" s="1"/>
      <c r="J259" s="3"/>
      <c r="K259" s="3"/>
      <c r="L259" s="3"/>
      <c r="M259" s="3"/>
      <c r="N259" s="3"/>
      <c r="O259" s="3"/>
      <c r="P259" s="3"/>
      <c r="Q259" s="3"/>
      <c r="R259" s="3"/>
      <c r="S259" s="3"/>
      <c r="T259" s="3"/>
      <c r="U259" s="3"/>
    </row>
    <row r="260" spans="1:21" ht="15.3">
      <c r="A260" s="365"/>
      <c r="B260" s="2"/>
      <c r="C260" s="1"/>
      <c r="D260" s="1"/>
      <c r="E260" s="1"/>
      <c r="F260" s="366"/>
      <c r="G260" s="366"/>
      <c r="H260" s="366"/>
      <c r="I260" s="1"/>
      <c r="J260" s="3"/>
      <c r="K260" s="3"/>
      <c r="L260" s="3"/>
      <c r="M260" s="3"/>
      <c r="N260" s="3"/>
      <c r="O260" s="3"/>
      <c r="P260" s="3"/>
      <c r="Q260" s="3"/>
      <c r="R260" s="3"/>
      <c r="S260" s="3"/>
      <c r="T260" s="3"/>
      <c r="U260" s="3"/>
    </row>
    <row r="261" spans="1:21" ht="15.3">
      <c r="A261" s="365"/>
      <c r="B261" s="2"/>
      <c r="C261" s="1"/>
      <c r="D261" s="1"/>
      <c r="E261" s="1"/>
      <c r="F261" s="366"/>
      <c r="G261" s="366"/>
      <c r="H261" s="366"/>
      <c r="I261" s="1"/>
      <c r="J261" s="3"/>
      <c r="K261" s="3"/>
      <c r="L261" s="3"/>
      <c r="M261" s="3"/>
      <c r="N261" s="3"/>
      <c r="O261" s="3"/>
      <c r="P261" s="3"/>
      <c r="Q261" s="3"/>
      <c r="R261" s="3"/>
      <c r="S261" s="3"/>
      <c r="T261" s="3"/>
      <c r="U261" s="3"/>
    </row>
    <row r="262" spans="1:21" ht="15.3">
      <c r="A262" s="365"/>
      <c r="B262" s="2"/>
      <c r="C262" s="1"/>
      <c r="D262" s="1"/>
      <c r="E262" s="1"/>
      <c r="F262" s="366"/>
      <c r="G262" s="366"/>
      <c r="H262" s="366"/>
      <c r="I262" s="1"/>
      <c r="J262" s="3"/>
      <c r="K262" s="3"/>
      <c r="L262" s="3"/>
      <c r="M262" s="3"/>
      <c r="N262" s="3"/>
      <c r="O262" s="3"/>
      <c r="P262" s="3"/>
      <c r="Q262" s="3"/>
      <c r="R262" s="3"/>
      <c r="S262" s="3"/>
      <c r="T262" s="3"/>
      <c r="U262" s="3"/>
    </row>
    <row r="263" spans="1:21" ht="15.3">
      <c r="A263" s="365"/>
      <c r="B263" s="2"/>
      <c r="C263" s="1"/>
      <c r="D263" s="1"/>
      <c r="E263" s="1"/>
      <c r="F263" s="366"/>
      <c r="G263" s="366"/>
      <c r="H263" s="366"/>
      <c r="I263" s="1"/>
      <c r="J263" s="3"/>
      <c r="K263" s="3"/>
      <c r="L263" s="3"/>
      <c r="M263" s="3"/>
      <c r="N263" s="3"/>
      <c r="O263" s="3"/>
      <c r="P263" s="3"/>
      <c r="Q263" s="3"/>
      <c r="R263" s="3"/>
      <c r="S263" s="3"/>
      <c r="T263" s="3"/>
      <c r="U263" s="3"/>
    </row>
    <row r="264" spans="1:21" ht="15.3">
      <c r="A264" s="365"/>
      <c r="B264" s="2"/>
      <c r="C264" s="1"/>
      <c r="D264" s="1"/>
      <c r="E264" s="1"/>
      <c r="F264" s="366"/>
      <c r="G264" s="366"/>
      <c r="H264" s="366"/>
      <c r="I264" s="1"/>
      <c r="J264" s="3"/>
      <c r="K264" s="3"/>
      <c r="L264" s="3"/>
      <c r="M264" s="3"/>
      <c r="N264" s="3"/>
      <c r="O264" s="3"/>
      <c r="P264" s="3"/>
      <c r="Q264" s="3"/>
      <c r="R264" s="3"/>
      <c r="S264" s="3"/>
      <c r="T264" s="3"/>
      <c r="U264" s="3"/>
    </row>
    <row r="265" spans="1:21" ht="15.3">
      <c r="A265" s="365"/>
      <c r="B265" s="2"/>
      <c r="C265" s="1"/>
      <c r="D265" s="1"/>
      <c r="E265" s="1"/>
      <c r="F265" s="366"/>
      <c r="G265" s="366"/>
      <c r="H265" s="366"/>
      <c r="I265" s="1"/>
      <c r="J265" s="3"/>
      <c r="K265" s="3"/>
      <c r="L265" s="3"/>
      <c r="M265" s="3"/>
      <c r="N265" s="3"/>
      <c r="O265" s="3"/>
      <c r="P265" s="3"/>
      <c r="Q265" s="3"/>
      <c r="R265" s="3"/>
      <c r="S265" s="3"/>
      <c r="T265" s="3"/>
      <c r="U265" s="3"/>
    </row>
    <row r="266" spans="1:21" ht="15.3">
      <c r="A266" s="365"/>
      <c r="B266" s="2"/>
      <c r="C266" s="1"/>
      <c r="D266" s="1"/>
      <c r="E266" s="1"/>
      <c r="F266" s="366"/>
      <c r="G266" s="366"/>
      <c r="H266" s="366"/>
      <c r="I266" s="1"/>
      <c r="J266" s="3"/>
      <c r="K266" s="3"/>
      <c r="L266" s="3"/>
      <c r="M266" s="3"/>
      <c r="N266" s="3"/>
      <c r="O266" s="3"/>
      <c r="P266" s="3"/>
      <c r="Q266" s="3"/>
      <c r="R266" s="3"/>
      <c r="S266" s="3"/>
      <c r="T266" s="3"/>
      <c r="U266" s="3"/>
    </row>
    <row r="267" spans="1:21" ht="15.3">
      <c r="A267" s="365"/>
      <c r="B267" s="2"/>
      <c r="C267" s="1"/>
      <c r="D267" s="1"/>
      <c r="E267" s="1"/>
      <c r="F267" s="366"/>
      <c r="G267" s="366"/>
      <c r="H267" s="366"/>
      <c r="I267" s="1"/>
      <c r="J267" s="3"/>
      <c r="K267" s="3"/>
      <c r="L267" s="3"/>
      <c r="M267" s="3"/>
      <c r="N267" s="3"/>
      <c r="O267" s="3"/>
      <c r="P267" s="3"/>
      <c r="Q267" s="3"/>
      <c r="R267" s="3"/>
      <c r="S267" s="3"/>
      <c r="T267" s="3"/>
      <c r="U267" s="3"/>
    </row>
    <row r="268" spans="1:21" ht="15.3">
      <c r="A268" s="365"/>
      <c r="B268" s="2"/>
      <c r="C268" s="1"/>
      <c r="D268" s="1"/>
      <c r="E268" s="1"/>
      <c r="F268" s="366"/>
      <c r="G268" s="366"/>
      <c r="H268" s="366"/>
      <c r="I268" s="1"/>
      <c r="J268" s="3"/>
      <c r="K268" s="3"/>
      <c r="L268" s="3"/>
      <c r="M268" s="3"/>
      <c r="N268" s="3"/>
      <c r="O268" s="3"/>
      <c r="P268" s="3"/>
      <c r="Q268" s="3"/>
      <c r="R268" s="3"/>
      <c r="S268" s="3"/>
      <c r="T268" s="3"/>
      <c r="U268" s="3"/>
    </row>
    <row r="269" spans="1:21" ht="15.3">
      <c r="A269" s="365"/>
      <c r="B269" s="2"/>
      <c r="C269" s="1"/>
      <c r="D269" s="1"/>
      <c r="E269" s="1"/>
      <c r="F269" s="366"/>
      <c r="G269" s="366"/>
      <c r="H269" s="366"/>
      <c r="I269" s="1"/>
      <c r="J269" s="3"/>
      <c r="K269" s="3"/>
      <c r="L269" s="3"/>
      <c r="M269" s="3"/>
      <c r="N269" s="3"/>
      <c r="O269" s="3"/>
      <c r="P269" s="3"/>
      <c r="Q269" s="3"/>
      <c r="R269" s="3"/>
      <c r="S269" s="3"/>
      <c r="T269" s="3"/>
      <c r="U269" s="3"/>
    </row>
    <row r="270" spans="1:21" ht="15.3">
      <c r="A270" s="365"/>
      <c r="B270" s="2"/>
      <c r="C270" s="1"/>
      <c r="D270" s="1"/>
      <c r="E270" s="1"/>
      <c r="F270" s="366"/>
      <c r="G270" s="366"/>
      <c r="H270" s="366"/>
      <c r="I270" s="1"/>
      <c r="J270" s="3"/>
      <c r="K270" s="3"/>
      <c r="L270" s="3"/>
      <c r="M270" s="3"/>
      <c r="N270" s="3"/>
      <c r="O270" s="3"/>
      <c r="P270" s="3"/>
      <c r="Q270" s="3"/>
      <c r="R270" s="3"/>
      <c r="S270" s="3"/>
      <c r="T270" s="3"/>
      <c r="U270" s="3"/>
    </row>
    <row r="271" spans="1:21" ht="15.3">
      <c r="A271" s="365"/>
      <c r="B271" s="2"/>
      <c r="C271" s="1"/>
      <c r="D271" s="1"/>
      <c r="E271" s="1"/>
      <c r="F271" s="366"/>
      <c r="G271" s="366"/>
      <c r="H271" s="366"/>
      <c r="I271" s="1"/>
      <c r="J271" s="3"/>
      <c r="K271" s="3"/>
      <c r="L271" s="3"/>
      <c r="M271" s="3"/>
      <c r="N271" s="3"/>
      <c r="O271" s="3"/>
      <c r="P271" s="3"/>
      <c r="Q271" s="3"/>
      <c r="R271" s="3"/>
      <c r="S271" s="3"/>
      <c r="T271" s="3"/>
      <c r="U271" s="3"/>
    </row>
    <row r="272" spans="1:21" ht="15.3">
      <c r="A272" s="365"/>
      <c r="B272" s="2"/>
      <c r="C272" s="1"/>
      <c r="D272" s="1"/>
      <c r="E272" s="1"/>
      <c r="F272" s="366"/>
      <c r="G272" s="366"/>
      <c r="H272" s="366"/>
      <c r="I272" s="1"/>
      <c r="J272" s="3"/>
      <c r="K272" s="3"/>
      <c r="L272" s="3"/>
      <c r="M272" s="3"/>
      <c r="N272" s="3"/>
      <c r="O272" s="3"/>
      <c r="P272" s="3"/>
      <c r="Q272" s="3"/>
      <c r="R272" s="3"/>
      <c r="S272" s="3"/>
      <c r="T272" s="3"/>
      <c r="U272" s="3"/>
    </row>
    <row r="273" spans="1:21" ht="15.3">
      <c r="A273" s="365"/>
      <c r="B273" s="2"/>
      <c r="C273" s="1"/>
      <c r="D273" s="1"/>
      <c r="E273" s="1"/>
      <c r="F273" s="366"/>
      <c r="G273" s="366"/>
      <c r="H273" s="366"/>
      <c r="I273" s="1"/>
      <c r="J273" s="3"/>
      <c r="K273" s="3"/>
      <c r="L273" s="3"/>
      <c r="M273" s="3"/>
      <c r="N273" s="3"/>
      <c r="O273" s="3"/>
      <c r="P273" s="3"/>
      <c r="Q273" s="3"/>
      <c r="R273" s="3"/>
      <c r="S273" s="3"/>
      <c r="T273" s="3"/>
      <c r="U273" s="3"/>
    </row>
    <row r="274" spans="1:21" ht="15.3">
      <c r="A274" s="365"/>
      <c r="B274" s="2"/>
      <c r="C274" s="1"/>
      <c r="D274" s="1"/>
      <c r="E274" s="1"/>
      <c r="F274" s="366"/>
      <c r="G274" s="366"/>
      <c r="H274" s="366"/>
      <c r="I274" s="1"/>
      <c r="J274" s="3"/>
      <c r="K274" s="3"/>
      <c r="L274" s="3"/>
      <c r="M274" s="3"/>
      <c r="N274" s="3"/>
      <c r="O274" s="3"/>
      <c r="P274" s="3"/>
      <c r="Q274" s="3"/>
      <c r="R274" s="3"/>
      <c r="S274" s="3"/>
      <c r="T274" s="3"/>
      <c r="U274" s="3"/>
    </row>
    <row r="275" spans="1:21" ht="15.3">
      <c r="A275" s="365"/>
      <c r="B275" s="2"/>
      <c r="C275" s="1"/>
      <c r="D275" s="1"/>
      <c r="E275" s="1"/>
      <c r="F275" s="366"/>
      <c r="G275" s="366"/>
      <c r="H275" s="366"/>
      <c r="I275" s="1"/>
      <c r="J275" s="3"/>
      <c r="K275" s="3"/>
      <c r="L275" s="3"/>
      <c r="M275" s="3"/>
      <c r="N275" s="3"/>
      <c r="O275" s="3"/>
      <c r="P275" s="3"/>
      <c r="Q275" s="3"/>
      <c r="R275" s="3"/>
      <c r="S275" s="3"/>
      <c r="T275" s="3"/>
      <c r="U275" s="3"/>
    </row>
    <row r="276" spans="1:21" ht="15.3">
      <c r="A276" s="365"/>
      <c r="B276" s="2"/>
      <c r="C276" s="1"/>
      <c r="D276" s="1"/>
      <c r="E276" s="1"/>
      <c r="F276" s="366"/>
      <c r="G276" s="366"/>
      <c r="H276" s="366"/>
      <c r="I276" s="1"/>
      <c r="J276" s="3"/>
      <c r="K276" s="3"/>
      <c r="L276" s="3"/>
      <c r="M276" s="3"/>
      <c r="N276" s="3"/>
      <c r="O276" s="3"/>
      <c r="P276" s="3"/>
      <c r="Q276" s="3"/>
      <c r="R276" s="3"/>
      <c r="S276" s="3"/>
      <c r="T276" s="3"/>
      <c r="U276" s="3"/>
    </row>
    <row r="277" spans="1:21" ht="15.3">
      <c r="A277" s="365"/>
      <c r="B277" s="2"/>
      <c r="C277" s="1"/>
      <c r="D277" s="1"/>
      <c r="E277" s="1"/>
      <c r="F277" s="366"/>
      <c r="G277" s="366"/>
      <c r="H277" s="366"/>
      <c r="I277" s="1"/>
      <c r="J277" s="3"/>
      <c r="K277" s="3"/>
      <c r="L277" s="3"/>
      <c r="M277" s="3"/>
      <c r="N277" s="3"/>
      <c r="O277" s="3"/>
      <c r="P277" s="3"/>
      <c r="Q277" s="3"/>
      <c r="R277" s="3"/>
      <c r="S277" s="3"/>
      <c r="T277" s="3"/>
      <c r="U277" s="3"/>
    </row>
    <row r="278" spans="1:21" ht="15.3">
      <c r="A278" s="365"/>
      <c r="B278" s="2"/>
      <c r="C278" s="1"/>
      <c r="D278" s="1"/>
      <c r="E278" s="1"/>
      <c r="F278" s="366"/>
      <c r="G278" s="366"/>
      <c r="H278" s="366"/>
      <c r="I278" s="1"/>
      <c r="J278" s="3"/>
      <c r="K278" s="3"/>
      <c r="L278" s="3"/>
      <c r="M278" s="3"/>
      <c r="N278" s="3"/>
      <c r="O278" s="3"/>
      <c r="P278" s="3"/>
      <c r="Q278" s="3"/>
      <c r="R278" s="3"/>
      <c r="S278" s="3"/>
      <c r="T278" s="3"/>
      <c r="U278" s="3"/>
    </row>
    <row r="279" spans="1:21" ht="15.3">
      <c r="A279" s="365"/>
      <c r="B279" s="2"/>
      <c r="C279" s="1"/>
      <c r="D279" s="1"/>
      <c r="E279" s="1"/>
      <c r="F279" s="366"/>
      <c r="G279" s="366"/>
      <c r="H279" s="366"/>
      <c r="I279" s="1"/>
      <c r="J279" s="3"/>
      <c r="K279" s="3"/>
      <c r="L279" s="3"/>
      <c r="M279" s="3"/>
      <c r="N279" s="3"/>
      <c r="O279" s="3"/>
      <c r="P279" s="3"/>
      <c r="Q279" s="3"/>
      <c r="R279" s="3"/>
      <c r="S279" s="3"/>
      <c r="T279" s="3"/>
      <c r="U279" s="3"/>
    </row>
    <row r="280" spans="1:21" ht="15.3">
      <c r="A280" s="365"/>
      <c r="B280" s="2"/>
      <c r="C280" s="1"/>
      <c r="D280" s="1"/>
      <c r="E280" s="1"/>
      <c r="F280" s="366"/>
      <c r="G280" s="366"/>
      <c r="H280" s="366"/>
      <c r="I280" s="1"/>
      <c r="J280" s="3"/>
      <c r="K280" s="3"/>
      <c r="L280" s="3"/>
      <c r="M280" s="3"/>
      <c r="N280" s="3"/>
      <c r="O280" s="3"/>
      <c r="P280" s="3"/>
      <c r="Q280" s="3"/>
      <c r="R280" s="3"/>
      <c r="S280" s="3"/>
      <c r="T280" s="3"/>
      <c r="U280" s="3"/>
    </row>
    <row r="281" spans="1:21" ht="15.3">
      <c r="A281" s="365"/>
      <c r="B281" s="2"/>
      <c r="C281" s="1"/>
      <c r="D281" s="1"/>
      <c r="E281" s="1"/>
      <c r="F281" s="366"/>
      <c r="G281" s="366"/>
      <c r="H281" s="366"/>
      <c r="I281" s="1"/>
      <c r="J281" s="3"/>
      <c r="K281" s="3"/>
      <c r="L281" s="3"/>
      <c r="M281" s="3"/>
      <c r="N281" s="3"/>
      <c r="O281" s="3"/>
      <c r="P281" s="3"/>
      <c r="Q281" s="3"/>
      <c r="R281" s="3"/>
      <c r="S281" s="3"/>
      <c r="T281" s="3"/>
      <c r="U281" s="3"/>
    </row>
    <row r="282" spans="1:21" ht="15.3">
      <c r="A282" s="365"/>
      <c r="B282" s="2"/>
      <c r="C282" s="1"/>
      <c r="D282" s="1"/>
      <c r="E282" s="1"/>
      <c r="F282" s="366"/>
      <c r="G282" s="366"/>
      <c r="H282" s="366"/>
      <c r="I282" s="1"/>
      <c r="J282" s="3"/>
      <c r="K282" s="3"/>
      <c r="L282" s="3"/>
      <c r="M282" s="3"/>
      <c r="N282" s="3"/>
      <c r="O282" s="3"/>
      <c r="P282" s="3"/>
      <c r="Q282" s="3"/>
      <c r="R282" s="3"/>
      <c r="S282" s="3"/>
      <c r="T282" s="3"/>
      <c r="U282" s="3"/>
    </row>
    <row r="283" spans="1:21" ht="15.3">
      <c r="A283" s="365"/>
      <c r="B283" s="2"/>
      <c r="C283" s="1"/>
      <c r="D283" s="1"/>
      <c r="E283" s="1"/>
      <c r="F283" s="366"/>
      <c r="G283" s="366"/>
      <c r="H283" s="366"/>
      <c r="I283" s="1"/>
      <c r="J283" s="3"/>
      <c r="K283" s="3"/>
      <c r="L283" s="3"/>
      <c r="M283" s="3"/>
      <c r="N283" s="3"/>
      <c r="O283" s="3"/>
      <c r="P283" s="3"/>
      <c r="Q283" s="3"/>
      <c r="R283" s="3"/>
      <c r="S283" s="3"/>
      <c r="T283" s="3"/>
      <c r="U283" s="3"/>
    </row>
    <row r="284" spans="1:21" ht="15.3">
      <c r="A284" s="365"/>
      <c r="B284" s="2"/>
      <c r="C284" s="1"/>
      <c r="D284" s="1"/>
      <c r="E284" s="1"/>
      <c r="F284" s="366"/>
      <c r="G284" s="366"/>
      <c r="H284" s="366"/>
      <c r="I284" s="1"/>
      <c r="J284" s="3"/>
      <c r="K284" s="3"/>
      <c r="L284" s="3"/>
      <c r="M284" s="3"/>
      <c r="N284" s="3"/>
      <c r="O284" s="3"/>
      <c r="P284" s="3"/>
      <c r="Q284" s="3"/>
      <c r="R284" s="3"/>
      <c r="S284" s="3"/>
      <c r="T284" s="3"/>
      <c r="U284" s="3"/>
    </row>
    <row r="285" spans="1:21" ht="15.3">
      <c r="A285" s="365"/>
      <c r="B285" s="2"/>
      <c r="C285" s="1"/>
      <c r="D285" s="1"/>
      <c r="E285" s="1"/>
      <c r="F285" s="366"/>
      <c r="G285" s="366"/>
      <c r="H285" s="366"/>
      <c r="I285" s="1"/>
      <c r="J285" s="3"/>
      <c r="K285" s="3"/>
      <c r="L285" s="3"/>
      <c r="M285" s="3"/>
      <c r="N285" s="3"/>
      <c r="O285" s="3"/>
      <c r="P285" s="3"/>
      <c r="Q285" s="3"/>
      <c r="R285" s="3"/>
      <c r="S285" s="3"/>
      <c r="T285" s="3"/>
      <c r="U285" s="3"/>
    </row>
    <row r="286" spans="1:21" ht="15.3">
      <c r="A286" s="365"/>
      <c r="B286" s="2"/>
      <c r="C286" s="1"/>
      <c r="D286" s="1"/>
      <c r="E286" s="1"/>
      <c r="F286" s="366"/>
      <c r="G286" s="366"/>
      <c r="H286" s="366"/>
      <c r="I286" s="1"/>
      <c r="J286" s="3"/>
      <c r="K286" s="3"/>
      <c r="L286" s="3"/>
      <c r="M286" s="3"/>
      <c r="N286" s="3"/>
      <c r="O286" s="3"/>
      <c r="P286" s="3"/>
      <c r="Q286" s="3"/>
      <c r="R286" s="3"/>
      <c r="S286" s="3"/>
      <c r="T286" s="3"/>
      <c r="U286" s="3"/>
    </row>
    <row r="287" spans="1:21" ht="15.3">
      <c r="A287" s="365"/>
      <c r="B287" s="2"/>
      <c r="C287" s="1"/>
      <c r="D287" s="1"/>
      <c r="E287" s="1"/>
      <c r="F287" s="366"/>
      <c r="G287" s="366"/>
      <c r="H287" s="366"/>
      <c r="I287" s="1"/>
      <c r="J287" s="3"/>
      <c r="K287" s="3"/>
      <c r="L287" s="3"/>
      <c r="M287" s="3"/>
      <c r="N287" s="3"/>
      <c r="O287" s="3"/>
      <c r="P287" s="3"/>
      <c r="Q287" s="3"/>
      <c r="R287" s="3"/>
      <c r="S287" s="3"/>
      <c r="T287" s="3"/>
      <c r="U287" s="3"/>
    </row>
    <row r="288" spans="1:21" ht="15.3">
      <c r="A288" s="365"/>
      <c r="B288" s="2"/>
      <c r="C288" s="1"/>
      <c r="D288" s="1"/>
      <c r="E288" s="1"/>
      <c r="F288" s="366"/>
      <c r="G288" s="366"/>
      <c r="H288" s="366"/>
      <c r="I288" s="1"/>
      <c r="J288" s="3"/>
      <c r="K288" s="3"/>
      <c r="L288" s="3"/>
      <c r="M288" s="3"/>
      <c r="N288" s="3"/>
      <c r="O288" s="3"/>
      <c r="P288" s="3"/>
      <c r="Q288" s="3"/>
      <c r="R288" s="3"/>
      <c r="S288" s="3"/>
      <c r="T288" s="3"/>
      <c r="U288" s="3"/>
    </row>
    <row r="289" spans="1:21" ht="15.3">
      <c r="A289" s="365"/>
      <c r="B289" s="2"/>
      <c r="C289" s="1"/>
      <c r="D289" s="1"/>
      <c r="E289" s="1"/>
      <c r="F289" s="366"/>
      <c r="G289" s="366"/>
      <c r="H289" s="366"/>
      <c r="I289" s="1"/>
      <c r="J289" s="3"/>
      <c r="K289" s="3"/>
      <c r="L289" s="3"/>
      <c r="M289" s="3"/>
      <c r="N289" s="3"/>
      <c r="O289" s="3"/>
      <c r="P289" s="3"/>
      <c r="Q289" s="3"/>
      <c r="R289" s="3"/>
      <c r="S289" s="3"/>
      <c r="T289" s="3"/>
      <c r="U289" s="3"/>
    </row>
    <row r="290" spans="1:21" ht="15.3">
      <c r="A290" s="365"/>
      <c r="B290" s="2"/>
      <c r="C290" s="1"/>
      <c r="D290" s="1"/>
      <c r="E290" s="1"/>
      <c r="F290" s="366"/>
      <c r="G290" s="366"/>
      <c r="H290" s="366"/>
      <c r="I290" s="1"/>
      <c r="J290" s="3"/>
      <c r="K290" s="3"/>
      <c r="L290" s="3"/>
      <c r="M290" s="3"/>
      <c r="N290" s="3"/>
      <c r="O290" s="3"/>
      <c r="P290" s="3"/>
      <c r="Q290" s="3"/>
      <c r="R290" s="3"/>
      <c r="S290" s="3"/>
      <c r="T290" s="3"/>
      <c r="U290" s="3"/>
    </row>
    <row r="291" spans="1:21" ht="15.3">
      <c r="A291" s="365"/>
      <c r="B291" s="2"/>
      <c r="C291" s="1"/>
      <c r="D291" s="1"/>
      <c r="E291" s="1"/>
      <c r="F291" s="366"/>
      <c r="G291" s="366"/>
      <c r="H291" s="366"/>
      <c r="I291" s="1"/>
      <c r="J291" s="3"/>
      <c r="K291" s="3"/>
      <c r="L291" s="3"/>
      <c r="M291" s="3"/>
      <c r="N291" s="3"/>
      <c r="O291" s="3"/>
      <c r="P291" s="3"/>
      <c r="Q291" s="3"/>
      <c r="R291" s="3"/>
      <c r="S291" s="3"/>
      <c r="T291" s="3"/>
      <c r="U291" s="3"/>
    </row>
    <row r="292" spans="1:21" ht="15.3">
      <c r="A292" s="365"/>
      <c r="B292" s="2"/>
      <c r="C292" s="1"/>
      <c r="D292" s="1"/>
      <c r="E292" s="1"/>
      <c r="F292" s="366"/>
      <c r="G292" s="366"/>
      <c r="H292" s="366"/>
      <c r="I292" s="1"/>
      <c r="J292" s="3"/>
      <c r="K292" s="3"/>
      <c r="L292" s="3"/>
      <c r="M292" s="3"/>
      <c r="N292" s="3"/>
      <c r="O292" s="3"/>
      <c r="P292" s="3"/>
      <c r="Q292" s="3"/>
      <c r="R292" s="3"/>
      <c r="S292" s="3"/>
      <c r="T292" s="3"/>
      <c r="U292" s="3"/>
    </row>
    <row r="293" spans="1:21" ht="15.3">
      <c r="A293" s="365"/>
      <c r="B293" s="2"/>
      <c r="C293" s="1"/>
      <c r="D293" s="1"/>
      <c r="E293" s="1"/>
      <c r="F293" s="366"/>
      <c r="G293" s="366"/>
      <c r="H293" s="366"/>
      <c r="I293" s="1"/>
      <c r="J293" s="3"/>
      <c r="K293" s="3"/>
      <c r="L293" s="3"/>
      <c r="M293" s="3"/>
      <c r="N293" s="3"/>
      <c r="O293" s="3"/>
      <c r="P293" s="3"/>
      <c r="Q293" s="3"/>
      <c r="R293" s="3"/>
      <c r="S293" s="3"/>
      <c r="T293" s="3"/>
      <c r="U293" s="3"/>
    </row>
    <row r="294" spans="1:21" ht="15.3">
      <c r="A294" s="365"/>
      <c r="B294" s="2"/>
      <c r="C294" s="1"/>
      <c r="D294" s="1"/>
      <c r="E294" s="1"/>
      <c r="F294" s="366"/>
      <c r="G294" s="366"/>
      <c r="H294" s="366"/>
      <c r="I294" s="1"/>
      <c r="J294" s="3"/>
      <c r="K294" s="3"/>
      <c r="L294" s="3"/>
      <c r="M294" s="3"/>
      <c r="N294" s="3"/>
      <c r="O294" s="3"/>
      <c r="P294" s="3"/>
      <c r="Q294" s="3"/>
      <c r="R294" s="3"/>
      <c r="S294" s="3"/>
      <c r="T294" s="3"/>
      <c r="U294" s="3"/>
    </row>
    <row r="295" spans="1:21" ht="15.3">
      <c r="A295" s="365"/>
      <c r="B295" s="2"/>
      <c r="C295" s="1"/>
      <c r="D295" s="1"/>
      <c r="E295" s="1"/>
      <c r="F295" s="366"/>
      <c r="G295" s="366"/>
      <c r="H295" s="366"/>
      <c r="I295" s="1"/>
      <c r="J295" s="3"/>
      <c r="K295" s="3"/>
      <c r="L295" s="3"/>
      <c r="M295" s="3"/>
      <c r="N295" s="3"/>
      <c r="O295" s="3"/>
      <c r="P295" s="3"/>
      <c r="Q295" s="3"/>
      <c r="R295" s="3"/>
      <c r="S295" s="3"/>
      <c r="T295" s="3"/>
      <c r="U295" s="3"/>
    </row>
    <row r="296" spans="1:21" ht="15.3">
      <c r="A296" s="365"/>
      <c r="B296" s="2"/>
      <c r="C296" s="1"/>
      <c r="D296" s="1"/>
      <c r="E296" s="1"/>
      <c r="F296" s="366"/>
      <c r="G296" s="366"/>
      <c r="H296" s="366"/>
      <c r="I296" s="1"/>
      <c r="J296" s="3"/>
      <c r="K296" s="3"/>
      <c r="L296" s="3"/>
      <c r="M296" s="3"/>
      <c r="N296" s="3"/>
      <c r="O296" s="3"/>
      <c r="P296" s="3"/>
      <c r="Q296" s="3"/>
      <c r="R296" s="3"/>
      <c r="S296" s="3"/>
      <c r="T296" s="3"/>
      <c r="U296" s="3"/>
    </row>
    <row r="297" spans="1:21" ht="15.3">
      <c r="A297" s="365"/>
      <c r="B297" s="2"/>
      <c r="C297" s="1"/>
      <c r="D297" s="1"/>
      <c r="E297" s="1"/>
      <c r="F297" s="366"/>
      <c r="G297" s="366"/>
      <c r="H297" s="366"/>
      <c r="I297" s="1"/>
      <c r="J297" s="3"/>
      <c r="K297" s="3"/>
      <c r="L297" s="3"/>
      <c r="M297" s="3"/>
      <c r="N297" s="3"/>
      <c r="O297" s="3"/>
      <c r="P297" s="3"/>
      <c r="Q297" s="3"/>
      <c r="R297" s="3"/>
      <c r="S297" s="3"/>
      <c r="T297" s="3"/>
      <c r="U297" s="3"/>
    </row>
    <row r="298" spans="1:21" ht="15.3">
      <c r="A298" s="365"/>
      <c r="B298" s="2"/>
      <c r="C298" s="1"/>
      <c r="D298" s="1"/>
      <c r="E298" s="1"/>
      <c r="F298" s="366"/>
      <c r="G298" s="366"/>
      <c r="H298" s="366"/>
      <c r="I298" s="1"/>
      <c r="J298" s="3"/>
      <c r="K298" s="3"/>
      <c r="L298" s="3"/>
      <c r="M298" s="3"/>
      <c r="N298" s="3"/>
      <c r="O298" s="3"/>
      <c r="P298" s="3"/>
      <c r="Q298" s="3"/>
      <c r="R298" s="3"/>
      <c r="S298" s="3"/>
      <c r="T298" s="3"/>
      <c r="U298" s="3"/>
    </row>
    <row r="299" spans="1:21" ht="15.3">
      <c r="A299" s="365"/>
      <c r="B299" s="2"/>
      <c r="C299" s="1"/>
      <c r="D299" s="1"/>
      <c r="E299" s="1"/>
      <c r="F299" s="366"/>
      <c r="G299" s="366"/>
      <c r="H299" s="366"/>
      <c r="I299" s="1"/>
      <c r="J299" s="3"/>
      <c r="K299" s="3"/>
      <c r="L299" s="3"/>
      <c r="M299" s="3"/>
      <c r="N299" s="3"/>
      <c r="O299" s="3"/>
      <c r="P299" s="3"/>
      <c r="Q299" s="3"/>
      <c r="R299" s="3"/>
      <c r="S299" s="3"/>
      <c r="T299" s="3"/>
      <c r="U299" s="3"/>
    </row>
    <row r="300" spans="1:21" ht="15.3">
      <c r="A300" s="365"/>
      <c r="B300" s="2"/>
      <c r="C300" s="1"/>
      <c r="D300" s="1"/>
      <c r="E300" s="1"/>
      <c r="F300" s="366"/>
      <c r="G300" s="366"/>
      <c r="H300" s="366"/>
      <c r="I300" s="1"/>
      <c r="J300" s="3"/>
      <c r="K300" s="3"/>
      <c r="L300" s="3"/>
      <c r="M300" s="3"/>
      <c r="N300" s="3"/>
      <c r="O300" s="3"/>
      <c r="P300" s="3"/>
      <c r="Q300" s="3"/>
      <c r="R300" s="3"/>
      <c r="S300" s="3"/>
      <c r="T300" s="3"/>
      <c r="U300" s="3"/>
    </row>
    <row r="301" spans="1:21" ht="15.3">
      <c r="A301" s="365"/>
      <c r="B301" s="2"/>
      <c r="C301" s="1"/>
      <c r="D301" s="1"/>
      <c r="E301" s="1"/>
      <c r="F301" s="366"/>
      <c r="G301" s="366"/>
      <c r="H301" s="366"/>
      <c r="I301" s="1"/>
      <c r="J301" s="3"/>
      <c r="K301" s="3"/>
      <c r="L301" s="3"/>
      <c r="M301" s="3"/>
      <c r="N301" s="3"/>
      <c r="O301" s="3"/>
      <c r="P301" s="3"/>
      <c r="Q301" s="3"/>
      <c r="R301" s="3"/>
      <c r="S301" s="3"/>
      <c r="T301" s="3"/>
      <c r="U301" s="3"/>
    </row>
    <row r="302" spans="1:21" ht="15.3">
      <c r="A302" s="365"/>
      <c r="B302" s="2"/>
      <c r="C302" s="1"/>
      <c r="D302" s="1"/>
      <c r="E302" s="1"/>
      <c r="F302" s="366"/>
      <c r="G302" s="366"/>
      <c r="H302" s="366"/>
      <c r="I302" s="1"/>
      <c r="J302" s="3"/>
      <c r="K302" s="3"/>
      <c r="L302" s="3"/>
      <c r="M302" s="3"/>
      <c r="N302" s="3"/>
      <c r="O302" s="3"/>
      <c r="P302" s="3"/>
      <c r="Q302" s="3"/>
      <c r="R302" s="3"/>
      <c r="S302" s="3"/>
      <c r="T302" s="3"/>
      <c r="U302" s="3"/>
    </row>
    <row r="303" spans="1:21" ht="15.3">
      <c r="A303" s="365"/>
      <c r="B303" s="2"/>
      <c r="C303" s="1"/>
      <c r="D303" s="1"/>
      <c r="E303" s="1"/>
      <c r="F303" s="366"/>
      <c r="G303" s="366"/>
      <c r="H303" s="366"/>
      <c r="I303" s="1"/>
      <c r="J303" s="3"/>
      <c r="K303" s="3"/>
      <c r="L303" s="3"/>
      <c r="M303" s="3"/>
      <c r="N303" s="3"/>
      <c r="O303" s="3"/>
      <c r="P303" s="3"/>
      <c r="Q303" s="3"/>
      <c r="R303" s="3"/>
      <c r="S303" s="3"/>
      <c r="T303" s="3"/>
      <c r="U303" s="3"/>
    </row>
    <row r="304" spans="1:21" ht="15.3">
      <c r="A304" s="365"/>
      <c r="B304" s="2"/>
      <c r="C304" s="1"/>
      <c r="D304" s="1"/>
      <c r="E304" s="1"/>
      <c r="F304" s="366"/>
      <c r="G304" s="366"/>
      <c r="H304" s="366"/>
      <c r="I304" s="1"/>
      <c r="J304" s="3"/>
      <c r="K304" s="3"/>
      <c r="L304" s="3"/>
      <c r="M304" s="3"/>
      <c r="N304" s="3"/>
      <c r="O304" s="3"/>
      <c r="P304" s="3"/>
      <c r="Q304" s="3"/>
      <c r="R304" s="3"/>
      <c r="S304" s="3"/>
      <c r="T304" s="3"/>
      <c r="U304" s="3"/>
    </row>
    <row r="305" spans="1:21" ht="15.3">
      <c r="A305" s="365"/>
      <c r="B305" s="2"/>
      <c r="C305" s="1"/>
      <c r="D305" s="1"/>
      <c r="E305" s="1"/>
      <c r="F305" s="366"/>
      <c r="G305" s="366"/>
      <c r="H305" s="366"/>
      <c r="I305" s="1"/>
      <c r="J305" s="3"/>
      <c r="K305" s="3"/>
      <c r="L305" s="3"/>
      <c r="M305" s="3"/>
      <c r="N305" s="3"/>
      <c r="O305" s="3"/>
      <c r="P305" s="3"/>
      <c r="Q305" s="3"/>
      <c r="R305" s="3"/>
      <c r="S305" s="3"/>
      <c r="T305" s="3"/>
      <c r="U305" s="3"/>
    </row>
    <row r="306" spans="1:21" ht="15.3">
      <c r="A306" s="365"/>
      <c r="B306" s="2"/>
      <c r="C306" s="1"/>
      <c r="D306" s="1"/>
      <c r="E306" s="1"/>
      <c r="F306" s="366"/>
      <c r="G306" s="366"/>
      <c r="H306" s="366"/>
      <c r="I306" s="1"/>
      <c r="J306" s="3"/>
      <c r="K306" s="3"/>
      <c r="L306" s="3"/>
      <c r="M306" s="3"/>
      <c r="N306" s="3"/>
      <c r="O306" s="3"/>
      <c r="P306" s="3"/>
      <c r="Q306" s="3"/>
      <c r="R306" s="3"/>
      <c r="S306" s="3"/>
      <c r="T306" s="3"/>
      <c r="U306" s="3"/>
    </row>
    <row r="307" spans="1:21" ht="15.3">
      <c r="A307" s="365"/>
      <c r="B307" s="2"/>
      <c r="C307" s="1"/>
      <c r="D307" s="1"/>
      <c r="E307" s="1"/>
      <c r="F307" s="366"/>
      <c r="G307" s="366"/>
      <c r="H307" s="366"/>
      <c r="I307" s="1"/>
      <c r="J307" s="3"/>
      <c r="K307" s="3"/>
      <c r="L307" s="3"/>
      <c r="M307" s="3"/>
      <c r="N307" s="3"/>
      <c r="O307" s="3"/>
      <c r="P307" s="3"/>
      <c r="Q307" s="3"/>
      <c r="R307" s="3"/>
      <c r="S307" s="3"/>
      <c r="T307" s="3"/>
      <c r="U307" s="3"/>
    </row>
    <row r="308" spans="1:21" ht="15.3">
      <c r="A308" s="365"/>
      <c r="B308" s="2"/>
      <c r="C308" s="1"/>
      <c r="D308" s="1"/>
      <c r="E308" s="1"/>
      <c r="F308" s="366"/>
      <c r="G308" s="366"/>
      <c r="H308" s="366"/>
      <c r="I308" s="1"/>
      <c r="J308" s="3"/>
      <c r="K308" s="3"/>
      <c r="L308" s="3"/>
      <c r="M308" s="3"/>
      <c r="N308" s="3"/>
      <c r="O308" s="3"/>
      <c r="P308" s="3"/>
      <c r="Q308" s="3"/>
      <c r="R308" s="3"/>
      <c r="S308" s="3"/>
      <c r="T308" s="3"/>
      <c r="U308" s="3"/>
    </row>
    <row r="309" spans="1:21" ht="15.3">
      <c r="A309" s="365"/>
      <c r="B309" s="2"/>
      <c r="C309" s="1"/>
      <c r="D309" s="1"/>
      <c r="E309" s="1"/>
      <c r="F309" s="366"/>
      <c r="G309" s="366"/>
      <c r="H309" s="366"/>
      <c r="I309" s="1"/>
      <c r="J309" s="3"/>
      <c r="K309" s="3"/>
      <c r="L309" s="3"/>
      <c r="M309" s="3"/>
      <c r="N309" s="3"/>
      <c r="O309" s="3"/>
      <c r="P309" s="3"/>
      <c r="Q309" s="3"/>
      <c r="R309" s="3"/>
      <c r="S309" s="3"/>
      <c r="T309" s="3"/>
      <c r="U309" s="3"/>
    </row>
    <row r="310" spans="1:21" ht="15.3">
      <c r="A310" s="365"/>
      <c r="B310" s="2"/>
      <c r="C310" s="1"/>
      <c r="D310" s="1"/>
      <c r="E310" s="1"/>
      <c r="F310" s="366"/>
      <c r="G310" s="366"/>
      <c r="H310" s="366"/>
      <c r="I310" s="1"/>
      <c r="J310" s="3"/>
      <c r="K310" s="3"/>
      <c r="L310" s="3"/>
      <c r="M310" s="3"/>
      <c r="N310" s="3"/>
      <c r="O310" s="3"/>
      <c r="P310" s="3"/>
      <c r="Q310" s="3"/>
      <c r="R310" s="3"/>
      <c r="S310" s="3"/>
      <c r="T310" s="3"/>
      <c r="U310" s="3"/>
    </row>
    <row r="311" spans="1:21" ht="15.3">
      <c r="A311" s="365"/>
      <c r="B311" s="2"/>
      <c r="C311" s="1"/>
      <c r="D311" s="1"/>
      <c r="E311" s="1"/>
      <c r="F311" s="366"/>
      <c r="G311" s="366"/>
      <c r="H311" s="366"/>
      <c r="I311" s="1"/>
      <c r="J311" s="3"/>
      <c r="K311" s="3"/>
      <c r="L311" s="3"/>
      <c r="M311" s="3"/>
      <c r="N311" s="3"/>
      <c r="O311" s="3"/>
      <c r="P311" s="3"/>
      <c r="Q311" s="3"/>
      <c r="R311" s="3"/>
      <c r="S311" s="3"/>
      <c r="T311" s="3"/>
      <c r="U311" s="3"/>
    </row>
    <row r="312" spans="1:21" ht="15.3">
      <c r="A312" s="365"/>
      <c r="B312" s="2"/>
      <c r="C312" s="1"/>
      <c r="D312" s="1"/>
      <c r="E312" s="1"/>
      <c r="F312" s="366"/>
      <c r="G312" s="366"/>
      <c r="H312" s="366"/>
      <c r="I312" s="1"/>
      <c r="J312" s="3"/>
      <c r="K312" s="3"/>
      <c r="L312" s="3"/>
      <c r="M312" s="3"/>
      <c r="N312" s="3"/>
      <c r="O312" s="3"/>
      <c r="P312" s="3"/>
      <c r="Q312" s="3"/>
      <c r="R312" s="3"/>
      <c r="S312" s="3"/>
      <c r="T312" s="3"/>
      <c r="U312" s="3"/>
    </row>
    <row r="313" spans="1:21" ht="15.3">
      <c r="A313" s="365"/>
      <c r="B313" s="2"/>
      <c r="C313" s="1"/>
      <c r="D313" s="1"/>
      <c r="E313" s="1"/>
      <c r="F313" s="366"/>
      <c r="G313" s="366"/>
      <c r="H313" s="366"/>
      <c r="I313" s="1"/>
      <c r="J313" s="3"/>
      <c r="K313" s="3"/>
      <c r="L313" s="3"/>
      <c r="M313" s="3"/>
      <c r="N313" s="3"/>
      <c r="O313" s="3"/>
      <c r="P313" s="3"/>
      <c r="Q313" s="3"/>
      <c r="R313" s="3"/>
      <c r="S313" s="3"/>
      <c r="T313" s="3"/>
      <c r="U313" s="3"/>
    </row>
    <row r="314" spans="1:21" ht="15.3">
      <c r="A314" s="365"/>
      <c r="B314" s="2"/>
      <c r="C314" s="1"/>
      <c r="D314" s="1"/>
      <c r="E314" s="1"/>
      <c r="F314" s="366"/>
      <c r="G314" s="366"/>
      <c r="H314" s="366"/>
      <c r="I314" s="1"/>
      <c r="J314" s="3"/>
      <c r="K314" s="3"/>
      <c r="L314" s="3"/>
      <c r="M314" s="3"/>
      <c r="N314" s="3"/>
      <c r="O314" s="3"/>
      <c r="P314" s="3"/>
      <c r="Q314" s="3"/>
      <c r="R314" s="3"/>
      <c r="S314" s="3"/>
      <c r="T314" s="3"/>
      <c r="U314" s="3"/>
    </row>
    <row r="315" spans="1:21" ht="15.3">
      <c r="A315" s="365"/>
      <c r="B315" s="2"/>
      <c r="C315" s="1"/>
      <c r="D315" s="1"/>
      <c r="E315" s="1"/>
      <c r="F315" s="366"/>
      <c r="G315" s="366"/>
      <c r="H315" s="366"/>
      <c r="I315" s="1"/>
      <c r="J315" s="3"/>
      <c r="K315" s="3"/>
      <c r="L315" s="3"/>
      <c r="M315" s="3"/>
      <c r="N315" s="3"/>
      <c r="O315" s="3"/>
      <c r="P315" s="3"/>
      <c r="Q315" s="3"/>
      <c r="R315" s="3"/>
      <c r="S315" s="3"/>
      <c r="T315" s="3"/>
      <c r="U315" s="3"/>
    </row>
    <row r="316" spans="1:21" ht="15.3">
      <c r="A316" s="365"/>
      <c r="B316" s="2"/>
      <c r="C316" s="1"/>
      <c r="D316" s="1"/>
      <c r="E316" s="1"/>
      <c r="F316" s="366"/>
      <c r="G316" s="366"/>
      <c r="H316" s="366"/>
      <c r="I316" s="1"/>
      <c r="J316" s="3"/>
      <c r="K316" s="3"/>
      <c r="L316" s="3"/>
      <c r="M316" s="3"/>
      <c r="N316" s="3"/>
      <c r="O316" s="3"/>
      <c r="P316" s="3"/>
      <c r="Q316" s="3"/>
      <c r="R316" s="3"/>
      <c r="S316" s="3"/>
      <c r="T316" s="3"/>
      <c r="U316" s="3"/>
    </row>
    <row r="317" spans="1:21" ht="15.3">
      <c r="A317" s="365"/>
      <c r="B317" s="2"/>
      <c r="C317" s="1"/>
      <c r="D317" s="1"/>
      <c r="E317" s="1"/>
      <c r="F317" s="366"/>
      <c r="G317" s="366"/>
      <c r="H317" s="366"/>
      <c r="I317" s="1"/>
      <c r="J317" s="3"/>
      <c r="K317" s="3"/>
      <c r="L317" s="3"/>
      <c r="M317" s="3"/>
      <c r="N317" s="3"/>
      <c r="O317" s="3"/>
      <c r="P317" s="3"/>
      <c r="Q317" s="3"/>
      <c r="R317" s="3"/>
      <c r="S317" s="3"/>
      <c r="T317" s="3"/>
      <c r="U317" s="3"/>
    </row>
    <row r="318" spans="1:21" ht="15.3">
      <c r="A318" s="365"/>
      <c r="B318" s="2"/>
      <c r="C318" s="1"/>
      <c r="D318" s="1"/>
      <c r="E318" s="1"/>
      <c r="F318" s="366"/>
      <c r="G318" s="366"/>
      <c r="H318" s="366"/>
      <c r="I318" s="1"/>
      <c r="J318" s="3"/>
      <c r="K318" s="3"/>
      <c r="L318" s="3"/>
      <c r="M318" s="3"/>
      <c r="N318" s="3"/>
      <c r="O318" s="3"/>
      <c r="P318" s="3"/>
      <c r="Q318" s="3"/>
      <c r="R318" s="3"/>
      <c r="S318" s="3"/>
      <c r="T318" s="3"/>
      <c r="U318" s="3"/>
    </row>
    <row r="319" spans="1:21" ht="15.3">
      <c r="A319" s="365"/>
      <c r="B319" s="2"/>
      <c r="C319" s="1"/>
      <c r="D319" s="1"/>
      <c r="E319" s="1"/>
      <c r="F319" s="366"/>
      <c r="G319" s="366"/>
      <c r="H319" s="366"/>
      <c r="I319" s="1"/>
      <c r="J319" s="3"/>
      <c r="K319" s="3"/>
      <c r="L319" s="3"/>
      <c r="M319" s="3"/>
      <c r="N319" s="3"/>
      <c r="O319" s="3"/>
      <c r="P319" s="3"/>
      <c r="Q319" s="3"/>
      <c r="R319" s="3"/>
      <c r="S319" s="3"/>
      <c r="T319" s="3"/>
      <c r="U319" s="3"/>
    </row>
    <row r="320" spans="1:21" ht="15.3">
      <c r="A320" s="365"/>
      <c r="B320" s="2"/>
      <c r="C320" s="1"/>
      <c r="D320" s="1"/>
      <c r="E320" s="1"/>
      <c r="F320" s="366"/>
      <c r="G320" s="366"/>
      <c r="H320" s="366"/>
      <c r="I320" s="1"/>
      <c r="J320" s="3"/>
      <c r="K320" s="3"/>
      <c r="L320" s="3"/>
      <c r="M320" s="3"/>
      <c r="N320" s="3"/>
      <c r="O320" s="3"/>
      <c r="P320" s="3"/>
      <c r="Q320" s="3"/>
      <c r="R320" s="3"/>
      <c r="S320" s="3"/>
      <c r="T320" s="3"/>
      <c r="U320" s="3"/>
    </row>
    <row r="321" spans="1:21" ht="15.3">
      <c r="A321" s="365"/>
      <c r="B321" s="2"/>
      <c r="C321" s="1"/>
      <c r="D321" s="1"/>
      <c r="E321" s="1"/>
      <c r="F321" s="366"/>
      <c r="G321" s="366"/>
      <c r="H321" s="366"/>
      <c r="I321" s="1"/>
      <c r="J321" s="3"/>
      <c r="K321" s="3"/>
      <c r="L321" s="3"/>
      <c r="M321" s="3"/>
      <c r="N321" s="3"/>
      <c r="O321" s="3"/>
      <c r="P321" s="3"/>
      <c r="Q321" s="3"/>
      <c r="R321" s="3"/>
      <c r="S321" s="3"/>
      <c r="T321" s="3"/>
      <c r="U321" s="3"/>
    </row>
    <row r="322" spans="1:21" ht="15.3">
      <c r="A322" s="365"/>
      <c r="B322" s="2"/>
      <c r="C322" s="1"/>
      <c r="D322" s="1"/>
      <c r="E322" s="1"/>
      <c r="F322" s="366"/>
      <c r="G322" s="366"/>
      <c r="H322" s="366"/>
      <c r="I322" s="1"/>
      <c r="J322" s="3"/>
      <c r="K322" s="3"/>
      <c r="L322" s="3"/>
      <c r="M322" s="3"/>
      <c r="N322" s="3"/>
      <c r="O322" s="3"/>
      <c r="P322" s="3"/>
      <c r="Q322" s="3"/>
      <c r="R322" s="3"/>
      <c r="S322" s="3"/>
      <c r="T322" s="3"/>
      <c r="U322" s="3"/>
    </row>
    <row r="323" spans="1:21" ht="15.3">
      <c r="A323" s="365"/>
      <c r="B323" s="2"/>
      <c r="C323" s="1"/>
      <c r="D323" s="1"/>
      <c r="E323" s="1"/>
      <c r="F323" s="366"/>
      <c r="G323" s="366"/>
      <c r="H323" s="366"/>
      <c r="I323" s="1"/>
      <c r="J323" s="3"/>
      <c r="K323" s="3"/>
      <c r="L323" s="3"/>
      <c r="M323" s="3"/>
      <c r="N323" s="3"/>
      <c r="O323" s="3"/>
      <c r="P323" s="3"/>
      <c r="Q323" s="3"/>
      <c r="R323" s="3"/>
      <c r="S323" s="3"/>
      <c r="T323" s="3"/>
      <c r="U323" s="3"/>
    </row>
    <row r="324" spans="1:21" ht="15.3">
      <c r="A324" s="365"/>
      <c r="B324" s="2"/>
      <c r="C324" s="1"/>
      <c r="D324" s="1"/>
      <c r="E324" s="1"/>
      <c r="F324" s="366"/>
      <c r="G324" s="366"/>
      <c r="H324" s="366"/>
      <c r="I324" s="1"/>
      <c r="J324" s="3"/>
      <c r="K324" s="3"/>
      <c r="L324" s="3"/>
      <c r="M324" s="3"/>
      <c r="N324" s="3"/>
      <c r="O324" s="3"/>
      <c r="P324" s="3"/>
      <c r="Q324" s="3"/>
      <c r="R324" s="3"/>
      <c r="S324" s="3"/>
      <c r="T324" s="3"/>
      <c r="U324" s="3"/>
    </row>
    <row r="325" spans="1:21" ht="15.3">
      <c r="A325" s="365"/>
      <c r="B325" s="2"/>
      <c r="C325" s="1"/>
      <c r="D325" s="1"/>
      <c r="E325" s="1"/>
      <c r="F325" s="366"/>
      <c r="G325" s="366"/>
      <c r="H325" s="366"/>
      <c r="I325" s="1"/>
      <c r="J325" s="3"/>
      <c r="K325" s="3"/>
      <c r="L325" s="3"/>
      <c r="M325" s="3"/>
      <c r="N325" s="3"/>
      <c r="O325" s="3"/>
      <c r="P325" s="3"/>
      <c r="Q325" s="3"/>
      <c r="R325" s="3"/>
      <c r="S325" s="3"/>
      <c r="T325" s="3"/>
      <c r="U325" s="3"/>
    </row>
    <row r="326" spans="1:21" ht="15.3">
      <c r="A326" s="365"/>
      <c r="B326" s="2"/>
      <c r="C326" s="1"/>
      <c r="D326" s="1"/>
      <c r="E326" s="1"/>
      <c r="F326" s="366"/>
      <c r="G326" s="366"/>
      <c r="H326" s="366"/>
      <c r="I326" s="1"/>
      <c r="J326" s="3"/>
      <c r="K326" s="3"/>
      <c r="L326" s="3"/>
      <c r="M326" s="3"/>
      <c r="N326" s="3"/>
      <c r="O326" s="3"/>
      <c r="P326" s="3"/>
      <c r="Q326" s="3"/>
      <c r="R326" s="3"/>
      <c r="S326" s="3"/>
      <c r="T326" s="3"/>
      <c r="U326" s="3"/>
    </row>
    <row r="327" spans="1:21" ht="15.3">
      <c r="A327" s="365"/>
      <c r="B327" s="2"/>
      <c r="C327" s="1"/>
      <c r="D327" s="1"/>
      <c r="E327" s="1"/>
      <c r="F327" s="366"/>
      <c r="G327" s="366"/>
      <c r="H327" s="366"/>
      <c r="I327" s="1"/>
      <c r="J327" s="3"/>
      <c r="K327" s="3"/>
      <c r="L327" s="3"/>
      <c r="M327" s="3"/>
      <c r="N327" s="3"/>
      <c r="O327" s="3"/>
      <c r="P327" s="3"/>
      <c r="Q327" s="3"/>
      <c r="R327" s="3"/>
      <c r="S327" s="3"/>
      <c r="T327" s="3"/>
      <c r="U327" s="3"/>
    </row>
    <row r="328" spans="1:21" ht="15.3">
      <c r="A328" s="365"/>
      <c r="B328" s="2"/>
      <c r="C328" s="1"/>
      <c r="D328" s="1"/>
      <c r="E328" s="1"/>
      <c r="F328" s="366"/>
      <c r="G328" s="366"/>
      <c r="H328" s="366"/>
      <c r="I328" s="1"/>
      <c r="J328" s="3"/>
      <c r="K328" s="3"/>
      <c r="L328" s="3"/>
      <c r="M328" s="3"/>
      <c r="N328" s="3"/>
      <c r="O328" s="3"/>
      <c r="P328" s="3"/>
      <c r="Q328" s="3"/>
      <c r="R328" s="3"/>
      <c r="S328" s="3"/>
      <c r="T328" s="3"/>
      <c r="U328" s="3"/>
    </row>
    <row r="329" spans="1:21" ht="15.3">
      <c r="A329" s="365"/>
      <c r="B329" s="2"/>
      <c r="C329" s="1"/>
      <c r="D329" s="1"/>
      <c r="E329" s="1"/>
      <c r="F329" s="366"/>
      <c r="G329" s="366"/>
      <c r="H329" s="366"/>
      <c r="I329" s="1"/>
      <c r="J329" s="3"/>
      <c r="K329" s="3"/>
      <c r="L329" s="3"/>
      <c r="M329" s="3"/>
      <c r="N329" s="3"/>
      <c r="O329" s="3"/>
      <c r="P329" s="3"/>
      <c r="Q329" s="3"/>
      <c r="R329" s="3"/>
      <c r="S329" s="3"/>
      <c r="T329" s="3"/>
      <c r="U329" s="3"/>
    </row>
    <row r="330" spans="1:21" ht="15.3">
      <c r="A330" s="365"/>
      <c r="B330" s="2"/>
      <c r="C330" s="1"/>
      <c r="D330" s="1"/>
      <c r="E330" s="1"/>
      <c r="F330" s="366"/>
      <c r="G330" s="366"/>
      <c r="H330" s="366"/>
      <c r="I330" s="1"/>
      <c r="J330" s="3"/>
      <c r="K330" s="3"/>
      <c r="L330" s="3"/>
      <c r="M330" s="3"/>
      <c r="N330" s="3"/>
      <c r="O330" s="3"/>
      <c r="P330" s="3"/>
      <c r="Q330" s="3"/>
      <c r="R330" s="3"/>
      <c r="S330" s="3"/>
      <c r="T330" s="3"/>
      <c r="U330" s="3"/>
    </row>
    <row r="331" spans="1:21" ht="15.3">
      <c r="A331" s="365"/>
      <c r="B331" s="2"/>
      <c r="C331" s="1"/>
      <c r="D331" s="1"/>
      <c r="E331" s="1"/>
      <c r="F331" s="366"/>
      <c r="G331" s="366"/>
      <c r="H331" s="366"/>
      <c r="I331" s="1"/>
      <c r="J331" s="3"/>
      <c r="K331" s="3"/>
      <c r="L331" s="3"/>
      <c r="M331" s="3"/>
      <c r="N331" s="3"/>
      <c r="O331" s="3"/>
      <c r="P331" s="3"/>
      <c r="Q331" s="3"/>
      <c r="R331" s="3"/>
      <c r="S331" s="3"/>
      <c r="T331" s="3"/>
      <c r="U331" s="3"/>
    </row>
    <row r="332" spans="1:21" ht="15.3">
      <c r="A332" s="365"/>
      <c r="B332" s="2"/>
      <c r="C332" s="1"/>
      <c r="D332" s="1"/>
      <c r="E332" s="1"/>
      <c r="F332" s="366"/>
      <c r="G332" s="366"/>
      <c r="H332" s="366"/>
      <c r="I332" s="1"/>
      <c r="J332" s="3"/>
      <c r="K332" s="3"/>
      <c r="L332" s="3"/>
      <c r="M332" s="3"/>
      <c r="N332" s="3"/>
      <c r="O332" s="3"/>
      <c r="P332" s="3"/>
      <c r="Q332" s="3"/>
      <c r="R332" s="3"/>
      <c r="S332" s="3"/>
      <c r="T332" s="3"/>
      <c r="U332" s="3"/>
    </row>
    <row r="333" spans="1:21" ht="15.3">
      <c r="A333" s="365"/>
      <c r="B333" s="2"/>
      <c r="C333" s="1"/>
      <c r="D333" s="1"/>
      <c r="E333" s="1"/>
      <c r="F333" s="366"/>
      <c r="G333" s="366"/>
      <c r="H333" s="366"/>
      <c r="I333" s="1"/>
      <c r="J333" s="3"/>
      <c r="K333" s="3"/>
      <c r="L333" s="3"/>
      <c r="M333" s="3"/>
      <c r="N333" s="3"/>
      <c r="O333" s="3"/>
      <c r="P333" s="3"/>
      <c r="Q333" s="3"/>
      <c r="R333" s="3"/>
      <c r="S333" s="3"/>
      <c r="T333" s="3"/>
      <c r="U333" s="3"/>
    </row>
    <row r="334" spans="1:21" ht="15.3">
      <c r="A334" s="365"/>
      <c r="B334" s="2"/>
      <c r="C334" s="1"/>
      <c r="D334" s="1"/>
      <c r="E334" s="1"/>
      <c r="F334" s="366"/>
      <c r="G334" s="366"/>
      <c r="H334" s="366"/>
      <c r="I334" s="1"/>
      <c r="J334" s="3"/>
      <c r="K334" s="3"/>
      <c r="L334" s="3"/>
      <c r="M334" s="3"/>
      <c r="N334" s="3"/>
      <c r="O334" s="3"/>
      <c r="P334" s="3"/>
      <c r="Q334" s="3"/>
      <c r="R334" s="3"/>
      <c r="S334" s="3"/>
      <c r="T334" s="3"/>
      <c r="U334" s="3"/>
    </row>
    <row r="335" spans="1:21" ht="15.3">
      <c r="A335" s="365"/>
      <c r="B335" s="2"/>
      <c r="C335" s="1"/>
      <c r="D335" s="1"/>
      <c r="E335" s="1"/>
      <c r="F335" s="366"/>
      <c r="G335" s="366"/>
      <c r="H335" s="366"/>
      <c r="I335" s="1"/>
      <c r="J335" s="3"/>
      <c r="K335" s="3"/>
      <c r="L335" s="3"/>
      <c r="M335" s="3"/>
      <c r="N335" s="3"/>
      <c r="O335" s="3"/>
      <c r="P335" s="3"/>
      <c r="Q335" s="3"/>
      <c r="R335" s="3"/>
      <c r="S335" s="3"/>
      <c r="T335" s="3"/>
      <c r="U335" s="3"/>
    </row>
    <row r="336" spans="1:21" ht="15.3">
      <c r="A336" s="365"/>
      <c r="B336" s="2"/>
      <c r="C336" s="1"/>
      <c r="D336" s="1"/>
      <c r="E336" s="1"/>
      <c r="F336" s="366"/>
      <c r="G336" s="366"/>
      <c r="H336" s="366"/>
      <c r="I336" s="1"/>
      <c r="J336" s="3"/>
      <c r="K336" s="3"/>
      <c r="L336" s="3"/>
      <c r="M336" s="3"/>
      <c r="N336" s="3"/>
      <c r="O336" s="3"/>
      <c r="P336" s="3"/>
      <c r="Q336" s="3"/>
      <c r="R336" s="3"/>
      <c r="S336" s="3"/>
      <c r="T336" s="3"/>
      <c r="U336" s="3"/>
    </row>
    <row r="337" spans="1:21" ht="15.3">
      <c r="A337" s="365"/>
      <c r="B337" s="2"/>
      <c r="C337" s="1"/>
      <c r="D337" s="1"/>
      <c r="E337" s="1"/>
      <c r="F337" s="366"/>
      <c r="G337" s="366"/>
      <c r="H337" s="366"/>
      <c r="I337" s="1"/>
      <c r="J337" s="3"/>
      <c r="K337" s="3"/>
      <c r="L337" s="3"/>
      <c r="M337" s="3"/>
      <c r="N337" s="3"/>
      <c r="O337" s="3"/>
      <c r="P337" s="3"/>
      <c r="Q337" s="3"/>
      <c r="R337" s="3"/>
      <c r="S337" s="3"/>
      <c r="T337" s="3"/>
      <c r="U337" s="3"/>
    </row>
    <row r="338" spans="1:21" ht="15.3">
      <c r="A338" s="365"/>
      <c r="B338" s="2"/>
      <c r="C338" s="1"/>
      <c r="D338" s="1"/>
      <c r="E338" s="1"/>
      <c r="F338" s="366"/>
      <c r="G338" s="366"/>
      <c r="H338" s="366"/>
      <c r="I338" s="1"/>
      <c r="J338" s="3"/>
      <c r="K338" s="3"/>
      <c r="L338" s="3"/>
      <c r="M338" s="3"/>
      <c r="N338" s="3"/>
      <c r="O338" s="3"/>
      <c r="P338" s="3"/>
      <c r="Q338" s="3"/>
      <c r="R338" s="3"/>
      <c r="S338" s="3"/>
      <c r="T338" s="3"/>
      <c r="U338" s="3"/>
    </row>
    <row r="339" spans="1:21" ht="15.3">
      <c r="A339" s="365"/>
      <c r="B339" s="2"/>
      <c r="C339" s="1"/>
      <c r="D339" s="1"/>
      <c r="E339" s="1"/>
      <c r="F339" s="366"/>
      <c r="G339" s="366"/>
      <c r="H339" s="366"/>
      <c r="I339" s="1"/>
      <c r="J339" s="3"/>
      <c r="K339" s="3"/>
      <c r="L339" s="3"/>
      <c r="M339" s="3"/>
      <c r="N339" s="3"/>
      <c r="O339" s="3"/>
      <c r="P339" s="3"/>
      <c r="Q339" s="3"/>
      <c r="R339" s="3"/>
      <c r="S339" s="3"/>
      <c r="T339" s="3"/>
      <c r="U339" s="3"/>
    </row>
    <row r="340" spans="1:21" ht="15.3">
      <c r="A340" s="365"/>
      <c r="B340" s="2"/>
      <c r="C340" s="1"/>
      <c r="D340" s="1"/>
      <c r="E340" s="1"/>
      <c r="F340" s="366"/>
      <c r="G340" s="366"/>
      <c r="H340" s="366"/>
      <c r="I340" s="1"/>
      <c r="J340" s="3"/>
      <c r="K340" s="3"/>
      <c r="L340" s="3"/>
      <c r="M340" s="3"/>
      <c r="N340" s="3"/>
      <c r="O340" s="3"/>
      <c r="P340" s="3"/>
      <c r="Q340" s="3"/>
      <c r="R340" s="3"/>
      <c r="S340" s="3"/>
      <c r="T340" s="3"/>
      <c r="U340" s="3"/>
    </row>
    <row r="341" spans="1:21" ht="15.3">
      <c r="A341" s="365"/>
      <c r="B341" s="2"/>
      <c r="C341" s="1"/>
      <c r="D341" s="1"/>
      <c r="E341" s="1"/>
      <c r="F341" s="366"/>
      <c r="G341" s="366"/>
      <c r="H341" s="366"/>
      <c r="I341" s="1"/>
      <c r="J341" s="3"/>
      <c r="K341" s="3"/>
      <c r="L341" s="3"/>
      <c r="M341" s="3"/>
      <c r="N341" s="3"/>
      <c r="O341" s="3"/>
      <c r="P341" s="3"/>
      <c r="Q341" s="3"/>
      <c r="R341" s="3"/>
      <c r="S341" s="3"/>
      <c r="T341" s="3"/>
      <c r="U341" s="3"/>
    </row>
    <row r="342" spans="1:21" ht="15.3">
      <c r="A342" s="365"/>
      <c r="B342" s="2"/>
      <c r="C342" s="1"/>
      <c r="D342" s="1"/>
      <c r="E342" s="1"/>
      <c r="F342" s="366"/>
      <c r="G342" s="366"/>
      <c r="H342" s="366"/>
      <c r="I342" s="1"/>
      <c r="J342" s="3"/>
      <c r="K342" s="3"/>
      <c r="L342" s="3"/>
      <c r="M342" s="3"/>
      <c r="N342" s="3"/>
      <c r="O342" s="3"/>
      <c r="P342" s="3"/>
      <c r="Q342" s="3"/>
      <c r="R342" s="3"/>
      <c r="S342" s="3"/>
      <c r="T342" s="3"/>
      <c r="U342" s="3"/>
    </row>
    <row r="343" spans="1:21" ht="15.3">
      <c r="A343" s="365"/>
      <c r="B343" s="2"/>
      <c r="C343" s="1"/>
      <c r="D343" s="1"/>
      <c r="E343" s="1"/>
      <c r="F343" s="366"/>
      <c r="G343" s="366"/>
      <c r="H343" s="366"/>
      <c r="I343" s="1"/>
      <c r="J343" s="3"/>
      <c r="K343" s="3"/>
      <c r="L343" s="3"/>
      <c r="M343" s="3"/>
      <c r="N343" s="3"/>
      <c r="O343" s="3"/>
      <c r="P343" s="3"/>
      <c r="Q343" s="3"/>
      <c r="R343" s="3"/>
      <c r="S343" s="3"/>
      <c r="T343" s="3"/>
      <c r="U343" s="3"/>
    </row>
    <row r="344" spans="1:21" ht="15.3">
      <c r="A344" s="365"/>
      <c r="B344" s="2"/>
      <c r="C344" s="1"/>
      <c r="D344" s="1"/>
      <c r="E344" s="1"/>
      <c r="F344" s="366"/>
      <c r="G344" s="366"/>
      <c r="H344" s="366"/>
      <c r="I344" s="1"/>
      <c r="J344" s="3"/>
      <c r="K344" s="3"/>
      <c r="L344" s="3"/>
      <c r="M344" s="3"/>
      <c r="N344" s="3"/>
      <c r="O344" s="3"/>
      <c r="P344" s="3"/>
      <c r="Q344" s="3"/>
      <c r="R344" s="3"/>
      <c r="S344" s="3"/>
      <c r="T344" s="3"/>
      <c r="U344" s="3"/>
    </row>
    <row r="345" spans="1:21" ht="15.3">
      <c r="A345" s="365"/>
      <c r="B345" s="2"/>
      <c r="C345" s="1"/>
      <c r="D345" s="1"/>
      <c r="E345" s="1"/>
      <c r="F345" s="366"/>
      <c r="G345" s="366"/>
      <c r="H345" s="366"/>
      <c r="I345" s="1"/>
      <c r="J345" s="3"/>
      <c r="K345" s="3"/>
      <c r="L345" s="3"/>
      <c r="M345" s="3"/>
      <c r="N345" s="3"/>
      <c r="O345" s="3"/>
      <c r="P345" s="3"/>
      <c r="Q345" s="3"/>
      <c r="R345" s="3"/>
      <c r="S345" s="3"/>
      <c r="T345" s="3"/>
      <c r="U345" s="3"/>
    </row>
    <row r="346" spans="1:21" ht="15.3">
      <c r="A346" s="365"/>
      <c r="B346" s="2"/>
      <c r="C346" s="1"/>
      <c r="D346" s="1"/>
      <c r="E346" s="1"/>
      <c r="F346" s="366"/>
      <c r="G346" s="366"/>
      <c r="H346" s="366"/>
      <c r="I346" s="1"/>
      <c r="J346" s="3"/>
      <c r="K346" s="3"/>
      <c r="L346" s="3"/>
      <c r="M346" s="3"/>
      <c r="N346" s="3"/>
      <c r="O346" s="3"/>
      <c r="P346" s="3"/>
      <c r="Q346" s="3"/>
      <c r="R346" s="3"/>
      <c r="S346" s="3"/>
      <c r="T346" s="3"/>
      <c r="U346" s="3"/>
    </row>
    <row r="347" spans="1:21" ht="15.3">
      <c r="A347" s="365"/>
      <c r="B347" s="2"/>
      <c r="C347" s="1"/>
      <c r="D347" s="1"/>
      <c r="E347" s="1"/>
      <c r="F347" s="366"/>
      <c r="G347" s="366"/>
      <c r="H347" s="366"/>
      <c r="I347" s="1"/>
      <c r="J347" s="3"/>
      <c r="K347" s="3"/>
      <c r="L347" s="3"/>
      <c r="M347" s="3"/>
      <c r="N347" s="3"/>
      <c r="O347" s="3"/>
      <c r="P347" s="3"/>
      <c r="Q347" s="3"/>
      <c r="R347" s="3"/>
      <c r="S347" s="3"/>
      <c r="T347" s="3"/>
      <c r="U347" s="3"/>
    </row>
    <row r="348" spans="1:21" ht="15.3">
      <c r="A348" s="365"/>
      <c r="B348" s="2"/>
      <c r="C348" s="1"/>
      <c r="D348" s="1"/>
      <c r="E348" s="1"/>
      <c r="F348" s="366"/>
      <c r="G348" s="366"/>
      <c r="H348" s="366"/>
      <c r="I348" s="1"/>
      <c r="J348" s="3"/>
      <c r="K348" s="3"/>
      <c r="L348" s="3"/>
      <c r="M348" s="3"/>
      <c r="N348" s="3"/>
      <c r="O348" s="3"/>
      <c r="P348" s="3"/>
      <c r="Q348" s="3"/>
      <c r="R348" s="3"/>
      <c r="S348" s="3"/>
      <c r="T348" s="3"/>
      <c r="U348" s="3"/>
    </row>
    <row r="349" spans="1:21" ht="15.3">
      <c r="A349" s="365"/>
      <c r="B349" s="2"/>
      <c r="C349" s="1"/>
      <c r="D349" s="1"/>
      <c r="E349" s="1"/>
      <c r="F349" s="366"/>
      <c r="G349" s="366"/>
      <c r="H349" s="366"/>
      <c r="I349" s="1"/>
      <c r="J349" s="3"/>
      <c r="K349" s="3"/>
      <c r="L349" s="3"/>
      <c r="M349" s="3"/>
      <c r="N349" s="3"/>
      <c r="O349" s="3"/>
      <c r="P349" s="3"/>
      <c r="Q349" s="3"/>
      <c r="R349" s="3"/>
      <c r="S349" s="3"/>
      <c r="T349" s="3"/>
      <c r="U349" s="3"/>
    </row>
    <row r="350" spans="1:21" ht="15.3">
      <c r="A350" s="365"/>
      <c r="B350" s="2"/>
      <c r="C350" s="1"/>
      <c r="D350" s="1"/>
      <c r="E350" s="1"/>
      <c r="F350" s="366"/>
      <c r="G350" s="366"/>
      <c r="H350" s="366"/>
      <c r="I350" s="1"/>
      <c r="J350" s="3"/>
      <c r="K350" s="3"/>
      <c r="L350" s="3"/>
      <c r="M350" s="3"/>
      <c r="N350" s="3"/>
      <c r="O350" s="3"/>
      <c r="P350" s="3"/>
      <c r="Q350" s="3"/>
      <c r="R350" s="3"/>
      <c r="S350" s="3"/>
      <c r="T350" s="3"/>
      <c r="U350" s="3"/>
    </row>
    <row r="351" spans="1:21" ht="15.3">
      <c r="A351" s="365"/>
      <c r="B351" s="2"/>
      <c r="C351" s="1"/>
      <c r="D351" s="1"/>
      <c r="E351" s="1"/>
      <c r="F351" s="366"/>
      <c r="G351" s="366"/>
      <c r="H351" s="366"/>
      <c r="I351" s="1"/>
      <c r="J351" s="3"/>
      <c r="K351" s="3"/>
      <c r="L351" s="3"/>
      <c r="M351" s="3"/>
      <c r="N351" s="3"/>
      <c r="O351" s="3"/>
      <c r="P351" s="3"/>
      <c r="Q351" s="3"/>
      <c r="R351" s="3"/>
      <c r="S351" s="3"/>
      <c r="T351" s="3"/>
      <c r="U351" s="3"/>
    </row>
    <row r="352" spans="1:21" ht="15.3">
      <c r="A352" s="365"/>
      <c r="B352" s="2"/>
      <c r="C352" s="1"/>
      <c r="D352" s="1"/>
      <c r="E352" s="1"/>
      <c r="F352" s="366"/>
      <c r="G352" s="366"/>
      <c r="H352" s="366"/>
      <c r="I352" s="1"/>
      <c r="J352" s="3"/>
      <c r="K352" s="3"/>
      <c r="L352" s="3"/>
      <c r="M352" s="3"/>
      <c r="N352" s="3"/>
      <c r="O352" s="3"/>
      <c r="P352" s="3"/>
      <c r="Q352" s="3"/>
      <c r="R352" s="3"/>
      <c r="S352" s="3"/>
      <c r="T352" s="3"/>
      <c r="U352" s="3"/>
    </row>
    <row r="353" spans="1:21" ht="15.3">
      <c r="A353" s="365"/>
      <c r="B353" s="2"/>
      <c r="C353" s="1"/>
      <c r="D353" s="1"/>
      <c r="E353" s="1"/>
      <c r="F353" s="366"/>
      <c r="G353" s="366"/>
      <c r="H353" s="366"/>
      <c r="I353" s="1"/>
      <c r="J353" s="3"/>
      <c r="K353" s="3"/>
      <c r="L353" s="3"/>
      <c r="M353" s="3"/>
      <c r="N353" s="3"/>
      <c r="O353" s="3"/>
      <c r="P353" s="3"/>
      <c r="Q353" s="3"/>
      <c r="R353" s="3"/>
      <c r="S353" s="3"/>
      <c r="T353" s="3"/>
      <c r="U353" s="3"/>
    </row>
    <row r="354" spans="1:21" ht="15.3">
      <c r="A354" s="365"/>
      <c r="B354" s="2"/>
      <c r="C354" s="1"/>
      <c r="D354" s="1"/>
      <c r="E354" s="1"/>
      <c r="F354" s="366"/>
      <c r="G354" s="366"/>
      <c r="H354" s="366"/>
      <c r="I354" s="1"/>
      <c r="J354" s="3"/>
      <c r="K354" s="3"/>
      <c r="L354" s="3"/>
      <c r="M354" s="3"/>
      <c r="N354" s="3"/>
      <c r="O354" s="3"/>
      <c r="P354" s="3"/>
      <c r="Q354" s="3"/>
      <c r="R354" s="3"/>
      <c r="S354" s="3"/>
      <c r="T354" s="3"/>
      <c r="U354" s="3"/>
    </row>
    <row r="355" spans="1:21" ht="15.3">
      <c r="A355" s="365"/>
      <c r="B355" s="2"/>
      <c r="C355" s="1"/>
      <c r="D355" s="1"/>
      <c r="E355" s="1"/>
      <c r="F355" s="366"/>
      <c r="G355" s="366"/>
      <c r="H355" s="366"/>
      <c r="I355" s="1"/>
      <c r="J355" s="3"/>
      <c r="K355" s="3"/>
      <c r="L355" s="3"/>
      <c r="M355" s="3"/>
      <c r="N355" s="3"/>
      <c r="O355" s="3"/>
      <c r="P355" s="3"/>
      <c r="Q355" s="3"/>
      <c r="R355" s="3"/>
      <c r="S355" s="3"/>
      <c r="T355" s="3"/>
      <c r="U355" s="3"/>
    </row>
    <row r="356" spans="1:21" ht="15.3">
      <c r="A356" s="365"/>
      <c r="B356" s="2"/>
      <c r="C356" s="1"/>
      <c r="D356" s="1"/>
      <c r="E356" s="1"/>
      <c r="F356" s="366"/>
      <c r="G356" s="366"/>
      <c r="H356" s="366"/>
      <c r="I356" s="1"/>
      <c r="J356" s="3"/>
      <c r="K356" s="3"/>
      <c r="L356" s="3"/>
      <c r="M356" s="3"/>
      <c r="N356" s="3"/>
      <c r="O356" s="3"/>
      <c r="P356" s="3"/>
      <c r="Q356" s="3"/>
      <c r="R356" s="3"/>
      <c r="S356" s="3"/>
      <c r="T356" s="3"/>
      <c r="U356" s="3"/>
    </row>
    <row r="357" spans="1:21" ht="15.3">
      <c r="A357" s="365"/>
      <c r="B357" s="2"/>
      <c r="C357" s="1"/>
      <c r="D357" s="1"/>
      <c r="E357" s="1"/>
      <c r="F357" s="366"/>
      <c r="G357" s="366"/>
      <c r="H357" s="366"/>
      <c r="I357" s="1"/>
      <c r="J357" s="3"/>
      <c r="K357" s="3"/>
      <c r="L357" s="3"/>
      <c r="M357" s="3"/>
      <c r="N357" s="3"/>
      <c r="O357" s="3"/>
      <c r="P357" s="3"/>
      <c r="Q357" s="3"/>
      <c r="R357" s="3"/>
      <c r="S357" s="3"/>
      <c r="T357" s="3"/>
      <c r="U357" s="3"/>
    </row>
    <row r="358" spans="1:21" ht="15.3">
      <c r="A358" s="365"/>
      <c r="B358" s="2"/>
      <c r="C358" s="1"/>
      <c r="D358" s="1"/>
      <c r="E358" s="1"/>
      <c r="F358" s="366"/>
      <c r="G358" s="366"/>
      <c r="H358" s="366"/>
      <c r="I358" s="1"/>
      <c r="J358" s="3"/>
      <c r="K358" s="3"/>
      <c r="L358" s="3"/>
      <c r="M358" s="3"/>
      <c r="N358" s="3"/>
      <c r="O358" s="3"/>
      <c r="P358" s="3"/>
      <c r="Q358" s="3"/>
      <c r="R358" s="3"/>
      <c r="S358" s="3"/>
      <c r="T358" s="3"/>
      <c r="U358" s="3"/>
    </row>
    <row r="359" spans="1:21" ht="15.3">
      <c r="A359" s="365"/>
      <c r="B359" s="2"/>
      <c r="C359" s="1"/>
      <c r="D359" s="1"/>
      <c r="E359" s="1"/>
      <c r="F359" s="366"/>
      <c r="G359" s="366"/>
      <c r="H359" s="366"/>
      <c r="I359" s="1"/>
      <c r="J359" s="3"/>
      <c r="K359" s="3"/>
      <c r="L359" s="3"/>
      <c r="M359" s="3"/>
      <c r="N359" s="3"/>
      <c r="O359" s="3"/>
      <c r="P359" s="3"/>
      <c r="Q359" s="3"/>
      <c r="R359" s="3"/>
      <c r="S359" s="3"/>
      <c r="T359" s="3"/>
      <c r="U359" s="3"/>
    </row>
    <row r="360" spans="1:21" ht="15.3">
      <c r="A360" s="365"/>
      <c r="B360" s="2"/>
      <c r="C360" s="1"/>
      <c r="D360" s="1"/>
      <c r="E360" s="1"/>
      <c r="F360" s="366"/>
      <c r="G360" s="366"/>
      <c r="H360" s="366"/>
      <c r="I360" s="1"/>
      <c r="J360" s="3"/>
      <c r="K360" s="3"/>
      <c r="L360" s="3"/>
      <c r="M360" s="3"/>
      <c r="N360" s="3"/>
      <c r="O360" s="3"/>
      <c r="P360" s="3"/>
      <c r="Q360" s="3"/>
      <c r="R360" s="3"/>
      <c r="S360" s="3"/>
      <c r="T360" s="3"/>
      <c r="U360" s="3"/>
    </row>
    <row r="361" spans="1:21" ht="15.3">
      <c r="A361" s="365"/>
      <c r="B361" s="2"/>
      <c r="C361" s="1"/>
      <c r="D361" s="1"/>
      <c r="E361" s="1"/>
      <c r="F361" s="366"/>
      <c r="G361" s="366"/>
      <c r="H361" s="366"/>
      <c r="I361" s="1"/>
      <c r="J361" s="3"/>
      <c r="K361" s="3"/>
      <c r="L361" s="3"/>
      <c r="M361" s="3"/>
      <c r="N361" s="3"/>
      <c r="O361" s="3"/>
      <c r="P361" s="3"/>
      <c r="Q361" s="3"/>
      <c r="R361" s="3"/>
      <c r="S361" s="3"/>
      <c r="T361" s="3"/>
      <c r="U361" s="3"/>
    </row>
    <row r="362" spans="1:21" ht="15.3">
      <c r="A362" s="365"/>
      <c r="B362" s="2"/>
      <c r="C362" s="1"/>
      <c r="D362" s="1"/>
      <c r="E362" s="1"/>
      <c r="F362" s="366"/>
      <c r="G362" s="366"/>
      <c r="H362" s="366"/>
      <c r="I362" s="1"/>
      <c r="J362" s="3"/>
      <c r="K362" s="3"/>
      <c r="L362" s="3"/>
      <c r="M362" s="3"/>
      <c r="N362" s="3"/>
      <c r="O362" s="3"/>
      <c r="P362" s="3"/>
      <c r="Q362" s="3"/>
      <c r="R362" s="3"/>
      <c r="S362" s="3"/>
      <c r="T362" s="3"/>
      <c r="U362" s="3"/>
    </row>
    <row r="363" spans="1:21" ht="15.3">
      <c r="A363" s="365"/>
      <c r="B363" s="2"/>
      <c r="C363" s="1"/>
      <c r="D363" s="1"/>
      <c r="E363" s="1"/>
      <c r="F363" s="366"/>
      <c r="G363" s="366"/>
      <c r="H363" s="366"/>
      <c r="I363" s="1"/>
      <c r="J363" s="3"/>
      <c r="K363" s="3"/>
      <c r="L363" s="3"/>
      <c r="M363" s="3"/>
      <c r="N363" s="3"/>
      <c r="O363" s="3"/>
      <c r="P363" s="3"/>
      <c r="Q363" s="3"/>
      <c r="R363" s="3"/>
      <c r="S363" s="3"/>
      <c r="T363" s="3"/>
      <c r="U363" s="3"/>
    </row>
    <row r="364" spans="1:21" ht="15.3">
      <c r="A364" s="365"/>
      <c r="B364" s="2"/>
      <c r="C364" s="1"/>
      <c r="D364" s="1"/>
      <c r="E364" s="1"/>
      <c r="F364" s="366"/>
      <c r="G364" s="366"/>
      <c r="H364" s="366"/>
      <c r="I364" s="1"/>
      <c r="J364" s="3"/>
      <c r="K364" s="3"/>
      <c r="L364" s="3"/>
      <c r="M364" s="3"/>
      <c r="N364" s="3"/>
      <c r="O364" s="3"/>
      <c r="P364" s="3"/>
      <c r="Q364" s="3"/>
      <c r="R364" s="3"/>
      <c r="S364" s="3"/>
      <c r="T364" s="3"/>
      <c r="U364" s="3"/>
    </row>
    <row r="365" spans="1:21" ht="15.3">
      <c r="A365" s="365"/>
      <c r="B365" s="2"/>
      <c r="C365" s="1"/>
      <c r="D365" s="1"/>
      <c r="E365" s="1"/>
      <c r="F365" s="366"/>
      <c r="G365" s="366"/>
      <c r="H365" s="366"/>
      <c r="I365" s="1"/>
      <c r="J365" s="3"/>
      <c r="K365" s="3"/>
      <c r="L365" s="3"/>
      <c r="M365" s="3"/>
      <c r="N365" s="3"/>
      <c r="O365" s="3"/>
      <c r="P365" s="3"/>
      <c r="Q365" s="3"/>
      <c r="R365" s="3"/>
      <c r="S365" s="3"/>
      <c r="T365" s="3"/>
      <c r="U365" s="3"/>
    </row>
    <row r="366" spans="1:21" ht="15.3">
      <c r="A366" s="365"/>
      <c r="B366" s="2"/>
      <c r="C366" s="1"/>
      <c r="D366" s="1"/>
      <c r="E366" s="1"/>
      <c r="F366" s="366"/>
      <c r="G366" s="366"/>
      <c r="H366" s="366"/>
      <c r="I366" s="1"/>
      <c r="J366" s="3"/>
      <c r="K366" s="3"/>
      <c r="L366" s="3"/>
      <c r="M366" s="3"/>
      <c r="N366" s="3"/>
      <c r="O366" s="3"/>
      <c r="P366" s="3"/>
      <c r="Q366" s="3"/>
      <c r="R366" s="3"/>
      <c r="S366" s="3"/>
      <c r="T366" s="3"/>
      <c r="U366" s="3"/>
    </row>
    <row r="367" spans="1:21" ht="15.3">
      <c r="A367" s="365"/>
      <c r="B367" s="2"/>
      <c r="C367" s="1"/>
      <c r="D367" s="1"/>
      <c r="E367" s="1"/>
      <c r="F367" s="366"/>
      <c r="G367" s="366"/>
      <c r="H367" s="366"/>
      <c r="I367" s="1"/>
      <c r="J367" s="3"/>
      <c r="K367" s="3"/>
      <c r="L367" s="3"/>
      <c r="M367" s="3"/>
      <c r="N367" s="3"/>
      <c r="O367" s="3"/>
      <c r="P367" s="3"/>
      <c r="Q367" s="3"/>
      <c r="R367" s="3"/>
      <c r="S367" s="3"/>
      <c r="T367" s="3"/>
      <c r="U367" s="3"/>
    </row>
    <row r="368" spans="1:21" ht="15.3">
      <c r="A368" s="365"/>
      <c r="B368" s="2"/>
      <c r="C368" s="1"/>
      <c r="D368" s="1"/>
      <c r="E368" s="1"/>
      <c r="F368" s="366"/>
      <c r="G368" s="366"/>
      <c r="H368" s="366"/>
      <c r="I368" s="1"/>
      <c r="J368" s="3"/>
      <c r="K368" s="3"/>
      <c r="L368" s="3"/>
      <c r="M368" s="3"/>
      <c r="N368" s="3"/>
      <c r="O368" s="3"/>
      <c r="P368" s="3"/>
      <c r="Q368" s="3"/>
      <c r="R368" s="3"/>
      <c r="S368" s="3"/>
      <c r="T368" s="3"/>
      <c r="U368" s="3"/>
    </row>
    <row r="369" spans="1:21" ht="15.3">
      <c r="A369" s="365"/>
      <c r="B369" s="2"/>
      <c r="C369" s="1"/>
      <c r="D369" s="1"/>
      <c r="E369" s="1"/>
      <c r="F369" s="366"/>
      <c r="G369" s="366"/>
      <c r="H369" s="366"/>
      <c r="I369" s="1"/>
      <c r="J369" s="3"/>
      <c r="K369" s="3"/>
      <c r="L369" s="3"/>
      <c r="M369" s="3"/>
      <c r="N369" s="3"/>
      <c r="O369" s="3"/>
      <c r="P369" s="3"/>
      <c r="Q369" s="3"/>
      <c r="R369" s="3"/>
      <c r="S369" s="3"/>
      <c r="T369" s="3"/>
      <c r="U369" s="3"/>
    </row>
    <row r="370" spans="1:21" ht="15.3">
      <c r="A370" s="365"/>
      <c r="B370" s="2"/>
      <c r="C370" s="1"/>
      <c r="D370" s="1"/>
      <c r="E370" s="1"/>
      <c r="F370" s="366"/>
      <c r="G370" s="366"/>
      <c r="H370" s="366"/>
      <c r="I370" s="1"/>
      <c r="J370" s="3"/>
      <c r="K370" s="3"/>
      <c r="L370" s="3"/>
      <c r="M370" s="3"/>
      <c r="N370" s="3"/>
      <c r="O370" s="3"/>
      <c r="P370" s="3"/>
      <c r="Q370" s="3"/>
      <c r="R370" s="3"/>
      <c r="S370" s="3"/>
      <c r="T370" s="3"/>
      <c r="U370" s="3"/>
    </row>
    <row r="371" spans="1:21" ht="15.3">
      <c r="A371" s="365"/>
      <c r="B371" s="2"/>
      <c r="C371" s="1"/>
      <c r="D371" s="1"/>
      <c r="E371" s="1"/>
      <c r="F371" s="366"/>
      <c r="G371" s="366"/>
      <c r="H371" s="366"/>
      <c r="I371" s="1"/>
      <c r="J371" s="3"/>
      <c r="K371" s="3"/>
      <c r="L371" s="3"/>
      <c r="M371" s="3"/>
      <c r="N371" s="3"/>
      <c r="O371" s="3"/>
      <c r="P371" s="3"/>
      <c r="Q371" s="3"/>
      <c r="R371" s="3"/>
      <c r="S371" s="3"/>
      <c r="T371" s="3"/>
      <c r="U371" s="3"/>
    </row>
    <row r="372" spans="1:21" ht="15.3">
      <c r="A372" s="365"/>
      <c r="B372" s="2"/>
      <c r="C372" s="1"/>
      <c r="D372" s="1"/>
      <c r="E372" s="1"/>
      <c r="F372" s="366"/>
      <c r="G372" s="366"/>
      <c r="H372" s="366"/>
      <c r="I372" s="1"/>
      <c r="J372" s="3"/>
      <c r="K372" s="3"/>
      <c r="L372" s="3"/>
      <c r="M372" s="3"/>
      <c r="N372" s="3"/>
      <c r="O372" s="3"/>
      <c r="P372" s="3"/>
      <c r="Q372" s="3"/>
      <c r="R372" s="3"/>
      <c r="S372" s="3"/>
      <c r="T372" s="3"/>
      <c r="U372" s="3"/>
    </row>
    <row r="373" spans="1:21" ht="15.3">
      <c r="A373" s="365"/>
      <c r="B373" s="2"/>
      <c r="C373" s="1"/>
      <c r="D373" s="1"/>
      <c r="E373" s="1"/>
      <c r="F373" s="366"/>
      <c r="G373" s="366"/>
      <c r="H373" s="366"/>
      <c r="I373" s="1"/>
      <c r="J373" s="3"/>
      <c r="K373" s="3"/>
      <c r="L373" s="3"/>
      <c r="M373" s="3"/>
      <c r="N373" s="3"/>
      <c r="O373" s="3"/>
      <c r="P373" s="3"/>
      <c r="Q373" s="3"/>
      <c r="R373" s="3"/>
      <c r="S373" s="3"/>
      <c r="T373" s="3"/>
      <c r="U373" s="3"/>
    </row>
    <row r="374" spans="1:21" ht="15.3">
      <c r="A374" s="365"/>
      <c r="B374" s="2"/>
      <c r="C374" s="1"/>
      <c r="D374" s="1"/>
      <c r="E374" s="1"/>
      <c r="F374" s="366"/>
      <c r="G374" s="366"/>
      <c r="H374" s="366"/>
      <c r="I374" s="1"/>
      <c r="J374" s="3"/>
      <c r="K374" s="3"/>
      <c r="L374" s="3"/>
      <c r="M374" s="3"/>
      <c r="N374" s="3"/>
      <c r="O374" s="3"/>
      <c r="P374" s="3"/>
      <c r="Q374" s="3"/>
      <c r="R374" s="3"/>
      <c r="S374" s="3"/>
      <c r="T374" s="3"/>
      <c r="U374" s="3"/>
    </row>
    <row r="375" spans="1:21" ht="15.3">
      <c r="A375" s="365"/>
      <c r="B375" s="2"/>
      <c r="C375" s="1"/>
      <c r="D375" s="1"/>
      <c r="E375" s="1"/>
      <c r="F375" s="366"/>
      <c r="G375" s="366"/>
      <c r="H375" s="366"/>
      <c r="I375" s="1"/>
      <c r="J375" s="3"/>
      <c r="K375" s="3"/>
      <c r="L375" s="3"/>
      <c r="M375" s="3"/>
      <c r="N375" s="3"/>
      <c r="O375" s="3"/>
      <c r="P375" s="3"/>
      <c r="Q375" s="3"/>
      <c r="R375" s="3"/>
      <c r="S375" s="3"/>
      <c r="T375" s="3"/>
      <c r="U375" s="3"/>
    </row>
    <row r="376" spans="1:21" ht="15.3">
      <c r="A376" s="365"/>
      <c r="B376" s="2"/>
      <c r="C376" s="1"/>
      <c r="D376" s="1"/>
      <c r="E376" s="1"/>
      <c r="F376" s="366"/>
      <c r="G376" s="366"/>
      <c r="H376" s="366"/>
      <c r="I376" s="1"/>
      <c r="J376" s="3"/>
      <c r="K376" s="3"/>
      <c r="L376" s="3"/>
      <c r="M376" s="3"/>
      <c r="N376" s="3"/>
      <c r="O376" s="3"/>
      <c r="P376" s="3"/>
      <c r="Q376" s="3"/>
      <c r="R376" s="3"/>
      <c r="S376" s="3"/>
      <c r="T376" s="3"/>
      <c r="U376" s="3"/>
    </row>
    <row r="377" spans="1:21" ht="15.3">
      <c r="A377" s="365"/>
      <c r="B377" s="2"/>
      <c r="C377" s="1"/>
      <c r="D377" s="1"/>
      <c r="E377" s="1"/>
      <c r="F377" s="366"/>
      <c r="G377" s="366"/>
      <c r="H377" s="366"/>
      <c r="I377" s="1"/>
      <c r="J377" s="3"/>
      <c r="K377" s="3"/>
      <c r="L377" s="3"/>
      <c r="M377" s="3"/>
      <c r="N377" s="3"/>
      <c r="O377" s="3"/>
      <c r="P377" s="3"/>
      <c r="Q377" s="3"/>
      <c r="R377" s="3"/>
      <c r="S377" s="3"/>
      <c r="T377" s="3"/>
      <c r="U377" s="3"/>
    </row>
    <row r="378" spans="1:21" ht="15.3">
      <c r="A378" s="365"/>
      <c r="B378" s="2"/>
      <c r="C378" s="1"/>
      <c r="D378" s="1"/>
      <c r="E378" s="1"/>
      <c r="F378" s="366"/>
      <c r="G378" s="366"/>
      <c r="H378" s="366"/>
      <c r="I378" s="1"/>
      <c r="J378" s="3"/>
      <c r="K378" s="3"/>
      <c r="L378" s="3"/>
      <c r="M378" s="3"/>
      <c r="N378" s="3"/>
      <c r="O378" s="3"/>
      <c r="P378" s="3"/>
      <c r="Q378" s="3"/>
      <c r="R378" s="3"/>
      <c r="S378" s="3"/>
      <c r="T378" s="3"/>
      <c r="U378" s="3"/>
    </row>
    <row r="379" spans="1:21" ht="15.3">
      <c r="A379" s="365"/>
      <c r="B379" s="2"/>
      <c r="C379" s="1"/>
      <c r="D379" s="1"/>
      <c r="E379" s="1"/>
      <c r="F379" s="366"/>
      <c r="G379" s="366"/>
      <c r="H379" s="366"/>
      <c r="I379" s="1"/>
      <c r="J379" s="3"/>
      <c r="K379" s="3"/>
      <c r="L379" s="3"/>
      <c r="M379" s="3"/>
      <c r="N379" s="3"/>
      <c r="O379" s="3"/>
      <c r="P379" s="3"/>
      <c r="Q379" s="3"/>
      <c r="R379" s="3"/>
      <c r="S379" s="3"/>
      <c r="T379" s="3"/>
      <c r="U379" s="3"/>
    </row>
    <row r="380" spans="1:21" ht="15.3">
      <c r="A380" s="365"/>
      <c r="B380" s="2"/>
      <c r="C380" s="1"/>
      <c r="D380" s="1"/>
      <c r="E380" s="1"/>
      <c r="F380" s="366"/>
      <c r="G380" s="366"/>
      <c r="H380" s="366"/>
      <c r="I380" s="1"/>
      <c r="J380" s="3"/>
      <c r="K380" s="3"/>
      <c r="L380" s="3"/>
      <c r="M380" s="3"/>
      <c r="N380" s="3"/>
      <c r="O380" s="3"/>
      <c r="P380" s="3"/>
      <c r="Q380" s="3"/>
      <c r="R380" s="3"/>
      <c r="S380" s="3"/>
      <c r="T380" s="3"/>
      <c r="U380" s="3"/>
    </row>
    <row r="381" spans="1:21" ht="15.3">
      <c r="A381" s="365"/>
      <c r="B381" s="2"/>
      <c r="C381" s="1"/>
      <c r="D381" s="1"/>
      <c r="E381" s="1"/>
      <c r="F381" s="366"/>
      <c r="G381" s="366"/>
      <c r="H381" s="366"/>
      <c r="I381" s="1"/>
      <c r="J381" s="3"/>
      <c r="K381" s="3"/>
      <c r="L381" s="3"/>
      <c r="M381" s="3"/>
      <c r="N381" s="3"/>
      <c r="O381" s="3"/>
      <c r="P381" s="3"/>
      <c r="Q381" s="3"/>
      <c r="R381" s="3"/>
      <c r="S381" s="3"/>
      <c r="T381" s="3"/>
      <c r="U381" s="3"/>
    </row>
    <row r="382" spans="1:21" ht="15.3">
      <c r="A382" s="365"/>
      <c r="B382" s="2"/>
      <c r="C382" s="1"/>
      <c r="D382" s="1"/>
      <c r="E382" s="1"/>
      <c r="F382" s="366"/>
      <c r="G382" s="366"/>
      <c r="H382" s="366"/>
      <c r="I382" s="1"/>
      <c r="J382" s="3"/>
      <c r="K382" s="3"/>
      <c r="L382" s="3"/>
      <c r="M382" s="3"/>
      <c r="N382" s="3"/>
      <c r="O382" s="3"/>
      <c r="P382" s="3"/>
      <c r="Q382" s="3"/>
      <c r="R382" s="3"/>
      <c r="S382" s="3"/>
      <c r="T382" s="3"/>
      <c r="U382" s="3"/>
    </row>
    <row r="383" spans="1:21" ht="15.3">
      <c r="A383" s="365"/>
      <c r="B383" s="2"/>
      <c r="C383" s="1"/>
      <c r="D383" s="1"/>
      <c r="E383" s="1"/>
      <c r="F383" s="366"/>
      <c r="G383" s="366"/>
      <c r="H383" s="366"/>
      <c r="I383" s="1"/>
      <c r="J383" s="3"/>
      <c r="K383" s="3"/>
      <c r="L383" s="3"/>
      <c r="M383" s="3"/>
      <c r="N383" s="3"/>
      <c r="O383" s="3"/>
      <c r="P383" s="3"/>
      <c r="Q383" s="3"/>
      <c r="R383" s="3"/>
      <c r="S383" s="3"/>
      <c r="T383" s="3"/>
      <c r="U383" s="3"/>
    </row>
    <row r="384" spans="1:21" ht="15.3">
      <c r="A384" s="365"/>
      <c r="B384" s="2"/>
      <c r="C384" s="1"/>
      <c r="D384" s="1"/>
      <c r="E384" s="1"/>
      <c r="F384" s="366"/>
      <c r="G384" s="366"/>
      <c r="H384" s="366"/>
      <c r="I384" s="1"/>
      <c r="J384" s="3"/>
      <c r="K384" s="3"/>
      <c r="L384" s="3"/>
      <c r="M384" s="3"/>
      <c r="N384" s="3"/>
      <c r="O384" s="3"/>
      <c r="P384" s="3"/>
      <c r="Q384" s="3"/>
      <c r="R384" s="3"/>
      <c r="S384" s="3"/>
      <c r="T384" s="3"/>
      <c r="U384" s="3"/>
    </row>
    <row r="385" spans="1:21" ht="15.3">
      <c r="A385" s="365"/>
      <c r="B385" s="2"/>
      <c r="C385" s="1"/>
      <c r="D385" s="1"/>
      <c r="E385" s="1"/>
      <c r="F385" s="366"/>
      <c r="G385" s="366"/>
      <c r="H385" s="366"/>
      <c r="I385" s="1"/>
      <c r="J385" s="3"/>
      <c r="K385" s="3"/>
      <c r="L385" s="3"/>
      <c r="M385" s="3"/>
      <c r="N385" s="3"/>
      <c r="O385" s="3"/>
      <c r="P385" s="3"/>
      <c r="Q385" s="3"/>
      <c r="R385" s="3"/>
      <c r="S385" s="3"/>
      <c r="T385" s="3"/>
      <c r="U385" s="3"/>
    </row>
    <row r="386" spans="1:21" ht="15.3">
      <c r="A386" s="365"/>
      <c r="B386" s="2"/>
      <c r="C386" s="1"/>
      <c r="D386" s="1"/>
      <c r="E386" s="1"/>
      <c r="F386" s="366"/>
      <c r="G386" s="366"/>
      <c r="H386" s="366"/>
      <c r="I386" s="1"/>
      <c r="J386" s="3"/>
      <c r="K386" s="3"/>
      <c r="L386" s="3"/>
      <c r="M386" s="3"/>
      <c r="N386" s="3"/>
      <c r="O386" s="3"/>
      <c r="P386" s="3"/>
      <c r="Q386" s="3"/>
      <c r="R386" s="3"/>
      <c r="S386" s="3"/>
      <c r="T386" s="3"/>
      <c r="U386" s="3"/>
    </row>
    <row r="387" spans="1:21" ht="15.3">
      <c r="A387" s="365"/>
      <c r="B387" s="2"/>
      <c r="C387" s="1"/>
      <c r="D387" s="1"/>
      <c r="E387" s="1"/>
      <c r="F387" s="366"/>
      <c r="G387" s="366"/>
      <c r="H387" s="366"/>
      <c r="I387" s="1"/>
      <c r="J387" s="3"/>
      <c r="K387" s="3"/>
      <c r="L387" s="3"/>
      <c r="M387" s="3"/>
      <c r="N387" s="3"/>
      <c r="O387" s="3"/>
      <c r="P387" s="3"/>
      <c r="Q387" s="3"/>
      <c r="R387" s="3"/>
      <c r="S387" s="3"/>
      <c r="T387" s="3"/>
      <c r="U387" s="3"/>
    </row>
    <row r="388" spans="1:21" ht="15.3">
      <c r="A388" s="365"/>
      <c r="B388" s="2"/>
      <c r="C388" s="1"/>
      <c r="D388" s="1"/>
      <c r="E388" s="1"/>
      <c r="F388" s="366"/>
      <c r="G388" s="366"/>
      <c r="H388" s="366"/>
      <c r="I388" s="1"/>
      <c r="J388" s="3"/>
      <c r="K388" s="3"/>
      <c r="L388" s="3"/>
      <c r="M388" s="3"/>
      <c r="N388" s="3"/>
      <c r="O388" s="3"/>
      <c r="P388" s="3"/>
      <c r="Q388" s="3"/>
      <c r="R388" s="3"/>
      <c r="S388" s="3"/>
      <c r="T388" s="3"/>
      <c r="U388" s="3"/>
    </row>
    <row r="389" spans="1:21" ht="15.3">
      <c r="A389" s="365"/>
      <c r="B389" s="2"/>
      <c r="C389" s="1"/>
      <c r="D389" s="1"/>
      <c r="E389" s="1"/>
      <c r="F389" s="366"/>
      <c r="G389" s="366"/>
      <c r="H389" s="366"/>
      <c r="I389" s="1"/>
      <c r="J389" s="3"/>
      <c r="K389" s="3"/>
      <c r="L389" s="3"/>
      <c r="M389" s="3"/>
      <c r="N389" s="3"/>
      <c r="O389" s="3"/>
      <c r="P389" s="3"/>
      <c r="Q389" s="3"/>
      <c r="R389" s="3"/>
      <c r="S389" s="3"/>
      <c r="T389" s="3"/>
      <c r="U389" s="3"/>
    </row>
    <row r="390" spans="1:21" ht="15.3">
      <c r="A390" s="365"/>
      <c r="B390" s="2"/>
      <c r="C390" s="1"/>
      <c r="D390" s="1"/>
      <c r="E390" s="1"/>
      <c r="F390" s="366"/>
      <c r="G390" s="366"/>
      <c r="H390" s="366"/>
      <c r="I390" s="1"/>
      <c r="J390" s="3"/>
      <c r="K390" s="3"/>
      <c r="L390" s="3"/>
      <c r="M390" s="3"/>
      <c r="N390" s="3"/>
      <c r="O390" s="3"/>
      <c r="P390" s="3"/>
      <c r="Q390" s="3"/>
      <c r="R390" s="3"/>
      <c r="S390" s="3"/>
      <c r="T390" s="3"/>
      <c r="U390" s="3"/>
    </row>
    <row r="391" spans="1:21" ht="15.3">
      <c r="A391" s="365"/>
      <c r="B391" s="2"/>
      <c r="C391" s="1"/>
      <c r="D391" s="1"/>
      <c r="E391" s="1"/>
      <c r="F391" s="366"/>
      <c r="G391" s="366"/>
      <c r="H391" s="366"/>
      <c r="I391" s="1"/>
      <c r="J391" s="3"/>
      <c r="K391" s="3"/>
      <c r="L391" s="3"/>
      <c r="M391" s="3"/>
      <c r="N391" s="3"/>
      <c r="O391" s="3"/>
      <c r="P391" s="3"/>
      <c r="Q391" s="3"/>
      <c r="R391" s="3"/>
      <c r="S391" s="3"/>
      <c r="T391" s="3"/>
      <c r="U391" s="3"/>
    </row>
    <row r="392" spans="1:21" ht="15.3">
      <c r="A392" s="365"/>
      <c r="B392" s="2"/>
      <c r="C392" s="1"/>
      <c r="D392" s="1"/>
      <c r="E392" s="1"/>
      <c r="F392" s="366"/>
      <c r="G392" s="366"/>
      <c r="H392" s="366"/>
      <c r="I392" s="1"/>
      <c r="J392" s="3"/>
      <c r="K392" s="3"/>
      <c r="L392" s="3"/>
      <c r="M392" s="3"/>
      <c r="N392" s="3"/>
      <c r="O392" s="3"/>
      <c r="P392" s="3"/>
      <c r="Q392" s="3"/>
      <c r="R392" s="3"/>
      <c r="S392" s="3"/>
      <c r="T392" s="3"/>
      <c r="U392" s="3"/>
    </row>
    <row r="393" spans="1:21" ht="15.3">
      <c r="A393" s="365"/>
      <c r="B393" s="2"/>
      <c r="C393" s="1"/>
      <c r="D393" s="1"/>
      <c r="E393" s="1"/>
      <c r="F393" s="366"/>
      <c r="G393" s="366"/>
      <c r="H393" s="366"/>
      <c r="I393" s="1"/>
      <c r="J393" s="3"/>
      <c r="K393" s="3"/>
      <c r="L393" s="3"/>
      <c r="M393" s="3"/>
      <c r="N393" s="3"/>
      <c r="O393" s="3"/>
      <c r="P393" s="3"/>
      <c r="Q393" s="3"/>
      <c r="R393" s="3"/>
      <c r="S393" s="3"/>
      <c r="T393" s="3"/>
      <c r="U393" s="3"/>
    </row>
    <row r="394" spans="1:21" ht="15.3">
      <c r="A394" s="365"/>
      <c r="B394" s="2"/>
      <c r="C394" s="1"/>
      <c r="D394" s="1"/>
      <c r="E394" s="1"/>
      <c r="F394" s="366"/>
      <c r="G394" s="366"/>
      <c r="H394" s="366"/>
      <c r="I394" s="1"/>
      <c r="J394" s="3"/>
      <c r="K394" s="3"/>
      <c r="L394" s="3"/>
      <c r="M394" s="3"/>
      <c r="N394" s="3"/>
      <c r="O394" s="3"/>
      <c r="P394" s="3"/>
      <c r="Q394" s="3"/>
      <c r="R394" s="3"/>
      <c r="S394" s="3"/>
      <c r="T394" s="3"/>
      <c r="U394" s="3"/>
    </row>
    <row r="395" spans="1:21" ht="15.3">
      <c r="A395" s="365"/>
      <c r="B395" s="2"/>
      <c r="C395" s="1"/>
      <c r="D395" s="1"/>
      <c r="E395" s="1"/>
      <c r="F395" s="366"/>
      <c r="G395" s="366"/>
      <c r="H395" s="366"/>
      <c r="I395" s="1"/>
      <c r="J395" s="3"/>
      <c r="K395" s="3"/>
      <c r="L395" s="3"/>
      <c r="M395" s="3"/>
      <c r="N395" s="3"/>
      <c r="O395" s="3"/>
      <c r="P395" s="3"/>
      <c r="Q395" s="3"/>
      <c r="R395" s="3"/>
      <c r="S395" s="3"/>
      <c r="T395" s="3"/>
      <c r="U395" s="3"/>
    </row>
    <row r="396" spans="1:21" ht="15.3">
      <c r="A396" s="365"/>
      <c r="B396" s="2"/>
      <c r="C396" s="1"/>
      <c r="D396" s="1"/>
      <c r="E396" s="1"/>
      <c r="F396" s="366"/>
      <c r="G396" s="366"/>
      <c r="H396" s="366"/>
      <c r="I396" s="1"/>
      <c r="J396" s="3"/>
      <c r="K396" s="3"/>
      <c r="L396" s="3"/>
      <c r="M396" s="3"/>
      <c r="N396" s="3"/>
      <c r="O396" s="3"/>
      <c r="P396" s="3"/>
      <c r="Q396" s="3"/>
      <c r="R396" s="3"/>
      <c r="S396" s="3"/>
      <c r="T396" s="3"/>
      <c r="U396" s="3"/>
    </row>
    <row r="397" spans="1:21" ht="15.3">
      <c r="A397" s="365"/>
      <c r="B397" s="2"/>
      <c r="C397" s="1"/>
      <c r="D397" s="1"/>
      <c r="E397" s="1"/>
      <c r="F397" s="366"/>
      <c r="G397" s="366"/>
      <c r="H397" s="366"/>
      <c r="I397" s="1"/>
      <c r="J397" s="3"/>
      <c r="K397" s="3"/>
      <c r="L397" s="3"/>
      <c r="M397" s="3"/>
      <c r="N397" s="3"/>
      <c r="O397" s="3"/>
      <c r="P397" s="3"/>
      <c r="Q397" s="3"/>
      <c r="R397" s="3"/>
      <c r="S397" s="3"/>
      <c r="T397" s="3"/>
      <c r="U397" s="3"/>
    </row>
    <row r="398" spans="1:21" ht="15.3">
      <c r="A398" s="365"/>
      <c r="B398" s="2"/>
      <c r="C398" s="1"/>
      <c r="D398" s="1"/>
      <c r="E398" s="1"/>
      <c r="F398" s="366"/>
      <c r="G398" s="366"/>
      <c r="H398" s="366"/>
      <c r="I398" s="1"/>
      <c r="J398" s="3"/>
      <c r="K398" s="3"/>
      <c r="L398" s="3"/>
      <c r="M398" s="3"/>
      <c r="N398" s="3"/>
      <c r="O398" s="3"/>
      <c r="P398" s="3"/>
      <c r="Q398" s="3"/>
      <c r="R398" s="3"/>
      <c r="S398" s="3"/>
      <c r="T398" s="3"/>
      <c r="U398" s="3"/>
    </row>
    <row r="399" spans="1:21" ht="15.3">
      <c r="A399" s="365"/>
      <c r="B399" s="2"/>
      <c r="C399" s="1"/>
      <c r="D399" s="1"/>
      <c r="E399" s="1"/>
      <c r="F399" s="366"/>
      <c r="G399" s="366"/>
      <c r="H399" s="366"/>
      <c r="I399" s="1"/>
      <c r="J399" s="3"/>
      <c r="K399" s="3"/>
      <c r="L399" s="3"/>
      <c r="M399" s="3"/>
      <c r="N399" s="3"/>
      <c r="O399" s="3"/>
      <c r="P399" s="3"/>
      <c r="Q399" s="3"/>
      <c r="R399" s="3"/>
      <c r="S399" s="3"/>
      <c r="T399" s="3"/>
      <c r="U399" s="3"/>
    </row>
    <row r="400" spans="1:21" ht="15.3">
      <c r="A400" s="365"/>
      <c r="B400" s="2"/>
      <c r="C400" s="1"/>
      <c r="D400" s="1"/>
      <c r="E400" s="1"/>
      <c r="F400" s="366"/>
      <c r="G400" s="366"/>
      <c r="H400" s="366"/>
      <c r="I400" s="1"/>
      <c r="J400" s="3"/>
      <c r="K400" s="3"/>
      <c r="L400" s="3"/>
      <c r="M400" s="3"/>
      <c r="N400" s="3"/>
      <c r="O400" s="3"/>
      <c r="P400" s="3"/>
      <c r="Q400" s="3"/>
      <c r="R400" s="3"/>
      <c r="S400" s="3"/>
      <c r="T400" s="3"/>
      <c r="U400" s="3"/>
    </row>
    <row r="401" spans="1:21" ht="15.3">
      <c r="A401" s="365"/>
      <c r="B401" s="2"/>
      <c r="C401" s="1"/>
      <c r="D401" s="1"/>
      <c r="E401" s="1"/>
      <c r="F401" s="366"/>
      <c r="G401" s="366"/>
      <c r="H401" s="366"/>
      <c r="I401" s="1"/>
      <c r="J401" s="3"/>
      <c r="K401" s="3"/>
      <c r="L401" s="3"/>
      <c r="M401" s="3"/>
      <c r="N401" s="3"/>
      <c r="O401" s="3"/>
      <c r="P401" s="3"/>
      <c r="Q401" s="3"/>
      <c r="R401" s="3"/>
      <c r="S401" s="3"/>
      <c r="T401" s="3"/>
      <c r="U401" s="3"/>
    </row>
    <row r="402" spans="1:21" ht="15.3">
      <c r="A402" s="365"/>
      <c r="B402" s="2"/>
      <c r="C402" s="1"/>
      <c r="D402" s="1"/>
      <c r="E402" s="1"/>
      <c r="F402" s="366"/>
      <c r="G402" s="366"/>
      <c r="H402" s="366"/>
      <c r="I402" s="1"/>
      <c r="J402" s="3"/>
      <c r="K402" s="3"/>
      <c r="L402" s="3"/>
      <c r="M402" s="3"/>
      <c r="N402" s="3"/>
      <c r="O402" s="3"/>
      <c r="P402" s="3"/>
      <c r="Q402" s="3"/>
      <c r="R402" s="3"/>
      <c r="S402" s="3"/>
      <c r="T402" s="3"/>
      <c r="U402" s="3"/>
    </row>
    <row r="403" spans="1:21" ht="15.3">
      <c r="A403" s="365"/>
      <c r="B403" s="2"/>
      <c r="C403" s="1"/>
      <c r="D403" s="1"/>
      <c r="E403" s="1"/>
      <c r="F403" s="366"/>
      <c r="G403" s="366"/>
      <c r="H403" s="366"/>
      <c r="I403" s="1"/>
      <c r="J403" s="3"/>
      <c r="K403" s="3"/>
      <c r="L403" s="3"/>
      <c r="M403" s="3"/>
      <c r="N403" s="3"/>
      <c r="O403" s="3"/>
      <c r="P403" s="3"/>
      <c r="Q403" s="3"/>
      <c r="R403" s="3"/>
      <c r="S403" s="3"/>
      <c r="T403" s="3"/>
      <c r="U403" s="3"/>
    </row>
    <row r="404" spans="1:21" ht="15.3">
      <c r="A404" s="365"/>
      <c r="B404" s="2"/>
      <c r="C404" s="1"/>
      <c r="D404" s="1"/>
      <c r="E404" s="1"/>
      <c r="F404" s="366"/>
      <c r="G404" s="366"/>
      <c r="H404" s="366"/>
      <c r="I404" s="1"/>
      <c r="J404" s="3"/>
      <c r="K404" s="3"/>
      <c r="L404" s="3"/>
      <c r="M404" s="3"/>
      <c r="N404" s="3"/>
      <c r="O404" s="3"/>
      <c r="P404" s="3"/>
      <c r="Q404" s="3"/>
      <c r="R404" s="3"/>
      <c r="S404" s="3"/>
      <c r="T404" s="3"/>
      <c r="U404" s="3"/>
    </row>
    <row r="405" spans="1:21" ht="15.3">
      <c r="A405" s="365"/>
      <c r="B405" s="2"/>
      <c r="C405" s="1"/>
      <c r="D405" s="1"/>
      <c r="E405" s="1"/>
      <c r="F405" s="366"/>
      <c r="G405" s="366"/>
      <c r="H405" s="366"/>
      <c r="I405" s="1"/>
      <c r="J405" s="3"/>
      <c r="K405" s="3"/>
      <c r="L405" s="3"/>
      <c r="M405" s="3"/>
      <c r="N405" s="3"/>
      <c r="O405" s="3"/>
      <c r="P405" s="3"/>
      <c r="Q405" s="3"/>
      <c r="R405" s="3"/>
      <c r="S405" s="3"/>
      <c r="T405" s="3"/>
      <c r="U405" s="3"/>
    </row>
    <row r="406" spans="1:21" ht="15.3">
      <c r="A406" s="365"/>
      <c r="B406" s="2"/>
      <c r="C406" s="1"/>
      <c r="D406" s="1"/>
      <c r="E406" s="1"/>
      <c r="F406" s="366"/>
      <c r="G406" s="366"/>
      <c r="H406" s="366"/>
      <c r="I406" s="1"/>
      <c r="J406" s="3"/>
      <c r="K406" s="3"/>
      <c r="L406" s="3"/>
      <c r="M406" s="3"/>
      <c r="N406" s="3"/>
      <c r="O406" s="3"/>
      <c r="P406" s="3"/>
      <c r="Q406" s="3"/>
      <c r="R406" s="3"/>
      <c r="S406" s="3"/>
      <c r="T406" s="3"/>
      <c r="U406" s="3"/>
    </row>
    <row r="407" spans="1:21" ht="15.3">
      <c r="A407" s="365"/>
      <c r="B407" s="2"/>
      <c r="C407" s="1"/>
      <c r="D407" s="1"/>
      <c r="E407" s="1"/>
      <c r="F407" s="366"/>
      <c r="G407" s="366"/>
      <c r="H407" s="366"/>
      <c r="I407" s="1"/>
      <c r="J407" s="3"/>
      <c r="K407" s="3"/>
      <c r="L407" s="3"/>
      <c r="M407" s="3"/>
      <c r="N407" s="3"/>
      <c r="O407" s="3"/>
      <c r="P407" s="3"/>
      <c r="Q407" s="3"/>
      <c r="R407" s="3"/>
      <c r="S407" s="3"/>
      <c r="T407" s="3"/>
      <c r="U407" s="3"/>
    </row>
    <row r="408" spans="1:21" ht="15.3">
      <c r="A408" s="365"/>
      <c r="B408" s="2"/>
      <c r="C408" s="1"/>
      <c r="D408" s="1"/>
      <c r="E408" s="1"/>
      <c r="F408" s="366"/>
      <c r="G408" s="366"/>
      <c r="H408" s="366"/>
      <c r="I408" s="1"/>
      <c r="J408" s="3"/>
      <c r="K408" s="3"/>
      <c r="L408" s="3"/>
      <c r="M408" s="3"/>
      <c r="N408" s="3"/>
      <c r="O408" s="3"/>
      <c r="P408" s="3"/>
      <c r="Q408" s="3"/>
      <c r="R408" s="3"/>
      <c r="S408" s="3"/>
      <c r="T408" s="3"/>
      <c r="U408" s="3"/>
    </row>
    <row r="409" spans="1:21" ht="15.3">
      <c r="A409" s="365"/>
      <c r="B409" s="2"/>
      <c r="C409" s="1"/>
      <c r="D409" s="1"/>
      <c r="E409" s="1"/>
      <c r="F409" s="366"/>
      <c r="G409" s="366"/>
      <c r="H409" s="366"/>
      <c r="I409" s="1"/>
      <c r="J409" s="3"/>
      <c r="K409" s="3"/>
      <c r="L409" s="3"/>
      <c r="M409" s="3"/>
      <c r="N409" s="3"/>
      <c r="O409" s="3"/>
      <c r="P409" s="3"/>
      <c r="Q409" s="3"/>
      <c r="R409" s="3"/>
      <c r="S409" s="3"/>
      <c r="T409" s="3"/>
      <c r="U409" s="3"/>
    </row>
    <row r="410" spans="1:21" ht="15.3">
      <c r="A410" s="365"/>
      <c r="B410" s="2"/>
      <c r="C410" s="1"/>
      <c r="D410" s="1"/>
      <c r="E410" s="1"/>
      <c r="F410" s="366"/>
      <c r="G410" s="366"/>
      <c r="H410" s="366"/>
      <c r="I410" s="1"/>
      <c r="J410" s="3"/>
      <c r="K410" s="3"/>
      <c r="L410" s="3"/>
      <c r="M410" s="3"/>
      <c r="N410" s="3"/>
      <c r="O410" s="3"/>
      <c r="P410" s="3"/>
      <c r="Q410" s="3"/>
      <c r="R410" s="3"/>
      <c r="S410" s="3"/>
      <c r="T410" s="3"/>
      <c r="U410" s="3"/>
    </row>
    <row r="411" spans="1:21" ht="15.3">
      <c r="A411" s="365"/>
      <c r="B411" s="2"/>
      <c r="C411" s="1"/>
      <c r="D411" s="1"/>
      <c r="E411" s="1"/>
      <c r="F411" s="366"/>
      <c r="G411" s="366"/>
      <c r="H411" s="366"/>
      <c r="I411" s="1"/>
      <c r="J411" s="3"/>
      <c r="K411" s="3"/>
      <c r="L411" s="3"/>
      <c r="M411" s="3"/>
      <c r="N411" s="3"/>
      <c r="O411" s="3"/>
      <c r="P411" s="3"/>
      <c r="Q411" s="3"/>
      <c r="R411" s="3"/>
      <c r="S411" s="3"/>
      <c r="T411" s="3"/>
      <c r="U411" s="3"/>
    </row>
    <row r="412" spans="1:21" ht="15.3">
      <c r="A412" s="365"/>
      <c r="B412" s="2"/>
      <c r="C412" s="1"/>
      <c r="D412" s="1"/>
      <c r="E412" s="1"/>
      <c r="F412" s="366"/>
      <c r="G412" s="366"/>
      <c r="H412" s="366"/>
      <c r="I412" s="1"/>
      <c r="J412" s="3"/>
      <c r="K412" s="3"/>
      <c r="L412" s="3"/>
      <c r="M412" s="3"/>
      <c r="N412" s="3"/>
      <c r="O412" s="3"/>
      <c r="P412" s="3"/>
      <c r="Q412" s="3"/>
      <c r="R412" s="3"/>
      <c r="S412" s="3"/>
      <c r="T412" s="3"/>
      <c r="U412" s="3"/>
    </row>
    <row r="413" spans="1:21" ht="15.3">
      <c r="A413" s="365"/>
      <c r="B413" s="2"/>
      <c r="C413" s="1"/>
      <c r="D413" s="1"/>
      <c r="E413" s="1"/>
      <c r="F413" s="366"/>
      <c r="G413" s="366"/>
      <c r="H413" s="366"/>
      <c r="I413" s="1"/>
      <c r="J413" s="3"/>
      <c r="K413" s="3"/>
      <c r="L413" s="3"/>
      <c r="M413" s="3"/>
      <c r="N413" s="3"/>
      <c r="O413" s="3"/>
      <c r="P413" s="3"/>
      <c r="Q413" s="3"/>
      <c r="R413" s="3"/>
      <c r="S413" s="3"/>
      <c r="T413" s="3"/>
      <c r="U413" s="3"/>
    </row>
    <row r="414" spans="1:21" ht="15.3">
      <c r="A414" s="365"/>
      <c r="B414" s="2"/>
      <c r="C414" s="1"/>
      <c r="D414" s="1"/>
      <c r="E414" s="1"/>
      <c r="F414" s="366"/>
      <c r="G414" s="366"/>
      <c r="H414" s="366"/>
      <c r="I414" s="1"/>
      <c r="J414" s="3"/>
      <c r="K414" s="3"/>
      <c r="L414" s="3"/>
      <c r="M414" s="3"/>
      <c r="N414" s="3"/>
      <c r="O414" s="3"/>
      <c r="P414" s="3"/>
      <c r="Q414" s="3"/>
      <c r="R414" s="3"/>
      <c r="S414" s="3"/>
      <c r="T414" s="3"/>
      <c r="U414" s="3"/>
    </row>
    <row r="415" spans="1:21" ht="15.3">
      <c r="A415" s="365"/>
      <c r="B415" s="2"/>
      <c r="C415" s="1"/>
      <c r="D415" s="1"/>
      <c r="E415" s="1"/>
      <c r="F415" s="366"/>
      <c r="G415" s="366"/>
      <c r="H415" s="366"/>
      <c r="I415" s="1"/>
      <c r="J415" s="3"/>
      <c r="K415" s="3"/>
      <c r="L415" s="3"/>
      <c r="M415" s="3"/>
      <c r="N415" s="3"/>
      <c r="O415" s="3"/>
      <c r="P415" s="3"/>
      <c r="Q415" s="3"/>
      <c r="R415" s="3"/>
      <c r="S415" s="3"/>
      <c r="T415" s="3"/>
      <c r="U415" s="3"/>
    </row>
    <row r="416" spans="1:21" ht="15.3">
      <c r="A416" s="365"/>
      <c r="B416" s="2"/>
      <c r="C416" s="1"/>
      <c r="D416" s="1"/>
      <c r="E416" s="1"/>
      <c r="F416" s="366"/>
      <c r="G416" s="366"/>
      <c r="H416" s="366"/>
      <c r="I416" s="1"/>
      <c r="J416" s="3"/>
      <c r="K416" s="3"/>
      <c r="L416" s="3"/>
      <c r="M416" s="3"/>
      <c r="N416" s="3"/>
      <c r="O416" s="3"/>
      <c r="P416" s="3"/>
      <c r="Q416" s="3"/>
      <c r="R416" s="3"/>
      <c r="S416" s="3"/>
      <c r="T416" s="3"/>
      <c r="U416" s="3"/>
    </row>
    <row r="417" spans="1:21" ht="15.3">
      <c r="A417" s="365"/>
      <c r="B417" s="2"/>
      <c r="C417" s="1"/>
      <c r="D417" s="1"/>
      <c r="E417" s="1"/>
      <c r="F417" s="366"/>
      <c r="G417" s="366"/>
      <c r="H417" s="366"/>
      <c r="I417" s="1"/>
      <c r="J417" s="3"/>
      <c r="K417" s="3"/>
      <c r="L417" s="3"/>
      <c r="M417" s="3"/>
      <c r="N417" s="3"/>
      <c r="O417" s="3"/>
      <c r="P417" s="3"/>
      <c r="Q417" s="3"/>
      <c r="R417" s="3"/>
      <c r="S417" s="3"/>
      <c r="T417" s="3"/>
      <c r="U417" s="3"/>
    </row>
    <row r="418" spans="1:21" ht="15.3">
      <c r="A418" s="365"/>
      <c r="B418" s="2"/>
      <c r="C418" s="1"/>
      <c r="D418" s="1"/>
      <c r="E418" s="1"/>
      <c r="F418" s="366"/>
      <c r="G418" s="366"/>
      <c r="H418" s="366"/>
      <c r="I418" s="1"/>
      <c r="J418" s="3"/>
      <c r="K418" s="3"/>
      <c r="L418" s="3"/>
      <c r="M418" s="3"/>
      <c r="N418" s="3"/>
      <c r="O418" s="3"/>
      <c r="P418" s="3"/>
      <c r="Q418" s="3"/>
      <c r="R418" s="3"/>
      <c r="S418" s="3"/>
      <c r="T418" s="3"/>
      <c r="U418" s="3"/>
    </row>
    <row r="419" spans="1:21" ht="15.3">
      <c r="A419" s="365"/>
      <c r="B419" s="2"/>
      <c r="C419" s="1"/>
      <c r="D419" s="1"/>
      <c r="E419" s="1"/>
      <c r="F419" s="366"/>
      <c r="G419" s="366"/>
      <c r="H419" s="366"/>
      <c r="I419" s="1"/>
      <c r="J419" s="3"/>
      <c r="K419" s="3"/>
      <c r="L419" s="3"/>
      <c r="M419" s="3"/>
      <c r="N419" s="3"/>
      <c r="O419" s="3"/>
      <c r="P419" s="3"/>
      <c r="Q419" s="3"/>
      <c r="R419" s="3"/>
      <c r="S419" s="3"/>
      <c r="T419" s="3"/>
      <c r="U419" s="3"/>
    </row>
    <row r="420" spans="1:21" ht="15.3">
      <c r="A420" s="365"/>
      <c r="B420" s="2"/>
      <c r="C420" s="1"/>
      <c r="D420" s="1"/>
      <c r="E420" s="1"/>
      <c r="F420" s="366"/>
      <c r="G420" s="366"/>
      <c r="H420" s="366"/>
      <c r="I420" s="1"/>
      <c r="J420" s="3"/>
      <c r="K420" s="3"/>
      <c r="L420" s="3"/>
      <c r="M420" s="3"/>
      <c r="N420" s="3"/>
      <c r="O420" s="3"/>
      <c r="P420" s="3"/>
      <c r="Q420" s="3"/>
      <c r="R420" s="3"/>
      <c r="S420" s="3"/>
      <c r="T420" s="3"/>
      <c r="U420" s="3"/>
    </row>
    <row r="421" spans="1:21" ht="15.3">
      <c r="A421" s="365"/>
      <c r="B421" s="2"/>
      <c r="C421" s="1"/>
      <c r="D421" s="1"/>
      <c r="E421" s="1"/>
      <c r="F421" s="366"/>
      <c r="G421" s="366"/>
      <c r="H421" s="366"/>
      <c r="I421" s="1"/>
      <c r="J421" s="3"/>
      <c r="K421" s="3"/>
      <c r="L421" s="3"/>
      <c r="M421" s="3"/>
      <c r="N421" s="3"/>
      <c r="O421" s="3"/>
      <c r="P421" s="3"/>
      <c r="Q421" s="3"/>
      <c r="R421" s="3"/>
      <c r="S421" s="3"/>
      <c r="T421" s="3"/>
      <c r="U421" s="3"/>
    </row>
    <row r="422" spans="1:21" ht="15.3">
      <c r="A422" s="365"/>
      <c r="B422" s="2"/>
      <c r="C422" s="1"/>
      <c r="D422" s="1"/>
      <c r="E422" s="1"/>
      <c r="F422" s="366"/>
      <c r="G422" s="366"/>
      <c r="H422" s="366"/>
      <c r="I422" s="1"/>
      <c r="J422" s="3"/>
      <c r="K422" s="3"/>
      <c r="L422" s="3"/>
      <c r="M422" s="3"/>
      <c r="N422" s="3"/>
      <c r="O422" s="3"/>
      <c r="P422" s="3"/>
      <c r="Q422" s="3"/>
      <c r="R422" s="3"/>
      <c r="S422" s="3"/>
      <c r="T422" s="3"/>
      <c r="U422" s="3"/>
    </row>
    <row r="423" spans="1:21" ht="15.3">
      <c r="A423" s="365"/>
      <c r="B423" s="2"/>
      <c r="C423" s="1"/>
      <c r="D423" s="1"/>
      <c r="E423" s="1"/>
      <c r="F423" s="366"/>
      <c r="G423" s="366"/>
      <c r="H423" s="366"/>
      <c r="I423" s="1"/>
      <c r="J423" s="3"/>
      <c r="K423" s="3"/>
      <c r="L423" s="3"/>
      <c r="M423" s="3"/>
      <c r="N423" s="3"/>
      <c r="O423" s="3"/>
      <c r="P423" s="3"/>
      <c r="Q423" s="3"/>
      <c r="R423" s="3"/>
      <c r="S423" s="3"/>
      <c r="T423" s="3"/>
      <c r="U423" s="3"/>
    </row>
    <row r="424" spans="1:21" ht="15.3">
      <c r="A424" s="365"/>
      <c r="B424" s="2"/>
      <c r="C424" s="1"/>
      <c r="D424" s="1"/>
      <c r="E424" s="1"/>
      <c r="F424" s="366"/>
      <c r="G424" s="366"/>
      <c r="H424" s="366"/>
      <c r="I424" s="1"/>
      <c r="J424" s="3"/>
      <c r="K424" s="3"/>
      <c r="L424" s="3"/>
      <c r="M424" s="3"/>
      <c r="N424" s="3"/>
      <c r="O424" s="3"/>
      <c r="P424" s="3"/>
      <c r="Q424" s="3"/>
      <c r="R424" s="3"/>
      <c r="S424" s="3"/>
      <c r="T424" s="3"/>
      <c r="U424" s="3"/>
    </row>
    <row r="425" spans="1:21" ht="15.3">
      <c r="A425" s="365"/>
      <c r="B425" s="2"/>
      <c r="C425" s="1"/>
      <c r="D425" s="1"/>
      <c r="E425" s="1"/>
      <c r="F425" s="366"/>
      <c r="G425" s="366"/>
      <c r="H425" s="366"/>
      <c r="I425" s="1"/>
      <c r="J425" s="3"/>
      <c r="K425" s="3"/>
      <c r="L425" s="3"/>
      <c r="M425" s="3"/>
      <c r="N425" s="3"/>
      <c r="O425" s="3"/>
      <c r="P425" s="3"/>
      <c r="Q425" s="3"/>
      <c r="R425" s="3"/>
      <c r="S425" s="3"/>
      <c r="T425" s="3"/>
      <c r="U425" s="3"/>
    </row>
    <row r="426" spans="1:21" ht="15.3">
      <c r="A426" s="365"/>
      <c r="B426" s="2"/>
      <c r="C426" s="1"/>
      <c r="D426" s="1"/>
      <c r="E426" s="1"/>
      <c r="F426" s="366"/>
      <c r="G426" s="366"/>
      <c r="H426" s="366"/>
      <c r="I426" s="1"/>
      <c r="J426" s="3"/>
      <c r="K426" s="3"/>
      <c r="L426" s="3"/>
      <c r="M426" s="3"/>
      <c r="N426" s="3"/>
      <c r="O426" s="3"/>
      <c r="P426" s="3"/>
      <c r="Q426" s="3"/>
      <c r="R426" s="3"/>
      <c r="S426" s="3"/>
      <c r="T426" s="3"/>
      <c r="U426" s="3"/>
    </row>
    <row r="427" spans="1:21" ht="15.3">
      <c r="A427" s="365"/>
      <c r="B427" s="2"/>
      <c r="C427" s="1"/>
      <c r="D427" s="1"/>
      <c r="E427" s="1"/>
      <c r="F427" s="366"/>
      <c r="G427" s="366"/>
      <c r="H427" s="366"/>
      <c r="I427" s="1"/>
      <c r="J427" s="3"/>
      <c r="K427" s="3"/>
      <c r="L427" s="3"/>
      <c r="M427" s="3"/>
      <c r="N427" s="3"/>
      <c r="O427" s="3"/>
      <c r="P427" s="3"/>
      <c r="Q427" s="3"/>
      <c r="R427" s="3"/>
      <c r="S427" s="3"/>
      <c r="T427" s="3"/>
      <c r="U427" s="3"/>
    </row>
    <row r="428" spans="1:21" ht="15.3">
      <c r="A428" s="365"/>
      <c r="B428" s="2"/>
      <c r="C428" s="1"/>
      <c r="D428" s="1"/>
      <c r="E428" s="1"/>
      <c r="F428" s="366"/>
      <c r="G428" s="366"/>
      <c r="H428" s="366"/>
      <c r="I428" s="1"/>
      <c r="J428" s="3"/>
      <c r="K428" s="3"/>
      <c r="L428" s="3"/>
      <c r="M428" s="3"/>
      <c r="N428" s="3"/>
      <c r="O428" s="3"/>
      <c r="P428" s="3"/>
      <c r="Q428" s="3"/>
      <c r="R428" s="3"/>
      <c r="S428" s="3"/>
      <c r="T428" s="3"/>
      <c r="U428" s="3"/>
    </row>
    <row r="429" spans="1:21" ht="15.3">
      <c r="A429" s="365"/>
      <c r="B429" s="2"/>
      <c r="C429" s="1"/>
      <c r="D429" s="1"/>
      <c r="E429" s="1"/>
      <c r="F429" s="366"/>
      <c r="G429" s="366"/>
      <c r="H429" s="366"/>
      <c r="I429" s="1"/>
      <c r="J429" s="3"/>
      <c r="K429" s="3"/>
      <c r="L429" s="3"/>
      <c r="M429" s="3"/>
      <c r="N429" s="3"/>
      <c r="O429" s="3"/>
      <c r="P429" s="3"/>
      <c r="Q429" s="3"/>
      <c r="R429" s="3"/>
      <c r="S429" s="3"/>
      <c r="T429" s="3"/>
      <c r="U429" s="3"/>
    </row>
    <row r="430" spans="1:21" ht="15.3">
      <c r="A430" s="365"/>
      <c r="B430" s="2"/>
      <c r="C430" s="1"/>
      <c r="D430" s="1"/>
      <c r="E430" s="1"/>
      <c r="F430" s="366"/>
      <c r="G430" s="366"/>
      <c r="H430" s="366"/>
      <c r="I430" s="1"/>
      <c r="J430" s="3"/>
      <c r="K430" s="3"/>
      <c r="L430" s="3"/>
      <c r="M430" s="3"/>
      <c r="N430" s="3"/>
      <c r="O430" s="3"/>
      <c r="P430" s="3"/>
      <c r="Q430" s="3"/>
      <c r="R430" s="3"/>
      <c r="S430" s="3"/>
      <c r="T430" s="3"/>
      <c r="U430" s="3"/>
    </row>
    <row r="431" spans="1:21" ht="15.3">
      <c r="A431" s="365"/>
      <c r="B431" s="2"/>
      <c r="C431" s="1"/>
      <c r="D431" s="1"/>
      <c r="E431" s="1"/>
      <c r="F431" s="366"/>
      <c r="G431" s="366"/>
      <c r="H431" s="366"/>
      <c r="I431" s="1"/>
      <c r="J431" s="3"/>
      <c r="K431" s="3"/>
      <c r="L431" s="3"/>
      <c r="M431" s="3"/>
      <c r="N431" s="3"/>
      <c r="O431" s="3"/>
      <c r="P431" s="3"/>
      <c r="Q431" s="3"/>
      <c r="R431" s="3"/>
      <c r="S431" s="3"/>
      <c r="T431" s="3"/>
      <c r="U431" s="3"/>
    </row>
    <row r="432" spans="1:21" ht="15.3">
      <c r="A432" s="365"/>
      <c r="B432" s="2"/>
      <c r="C432" s="1"/>
      <c r="D432" s="1"/>
      <c r="E432" s="1"/>
      <c r="F432" s="366"/>
      <c r="G432" s="366"/>
      <c r="H432" s="366"/>
      <c r="I432" s="1"/>
      <c r="J432" s="3"/>
      <c r="K432" s="3"/>
      <c r="L432" s="3"/>
      <c r="M432" s="3"/>
      <c r="N432" s="3"/>
      <c r="O432" s="3"/>
      <c r="P432" s="3"/>
      <c r="Q432" s="3"/>
      <c r="R432" s="3"/>
      <c r="S432" s="3"/>
      <c r="T432" s="3"/>
      <c r="U432" s="3"/>
    </row>
    <row r="433" spans="1:21" ht="15.3">
      <c r="A433" s="365"/>
      <c r="B433" s="2"/>
      <c r="C433" s="1"/>
      <c r="D433" s="1"/>
      <c r="E433" s="1"/>
      <c r="F433" s="366"/>
      <c r="G433" s="366"/>
      <c r="H433" s="366"/>
      <c r="I433" s="1"/>
      <c r="J433" s="3"/>
      <c r="K433" s="3"/>
      <c r="L433" s="3"/>
      <c r="M433" s="3"/>
      <c r="N433" s="3"/>
      <c r="O433" s="3"/>
      <c r="P433" s="3"/>
      <c r="Q433" s="3"/>
      <c r="R433" s="3"/>
      <c r="S433" s="3"/>
      <c r="T433" s="3"/>
      <c r="U433" s="3"/>
    </row>
    <row r="434" spans="1:21" ht="15.3">
      <c r="A434" s="365"/>
      <c r="B434" s="2"/>
      <c r="C434" s="1"/>
      <c r="D434" s="1"/>
      <c r="E434" s="1"/>
      <c r="F434" s="366"/>
      <c r="G434" s="366"/>
      <c r="H434" s="366"/>
      <c r="I434" s="1"/>
      <c r="J434" s="3"/>
      <c r="K434" s="3"/>
      <c r="L434" s="3"/>
      <c r="M434" s="3"/>
      <c r="N434" s="3"/>
      <c r="O434" s="3"/>
      <c r="P434" s="3"/>
      <c r="Q434" s="3"/>
      <c r="R434" s="3"/>
      <c r="S434" s="3"/>
      <c r="T434" s="3"/>
      <c r="U434" s="3"/>
    </row>
    <row r="435" spans="1:21" ht="15.3">
      <c r="A435" s="365"/>
      <c r="B435" s="2"/>
      <c r="C435" s="1"/>
      <c r="D435" s="1"/>
      <c r="E435" s="1"/>
      <c r="F435" s="366"/>
      <c r="G435" s="366"/>
      <c r="H435" s="366"/>
      <c r="I435" s="1"/>
      <c r="J435" s="3"/>
      <c r="K435" s="3"/>
      <c r="L435" s="3"/>
      <c r="M435" s="3"/>
      <c r="N435" s="3"/>
      <c r="O435" s="3"/>
      <c r="P435" s="3"/>
      <c r="Q435" s="3"/>
      <c r="R435" s="3"/>
      <c r="S435" s="3"/>
      <c r="T435" s="3"/>
      <c r="U435" s="3"/>
    </row>
    <row r="436" spans="1:21" ht="15.3">
      <c r="A436" s="365"/>
      <c r="B436" s="2"/>
      <c r="C436" s="1"/>
      <c r="D436" s="1"/>
      <c r="E436" s="1"/>
      <c r="F436" s="366"/>
      <c r="G436" s="366"/>
      <c r="H436" s="366"/>
      <c r="I436" s="1"/>
      <c r="J436" s="3"/>
      <c r="K436" s="3"/>
      <c r="L436" s="3"/>
      <c r="M436" s="3"/>
      <c r="N436" s="3"/>
      <c r="O436" s="3"/>
      <c r="P436" s="3"/>
      <c r="Q436" s="3"/>
      <c r="R436" s="3"/>
      <c r="S436" s="3"/>
      <c r="T436" s="3"/>
      <c r="U436" s="3"/>
    </row>
    <row r="437" spans="1:21" ht="15.3">
      <c r="A437" s="365"/>
      <c r="B437" s="2"/>
      <c r="C437" s="1"/>
      <c r="D437" s="1"/>
      <c r="E437" s="1"/>
      <c r="F437" s="366"/>
      <c r="G437" s="366"/>
      <c r="H437" s="366"/>
      <c r="I437" s="1"/>
      <c r="J437" s="3"/>
      <c r="K437" s="3"/>
      <c r="L437" s="3"/>
      <c r="M437" s="3"/>
      <c r="N437" s="3"/>
      <c r="O437" s="3"/>
      <c r="P437" s="3"/>
      <c r="Q437" s="3"/>
      <c r="R437" s="3"/>
      <c r="S437" s="3"/>
      <c r="T437" s="3"/>
      <c r="U437" s="3"/>
    </row>
    <row r="438" spans="1:21" ht="15.3">
      <c r="A438" s="365"/>
      <c r="B438" s="2"/>
      <c r="C438" s="1"/>
      <c r="D438" s="1"/>
      <c r="E438" s="1"/>
      <c r="F438" s="366"/>
      <c r="G438" s="366"/>
      <c r="H438" s="366"/>
      <c r="I438" s="1"/>
      <c r="J438" s="3"/>
      <c r="K438" s="3"/>
      <c r="L438" s="3"/>
      <c r="M438" s="3"/>
      <c r="N438" s="3"/>
      <c r="O438" s="3"/>
      <c r="P438" s="3"/>
      <c r="Q438" s="3"/>
      <c r="R438" s="3"/>
      <c r="S438" s="3"/>
      <c r="T438" s="3"/>
      <c r="U438" s="3"/>
    </row>
    <row r="439" spans="1:21" ht="15.3">
      <c r="A439" s="365"/>
      <c r="B439" s="2"/>
      <c r="C439" s="1"/>
      <c r="D439" s="1"/>
      <c r="E439" s="1"/>
      <c r="F439" s="366"/>
      <c r="G439" s="366"/>
      <c r="H439" s="366"/>
      <c r="I439" s="1"/>
      <c r="J439" s="3"/>
      <c r="K439" s="3"/>
      <c r="L439" s="3"/>
      <c r="M439" s="3"/>
      <c r="N439" s="3"/>
      <c r="O439" s="3"/>
      <c r="P439" s="3"/>
      <c r="Q439" s="3"/>
      <c r="R439" s="3"/>
      <c r="S439" s="3"/>
      <c r="T439" s="3"/>
      <c r="U439" s="3"/>
    </row>
    <row r="440" spans="1:21" ht="15.3">
      <c r="A440" s="365"/>
      <c r="B440" s="2"/>
      <c r="C440" s="1"/>
      <c r="D440" s="1"/>
      <c r="E440" s="1"/>
      <c r="F440" s="366"/>
      <c r="G440" s="366"/>
      <c r="H440" s="366"/>
      <c r="I440" s="1"/>
      <c r="J440" s="3"/>
      <c r="K440" s="3"/>
      <c r="L440" s="3"/>
      <c r="M440" s="3"/>
      <c r="N440" s="3"/>
      <c r="O440" s="3"/>
      <c r="P440" s="3"/>
      <c r="Q440" s="3"/>
      <c r="R440" s="3"/>
      <c r="S440" s="3"/>
      <c r="T440" s="3"/>
      <c r="U440" s="3"/>
    </row>
    <row r="441" spans="1:21" ht="15.3">
      <c r="A441" s="365"/>
      <c r="B441" s="2"/>
      <c r="C441" s="1"/>
      <c r="D441" s="1"/>
      <c r="E441" s="1"/>
      <c r="F441" s="366"/>
      <c r="G441" s="366"/>
      <c r="H441" s="366"/>
      <c r="I441" s="1"/>
      <c r="J441" s="3"/>
      <c r="K441" s="3"/>
      <c r="L441" s="3"/>
      <c r="M441" s="3"/>
      <c r="N441" s="3"/>
      <c r="O441" s="3"/>
      <c r="P441" s="3"/>
      <c r="Q441" s="3"/>
      <c r="R441" s="3"/>
      <c r="S441" s="3"/>
      <c r="T441" s="3"/>
      <c r="U441" s="3"/>
    </row>
    <row r="442" spans="1:21" ht="15.3">
      <c r="A442" s="365"/>
      <c r="B442" s="2"/>
      <c r="C442" s="1"/>
      <c r="D442" s="1"/>
      <c r="E442" s="1"/>
      <c r="F442" s="366"/>
      <c r="G442" s="366"/>
      <c r="H442" s="366"/>
      <c r="I442" s="1"/>
      <c r="J442" s="3"/>
      <c r="K442" s="3"/>
      <c r="L442" s="3"/>
      <c r="M442" s="3"/>
      <c r="N442" s="3"/>
      <c r="O442" s="3"/>
      <c r="P442" s="3"/>
      <c r="Q442" s="3"/>
      <c r="R442" s="3"/>
      <c r="S442" s="3"/>
      <c r="T442" s="3"/>
      <c r="U442" s="3"/>
    </row>
    <row r="443" spans="1:21" ht="15.3">
      <c r="A443" s="365"/>
      <c r="B443" s="2"/>
      <c r="C443" s="1"/>
      <c r="D443" s="1"/>
      <c r="E443" s="1"/>
      <c r="F443" s="366"/>
      <c r="G443" s="366"/>
      <c r="H443" s="366"/>
      <c r="I443" s="1"/>
      <c r="J443" s="3"/>
      <c r="K443" s="3"/>
      <c r="L443" s="3"/>
      <c r="M443" s="3"/>
      <c r="N443" s="3"/>
      <c r="O443" s="3"/>
      <c r="P443" s="3"/>
      <c r="Q443" s="3"/>
      <c r="R443" s="3"/>
      <c r="S443" s="3"/>
      <c r="T443" s="3"/>
      <c r="U443" s="3"/>
    </row>
    <row r="444" spans="1:21" ht="15.3">
      <c r="A444" s="365"/>
      <c r="B444" s="2"/>
      <c r="C444" s="1"/>
      <c r="D444" s="1"/>
      <c r="E444" s="1"/>
      <c r="F444" s="366"/>
      <c r="G444" s="366"/>
      <c r="H444" s="366"/>
      <c r="I444" s="1"/>
      <c r="J444" s="3"/>
      <c r="K444" s="3"/>
      <c r="L444" s="3"/>
      <c r="M444" s="3"/>
      <c r="N444" s="3"/>
      <c r="O444" s="3"/>
      <c r="P444" s="3"/>
      <c r="Q444" s="3"/>
      <c r="R444" s="3"/>
      <c r="S444" s="3"/>
      <c r="T444" s="3"/>
      <c r="U444" s="3"/>
    </row>
    <row r="445" spans="1:21" ht="15.3">
      <c r="A445" s="365"/>
      <c r="B445" s="2"/>
      <c r="C445" s="1"/>
      <c r="D445" s="1"/>
      <c r="E445" s="1"/>
      <c r="F445" s="366"/>
      <c r="G445" s="366"/>
      <c r="H445" s="366"/>
      <c r="I445" s="1"/>
      <c r="J445" s="3"/>
      <c r="K445" s="3"/>
      <c r="L445" s="3"/>
      <c r="M445" s="3"/>
      <c r="N445" s="3"/>
      <c r="O445" s="3"/>
      <c r="P445" s="3"/>
      <c r="Q445" s="3"/>
      <c r="R445" s="3"/>
      <c r="S445" s="3"/>
      <c r="T445" s="3"/>
      <c r="U445" s="3"/>
    </row>
    <row r="446" spans="1:21" ht="15.3">
      <c r="A446" s="365"/>
      <c r="B446" s="2"/>
      <c r="C446" s="1"/>
      <c r="D446" s="1"/>
      <c r="E446" s="1"/>
      <c r="F446" s="366"/>
      <c r="G446" s="366"/>
      <c r="H446" s="366"/>
      <c r="I446" s="1"/>
      <c r="J446" s="3"/>
      <c r="K446" s="3"/>
      <c r="L446" s="3"/>
      <c r="M446" s="3"/>
      <c r="N446" s="3"/>
      <c r="O446" s="3"/>
      <c r="P446" s="3"/>
      <c r="Q446" s="3"/>
      <c r="R446" s="3"/>
      <c r="S446" s="3"/>
      <c r="T446" s="3"/>
      <c r="U446" s="3"/>
    </row>
    <row r="447" spans="1:21" ht="15.3">
      <c r="A447" s="365"/>
      <c r="B447" s="2"/>
      <c r="C447" s="1"/>
      <c r="D447" s="1"/>
      <c r="E447" s="1"/>
      <c r="F447" s="366"/>
      <c r="G447" s="366"/>
      <c r="H447" s="366"/>
      <c r="I447" s="1"/>
      <c r="J447" s="3"/>
      <c r="K447" s="3"/>
      <c r="L447" s="3"/>
      <c r="M447" s="3"/>
      <c r="N447" s="3"/>
      <c r="O447" s="3"/>
      <c r="P447" s="3"/>
      <c r="Q447" s="3"/>
      <c r="R447" s="3"/>
      <c r="S447" s="3"/>
      <c r="T447" s="3"/>
      <c r="U447" s="3"/>
    </row>
    <row r="448" spans="1:21" ht="15.3">
      <c r="A448" s="365"/>
      <c r="B448" s="2"/>
      <c r="C448" s="1"/>
      <c r="D448" s="1"/>
      <c r="E448" s="1"/>
      <c r="F448" s="366"/>
      <c r="G448" s="366"/>
      <c r="H448" s="366"/>
      <c r="I448" s="1"/>
      <c r="J448" s="3"/>
      <c r="K448" s="3"/>
      <c r="L448" s="3"/>
      <c r="M448" s="3"/>
      <c r="N448" s="3"/>
      <c r="O448" s="3"/>
      <c r="P448" s="3"/>
      <c r="Q448" s="3"/>
      <c r="R448" s="3"/>
      <c r="S448" s="3"/>
      <c r="T448" s="3"/>
      <c r="U448" s="3"/>
    </row>
    <row r="449" spans="1:21" ht="15.3">
      <c r="A449" s="365"/>
      <c r="B449" s="2"/>
      <c r="C449" s="1"/>
      <c r="D449" s="1"/>
      <c r="E449" s="1"/>
      <c r="F449" s="366"/>
      <c r="G449" s="366"/>
      <c r="H449" s="366"/>
      <c r="I449" s="1"/>
      <c r="J449" s="3"/>
      <c r="K449" s="3"/>
      <c r="L449" s="3"/>
      <c r="M449" s="3"/>
      <c r="N449" s="3"/>
      <c r="O449" s="3"/>
      <c r="P449" s="3"/>
      <c r="Q449" s="3"/>
      <c r="R449" s="3"/>
      <c r="S449" s="3"/>
      <c r="T449" s="3"/>
      <c r="U449" s="3"/>
    </row>
    <row r="450" spans="1:21" ht="15.3">
      <c r="A450" s="365"/>
      <c r="B450" s="2"/>
      <c r="C450" s="1"/>
      <c r="D450" s="1"/>
      <c r="E450" s="1"/>
      <c r="F450" s="366"/>
      <c r="G450" s="366"/>
      <c r="H450" s="366"/>
      <c r="I450" s="1"/>
      <c r="J450" s="3"/>
      <c r="K450" s="3"/>
      <c r="L450" s="3"/>
      <c r="M450" s="3"/>
      <c r="N450" s="3"/>
      <c r="O450" s="3"/>
      <c r="P450" s="3"/>
      <c r="Q450" s="3"/>
      <c r="R450" s="3"/>
      <c r="S450" s="3"/>
      <c r="T450" s="3"/>
      <c r="U450" s="3"/>
    </row>
    <row r="451" spans="1:21" ht="15.3">
      <c r="A451" s="365"/>
      <c r="B451" s="2"/>
      <c r="C451" s="1"/>
      <c r="D451" s="1"/>
      <c r="E451" s="1"/>
      <c r="F451" s="366"/>
      <c r="G451" s="366"/>
      <c r="H451" s="366"/>
      <c r="I451" s="1"/>
      <c r="J451" s="3"/>
      <c r="K451" s="3"/>
      <c r="L451" s="3"/>
      <c r="M451" s="3"/>
      <c r="N451" s="3"/>
      <c r="O451" s="3"/>
      <c r="P451" s="3"/>
      <c r="Q451" s="3"/>
      <c r="R451" s="3"/>
      <c r="S451" s="3"/>
      <c r="T451" s="3"/>
      <c r="U451" s="3"/>
    </row>
    <row r="452" spans="1:21" ht="15.3">
      <c r="A452" s="365"/>
      <c r="B452" s="2"/>
      <c r="C452" s="1"/>
      <c r="D452" s="1"/>
      <c r="E452" s="1"/>
      <c r="F452" s="366"/>
      <c r="G452" s="366"/>
      <c r="H452" s="366"/>
      <c r="I452" s="1"/>
      <c r="J452" s="3"/>
      <c r="K452" s="3"/>
      <c r="L452" s="3"/>
      <c r="M452" s="3"/>
      <c r="N452" s="3"/>
      <c r="O452" s="3"/>
      <c r="P452" s="3"/>
      <c r="Q452" s="3"/>
      <c r="R452" s="3"/>
      <c r="S452" s="3"/>
      <c r="T452" s="3"/>
      <c r="U452" s="3"/>
    </row>
    <row r="453" spans="1:21" ht="15.3">
      <c r="A453" s="365"/>
      <c r="B453" s="2"/>
      <c r="C453" s="1"/>
      <c r="D453" s="1"/>
      <c r="E453" s="1"/>
      <c r="F453" s="366"/>
      <c r="G453" s="366"/>
      <c r="H453" s="366"/>
      <c r="I453" s="1"/>
      <c r="J453" s="3"/>
      <c r="K453" s="3"/>
      <c r="L453" s="3"/>
      <c r="M453" s="3"/>
      <c r="N453" s="3"/>
      <c r="O453" s="3"/>
      <c r="P453" s="3"/>
      <c r="Q453" s="3"/>
      <c r="R453" s="3"/>
      <c r="S453" s="3"/>
      <c r="T453" s="3"/>
      <c r="U453" s="3"/>
    </row>
    <row r="454" spans="1:21" ht="15.3">
      <c r="A454" s="365"/>
      <c r="B454" s="2"/>
      <c r="C454" s="1"/>
      <c r="D454" s="1"/>
      <c r="E454" s="1"/>
      <c r="F454" s="366"/>
      <c r="G454" s="366"/>
      <c r="H454" s="366"/>
      <c r="I454" s="1"/>
      <c r="J454" s="3"/>
      <c r="K454" s="3"/>
      <c r="L454" s="3"/>
      <c r="M454" s="3"/>
      <c r="N454" s="3"/>
      <c r="O454" s="3"/>
      <c r="P454" s="3"/>
      <c r="Q454" s="3"/>
      <c r="R454" s="3"/>
      <c r="S454" s="3"/>
      <c r="T454" s="3"/>
      <c r="U454" s="3"/>
    </row>
    <row r="455" spans="1:21" ht="15.3">
      <c r="A455" s="365"/>
      <c r="B455" s="2"/>
      <c r="C455" s="1"/>
      <c r="D455" s="1"/>
      <c r="E455" s="1"/>
      <c r="F455" s="366"/>
      <c r="G455" s="366"/>
      <c r="H455" s="366"/>
      <c r="I455" s="1"/>
      <c r="J455" s="3"/>
      <c r="K455" s="3"/>
      <c r="L455" s="3"/>
      <c r="M455" s="3"/>
      <c r="N455" s="3"/>
      <c r="O455" s="3"/>
      <c r="P455" s="3"/>
      <c r="Q455" s="3"/>
      <c r="R455" s="3"/>
      <c r="S455" s="3"/>
      <c r="T455" s="3"/>
      <c r="U455" s="3"/>
    </row>
    <row r="456" spans="1:21" ht="15.3">
      <c r="A456" s="365"/>
      <c r="B456" s="2"/>
      <c r="C456" s="1"/>
      <c r="D456" s="1"/>
      <c r="E456" s="1"/>
      <c r="F456" s="366"/>
      <c r="G456" s="366"/>
      <c r="H456" s="366"/>
      <c r="I456" s="1"/>
      <c r="J456" s="3"/>
      <c r="K456" s="3"/>
      <c r="L456" s="3"/>
      <c r="M456" s="3"/>
      <c r="N456" s="3"/>
      <c r="O456" s="3"/>
      <c r="P456" s="3"/>
      <c r="Q456" s="3"/>
      <c r="R456" s="3"/>
      <c r="S456" s="3"/>
      <c r="T456" s="3"/>
      <c r="U456" s="3"/>
    </row>
    <row r="457" spans="1:21" ht="15.3">
      <c r="A457" s="365"/>
      <c r="B457" s="2"/>
      <c r="C457" s="1"/>
      <c r="D457" s="1"/>
      <c r="E457" s="1"/>
      <c r="F457" s="366"/>
      <c r="G457" s="366"/>
      <c r="H457" s="366"/>
      <c r="I457" s="1"/>
      <c r="J457" s="3"/>
      <c r="K457" s="3"/>
      <c r="L457" s="3"/>
      <c r="M457" s="3"/>
      <c r="N457" s="3"/>
      <c r="O457" s="3"/>
      <c r="P457" s="3"/>
      <c r="Q457" s="3"/>
      <c r="R457" s="3"/>
      <c r="S457" s="3"/>
      <c r="T457" s="3"/>
      <c r="U457" s="3"/>
    </row>
    <row r="458" spans="1:21" ht="15.3">
      <c r="A458" s="365"/>
      <c r="B458" s="2"/>
      <c r="C458" s="1"/>
      <c r="D458" s="1"/>
      <c r="E458" s="1"/>
      <c r="F458" s="366"/>
      <c r="G458" s="366"/>
      <c r="H458" s="366"/>
      <c r="I458" s="1"/>
      <c r="J458" s="3"/>
      <c r="K458" s="3"/>
      <c r="L458" s="3"/>
      <c r="M458" s="3"/>
      <c r="N458" s="3"/>
      <c r="O458" s="3"/>
      <c r="P458" s="3"/>
      <c r="Q458" s="3"/>
      <c r="R458" s="3"/>
      <c r="S458" s="3"/>
      <c r="T458" s="3"/>
      <c r="U458" s="3"/>
    </row>
    <row r="459" spans="1:21" ht="15.3">
      <c r="A459" s="365"/>
      <c r="B459" s="2"/>
      <c r="C459" s="1"/>
      <c r="D459" s="1"/>
      <c r="E459" s="1"/>
      <c r="F459" s="366"/>
      <c r="G459" s="366"/>
      <c r="H459" s="366"/>
      <c r="I459" s="1"/>
      <c r="J459" s="3"/>
      <c r="K459" s="3"/>
      <c r="L459" s="3"/>
      <c r="M459" s="3"/>
      <c r="N459" s="3"/>
      <c r="O459" s="3"/>
      <c r="P459" s="3"/>
      <c r="Q459" s="3"/>
      <c r="R459" s="3"/>
      <c r="S459" s="3"/>
      <c r="T459" s="3"/>
      <c r="U459" s="3"/>
    </row>
    <row r="460" spans="1:21" ht="15.3">
      <c r="A460" s="365"/>
      <c r="B460" s="2"/>
      <c r="C460" s="1"/>
      <c r="D460" s="1"/>
      <c r="E460" s="1"/>
      <c r="F460" s="366"/>
      <c r="G460" s="366"/>
      <c r="H460" s="366"/>
      <c r="I460" s="1"/>
      <c r="J460" s="3"/>
      <c r="K460" s="3"/>
      <c r="L460" s="3"/>
      <c r="M460" s="3"/>
      <c r="N460" s="3"/>
      <c r="O460" s="3"/>
      <c r="P460" s="3"/>
      <c r="Q460" s="3"/>
      <c r="R460" s="3"/>
      <c r="S460" s="3"/>
      <c r="T460" s="3"/>
      <c r="U460" s="3"/>
    </row>
    <row r="461" spans="1:21" ht="15.3">
      <c r="A461" s="365"/>
      <c r="B461" s="2"/>
      <c r="C461" s="1"/>
      <c r="D461" s="1"/>
      <c r="E461" s="1"/>
      <c r="F461" s="366"/>
      <c r="G461" s="366"/>
      <c r="H461" s="366"/>
      <c r="I461" s="1"/>
      <c r="J461" s="3"/>
      <c r="K461" s="3"/>
      <c r="L461" s="3"/>
      <c r="M461" s="3"/>
      <c r="N461" s="3"/>
      <c r="O461" s="3"/>
      <c r="P461" s="3"/>
      <c r="Q461" s="3"/>
      <c r="R461" s="3"/>
      <c r="S461" s="3"/>
      <c r="T461" s="3"/>
      <c r="U461" s="3"/>
    </row>
    <row r="462" spans="1:21" ht="15.3">
      <c r="A462" s="365"/>
      <c r="B462" s="2"/>
      <c r="C462" s="1"/>
      <c r="D462" s="1"/>
      <c r="E462" s="1"/>
      <c r="F462" s="366"/>
      <c r="G462" s="366"/>
      <c r="H462" s="366"/>
      <c r="I462" s="1"/>
      <c r="J462" s="3"/>
      <c r="K462" s="3"/>
      <c r="L462" s="3"/>
      <c r="M462" s="3"/>
      <c r="N462" s="3"/>
      <c r="O462" s="3"/>
      <c r="P462" s="3"/>
      <c r="Q462" s="3"/>
      <c r="R462" s="3"/>
      <c r="S462" s="3"/>
      <c r="T462" s="3"/>
      <c r="U462" s="3"/>
    </row>
    <row r="463" spans="1:21" ht="15.3">
      <c r="A463" s="365"/>
      <c r="B463" s="2"/>
      <c r="C463" s="1"/>
      <c r="D463" s="1"/>
      <c r="E463" s="1"/>
      <c r="F463" s="366"/>
      <c r="G463" s="366"/>
      <c r="H463" s="366"/>
      <c r="I463" s="1"/>
      <c r="J463" s="3"/>
      <c r="K463" s="3"/>
      <c r="L463" s="3"/>
      <c r="M463" s="3"/>
      <c r="N463" s="3"/>
      <c r="O463" s="3"/>
      <c r="P463" s="3"/>
      <c r="Q463" s="3"/>
      <c r="R463" s="3"/>
      <c r="S463" s="3"/>
      <c r="T463" s="3"/>
      <c r="U463" s="3"/>
    </row>
    <row r="464" spans="1:21" ht="15.3">
      <c r="A464" s="365"/>
      <c r="B464" s="2"/>
      <c r="C464" s="1"/>
      <c r="D464" s="1"/>
      <c r="E464" s="1"/>
      <c r="F464" s="366"/>
      <c r="G464" s="366"/>
      <c r="H464" s="366"/>
      <c r="I464" s="1"/>
      <c r="J464" s="3"/>
      <c r="K464" s="3"/>
      <c r="L464" s="3"/>
      <c r="M464" s="3"/>
      <c r="N464" s="3"/>
      <c r="O464" s="3"/>
      <c r="P464" s="3"/>
      <c r="Q464" s="3"/>
      <c r="R464" s="3"/>
      <c r="S464" s="3"/>
      <c r="T464" s="3"/>
      <c r="U464" s="3"/>
    </row>
    <row r="465" spans="1:21" ht="15.3">
      <c r="A465" s="365"/>
      <c r="B465" s="2"/>
      <c r="C465" s="1"/>
      <c r="D465" s="1"/>
      <c r="E465" s="1"/>
      <c r="F465" s="366"/>
      <c r="G465" s="366"/>
      <c r="H465" s="366"/>
      <c r="I465" s="1"/>
      <c r="J465" s="3"/>
      <c r="K465" s="3"/>
      <c r="L465" s="3"/>
      <c r="M465" s="3"/>
      <c r="N465" s="3"/>
      <c r="O465" s="3"/>
      <c r="P465" s="3"/>
      <c r="Q465" s="3"/>
      <c r="R465" s="3"/>
      <c r="S465" s="3"/>
      <c r="T465" s="3"/>
      <c r="U465" s="3"/>
    </row>
    <row r="466" spans="1:21" ht="15.3">
      <c r="A466" s="365"/>
      <c r="B466" s="2"/>
      <c r="C466" s="1"/>
      <c r="D466" s="1"/>
      <c r="E466" s="1"/>
      <c r="F466" s="366"/>
      <c r="G466" s="366"/>
      <c r="H466" s="366"/>
      <c r="I466" s="1"/>
      <c r="J466" s="3"/>
      <c r="K466" s="3"/>
      <c r="L466" s="3"/>
      <c r="M466" s="3"/>
      <c r="N466" s="3"/>
      <c r="O466" s="3"/>
      <c r="P466" s="3"/>
      <c r="Q466" s="3"/>
      <c r="R466" s="3"/>
      <c r="S466" s="3"/>
      <c r="T466" s="3"/>
      <c r="U466" s="3"/>
    </row>
    <row r="467" spans="1:21" ht="15.3">
      <c r="A467" s="365"/>
      <c r="B467" s="2"/>
      <c r="C467" s="1"/>
      <c r="D467" s="1"/>
      <c r="E467" s="1"/>
      <c r="F467" s="366"/>
      <c r="G467" s="366"/>
      <c r="H467" s="366"/>
      <c r="I467" s="1"/>
      <c r="J467" s="3"/>
      <c r="K467" s="3"/>
      <c r="L467" s="3"/>
      <c r="M467" s="3"/>
      <c r="N467" s="3"/>
      <c r="O467" s="3"/>
      <c r="P467" s="3"/>
      <c r="Q467" s="3"/>
      <c r="R467" s="3"/>
      <c r="S467" s="3"/>
      <c r="T467" s="3"/>
      <c r="U467" s="3"/>
    </row>
    <row r="468" spans="1:21" ht="15.3">
      <c r="A468" s="365"/>
      <c r="B468" s="2"/>
      <c r="C468" s="1"/>
      <c r="D468" s="1"/>
      <c r="E468" s="1"/>
      <c r="F468" s="366"/>
      <c r="G468" s="366"/>
      <c r="H468" s="366"/>
      <c r="I468" s="1"/>
      <c r="J468" s="3"/>
      <c r="K468" s="3"/>
      <c r="L468" s="3"/>
      <c r="M468" s="3"/>
      <c r="N468" s="3"/>
      <c r="O468" s="3"/>
      <c r="P468" s="3"/>
      <c r="Q468" s="3"/>
      <c r="R468" s="3"/>
      <c r="S468" s="3"/>
      <c r="T468" s="3"/>
      <c r="U468" s="3"/>
    </row>
    <row r="469" spans="1:21" ht="15.3">
      <c r="A469" s="365"/>
      <c r="B469" s="2"/>
      <c r="C469" s="1"/>
      <c r="D469" s="1"/>
      <c r="E469" s="1"/>
      <c r="F469" s="366"/>
      <c r="G469" s="366"/>
      <c r="H469" s="366"/>
      <c r="I469" s="1"/>
      <c r="J469" s="3"/>
      <c r="K469" s="3"/>
      <c r="L469" s="3"/>
      <c r="M469" s="3"/>
      <c r="N469" s="3"/>
      <c r="O469" s="3"/>
      <c r="P469" s="3"/>
      <c r="Q469" s="3"/>
      <c r="R469" s="3"/>
      <c r="S469" s="3"/>
      <c r="T469" s="3"/>
      <c r="U469" s="3"/>
    </row>
    <row r="470" spans="1:21" ht="15.3">
      <c r="A470" s="365"/>
      <c r="B470" s="2"/>
      <c r="C470" s="1"/>
      <c r="D470" s="1"/>
      <c r="E470" s="1"/>
      <c r="F470" s="366"/>
      <c r="G470" s="366"/>
      <c r="H470" s="366"/>
      <c r="I470" s="1"/>
      <c r="J470" s="3"/>
      <c r="K470" s="3"/>
      <c r="L470" s="3"/>
      <c r="M470" s="3"/>
      <c r="N470" s="3"/>
      <c r="O470" s="3"/>
      <c r="P470" s="3"/>
      <c r="Q470" s="3"/>
      <c r="R470" s="3"/>
      <c r="S470" s="3"/>
      <c r="T470" s="3"/>
      <c r="U470" s="3"/>
    </row>
    <row r="471" spans="1:21" ht="15.3">
      <c r="A471" s="365"/>
      <c r="B471" s="2"/>
      <c r="C471" s="1"/>
      <c r="D471" s="1"/>
      <c r="E471" s="1"/>
      <c r="F471" s="366"/>
      <c r="G471" s="366"/>
      <c r="H471" s="366"/>
      <c r="I471" s="1"/>
      <c r="J471" s="3"/>
      <c r="K471" s="3"/>
      <c r="L471" s="3"/>
      <c r="M471" s="3"/>
      <c r="N471" s="3"/>
      <c r="O471" s="3"/>
      <c r="P471" s="3"/>
      <c r="Q471" s="3"/>
      <c r="R471" s="3"/>
      <c r="S471" s="3"/>
      <c r="T471" s="3"/>
      <c r="U471" s="3"/>
    </row>
    <row r="472" spans="1:21" ht="15.3">
      <c r="A472" s="365"/>
      <c r="B472" s="2"/>
      <c r="C472" s="1"/>
      <c r="D472" s="1"/>
      <c r="E472" s="1"/>
      <c r="F472" s="366"/>
      <c r="G472" s="366"/>
      <c r="H472" s="366"/>
      <c r="I472" s="1"/>
      <c r="J472" s="3"/>
      <c r="K472" s="3"/>
      <c r="L472" s="3"/>
      <c r="M472" s="3"/>
      <c r="N472" s="3"/>
      <c r="O472" s="3"/>
      <c r="P472" s="3"/>
      <c r="Q472" s="3"/>
      <c r="R472" s="3"/>
      <c r="S472" s="3"/>
      <c r="T472" s="3"/>
      <c r="U472" s="3"/>
    </row>
    <row r="473" spans="1:21" ht="15.3">
      <c r="A473" s="365"/>
      <c r="B473" s="2"/>
      <c r="C473" s="1"/>
      <c r="D473" s="1"/>
      <c r="E473" s="1"/>
      <c r="F473" s="366"/>
      <c r="G473" s="366"/>
      <c r="H473" s="366"/>
      <c r="I473" s="1"/>
      <c r="J473" s="3"/>
      <c r="K473" s="3"/>
      <c r="L473" s="3"/>
      <c r="M473" s="3"/>
      <c r="N473" s="3"/>
      <c r="O473" s="3"/>
      <c r="P473" s="3"/>
      <c r="Q473" s="3"/>
      <c r="R473" s="3"/>
      <c r="S473" s="3"/>
      <c r="T473" s="3"/>
      <c r="U473" s="3"/>
    </row>
    <row r="474" spans="1:21" ht="15.3">
      <c r="A474" s="365"/>
      <c r="B474" s="2"/>
      <c r="C474" s="1"/>
      <c r="D474" s="1"/>
      <c r="E474" s="1"/>
      <c r="F474" s="366"/>
      <c r="G474" s="366"/>
      <c r="H474" s="366"/>
      <c r="I474" s="1"/>
      <c r="J474" s="3"/>
      <c r="K474" s="3"/>
      <c r="L474" s="3"/>
      <c r="M474" s="3"/>
      <c r="N474" s="3"/>
      <c r="O474" s="3"/>
      <c r="P474" s="3"/>
      <c r="Q474" s="3"/>
      <c r="R474" s="3"/>
      <c r="S474" s="3"/>
      <c r="T474" s="3"/>
      <c r="U474" s="3"/>
    </row>
    <row r="475" spans="1:21" ht="15.3">
      <c r="A475" s="365"/>
      <c r="B475" s="2"/>
      <c r="C475" s="1"/>
      <c r="D475" s="1"/>
      <c r="E475" s="1"/>
      <c r="F475" s="366"/>
      <c r="G475" s="366"/>
      <c r="H475" s="366"/>
      <c r="I475" s="1"/>
      <c r="J475" s="3"/>
      <c r="K475" s="3"/>
      <c r="L475" s="3"/>
      <c r="M475" s="3"/>
      <c r="N475" s="3"/>
      <c r="O475" s="3"/>
      <c r="P475" s="3"/>
      <c r="Q475" s="3"/>
      <c r="R475" s="3"/>
      <c r="S475" s="3"/>
      <c r="T475" s="3"/>
      <c r="U475" s="3"/>
    </row>
    <row r="476" spans="1:21" ht="15.3">
      <c r="A476" s="365"/>
      <c r="B476" s="2"/>
      <c r="C476" s="1"/>
      <c r="D476" s="1"/>
      <c r="E476" s="1"/>
      <c r="F476" s="366"/>
      <c r="G476" s="366"/>
      <c r="H476" s="366"/>
      <c r="I476" s="1"/>
      <c r="J476" s="3"/>
      <c r="K476" s="3"/>
      <c r="L476" s="3"/>
      <c r="M476" s="3"/>
      <c r="N476" s="3"/>
      <c r="O476" s="3"/>
      <c r="P476" s="3"/>
      <c r="Q476" s="3"/>
      <c r="R476" s="3"/>
      <c r="S476" s="3"/>
      <c r="T476" s="3"/>
      <c r="U476" s="3"/>
    </row>
    <row r="477" spans="1:21" ht="15.3">
      <c r="A477" s="365"/>
      <c r="B477" s="2"/>
      <c r="C477" s="1"/>
      <c r="D477" s="1"/>
      <c r="E477" s="1"/>
      <c r="F477" s="366"/>
      <c r="G477" s="366"/>
      <c r="H477" s="366"/>
      <c r="I477" s="1"/>
      <c r="J477" s="3"/>
      <c r="K477" s="3"/>
      <c r="L477" s="3"/>
      <c r="M477" s="3"/>
      <c r="N477" s="3"/>
      <c r="O477" s="3"/>
      <c r="P477" s="3"/>
      <c r="Q477" s="3"/>
      <c r="R477" s="3"/>
      <c r="S477" s="3"/>
      <c r="T477" s="3"/>
      <c r="U477" s="3"/>
    </row>
    <row r="478" spans="1:21" ht="15.3">
      <c r="A478" s="365"/>
      <c r="B478" s="2"/>
      <c r="C478" s="1"/>
      <c r="D478" s="1"/>
      <c r="E478" s="1"/>
      <c r="F478" s="366"/>
      <c r="G478" s="366"/>
      <c r="H478" s="366"/>
      <c r="I478" s="1"/>
      <c r="J478" s="3"/>
      <c r="K478" s="3"/>
      <c r="L478" s="3"/>
      <c r="M478" s="3"/>
      <c r="N478" s="3"/>
      <c r="O478" s="3"/>
      <c r="P478" s="3"/>
      <c r="Q478" s="3"/>
      <c r="R478" s="3"/>
      <c r="S478" s="3"/>
      <c r="T478" s="3"/>
      <c r="U478" s="3"/>
    </row>
    <row r="479" spans="1:21" ht="15.3">
      <c r="A479" s="365"/>
      <c r="B479" s="2"/>
      <c r="C479" s="1"/>
      <c r="D479" s="1"/>
      <c r="E479" s="1"/>
      <c r="F479" s="366"/>
      <c r="G479" s="366"/>
      <c r="H479" s="366"/>
      <c r="I479" s="1"/>
      <c r="J479" s="3"/>
      <c r="K479" s="3"/>
      <c r="L479" s="3"/>
      <c r="M479" s="3"/>
      <c r="N479" s="3"/>
      <c r="O479" s="3"/>
      <c r="P479" s="3"/>
      <c r="Q479" s="3"/>
      <c r="R479" s="3"/>
      <c r="S479" s="3"/>
      <c r="T479" s="3"/>
      <c r="U479" s="3"/>
    </row>
    <row r="480" spans="1:21" ht="15.3">
      <c r="A480" s="365"/>
      <c r="B480" s="2"/>
      <c r="C480" s="1"/>
      <c r="D480" s="1"/>
      <c r="E480" s="1"/>
      <c r="F480" s="366"/>
      <c r="G480" s="366"/>
      <c r="H480" s="366"/>
      <c r="I480" s="1"/>
      <c r="J480" s="3"/>
      <c r="K480" s="3"/>
      <c r="L480" s="3"/>
      <c r="M480" s="3"/>
      <c r="N480" s="3"/>
      <c r="O480" s="3"/>
      <c r="P480" s="3"/>
      <c r="Q480" s="3"/>
      <c r="R480" s="3"/>
      <c r="S480" s="3"/>
      <c r="T480" s="3"/>
      <c r="U480" s="3"/>
    </row>
    <row r="481" spans="1:21" ht="15.3">
      <c r="A481" s="365"/>
      <c r="B481" s="2"/>
      <c r="C481" s="1"/>
      <c r="D481" s="1"/>
      <c r="E481" s="1"/>
      <c r="F481" s="366"/>
      <c r="G481" s="366"/>
      <c r="H481" s="366"/>
      <c r="I481" s="1"/>
      <c r="J481" s="3"/>
      <c r="K481" s="3"/>
      <c r="L481" s="3"/>
      <c r="M481" s="3"/>
      <c r="N481" s="3"/>
      <c r="O481" s="3"/>
      <c r="P481" s="3"/>
      <c r="Q481" s="3"/>
      <c r="R481" s="3"/>
      <c r="S481" s="3"/>
      <c r="T481" s="3"/>
      <c r="U481" s="3"/>
    </row>
    <row r="482" spans="1:21" ht="15.3">
      <c r="A482" s="365"/>
      <c r="B482" s="2"/>
      <c r="C482" s="1"/>
      <c r="D482" s="1"/>
      <c r="E482" s="1"/>
      <c r="F482" s="366"/>
      <c r="G482" s="366"/>
      <c r="H482" s="366"/>
      <c r="I482" s="1"/>
      <c r="J482" s="3"/>
      <c r="K482" s="3"/>
      <c r="L482" s="3"/>
      <c r="M482" s="3"/>
      <c r="N482" s="3"/>
      <c r="O482" s="3"/>
      <c r="P482" s="3"/>
      <c r="Q482" s="3"/>
      <c r="R482" s="3"/>
      <c r="S482" s="3"/>
      <c r="T482" s="3"/>
      <c r="U482" s="3"/>
    </row>
    <row r="483" spans="1:21" ht="15.3">
      <c r="A483" s="365"/>
      <c r="B483" s="2"/>
      <c r="C483" s="1"/>
      <c r="D483" s="1"/>
      <c r="E483" s="1"/>
      <c r="F483" s="366"/>
      <c r="G483" s="366"/>
      <c r="H483" s="366"/>
      <c r="I483" s="1"/>
      <c r="J483" s="3"/>
      <c r="K483" s="3"/>
      <c r="L483" s="3"/>
      <c r="M483" s="3"/>
      <c r="N483" s="3"/>
      <c r="O483" s="3"/>
      <c r="P483" s="3"/>
      <c r="Q483" s="3"/>
      <c r="R483" s="3"/>
      <c r="S483" s="3"/>
      <c r="T483" s="3"/>
      <c r="U483" s="3"/>
    </row>
    <row r="484" spans="1:21" ht="15.3">
      <c r="A484" s="365"/>
      <c r="B484" s="2"/>
      <c r="C484" s="1"/>
      <c r="D484" s="1"/>
      <c r="E484" s="1"/>
      <c r="F484" s="366"/>
      <c r="G484" s="366"/>
      <c r="H484" s="366"/>
      <c r="I484" s="1"/>
      <c r="J484" s="3"/>
      <c r="K484" s="3"/>
      <c r="L484" s="3"/>
      <c r="M484" s="3"/>
      <c r="N484" s="3"/>
      <c r="O484" s="3"/>
      <c r="P484" s="3"/>
      <c r="Q484" s="3"/>
      <c r="R484" s="3"/>
      <c r="S484" s="3"/>
      <c r="T484" s="3"/>
      <c r="U484" s="3"/>
    </row>
    <row r="485" spans="1:21" ht="15.3">
      <c r="A485" s="365"/>
      <c r="B485" s="2"/>
      <c r="C485" s="1"/>
      <c r="D485" s="1"/>
      <c r="E485" s="1"/>
      <c r="F485" s="366"/>
      <c r="G485" s="366"/>
      <c r="H485" s="366"/>
      <c r="I485" s="1"/>
      <c r="J485" s="3"/>
      <c r="K485" s="3"/>
      <c r="L485" s="3"/>
      <c r="M485" s="3"/>
      <c r="N485" s="3"/>
      <c r="O485" s="3"/>
      <c r="P485" s="3"/>
      <c r="Q485" s="3"/>
      <c r="R485" s="3"/>
      <c r="S485" s="3"/>
      <c r="T485" s="3"/>
      <c r="U485" s="3"/>
    </row>
    <row r="486" spans="1:21" ht="15.3">
      <c r="A486" s="365"/>
      <c r="B486" s="2"/>
      <c r="C486" s="1"/>
      <c r="D486" s="1"/>
      <c r="E486" s="1"/>
      <c r="F486" s="366"/>
      <c r="G486" s="366"/>
      <c r="H486" s="366"/>
      <c r="I486" s="1"/>
      <c r="J486" s="3"/>
      <c r="K486" s="3"/>
      <c r="L486" s="3"/>
      <c r="M486" s="3"/>
      <c r="N486" s="3"/>
      <c r="O486" s="3"/>
      <c r="P486" s="3"/>
      <c r="Q486" s="3"/>
      <c r="R486" s="3"/>
      <c r="S486" s="3"/>
      <c r="T486" s="3"/>
      <c r="U486" s="3"/>
    </row>
    <row r="487" spans="1:21" ht="15.3">
      <c r="A487" s="365"/>
      <c r="B487" s="2"/>
      <c r="C487" s="1"/>
      <c r="D487" s="1"/>
      <c r="E487" s="1"/>
      <c r="F487" s="366"/>
      <c r="G487" s="366"/>
      <c r="H487" s="366"/>
      <c r="I487" s="1"/>
      <c r="J487" s="3"/>
      <c r="K487" s="3"/>
      <c r="L487" s="3"/>
      <c r="M487" s="3"/>
      <c r="N487" s="3"/>
      <c r="O487" s="3"/>
      <c r="P487" s="3"/>
      <c r="Q487" s="3"/>
      <c r="R487" s="3"/>
      <c r="S487" s="3"/>
      <c r="T487" s="3"/>
      <c r="U487" s="3"/>
    </row>
    <row r="488" spans="1:21" ht="15.3">
      <c r="A488" s="365"/>
      <c r="B488" s="2"/>
      <c r="C488" s="1"/>
      <c r="D488" s="1"/>
      <c r="E488" s="1"/>
      <c r="F488" s="366"/>
      <c r="G488" s="366"/>
      <c r="H488" s="366"/>
      <c r="I488" s="1"/>
      <c r="J488" s="3"/>
      <c r="K488" s="3"/>
      <c r="L488" s="3"/>
      <c r="M488" s="3"/>
      <c r="N488" s="3"/>
      <c r="O488" s="3"/>
      <c r="P488" s="3"/>
      <c r="Q488" s="3"/>
      <c r="R488" s="3"/>
      <c r="S488" s="3"/>
      <c r="T488" s="3"/>
      <c r="U488" s="3"/>
    </row>
    <row r="489" spans="1:21" ht="15.3">
      <c r="A489" s="365"/>
      <c r="B489" s="2"/>
      <c r="C489" s="1"/>
      <c r="D489" s="1"/>
      <c r="E489" s="1"/>
      <c r="F489" s="366"/>
      <c r="G489" s="366"/>
      <c r="H489" s="366"/>
      <c r="I489" s="1"/>
      <c r="J489" s="3"/>
      <c r="K489" s="3"/>
      <c r="L489" s="3"/>
      <c r="M489" s="3"/>
      <c r="N489" s="3"/>
      <c r="O489" s="3"/>
      <c r="P489" s="3"/>
      <c r="Q489" s="3"/>
      <c r="R489" s="3"/>
      <c r="S489" s="3"/>
      <c r="T489" s="3"/>
      <c r="U489" s="3"/>
    </row>
    <row r="490" spans="1:21" ht="15.3">
      <c r="A490" s="365"/>
      <c r="B490" s="2"/>
      <c r="C490" s="1"/>
      <c r="D490" s="1"/>
      <c r="E490" s="1"/>
      <c r="F490" s="366"/>
      <c r="G490" s="366"/>
      <c r="H490" s="366"/>
      <c r="I490" s="1"/>
      <c r="J490" s="3"/>
      <c r="K490" s="3"/>
      <c r="L490" s="3"/>
      <c r="M490" s="3"/>
      <c r="N490" s="3"/>
      <c r="O490" s="3"/>
      <c r="P490" s="3"/>
      <c r="Q490" s="3"/>
      <c r="R490" s="3"/>
      <c r="S490" s="3"/>
      <c r="T490" s="3"/>
      <c r="U490" s="3"/>
    </row>
    <row r="491" spans="1:21" ht="15.3">
      <c r="A491" s="365"/>
      <c r="B491" s="2"/>
      <c r="C491" s="1"/>
      <c r="D491" s="1"/>
      <c r="E491" s="1"/>
      <c r="F491" s="366"/>
      <c r="G491" s="366"/>
      <c r="H491" s="366"/>
      <c r="I491" s="1"/>
      <c r="J491" s="3"/>
      <c r="K491" s="3"/>
      <c r="L491" s="3"/>
      <c r="M491" s="3"/>
      <c r="N491" s="3"/>
      <c r="O491" s="3"/>
      <c r="P491" s="3"/>
      <c r="Q491" s="3"/>
      <c r="R491" s="3"/>
      <c r="S491" s="3"/>
      <c r="T491" s="3"/>
      <c r="U491" s="3"/>
    </row>
    <row r="492" spans="1:21" ht="15.3">
      <c r="A492" s="365"/>
      <c r="B492" s="2"/>
      <c r="C492" s="1"/>
      <c r="D492" s="1"/>
      <c r="E492" s="1"/>
      <c r="F492" s="366"/>
      <c r="G492" s="366"/>
      <c r="H492" s="366"/>
      <c r="I492" s="1"/>
      <c r="J492" s="3"/>
      <c r="K492" s="3"/>
      <c r="L492" s="3"/>
      <c r="M492" s="3"/>
      <c r="N492" s="3"/>
      <c r="O492" s="3"/>
      <c r="P492" s="3"/>
      <c r="Q492" s="3"/>
      <c r="R492" s="3"/>
      <c r="S492" s="3"/>
      <c r="T492" s="3"/>
      <c r="U492" s="3"/>
    </row>
    <row r="493" spans="1:21" ht="15.3">
      <c r="A493" s="365"/>
      <c r="B493" s="2"/>
      <c r="C493" s="1"/>
      <c r="D493" s="1"/>
      <c r="E493" s="1"/>
      <c r="F493" s="366"/>
      <c r="G493" s="366"/>
      <c r="H493" s="366"/>
      <c r="I493" s="1"/>
      <c r="J493" s="3"/>
      <c r="K493" s="3"/>
      <c r="L493" s="3"/>
      <c r="M493" s="3"/>
      <c r="N493" s="3"/>
      <c r="O493" s="3"/>
      <c r="P493" s="3"/>
      <c r="Q493" s="3"/>
      <c r="R493" s="3"/>
      <c r="S493" s="3"/>
      <c r="T493" s="3"/>
      <c r="U493" s="3"/>
    </row>
    <row r="494" spans="1:21" ht="15.3">
      <c r="A494" s="365"/>
      <c r="B494" s="2"/>
      <c r="C494" s="1"/>
      <c r="D494" s="1"/>
      <c r="E494" s="1"/>
      <c r="F494" s="366"/>
      <c r="G494" s="366"/>
      <c r="H494" s="366"/>
      <c r="I494" s="1"/>
      <c r="J494" s="3"/>
      <c r="K494" s="3"/>
      <c r="L494" s="3"/>
      <c r="M494" s="3"/>
      <c r="N494" s="3"/>
      <c r="O494" s="3"/>
      <c r="P494" s="3"/>
      <c r="Q494" s="3"/>
      <c r="R494" s="3"/>
      <c r="S494" s="3"/>
      <c r="T494" s="3"/>
      <c r="U494" s="3"/>
    </row>
    <row r="495" spans="1:21" ht="15.3">
      <c r="A495" s="365"/>
      <c r="B495" s="2"/>
      <c r="C495" s="1"/>
      <c r="D495" s="1"/>
      <c r="E495" s="1"/>
      <c r="F495" s="366"/>
      <c r="G495" s="366"/>
      <c r="H495" s="366"/>
      <c r="I495" s="1"/>
      <c r="J495" s="3"/>
      <c r="K495" s="3"/>
      <c r="L495" s="3"/>
      <c r="M495" s="3"/>
      <c r="N495" s="3"/>
      <c r="O495" s="3"/>
      <c r="P495" s="3"/>
      <c r="Q495" s="3"/>
      <c r="R495" s="3"/>
      <c r="S495" s="3"/>
      <c r="T495" s="3"/>
      <c r="U495" s="3"/>
    </row>
    <row r="496" spans="1:21" ht="15.3">
      <c r="A496" s="365"/>
      <c r="B496" s="2"/>
      <c r="C496" s="1"/>
      <c r="D496" s="1"/>
      <c r="E496" s="1"/>
      <c r="F496" s="366"/>
      <c r="G496" s="366"/>
      <c r="H496" s="366"/>
      <c r="I496" s="1"/>
      <c r="J496" s="3"/>
      <c r="K496" s="3"/>
      <c r="L496" s="3"/>
      <c r="M496" s="3"/>
      <c r="N496" s="3"/>
      <c r="O496" s="3"/>
      <c r="P496" s="3"/>
      <c r="Q496" s="3"/>
      <c r="R496" s="3"/>
      <c r="S496" s="3"/>
      <c r="T496" s="3"/>
      <c r="U496" s="3"/>
    </row>
    <row r="497" spans="1:21" ht="15.3">
      <c r="A497" s="365"/>
      <c r="B497" s="2"/>
      <c r="C497" s="1"/>
      <c r="D497" s="1"/>
      <c r="E497" s="1"/>
      <c r="F497" s="366"/>
      <c r="G497" s="366"/>
      <c r="H497" s="366"/>
      <c r="I497" s="1"/>
      <c r="J497" s="3"/>
      <c r="K497" s="3"/>
      <c r="L497" s="3"/>
      <c r="M497" s="3"/>
      <c r="N497" s="3"/>
      <c r="O497" s="3"/>
      <c r="P497" s="3"/>
      <c r="Q497" s="3"/>
      <c r="R497" s="3"/>
      <c r="S497" s="3"/>
      <c r="T497" s="3"/>
      <c r="U497" s="3"/>
    </row>
    <row r="498" spans="1:21" ht="15.3">
      <c r="A498" s="365"/>
      <c r="B498" s="2"/>
      <c r="C498" s="1"/>
      <c r="D498" s="1"/>
      <c r="E498" s="1"/>
      <c r="F498" s="366"/>
      <c r="G498" s="366"/>
      <c r="H498" s="366"/>
      <c r="I498" s="1"/>
      <c r="J498" s="3"/>
      <c r="K498" s="3"/>
      <c r="L498" s="3"/>
      <c r="M498" s="3"/>
      <c r="N498" s="3"/>
      <c r="O498" s="3"/>
      <c r="P498" s="3"/>
      <c r="Q498" s="3"/>
      <c r="R498" s="3"/>
      <c r="S498" s="3"/>
      <c r="T498" s="3"/>
      <c r="U498" s="3"/>
    </row>
    <row r="499" spans="1:21" ht="15.3">
      <c r="A499" s="365"/>
      <c r="B499" s="2"/>
      <c r="C499" s="1"/>
      <c r="D499" s="1"/>
      <c r="E499" s="1"/>
      <c r="F499" s="366"/>
      <c r="G499" s="366"/>
      <c r="H499" s="366"/>
      <c r="I499" s="1"/>
      <c r="J499" s="3"/>
      <c r="K499" s="3"/>
      <c r="L499" s="3"/>
      <c r="M499" s="3"/>
      <c r="N499" s="3"/>
      <c r="O499" s="3"/>
      <c r="P499" s="3"/>
      <c r="Q499" s="3"/>
      <c r="R499" s="3"/>
      <c r="S499" s="3"/>
      <c r="T499" s="3"/>
      <c r="U499" s="3"/>
    </row>
    <row r="500" spans="1:21" ht="15.3">
      <c r="A500" s="365"/>
      <c r="B500" s="2"/>
      <c r="C500" s="1"/>
      <c r="D500" s="1"/>
      <c r="E500" s="1"/>
      <c r="F500" s="366"/>
      <c r="G500" s="366"/>
      <c r="H500" s="366"/>
      <c r="I500" s="1"/>
      <c r="J500" s="3"/>
      <c r="K500" s="3"/>
      <c r="L500" s="3"/>
      <c r="M500" s="3"/>
      <c r="N500" s="3"/>
      <c r="O500" s="3"/>
      <c r="P500" s="3"/>
      <c r="Q500" s="3"/>
      <c r="R500" s="3"/>
      <c r="S500" s="3"/>
      <c r="T500" s="3"/>
      <c r="U500" s="3"/>
    </row>
    <row r="501" spans="1:21" ht="15.3">
      <c r="A501" s="365"/>
      <c r="B501" s="2"/>
      <c r="C501" s="1"/>
      <c r="D501" s="1"/>
      <c r="E501" s="1"/>
      <c r="F501" s="366"/>
      <c r="G501" s="366"/>
      <c r="H501" s="366"/>
      <c r="I501" s="1"/>
      <c r="J501" s="3"/>
      <c r="K501" s="3"/>
      <c r="L501" s="3"/>
      <c r="M501" s="3"/>
      <c r="N501" s="3"/>
      <c r="O501" s="3"/>
      <c r="P501" s="3"/>
      <c r="Q501" s="3"/>
      <c r="R501" s="3"/>
      <c r="S501" s="3"/>
      <c r="T501" s="3"/>
      <c r="U501" s="3"/>
    </row>
    <row r="502" spans="1:21" ht="15.3">
      <c r="A502" s="365"/>
      <c r="B502" s="2"/>
      <c r="C502" s="1"/>
      <c r="D502" s="1"/>
      <c r="E502" s="1"/>
      <c r="F502" s="366"/>
      <c r="G502" s="366"/>
      <c r="H502" s="366"/>
      <c r="I502" s="1"/>
      <c r="J502" s="3"/>
      <c r="K502" s="3"/>
      <c r="L502" s="3"/>
      <c r="M502" s="3"/>
      <c r="N502" s="3"/>
      <c r="O502" s="3"/>
      <c r="P502" s="3"/>
      <c r="Q502" s="3"/>
      <c r="R502" s="3"/>
      <c r="S502" s="3"/>
      <c r="T502" s="3"/>
      <c r="U502" s="3"/>
    </row>
    <row r="503" spans="1:21" ht="15.3">
      <c r="A503" s="365"/>
      <c r="B503" s="2"/>
      <c r="C503" s="1"/>
      <c r="D503" s="1"/>
      <c r="E503" s="1"/>
      <c r="F503" s="366"/>
      <c r="G503" s="366"/>
      <c r="H503" s="366"/>
      <c r="I503" s="1"/>
      <c r="J503" s="3"/>
      <c r="K503" s="3"/>
      <c r="L503" s="3"/>
      <c r="M503" s="3"/>
      <c r="N503" s="3"/>
      <c r="O503" s="3"/>
      <c r="P503" s="3"/>
      <c r="Q503" s="3"/>
      <c r="R503" s="3"/>
      <c r="S503" s="3"/>
      <c r="T503" s="3"/>
      <c r="U503" s="3"/>
    </row>
    <row r="504" spans="1:21" ht="15.3">
      <c r="A504" s="365"/>
      <c r="B504" s="2"/>
      <c r="C504" s="1"/>
      <c r="D504" s="1"/>
      <c r="E504" s="1"/>
      <c r="F504" s="366"/>
      <c r="G504" s="366"/>
      <c r="H504" s="366"/>
      <c r="I504" s="1"/>
      <c r="J504" s="3"/>
      <c r="K504" s="3"/>
      <c r="L504" s="3"/>
      <c r="M504" s="3"/>
      <c r="N504" s="3"/>
      <c r="O504" s="3"/>
      <c r="P504" s="3"/>
      <c r="Q504" s="3"/>
      <c r="R504" s="3"/>
      <c r="S504" s="3"/>
      <c r="T504" s="3"/>
      <c r="U504" s="3"/>
    </row>
    <row r="505" spans="1:21" ht="15.3">
      <c r="A505" s="365"/>
      <c r="B505" s="2"/>
      <c r="C505" s="1"/>
      <c r="D505" s="1"/>
      <c r="E505" s="1"/>
      <c r="F505" s="366"/>
      <c r="G505" s="366"/>
      <c r="H505" s="366"/>
      <c r="I505" s="1"/>
      <c r="J505" s="3"/>
      <c r="K505" s="3"/>
      <c r="L505" s="3"/>
      <c r="M505" s="3"/>
      <c r="N505" s="3"/>
      <c r="O505" s="3"/>
      <c r="P505" s="3"/>
      <c r="Q505" s="3"/>
      <c r="R505" s="3"/>
      <c r="S505" s="3"/>
      <c r="T505" s="3"/>
      <c r="U505" s="3"/>
    </row>
    <row r="506" spans="1:21" ht="15.3">
      <c r="A506" s="365"/>
      <c r="B506" s="2"/>
      <c r="C506" s="1"/>
      <c r="D506" s="1"/>
      <c r="E506" s="1"/>
      <c r="F506" s="366"/>
      <c r="G506" s="366"/>
      <c r="H506" s="366"/>
      <c r="I506" s="1"/>
      <c r="J506" s="3"/>
      <c r="K506" s="3"/>
      <c r="L506" s="3"/>
      <c r="M506" s="3"/>
      <c r="N506" s="3"/>
      <c r="O506" s="3"/>
      <c r="P506" s="3"/>
      <c r="Q506" s="3"/>
      <c r="R506" s="3"/>
      <c r="S506" s="3"/>
      <c r="T506" s="3"/>
      <c r="U506" s="3"/>
    </row>
    <row r="507" spans="1:21" ht="15.3">
      <c r="A507" s="365"/>
      <c r="B507" s="2"/>
      <c r="C507" s="1"/>
      <c r="D507" s="1"/>
      <c r="E507" s="1"/>
      <c r="F507" s="366"/>
      <c r="G507" s="366"/>
      <c r="H507" s="366"/>
      <c r="I507" s="1"/>
      <c r="J507" s="3"/>
      <c r="K507" s="3"/>
      <c r="L507" s="3"/>
      <c r="M507" s="3"/>
      <c r="N507" s="3"/>
      <c r="O507" s="3"/>
      <c r="P507" s="3"/>
      <c r="Q507" s="3"/>
      <c r="R507" s="3"/>
      <c r="S507" s="3"/>
      <c r="T507" s="3"/>
      <c r="U507" s="3"/>
    </row>
    <row r="508" spans="1:21" ht="15.3">
      <c r="A508" s="365"/>
      <c r="B508" s="2"/>
      <c r="C508" s="1"/>
      <c r="D508" s="1"/>
      <c r="E508" s="1"/>
      <c r="F508" s="366"/>
      <c r="G508" s="366"/>
      <c r="H508" s="366"/>
      <c r="I508" s="1"/>
      <c r="J508" s="3"/>
      <c r="K508" s="3"/>
      <c r="L508" s="3"/>
      <c r="M508" s="3"/>
      <c r="N508" s="3"/>
      <c r="O508" s="3"/>
      <c r="P508" s="3"/>
      <c r="Q508" s="3"/>
      <c r="R508" s="3"/>
      <c r="S508" s="3"/>
      <c r="T508" s="3"/>
      <c r="U508" s="3"/>
    </row>
    <row r="509" spans="1:21" ht="15.3">
      <c r="A509" s="365"/>
      <c r="B509" s="2"/>
      <c r="C509" s="1"/>
      <c r="D509" s="1"/>
      <c r="E509" s="1"/>
      <c r="F509" s="366"/>
      <c r="G509" s="366"/>
      <c r="H509" s="366"/>
      <c r="I509" s="1"/>
      <c r="J509" s="3"/>
      <c r="K509" s="3"/>
      <c r="L509" s="3"/>
      <c r="M509" s="3"/>
      <c r="N509" s="3"/>
      <c r="O509" s="3"/>
      <c r="P509" s="3"/>
      <c r="Q509" s="3"/>
      <c r="R509" s="3"/>
      <c r="S509" s="3"/>
      <c r="T509" s="3"/>
      <c r="U509" s="3"/>
    </row>
    <row r="510" spans="1:21" ht="15.3">
      <c r="A510" s="365"/>
      <c r="B510" s="2"/>
      <c r="C510" s="1"/>
      <c r="D510" s="1"/>
      <c r="E510" s="1"/>
      <c r="F510" s="366"/>
      <c r="G510" s="366"/>
      <c r="H510" s="366"/>
      <c r="I510" s="1"/>
      <c r="J510" s="3"/>
      <c r="K510" s="3"/>
      <c r="L510" s="3"/>
      <c r="M510" s="3"/>
      <c r="N510" s="3"/>
      <c r="O510" s="3"/>
      <c r="P510" s="3"/>
      <c r="Q510" s="3"/>
      <c r="R510" s="3"/>
      <c r="S510" s="3"/>
      <c r="T510" s="3"/>
      <c r="U510" s="3"/>
    </row>
    <row r="511" spans="1:21" ht="15.3">
      <c r="A511" s="365"/>
      <c r="B511" s="2"/>
      <c r="C511" s="1"/>
      <c r="D511" s="1"/>
      <c r="E511" s="1"/>
      <c r="F511" s="366"/>
      <c r="G511" s="366"/>
      <c r="H511" s="366"/>
      <c r="I511" s="1"/>
      <c r="J511" s="3"/>
      <c r="K511" s="3"/>
      <c r="L511" s="3"/>
      <c r="M511" s="3"/>
      <c r="N511" s="3"/>
      <c r="O511" s="3"/>
      <c r="P511" s="3"/>
      <c r="Q511" s="3"/>
      <c r="R511" s="3"/>
      <c r="S511" s="3"/>
      <c r="T511" s="3"/>
      <c r="U511" s="3"/>
    </row>
    <row r="512" spans="1:21" ht="15.3">
      <c r="A512" s="365"/>
      <c r="B512" s="2"/>
      <c r="C512" s="1"/>
      <c r="D512" s="1"/>
      <c r="E512" s="1"/>
      <c r="F512" s="366"/>
      <c r="G512" s="366"/>
      <c r="H512" s="366"/>
      <c r="I512" s="1"/>
      <c r="J512" s="3"/>
      <c r="K512" s="3"/>
      <c r="L512" s="3"/>
      <c r="M512" s="3"/>
      <c r="N512" s="3"/>
      <c r="O512" s="3"/>
      <c r="P512" s="3"/>
      <c r="Q512" s="3"/>
      <c r="R512" s="3"/>
      <c r="S512" s="3"/>
      <c r="T512" s="3"/>
      <c r="U512" s="3"/>
    </row>
    <row r="513" spans="1:21" ht="15.3">
      <c r="A513" s="365"/>
      <c r="B513" s="2"/>
      <c r="C513" s="1"/>
      <c r="D513" s="1"/>
      <c r="E513" s="1"/>
      <c r="F513" s="366"/>
      <c r="G513" s="366"/>
      <c r="H513" s="366"/>
      <c r="I513" s="1"/>
      <c r="J513" s="3"/>
      <c r="K513" s="3"/>
      <c r="L513" s="3"/>
      <c r="M513" s="3"/>
      <c r="N513" s="3"/>
      <c r="O513" s="3"/>
      <c r="P513" s="3"/>
      <c r="Q513" s="3"/>
      <c r="R513" s="3"/>
      <c r="S513" s="3"/>
      <c r="T513" s="3"/>
      <c r="U513" s="3"/>
    </row>
    <row r="514" spans="1:21" ht="15.3">
      <c r="A514" s="365"/>
      <c r="B514" s="2"/>
      <c r="C514" s="1"/>
      <c r="D514" s="1"/>
      <c r="E514" s="1"/>
      <c r="F514" s="366"/>
      <c r="G514" s="366"/>
      <c r="H514" s="366"/>
      <c r="I514" s="1"/>
      <c r="J514" s="3"/>
      <c r="K514" s="3"/>
      <c r="L514" s="3"/>
      <c r="M514" s="3"/>
      <c r="N514" s="3"/>
      <c r="O514" s="3"/>
      <c r="P514" s="3"/>
      <c r="Q514" s="3"/>
      <c r="R514" s="3"/>
      <c r="S514" s="3"/>
      <c r="T514" s="3"/>
      <c r="U514" s="3"/>
    </row>
    <row r="515" spans="1:21" ht="15.3">
      <c r="A515" s="365"/>
      <c r="B515" s="2"/>
      <c r="C515" s="1"/>
      <c r="D515" s="1"/>
      <c r="E515" s="1"/>
      <c r="F515" s="366"/>
      <c r="G515" s="366"/>
      <c r="H515" s="366"/>
      <c r="I515" s="1"/>
      <c r="J515" s="3"/>
      <c r="K515" s="3"/>
      <c r="L515" s="3"/>
      <c r="M515" s="3"/>
      <c r="N515" s="3"/>
      <c r="O515" s="3"/>
      <c r="P515" s="3"/>
      <c r="Q515" s="3"/>
      <c r="R515" s="3"/>
      <c r="S515" s="3"/>
      <c r="T515" s="3"/>
      <c r="U515" s="3"/>
    </row>
    <row r="516" spans="1:21" ht="15.3">
      <c r="A516" s="365"/>
      <c r="B516" s="2"/>
      <c r="C516" s="1"/>
      <c r="D516" s="1"/>
      <c r="E516" s="1"/>
      <c r="F516" s="366"/>
      <c r="G516" s="366"/>
      <c r="H516" s="366"/>
      <c r="I516" s="1"/>
      <c r="J516" s="3"/>
      <c r="K516" s="3"/>
      <c r="L516" s="3"/>
      <c r="M516" s="3"/>
      <c r="N516" s="3"/>
      <c r="O516" s="3"/>
      <c r="P516" s="3"/>
      <c r="Q516" s="3"/>
      <c r="R516" s="3"/>
      <c r="S516" s="3"/>
      <c r="T516" s="3"/>
      <c r="U516" s="3"/>
    </row>
    <row r="517" spans="1:21" ht="15.3">
      <c r="A517" s="365"/>
      <c r="B517" s="2"/>
      <c r="C517" s="1"/>
      <c r="D517" s="1"/>
      <c r="E517" s="1"/>
      <c r="F517" s="366"/>
      <c r="G517" s="366"/>
      <c r="H517" s="366"/>
      <c r="I517" s="1"/>
      <c r="J517" s="3"/>
      <c r="K517" s="3"/>
      <c r="L517" s="3"/>
      <c r="M517" s="3"/>
      <c r="N517" s="3"/>
      <c r="O517" s="3"/>
      <c r="P517" s="3"/>
      <c r="Q517" s="3"/>
      <c r="R517" s="3"/>
      <c r="S517" s="3"/>
      <c r="T517" s="3"/>
      <c r="U517" s="3"/>
    </row>
    <row r="518" spans="1:21" ht="15.3">
      <c r="A518" s="365"/>
      <c r="B518" s="2"/>
      <c r="C518" s="1"/>
      <c r="D518" s="1"/>
      <c r="E518" s="1"/>
      <c r="F518" s="366"/>
      <c r="G518" s="366"/>
      <c r="H518" s="366"/>
      <c r="I518" s="1"/>
      <c r="J518" s="3"/>
      <c r="K518" s="3"/>
      <c r="L518" s="3"/>
      <c r="M518" s="3"/>
      <c r="N518" s="3"/>
      <c r="O518" s="3"/>
      <c r="P518" s="3"/>
      <c r="Q518" s="3"/>
      <c r="R518" s="3"/>
      <c r="S518" s="3"/>
      <c r="T518" s="3"/>
      <c r="U518" s="3"/>
    </row>
    <row r="519" spans="1:21" ht="15.3">
      <c r="A519" s="365"/>
      <c r="B519" s="2"/>
      <c r="C519" s="1"/>
      <c r="D519" s="1"/>
      <c r="E519" s="1"/>
      <c r="F519" s="366"/>
      <c r="G519" s="366"/>
      <c r="H519" s="366"/>
      <c r="I519" s="1"/>
      <c r="J519" s="3"/>
      <c r="K519" s="3"/>
      <c r="L519" s="3"/>
      <c r="M519" s="3"/>
      <c r="N519" s="3"/>
      <c r="O519" s="3"/>
      <c r="P519" s="3"/>
      <c r="Q519" s="3"/>
      <c r="R519" s="3"/>
      <c r="S519" s="3"/>
      <c r="T519" s="3"/>
      <c r="U519" s="3"/>
    </row>
    <row r="520" spans="1:21" ht="15.3">
      <c r="A520" s="365"/>
      <c r="B520" s="2"/>
      <c r="C520" s="1"/>
      <c r="D520" s="1"/>
      <c r="E520" s="1"/>
      <c r="F520" s="366"/>
      <c r="G520" s="366"/>
      <c r="H520" s="366"/>
      <c r="I520" s="1"/>
      <c r="J520" s="3"/>
      <c r="K520" s="3"/>
      <c r="L520" s="3"/>
      <c r="M520" s="3"/>
      <c r="N520" s="3"/>
      <c r="O520" s="3"/>
      <c r="P520" s="3"/>
      <c r="Q520" s="3"/>
      <c r="R520" s="3"/>
      <c r="S520" s="3"/>
      <c r="T520" s="3"/>
      <c r="U520" s="3"/>
    </row>
    <row r="521" spans="1:21" ht="15.3">
      <c r="A521" s="365"/>
      <c r="B521" s="2"/>
      <c r="C521" s="1"/>
      <c r="D521" s="1"/>
      <c r="E521" s="1"/>
      <c r="F521" s="366"/>
      <c r="G521" s="366"/>
      <c r="H521" s="366"/>
      <c r="I521" s="1"/>
      <c r="J521" s="3"/>
      <c r="K521" s="3"/>
      <c r="L521" s="3"/>
      <c r="M521" s="3"/>
      <c r="N521" s="3"/>
      <c r="O521" s="3"/>
      <c r="P521" s="3"/>
      <c r="Q521" s="3"/>
      <c r="R521" s="3"/>
      <c r="S521" s="3"/>
      <c r="T521" s="3"/>
      <c r="U521" s="3"/>
    </row>
    <row r="522" spans="1:21" ht="15.3">
      <c r="A522" s="365"/>
      <c r="B522" s="2"/>
      <c r="C522" s="1"/>
      <c r="D522" s="1"/>
      <c r="E522" s="1"/>
      <c r="F522" s="366"/>
      <c r="G522" s="366"/>
      <c r="H522" s="366"/>
      <c r="I522" s="1"/>
      <c r="J522" s="3"/>
      <c r="K522" s="3"/>
      <c r="L522" s="3"/>
      <c r="M522" s="3"/>
      <c r="N522" s="3"/>
      <c r="O522" s="3"/>
      <c r="P522" s="3"/>
      <c r="Q522" s="3"/>
      <c r="R522" s="3"/>
      <c r="S522" s="3"/>
      <c r="T522" s="3"/>
      <c r="U522" s="3"/>
    </row>
    <row r="523" spans="1:21" ht="15.3">
      <c r="A523" s="365"/>
      <c r="B523" s="2"/>
      <c r="C523" s="1"/>
      <c r="D523" s="1"/>
      <c r="E523" s="1"/>
      <c r="F523" s="366"/>
      <c r="G523" s="366"/>
      <c r="H523" s="366"/>
      <c r="I523" s="1"/>
      <c r="J523" s="3"/>
      <c r="K523" s="3"/>
      <c r="L523" s="3"/>
      <c r="M523" s="3"/>
      <c r="N523" s="3"/>
      <c r="O523" s="3"/>
      <c r="P523" s="3"/>
      <c r="Q523" s="3"/>
      <c r="R523" s="3"/>
      <c r="S523" s="3"/>
      <c r="T523" s="3"/>
      <c r="U523" s="3"/>
    </row>
    <row r="524" spans="1:21" ht="15.3">
      <c r="A524" s="365"/>
      <c r="B524" s="2"/>
      <c r="C524" s="1"/>
      <c r="D524" s="1"/>
      <c r="E524" s="1"/>
      <c r="F524" s="366"/>
      <c r="G524" s="366"/>
      <c r="H524" s="366"/>
      <c r="I524" s="1"/>
      <c r="J524" s="3"/>
      <c r="K524" s="3"/>
      <c r="L524" s="3"/>
      <c r="M524" s="3"/>
      <c r="N524" s="3"/>
      <c r="O524" s="3"/>
      <c r="P524" s="3"/>
      <c r="Q524" s="3"/>
      <c r="R524" s="3"/>
      <c r="S524" s="3"/>
      <c r="T524" s="3"/>
      <c r="U524" s="3"/>
    </row>
    <row r="525" spans="1:21" ht="15.3">
      <c r="A525" s="365"/>
      <c r="B525" s="2"/>
      <c r="C525" s="1"/>
      <c r="D525" s="1"/>
      <c r="E525" s="1"/>
      <c r="F525" s="366"/>
      <c r="G525" s="366"/>
      <c r="H525" s="366"/>
      <c r="I525" s="1"/>
      <c r="J525" s="3"/>
      <c r="K525" s="3"/>
      <c r="L525" s="3"/>
      <c r="M525" s="3"/>
      <c r="N525" s="3"/>
      <c r="O525" s="3"/>
      <c r="P525" s="3"/>
      <c r="Q525" s="3"/>
      <c r="R525" s="3"/>
      <c r="S525" s="3"/>
      <c r="T525" s="3"/>
      <c r="U525" s="3"/>
    </row>
    <row r="526" spans="1:21" ht="15.3">
      <c r="A526" s="365"/>
      <c r="B526" s="2"/>
      <c r="C526" s="1"/>
      <c r="D526" s="1"/>
      <c r="E526" s="1"/>
      <c r="F526" s="366"/>
      <c r="G526" s="366"/>
      <c r="H526" s="366"/>
      <c r="I526" s="1"/>
      <c r="J526" s="3"/>
      <c r="K526" s="3"/>
      <c r="L526" s="3"/>
      <c r="M526" s="3"/>
      <c r="N526" s="3"/>
      <c r="O526" s="3"/>
      <c r="P526" s="3"/>
      <c r="Q526" s="3"/>
      <c r="R526" s="3"/>
      <c r="S526" s="3"/>
      <c r="T526" s="3"/>
      <c r="U526" s="3"/>
    </row>
    <row r="527" spans="1:21" ht="15.3">
      <c r="A527" s="365"/>
      <c r="B527" s="2"/>
      <c r="C527" s="1"/>
      <c r="D527" s="1"/>
      <c r="E527" s="1"/>
      <c r="F527" s="366"/>
      <c r="G527" s="366"/>
      <c r="H527" s="366"/>
      <c r="I527" s="1"/>
      <c r="J527" s="3"/>
      <c r="K527" s="3"/>
      <c r="L527" s="3"/>
      <c r="M527" s="3"/>
      <c r="N527" s="3"/>
      <c r="O527" s="3"/>
      <c r="P527" s="3"/>
      <c r="Q527" s="3"/>
      <c r="R527" s="3"/>
      <c r="S527" s="3"/>
      <c r="T527" s="3"/>
      <c r="U527" s="3"/>
    </row>
    <row r="528" spans="1:21" ht="15.3">
      <c r="A528" s="365"/>
      <c r="B528" s="2"/>
      <c r="C528" s="1"/>
      <c r="D528" s="1"/>
      <c r="E528" s="1"/>
      <c r="F528" s="366"/>
      <c r="G528" s="366"/>
      <c r="H528" s="366"/>
      <c r="I528" s="1"/>
      <c r="J528" s="3"/>
      <c r="K528" s="3"/>
      <c r="L528" s="3"/>
      <c r="M528" s="3"/>
      <c r="N528" s="3"/>
      <c r="O528" s="3"/>
      <c r="P528" s="3"/>
      <c r="Q528" s="3"/>
      <c r="R528" s="3"/>
      <c r="S528" s="3"/>
      <c r="T528" s="3"/>
      <c r="U528" s="3"/>
    </row>
    <row r="529" spans="1:21" ht="15.3">
      <c r="A529" s="365"/>
      <c r="B529" s="2"/>
      <c r="C529" s="1"/>
      <c r="D529" s="1"/>
      <c r="E529" s="1"/>
      <c r="F529" s="366"/>
      <c r="G529" s="366"/>
      <c r="H529" s="366"/>
      <c r="I529" s="1"/>
      <c r="J529" s="3"/>
      <c r="K529" s="3"/>
      <c r="L529" s="3"/>
      <c r="M529" s="3"/>
      <c r="N529" s="3"/>
      <c r="O529" s="3"/>
      <c r="P529" s="3"/>
      <c r="Q529" s="3"/>
      <c r="R529" s="3"/>
      <c r="S529" s="3"/>
      <c r="T529" s="3"/>
      <c r="U529" s="3"/>
    </row>
    <row r="530" spans="1:21" ht="15.3">
      <c r="A530" s="365"/>
      <c r="B530" s="2"/>
      <c r="C530" s="1"/>
      <c r="D530" s="1"/>
      <c r="E530" s="1"/>
      <c r="F530" s="366"/>
      <c r="G530" s="366"/>
      <c r="H530" s="366"/>
      <c r="I530" s="1"/>
      <c r="J530" s="3"/>
      <c r="K530" s="3"/>
      <c r="L530" s="3"/>
      <c r="M530" s="3"/>
      <c r="N530" s="3"/>
      <c r="O530" s="3"/>
      <c r="P530" s="3"/>
      <c r="Q530" s="3"/>
      <c r="R530" s="3"/>
      <c r="S530" s="3"/>
      <c r="T530" s="3"/>
      <c r="U530" s="3"/>
    </row>
    <row r="531" spans="1:21" ht="15.3">
      <c r="A531" s="365"/>
      <c r="B531" s="2"/>
      <c r="C531" s="1"/>
      <c r="D531" s="1"/>
      <c r="E531" s="1"/>
      <c r="F531" s="366"/>
      <c r="G531" s="366"/>
      <c r="H531" s="366"/>
      <c r="I531" s="1"/>
      <c r="J531" s="3"/>
      <c r="K531" s="3"/>
      <c r="L531" s="3"/>
      <c r="M531" s="3"/>
      <c r="N531" s="3"/>
      <c r="O531" s="3"/>
      <c r="P531" s="3"/>
      <c r="Q531" s="3"/>
      <c r="R531" s="3"/>
      <c r="S531" s="3"/>
      <c r="T531" s="3"/>
      <c r="U531" s="3"/>
    </row>
    <row r="532" spans="1:21" ht="15.3">
      <c r="A532" s="365"/>
      <c r="B532" s="2"/>
      <c r="C532" s="1"/>
      <c r="D532" s="1"/>
      <c r="E532" s="1"/>
      <c r="F532" s="366"/>
      <c r="G532" s="366"/>
      <c r="H532" s="366"/>
      <c r="I532" s="1"/>
      <c r="J532" s="3"/>
      <c r="K532" s="3"/>
      <c r="L532" s="3"/>
      <c r="M532" s="3"/>
      <c r="N532" s="3"/>
      <c r="O532" s="3"/>
      <c r="P532" s="3"/>
      <c r="Q532" s="3"/>
      <c r="R532" s="3"/>
      <c r="S532" s="3"/>
      <c r="T532" s="3"/>
      <c r="U532" s="3"/>
    </row>
    <row r="533" spans="1:21" ht="15.3">
      <c r="A533" s="365"/>
      <c r="B533" s="2"/>
      <c r="C533" s="1"/>
      <c r="D533" s="1"/>
      <c r="E533" s="1"/>
      <c r="F533" s="366"/>
      <c r="G533" s="366"/>
      <c r="H533" s="366"/>
      <c r="I533" s="1"/>
      <c r="J533" s="3"/>
      <c r="K533" s="3"/>
      <c r="L533" s="3"/>
      <c r="M533" s="3"/>
      <c r="N533" s="3"/>
      <c r="O533" s="3"/>
      <c r="P533" s="3"/>
      <c r="Q533" s="3"/>
      <c r="R533" s="3"/>
      <c r="S533" s="3"/>
      <c r="T533" s="3"/>
      <c r="U533" s="3"/>
    </row>
    <row r="534" spans="1:21" ht="15.3">
      <c r="A534" s="365"/>
      <c r="B534" s="2"/>
      <c r="C534" s="1"/>
      <c r="D534" s="1"/>
      <c r="E534" s="1"/>
      <c r="F534" s="366"/>
      <c r="G534" s="366"/>
      <c r="H534" s="366"/>
      <c r="I534" s="1"/>
      <c r="J534" s="3"/>
      <c r="K534" s="3"/>
      <c r="L534" s="3"/>
      <c r="M534" s="3"/>
      <c r="N534" s="3"/>
      <c r="O534" s="3"/>
      <c r="P534" s="3"/>
      <c r="Q534" s="3"/>
      <c r="R534" s="3"/>
      <c r="S534" s="3"/>
      <c r="T534" s="3"/>
      <c r="U534" s="3"/>
    </row>
    <row r="535" spans="1:21" ht="15.3">
      <c r="A535" s="365"/>
      <c r="B535" s="2"/>
      <c r="C535" s="1"/>
      <c r="D535" s="1"/>
      <c r="E535" s="1"/>
      <c r="F535" s="366"/>
      <c r="G535" s="366"/>
      <c r="H535" s="366"/>
      <c r="I535" s="1"/>
      <c r="J535" s="3"/>
      <c r="K535" s="3"/>
      <c r="L535" s="3"/>
      <c r="M535" s="3"/>
      <c r="N535" s="3"/>
      <c r="O535" s="3"/>
      <c r="P535" s="3"/>
      <c r="Q535" s="3"/>
      <c r="R535" s="3"/>
      <c r="S535" s="3"/>
      <c r="T535" s="3"/>
      <c r="U535" s="3"/>
    </row>
    <row r="536" spans="1:21" ht="15.3">
      <c r="A536" s="365"/>
      <c r="B536" s="2"/>
      <c r="C536" s="1"/>
      <c r="D536" s="1"/>
      <c r="E536" s="1"/>
      <c r="F536" s="366"/>
      <c r="G536" s="366"/>
      <c r="H536" s="366"/>
      <c r="I536" s="1"/>
      <c r="J536" s="3"/>
      <c r="K536" s="3"/>
      <c r="L536" s="3"/>
      <c r="M536" s="3"/>
      <c r="N536" s="3"/>
      <c r="O536" s="3"/>
      <c r="P536" s="3"/>
      <c r="Q536" s="3"/>
      <c r="R536" s="3"/>
      <c r="S536" s="3"/>
      <c r="T536" s="3"/>
      <c r="U536" s="3"/>
    </row>
    <row r="537" spans="1:21" ht="15.3">
      <c r="A537" s="365"/>
      <c r="B537" s="2"/>
      <c r="C537" s="1"/>
      <c r="D537" s="1"/>
      <c r="E537" s="1"/>
      <c r="F537" s="366"/>
      <c r="G537" s="366"/>
      <c r="H537" s="366"/>
      <c r="I537" s="1"/>
      <c r="J537" s="3"/>
      <c r="K537" s="3"/>
      <c r="L537" s="3"/>
      <c r="M537" s="3"/>
      <c r="N537" s="3"/>
      <c r="O537" s="3"/>
      <c r="P537" s="3"/>
      <c r="Q537" s="3"/>
      <c r="R537" s="3"/>
      <c r="S537" s="3"/>
      <c r="T537" s="3"/>
      <c r="U537" s="3"/>
    </row>
    <row r="538" spans="1:21" ht="15.3">
      <c r="A538" s="365"/>
      <c r="B538" s="2"/>
      <c r="C538" s="1"/>
      <c r="D538" s="1"/>
      <c r="E538" s="1"/>
      <c r="F538" s="366"/>
      <c r="G538" s="366"/>
      <c r="H538" s="366"/>
      <c r="I538" s="1"/>
      <c r="J538" s="3"/>
      <c r="K538" s="3"/>
      <c r="L538" s="3"/>
      <c r="M538" s="3"/>
      <c r="N538" s="3"/>
      <c r="O538" s="3"/>
      <c r="P538" s="3"/>
      <c r="Q538" s="3"/>
      <c r="R538" s="3"/>
      <c r="S538" s="3"/>
      <c r="T538" s="3"/>
      <c r="U538" s="3"/>
    </row>
    <row r="539" spans="1:21" ht="15.3">
      <c r="A539" s="365"/>
      <c r="B539" s="2"/>
      <c r="C539" s="1"/>
      <c r="D539" s="1"/>
      <c r="E539" s="1"/>
      <c r="F539" s="366"/>
      <c r="G539" s="366"/>
      <c r="H539" s="366"/>
      <c r="I539" s="1"/>
      <c r="J539" s="3"/>
      <c r="K539" s="3"/>
      <c r="L539" s="3"/>
      <c r="M539" s="3"/>
      <c r="N539" s="3"/>
      <c r="O539" s="3"/>
      <c r="P539" s="3"/>
      <c r="Q539" s="3"/>
      <c r="R539" s="3"/>
      <c r="S539" s="3"/>
      <c r="T539" s="3"/>
      <c r="U539" s="3"/>
    </row>
    <row r="540" spans="1:21" ht="15.3">
      <c r="A540" s="365"/>
      <c r="B540" s="2"/>
      <c r="C540" s="1"/>
      <c r="D540" s="1"/>
      <c r="E540" s="1"/>
      <c r="F540" s="366"/>
      <c r="G540" s="366"/>
      <c r="H540" s="366"/>
      <c r="I540" s="1"/>
      <c r="J540" s="3"/>
      <c r="K540" s="3"/>
      <c r="L540" s="3"/>
      <c r="M540" s="3"/>
      <c r="N540" s="3"/>
      <c r="O540" s="3"/>
      <c r="P540" s="3"/>
      <c r="Q540" s="3"/>
      <c r="R540" s="3"/>
      <c r="S540" s="3"/>
      <c r="T540" s="3"/>
      <c r="U540" s="3"/>
    </row>
    <row r="541" spans="1:21" ht="15.3">
      <c r="A541" s="365"/>
      <c r="B541" s="2"/>
      <c r="C541" s="1"/>
      <c r="D541" s="1"/>
      <c r="E541" s="1"/>
      <c r="F541" s="366"/>
      <c r="G541" s="366"/>
      <c r="H541" s="366"/>
      <c r="I541" s="1"/>
      <c r="J541" s="3"/>
      <c r="K541" s="3"/>
      <c r="L541" s="3"/>
      <c r="M541" s="3"/>
      <c r="N541" s="3"/>
      <c r="O541" s="3"/>
      <c r="P541" s="3"/>
      <c r="Q541" s="3"/>
      <c r="R541" s="3"/>
      <c r="S541" s="3"/>
      <c r="T541" s="3"/>
      <c r="U541" s="3"/>
    </row>
    <row r="542" spans="1:21" ht="15.3">
      <c r="A542" s="365"/>
      <c r="B542" s="2"/>
      <c r="C542" s="1"/>
      <c r="D542" s="1"/>
      <c r="E542" s="1"/>
      <c r="F542" s="366"/>
      <c r="G542" s="366"/>
      <c r="H542" s="366"/>
      <c r="I542" s="1"/>
      <c r="J542" s="3"/>
      <c r="K542" s="3"/>
      <c r="L542" s="3"/>
      <c r="M542" s="3"/>
      <c r="N542" s="3"/>
      <c r="O542" s="3"/>
      <c r="P542" s="3"/>
      <c r="Q542" s="3"/>
      <c r="R542" s="3"/>
      <c r="S542" s="3"/>
      <c r="T542" s="3"/>
      <c r="U542" s="3"/>
    </row>
    <row r="543" spans="1:21" ht="15.3">
      <c r="A543" s="365"/>
      <c r="B543" s="2"/>
      <c r="C543" s="1"/>
      <c r="D543" s="1"/>
      <c r="E543" s="1"/>
      <c r="F543" s="366"/>
      <c r="G543" s="366"/>
      <c r="H543" s="366"/>
      <c r="I543" s="1"/>
      <c r="J543" s="3"/>
      <c r="K543" s="3"/>
      <c r="L543" s="3"/>
      <c r="M543" s="3"/>
      <c r="N543" s="3"/>
      <c r="O543" s="3"/>
      <c r="P543" s="3"/>
      <c r="Q543" s="3"/>
      <c r="R543" s="3"/>
      <c r="S543" s="3"/>
      <c r="T543" s="3"/>
      <c r="U543" s="3"/>
    </row>
    <row r="544" spans="1:21" ht="15.3">
      <c r="A544" s="365"/>
      <c r="B544" s="2"/>
      <c r="C544" s="1"/>
      <c r="D544" s="1"/>
      <c r="E544" s="1"/>
      <c r="F544" s="366"/>
      <c r="G544" s="366"/>
      <c r="H544" s="366"/>
      <c r="I544" s="1"/>
      <c r="J544" s="3"/>
      <c r="K544" s="3"/>
      <c r="L544" s="3"/>
      <c r="M544" s="3"/>
      <c r="N544" s="3"/>
      <c r="O544" s="3"/>
      <c r="P544" s="3"/>
      <c r="Q544" s="3"/>
      <c r="R544" s="3"/>
      <c r="S544" s="3"/>
      <c r="T544" s="3"/>
      <c r="U544" s="3"/>
    </row>
    <row r="545" spans="1:21" ht="15.3">
      <c r="A545" s="365"/>
      <c r="B545" s="2"/>
      <c r="C545" s="1"/>
      <c r="D545" s="1"/>
      <c r="E545" s="1"/>
      <c r="F545" s="366"/>
      <c r="G545" s="366"/>
      <c r="H545" s="366"/>
      <c r="I545" s="1"/>
      <c r="J545" s="3"/>
      <c r="K545" s="3"/>
      <c r="L545" s="3"/>
      <c r="M545" s="3"/>
      <c r="N545" s="3"/>
      <c r="O545" s="3"/>
      <c r="P545" s="3"/>
      <c r="Q545" s="3"/>
      <c r="R545" s="3"/>
      <c r="S545" s="3"/>
      <c r="T545" s="3"/>
      <c r="U545" s="3"/>
    </row>
    <row r="546" spans="1:21" ht="15.3">
      <c r="A546" s="365"/>
      <c r="B546" s="2"/>
      <c r="C546" s="1"/>
      <c r="D546" s="1"/>
      <c r="E546" s="1"/>
      <c r="F546" s="366"/>
      <c r="G546" s="366"/>
      <c r="H546" s="366"/>
      <c r="I546" s="1"/>
      <c r="J546" s="3"/>
      <c r="K546" s="3"/>
      <c r="L546" s="3"/>
      <c r="M546" s="3"/>
      <c r="N546" s="3"/>
      <c r="O546" s="3"/>
      <c r="P546" s="3"/>
      <c r="Q546" s="3"/>
      <c r="R546" s="3"/>
      <c r="S546" s="3"/>
      <c r="T546" s="3"/>
      <c r="U546" s="3"/>
    </row>
    <row r="547" spans="1:21" ht="15.3">
      <c r="A547" s="365"/>
      <c r="B547" s="2"/>
      <c r="C547" s="1"/>
      <c r="D547" s="1"/>
      <c r="E547" s="1"/>
      <c r="F547" s="366"/>
      <c r="G547" s="366"/>
      <c r="H547" s="366"/>
      <c r="I547" s="1"/>
      <c r="J547" s="3"/>
      <c r="K547" s="3"/>
      <c r="L547" s="3"/>
      <c r="M547" s="3"/>
      <c r="N547" s="3"/>
      <c r="O547" s="3"/>
      <c r="P547" s="3"/>
      <c r="Q547" s="3"/>
      <c r="R547" s="3"/>
      <c r="S547" s="3"/>
      <c r="T547" s="3"/>
      <c r="U547" s="3"/>
    </row>
    <row r="548" spans="1:21" ht="15.3">
      <c r="A548" s="365"/>
      <c r="B548" s="2"/>
      <c r="C548" s="1"/>
      <c r="D548" s="1"/>
      <c r="E548" s="1"/>
      <c r="F548" s="366"/>
      <c r="G548" s="366"/>
      <c r="H548" s="366"/>
      <c r="I548" s="1"/>
      <c r="J548" s="3"/>
      <c r="K548" s="3"/>
      <c r="L548" s="3"/>
      <c r="M548" s="3"/>
      <c r="N548" s="3"/>
      <c r="O548" s="3"/>
      <c r="P548" s="3"/>
      <c r="Q548" s="3"/>
      <c r="R548" s="3"/>
      <c r="S548" s="3"/>
      <c r="T548" s="3"/>
      <c r="U548" s="3"/>
    </row>
    <row r="549" spans="1:21" ht="15.3">
      <c r="A549" s="365"/>
      <c r="B549" s="2"/>
      <c r="C549" s="1"/>
      <c r="D549" s="1"/>
      <c r="E549" s="1"/>
      <c r="F549" s="366"/>
      <c r="G549" s="366"/>
      <c r="H549" s="366"/>
      <c r="I549" s="1"/>
      <c r="J549" s="3"/>
      <c r="K549" s="3"/>
      <c r="L549" s="3"/>
      <c r="M549" s="3"/>
      <c r="N549" s="3"/>
      <c r="O549" s="3"/>
      <c r="P549" s="3"/>
      <c r="Q549" s="3"/>
      <c r="R549" s="3"/>
      <c r="S549" s="3"/>
      <c r="T549" s="3"/>
      <c r="U549" s="3"/>
    </row>
    <row r="550" spans="1:21" ht="15.3">
      <c r="A550" s="365"/>
      <c r="B550" s="2"/>
      <c r="C550" s="1"/>
      <c r="D550" s="1"/>
      <c r="E550" s="1"/>
      <c r="F550" s="366"/>
      <c r="G550" s="366"/>
      <c r="H550" s="366"/>
      <c r="I550" s="1"/>
      <c r="J550" s="3"/>
      <c r="K550" s="3"/>
      <c r="L550" s="3"/>
      <c r="M550" s="3"/>
      <c r="N550" s="3"/>
      <c r="O550" s="3"/>
      <c r="P550" s="3"/>
      <c r="Q550" s="3"/>
      <c r="R550" s="3"/>
      <c r="S550" s="3"/>
      <c r="T550" s="3"/>
      <c r="U550" s="3"/>
    </row>
    <row r="551" spans="1:21" ht="15.3">
      <c r="A551" s="365"/>
      <c r="B551" s="2"/>
      <c r="C551" s="1"/>
      <c r="D551" s="1"/>
      <c r="E551" s="1"/>
      <c r="F551" s="366"/>
      <c r="G551" s="366"/>
      <c r="H551" s="366"/>
      <c r="I551" s="1"/>
      <c r="J551" s="3"/>
      <c r="K551" s="3"/>
      <c r="L551" s="3"/>
      <c r="M551" s="3"/>
      <c r="N551" s="3"/>
      <c r="O551" s="3"/>
      <c r="P551" s="3"/>
      <c r="Q551" s="3"/>
      <c r="R551" s="3"/>
      <c r="S551" s="3"/>
      <c r="T551" s="3"/>
      <c r="U551" s="3"/>
    </row>
    <row r="552" spans="1:21" ht="15.3">
      <c r="A552" s="365"/>
      <c r="B552" s="2"/>
      <c r="C552" s="1"/>
      <c r="D552" s="1"/>
      <c r="E552" s="1"/>
      <c r="F552" s="366"/>
      <c r="G552" s="366"/>
      <c r="H552" s="366"/>
      <c r="I552" s="1"/>
      <c r="J552" s="3"/>
      <c r="K552" s="3"/>
      <c r="L552" s="3"/>
      <c r="M552" s="3"/>
      <c r="N552" s="3"/>
      <c r="O552" s="3"/>
      <c r="P552" s="3"/>
      <c r="Q552" s="3"/>
      <c r="R552" s="3"/>
      <c r="S552" s="3"/>
      <c r="T552" s="3"/>
      <c r="U552" s="3"/>
    </row>
    <row r="553" spans="1:21" ht="15.3">
      <c r="A553" s="365"/>
      <c r="B553" s="2"/>
      <c r="C553" s="1"/>
      <c r="D553" s="1"/>
      <c r="E553" s="1"/>
      <c r="F553" s="366"/>
      <c r="G553" s="366"/>
      <c r="H553" s="366"/>
      <c r="I553" s="1"/>
      <c r="J553" s="3"/>
      <c r="K553" s="3"/>
      <c r="L553" s="3"/>
      <c r="M553" s="3"/>
      <c r="N553" s="3"/>
      <c r="O553" s="3"/>
      <c r="P553" s="3"/>
      <c r="Q553" s="3"/>
      <c r="R553" s="3"/>
      <c r="S553" s="3"/>
      <c r="T553" s="3"/>
      <c r="U553" s="3"/>
    </row>
    <row r="554" spans="1:21" ht="15.3">
      <c r="A554" s="365"/>
      <c r="B554" s="2"/>
      <c r="C554" s="1"/>
      <c r="D554" s="1"/>
      <c r="E554" s="1"/>
      <c r="F554" s="366"/>
      <c r="G554" s="366"/>
      <c r="H554" s="366"/>
      <c r="I554" s="1"/>
      <c r="J554" s="3"/>
      <c r="K554" s="3"/>
      <c r="L554" s="3"/>
      <c r="M554" s="3"/>
      <c r="N554" s="3"/>
      <c r="O554" s="3"/>
      <c r="P554" s="3"/>
      <c r="Q554" s="3"/>
      <c r="R554" s="3"/>
      <c r="S554" s="3"/>
      <c r="T554" s="3"/>
      <c r="U554" s="3"/>
    </row>
    <row r="555" spans="1:21" ht="15.3">
      <c r="A555" s="365"/>
      <c r="B555" s="2"/>
      <c r="C555" s="1"/>
      <c r="D555" s="1"/>
      <c r="E555" s="1"/>
      <c r="F555" s="366"/>
      <c r="G555" s="366"/>
      <c r="H555" s="366"/>
      <c r="I555" s="1"/>
      <c r="J555" s="3"/>
      <c r="K555" s="3"/>
      <c r="L555" s="3"/>
      <c r="M555" s="3"/>
      <c r="N555" s="3"/>
      <c r="O555" s="3"/>
      <c r="P555" s="3"/>
      <c r="Q555" s="3"/>
      <c r="R555" s="3"/>
      <c r="S555" s="3"/>
      <c r="T555" s="3"/>
      <c r="U555" s="3"/>
    </row>
    <row r="556" spans="1:21" ht="15.3">
      <c r="A556" s="365"/>
      <c r="B556" s="2"/>
      <c r="C556" s="1"/>
      <c r="D556" s="1"/>
      <c r="E556" s="1"/>
      <c r="F556" s="366"/>
      <c r="G556" s="366"/>
      <c r="H556" s="366"/>
      <c r="I556" s="1"/>
      <c r="J556" s="3"/>
      <c r="K556" s="3"/>
      <c r="L556" s="3"/>
      <c r="M556" s="3"/>
      <c r="N556" s="3"/>
      <c r="O556" s="3"/>
      <c r="P556" s="3"/>
      <c r="Q556" s="3"/>
      <c r="R556" s="3"/>
      <c r="S556" s="3"/>
      <c r="T556" s="3"/>
      <c r="U556" s="3"/>
    </row>
    <row r="557" spans="1:21" ht="15.3">
      <c r="A557" s="365"/>
      <c r="B557" s="2"/>
      <c r="C557" s="1"/>
      <c r="D557" s="1"/>
      <c r="E557" s="1"/>
      <c r="F557" s="366"/>
      <c r="G557" s="366"/>
      <c r="H557" s="366"/>
      <c r="I557" s="1"/>
      <c r="J557" s="3"/>
      <c r="K557" s="3"/>
      <c r="L557" s="3"/>
      <c r="M557" s="3"/>
      <c r="N557" s="3"/>
      <c r="O557" s="3"/>
      <c r="P557" s="3"/>
      <c r="Q557" s="3"/>
      <c r="R557" s="3"/>
      <c r="S557" s="3"/>
      <c r="T557" s="3"/>
      <c r="U557" s="3"/>
    </row>
    <row r="558" spans="1:21" ht="15.3">
      <c r="A558" s="365"/>
      <c r="B558" s="2"/>
      <c r="C558" s="1"/>
      <c r="D558" s="1"/>
      <c r="E558" s="1"/>
      <c r="F558" s="366"/>
      <c r="G558" s="366"/>
      <c r="H558" s="366"/>
      <c r="I558" s="1"/>
      <c r="J558" s="3"/>
      <c r="K558" s="3"/>
      <c r="L558" s="3"/>
      <c r="M558" s="3"/>
      <c r="N558" s="3"/>
      <c r="O558" s="3"/>
      <c r="P558" s="3"/>
      <c r="Q558" s="3"/>
      <c r="R558" s="3"/>
      <c r="S558" s="3"/>
      <c r="T558" s="3"/>
      <c r="U558" s="3"/>
    </row>
    <row r="559" spans="1:21" ht="15.3">
      <c r="A559" s="365"/>
      <c r="B559" s="2"/>
      <c r="C559" s="1"/>
      <c r="D559" s="1"/>
      <c r="E559" s="1"/>
      <c r="F559" s="366"/>
      <c r="G559" s="366"/>
      <c r="H559" s="366"/>
      <c r="I559" s="1"/>
      <c r="J559" s="3"/>
      <c r="K559" s="3"/>
      <c r="L559" s="3"/>
      <c r="M559" s="3"/>
      <c r="N559" s="3"/>
      <c r="O559" s="3"/>
      <c r="P559" s="3"/>
      <c r="Q559" s="3"/>
      <c r="R559" s="3"/>
      <c r="S559" s="3"/>
      <c r="T559" s="3"/>
      <c r="U559" s="3"/>
    </row>
    <row r="560" spans="1:21" ht="15.3">
      <c r="A560" s="365"/>
      <c r="B560" s="2"/>
      <c r="C560" s="1"/>
      <c r="D560" s="1"/>
      <c r="E560" s="1"/>
      <c r="F560" s="366"/>
      <c r="G560" s="366"/>
      <c r="H560" s="366"/>
      <c r="I560" s="1"/>
      <c r="J560" s="3"/>
      <c r="K560" s="3"/>
      <c r="L560" s="3"/>
      <c r="M560" s="3"/>
      <c r="N560" s="3"/>
      <c r="O560" s="3"/>
      <c r="P560" s="3"/>
      <c r="Q560" s="3"/>
      <c r="R560" s="3"/>
      <c r="S560" s="3"/>
      <c r="T560" s="3"/>
      <c r="U560" s="3"/>
    </row>
    <row r="561" spans="1:21" ht="15.3">
      <c r="A561" s="365"/>
      <c r="B561" s="2"/>
      <c r="C561" s="1"/>
      <c r="D561" s="1"/>
      <c r="E561" s="1"/>
      <c r="F561" s="366"/>
      <c r="G561" s="366"/>
      <c r="H561" s="366"/>
      <c r="I561" s="1"/>
      <c r="J561" s="3"/>
      <c r="K561" s="3"/>
      <c r="L561" s="3"/>
      <c r="M561" s="3"/>
      <c r="N561" s="3"/>
      <c r="O561" s="3"/>
      <c r="P561" s="3"/>
      <c r="Q561" s="3"/>
      <c r="R561" s="3"/>
      <c r="S561" s="3"/>
      <c r="T561" s="3"/>
      <c r="U561" s="3"/>
    </row>
    <row r="562" spans="1:21" ht="15.3">
      <c r="A562" s="365"/>
      <c r="B562" s="2"/>
      <c r="C562" s="1"/>
      <c r="D562" s="1"/>
      <c r="E562" s="1"/>
      <c r="F562" s="366"/>
      <c r="G562" s="366"/>
      <c r="H562" s="366"/>
      <c r="I562" s="1"/>
      <c r="J562" s="3"/>
      <c r="K562" s="3"/>
      <c r="L562" s="3"/>
      <c r="M562" s="3"/>
      <c r="N562" s="3"/>
      <c r="O562" s="3"/>
      <c r="P562" s="3"/>
      <c r="Q562" s="3"/>
      <c r="R562" s="3"/>
      <c r="S562" s="3"/>
      <c r="T562" s="3"/>
      <c r="U562" s="3"/>
    </row>
    <row r="563" spans="1:21" ht="15.3">
      <c r="A563" s="365"/>
      <c r="B563" s="2"/>
      <c r="C563" s="1"/>
      <c r="D563" s="1"/>
      <c r="E563" s="1"/>
      <c r="F563" s="366"/>
      <c r="G563" s="366"/>
      <c r="H563" s="366"/>
      <c r="I563" s="1"/>
      <c r="J563" s="3"/>
      <c r="K563" s="3"/>
      <c r="L563" s="3"/>
      <c r="M563" s="3"/>
      <c r="N563" s="3"/>
      <c r="O563" s="3"/>
      <c r="P563" s="3"/>
      <c r="Q563" s="3"/>
      <c r="R563" s="3"/>
      <c r="S563" s="3"/>
      <c r="T563" s="3"/>
      <c r="U563" s="3"/>
    </row>
    <row r="564" spans="1:21" ht="15.3">
      <c r="A564" s="365"/>
      <c r="B564" s="2"/>
      <c r="C564" s="1"/>
      <c r="D564" s="1"/>
      <c r="E564" s="1"/>
      <c r="F564" s="366"/>
      <c r="G564" s="366"/>
      <c r="H564" s="366"/>
      <c r="I564" s="1"/>
      <c r="J564" s="3"/>
      <c r="K564" s="3"/>
      <c r="L564" s="3"/>
      <c r="M564" s="3"/>
      <c r="N564" s="3"/>
      <c r="O564" s="3"/>
      <c r="P564" s="3"/>
      <c r="Q564" s="3"/>
      <c r="R564" s="3"/>
      <c r="S564" s="3"/>
      <c r="T564" s="3"/>
      <c r="U564" s="3"/>
    </row>
    <row r="565" spans="1:21" ht="15.3">
      <c r="A565" s="365"/>
      <c r="B565" s="2"/>
      <c r="C565" s="1"/>
      <c r="D565" s="1"/>
      <c r="E565" s="1"/>
      <c r="F565" s="366"/>
      <c r="G565" s="366"/>
      <c r="H565" s="366"/>
      <c r="I565" s="1"/>
      <c r="J565" s="3"/>
      <c r="K565" s="3"/>
      <c r="L565" s="3"/>
      <c r="M565" s="3"/>
      <c r="N565" s="3"/>
      <c r="O565" s="3"/>
      <c r="P565" s="3"/>
      <c r="Q565" s="3"/>
      <c r="R565" s="3"/>
      <c r="S565" s="3"/>
      <c r="T565" s="3"/>
      <c r="U565" s="3"/>
    </row>
    <row r="566" spans="1:21" ht="15.3">
      <c r="A566" s="365"/>
      <c r="B566" s="2"/>
      <c r="C566" s="1"/>
      <c r="D566" s="1"/>
      <c r="E566" s="1"/>
      <c r="F566" s="366"/>
      <c r="G566" s="366"/>
      <c r="H566" s="366"/>
      <c r="I566" s="1"/>
      <c r="J566" s="3"/>
      <c r="K566" s="3"/>
      <c r="L566" s="3"/>
      <c r="M566" s="3"/>
      <c r="N566" s="3"/>
      <c r="O566" s="3"/>
      <c r="P566" s="3"/>
      <c r="Q566" s="3"/>
      <c r="R566" s="3"/>
      <c r="S566" s="3"/>
      <c r="T566" s="3"/>
      <c r="U566" s="3"/>
    </row>
    <row r="567" spans="1:21" ht="15.3">
      <c r="A567" s="365"/>
      <c r="B567" s="2"/>
      <c r="C567" s="1"/>
      <c r="D567" s="1"/>
      <c r="E567" s="1"/>
      <c r="F567" s="366"/>
      <c r="G567" s="366"/>
      <c r="H567" s="366"/>
      <c r="I567" s="1"/>
      <c r="J567" s="3"/>
      <c r="K567" s="3"/>
      <c r="L567" s="3"/>
      <c r="M567" s="3"/>
      <c r="N567" s="3"/>
      <c r="O567" s="3"/>
      <c r="P567" s="3"/>
      <c r="Q567" s="3"/>
      <c r="R567" s="3"/>
      <c r="S567" s="3"/>
      <c r="T567" s="3"/>
      <c r="U567" s="3"/>
    </row>
    <row r="568" spans="1:21" ht="15.3">
      <c r="A568" s="365"/>
      <c r="B568" s="2"/>
      <c r="C568" s="1"/>
      <c r="D568" s="1"/>
      <c r="E568" s="1"/>
      <c r="F568" s="366"/>
      <c r="G568" s="366"/>
      <c r="H568" s="366"/>
      <c r="I568" s="1"/>
      <c r="J568" s="3"/>
      <c r="K568" s="3"/>
      <c r="L568" s="3"/>
      <c r="M568" s="3"/>
      <c r="N568" s="3"/>
      <c r="O568" s="3"/>
      <c r="P568" s="3"/>
      <c r="Q568" s="3"/>
      <c r="R568" s="3"/>
      <c r="S568" s="3"/>
      <c r="T568" s="3"/>
      <c r="U568" s="3"/>
    </row>
    <row r="569" spans="1:21" ht="15.3">
      <c r="A569" s="365"/>
      <c r="B569" s="2"/>
      <c r="C569" s="1"/>
      <c r="D569" s="1"/>
      <c r="E569" s="1"/>
      <c r="F569" s="366"/>
      <c r="G569" s="366"/>
      <c r="H569" s="366"/>
      <c r="I569" s="1"/>
      <c r="J569" s="3"/>
      <c r="K569" s="3"/>
      <c r="L569" s="3"/>
      <c r="M569" s="3"/>
      <c r="N569" s="3"/>
      <c r="O569" s="3"/>
      <c r="P569" s="3"/>
      <c r="Q569" s="3"/>
      <c r="R569" s="3"/>
      <c r="S569" s="3"/>
      <c r="T569" s="3"/>
      <c r="U569" s="3"/>
    </row>
    <row r="570" spans="1:21" ht="15.3">
      <c r="A570" s="365"/>
      <c r="B570" s="2"/>
      <c r="C570" s="1"/>
      <c r="D570" s="1"/>
      <c r="E570" s="1"/>
      <c r="F570" s="366"/>
      <c r="G570" s="366"/>
      <c r="H570" s="366"/>
      <c r="I570" s="1"/>
      <c r="J570" s="3"/>
      <c r="K570" s="3"/>
      <c r="L570" s="3"/>
      <c r="M570" s="3"/>
      <c r="N570" s="3"/>
      <c r="O570" s="3"/>
      <c r="P570" s="3"/>
      <c r="Q570" s="3"/>
      <c r="R570" s="3"/>
      <c r="S570" s="3"/>
      <c r="T570" s="3"/>
      <c r="U570" s="3"/>
    </row>
    <row r="571" spans="1:21" ht="15.3">
      <c r="A571" s="365"/>
      <c r="B571" s="2"/>
      <c r="C571" s="1"/>
      <c r="D571" s="1"/>
      <c r="E571" s="1"/>
      <c r="F571" s="366"/>
      <c r="G571" s="366"/>
      <c r="H571" s="366"/>
      <c r="I571" s="1"/>
      <c r="J571" s="3"/>
      <c r="K571" s="3"/>
      <c r="L571" s="3"/>
      <c r="M571" s="3"/>
      <c r="N571" s="3"/>
      <c r="O571" s="3"/>
      <c r="P571" s="3"/>
      <c r="Q571" s="3"/>
      <c r="R571" s="3"/>
      <c r="S571" s="3"/>
      <c r="T571" s="3"/>
      <c r="U571" s="3"/>
    </row>
    <row r="572" spans="1:21" ht="15.3">
      <c r="A572" s="365"/>
      <c r="B572" s="2"/>
      <c r="C572" s="1"/>
      <c r="D572" s="1"/>
      <c r="E572" s="1"/>
      <c r="F572" s="366"/>
      <c r="G572" s="366"/>
      <c r="H572" s="366"/>
      <c r="I572" s="1"/>
      <c r="J572" s="3"/>
      <c r="K572" s="3"/>
      <c r="L572" s="3"/>
      <c r="M572" s="3"/>
      <c r="N572" s="3"/>
      <c r="O572" s="3"/>
      <c r="P572" s="3"/>
      <c r="Q572" s="3"/>
      <c r="R572" s="3"/>
      <c r="S572" s="3"/>
      <c r="T572" s="3"/>
      <c r="U572" s="3"/>
    </row>
    <row r="573" spans="1:21" ht="15.3">
      <c r="A573" s="365"/>
      <c r="B573" s="2"/>
      <c r="C573" s="1"/>
      <c r="D573" s="1"/>
      <c r="E573" s="1"/>
      <c r="F573" s="366"/>
      <c r="G573" s="366"/>
      <c r="H573" s="366"/>
      <c r="I573" s="1"/>
      <c r="J573" s="3"/>
      <c r="K573" s="3"/>
      <c r="L573" s="3"/>
      <c r="M573" s="3"/>
      <c r="N573" s="3"/>
      <c r="O573" s="3"/>
      <c r="P573" s="3"/>
      <c r="Q573" s="3"/>
      <c r="R573" s="3"/>
      <c r="S573" s="3"/>
      <c r="T573" s="3"/>
      <c r="U573" s="3"/>
    </row>
    <row r="574" spans="1:21" ht="15.3">
      <c r="A574" s="365"/>
      <c r="B574" s="2"/>
      <c r="C574" s="1"/>
      <c r="D574" s="1"/>
      <c r="E574" s="1"/>
      <c r="F574" s="366"/>
      <c r="G574" s="366"/>
      <c r="H574" s="366"/>
      <c r="I574" s="1"/>
      <c r="J574" s="3"/>
      <c r="K574" s="3"/>
      <c r="L574" s="3"/>
      <c r="M574" s="3"/>
      <c r="N574" s="3"/>
      <c r="O574" s="3"/>
      <c r="P574" s="3"/>
      <c r="Q574" s="3"/>
      <c r="R574" s="3"/>
      <c r="S574" s="3"/>
      <c r="T574" s="3"/>
      <c r="U574" s="3"/>
    </row>
    <row r="575" spans="1:21" ht="15.3">
      <c r="A575" s="365"/>
      <c r="B575" s="2"/>
      <c r="C575" s="1"/>
      <c r="D575" s="1"/>
      <c r="E575" s="1"/>
      <c r="F575" s="366"/>
      <c r="G575" s="366"/>
      <c r="H575" s="366"/>
      <c r="I575" s="1"/>
      <c r="J575" s="3"/>
      <c r="K575" s="3"/>
      <c r="L575" s="3"/>
      <c r="M575" s="3"/>
      <c r="N575" s="3"/>
      <c r="O575" s="3"/>
      <c r="P575" s="3"/>
      <c r="Q575" s="3"/>
      <c r="R575" s="3"/>
      <c r="S575" s="3"/>
      <c r="T575" s="3"/>
      <c r="U575" s="3"/>
    </row>
    <row r="576" spans="1:21" ht="15.3">
      <c r="A576" s="365"/>
      <c r="B576" s="2"/>
      <c r="C576" s="1"/>
      <c r="D576" s="1"/>
      <c r="E576" s="1"/>
      <c r="F576" s="366"/>
      <c r="G576" s="366"/>
      <c r="H576" s="366"/>
      <c r="I576" s="1"/>
      <c r="J576" s="3"/>
      <c r="K576" s="3"/>
      <c r="L576" s="3"/>
      <c r="M576" s="3"/>
      <c r="N576" s="3"/>
      <c r="O576" s="3"/>
      <c r="P576" s="3"/>
      <c r="Q576" s="3"/>
      <c r="R576" s="3"/>
      <c r="S576" s="3"/>
      <c r="T576" s="3"/>
      <c r="U576" s="3"/>
    </row>
    <row r="577" spans="1:21" ht="15.3">
      <c r="A577" s="365"/>
      <c r="B577" s="2"/>
      <c r="C577" s="1"/>
      <c r="D577" s="1"/>
      <c r="E577" s="1"/>
      <c r="F577" s="366"/>
      <c r="G577" s="366"/>
      <c r="H577" s="366"/>
      <c r="I577" s="1"/>
      <c r="J577" s="3"/>
      <c r="K577" s="3"/>
      <c r="L577" s="3"/>
      <c r="M577" s="3"/>
      <c r="N577" s="3"/>
      <c r="O577" s="3"/>
      <c r="P577" s="3"/>
      <c r="Q577" s="3"/>
      <c r="R577" s="3"/>
      <c r="S577" s="3"/>
      <c r="T577" s="3"/>
      <c r="U577" s="3"/>
    </row>
    <row r="578" spans="1:21" ht="15.3">
      <c r="A578" s="365"/>
      <c r="B578" s="2"/>
      <c r="C578" s="1"/>
      <c r="D578" s="1"/>
      <c r="E578" s="1"/>
      <c r="F578" s="366"/>
      <c r="G578" s="366"/>
      <c r="H578" s="366"/>
      <c r="I578" s="1"/>
      <c r="J578" s="3"/>
      <c r="K578" s="3"/>
      <c r="L578" s="3"/>
      <c r="M578" s="3"/>
      <c r="N578" s="3"/>
      <c r="O578" s="3"/>
      <c r="P578" s="3"/>
      <c r="Q578" s="3"/>
      <c r="R578" s="3"/>
      <c r="S578" s="3"/>
      <c r="T578" s="3"/>
      <c r="U578" s="3"/>
    </row>
    <row r="579" spans="1:21" ht="15.3">
      <c r="A579" s="365"/>
      <c r="B579" s="2"/>
      <c r="C579" s="1"/>
      <c r="D579" s="1"/>
      <c r="E579" s="1"/>
      <c r="F579" s="366"/>
      <c r="G579" s="366"/>
      <c r="H579" s="366"/>
      <c r="I579" s="1"/>
      <c r="J579" s="3"/>
      <c r="K579" s="3"/>
      <c r="L579" s="3"/>
      <c r="M579" s="3"/>
      <c r="N579" s="3"/>
      <c r="O579" s="3"/>
      <c r="P579" s="3"/>
      <c r="Q579" s="3"/>
      <c r="R579" s="3"/>
      <c r="S579" s="3"/>
      <c r="T579" s="3"/>
      <c r="U579" s="3"/>
    </row>
    <row r="580" spans="1:21" ht="15.3">
      <c r="A580" s="365"/>
      <c r="B580" s="2"/>
      <c r="C580" s="1"/>
      <c r="D580" s="1"/>
      <c r="E580" s="1"/>
      <c r="F580" s="366"/>
      <c r="G580" s="366"/>
      <c r="H580" s="366"/>
      <c r="I580" s="1"/>
      <c r="J580" s="3"/>
      <c r="K580" s="3"/>
      <c r="L580" s="3"/>
      <c r="M580" s="3"/>
      <c r="N580" s="3"/>
      <c r="O580" s="3"/>
      <c r="P580" s="3"/>
      <c r="Q580" s="3"/>
      <c r="R580" s="3"/>
      <c r="S580" s="3"/>
      <c r="T580" s="3"/>
      <c r="U580" s="3"/>
    </row>
    <row r="581" spans="1:21" ht="15.3">
      <c r="A581" s="365"/>
      <c r="B581" s="2"/>
      <c r="C581" s="1"/>
      <c r="D581" s="1"/>
      <c r="E581" s="1"/>
      <c r="F581" s="366"/>
      <c r="G581" s="366"/>
      <c r="H581" s="366"/>
      <c r="I581" s="1"/>
      <c r="J581" s="3"/>
      <c r="K581" s="3"/>
      <c r="L581" s="3"/>
      <c r="M581" s="3"/>
      <c r="N581" s="3"/>
      <c r="O581" s="3"/>
      <c r="P581" s="3"/>
      <c r="Q581" s="3"/>
      <c r="R581" s="3"/>
      <c r="S581" s="3"/>
      <c r="T581" s="3"/>
      <c r="U581" s="3"/>
    </row>
    <row r="582" spans="1:21" ht="15.3">
      <c r="A582" s="365"/>
      <c r="B582" s="2"/>
      <c r="C582" s="1"/>
      <c r="D582" s="1"/>
      <c r="E582" s="1"/>
      <c r="F582" s="366"/>
      <c r="G582" s="366"/>
      <c r="H582" s="366"/>
      <c r="I582" s="1"/>
      <c r="J582" s="3"/>
      <c r="K582" s="3"/>
      <c r="L582" s="3"/>
      <c r="M582" s="3"/>
      <c r="N582" s="3"/>
      <c r="O582" s="3"/>
      <c r="P582" s="3"/>
      <c r="Q582" s="3"/>
      <c r="R582" s="3"/>
      <c r="S582" s="3"/>
      <c r="T582" s="3"/>
      <c r="U582" s="3"/>
    </row>
    <row r="583" spans="1:21" ht="15.3">
      <c r="A583" s="365"/>
      <c r="B583" s="2"/>
      <c r="C583" s="1"/>
      <c r="D583" s="1"/>
      <c r="E583" s="1"/>
      <c r="F583" s="366"/>
      <c r="G583" s="366"/>
      <c r="H583" s="366"/>
      <c r="I583" s="1"/>
      <c r="J583" s="3"/>
      <c r="K583" s="3"/>
      <c r="L583" s="3"/>
      <c r="M583" s="3"/>
      <c r="N583" s="3"/>
      <c r="O583" s="3"/>
      <c r="P583" s="3"/>
      <c r="Q583" s="3"/>
      <c r="R583" s="3"/>
      <c r="S583" s="3"/>
      <c r="T583" s="3"/>
      <c r="U583" s="3"/>
    </row>
    <row r="584" spans="1:21" ht="15.3">
      <c r="A584" s="365"/>
      <c r="B584" s="2"/>
      <c r="C584" s="1"/>
      <c r="D584" s="1"/>
      <c r="E584" s="1"/>
      <c r="F584" s="366"/>
      <c r="G584" s="366"/>
      <c r="H584" s="366"/>
      <c r="I584" s="1"/>
      <c r="J584" s="3"/>
      <c r="K584" s="3"/>
      <c r="L584" s="3"/>
      <c r="M584" s="3"/>
      <c r="N584" s="3"/>
      <c r="O584" s="3"/>
      <c r="P584" s="3"/>
      <c r="Q584" s="3"/>
      <c r="R584" s="3"/>
      <c r="S584" s="3"/>
      <c r="T584" s="3"/>
      <c r="U584" s="3"/>
    </row>
    <row r="585" spans="1:21" ht="15.3">
      <c r="A585" s="365"/>
      <c r="B585" s="2"/>
      <c r="C585" s="1"/>
      <c r="D585" s="1"/>
      <c r="E585" s="1"/>
      <c r="F585" s="366"/>
      <c r="G585" s="366"/>
      <c r="H585" s="366"/>
      <c r="I585" s="1"/>
      <c r="J585" s="3"/>
      <c r="K585" s="3"/>
      <c r="L585" s="3"/>
      <c r="M585" s="3"/>
      <c r="N585" s="3"/>
      <c r="O585" s="3"/>
      <c r="P585" s="3"/>
      <c r="Q585" s="3"/>
      <c r="R585" s="3"/>
      <c r="S585" s="3"/>
      <c r="T585" s="3"/>
      <c r="U585" s="3"/>
    </row>
    <row r="586" spans="1:21" ht="15.3">
      <c r="A586" s="365"/>
      <c r="B586" s="2"/>
      <c r="C586" s="1"/>
      <c r="D586" s="1"/>
      <c r="E586" s="1"/>
      <c r="F586" s="366"/>
      <c r="G586" s="366"/>
      <c r="H586" s="366"/>
      <c r="I586" s="1"/>
      <c r="J586" s="3"/>
      <c r="K586" s="3"/>
      <c r="L586" s="3"/>
      <c r="M586" s="3"/>
      <c r="N586" s="3"/>
      <c r="O586" s="3"/>
      <c r="P586" s="3"/>
      <c r="Q586" s="3"/>
      <c r="R586" s="3"/>
      <c r="S586" s="3"/>
      <c r="T586" s="3"/>
      <c r="U586" s="3"/>
    </row>
    <row r="587" spans="1:21" ht="15.3">
      <c r="A587" s="365"/>
      <c r="B587" s="2"/>
      <c r="C587" s="1"/>
      <c r="D587" s="1"/>
      <c r="E587" s="1"/>
      <c r="F587" s="366"/>
      <c r="G587" s="366"/>
      <c r="H587" s="366"/>
      <c r="I587" s="1"/>
      <c r="J587" s="3"/>
      <c r="K587" s="3"/>
      <c r="L587" s="3"/>
      <c r="M587" s="3"/>
      <c r="N587" s="3"/>
      <c r="O587" s="3"/>
      <c r="P587" s="3"/>
      <c r="Q587" s="3"/>
      <c r="R587" s="3"/>
      <c r="S587" s="3"/>
      <c r="T587" s="3"/>
      <c r="U587" s="3"/>
    </row>
    <row r="588" spans="1:21" ht="15.3">
      <c r="A588" s="365"/>
      <c r="B588" s="2"/>
      <c r="C588" s="1"/>
      <c r="D588" s="1"/>
      <c r="E588" s="1"/>
      <c r="F588" s="366"/>
      <c r="G588" s="366"/>
      <c r="H588" s="366"/>
      <c r="I588" s="1"/>
      <c r="J588" s="3"/>
      <c r="K588" s="3"/>
      <c r="L588" s="3"/>
      <c r="M588" s="3"/>
      <c r="N588" s="3"/>
      <c r="O588" s="3"/>
      <c r="P588" s="3"/>
      <c r="Q588" s="3"/>
      <c r="R588" s="3"/>
      <c r="S588" s="3"/>
      <c r="T588" s="3"/>
      <c r="U588" s="3"/>
    </row>
    <row r="589" spans="1:21" ht="15.3">
      <c r="A589" s="365"/>
      <c r="B589" s="2"/>
      <c r="C589" s="1"/>
      <c r="D589" s="1"/>
      <c r="E589" s="1"/>
      <c r="F589" s="366"/>
      <c r="G589" s="366"/>
      <c r="H589" s="366"/>
      <c r="I589" s="1"/>
      <c r="J589" s="3"/>
      <c r="K589" s="3"/>
      <c r="L589" s="3"/>
      <c r="M589" s="3"/>
      <c r="N589" s="3"/>
      <c r="O589" s="3"/>
      <c r="P589" s="3"/>
      <c r="Q589" s="3"/>
      <c r="R589" s="3"/>
      <c r="S589" s="3"/>
      <c r="T589" s="3"/>
      <c r="U589" s="3"/>
    </row>
    <row r="590" spans="1:21" ht="15.3">
      <c r="A590" s="365"/>
      <c r="B590" s="2"/>
      <c r="C590" s="1"/>
      <c r="D590" s="1"/>
      <c r="E590" s="1"/>
      <c r="F590" s="366"/>
      <c r="G590" s="366"/>
      <c r="H590" s="366"/>
      <c r="I590" s="1"/>
      <c r="J590" s="3"/>
      <c r="K590" s="3"/>
      <c r="L590" s="3"/>
      <c r="M590" s="3"/>
      <c r="N590" s="3"/>
      <c r="O590" s="3"/>
      <c r="P590" s="3"/>
      <c r="Q590" s="3"/>
      <c r="R590" s="3"/>
      <c r="S590" s="3"/>
      <c r="T590" s="3"/>
      <c r="U590" s="3"/>
    </row>
    <row r="591" spans="1:21" ht="15.3">
      <c r="A591" s="365"/>
      <c r="B591" s="2"/>
      <c r="C591" s="1"/>
      <c r="D591" s="1"/>
      <c r="E591" s="1"/>
      <c r="F591" s="366"/>
      <c r="G591" s="366"/>
      <c r="H591" s="366"/>
      <c r="I591" s="1"/>
      <c r="J591" s="3"/>
      <c r="K591" s="3"/>
      <c r="L591" s="3"/>
      <c r="M591" s="3"/>
      <c r="N591" s="3"/>
      <c r="O591" s="3"/>
      <c r="P591" s="3"/>
      <c r="Q591" s="3"/>
      <c r="R591" s="3"/>
      <c r="S591" s="3"/>
      <c r="T591" s="3"/>
      <c r="U591" s="3"/>
    </row>
    <row r="592" spans="1:21" ht="15.3">
      <c r="A592" s="365"/>
      <c r="B592" s="2"/>
      <c r="C592" s="1"/>
      <c r="D592" s="1"/>
      <c r="E592" s="1"/>
      <c r="F592" s="366"/>
      <c r="G592" s="366"/>
      <c r="H592" s="366"/>
      <c r="I592" s="1"/>
      <c r="J592" s="3"/>
      <c r="K592" s="3"/>
      <c r="L592" s="3"/>
      <c r="M592" s="3"/>
      <c r="N592" s="3"/>
      <c r="O592" s="3"/>
      <c r="P592" s="3"/>
      <c r="Q592" s="3"/>
      <c r="R592" s="3"/>
      <c r="S592" s="3"/>
      <c r="T592" s="3"/>
      <c r="U592" s="3"/>
    </row>
    <row r="593" spans="1:21" ht="15.3">
      <c r="A593" s="365"/>
      <c r="B593" s="2"/>
      <c r="C593" s="1"/>
      <c r="D593" s="1"/>
      <c r="E593" s="1"/>
      <c r="F593" s="366"/>
      <c r="G593" s="366"/>
      <c r="H593" s="366"/>
      <c r="I593" s="1"/>
      <c r="J593" s="3"/>
      <c r="K593" s="3"/>
      <c r="L593" s="3"/>
      <c r="M593" s="3"/>
      <c r="N593" s="3"/>
      <c r="O593" s="3"/>
      <c r="P593" s="3"/>
      <c r="Q593" s="3"/>
      <c r="R593" s="3"/>
      <c r="S593" s="3"/>
      <c r="T593" s="3"/>
      <c r="U593" s="3"/>
    </row>
    <row r="594" spans="1:21" ht="15.3">
      <c r="A594" s="365"/>
      <c r="B594" s="2"/>
      <c r="C594" s="1"/>
      <c r="D594" s="1"/>
      <c r="E594" s="1"/>
      <c r="F594" s="366"/>
      <c r="G594" s="366"/>
      <c r="H594" s="366"/>
      <c r="I594" s="1"/>
      <c r="J594" s="3"/>
      <c r="K594" s="3"/>
      <c r="L594" s="3"/>
      <c r="M594" s="3"/>
      <c r="N594" s="3"/>
      <c r="O594" s="3"/>
      <c r="P594" s="3"/>
      <c r="Q594" s="3"/>
      <c r="R594" s="3"/>
      <c r="S594" s="3"/>
      <c r="T594" s="3"/>
      <c r="U594" s="3"/>
    </row>
    <row r="595" spans="1:21" ht="15.3">
      <c r="A595" s="365"/>
      <c r="B595" s="2"/>
      <c r="C595" s="1"/>
      <c r="D595" s="1"/>
      <c r="E595" s="1"/>
      <c r="F595" s="366"/>
      <c r="G595" s="366"/>
      <c r="H595" s="366"/>
      <c r="I595" s="1"/>
      <c r="J595" s="3"/>
      <c r="K595" s="3"/>
      <c r="L595" s="3"/>
      <c r="M595" s="3"/>
      <c r="N595" s="3"/>
      <c r="O595" s="3"/>
      <c r="P595" s="3"/>
      <c r="Q595" s="3"/>
      <c r="R595" s="3"/>
      <c r="S595" s="3"/>
      <c r="T595" s="3"/>
      <c r="U595" s="3"/>
    </row>
    <row r="596" spans="1:21" ht="15.3">
      <c r="A596" s="365"/>
      <c r="B596" s="2"/>
      <c r="C596" s="1"/>
      <c r="D596" s="1"/>
      <c r="E596" s="1"/>
      <c r="F596" s="366"/>
      <c r="G596" s="366"/>
      <c r="H596" s="366"/>
      <c r="I596" s="1"/>
      <c r="J596" s="3"/>
      <c r="K596" s="3"/>
      <c r="L596" s="3"/>
      <c r="M596" s="3"/>
      <c r="N596" s="3"/>
      <c r="O596" s="3"/>
      <c r="P596" s="3"/>
      <c r="Q596" s="3"/>
      <c r="R596" s="3"/>
      <c r="S596" s="3"/>
      <c r="T596" s="3"/>
      <c r="U596" s="3"/>
    </row>
    <row r="597" spans="1:21" ht="15.3">
      <c r="A597" s="365"/>
      <c r="B597" s="2"/>
      <c r="C597" s="1"/>
      <c r="D597" s="1"/>
      <c r="E597" s="1"/>
      <c r="F597" s="366"/>
      <c r="G597" s="366"/>
      <c r="H597" s="366"/>
      <c r="I597" s="1"/>
      <c r="J597" s="3"/>
      <c r="K597" s="3"/>
      <c r="L597" s="3"/>
      <c r="M597" s="3"/>
      <c r="N597" s="3"/>
      <c r="O597" s="3"/>
      <c r="P597" s="3"/>
      <c r="Q597" s="3"/>
      <c r="R597" s="3"/>
      <c r="S597" s="3"/>
      <c r="T597" s="3"/>
      <c r="U597" s="3"/>
    </row>
    <row r="598" spans="1:21" ht="15.3">
      <c r="A598" s="365"/>
      <c r="B598" s="2"/>
      <c r="C598" s="1"/>
      <c r="D598" s="1"/>
      <c r="E598" s="1"/>
      <c r="F598" s="366"/>
      <c r="G598" s="366"/>
      <c r="H598" s="366"/>
      <c r="I598" s="1"/>
      <c r="J598" s="3"/>
      <c r="K598" s="3"/>
      <c r="L598" s="3"/>
      <c r="M598" s="3"/>
      <c r="N598" s="3"/>
      <c r="O598" s="3"/>
      <c r="P598" s="3"/>
      <c r="Q598" s="3"/>
      <c r="R598" s="3"/>
      <c r="S598" s="3"/>
      <c r="T598" s="3"/>
      <c r="U598" s="3"/>
    </row>
    <row r="599" spans="1:21" ht="15.3">
      <c r="A599" s="365"/>
      <c r="B599" s="2"/>
      <c r="C599" s="1"/>
      <c r="D599" s="1"/>
      <c r="E599" s="1"/>
      <c r="F599" s="366"/>
      <c r="G599" s="366"/>
      <c r="H599" s="366"/>
      <c r="I599" s="1"/>
      <c r="J599" s="3"/>
      <c r="K599" s="3"/>
      <c r="L599" s="3"/>
      <c r="M599" s="3"/>
      <c r="N599" s="3"/>
      <c r="O599" s="3"/>
      <c r="P599" s="3"/>
      <c r="Q599" s="3"/>
      <c r="R599" s="3"/>
      <c r="S599" s="3"/>
      <c r="T599" s="3"/>
      <c r="U599" s="3"/>
    </row>
    <row r="600" spans="1:21" ht="15.3">
      <c r="A600" s="365"/>
      <c r="B600" s="2"/>
      <c r="C600" s="1"/>
      <c r="D600" s="1"/>
      <c r="E600" s="1"/>
      <c r="F600" s="366"/>
      <c r="G600" s="366"/>
      <c r="H600" s="366"/>
      <c r="I600" s="1"/>
      <c r="J600" s="3"/>
      <c r="K600" s="3"/>
      <c r="L600" s="3"/>
      <c r="M600" s="3"/>
      <c r="N600" s="3"/>
      <c r="O600" s="3"/>
      <c r="P600" s="3"/>
      <c r="Q600" s="3"/>
      <c r="R600" s="3"/>
      <c r="S600" s="3"/>
      <c r="T600" s="3"/>
      <c r="U600" s="3"/>
    </row>
    <row r="601" spans="1:21" ht="15.3">
      <c r="A601" s="365"/>
      <c r="B601" s="2"/>
      <c r="C601" s="1"/>
      <c r="D601" s="1"/>
      <c r="E601" s="1"/>
      <c r="F601" s="366"/>
      <c r="G601" s="366"/>
      <c r="H601" s="366"/>
      <c r="I601" s="1"/>
      <c r="J601" s="3"/>
      <c r="K601" s="3"/>
      <c r="L601" s="3"/>
      <c r="M601" s="3"/>
      <c r="N601" s="3"/>
      <c r="O601" s="3"/>
      <c r="P601" s="3"/>
      <c r="Q601" s="3"/>
      <c r="R601" s="3"/>
      <c r="S601" s="3"/>
      <c r="T601" s="3"/>
      <c r="U601" s="3"/>
    </row>
    <row r="602" spans="1:21" ht="15.3">
      <c r="A602" s="365"/>
      <c r="B602" s="2"/>
      <c r="C602" s="1"/>
      <c r="D602" s="1"/>
      <c r="E602" s="1"/>
      <c r="F602" s="366"/>
      <c r="G602" s="366"/>
      <c r="H602" s="366"/>
      <c r="I602" s="1"/>
      <c r="J602" s="3"/>
      <c r="K602" s="3"/>
      <c r="L602" s="3"/>
      <c r="M602" s="3"/>
      <c r="N602" s="3"/>
      <c r="O602" s="3"/>
      <c r="P602" s="3"/>
      <c r="Q602" s="3"/>
      <c r="R602" s="3"/>
      <c r="S602" s="3"/>
      <c r="T602" s="3"/>
      <c r="U602" s="3"/>
    </row>
    <row r="603" spans="1:21" ht="15.3">
      <c r="A603" s="365"/>
      <c r="B603" s="2"/>
      <c r="C603" s="1"/>
      <c r="D603" s="1"/>
      <c r="E603" s="1"/>
      <c r="F603" s="366"/>
      <c r="G603" s="366"/>
      <c r="H603" s="366"/>
      <c r="I603" s="1"/>
      <c r="J603" s="3"/>
      <c r="K603" s="3"/>
      <c r="L603" s="3"/>
      <c r="M603" s="3"/>
      <c r="N603" s="3"/>
      <c r="O603" s="3"/>
      <c r="P603" s="3"/>
      <c r="Q603" s="3"/>
      <c r="R603" s="3"/>
      <c r="S603" s="3"/>
      <c r="T603" s="3"/>
      <c r="U603" s="3"/>
    </row>
    <row r="604" spans="1:21" ht="15.3">
      <c r="A604" s="365"/>
      <c r="B604" s="2"/>
      <c r="C604" s="1"/>
      <c r="D604" s="1"/>
      <c r="E604" s="1"/>
      <c r="F604" s="366"/>
      <c r="G604" s="366"/>
      <c r="H604" s="366"/>
      <c r="I604" s="1"/>
      <c r="J604" s="3"/>
      <c r="K604" s="3"/>
      <c r="L604" s="3"/>
      <c r="M604" s="3"/>
      <c r="N604" s="3"/>
      <c r="O604" s="3"/>
      <c r="P604" s="3"/>
      <c r="Q604" s="3"/>
      <c r="R604" s="3"/>
      <c r="S604" s="3"/>
      <c r="T604" s="3"/>
      <c r="U604" s="3"/>
    </row>
    <row r="605" spans="1:21" ht="15.3">
      <c r="A605" s="365"/>
      <c r="B605" s="2"/>
      <c r="C605" s="1"/>
      <c r="D605" s="1"/>
      <c r="E605" s="1"/>
      <c r="F605" s="366"/>
      <c r="G605" s="366"/>
      <c r="H605" s="366"/>
      <c r="I605" s="1"/>
      <c r="J605" s="3"/>
      <c r="K605" s="3"/>
      <c r="L605" s="3"/>
      <c r="M605" s="3"/>
      <c r="N605" s="3"/>
      <c r="O605" s="3"/>
      <c r="P605" s="3"/>
      <c r="Q605" s="3"/>
      <c r="R605" s="3"/>
      <c r="S605" s="3"/>
      <c r="T605" s="3"/>
      <c r="U605" s="3"/>
    </row>
    <row r="606" spans="1:21" ht="15.3">
      <c r="A606" s="365"/>
      <c r="B606" s="2"/>
      <c r="C606" s="1"/>
      <c r="D606" s="1"/>
      <c r="E606" s="1"/>
      <c r="F606" s="366"/>
      <c r="G606" s="366"/>
      <c r="H606" s="366"/>
      <c r="I606" s="1"/>
      <c r="J606" s="3"/>
      <c r="K606" s="3"/>
      <c r="L606" s="3"/>
      <c r="M606" s="3"/>
      <c r="N606" s="3"/>
      <c r="O606" s="3"/>
      <c r="P606" s="3"/>
      <c r="Q606" s="3"/>
      <c r="R606" s="3"/>
      <c r="S606" s="3"/>
      <c r="T606" s="3"/>
      <c r="U606" s="3"/>
    </row>
    <row r="607" spans="1:21" ht="15.3">
      <c r="A607" s="365"/>
      <c r="B607" s="2"/>
      <c r="C607" s="1"/>
      <c r="D607" s="1"/>
      <c r="E607" s="1"/>
      <c r="F607" s="366"/>
      <c r="G607" s="366"/>
      <c r="H607" s="366"/>
      <c r="I607" s="1"/>
      <c r="J607" s="3"/>
      <c r="K607" s="3"/>
      <c r="L607" s="3"/>
      <c r="M607" s="3"/>
      <c r="N607" s="3"/>
      <c r="O607" s="3"/>
      <c r="P607" s="3"/>
      <c r="Q607" s="3"/>
      <c r="R607" s="3"/>
      <c r="S607" s="3"/>
      <c r="T607" s="3"/>
      <c r="U607" s="3"/>
    </row>
    <row r="608" spans="1:21" ht="15.3">
      <c r="A608" s="365"/>
      <c r="B608" s="2"/>
      <c r="C608" s="1"/>
      <c r="D608" s="1"/>
      <c r="E608" s="1"/>
      <c r="F608" s="366"/>
      <c r="G608" s="366"/>
      <c r="H608" s="366"/>
      <c r="I608" s="1"/>
      <c r="J608" s="3"/>
      <c r="K608" s="3"/>
      <c r="L608" s="3"/>
      <c r="M608" s="3"/>
      <c r="N608" s="3"/>
      <c r="O608" s="3"/>
      <c r="P608" s="3"/>
      <c r="Q608" s="3"/>
      <c r="R608" s="3"/>
      <c r="S608" s="3"/>
      <c r="T608" s="3"/>
      <c r="U608" s="3"/>
    </row>
    <row r="609" spans="1:21" ht="15.3">
      <c r="A609" s="365"/>
      <c r="B609" s="2"/>
      <c r="C609" s="1"/>
      <c r="D609" s="1"/>
      <c r="E609" s="1"/>
      <c r="F609" s="366"/>
      <c r="G609" s="366"/>
      <c r="H609" s="366"/>
      <c r="I609" s="1"/>
      <c r="J609" s="3"/>
      <c r="K609" s="3"/>
      <c r="L609" s="3"/>
      <c r="M609" s="3"/>
      <c r="N609" s="3"/>
      <c r="O609" s="3"/>
      <c r="P609" s="3"/>
      <c r="Q609" s="3"/>
      <c r="R609" s="3"/>
      <c r="S609" s="3"/>
      <c r="T609" s="3"/>
      <c r="U609" s="3"/>
    </row>
    <row r="610" spans="1:21" ht="15.3">
      <c r="A610" s="365"/>
      <c r="B610" s="2"/>
      <c r="C610" s="1"/>
      <c r="D610" s="1"/>
      <c r="E610" s="1"/>
      <c r="F610" s="366"/>
      <c r="G610" s="366"/>
      <c r="H610" s="366"/>
      <c r="I610" s="1"/>
      <c r="J610" s="3"/>
      <c r="K610" s="3"/>
      <c r="L610" s="3"/>
      <c r="M610" s="3"/>
      <c r="N610" s="3"/>
      <c r="O610" s="3"/>
      <c r="P610" s="3"/>
      <c r="Q610" s="3"/>
      <c r="R610" s="3"/>
      <c r="S610" s="3"/>
      <c r="T610" s="3"/>
      <c r="U610" s="3"/>
    </row>
    <row r="611" spans="1:21" ht="15.3">
      <c r="A611" s="365"/>
      <c r="B611" s="2"/>
      <c r="C611" s="1"/>
      <c r="D611" s="1"/>
      <c r="E611" s="1"/>
      <c r="F611" s="366"/>
      <c r="G611" s="366"/>
      <c r="H611" s="366"/>
      <c r="I611" s="1"/>
      <c r="J611" s="3"/>
      <c r="K611" s="3"/>
      <c r="L611" s="3"/>
      <c r="M611" s="3"/>
      <c r="N611" s="3"/>
      <c r="O611" s="3"/>
      <c r="P611" s="3"/>
      <c r="Q611" s="3"/>
      <c r="R611" s="3"/>
      <c r="S611" s="3"/>
      <c r="T611" s="3"/>
      <c r="U611" s="3"/>
    </row>
    <row r="612" spans="1:21" ht="15.3">
      <c r="A612" s="365"/>
      <c r="B612" s="2"/>
      <c r="C612" s="1"/>
      <c r="D612" s="1"/>
      <c r="E612" s="1"/>
      <c r="F612" s="366"/>
      <c r="G612" s="366"/>
      <c r="H612" s="366"/>
      <c r="I612" s="1"/>
      <c r="J612" s="3"/>
      <c r="K612" s="3"/>
      <c r="L612" s="3"/>
      <c r="M612" s="3"/>
      <c r="N612" s="3"/>
      <c r="O612" s="3"/>
      <c r="P612" s="3"/>
      <c r="Q612" s="3"/>
      <c r="R612" s="3"/>
      <c r="S612" s="3"/>
      <c r="T612" s="3"/>
      <c r="U612" s="3"/>
    </row>
    <row r="613" spans="1:21" ht="15.3">
      <c r="A613" s="365"/>
      <c r="B613" s="2"/>
      <c r="C613" s="1"/>
      <c r="D613" s="1"/>
      <c r="E613" s="1"/>
      <c r="F613" s="366"/>
      <c r="G613" s="366"/>
      <c r="H613" s="366"/>
      <c r="I613" s="1"/>
      <c r="J613" s="3"/>
      <c r="K613" s="3"/>
      <c r="L613" s="3"/>
      <c r="M613" s="3"/>
      <c r="N613" s="3"/>
      <c r="O613" s="3"/>
      <c r="P613" s="3"/>
      <c r="Q613" s="3"/>
      <c r="R613" s="3"/>
      <c r="S613" s="3"/>
      <c r="T613" s="3"/>
      <c r="U613" s="3"/>
    </row>
    <row r="614" spans="1:21" ht="15.3">
      <c r="A614" s="365"/>
      <c r="B614" s="2"/>
      <c r="C614" s="1"/>
      <c r="D614" s="1"/>
      <c r="E614" s="1"/>
      <c r="F614" s="366"/>
      <c r="G614" s="366"/>
      <c r="H614" s="366"/>
      <c r="I614" s="1"/>
      <c r="J614" s="3"/>
      <c r="K614" s="3"/>
      <c r="L614" s="3"/>
      <c r="M614" s="3"/>
      <c r="N614" s="3"/>
      <c r="O614" s="3"/>
      <c r="P614" s="3"/>
      <c r="Q614" s="3"/>
      <c r="R614" s="3"/>
      <c r="S614" s="3"/>
      <c r="T614" s="3"/>
      <c r="U614" s="3"/>
    </row>
    <row r="615" spans="1:21" ht="15.3">
      <c r="A615" s="365"/>
      <c r="B615" s="2"/>
      <c r="C615" s="1"/>
      <c r="D615" s="1"/>
      <c r="E615" s="1"/>
      <c r="F615" s="366"/>
      <c r="G615" s="366"/>
      <c r="H615" s="366"/>
      <c r="I615" s="1"/>
      <c r="J615" s="3"/>
      <c r="K615" s="3"/>
      <c r="L615" s="3"/>
      <c r="M615" s="3"/>
      <c r="N615" s="3"/>
      <c r="O615" s="3"/>
      <c r="P615" s="3"/>
      <c r="Q615" s="3"/>
      <c r="R615" s="3"/>
      <c r="S615" s="3"/>
      <c r="T615" s="3"/>
      <c r="U615" s="3"/>
    </row>
    <row r="616" spans="1:21" ht="15.3">
      <c r="A616" s="365"/>
      <c r="B616" s="2"/>
      <c r="C616" s="1"/>
      <c r="D616" s="1"/>
      <c r="E616" s="1"/>
      <c r="F616" s="366"/>
      <c r="G616" s="366"/>
      <c r="H616" s="366"/>
      <c r="I616" s="1"/>
      <c r="J616" s="3"/>
      <c r="K616" s="3"/>
      <c r="L616" s="3"/>
      <c r="M616" s="3"/>
      <c r="N616" s="3"/>
      <c r="O616" s="3"/>
      <c r="P616" s="3"/>
      <c r="Q616" s="3"/>
      <c r="R616" s="3"/>
      <c r="S616" s="3"/>
      <c r="T616" s="3"/>
      <c r="U616" s="3"/>
    </row>
    <row r="617" spans="1:21" ht="15.3">
      <c r="A617" s="365"/>
      <c r="B617" s="2"/>
      <c r="C617" s="1"/>
      <c r="D617" s="1"/>
      <c r="E617" s="1"/>
      <c r="F617" s="366"/>
      <c r="G617" s="366"/>
      <c r="H617" s="366"/>
      <c r="I617" s="1"/>
      <c r="J617" s="3"/>
      <c r="K617" s="3"/>
      <c r="L617" s="3"/>
      <c r="M617" s="3"/>
      <c r="N617" s="3"/>
      <c r="O617" s="3"/>
      <c r="P617" s="3"/>
      <c r="Q617" s="3"/>
      <c r="R617" s="3"/>
      <c r="S617" s="3"/>
      <c r="T617" s="3"/>
      <c r="U617" s="3"/>
    </row>
    <row r="618" spans="1:21" ht="15.3">
      <c r="A618" s="365"/>
      <c r="B618" s="2"/>
      <c r="C618" s="1"/>
      <c r="D618" s="1"/>
      <c r="E618" s="1"/>
      <c r="F618" s="366"/>
      <c r="G618" s="366"/>
      <c r="H618" s="366"/>
      <c r="I618" s="1"/>
      <c r="J618" s="3"/>
      <c r="K618" s="3"/>
      <c r="L618" s="3"/>
      <c r="M618" s="3"/>
      <c r="N618" s="3"/>
      <c r="O618" s="3"/>
      <c r="P618" s="3"/>
      <c r="Q618" s="3"/>
      <c r="R618" s="3"/>
      <c r="S618" s="3"/>
      <c r="T618" s="3"/>
      <c r="U618" s="3"/>
    </row>
    <row r="619" spans="1:21" ht="15.3">
      <c r="A619" s="365"/>
      <c r="B619" s="2"/>
      <c r="C619" s="1"/>
      <c r="D619" s="1"/>
      <c r="E619" s="1"/>
      <c r="F619" s="366"/>
      <c r="G619" s="366"/>
      <c r="H619" s="366"/>
      <c r="I619" s="1"/>
      <c r="J619" s="3"/>
      <c r="K619" s="3"/>
      <c r="L619" s="3"/>
      <c r="M619" s="3"/>
      <c r="N619" s="3"/>
      <c r="O619" s="3"/>
      <c r="P619" s="3"/>
      <c r="Q619" s="3"/>
      <c r="R619" s="3"/>
      <c r="S619" s="3"/>
      <c r="T619" s="3"/>
      <c r="U619" s="3"/>
    </row>
    <row r="620" spans="1:21" ht="15.3">
      <c r="A620" s="365"/>
      <c r="B620" s="2"/>
      <c r="C620" s="1"/>
      <c r="D620" s="1"/>
      <c r="E620" s="1"/>
      <c r="F620" s="366"/>
      <c r="G620" s="366"/>
      <c r="H620" s="366"/>
      <c r="I620" s="1"/>
      <c r="J620" s="3"/>
      <c r="K620" s="3"/>
      <c r="L620" s="3"/>
      <c r="M620" s="3"/>
      <c r="N620" s="3"/>
      <c r="O620" s="3"/>
      <c r="P620" s="3"/>
      <c r="Q620" s="3"/>
      <c r="R620" s="3"/>
      <c r="S620" s="3"/>
      <c r="T620" s="3"/>
      <c r="U620" s="3"/>
    </row>
    <row r="621" spans="1:21" ht="15.3">
      <c r="A621" s="365"/>
      <c r="B621" s="2"/>
      <c r="C621" s="1"/>
      <c r="D621" s="1"/>
      <c r="E621" s="1"/>
      <c r="F621" s="366"/>
      <c r="G621" s="366"/>
      <c r="H621" s="366"/>
      <c r="I621" s="1"/>
      <c r="J621" s="3"/>
      <c r="K621" s="3"/>
      <c r="L621" s="3"/>
      <c r="M621" s="3"/>
      <c r="N621" s="3"/>
      <c r="O621" s="3"/>
      <c r="P621" s="3"/>
      <c r="Q621" s="3"/>
      <c r="R621" s="3"/>
      <c r="S621" s="3"/>
      <c r="T621" s="3"/>
      <c r="U621" s="3"/>
    </row>
    <row r="622" spans="1:21" ht="15.3">
      <c r="A622" s="365"/>
      <c r="B622" s="2"/>
      <c r="C622" s="1"/>
      <c r="D622" s="1"/>
      <c r="E622" s="1"/>
      <c r="F622" s="366"/>
      <c r="G622" s="366"/>
      <c r="H622" s="366"/>
      <c r="I622" s="1"/>
      <c r="J622" s="3"/>
      <c r="K622" s="3"/>
      <c r="L622" s="3"/>
      <c r="M622" s="3"/>
      <c r="N622" s="3"/>
      <c r="O622" s="3"/>
      <c r="P622" s="3"/>
      <c r="Q622" s="3"/>
      <c r="R622" s="3"/>
      <c r="S622" s="3"/>
      <c r="T622" s="3"/>
      <c r="U622" s="3"/>
    </row>
    <row r="623" spans="1:21" ht="15.3">
      <c r="A623" s="365"/>
      <c r="B623" s="2"/>
      <c r="C623" s="1"/>
      <c r="D623" s="1"/>
      <c r="E623" s="1"/>
      <c r="F623" s="366"/>
      <c r="G623" s="366"/>
      <c r="H623" s="366"/>
      <c r="I623" s="1"/>
      <c r="J623" s="3"/>
      <c r="K623" s="3"/>
      <c r="L623" s="3"/>
      <c r="M623" s="3"/>
      <c r="N623" s="3"/>
      <c r="O623" s="3"/>
      <c r="P623" s="3"/>
      <c r="Q623" s="3"/>
      <c r="R623" s="3"/>
      <c r="S623" s="3"/>
      <c r="T623" s="3"/>
      <c r="U623" s="3"/>
    </row>
    <row r="624" spans="1:21" ht="15.3">
      <c r="A624" s="365"/>
      <c r="B624" s="2"/>
      <c r="C624" s="1"/>
      <c r="D624" s="1"/>
      <c r="E624" s="1"/>
      <c r="F624" s="366"/>
      <c r="G624" s="366"/>
      <c r="H624" s="366"/>
      <c r="I624" s="1"/>
      <c r="J624" s="3"/>
      <c r="K624" s="3"/>
      <c r="L624" s="3"/>
      <c r="M624" s="3"/>
      <c r="N624" s="3"/>
      <c r="O624" s="3"/>
      <c r="P624" s="3"/>
      <c r="Q624" s="3"/>
      <c r="R624" s="3"/>
      <c r="S624" s="3"/>
      <c r="T624" s="3"/>
      <c r="U624" s="3"/>
    </row>
    <row r="625" spans="1:21" ht="15.3">
      <c r="A625" s="365"/>
      <c r="B625" s="2"/>
      <c r="C625" s="1"/>
      <c r="D625" s="1"/>
      <c r="E625" s="1"/>
      <c r="F625" s="366"/>
      <c r="G625" s="366"/>
      <c r="H625" s="366"/>
      <c r="I625" s="1"/>
      <c r="J625" s="3"/>
      <c r="K625" s="3"/>
      <c r="L625" s="3"/>
      <c r="M625" s="3"/>
      <c r="N625" s="3"/>
      <c r="O625" s="3"/>
      <c r="P625" s="3"/>
      <c r="Q625" s="3"/>
      <c r="R625" s="3"/>
      <c r="S625" s="3"/>
      <c r="T625" s="3"/>
      <c r="U625" s="3"/>
    </row>
    <row r="626" spans="1:21" ht="15.3">
      <c r="A626" s="365"/>
      <c r="B626" s="2"/>
      <c r="C626" s="1"/>
      <c r="D626" s="1"/>
      <c r="E626" s="1"/>
      <c r="F626" s="366"/>
      <c r="G626" s="366"/>
      <c r="H626" s="366"/>
      <c r="I626" s="1"/>
      <c r="J626" s="3"/>
      <c r="K626" s="3"/>
      <c r="L626" s="3"/>
      <c r="M626" s="3"/>
      <c r="N626" s="3"/>
      <c r="O626" s="3"/>
      <c r="P626" s="3"/>
      <c r="Q626" s="3"/>
      <c r="R626" s="3"/>
      <c r="S626" s="3"/>
      <c r="T626" s="3"/>
      <c r="U626" s="3"/>
    </row>
    <row r="627" spans="1:21" ht="15.3">
      <c r="A627" s="365"/>
      <c r="B627" s="2"/>
      <c r="C627" s="1"/>
      <c r="D627" s="1"/>
      <c r="E627" s="1"/>
      <c r="F627" s="366"/>
      <c r="G627" s="366"/>
      <c r="H627" s="366"/>
      <c r="I627" s="1"/>
      <c r="J627" s="3"/>
      <c r="K627" s="3"/>
      <c r="L627" s="3"/>
      <c r="M627" s="3"/>
      <c r="N627" s="3"/>
      <c r="O627" s="3"/>
      <c r="P627" s="3"/>
      <c r="Q627" s="3"/>
      <c r="R627" s="3"/>
      <c r="S627" s="3"/>
      <c r="T627" s="3"/>
      <c r="U627" s="3"/>
    </row>
    <row r="628" spans="1:21" ht="15.3">
      <c r="A628" s="365"/>
      <c r="B628" s="2"/>
      <c r="C628" s="1"/>
      <c r="D628" s="1"/>
      <c r="E628" s="1"/>
      <c r="F628" s="366"/>
      <c r="G628" s="366"/>
      <c r="H628" s="366"/>
      <c r="I628" s="1"/>
      <c r="J628" s="3"/>
      <c r="K628" s="3"/>
      <c r="L628" s="3"/>
      <c r="M628" s="3"/>
      <c r="N628" s="3"/>
      <c r="O628" s="3"/>
      <c r="P628" s="3"/>
      <c r="Q628" s="3"/>
      <c r="R628" s="3"/>
      <c r="S628" s="3"/>
      <c r="T628" s="3"/>
      <c r="U628" s="3"/>
    </row>
    <row r="629" spans="1:21" ht="15.3">
      <c r="A629" s="365"/>
      <c r="B629" s="2"/>
      <c r="C629" s="1"/>
      <c r="D629" s="1"/>
      <c r="E629" s="1"/>
      <c r="F629" s="366"/>
      <c r="G629" s="366"/>
      <c r="H629" s="366"/>
      <c r="I629" s="1"/>
      <c r="J629" s="3"/>
      <c r="K629" s="3"/>
      <c r="L629" s="3"/>
      <c r="M629" s="3"/>
      <c r="N629" s="3"/>
      <c r="O629" s="3"/>
      <c r="P629" s="3"/>
      <c r="Q629" s="3"/>
      <c r="R629" s="3"/>
      <c r="S629" s="3"/>
      <c r="T629" s="3"/>
      <c r="U629" s="3"/>
    </row>
    <row r="630" spans="1:21" ht="15.3">
      <c r="A630" s="365"/>
      <c r="B630" s="2"/>
      <c r="C630" s="1"/>
      <c r="D630" s="1"/>
      <c r="E630" s="1"/>
      <c r="F630" s="366"/>
      <c r="G630" s="366"/>
      <c r="H630" s="366"/>
      <c r="I630" s="1"/>
      <c r="J630" s="3"/>
      <c r="K630" s="3"/>
      <c r="L630" s="3"/>
      <c r="M630" s="3"/>
      <c r="N630" s="3"/>
      <c r="O630" s="3"/>
      <c r="P630" s="3"/>
      <c r="Q630" s="3"/>
      <c r="R630" s="3"/>
      <c r="S630" s="3"/>
      <c r="T630" s="3"/>
      <c r="U630" s="3"/>
    </row>
    <row r="631" spans="1:21" ht="15.3">
      <c r="A631" s="365"/>
      <c r="B631" s="2"/>
      <c r="C631" s="1"/>
      <c r="D631" s="1"/>
      <c r="E631" s="1"/>
      <c r="F631" s="366"/>
      <c r="G631" s="366"/>
      <c r="H631" s="366"/>
      <c r="I631" s="1"/>
      <c r="J631" s="3"/>
      <c r="K631" s="3"/>
      <c r="L631" s="3"/>
      <c r="M631" s="3"/>
      <c r="N631" s="3"/>
      <c r="O631" s="3"/>
      <c r="P631" s="3"/>
      <c r="Q631" s="3"/>
      <c r="R631" s="3"/>
      <c r="S631" s="3"/>
      <c r="T631" s="3"/>
      <c r="U631" s="3"/>
    </row>
    <row r="632" spans="1:21" ht="15.3">
      <c r="A632" s="365"/>
      <c r="B632" s="2"/>
      <c r="C632" s="1"/>
      <c r="D632" s="1"/>
      <c r="E632" s="1"/>
      <c r="F632" s="366"/>
      <c r="G632" s="366"/>
      <c r="H632" s="366"/>
      <c r="I632" s="1"/>
      <c r="J632" s="3"/>
      <c r="K632" s="3"/>
      <c r="L632" s="3"/>
      <c r="M632" s="3"/>
      <c r="N632" s="3"/>
      <c r="O632" s="3"/>
      <c r="P632" s="3"/>
      <c r="Q632" s="3"/>
      <c r="R632" s="3"/>
      <c r="S632" s="3"/>
      <c r="T632" s="3"/>
      <c r="U632" s="3"/>
    </row>
    <row r="633" spans="1:21" ht="15.3">
      <c r="A633" s="365"/>
      <c r="B633" s="2"/>
      <c r="C633" s="1"/>
      <c r="D633" s="1"/>
      <c r="E633" s="1"/>
      <c r="F633" s="366"/>
      <c r="G633" s="366"/>
      <c r="H633" s="366"/>
      <c r="I633" s="1"/>
      <c r="J633" s="3"/>
      <c r="K633" s="3"/>
      <c r="L633" s="3"/>
      <c r="M633" s="3"/>
      <c r="N633" s="3"/>
      <c r="O633" s="3"/>
      <c r="P633" s="3"/>
      <c r="Q633" s="3"/>
      <c r="R633" s="3"/>
      <c r="S633" s="3"/>
      <c r="T633" s="3"/>
      <c r="U633" s="3"/>
    </row>
    <row r="634" spans="1:21" ht="15.3">
      <c r="A634" s="365"/>
      <c r="B634" s="2"/>
      <c r="C634" s="1"/>
      <c r="D634" s="1"/>
      <c r="E634" s="1"/>
      <c r="F634" s="366"/>
      <c r="G634" s="366"/>
      <c r="H634" s="366"/>
      <c r="I634" s="1"/>
      <c r="J634" s="3"/>
      <c r="K634" s="3"/>
      <c r="L634" s="3"/>
      <c r="M634" s="3"/>
      <c r="N634" s="3"/>
      <c r="O634" s="3"/>
      <c r="P634" s="3"/>
      <c r="Q634" s="3"/>
      <c r="R634" s="3"/>
      <c r="S634" s="3"/>
      <c r="T634" s="3"/>
      <c r="U634" s="3"/>
    </row>
    <row r="635" spans="1:21" ht="15.3">
      <c r="A635" s="365"/>
      <c r="B635" s="2"/>
      <c r="C635" s="1"/>
      <c r="D635" s="1"/>
      <c r="E635" s="1"/>
      <c r="F635" s="366"/>
      <c r="G635" s="366"/>
      <c r="H635" s="366"/>
      <c r="I635" s="1"/>
      <c r="J635" s="3"/>
      <c r="K635" s="3"/>
      <c r="L635" s="3"/>
      <c r="M635" s="3"/>
      <c r="N635" s="3"/>
      <c r="O635" s="3"/>
      <c r="P635" s="3"/>
      <c r="Q635" s="3"/>
      <c r="R635" s="3"/>
      <c r="S635" s="3"/>
      <c r="T635" s="3"/>
      <c r="U635" s="3"/>
    </row>
    <row r="636" spans="1:21" ht="15.3">
      <c r="A636" s="365"/>
      <c r="B636" s="2"/>
      <c r="C636" s="1"/>
      <c r="D636" s="1"/>
      <c r="E636" s="1"/>
      <c r="F636" s="366"/>
      <c r="G636" s="366"/>
      <c r="H636" s="366"/>
      <c r="I636" s="1"/>
      <c r="J636" s="3"/>
      <c r="K636" s="3"/>
      <c r="L636" s="3"/>
      <c r="M636" s="3"/>
      <c r="N636" s="3"/>
      <c r="O636" s="3"/>
      <c r="P636" s="3"/>
      <c r="Q636" s="3"/>
      <c r="R636" s="3"/>
      <c r="S636" s="3"/>
      <c r="T636" s="3"/>
      <c r="U636" s="3"/>
    </row>
    <row r="637" spans="1:21" ht="15.3">
      <c r="A637" s="365"/>
      <c r="B637" s="2"/>
      <c r="C637" s="1"/>
      <c r="D637" s="1"/>
      <c r="E637" s="1"/>
      <c r="F637" s="366"/>
      <c r="G637" s="366"/>
      <c r="H637" s="366"/>
      <c r="I637" s="1"/>
      <c r="J637" s="3"/>
      <c r="K637" s="3"/>
      <c r="L637" s="3"/>
      <c r="M637" s="3"/>
      <c r="N637" s="3"/>
      <c r="O637" s="3"/>
      <c r="P637" s="3"/>
      <c r="Q637" s="3"/>
      <c r="R637" s="3"/>
      <c r="S637" s="3"/>
      <c r="T637" s="3"/>
      <c r="U637" s="3"/>
    </row>
    <row r="638" spans="1:21" ht="15.3">
      <c r="A638" s="365"/>
      <c r="B638" s="2"/>
      <c r="C638" s="1"/>
      <c r="D638" s="1"/>
      <c r="E638" s="1"/>
      <c r="F638" s="366"/>
      <c r="G638" s="366"/>
      <c r="H638" s="366"/>
      <c r="I638" s="1"/>
      <c r="J638" s="3"/>
      <c r="K638" s="3"/>
      <c r="L638" s="3"/>
      <c r="M638" s="3"/>
      <c r="N638" s="3"/>
      <c r="O638" s="3"/>
      <c r="P638" s="3"/>
      <c r="Q638" s="3"/>
      <c r="R638" s="3"/>
      <c r="S638" s="3"/>
      <c r="T638" s="3"/>
      <c r="U638" s="3"/>
    </row>
    <row r="639" spans="1:21" ht="15.3">
      <c r="A639" s="365"/>
      <c r="B639" s="2"/>
      <c r="C639" s="1"/>
      <c r="D639" s="1"/>
      <c r="E639" s="1"/>
      <c r="F639" s="366"/>
      <c r="G639" s="366"/>
      <c r="H639" s="366"/>
      <c r="I639" s="1"/>
      <c r="J639" s="3"/>
      <c r="K639" s="3"/>
      <c r="L639" s="3"/>
      <c r="M639" s="3"/>
      <c r="N639" s="3"/>
      <c r="O639" s="3"/>
      <c r="P639" s="3"/>
      <c r="Q639" s="3"/>
      <c r="R639" s="3"/>
      <c r="S639" s="3"/>
      <c r="T639" s="3"/>
      <c r="U639" s="3"/>
    </row>
    <row r="640" spans="1:21" ht="15.3">
      <c r="A640" s="365"/>
      <c r="B640" s="2"/>
      <c r="C640" s="1"/>
      <c r="D640" s="1"/>
      <c r="E640" s="1"/>
      <c r="F640" s="366"/>
      <c r="G640" s="366"/>
      <c r="H640" s="366"/>
      <c r="I640" s="1"/>
      <c r="J640" s="3"/>
      <c r="K640" s="3"/>
      <c r="L640" s="3"/>
      <c r="M640" s="3"/>
      <c r="N640" s="3"/>
      <c r="O640" s="3"/>
      <c r="P640" s="3"/>
      <c r="Q640" s="3"/>
      <c r="R640" s="3"/>
      <c r="S640" s="3"/>
      <c r="T640" s="3"/>
      <c r="U640" s="3"/>
    </row>
    <row r="641" spans="1:21" ht="15.3">
      <c r="A641" s="365"/>
      <c r="B641" s="2"/>
      <c r="C641" s="1"/>
      <c r="D641" s="1"/>
      <c r="E641" s="1"/>
      <c r="F641" s="366"/>
      <c r="G641" s="366"/>
      <c r="H641" s="366"/>
      <c r="I641" s="1"/>
      <c r="J641" s="3"/>
      <c r="K641" s="3"/>
      <c r="L641" s="3"/>
      <c r="M641" s="3"/>
      <c r="N641" s="3"/>
      <c r="O641" s="3"/>
      <c r="P641" s="3"/>
      <c r="Q641" s="3"/>
      <c r="R641" s="3"/>
      <c r="S641" s="3"/>
      <c r="T641" s="3"/>
      <c r="U641" s="3"/>
    </row>
    <row r="642" spans="1:21" ht="15.3">
      <c r="A642" s="365"/>
      <c r="B642" s="2"/>
      <c r="C642" s="1"/>
      <c r="D642" s="1"/>
      <c r="E642" s="1"/>
      <c r="F642" s="366"/>
      <c r="G642" s="366"/>
      <c r="H642" s="366"/>
      <c r="I642" s="1"/>
      <c r="J642" s="3"/>
      <c r="K642" s="3"/>
      <c r="L642" s="3"/>
      <c r="M642" s="3"/>
      <c r="N642" s="3"/>
      <c r="O642" s="3"/>
      <c r="P642" s="3"/>
      <c r="Q642" s="3"/>
      <c r="R642" s="3"/>
      <c r="S642" s="3"/>
      <c r="T642" s="3"/>
      <c r="U642" s="3"/>
    </row>
    <row r="643" spans="1:21" ht="15.3">
      <c r="A643" s="365"/>
      <c r="B643" s="2"/>
      <c r="C643" s="1"/>
      <c r="D643" s="1"/>
      <c r="E643" s="1"/>
      <c r="F643" s="366"/>
      <c r="G643" s="366"/>
      <c r="H643" s="366"/>
      <c r="I643" s="1"/>
      <c r="J643" s="3"/>
      <c r="K643" s="3"/>
      <c r="L643" s="3"/>
      <c r="M643" s="3"/>
      <c r="N643" s="3"/>
      <c r="O643" s="3"/>
      <c r="P643" s="3"/>
      <c r="Q643" s="3"/>
      <c r="R643" s="3"/>
      <c r="S643" s="3"/>
      <c r="T643" s="3"/>
      <c r="U643" s="3"/>
    </row>
    <row r="644" spans="1:21" ht="15.3">
      <c r="A644" s="365"/>
      <c r="B644" s="2"/>
      <c r="C644" s="1"/>
      <c r="D644" s="1"/>
      <c r="E644" s="1"/>
      <c r="F644" s="366"/>
      <c r="G644" s="366"/>
      <c r="H644" s="366"/>
      <c r="I644" s="1"/>
      <c r="J644" s="3"/>
      <c r="K644" s="3"/>
      <c r="L644" s="3"/>
      <c r="M644" s="3"/>
      <c r="N644" s="3"/>
      <c r="O644" s="3"/>
      <c r="P644" s="3"/>
      <c r="Q644" s="3"/>
      <c r="R644" s="3"/>
      <c r="S644" s="3"/>
      <c r="T644" s="3"/>
      <c r="U644" s="3"/>
    </row>
    <row r="645" spans="1:21" ht="15.3">
      <c r="A645" s="365"/>
      <c r="B645" s="2"/>
      <c r="C645" s="1"/>
      <c r="D645" s="1"/>
      <c r="E645" s="1"/>
      <c r="F645" s="366"/>
      <c r="G645" s="366"/>
      <c r="H645" s="366"/>
      <c r="I645" s="1"/>
      <c r="J645" s="3"/>
      <c r="K645" s="3"/>
      <c r="L645" s="3"/>
      <c r="M645" s="3"/>
      <c r="N645" s="3"/>
      <c r="O645" s="3"/>
      <c r="P645" s="3"/>
      <c r="Q645" s="3"/>
      <c r="R645" s="3"/>
      <c r="S645" s="3"/>
      <c r="T645" s="3"/>
      <c r="U645" s="3"/>
    </row>
    <row r="646" spans="1:21" ht="15.3">
      <c r="A646" s="365"/>
      <c r="B646" s="2"/>
      <c r="C646" s="1"/>
      <c r="D646" s="1"/>
      <c r="E646" s="1"/>
      <c r="F646" s="366"/>
      <c r="G646" s="366"/>
      <c r="H646" s="366"/>
      <c r="I646" s="1"/>
      <c r="J646" s="3"/>
      <c r="K646" s="3"/>
      <c r="L646" s="3"/>
      <c r="M646" s="3"/>
      <c r="N646" s="3"/>
      <c r="O646" s="3"/>
      <c r="P646" s="3"/>
      <c r="Q646" s="3"/>
      <c r="R646" s="3"/>
      <c r="S646" s="3"/>
      <c r="T646" s="3"/>
      <c r="U646" s="3"/>
    </row>
    <row r="647" spans="1:21" ht="15.3">
      <c r="A647" s="365"/>
      <c r="B647" s="2"/>
      <c r="C647" s="1"/>
      <c r="D647" s="1"/>
      <c r="E647" s="1"/>
      <c r="F647" s="366"/>
      <c r="G647" s="366"/>
      <c r="H647" s="366"/>
      <c r="I647" s="1"/>
      <c r="J647" s="3"/>
      <c r="K647" s="3"/>
      <c r="L647" s="3"/>
      <c r="M647" s="3"/>
      <c r="N647" s="3"/>
      <c r="O647" s="3"/>
      <c r="P647" s="3"/>
      <c r="Q647" s="3"/>
      <c r="R647" s="3"/>
      <c r="S647" s="3"/>
      <c r="T647" s="3"/>
      <c r="U647" s="3"/>
    </row>
    <row r="648" spans="1:21" ht="15.3">
      <c r="A648" s="365"/>
      <c r="B648" s="2"/>
      <c r="C648" s="1"/>
      <c r="D648" s="1"/>
      <c r="E648" s="1"/>
      <c r="F648" s="366"/>
      <c r="G648" s="366"/>
      <c r="H648" s="366"/>
      <c r="I648" s="1"/>
      <c r="J648" s="3"/>
      <c r="K648" s="3"/>
      <c r="L648" s="3"/>
      <c r="M648" s="3"/>
      <c r="N648" s="3"/>
      <c r="O648" s="3"/>
      <c r="P648" s="3"/>
      <c r="Q648" s="3"/>
      <c r="R648" s="3"/>
      <c r="S648" s="3"/>
      <c r="T648" s="3"/>
      <c r="U648" s="3"/>
    </row>
    <row r="649" spans="1:21" ht="15.3">
      <c r="A649" s="365"/>
      <c r="B649" s="2"/>
      <c r="C649" s="1"/>
      <c r="D649" s="1"/>
      <c r="E649" s="1"/>
      <c r="F649" s="366"/>
      <c r="G649" s="366"/>
      <c r="H649" s="366"/>
      <c r="I649" s="1"/>
      <c r="J649" s="3"/>
      <c r="K649" s="3"/>
      <c r="L649" s="3"/>
      <c r="M649" s="3"/>
      <c r="N649" s="3"/>
      <c r="O649" s="3"/>
      <c r="P649" s="3"/>
      <c r="Q649" s="3"/>
      <c r="R649" s="3"/>
      <c r="S649" s="3"/>
      <c r="T649" s="3"/>
      <c r="U649" s="3"/>
    </row>
    <row r="650" spans="1:21" ht="15.3">
      <c r="A650" s="365"/>
      <c r="B650" s="2"/>
      <c r="C650" s="1"/>
      <c r="D650" s="1"/>
      <c r="E650" s="1"/>
      <c r="F650" s="366"/>
      <c r="G650" s="366"/>
      <c r="H650" s="366"/>
      <c r="I650" s="1"/>
      <c r="J650" s="3"/>
      <c r="K650" s="3"/>
      <c r="L650" s="3"/>
      <c r="M650" s="3"/>
      <c r="N650" s="3"/>
      <c r="O650" s="3"/>
      <c r="P650" s="3"/>
      <c r="Q650" s="3"/>
      <c r="R650" s="3"/>
      <c r="S650" s="3"/>
      <c r="T650" s="3"/>
      <c r="U650" s="3"/>
    </row>
    <row r="651" spans="1:21" ht="15.3">
      <c r="A651" s="365"/>
      <c r="B651" s="2"/>
      <c r="C651" s="1"/>
      <c r="D651" s="1"/>
      <c r="E651" s="1"/>
      <c r="F651" s="366"/>
      <c r="G651" s="366"/>
      <c r="H651" s="366"/>
      <c r="I651" s="1"/>
      <c r="J651" s="3"/>
      <c r="K651" s="3"/>
      <c r="L651" s="3"/>
      <c r="M651" s="3"/>
      <c r="N651" s="3"/>
      <c r="O651" s="3"/>
      <c r="P651" s="3"/>
      <c r="Q651" s="3"/>
      <c r="R651" s="3"/>
      <c r="S651" s="3"/>
      <c r="T651" s="3"/>
      <c r="U651" s="3"/>
    </row>
    <row r="652" spans="1:21" ht="15.3">
      <c r="A652" s="365"/>
      <c r="B652" s="2"/>
      <c r="C652" s="1"/>
      <c r="D652" s="1"/>
      <c r="E652" s="1"/>
      <c r="F652" s="366"/>
      <c r="G652" s="366"/>
      <c r="H652" s="366"/>
      <c r="I652" s="1"/>
      <c r="J652" s="3"/>
      <c r="K652" s="3"/>
      <c r="L652" s="3"/>
      <c r="M652" s="3"/>
      <c r="N652" s="3"/>
      <c r="O652" s="3"/>
      <c r="P652" s="3"/>
      <c r="Q652" s="3"/>
      <c r="R652" s="3"/>
      <c r="S652" s="3"/>
      <c r="T652" s="3"/>
      <c r="U652" s="3"/>
    </row>
    <row r="653" spans="1:21" ht="15.3">
      <c r="A653" s="365"/>
      <c r="B653" s="2"/>
      <c r="C653" s="1"/>
      <c r="D653" s="1"/>
      <c r="E653" s="1"/>
      <c r="F653" s="366"/>
      <c r="G653" s="366"/>
      <c r="H653" s="366"/>
      <c r="I653" s="1"/>
      <c r="J653" s="3"/>
      <c r="K653" s="3"/>
      <c r="L653" s="3"/>
      <c r="M653" s="3"/>
      <c r="N653" s="3"/>
      <c r="O653" s="3"/>
      <c r="P653" s="3"/>
      <c r="Q653" s="3"/>
      <c r="R653" s="3"/>
      <c r="S653" s="3"/>
      <c r="T653" s="3"/>
      <c r="U653" s="3"/>
    </row>
    <row r="654" spans="1:21" ht="15.3">
      <c r="A654" s="365"/>
      <c r="B654" s="2"/>
      <c r="C654" s="1"/>
      <c r="D654" s="1"/>
      <c r="E654" s="1"/>
      <c r="F654" s="366"/>
      <c r="G654" s="366"/>
      <c r="H654" s="366"/>
      <c r="I654" s="1"/>
      <c r="J654" s="3"/>
      <c r="K654" s="3"/>
      <c r="L654" s="3"/>
      <c r="M654" s="3"/>
      <c r="N654" s="3"/>
      <c r="O654" s="3"/>
      <c r="P654" s="3"/>
      <c r="Q654" s="3"/>
      <c r="R654" s="3"/>
      <c r="S654" s="3"/>
      <c r="T654" s="3"/>
      <c r="U654" s="3"/>
    </row>
    <row r="655" spans="1:21" ht="15.3">
      <c r="A655" s="365"/>
      <c r="B655" s="2"/>
      <c r="C655" s="1"/>
      <c r="D655" s="1"/>
      <c r="E655" s="1"/>
      <c r="F655" s="366"/>
      <c r="G655" s="366"/>
      <c r="H655" s="366"/>
      <c r="I655" s="1"/>
      <c r="J655" s="3"/>
      <c r="K655" s="3"/>
      <c r="L655" s="3"/>
      <c r="M655" s="3"/>
      <c r="N655" s="3"/>
      <c r="O655" s="3"/>
      <c r="P655" s="3"/>
      <c r="Q655" s="3"/>
      <c r="R655" s="3"/>
      <c r="S655" s="3"/>
      <c r="T655" s="3"/>
      <c r="U655" s="3"/>
    </row>
    <row r="656" spans="1:21" ht="15.3">
      <c r="A656" s="365"/>
      <c r="B656" s="2"/>
      <c r="C656" s="1"/>
      <c r="D656" s="1"/>
      <c r="E656" s="1"/>
      <c r="F656" s="366"/>
      <c r="G656" s="366"/>
      <c r="H656" s="366"/>
      <c r="I656" s="1"/>
      <c r="J656" s="3"/>
      <c r="K656" s="3"/>
      <c r="L656" s="3"/>
      <c r="M656" s="3"/>
      <c r="N656" s="3"/>
      <c r="O656" s="3"/>
      <c r="P656" s="3"/>
      <c r="Q656" s="3"/>
      <c r="R656" s="3"/>
      <c r="S656" s="3"/>
      <c r="T656" s="3"/>
      <c r="U656" s="3"/>
    </row>
    <row r="657" spans="1:21" ht="15.3">
      <c r="A657" s="365"/>
      <c r="B657" s="2"/>
      <c r="C657" s="1"/>
      <c r="D657" s="1"/>
      <c r="E657" s="1"/>
      <c r="F657" s="366"/>
      <c r="G657" s="366"/>
      <c r="H657" s="366"/>
      <c r="I657" s="1"/>
      <c r="J657" s="3"/>
      <c r="K657" s="3"/>
      <c r="L657" s="3"/>
      <c r="M657" s="3"/>
      <c r="N657" s="3"/>
      <c r="O657" s="3"/>
      <c r="P657" s="3"/>
      <c r="Q657" s="3"/>
      <c r="R657" s="3"/>
      <c r="S657" s="3"/>
      <c r="T657" s="3"/>
      <c r="U657" s="3"/>
    </row>
    <row r="658" spans="1:21" ht="15.3">
      <c r="A658" s="365"/>
      <c r="B658" s="2"/>
      <c r="C658" s="1"/>
      <c r="D658" s="1"/>
      <c r="E658" s="1"/>
      <c r="F658" s="366"/>
      <c r="G658" s="366"/>
      <c r="H658" s="366"/>
      <c r="I658" s="1"/>
      <c r="J658" s="3"/>
      <c r="K658" s="3"/>
      <c r="L658" s="3"/>
      <c r="M658" s="3"/>
      <c r="N658" s="3"/>
      <c r="O658" s="3"/>
      <c r="P658" s="3"/>
      <c r="Q658" s="3"/>
      <c r="R658" s="3"/>
      <c r="S658" s="3"/>
      <c r="T658" s="3"/>
      <c r="U658" s="3"/>
    </row>
    <row r="659" spans="1:21" ht="15.3">
      <c r="A659" s="365"/>
      <c r="B659" s="2"/>
      <c r="C659" s="1"/>
      <c r="D659" s="1"/>
      <c r="E659" s="1"/>
      <c r="F659" s="366"/>
      <c r="G659" s="366"/>
      <c r="H659" s="366"/>
      <c r="I659" s="1"/>
      <c r="J659" s="3"/>
      <c r="K659" s="3"/>
      <c r="L659" s="3"/>
      <c r="M659" s="3"/>
      <c r="N659" s="3"/>
      <c r="O659" s="3"/>
      <c r="P659" s="3"/>
      <c r="Q659" s="3"/>
      <c r="R659" s="3"/>
      <c r="S659" s="3"/>
      <c r="T659" s="3"/>
      <c r="U659" s="3"/>
    </row>
    <row r="660" spans="1:21" ht="15.3">
      <c r="A660" s="365"/>
      <c r="B660" s="2"/>
      <c r="C660" s="1"/>
      <c r="D660" s="1"/>
      <c r="E660" s="1"/>
      <c r="F660" s="366"/>
      <c r="G660" s="366"/>
      <c r="H660" s="366"/>
      <c r="I660" s="1"/>
      <c r="J660" s="3"/>
      <c r="K660" s="3"/>
      <c r="L660" s="3"/>
      <c r="M660" s="3"/>
      <c r="N660" s="3"/>
      <c r="O660" s="3"/>
      <c r="P660" s="3"/>
      <c r="Q660" s="3"/>
      <c r="R660" s="3"/>
      <c r="S660" s="3"/>
      <c r="T660" s="3"/>
      <c r="U660" s="3"/>
    </row>
    <row r="661" spans="1:21" ht="15.3">
      <c r="A661" s="365"/>
      <c r="B661" s="2"/>
      <c r="C661" s="1"/>
      <c r="D661" s="1"/>
      <c r="E661" s="1"/>
      <c r="F661" s="366"/>
      <c r="G661" s="366"/>
      <c r="H661" s="366"/>
      <c r="I661" s="1"/>
      <c r="J661" s="3"/>
      <c r="K661" s="3"/>
      <c r="L661" s="3"/>
      <c r="M661" s="3"/>
      <c r="N661" s="3"/>
      <c r="O661" s="3"/>
      <c r="P661" s="3"/>
      <c r="Q661" s="3"/>
      <c r="R661" s="3"/>
      <c r="S661" s="3"/>
      <c r="T661" s="3"/>
      <c r="U661" s="3"/>
    </row>
    <row r="662" spans="1:21" ht="15.3">
      <c r="A662" s="365"/>
      <c r="B662" s="2"/>
      <c r="C662" s="1"/>
      <c r="D662" s="1"/>
      <c r="E662" s="1"/>
      <c r="F662" s="366"/>
      <c r="G662" s="366"/>
      <c r="H662" s="366"/>
      <c r="I662" s="1"/>
      <c r="J662" s="3"/>
      <c r="K662" s="3"/>
      <c r="L662" s="3"/>
      <c r="M662" s="3"/>
      <c r="N662" s="3"/>
      <c r="O662" s="3"/>
      <c r="P662" s="3"/>
      <c r="Q662" s="3"/>
      <c r="R662" s="3"/>
      <c r="S662" s="3"/>
      <c r="T662" s="3"/>
      <c r="U662" s="3"/>
    </row>
    <row r="663" spans="1:21" ht="15.3">
      <c r="A663" s="365"/>
      <c r="B663" s="2"/>
      <c r="C663" s="1"/>
      <c r="D663" s="1"/>
      <c r="E663" s="1"/>
      <c r="F663" s="366"/>
      <c r="G663" s="366"/>
      <c r="H663" s="366"/>
      <c r="I663" s="1"/>
      <c r="J663" s="3"/>
      <c r="K663" s="3"/>
      <c r="L663" s="3"/>
      <c r="M663" s="3"/>
      <c r="N663" s="3"/>
      <c r="O663" s="3"/>
      <c r="P663" s="3"/>
      <c r="Q663" s="3"/>
      <c r="R663" s="3"/>
      <c r="S663" s="3"/>
      <c r="T663" s="3"/>
      <c r="U663" s="3"/>
    </row>
    <row r="664" spans="1:21" ht="15.3">
      <c r="A664" s="365"/>
      <c r="B664" s="2"/>
      <c r="C664" s="1"/>
      <c r="D664" s="1"/>
      <c r="E664" s="1"/>
      <c r="F664" s="366"/>
      <c r="G664" s="366"/>
      <c r="H664" s="366"/>
      <c r="I664" s="1"/>
      <c r="J664" s="3"/>
      <c r="K664" s="3"/>
      <c r="L664" s="3"/>
      <c r="M664" s="3"/>
      <c r="N664" s="3"/>
      <c r="O664" s="3"/>
      <c r="P664" s="3"/>
      <c r="Q664" s="3"/>
      <c r="R664" s="3"/>
      <c r="S664" s="3"/>
      <c r="T664" s="3"/>
      <c r="U664" s="3"/>
    </row>
    <row r="665" spans="1:21" ht="15.3">
      <c r="A665" s="365"/>
      <c r="B665" s="2"/>
      <c r="C665" s="1"/>
      <c r="D665" s="1"/>
      <c r="E665" s="1"/>
      <c r="F665" s="366"/>
      <c r="G665" s="366"/>
      <c r="H665" s="366"/>
      <c r="I665" s="1"/>
      <c r="J665" s="3"/>
      <c r="K665" s="3"/>
      <c r="L665" s="3"/>
      <c r="M665" s="3"/>
      <c r="N665" s="3"/>
      <c r="O665" s="3"/>
      <c r="P665" s="3"/>
      <c r="Q665" s="3"/>
      <c r="R665" s="3"/>
      <c r="S665" s="3"/>
      <c r="T665" s="3"/>
      <c r="U665" s="3"/>
    </row>
    <row r="666" spans="1:21" ht="15.3">
      <c r="A666" s="365"/>
      <c r="B666" s="2"/>
      <c r="C666" s="1"/>
      <c r="D666" s="1"/>
      <c r="E666" s="1"/>
      <c r="F666" s="366"/>
      <c r="G666" s="366"/>
      <c r="H666" s="366"/>
      <c r="I666" s="1"/>
      <c r="J666" s="3"/>
      <c r="K666" s="3"/>
      <c r="L666" s="3"/>
      <c r="M666" s="3"/>
      <c r="N666" s="3"/>
      <c r="O666" s="3"/>
      <c r="P666" s="3"/>
      <c r="Q666" s="3"/>
      <c r="R666" s="3"/>
      <c r="S666" s="3"/>
      <c r="T666" s="3"/>
      <c r="U666" s="3"/>
    </row>
    <row r="667" spans="1:21" ht="15.3">
      <c r="A667" s="365"/>
      <c r="B667" s="2"/>
      <c r="C667" s="1"/>
      <c r="D667" s="1"/>
      <c r="E667" s="1"/>
      <c r="F667" s="366"/>
      <c r="G667" s="366"/>
      <c r="H667" s="366"/>
      <c r="I667" s="1"/>
      <c r="J667" s="3"/>
      <c r="K667" s="3"/>
      <c r="L667" s="3"/>
      <c r="M667" s="3"/>
      <c r="N667" s="3"/>
      <c r="O667" s="3"/>
      <c r="P667" s="3"/>
      <c r="Q667" s="3"/>
      <c r="R667" s="3"/>
      <c r="S667" s="3"/>
      <c r="T667" s="3"/>
      <c r="U667" s="3"/>
    </row>
    <row r="668" spans="1:21" ht="15.3">
      <c r="A668" s="365"/>
      <c r="B668" s="2"/>
      <c r="C668" s="1"/>
      <c r="D668" s="1"/>
      <c r="E668" s="1"/>
      <c r="F668" s="366"/>
      <c r="G668" s="366"/>
      <c r="H668" s="366"/>
      <c r="I668" s="1"/>
      <c r="J668" s="3"/>
      <c r="K668" s="3"/>
      <c r="L668" s="3"/>
      <c r="M668" s="3"/>
      <c r="N668" s="3"/>
      <c r="O668" s="3"/>
      <c r="P668" s="3"/>
      <c r="Q668" s="3"/>
      <c r="R668" s="3"/>
      <c r="S668" s="3"/>
      <c r="T668" s="3"/>
      <c r="U668" s="3"/>
    </row>
    <row r="669" spans="1:21" ht="15.3">
      <c r="A669" s="365"/>
      <c r="B669" s="2"/>
      <c r="C669" s="1"/>
      <c r="D669" s="1"/>
      <c r="E669" s="1"/>
      <c r="F669" s="366"/>
      <c r="G669" s="366"/>
      <c r="H669" s="366"/>
      <c r="I669" s="1"/>
      <c r="J669" s="3"/>
      <c r="K669" s="3"/>
      <c r="L669" s="3"/>
      <c r="M669" s="3"/>
      <c r="N669" s="3"/>
      <c r="O669" s="3"/>
      <c r="P669" s="3"/>
      <c r="Q669" s="3"/>
      <c r="R669" s="3"/>
      <c r="S669" s="3"/>
      <c r="T669" s="3"/>
      <c r="U669" s="3"/>
    </row>
    <row r="670" spans="1:21" ht="15.3">
      <c r="A670" s="365"/>
      <c r="B670" s="2"/>
      <c r="C670" s="1"/>
      <c r="D670" s="1"/>
      <c r="E670" s="1"/>
      <c r="F670" s="366"/>
      <c r="G670" s="366"/>
      <c r="H670" s="366"/>
      <c r="I670" s="1"/>
      <c r="J670" s="3"/>
      <c r="K670" s="3"/>
      <c r="L670" s="3"/>
      <c r="M670" s="3"/>
      <c r="N670" s="3"/>
      <c r="O670" s="3"/>
      <c r="P670" s="3"/>
      <c r="Q670" s="3"/>
      <c r="R670" s="3"/>
      <c r="S670" s="3"/>
      <c r="T670" s="3"/>
      <c r="U670" s="3"/>
    </row>
    <row r="671" spans="1:21" ht="15.3">
      <c r="A671" s="365"/>
      <c r="B671" s="2"/>
      <c r="C671" s="1"/>
      <c r="D671" s="1"/>
      <c r="E671" s="1"/>
      <c r="F671" s="366"/>
      <c r="G671" s="366"/>
      <c r="H671" s="366"/>
      <c r="I671" s="1"/>
      <c r="J671" s="3"/>
      <c r="K671" s="3"/>
      <c r="L671" s="3"/>
      <c r="M671" s="3"/>
      <c r="N671" s="3"/>
      <c r="O671" s="3"/>
      <c r="P671" s="3"/>
      <c r="Q671" s="3"/>
      <c r="R671" s="3"/>
      <c r="S671" s="3"/>
      <c r="T671" s="3"/>
      <c r="U671" s="3"/>
    </row>
    <row r="672" spans="1:21" ht="15.3">
      <c r="A672" s="365"/>
      <c r="B672" s="2"/>
      <c r="C672" s="1"/>
      <c r="D672" s="1"/>
      <c r="E672" s="1"/>
      <c r="F672" s="366"/>
      <c r="G672" s="366"/>
      <c r="H672" s="366"/>
      <c r="I672" s="1"/>
      <c r="J672" s="3"/>
      <c r="K672" s="3"/>
      <c r="L672" s="3"/>
      <c r="M672" s="3"/>
      <c r="N672" s="3"/>
      <c r="O672" s="3"/>
      <c r="P672" s="3"/>
      <c r="Q672" s="3"/>
      <c r="R672" s="3"/>
      <c r="S672" s="3"/>
      <c r="T672" s="3"/>
      <c r="U672" s="3"/>
    </row>
    <row r="673" spans="1:21" ht="15.3">
      <c r="A673" s="365"/>
      <c r="B673" s="2"/>
      <c r="C673" s="1"/>
      <c r="D673" s="1"/>
      <c r="E673" s="1"/>
      <c r="F673" s="366"/>
      <c r="G673" s="366"/>
      <c r="H673" s="366"/>
      <c r="I673" s="1"/>
      <c r="J673" s="3"/>
      <c r="K673" s="3"/>
      <c r="L673" s="3"/>
      <c r="M673" s="3"/>
      <c r="N673" s="3"/>
      <c r="O673" s="3"/>
      <c r="P673" s="3"/>
      <c r="Q673" s="3"/>
      <c r="R673" s="3"/>
      <c r="S673" s="3"/>
      <c r="T673" s="3"/>
      <c r="U673" s="3"/>
    </row>
    <row r="674" spans="1:21" ht="15.3">
      <c r="A674" s="365"/>
      <c r="B674" s="2"/>
      <c r="C674" s="1"/>
      <c r="D674" s="1"/>
      <c r="E674" s="1"/>
      <c r="F674" s="366"/>
      <c r="G674" s="366"/>
      <c r="H674" s="366"/>
      <c r="I674" s="1"/>
      <c r="J674" s="3"/>
      <c r="K674" s="3"/>
      <c r="L674" s="3"/>
      <c r="M674" s="3"/>
      <c r="N674" s="3"/>
      <c r="O674" s="3"/>
      <c r="P674" s="3"/>
      <c r="Q674" s="3"/>
      <c r="R674" s="3"/>
      <c r="S674" s="3"/>
      <c r="T674" s="3"/>
      <c r="U674" s="3"/>
    </row>
    <row r="675" spans="1:21" ht="15.3">
      <c r="A675" s="365"/>
      <c r="B675" s="2"/>
      <c r="C675" s="1"/>
      <c r="D675" s="1"/>
      <c r="E675" s="1"/>
      <c r="F675" s="366"/>
      <c r="G675" s="366"/>
      <c r="H675" s="366"/>
      <c r="I675" s="1"/>
      <c r="J675" s="3"/>
      <c r="K675" s="3"/>
      <c r="L675" s="3"/>
      <c r="M675" s="3"/>
      <c r="N675" s="3"/>
      <c r="O675" s="3"/>
      <c r="P675" s="3"/>
      <c r="Q675" s="3"/>
      <c r="R675" s="3"/>
      <c r="S675" s="3"/>
      <c r="T675" s="3"/>
      <c r="U675" s="3"/>
    </row>
    <row r="676" spans="1:21" ht="15.3">
      <c r="A676" s="365"/>
      <c r="B676" s="2"/>
      <c r="C676" s="1"/>
      <c r="D676" s="1"/>
      <c r="E676" s="1"/>
      <c r="F676" s="366"/>
      <c r="G676" s="366"/>
      <c r="H676" s="366"/>
      <c r="I676" s="1"/>
      <c r="J676" s="3"/>
      <c r="K676" s="3"/>
      <c r="L676" s="3"/>
      <c r="M676" s="3"/>
      <c r="N676" s="3"/>
      <c r="O676" s="3"/>
      <c r="P676" s="3"/>
      <c r="Q676" s="3"/>
      <c r="R676" s="3"/>
      <c r="S676" s="3"/>
      <c r="T676" s="3"/>
      <c r="U676" s="3"/>
    </row>
    <row r="677" spans="1:21" ht="15.3">
      <c r="A677" s="365"/>
      <c r="B677" s="2"/>
      <c r="C677" s="1"/>
      <c r="D677" s="1"/>
      <c r="E677" s="1"/>
      <c r="F677" s="366"/>
      <c r="G677" s="366"/>
      <c r="H677" s="366"/>
      <c r="I677" s="1"/>
      <c r="J677" s="3"/>
      <c r="K677" s="3"/>
      <c r="L677" s="3"/>
      <c r="M677" s="3"/>
      <c r="N677" s="3"/>
      <c r="O677" s="3"/>
      <c r="P677" s="3"/>
      <c r="Q677" s="3"/>
      <c r="R677" s="3"/>
      <c r="S677" s="3"/>
      <c r="T677" s="3"/>
      <c r="U677" s="3"/>
    </row>
    <row r="678" spans="1:21" ht="15.3">
      <c r="A678" s="365"/>
      <c r="B678" s="2"/>
      <c r="C678" s="1"/>
      <c r="D678" s="1"/>
      <c r="E678" s="1"/>
      <c r="F678" s="366"/>
      <c r="G678" s="366"/>
      <c r="H678" s="366"/>
      <c r="I678" s="1"/>
      <c r="J678" s="3"/>
      <c r="K678" s="3"/>
      <c r="L678" s="3"/>
      <c r="M678" s="3"/>
      <c r="N678" s="3"/>
      <c r="O678" s="3"/>
      <c r="P678" s="3"/>
      <c r="Q678" s="3"/>
      <c r="R678" s="3"/>
      <c r="S678" s="3"/>
      <c r="T678" s="3"/>
      <c r="U678" s="3"/>
    </row>
    <row r="679" spans="1:21" ht="15.3">
      <c r="A679" s="365"/>
      <c r="B679" s="2"/>
      <c r="C679" s="1"/>
      <c r="D679" s="1"/>
      <c r="E679" s="1"/>
      <c r="F679" s="366"/>
      <c r="G679" s="366"/>
      <c r="H679" s="366"/>
      <c r="I679" s="1"/>
      <c r="J679" s="3"/>
      <c r="K679" s="3"/>
      <c r="L679" s="3"/>
      <c r="M679" s="3"/>
      <c r="N679" s="3"/>
      <c r="O679" s="3"/>
      <c r="P679" s="3"/>
      <c r="Q679" s="3"/>
      <c r="R679" s="3"/>
      <c r="S679" s="3"/>
      <c r="T679" s="3"/>
      <c r="U679" s="3"/>
    </row>
    <row r="680" spans="1:21" ht="15.3">
      <c r="A680" s="365"/>
      <c r="B680" s="2"/>
      <c r="C680" s="1"/>
      <c r="D680" s="1"/>
      <c r="E680" s="1"/>
      <c r="F680" s="366"/>
      <c r="G680" s="366"/>
      <c r="H680" s="366"/>
      <c r="I680" s="1"/>
      <c r="J680" s="3"/>
      <c r="K680" s="3"/>
      <c r="L680" s="3"/>
      <c r="M680" s="3"/>
      <c r="N680" s="3"/>
      <c r="O680" s="3"/>
      <c r="P680" s="3"/>
      <c r="Q680" s="3"/>
      <c r="R680" s="3"/>
      <c r="S680" s="3"/>
      <c r="T680" s="3"/>
      <c r="U680" s="3"/>
    </row>
    <row r="681" spans="1:21" ht="15.3">
      <c r="A681" s="365"/>
      <c r="B681" s="2"/>
      <c r="C681" s="1"/>
      <c r="D681" s="1"/>
      <c r="E681" s="1"/>
      <c r="F681" s="366"/>
      <c r="G681" s="366"/>
      <c r="H681" s="366"/>
      <c r="I681" s="1"/>
      <c r="J681" s="3"/>
      <c r="K681" s="3"/>
      <c r="L681" s="3"/>
      <c r="M681" s="3"/>
      <c r="N681" s="3"/>
      <c r="O681" s="3"/>
      <c r="P681" s="3"/>
      <c r="Q681" s="3"/>
      <c r="R681" s="3"/>
      <c r="S681" s="3"/>
      <c r="T681" s="3"/>
      <c r="U681" s="3"/>
    </row>
    <row r="682" spans="1:21" ht="15.3">
      <c r="A682" s="365"/>
      <c r="B682" s="2"/>
      <c r="C682" s="1"/>
      <c r="D682" s="1"/>
      <c r="E682" s="1"/>
      <c r="F682" s="366"/>
      <c r="G682" s="366"/>
      <c r="H682" s="366"/>
      <c r="I682" s="1"/>
      <c r="J682" s="3"/>
      <c r="K682" s="3"/>
      <c r="L682" s="3"/>
      <c r="M682" s="3"/>
      <c r="N682" s="3"/>
      <c r="O682" s="3"/>
      <c r="P682" s="3"/>
      <c r="Q682" s="3"/>
      <c r="R682" s="3"/>
      <c r="S682" s="3"/>
      <c r="T682" s="3"/>
      <c r="U682" s="3"/>
    </row>
    <row r="683" spans="1:21" ht="15.3">
      <c r="A683" s="365"/>
      <c r="B683" s="2"/>
      <c r="C683" s="1"/>
      <c r="D683" s="1"/>
      <c r="E683" s="1"/>
      <c r="F683" s="366"/>
      <c r="G683" s="366"/>
      <c r="H683" s="366"/>
      <c r="I683" s="1"/>
      <c r="J683" s="3"/>
      <c r="K683" s="3"/>
      <c r="L683" s="3"/>
      <c r="M683" s="3"/>
      <c r="N683" s="3"/>
      <c r="O683" s="3"/>
      <c r="P683" s="3"/>
      <c r="Q683" s="3"/>
      <c r="R683" s="3"/>
      <c r="S683" s="3"/>
      <c r="T683" s="3"/>
      <c r="U683" s="3"/>
    </row>
    <row r="684" spans="1:21" ht="15.3">
      <c r="A684" s="365"/>
      <c r="B684" s="2"/>
      <c r="C684" s="1"/>
      <c r="D684" s="1"/>
      <c r="E684" s="1"/>
      <c r="F684" s="366"/>
      <c r="G684" s="366"/>
      <c r="H684" s="366"/>
      <c r="I684" s="1"/>
      <c r="J684" s="3"/>
      <c r="K684" s="3"/>
      <c r="L684" s="3"/>
      <c r="M684" s="3"/>
      <c r="N684" s="3"/>
      <c r="O684" s="3"/>
      <c r="P684" s="3"/>
      <c r="Q684" s="3"/>
      <c r="R684" s="3"/>
      <c r="S684" s="3"/>
      <c r="T684" s="3"/>
      <c r="U684" s="3"/>
    </row>
    <row r="685" spans="1:21" ht="15.3">
      <c r="A685" s="365"/>
      <c r="B685" s="2"/>
      <c r="C685" s="1"/>
      <c r="D685" s="1"/>
      <c r="E685" s="1"/>
      <c r="F685" s="366"/>
      <c r="G685" s="366"/>
      <c r="H685" s="366"/>
      <c r="I685" s="1"/>
      <c r="J685" s="3"/>
      <c r="K685" s="3"/>
      <c r="L685" s="3"/>
      <c r="M685" s="3"/>
      <c r="N685" s="3"/>
      <c r="O685" s="3"/>
      <c r="P685" s="3"/>
      <c r="Q685" s="3"/>
      <c r="R685" s="3"/>
      <c r="S685" s="3"/>
      <c r="T685" s="3"/>
      <c r="U685" s="3"/>
    </row>
    <row r="686" spans="1:21" ht="15.3">
      <c r="A686" s="365"/>
      <c r="B686" s="2"/>
      <c r="C686" s="1"/>
      <c r="D686" s="1"/>
      <c r="E686" s="1"/>
      <c r="F686" s="366"/>
      <c r="G686" s="366"/>
      <c r="H686" s="366"/>
      <c r="I686" s="1"/>
      <c r="J686" s="3"/>
      <c r="K686" s="3"/>
      <c r="L686" s="3"/>
      <c r="M686" s="3"/>
      <c r="N686" s="3"/>
      <c r="O686" s="3"/>
      <c r="P686" s="3"/>
      <c r="Q686" s="3"/>
      <c r="R686" s="3"/>
      <c r="S686" s="3"/>
      <c r="T686" s="3"/>
      <c r="U686" s="3"/>
    </row>
    <row r="687" spans="1:21" ht="15.3">
      <c r="A687" s="365"/>
      <c r="B687" s="2"/>
      <c r="C687" s="1"/>
      <c r="D687" s="1"/>
      <c r="E687" s="1"/>
      <c r="F687" s="366"/>
      <c r="G687" s="366"/>
      <c r="H687" s="366"/>
      <c r="I687" s="1"/>
      <c r="J687" s="3"/>
      <c r="K687" s="3"/>
      <c r="L687" s="3"/>
      <c r="M687" s="3"/>
      <c r="N687" s="3"/>
      <c r="O687" s="3"/>
      <c r="P687" s="3"/>
      <c r="Q687" s="3"/>
      <c r="R687" s="3"/>
      <c r="S687" s="3"/>
      <c r="T687" s="3"/>
      <c r="U687" s="3"/>
    </row>
    <row r="688" spans="1:21" ht="15.3">
      <c r="A688" s="365"/>
      <c r="B688" s="2"/>
      <c r="C688" s="1"/>
      <c r="D688" s="1"/>
      <c r="E688" s="1"/>
      <c r="F688" s="366"/>
      <c r="G688" s="366"/>
      <c r="H688" s="366"/>
      <c r="I688" s="1"/>
      <c r="J688" s="3"/>
      <c r="K688" s="3"/>
      <c r="L688" s="3"/>
      <c r="M688" s="3"/>
      <c r="N688" s="3"/>
      <c r="O688" s="3"/>
      <c r="P688" s="3"/>
      <c r="Q688" s="3"/>
      <c r="R688" s="3"/>
      <c r="S688" s="3"/>
      <c r="T688" s="3"/>
      <c r="U688" s="3"/>
    </row>
    <row r="689" spans="1:21" ht="15.3">
      <c r="A689" s="365"/>
      <c r="B689" s="2"/>
      <c r="C689" s="1"/>
      <c r="D689" s="1"/>
      <c r="E689" s="1"/>
      <c r="F689" s="366"/>
      <c r="G689" s="366"/>
      <c r="H689" s="366"/>
      <c r="I689" s="1"/>
      <c r="J689" s="3"/>
      <c r="K689" s="3"/>
      <c r="L689" s="3"/>
      <c r="M689" s="3"/>
      <c r="N689" s="3"/>
      <c r="O689" s="3"/>
      <c r="P689" s="3"/>
      <c r="Q689" s="3"/>
      <c r="R689" s="3"/>
      <c r="S689" s="3"/>
      <c r="T689" s="3"/>
      <c r="U689" s="3"/>
    </row>
    <row r="690" spans="1:21" ht="15.3">
      <c r="A690" s="365"/>
      <c r="B690" s="2"/>
      <c r="C690" s="1"/>
      <c r="D690" s="1"/>
      <c r="E690" s="1"/>
      <c r="F690" s="366"/>
      <c r="G690" s="366"/>
      <c r="H690" s="366"/>
      <c r="I690" s="1"/>
      <c r="J690" s="3"/>
      <c r="K690" s="3"/>
      <c r="L690" s="3"/>
      <c r="M690" s="3"/>
      <c r="N690" s="3"/>
      <c r="O690" s="3"/>
      <c r="P690" s="3"/>
      <c r="Q690" s="3"/>
      <c r="R690" s="3"/>
      <c r="S690" s="3"/>
      <c r="T690" s="3"/>
      <c r="U690" s="3"/>
    </row>
    <row r="691" spans="1:21" ht="15.3">
      <c r="A691" s="365"/>
      <c r="B691" s="2"/>
      <c r="C691" s="1"/>
      <c r="D691" s="1"/>
      <c r="E691" s="1"/>
      <c r="F691" s="366"/>
      <c r="G691" s="366"/>
      <c r="H691" s="366"/>
      <c r="I691" s="1"/>
      <c r="J691" s="3"/>
      <c r="K691" s="3"/>
      <c r="L691" s="3"/>
      <c r="M691" s="3"/>
      <c r="N691" s="3"/>
      <c r="O691" s="3"/>
      <c r="P691" s="3"/>
      <c r="Q691" s="3"/>
      <c r="R691" s="3"/>
      <c r="S691" s="3"/>
      <c r="T691" s="3"/>
      <c r="U691" s="3"/>
    </row>
    <row r="692" spans="1:21" ht="15.3">
      <c r="A692" s="365"/>
      <c r="B692" s="2"/>
      <c r="C692" s="1"/>
      <c r="D692" s="1"/>
      <c r="E692" s="1"/>
      <c r="F692" s="366"/>
      <c r="G692" s="366"/>
      <c r="H692" s="366"/>
      <c r="I692" s="1"/>
      <c r="J692" s="3"/>
      <c r="K692" s="3"/>
      <c r="L692" s="3"/>
      <c r="M692" s="3"/>
      <c r="N692" s="3"/>
      <c r="O692" s="3"/>
      <c r="P692" s="3"/>
      <c r="Q692" s="3"/>
      <c r="R692" s="3"/>
      <c r="S692" s="3"/>
      <c r="T692" s="3"/>
      <c r="U692" s="3"/>
    </row>
    <row r="693" spans="1:21" ht="15.3">
      <c r="A693" s="365"/>
      <c r="B693" s="2"/>
      <c r="C693" s="1"/>
      <c r="D693" s="1"/>
      <c r="E693" s="1"/>
      <c r="F693" s="366"/>
      <c r="G693" s="366"/>
      <c r="H693" s="366"/>
      <c r="I693" s="1"/>
      <c r="J693" s="3"/>
      <c r="K693" s="3"/>
      <c r="L693" s="3"/>
      <c r="M693" s="3"/>
      <c r="N693" s="3"/>
      <c r="O693" s="3"/>
      <c r="P693" s="3"/>
      <c r="Q693" s="3"/>
      <c r="R693" s="3"/>
      <c r="S693" s="3"/>
      <c r="T693" s="3"/>
      <c r="U693" s="3"/>
    </row>
    <row r="694" spans="1:21" ht="15.3">
      <c r="A694" s="365"/>
      <c r="B694" s="2"/>
      <c r="C694" s="1"/>
      <c r="D694" s="1"/>
      <c r="E694" s="1"/>
      <c r="F694" s="366"/>
      <c r="G694" s="366"/>
      <c r="H694" s="366"/>
      <c r="I694" s="1"/>
      <c r="J694" s="3"/>
      <c r="K694" s="3"/>
      <c r="L694" s="3"/>
      <c r="M694" s="3"/>
      <c r="N694" s="3"/>
      <c r="O694" s="3"/>
      <c r="P694" s="3"/>
      <c r="Q694" s="3"/>
      <c r="R694" s="3"/>
      <c r="S694" s="3"/>
      <c r="T694" s="3"/>
      <c r="U694" s="3"/>
    </row>
    <row r="695" spans="1:21" ht="15.3">
      <c r="A695" s="365"/>
      <c r="B695" s="2"/>
      <c r="C695" s="1"/>
      <c r="D695" s="1"/>
      <c r="E695" s="1"/>
      <c r="F695" s="366"/>
      <c r="G695" s="366"/>
      <c r="H695" s="366"/>
      <c r="I695" s="1"/>
      <c r="J695" s="3"/>
      <c r="K695" s="3"/>
      <c r="L695" s="3"/>
      <c r="M695" s="3"/>
      <c r="N695" s="3"/>
      <c r="O695" s="3"/>
      <c r="P695" s="3"/>
      <c r="Q695" s="3"/>
      <c r="R695" s="3"/>
      <c r="S695" s="3"/>
      <c r="T695" s="3"/>
      <c r="U695" s="3"/>
    </row>
    <row r="696" spans="1:21" ht="15.3">
      <c r="A696" s="365"/>
      <c r="B696" s="2"/>
      <c r="C696" s="1"/>
      <c r="D696" s="1"/>
      <c r="E696" s="1"/>
      <c r="F696" s="366"/>
      <c r="G696" s="366"/>
      <c r="H696" s="366"/>
      <c r="I696" s="1"/>
      <c r="J696" s="3"/>
      <c r="K696" s="3"/>
      <c r="L696" s="3"/>
      <c r="M696" s="3"/>
      <c r="N696" s="3"/>
      <c r="O696" s="3"/>
      <c r="P696" s="3"/>
      <c r="Q696" s="3"/>
      <c r="R696" s="3"/>
      <c r="S696" s="3"/>
      <c r="T696" s="3"/>
      <c r="U696" s="3"/>
    </row>
    <row r="697" spans="1:21" ht="15.3">
      <c r="A697" s="365"/>
      <c r="B697" s="2"/>
      <c r="C697" s="1"/>
      <c r="D697" s="1"/>
      <c r="E697" s="1"/>
      <c r="F697" s="366"/>
      <c r="G697" s="366"/>
      <c r="H697" s="366"/>
      <c r="I697" s="1"/>
      <c r="J697" s="3"/>
      <c r="K697" s="3"/>
      <c r="L697" s="3"/>
      <c r="M697" s="3"/>
      <c r="N697" s="3"/>
      <c r="O697" s="3"/>
      <c r="P697" s="3"/>
      <c r="Q697" s="3"/>
      <c r="R697" s="3"/>
      <c r="S697" s="3"/>
      <c r="T697" s="3"/>
      <c r="U697" s="3"/>
    </row>
    <row r="698" spans="1:21" ht="15.3">
      <c r="A698" s="365"/>
      <c r="B698" s="2"/>
      <c r="C698" s="1"/>
      <c r="D698" s="1"/>
      <c r="E698" s="1"/>
      <c r="F698" s="366"/>
      <c r="G698" s="366"/>
      <c r="H698" s="366"/>
      <c r="I698" s="1"/>
      <c r="J698" s="3"/>
      <c r="K698" s="3"/>
      <c r="L698" s="3"/>
      <c r="M698" s="3"/>
      <c r="N698" s="3"/>
      <c r="O698" s="3"/>
      <c r="P698" s="3"/>
      <c r="Q698" s="3"/>
      <c r="R698" s="3"/>
      <c r="S698" s="3"/>
      <c r="T698" s="3"/>
      <c r="U698" s="3"/>
    </row>
    <row r="699" spans="1:21" ht="15.3">
      <c r="A699" s="365"/>
      <c r="B699" s="2"/>
      <c r="C699" s="1"/>
      <c r="D699" s="1"/>
      <c r="E699" s="1"/>
      <c r="F699" s="366"/>
      <c r="G699" s="366"/>
      <c r="H699" s="366"/>
      <c r="I699" s="1"/>
      <c r="J699" s="3"/>
      <c r="K699" s="3"/>
      <c r="L699" s="3"/>
      <c r="M699" s="3"/>
      <c r="N699" s="3"/>
      <c r="O699" s="3"/>
      <c r="P699" s="3"/>
      <c r="Q699" s="3"/>
      <c r="R699" s="3"/>
      <c r="S699" s="3"/>
      <c r="T699" s="3"/>
      <c r="U699" s="3"/>
    </row>
    <row r="700" spans="1:21" ht="15.3">
      <c r="A700" s="365"/>
      <c r="B700" s="2"/>
      <c r="C700" s="1"/>
      <c r="D700" s="1"/>
      <c r="E700" s="1"/>
      <c r="F700" s="366"/>
      <c r="G700" s="366"/>
      <c r="H700" s="366"/>
      <c r="I700" s="1"/>
      <c r="J700" s="3"/>
      <c r="K700" s="3"/>
      <c r="L700" s="3"/>
      <c r="M700" s="3"/>
      <c r="N700" s="3"/>
      <c r="O700" s="3"/>
      <c r="P700" s="3"/>
      <c r="Q700" s="3"/>
      <c r="R700" s="3"/>
      <c r="S700" s="3"/>
      <c r="T700" s="3"/>
      <c r="U700" s="3"/>
    </row>
    <row r="701" spans="1:21" ht="15.3">
      <c r="A701" s="365"/>
      <c r="B701" s="2"/>
      <c r="C701" s="1"/>
      <c r="D701" s="1"/>
      <c r="E701" s="1"/>
      <c r="F701" s="366"/>
      <c r="G701" s="366"/>
      <c r="H701" s="366"/>
      <c r="I701" s="1"/>
      <c r="J701" s="3"/>
      <c r="K701" s="3"/>
      <c r="L701" s="3"/>
      <c r="M701" s="3"/>
      <c r="N701" s="3"/>
      <c r="O701" s="3"/>
      <c r="P701" s="3"/>
      <c r="Q701" s="3"/>
      <c r="R701" s="3"/>
      <c r="S701" s="3"/>
      <c r="T701" s="3"/>
      <c r="U701" s="3"/>
    </row>
    <row r="702" spans="1:21" ht="15.3">
      <c r="A702" s="365"/>
      <c r="B702" s="2"/>
      <c r="C702" s="1"/>
      <c r="D702" s="1"/>
      <c r="E702" s="1"/>
      <c r="F702" s="366"/>
      <c r="G702" s="366"/>
      <c r="H702" s="366"/>
      <c r="I702" s="1"/>
      <c r="J702" s="3"/>
      <c r="K702" s="3"/>
      <c r="L702" s="3"/>
      <c r="M702" s="3"/>
      <c r="N702" s="3"/>
      <c r="O702" s="3"/>
      <c r="P702" s="3"/>
      <c r="Q702" s="3"/>
      <c r="R702" s="3"/>
      <c r="S702" s="3"/>
      <c r="T702" s="3"/>
      <c r="U702" s="3"/>
    </row>
    <row r="703" spans="1:21" ht="15.3">
      <c r="A703" s="365"/>
      <c r="B703" s="2"/>
      <c r="C703" s="1"/>
      <c r="D703" s="1"/>
      <c r="E703" s="1"/>
      <c r="F703" s="366"/>
      <c r="G703" s="366"/>
      <c r="H703" s="366"/>
      <c r="I703" s="1"/>
      <c r="J703" s="3"/>
      <c r="K703" s="3"/>
      <c r="L703" s="3"/>
      <c r="M703" s="3"/>
      <c r="N703" s="3"/>
      <c r="O703" s="3"/>
      <c r="P703" s="3"/>
      <c r="Q703" s="3"/>
      <c r="R703" s="3"/>
      <c r="S703" s="3"/>
      <c r="T703" s="3"/>
      <c r="U703" s="3"/>
    </row>
    <row r="704" spans="1:21" ht="15.3">
      <c r="A704" s="365"/>
      <c r="B704" s="2"/>
      <c r="C704" s="1"/>
      <c r="D704" s="1"/>
      <c r="E704" s="1"/>
      <c r="F704" s="366"/>
      <c r="G704" s="366"/>
      <c r="H704" s="366"/>
      <c r="I704" s="1"/>
      <c r="J704" s="3"/>
      <c r="K704" s="3"/>
      <c r="L704" s="3"/>
      <c r="M704" s="3"/>
      <c r="N704" s="3"/>
      <c r="O704" s="3"/>
      <c r="P704" s="3"/>
      <c r="Q704" s="3"/>
      <c r="R704" s="3"/>
      <c r="S704" s="3"/>
      <c r="T704" s="3"/>
      <c r="U704" s="3"/>
    </row>
    <row r="705" spans="1:21" ht="15.3">
      <c r="A705" s="365"/>
      <c r="B705" s="2"/>
      <c r="C705" s="1"/>
      <c r="D705" s="1"/>
      <c r="E705" s="1"/>
      <c r="F705" s="366"/>
      <c r="G705" s="366"/>
      <c r="H705" s="366"/>
      <c r="I705" s="1"/>
      <c r="J705" s="3"/>
      <c r="K705" s="3"/>
      <c r="L705" s="3"/>
      <c r="M705" s="3"/>
      <c r="N705" s="3"/>
      <c r="O705" s="3"/>
      <c r="P705" s="3"/>
      <c r="Q705" s="3"/>
      <c r="R705" s="3"/>
      <c r="S705" s="3"/>
      <c r="T705" s="3"/>
      <c r="U705" s="3"/>
    </row>
    <row r="706" spans="1:21" ht="15.3">
      <c r="A706" s="365"/>
      <c r="B706" s="2"/>
      <c r="C706" s="1"/>
      <c r="D706" s="1"/>
      <c r="E706" s="1"/>
      <c r="F706" s="366"/>
      <c r="G706" s="366"/>
      <c r="H706" s="366"/>
      <c r="I706" s="1"/>
      <c r="J706" s="3"/>
      <c r="K706" s="3"/>
      <c r="L706" s="3"/>
      <c r="M706" s="3"/>
      <c r="N706" s="3"/>
      <c r="O706" s="3"/>
      <c r="P706" s="3"/>
      <c r="Q706" s="3"/>
      <c r="R706" s="3"/>
      <c r="S706" s="3"/>
      <c r="T706" s="3"/>
      <c r="U706" s="3"/>
    </row>
    <row r="707" spans="1:21" ht="15.3">
      <c r="A707" s="365"/>
      <c r="B707" s="2"/>
      <c r="C707" s="1"/>
      <c r="D707" s="1"/>
      <c r="E707" s="1"/>
      <c r="F707" s="366"/>
      <c r="G707" s="366"/>
      <c r="H707" s="366"/>
      <c r="I707" s="1"/>
      <c r="J707" s="3"/>
      <c r="K707" s="3"/>
      <c r="L707" s="3"/>
      <c r="M707" s="3"/>
      <c r="N707" s="3"/>
      <c r="O707" s="3"/>
      <c r="P707" s="3"/>
      <c r="Q707" s="3"/>
      <c r="R707" s="3"/>
      <c r="S707" s="3"/>
      <c r="T707" s="3"/>
      <c r="U707" s="3"/>
    </row>
    <row r="708" spans="1:21" ht="15.3">
      <c r="A708" s="365"/>
      <c r="B708" s="2"/>
      <c r="C708" s="1"/>
      <c r="D708" s="1"/>
      <c r="E708" s="1"/>
      <c r="F708" s="366"/>
      <c r="G708" s="366"/>
      <c r="H708" s="366"/>
      <c r="I708" s="1"/>
      <c r="J708" s="3"/>
      <c r="K708" s="3"/>
      <c r="L708" s="3"/>
      <c r="M708" s="3"/>
      <c r="N708" s="3"/>
      <c r="O708" s="3"/>
      <c r="P708" s="3"/>
      <c r="Q708" s="3"/>
      <c r="R708" s="3"/>
      <c r="S708" s="3"/>
      <c r="T708" s="3"/>
      <c r="U708" s="3"/>
    </row>
    <row r="709" spans="1:21" ht="15.3">
      <c r="A709" s="365"/>
      <c r="B709" s="2"/>
      <c r="C709" s="1"/>
      <c r="D709" s="1"/>
      <c r="E709" s="1"/>
      <c r="F709" s="366"/>
      <c r="G709" s="366"/>
      <c r="H709" s="366"/>
      <c r="I709" s="1"/>
      <c r="J709" s="3"/>
      <c r="K709" s="3"/>
      <c r="L709" s="3"/>
      <c r="M709" s="3"/>
      <c r="N709" s="3"/>
      <c r="O709" s="3"/>
      <c r="P709" s="3"/>
      <c r="Q709" s="3"/>
      <c r="R709" s="3"/>
      <c r="S709" s="3"/>
      <c r="T709" s="3"/>
      <c r="U709" s="3"/>
    </row>
    <row r="710" spans="1:21" ht="15.3">
      <c r="A710" s="365"/>
      <c r="B710" s="2"/>
      <c r="C710" s="1"/>
      <c r="D710" s="1"/>
      <c r="E710" s="1"/>
      <c r="F710" s="366"/>
      <c r="G710" s="366"/>
      <c r="H710" s="366"/>
      <c r="I710" s="1"/>
      <c r="J710" s="3"/>
      <c r="K710" s="3"/>
      <c r="L710" s="3"/>
      <c r="M710" s="3"/>
      <c r="N710" s="3"/>
      <c r="O710" s="3"/>
      <c r="P710" s="3"/>
      <c r="Q710" s="3"/>
      <c r="R710" s="3"/>
      <c r="S710" s="3"/>
      <c r="T710" s="3"/>
      <c r="U710" s="3"/>
    </row>
    <row r="711" spans="1:21" ht="15.3">
      <c r="A711" s="365"/>
      <c r="B711" s="2"/>
      <c r="C711" s="1"/>
      <c r="D711" s="1"/>
      <c r="E711" s="1"/>
      <c r="F711" s="366"/>
      <c r="G711" s="366"/>
      <c r="H711" s="366"/>
      <c r="I711" s="1"/>
      <c r="J711" s="3"/>
      <c r="K711" s="3"/>
      <c r="L711" s="3"/>
      <c r="M711" s="3"/>
      <c r="N711" s="3"/>
      <c r="O711" s="3"/>
      <c r="P711" s="3"/>
      <c r="Q711" s="3"/>
      <c r="R711" s="3"/>
      <c r="S711" s="3"/>
      <c r="T711" s="3"/>
      <c r="U711" s="3"/>
    </row>
    <row r="712" spans="1:21" ht="15.3">
      <c r="A712" s="365"/>
      <c r="B712" s="2"/>
      <c r="C712" s="1"/>
      <c r="D712" s="1"/>
      <c r="E712" s="1"/>
      <c r="F712" s="366"/>
      <c r="G712" s="366"/>
      <c r="H712" s="366"/>
      <c r="I712" s="1"/>
      <c r="J712" s="3"/>
      <c r="K712" s="3"/>
      <c r="L712" s="3"/>
      <c r="M712" s="3"/>
      <c r="N712" s="3"/>
      <c r="O712" s="3"/>
      <c r="P712" s="3"/>
      <c r="Q712" s="3"/>
      <c r="R712" s="3"/>
      <c r="S712" s="3"/>
      <c r="T712" s="3"/>
      <c r="U712" s="3"/>
    </row>
    <row r="713" spans="1:21" ht="15.3">
      <c r="A713" s="365"/>
      <c r="B713" s="2"/>
      <c r="C713" s="1"/>
      <c r="D713" s="1"/>
      <c r="E713" s="1"/>
      <c r="F713" s="366"/>
      <c r="G713" s="366"/>
      <c r="H713" s="366"/>
      <c r="I713" s="1"/>
      <c r="J713" s="3"/>
      <c r="K713" s="3"/>
      <c r="L713" s="3"/>
      <c r="M713" s="3"/>
      <c r="N713" s="3"/>
      <c r="O713" s="3"/>
      <c r="P713" s="3"/>
      <c r="Q713" s="3"/>
      <c r="R713" s="3"/>
      <c r="S713" s="3"/>
      <c r="T713" s="3"/>
      <c r="U713" s="3"/>
    </row>
    <row r="714" spans="1:21" ht="15.3">
      <c r="A714" s="365"/>
      <c r="B714" s="2"/>
      <c r="C714" s="1"/>
      <c r="D714" s="1"/>
      <c r="E714" s="1"/>
      <c r="F714" s="366"/>
      <c r="G714" s="366"/>
      <c r="H714" s="366"/>
      <c r="I714" s="1"/>
      <c r="J714" s="3"/>
      <c r="K714" s="3"/>
      <c r="L714" s="3"/>
      <c r="M714" s="3"/>
      <c r="N714" s="3"/>
      <c r="O714" s="3"/>
      <c r="P714" s="3"/>
      <c r="Q714" s="3"/>
      <c r="R714" s="3"/>
      <c r="S714" s="3"/>
      <c r="T714" s="3"/>
      <c r="U714" s="3"/>
    </row>
    <row r="715" spans="1:21" ht="15.3">
      <c r="A715" s="365"/>
      <c r="B715" s="2"/>
      <c r="C715" s="1"/>
      <c r="D715" s="1"/>
      <c r="E715" s="1"/>
      <c r="F715" s="366"/>
      <c r="G715" s="366"/>
      <c r="H715" s="366"/>
      <c r="I715" s="1"/>
      <c r="J715" s="3"/>
      <c r="K715" s="3"/>
      <c r="L715" s="3"/>
      <c r="M715" s="3"/>
      <c r="N715" s="3"/>
      <c r="O715" s="3"/>
      <c r="P715" s="3"/>
      <c r="Q715" s="3"/>
      <c r="R715" s="3"/>
      <c r="S715" s="3"/>
      <c r="T715" s="3"/>
      <c r="U715" s="3"/>
    </row>
    <row r="716" spans="1:21" ht="15.3">
      <c r="A716" s="365"/>
      <c r="B716" s="2"/>
      <c r="C716" s="1"/>
      <c r="D716" s="1"/>
      <c r="E716" s="1"/>
      <c r="F716" s="366"/>
      <c r="G716" s="366"/>
      <c r="H716" s="366"/>
      <c r="I716" s="1"/>
      <c r="J716" s="3"/>
      <c r="K716" s="3"/>
      <c r="L716" s="3"/>
      <c r="M716" s="3"/>
      <c r="N716" s="3"/>
      <c r="O716" s="3"/>
      <c r="P716" s="3"/>
      <c r="Q716" s="3"/>
      <c r="R716" s="3"/>
      <c r="S716" s="3"/>
      <c r="T716" s="3"/>
      <c r="U716" s="3"/>
    </row>
    <row r="717" spans="1:21" ht="15.3">
      <c r="A717" s="365"/>
      <c r="B717" s="2"/>
      <c r="C717" s="1"/>
      <c r="D717" s="1"/>
      <c r="E717" s="1"/>
      <c r="F717" s="366"/>
      <c r="G717" s="366"/>
      <c r="H717" s="366"/>
      <c r="I717" s="1"/>
      <c r="J717" s="3"/>
      <c r="K717" s="3"/>
      <c r="L717" s="3"/>
      <c r="M717" s="3"/>
      <c r="N717" s="3"/>
      <c r="O717" s="3"/>
      <c r="P717" s="3"/>
      <c r="Q717" s="3"/>
      <c r="R717" s="3"/>
      <c r="S717" s="3"/>
      <c r="T717" s="3"/>
      <c r="U717" s="3"/>
    </row>
    <row r="718" spans="1:21" ht="15.3">
      <c r="A718" s="365"/>
      <c r="B718" s="2"/>
      <c r="C718" s="1"/>
      <c r="D718" s="1"/>
      <c r="E718" s="1"/>
      <c r="F718" s="366"/>
      <c r="G718" s="366"/>
      <c r="H718" s="366"/>
      <c r="I718" s="1"/>
      <c r="J718" s="3"/>
      <c r="K718" s="3"/>
      <c r="L718" s="3"/>
      <c r="M718" s="3"/>
      <c r="N718" s="3"/>
      <c r="O718" s="3"/>
      <c r="P718" s="3"/>
      <c r="Q718" s="3"/>
      <c r="R718" s="3"/>
      <c r="S718" s="3"/>
      <c r="T718" s="3"/>
      <c r="U718" s="3"/>
    </row>
    <row r="719" spans="1:21" ht="15.3">
      <c r="A719" s="365"/>
      <c r="B719" s="2"/>
      <c r="C719" s="1"/>
      <c r="D719" s="1"/>
      <c r="E719" s="1"/>
      <c r="F719" s="366"/>
      <c r="G719" s="366"/>
      <c r="H719" s="366"/>
      <c r="I719" s="1"/>
      <c r="J719" s="3"/>
      <c r="K719" s="3"/>
      <c r="L719" s="3"/>
      <c r="M719" s="3"/>
      <c r="N719" s="3"/>
      <c r="O719" s="3"/>
      <c r="P719" s="3"/>
      <c r="Q719" s="3"/>
      <c r="R719" s="3"/>
      <c r="S719" s="3"/>
      <c r="T719" s="3"/>
      <c r="U719" s="3"/>
    </row>
    <row r="720" spans="1:21" ht="15.3">
      <c r="A720" s="365"/>
      <c r="B720" s="2"/>
      <c r="C720" s="1"/>
      <c r="D720" s="1"/>
      <c r="E720" s="1"/>
      <c r="F720" s="366"/>
      <c r="G720" s="366"/>
      <c r="H720" s="366"/>
      <c r="I720" s="1"/>
      <c r="J720" s="3"/>
      <c r="K720" s="3"/>
      <c r="L720" s="3"/>
      <c r="M720" s="3"/>
      <c r="N720" s="3"/>
      <c r="O720" s="3"/>
      <c r="P720" s="3"/>
      <c r="Q720" s="3"/>
      <c r="R720" s="3"/>
      <c r="S720" s="3"/>
      <c r="T720" s="3"/>
      <c r="U720" s="3"/>
    </row>
    <row r="721" spans="1:21" ht="15.3">
      <c r="A721" s="365"/>
      <c r="B721" s="2"/>
      <c r="C721" s="1"/>
      <c r="D721" s="1"/>
      <c r="E721" s="1"/>
      <c r="F721" s="366"/>
      <c r="G721" s="366"/>
      <c r="H721" s="366"/>
      <c r="I721" s="1"/>
      <c r="J721" s="3"/>
      <c r="K721" s="3"/>
      <c r="L721" s="3"/>
      <c r="M721" s="3"/>
      <c r="N721" s="3"/>
      <c r="O721" s="3"/>
      <c r="P721" s="3"/>
      <c r="Q721" s="3"/>
      <c r="R721" s="3"/>
      <c r="S721" s="3"/>
      <c r="T721" s="3"/>
      <c r="U721" s="3"/>
    </row>
    <row r="722" spans="1:21" ht="15.3">
      <c r="A722" s="365"/>
      <c r="B722" s="2"/>
      <c r="C722" s="1"/>
      <c r="D722" s="1"/>
      <c r="E722" s="1"/>
      <c r="F722" s="366"/>
      <c r="G722" s="366"/>
      <c r="H722" s="366"/>
      <c r="I722" s="1"/>
      <c r="J722" s="3"/>
      <c r="K722" s="3"/>
      <c r="L722" s="3"/>
      <c r="M722" s="3"/>
      <c r="N722" s="3"/>
      <c r="O722" s="3"/>
      <c r="P722" s="3"/>
      <c r="Q722" s="3"/>
      <c r="R722" s="3"/>
      <c r="S722" s="3"/>
      <c r="T722" s="3"/>
      <c r="U722" s="3"/>
    </row>
    <row r="723" spans="1:21" ht="15.3">
      <c r="A723" s="365"/>
      <c r="B723" s="2"/>
      <c r="C723" s="1"/>
      <c r="D723" s="1"/>
      <c r="E723" s="1"/>
      <c r="F723" s="366"/>
      <c r="G723" s="366"/>
      <c r="H723" s="366"/>
      <c r="I723" s="1"/>
      <c r="J723" s="3"/>
      <c r="K723" s="3"/>
      <c r="L723" s="3"/>
      <c r="M723" s="3"/>
      <c r="N723" s="3"/>
      <c r="O723" s="3"/>
      <c r="P723" s="3"/>
      <c r="Q723" s="3"/>
      <c r="R723" s="3"/>
      <c r="S723" s="3"/>
      <c r="T723" s="3"/>
      <c r="U723" s="3"/>
    </row>
    <row r="724" spans="1:21" ht="15.3">
      <c r="A724" s="365"/>
      <c r="B724" s="2"/>
      <c r="C724" s="1"/>
      <c r="D724" s="1"/>
      <c r="E724" s="1"/>
      <c r="F724" s="366"/>
      <c r="G724" s="366"/>
      <c r="H724" s="366"/>
      <c r="I724" s="1"/>
      <c r="J724" s="3"/>
      <c r="K724" s="3"/>
      <c r="L724" s="3"/>
      <c r="M724" s="3"/>
      <c r="N724" s="3"/>
      <c r="O724" s="3"/>
      <c r="P724" s="3"/>
      <c r="Q724" s="3"/>
      <c r="R724" s="3"/>
      <c r="S724" s="3"/>
      <c r="T724" s="3"/>
      <c r="U724" s="3"/>
    </row>
    <row r="725" spans="1:21" ht="15.3">
      <c r="A725" s="365"/>
      <c r="B725" s="2"/>
      <c r="C725" s="1"/>
      <c r="D725" s="1"/>
      <c r="E725" s="1"/>
      <c r="F725" s="366"/>
      <c r="G725" s="366"/>
      <c r="H725" s="366"/>
      <c r="I725" s="1"/>
      <c r="J725" s="3"/>
      <c r="K725" s="3"/>
      <c r="L725" s="3"/>
      <c r="M725" s="3"/>
      <c r="N725" s="3"/>
      <c r="O725" s="3"/>
      <c r="P725" s="3"/>
      <c r="Q725" s="3"/>
      <c r="R725" s="3"/>
      <c r="S725" s="3"/>
      <c r="T725" s="3"/>
      <c r="U725" s="3"/>
    </row>
    <row r="726" spans="1:21" ht="15.3">
      <c r="A726" s="365"/>
      <c r="B726" s="2"/>
      <c r="C726" s="1"/>
      <c r="D726" s="1"/>
      <c r="E726" s="1"/>
      <c r="F726" s="366"/>
      <c r="G726" s="366"/>
      <c r="H726" s="366"/>
      <c r="I726" s="1"/>
      <c r="J726" s="3"/>
      <c r="K726" s="3"/>
      <c r="L726" s="3"/>
      <c r="M726" s="3"/>
      <c r="N726" s="3"/>
      <c r="O726" s="3"/>
      <c r="P726" s="3"/>
      <c r="Q726" s="3"/>
      <c r="R726" s="3"/>
      <c r="S726" s="3"/>
      <c r="T726" s="3"/>
      <c r="U726" s="3"/>
    </row>
    <row r="727" spans="1:21" ht="15.3">
      <c r="A727" s="365"/>
      <c r="B727" s="2"/>
      <c r="C727" s="1"/>
      <c r="D727" s="1"/>
      <c r="E727" s="1"/>
      <c r="F727" s="366"/>
      <c r="G727" s="366"/>
      <c r="H727" s="366"/>
      <c r="I727" s="1"/>
      <c r="J727" s="3"/>
      <c r="K727" s="3"/>
      <c r="L727" s="3"/>
      <c r="M727" s="3"/>
      <c r="N727" s="3"/>
      <c r="O727" s="3"/>
      <c r="P727" s="3"/>
      <c r="Q727" s="3"/>
      <c r="R727" s="3"/>
      <c r="S727" s="3"/>
      <c r="T727" s="3"/>
      <c r="U727" s="3"/>
    </row>
    <row r="728" spans="1:21" ht="15.3">
      <c r="A728" s="365"/>
      <c r="B728" s="2"/>
      <c r="C728" s="1"/>
      <c r="D728" s="1"/>
      <c r="E728" s="1"/>
      <c r="F728" s="366"/>
      <c r="G728" s="366"/>
      <c r="H728" s="366"/>
      <c r="I728" s="1"/>
      <c r="J728" s="3"/>
      <c r="K728" s="3"/>
      <c r="L728" s="3"/>
      <c r="M728" s="3"/>
      <c r="N728" s="3"/>
      <c r="O728" s="3"/>
      <c r="P728" s="3"/>
      <c r="Q728" s="3"/>
      <c r="R728" s="3"/>
      <c r="S728" s="3"/>
      <c r="T728" s="3"/>
      <c r="U728" s="3"/>
    </row>
    <row r="729" spans="1:21" ht="15.3">
      <c r="A729" s="365"/>
      <c r="B729" s="2"/>
      <c r="C729" s="1"/>
      <c r="D729" s="1"/>
      <c r="E729" s="1"/>
      <c r="F729" s="366"/>
      <c r="G729" s="366"/>
      <c r="H729" s="366"/>
      <c r="I729" s="1"/>
      <c r="J729" s="3"/>
      <c r="K729" s="3"/>
      <c r="L729" s="3"/>
      <c r="M729" s="3"/>
      <c r="N729" s="3"/>
      <c r="O729" s="3"/>
      <c r="P729" s="3"/>
      <c r="Q729" s="3"/>
      <c r="R729" s="3"/>
      <c r="S729" s="3"/>
      <c r="T729" s="3"/>
      <c r="U729" s="3"/>
    </row>
    <row r="730" spans="1:21" ht="15.3">
      <c r="A730" s="365"/>
      <c r="B730" s="2"/>
      <c r="C730" s="1"/>
      <c r="D730" s="1"/>
      <c r="E730" s="1"/>
      <c r="F730" s="366"/>
      <c r="G730" s="366"/>
      <c r="H730" s="366"/>
      <c r="I730" s="1"/>
      <c r="J730" s="3"/>
      <c r="K730" s="3"/>
      <c r="L730" s="3"/>
      <c r="M730" s="3"/>
      <c r="N730" s="3"/>
      <c r="O730" s="3"/>
      <c r="P730" s="3"/>
      <c r="Q730" s="3"/>
      <c r="R730" s="3"/>
      <c r="S730" s="3"/>
      <c r="T730" s="3"/>
      <c r="U730" s="3"/>
    </row>
    <row r="731" spans="1:21" ht="15.3">
      <c r="A731" s="365"/>
      <c r="B731" s="2"/>
      <c r="C731" s="1"/>
      <c r="D731" s="1"/>
      <c r="E731" s="1"/>
      <c r="F731" s="366"/>
      <c r="G731" s="366"/>
      <c r="H731" s="366"/>
      <c r="I731" s="1"/>
      <c r="J731" s="3"/>
      <c r="K731" s="3"/>
      <c r="L731" s="3"/>
      <c r="M731" s="3"/>
      <c r="N731" s="3"/>
      <c r="O731" s="3"/>
      <c r="P731" s="3"/>
      <c r="Q731" s="3"/>
      <c r="R731" s="3"/>
      <c r="S731" s="3"/>
      <c r="T731" s="3"/>
      <c r="U731" s="3"/>
    </row>
    <row r="732" spans="1:21" ht="15.3">
      <c r="A732" s="365"/>
      <c r="B732" s="2"/>
      <c r="C732" s="1"/>
      <c r="D732" s="1"/>
      <c r="E732" s="1"/>
      <c r="F732" s="366"/>
      <c r="G732" s="366"/>
      <c r="H732" s="366"/>
      <c r="I732" s="1"/>
      <c r="J732" s="3"/>
      <c r="K732" s="3"/>
      <c r="L732" s="3"/>
      <c r="M732" s="3"/>
      <c r="N732" s="3"/>
      <c r="O732" s="3"/>
      <c r="P732" s="3"/>
      <c r="Q732" s="3"/>
      <c r="R732" s="3"/>
      <c r="S732" s="3"/>
      <c r="T732" s="3"/>
      <c r="U732" s="3"/>
    </row>
    <row r="733" spans="1:21" ht="15.3">
      <c r="A733" s="365"/>
      <c r="B733" s="2"/>
      <c r="C733" s="1"/>
      <c r="D733" s="1"/>
      <c r="E733" s="1"/>
      <c r="F733" s="366"/>
      <c r="G733" s="366"/>
      <c r="H733" s="366"/>
      <c r="I733" s="1"/>
      <c r="J733" s="3"/>
      <c r="K733" s="3"/>
      <c r="L733" s="3"/>
      <c r="M733" s="3"/>
      <c r="N733" s="3"/>
      <c r="O733" s="3"/>
      <c r="P733" s="3"/>
      <c r="Q733" s="3"/>
      <c r="R733" s="3"/>
      <c r="S733" s="3"/>
      <c r="T733" s="3"/>
      <c r="U733" s="3"/>
    </row>
    <row r="734" spans="1:21" ht="15.3">
      <c r="A734" s="365"/>
      <c r="B734" s="2"/>
      <c r="C734" s="1"/>
      <c r="D734" s="1"/>
      <c r="E734" s="1"/>
      <c r="F734" s="366"/>
      <c r="G734" s="366"/>
      <c r="H734" s="366"/>
      <c r="I734" s="1"/>
      <c r="J734" s="3"/>
      <c r="K734" s="3"/>
      <c r="L734" s="3"/>
      <c r="M734" s="3"/>
      <c r="N734" s="3"/>
      <c r="O734" s="3"/>
      <c r="P734" s="3"/>
      <c r="Q734" s="3"/>
      <c r="R734" s="3"/>
      <c r="S734" s="3"/>
      <c r="T734" s="3"/>
      <c r="U734" s="3"/>
    </row>
    <row r="735" spans="1:21" ht="15.3">
      <c r="A735" s="365"/>
      <c r="B735" s="2"/>
      <c r="C735" s="1"/>
      <c r="D735" s="1"/>
      <c r="E735" s="1"/>
      <c r="F735" s="366"/>
      <c r="G735" s="366"/>
      <c r="H735" s="366"/>
      <c r="I735" s="1"/>
      <c r="J735" s="3"/>
      <c r="K735" s="3"/>
      <c r="L735" s="3"/>
      <c r="M735" s="3"/>
      <c r="N735" s="3"/>
      <c r="O735" s="3"/>
      <c r="P735" s="3"/>
      <c r="Q735" s="3"/>
      <c r="R735" s="3"/>
      <c r="S735" s="3"/>
      <c r="T735" s="3"/>
      <c r="U735" s="3"/>
    </row>
    <row r="736" spans="1:21" ht="15.3">
      <c r="A736" s="365"/>
      <c r="B736" s="2"/>
      <c r="C736" s="1"/>
      <c r="D736" s="1"/>
      <c r="E736" s="1"/>
      <c r="F736" s="366"/>
      <c r="G736" s="366"/>
      <c r="H736" s="366"/>
      <c r="I736" s="1"/>
      <c r="J736" s="3"/>
      <c r="K736" s="3"/>
      <c r="L736" s="3"/>
      <c r="M736" s="3"/>
      <c r="N736" s="3"/>
      <c r="O736" s="3"/>
      <c r="P736" s="3"/>
      <c r="Q736" s="3"/>
      <c r="R736" s="3"/>
      <c r="S736" s="3"/>
      <c r="T736" s="3"/>
      <c r="U736" s="3"/>
    </row>
    <row r="737" spans="1:21" ht="15.3">
      <c r="A737" s="365"/>
      <c r="B737" s="2"/>
      <c r="C737" s="1"/>
      <c r="D737" s="1"/>
      <c r="E737" s="1"/>
      <c r="F737" s="366"/>
      <c r="G737" s="366"/>
      <c r="H737" s="366"/>
      <c r="I737" s="1"/>
      <c r="J737" s="3"/>
      <c r="K737" s="3"/>
      <c r="L737" s="3"/>
      <c r="M737" s="3"/>
      <c r="N737" s="3"/>
      <c r="O737" s="3"/>
      <c r="P737" s="3"/>
      <c r="Q737" s="3"/>
      <c r="R737" s="3"/>
      <c r="S737" s="3"/>
      <c r="T737" s="3"/>
      <c r="U737" s="3"/>
    </row>
    <row r="738" spans="1:21" ht="15.3">
      <c r="A738" s="365"/>
      <c r="B738" s="2"/>
      <c r="C738" s="1"/>
      <c r="D738" s="1"/>
      <c r="E738" s="1"/>
      <c r="F738" s="366"/>
      <c r="G738" s="366"/>
      <c r="H738" s="366"/>
      <c r="I738" s="1"/>
      <c r="J738" s="3"/>
      <c r="K738" s="3"/>
      <c r="L738" s="3"/>
      <c r="M738" s="3"/>
      <c r="N738" s="3"/>
      <c r="O738" s="3"/>
      <c r="P738" s="3"/>
      <c r="Q738" s="3"/>
      <c r="R738" s="3"/>
      <c r="S738" s="3"/>
      <c r="T738" s="3"/>
      <c r="U738" s="3"/>
    </row>
    <row r="739" spans="1:21" ht="15.3">
      <c r="A739" s="365"/>
      <c r="B739" s="2"/>
      <c r="C739" s="1"/>
      <c r="D739" s="1"/>
      <c r="E739" s="1"/>
      <c r="F739" s="366"/>
      <c r="G739" s="366"/>
      <c r="H739" s="366"/>
      <c r="I739" s="1"/>
      <c r="J739" s="3"/>
      <c r="K739" s="3"/>
      <c r="L739" s="3"/>
      <c r="M739" s="3"/>
      <c r="N739" s="3"/>
      <c r="O739" s="3"/>
      <c r="P739" s="3"/>
      <c r="Q739" s="3"/>
      <c r="R739" s="3"/>
      <c r="S739" s="3"/>
      <c r="T739" s="3"/>
      <c r="U739" s="3"/>
    </row>
    <row r="740" spans="1:21" ht="15.3">
      <c r="A740" s="365"/>
      <c r="B740" s="2"/>
      <c r="C740" s="1"/>
      <c r="D740" s="1"/>
      <c r="E740" s="1"/>
      <c r="F740" s="366"/>
      <c r="G740" s="366"/>
      <c r="H740" s="366"/>
      <c r="I740" s="1"/>
      <c r="J740" s="3"/>
      <c r="K740" s="3"/>
      <c r="L740" s="3"/>
      <c r="M740" s="3"/>
      <c r="N740" s="3"/>
      <c r="O740" s="3"/>
      <c r="P740" s="3"/>
      <c r="Q740" s="3"/>
      <c r="R740" s="3"/>
      <c r="S740" s="3"/>
      <c r="T740" s="3"/>
      <c r="U740" s="3"/>
    </row>
    <row r="741" spans="1:21" ht="15.3">
      <c r="A741" s="365"/>
      <c r="B741" s="2"/>
      <c r="C741" s="1"/>
      <c r="D741" s="1"/>
      <c r="E741" s="1"/>
      <c r="F741" s="366"/>
      <c r="G741" s="366"/>
      <c r="H741" s="366"/>
      <c r="I741" s="1"/>
      <c r="J741" s="3"/>
      <c r="K741" s="3"/>
      <c r="L741" s="3"/>
      <c r="M741" s="3"/>
      <c r="N741" s="3"/>
      <c r="O741" s="3"/>
      <c r="P741" s="3"/>
      <c r="Q741" s="3"/>
      <c r="R741" s="3"/>
      <c r="S741" s="3"/>
      <c r="T741" s="3"/>
      <c r="U741" s="3"/>
    </row>
    <row r="742" spans="1:21" ht="15.3">
      <c r="A742" s="365"/>
      <c r="B742" s="2"/>
      <c r="C742" s="1"/>
      <c r="D742" s="1"/>
      <c r="E742" s="1"/>
      <c r="F742" s="366"/>
      <c r="G742" s="366"/>
      <c r="H742" s="366"/>
      <c r="I742" s="1"/>
      <c r="J742" s="3"/>
      <c r="K742" s="3"/>
      <c r="L742" s="3"/>
      <c r="M742" s="3"/>
      <c r="N742" s="3"/>
      <c r="O742" s="3"/>
      <c r="P742" s="3"/>
      <c r="Q742" s="3"/>
      <c r="R742" s="3"/>
      <c r="S742" s="3"/>
      <c r="T742" s="3"/>
      <c r="U742" s="3"/>
    </row>
    <row r="743" spans="1:21" ht="15.3">
      <c r="A743" s="365"/>
      <c r="B743" s="2"/>
      <c r="C743" s="1"/>
      <c r="D743" s="1"/>
      <c r="E743" s="1"/>
      <c r="F743" s="366"/>
      <c r="G743" s="366"/>
      <c r="H743" s="366"/>
      <c r="I743" s="1"/>
      <c r="J743" s="3"/>
      <c r="K743" s="3"/>
      <c r="L743" s="3"/>
      <c r="M743" s="3"/>
      <c r="N743" s="3"/>
      <c r="O743" s="3"/>
      <c r="P743" s="3"/>
      <c r="Q743" s="3"/>
      <c r="R743" s="3"/>
      <c r="S743" s="3"/>
      <c r="T743" s="3"/>
      <c r="U743" s="3"/>
    </row>
    <row r="744" spans="1:21" ht="15.3">
      <c r="A744" s="365"/>
      <c r="B744" s="2"/>
      <c r="C744" s="1"/>
      <c r="D744" s="1"/>
      <c r="E744" s="1"/>
      <c r="F744" s="366"/>
      <c r="G744" s="366"/>
      <c r="H744" s="366"/>
      <c r="I744" s="1"/>
      <c r="J744" s="3"/>
      <c r="K744" s="3"/>
      <c r="L744" s="3"/>
      <c r="M744" s="3"/>
      <c r="N744" s="3"/>
      <c r="O744" s="3"/>
      <c r="P744" s="3"/>
      <c r="Q744" s="3"/>
      <c r="R744" s="3"/>
      <c r="S744" s="3"/>
      <c r="T744" s="3"/>
      <c r="U744" s="3"/>
    </row>
    <row r="745" spans="1:21" ht="15.3">
      <c r="A745" s="365"/>
      <c r="B745" s="2"/>
      <c r="C745" s="1"/>
      <c r="D745" s="1"/>
      <c r="E745" s="1"/>
      <c r="F745" s="366"/>
      <c r="G745" s="366"/>
      <c r="H745" s="366"/>
      <c r="I745" s="1"/>
      <c r="J745" s="3"/>
      <c r="K745" s="3"/>
      <c r="L745" s="3"/>
      <c r="M745" s="3"/>
      <c r="N745" s="3"/>
      <c r="O745" s="3"/>
      <c r="P745" s="3"/>
      <c r="Q745" s="3"/>
      <c r="R745" s="3"/>
      <c r="S745" s="3"/>
      <c r="T745" s="3"/>
      <c r="U745" s="3"/>
    </row>
    <row r="746" spans="1:21" ht="15.3">
      <c r="A746" s="365"/>
      <c r="B746" s="2"/>
      <c r="C746" s="1"/>
      <c r="D746" s="1"/>
      <c r="E746" s="1"/>
      <c r="F746" s="366"/>
      <c r="G746" s="366"/>
      <c r="H746" s="366"/>
      <c r="I746" s="1"/>
      <c r="J746" s="3"/>
      <c r="K746" s="3"/>
      <c r="L746" s="3"/>
      <c r="M746" s="3"/>
      <c r="N746" s="3"/>
      <c r="O746" s="3"/>
      <c r="P746" s="3"/>
      <c r="Q746" s="3"/>
      <c r="R746" s="3"/>
      <c r="S746" s="3"/>
      <c r="T746" s="3"/>
      <c r="U746" s="3"/>
    </row>
    <row r="747" spans="1:21" ht="15.3">
      <c r="A747" s="365"/>
      <c r="B747" s="2"/>
      <c r="C747" s="1"/>
      <c r="D747" s="1"/>
      <c r="E747" s="1"/>
      <c r="F747" s="366"/>
      <c r="G747" s="366"/>
      <c r="H747" s="366"/>
      <c r="I747" s="1"/>
      <c r="J747" s="3"/>
      <c r="K747" s="3"/>
      <c r="L747" s="3"/>
      <c r="M747" s="3"/>
      <c r="N747" s="3"/>
      <c r="O747" s="3"/>
      <c r="P747" s="3"/>
      <c r="Q747" s="3"/>
      <c r="R747" s="3"/>
      <c r="S747" s="3"/>
      <c r="T747" s="3"/>
      <c r="U747" s="3"/>
    </row>
    <row r="748" spans="1:21" ht="15.3">
      <c r="A748" s="365"/>
      <c r="B748" s="2"/>
      <c r="C748" s="1"/>
      <c r="D748" s="1"/>
      <c r="E748" s="1"/>
      <c r="F748" s="366"/>
      <c r="G748" s="366"/>
      <c r="H748" s="366"/>
      <c r="I748" s="1"/>
      <c r="J748" s="3"/>
      <c r="K748" s="3"/>
      <c r="L748" s="3"/>
      <c r="M748" s="3"/>
      <c r="N748" s="3"/>
      <c r="O748" s="3"/>
      <c r="P748" s="3"/>
      <c r="Q748" s="3"/>
      <c r="R748" s="3"/>
      <c r="S748" s="3"/>
      <c r="T748" s="3"/>
      <c r="U748" s="3"/>
    </row>
    <row r="749" spans="1:21" ht="15.3">
      <c r="A749" s="365"/>
      <c r="B749" s="2"/>
      <c r="C749" s="1"/>
      <c r="D749" s="1"/>
      <c r="E749" s="1"/>
      <c r="F749" s="366"/>
      <c r="G749" s="366"/>
      <c r="H749" s="366"/>
      <c r="I749" s="1"/>
      <c r="J749" s="3"/>
      <c r="K749" s="3"/>
      <c r="L749" s="3"/>
      <c r="M749" s="3"/>
      <c r="N749" s="3"/>
      <c r="O749" s="3"/>
      <c r="P749" s="3"/>
      <c r="Q749" s="3"/>
      <c r="R749" s="3"/>
      <c r="S749" s="3"/>
      <c r="T749" s="3"/>
      <c r="U749" s="3"/>
    </row>
    <row r="750" spans="1:21" ht="15.3">
      <c r="A750" s="365"/>
      <c r="B750" s="2"/>
      <c r="C750" s="1"/>
      <c r="D750" s="1"/>
      <c r="E750" s="1"/>
      <c r="F750" s="366"/>
      <c r="G750" s="366"/>
      <c r="H750" s="366"/>
      <c r="I750" s="1"/>
      <c r="J750" s="3"/>
      <c r="K750" s="3"/>
      <c r="L750" s="3"/>
      <c r="M750" s="3"/>
      <c r="N750" s="3"/>
      <c r="O750" s="3"/>
      <c r="P750" s="3"/>
      <c r="Q750" s="3"/>
      <c r="R750" s="3"/>
      <c r="S750" s="3"/>
      <c r="T750" s="3"/>
      <c r="U750" s="3"/>
    </row>
    <row r="751" spans="1:21" ht="15.3">
      <c r="A751" s="365"/>
      <c r="B751" s="2"/>
      <c r="C751" s="1"/>
      <c r="D751" s="1"/>
      <c r="E751" s="1"/>
      <c r="F751" s="366"/>
      <c r="G751" s="366"/>
      <c r="H751" s="366"/>
      <c r="I751" s="1"/>
      <c r="J751" s="3"/>
      <c r="K751" s="3"/>
      <c r="L751" s="3"/>
      <c r="M751" s="3"/>
      <c r="N751" s="3"/>
      <c r="O751" s="3"/>
      <c r="P751" s="3"/>
      <c r="Q751" s="3"/>
      <c r="R751" s="3"/>
      <c r="S751" s="3"/>
      <c r="T751" s="3"/>
      <c r="U751" s="3"/>
    </row>
    <row r="752" spans="1:21" ht="15.3">
      <c r="A752" s="365"/>
      <c r="B752" s="2"/>
      <c r="C752" s="1"/>
      <c r="D752" s="1"/>
      <c r="E752" s="1"/>
      <c r="F752" s="366"/>
      <c r="G752" s="366"/>
      <c r="H752" s="366"/>
      <c r="I752" s="1"/>
      <c r="J752" s="3"/>
      <c r="K752" s="3"/>
      <c r="L752" s="3"/>
      <c r="M752" s="3"/>
      <c r="N752" s="3"/>
      <c r="O752" s="3"/>
      <c r="P752" s="3"/>
      <c r="Q752" s="3"/>
      <c r="R752" s="3"/>
      <c r="S752" s="3"/>
      <c r="T752" s="3"/>
      <c r="U752" s="3"/>
    </row>
    <row r="753" spans="1:21" ht="15.3">
      <c r="A753" s="365"/>
      <c r="B753" s="2"/>
      <c r="C753" s="1"/>
      <c r="D753" s="1"/>
      <c r="E753" s="1"/>
      <c r="F753" s="366"/>
      <c r="G753" s="366"/>
      <c r="H753" s="366"/>
      <c r="I753" s="1"/>
      <c r="J753" s="3"/>
      <c r="K753" s="3"/>
      <c r="L753" s="3"/>
      <c r="M753" s="3"/>
      <c r="N753" s="3"/>
      <c r="O753" s="3"/>
      <c r="P753" s="3"/>
      <c r="Q753" s="3"/>
      <c r="R753" s="3"/>
      <c r="S753" s="3"/>
      <c r="T753" s="3"/>
      <c r="U753" s="3"/>
    </row>
    <row r="754" spans="1:21" ht="15.3">
      <c r="A754" s="365"/>
      <c r="B754" s="2"/>
      <c r="C754" s="1"/>
      <c r="D754" s="1"/>
      <c r="E754" s="1"/>
      <c r="F754" s="366"/>
      <c r="G754" s="366"/>
      <c r="H754" s="366"/>
      <c r="I754" s="1"/>
      <c r="J754" s="3"/>
      <c r="K754" s="3"/>
      <c r="L754" s="3"/>
      <c r="M754" s="3"/>
      <c r="N754" s="3"/>
      <c r="O754" s="3"/>
      <c r="P754" s="3"/>
      <c r="Q754" s="3"/>
      <c r="R754" s="3"/>
      <c r="S754" s="3"/>
      <c r="T754" s="3"/>
      <c r="U754" s="3"/>
    </row>
    <row r="755" spans="1:21" ht="15.3">
      <c r="A755" s="365"/>
      <c r="B755" s="2"/>
      <c r="C755" s="1"/>
      <c r="D755" s="1"/>
      <c r="E755" s="1"/>
      <c r="F755" s="366"/>
      <c r="G755" s="366"/>
      <c r="H755" s="366"/>
      <c r="I755" s="1"/>
      <c r="J755" s="3"/>
      <c r="K755" s="3"/>
      <c r="L755" s="3"/>
      <c r="M755" s="3"/>
      <c r="N755" s="3"/>
      <c r="O755" s="3"/>
      <c r="P755" s="3"/>
      <c r="Q755" s="3"/>
      <c r="R755" s="3"/>
      <c r="S755" s="3"/>
      <c r="T755" s="3"/>
      <c r="U755" s="3"/>
    </row>
    <row r="756" spans="1:21" ht="15.3">
      <c r="A756" s="365"/>
      <c r="B756" s="2"/>
      <c r="C756" s="1"/>
      <c r="D756" s="1"/>
      <c r="E756" s="1"/>
      <c r="F756" s="366"/>
      <c r="G756" s="366"/>
      <c r="H756" s="366"/>
      <c r="I756" s="1"/>
      <c r="J756" s="3"/>
      <c r="K756" s="3"/>
      <c r="L756" s="3"/>
      <c r="M756" s="3"/>
      <c r="N756" s="3"/>
      <c r="O756" s="3"/>
      <c r="P756" s="3"/>
      <c r="Q756" s="3"/>
      <c r="R756" s="3"/>
      <c r="S756" s="3"/>
      <c r="T756" s="3"/>
      <c r="U756" s="3"/>
    </row>
    <row r="757" spans="1:21" ht="15.3">
      <c r="A757" s="365"/>
      <c r="B757" s="2"/>
      <c r="C757" s="1"/>
      <c r="D757" s="1"/>
      <c r="E757" s="1"/>
      <c r="F757" s="366"/>
      <c r="G757" s="366"/>
      <c r="H757" s="366"/>
      <c r="I757" s="1"/>
      <c r="J757" s="3"/>
      <c r="K757" s="3"/>
      <c r="L757" s="3"/>
      <c r="M757" s="3"/>
      <c r="N757" s="3"/>
      <c r="O757" s="3"/>
      <c r="P757" s="3"/>
      <c r="Q757" s="3"/>
      <c r="R757" s="3"/>
      <c r="S757" s="3"/>
      <c r="T757" s="3"/>
      <c r="U757" s="3"/>
    </row>
    <row r="758" spans="1:21" ht="15.3">
      <c r="A758" s="365"/>
      <c r="B758" s="2"/>
      <c r="C758" s="1"/>
      <c r="D758" s="1"/>
      <c r="E758" s="1"/>
      <c r="F758" s="366"/>
      <c r="G758" s="366"/>
      <c r="H758" s="366"/>
      <c r="I758" s="1"/>
      <c r="J758" s="3"/>
      <c r="K758" s="3"/>
      <c r="L758" s="3"/>
      <c r="M758" s="3"/>
      <c r="N758" s="3"/>
      <c r="O758" s="3"/>
      <c r="P758" s="3"/>
      <c r="Q758" s="3"/>
      <c r="R758" s="3"/>
      <c r="S758" s="3"/>
      <c r="T758" s="3"/>
      <c r="U758" s="3"/>
    </row>
    <row r="759" spans="1:21" ht="15.3">
      <c r="A759" s="365"/>
      <c r="B759" s="2"/>
      <c r="C759" s="1"/>
      <c r="D759" s="1"/>
      <c r="E759" s="1"/>
      <c r="F759" s="366"/>
      <c r="G759" s="366"/>
      <c r="H759" s="366"/>
      <c r="I759" s="1"/>
      <c r="J759" s="3"/>
      <c r="K759" s="3"/>
      <c r="L759" s="3"/>
      <c r="M759" s="3"/>
      <c r="N759" s="3"/>
      <c r="O759" s="3"/>
      <c r="P759" s="3"/>
      <c r="Q759" s="3"/>
      <c r="R759" s="3"/>
      <c r="S759" s="3"/>
      <c r="T759" s="3"/>
      <c r="U759" s="3"/>
    </row>
    <row r="760" spans="1:21" ht="15.3">
      <c r="A760" s="365"/>
      <c r="B760" s="2"/>
      <c r="C760" s="1"/>
      <c r="D760" s="1"/>
      <c r="E760" s="1"/>
      <c r="F760" s="366"/>
      <c r="G760" s="366"/>
      <c r="H760" s="366"/>
      <c r="I760" s="1"/>
      <c r="J760" s="3"/>
      <c r="K760" s="3"/>
      <c r="L760" s="3"/>
      <c r="M760" s="3"/>
      <c r="N760" s="3"/>
      <c r="O760" s="3"/>
      <c r="P760" s="3"/>
      <c r="Q760" s="3"/>
      <c r="R760" s="3"/>
      <c r="S760" s="3"/>
      <c r="T760" s="3"/>
      <c r="U760" s="3"/>
    </row>
    <row r="761" spans="1:21" ht="15.3">
      <c r="A761" s="365"/>
      <c r="B761" s="2"/>
      <c r="C761" s="1"/>
      <c r="D761" s="1"/>
      <c r="E761" s="1"/>
      <c r="F761" s="366"/>
      <c r="G761" s="366"/>
      <c r="H761" s="366"/>
      <c r="I761" s="1"/>
      <c r="J761" s="3"/>
      <c r="K761" s="3"/>
      <c r="L761" s="3"/>
      <c r="M761" s="3"/>
      <c r="N761" s="3"/>
      <c r="O761" s="3"/>
      <c r="P761" s="3"/>
      <c r="Q761" s="3"/>
      <c r="R761" s="3"/>
      <c r="S761" s="3"/>
      <c r="T761" s="3"/>
      <c r="U761" s="3"/>
    </row>
    <row r="762" spans="1:21" ht="15.3">
      <c r="A762" s="365"/>
      <c r="B762" s="2"/>
      <c r="C762" s="1"/>
      <c r="D762" s="1"/>
      <c r="E762" s="1"/>
      <c r="F762" s="366"/>
      <c r="G762" s="366"/>
      <c r="H762" s="366"/>
      <c r="I762" s="1"/>
      <c r="J762" s="3"/>
      <c r="K762" s="3"/>
      <c r="L762" s="3"/>
      <c r="M762" s="3"/>
      <c r="N762" s="3"/>
      <c r="O762" s="3"/>
      <c r="P762" s="3"/>
      <c r="Q762" s="3"/>
      <c r="R762" s="3"/>
      <c r="S762" s="3"/>
      <c r="T762" s="3"/>
      <c r="U762" s="3"/>
    </row>
    <row r="763" spans="1:21" ht="15.3">
      <c r="A763" s="365"/>
      <c r="B763" s="2"/>
      <c r="C763" s="1"/>
      <c r="D763" s="1"/>
      <c r="E763" s="1"/>
      <c r="F763" s="366"/>
      <c r="G763" s="366"/>
      <c r="H763" s="366"/>
      <c r="I763" s="1"/>
      <c r="J763" s="3"/>
      <c r="K763" s="3"/>
      <c r="L763" s="3"/>
      <c r="M763" s="3"/>
      <c r="N763" s="3"/>
      <c r="O763" s="3"/>
      <c r="P763" s="3"/>
      <c r="Q763" s="3"/>
      <c r="R763" s="3"/>
      <c r="S763" s="3"/>
      <c r="T763" s="3"/>
      <c r="U763" s="3"/>
    </row>
    <row r="764" spans="1:21" ht="15.3">
      <c r="A764" s="365"/>
      <c r="B764" s="2"/>
      <c r="C764" s="1"/>
      <c r="D764" s="1"/>
      <c r="E764" s="1"/>
      <c r="F764" s="366"/>
      <c r="G764" s="366"/>
      <c r="H764" s="366"/>
      <c r="I764" s="1"/>
      <c r="J764" s="3"/>
      <c r="K764" s="3"/>
      <c r="L764" s="3"/>
      <c r="M764" s="3"/>
      <c r="N764" s="3"/>
      <c r="O764" s="3"/>
      <c r="P764" s="3"/>
      <c r="Q764" s="3"/>
      <c r="R764" s="3"/>
      <c r="S764" s="3"/>
      <c r="T764" s="3"/>
      <c r="U764" s="3"/>
    </row>
    <row r="765" spans="1:21" ht="15.3">
      <c r="A765" s="365"/>
      <c r="B765" s="2"/>
      <c r="C765" s="1"/>
      <c r="D765" s="1"/>
      <c r="E765" s="1"/>
      <c r="F765" s="366"/>
      <c r="G765" s="366"/>
      <c r="H765" s="366"/>
      <c r="I765" s="1"/>
      <c r="J765" s="3"/>
      <c r="K765" s="3"/>
      <c r="L765" s="3"/>
      <c r="M765" s="3"/>
      <c r="N765" s="3"/>
      <c r="O765" s="3"/>
      <c r="P765" s="3"/>
      <c r="Q765" s="3"/>
      <c r="R765" s="3"/>
      <c r="S765" s="3"/>
      <c r="T765" s="3"/>
      <c r="U765" s="3"/>
    </row>
    <row r="766" spans="1:21" ht="15.3">
      <c r="A766" s="365"/>
      <c r="B766" s="2"/>
      <c r="C766" s="1"/>
      <c r="D766" s="1"/>
      <c r="E766" s="1"/>
      <c r="F766" s="366"/>
      <c r="G766" s="366"/>
      <c r="H766" s="366"/>
      <c r="I766" s="1"/>
      <c r="J766" s="3"/>
      <c r="K766" s="3"/>
      <c r="L766" s="3"/>
      <c r="M766" s="3"/>
      <c r="N766" s="3"/>
      <c r="O766" s="3"/>
      <c r="P766" s="3"/>
      <c r="Q766" s="3"/>
      <c r="R766" s="3"/>
      <c r="S766" s="3"/>
      <c r="T766" s="3"/>
      <c r="U766" s="3"/>
    </row>
    <row r="767" spans="1:21" ht="15.3">
      <c r="A767" s="365"/>
      <c r="B767" s="2"/>
      <c r="C767" s="1"/>
      <c r="D767" s="1"/>
      <c r="E767" s="1"/>
      <c r="F767" s="366"/>
      <c r="G767" s="366"/>
      <c r="H767" s="366"/>
      <c r="I767" s="1"/>
      <c r="J767" s="3"/>
      <c r="K767" s="3"/>
      <c r="L767" s="3"/>
      <c r="M767" s="3"/>
      <c r="N767" s="3"/>
      <c r="O767" s="3"/>
      <c r="P767" s="3"/>
      <c r="Q767" s="3"/>
      <c r="R767" s="3"/>
      <c r="S767" s="3"/>
      <c r="T767" s="3"/>
      <c r="U767" s="3"/>
    </row>
    <row r="768" spans="1:21" ht="15.3">
      <c r="A768" s="365"/>
      <c r="B768" s="2"/>
      <c r="C768" s="1"/>
      <c r="D768" s="1"/>
      <c r="E768" s="1"/>
      <c r="F768" s="366"/>
      <c r="G768" s="366"/>
      <c r="H768" s="366"/>
      <c r="I768" s="1"/>
      <c r="J768" s="3"/>
      <c r="K768" s="3"/>
      <c r="L768" s="3"/>
      <c r="M768" s="3"/>
      <c r="N768" s="3"/>
      <c r="O768" s="3"/>
      <c r="P768" s="3"/>
      <c r="Q768" s="3"/>
      <c r="R768" s="3"/>
      <c r="S768" s="3"/>
      <c r="T768" s="3"/>
      <c r="U768" s="3"/>
    </row>
    <row r="769" spans="1:21" ht="15.3">
      <c r="A769" s="365"/>
      <c r="B769" s="2"/>
      <c r="C769" s="1"/>
      <c r="D769" s="1"/>
      <c r="E769" s="1"/>
      <c r="F769" s="366"/>
      <c r="G769" s="366"/>
      <c r="H769" s="366"/>
      <c r="I769" s="1"/>
      <c r="J769" s="3"/>
      <c r="K769" s="3"/>
      <c r="L769" s="3"/>
      <c r="M769" s="3"/>
      <c r="N769" s="3"/>
      <c r="O769" s="3"/>
      <c r="P769" s="3"/>
      <c r="Q769" s="3"/>
      <c r="R769" s="3"/>
      <c r="S769" s="3"/>
      <c r="T769" s="3"/>
      <c r="U769" s="3"/>
    </row>
    <row r="770" spans="1:21" ht="15.3">
      <c r="A770" s="365"/>
      <c r="B770" s="2"/>
      <c r="C770" s="1"/>
      <c r="D770" s="1"/>
      <c r="E770" s="1"/>
      <c r="F770" s="366"/>
      <c r="G770" s="366"/>
      <c r="H770" s="366"/>
      <c r="I770" s="1"/>
      <c r="J770" s="3"/>
      <c r="K770" s="3"/>
      <c r="L770" s="3"/>
      <c r="M770" s="3"/>
      <c r="N770" s="3"/>
      <c r="O770" s="3"/>
      <c r="P770" s="3"/>
      <c r="Q770" s="3"/>
      <c r="R770" s="3"/>
      <c r="S770" s="3"/>
      <c r="T770" s="3"/>
      <c r="U770" s="3"/>
    </row>
    <row r="771" spans="1:21" ht="15.3">
      <c r="A771" s="365"/>
      <c r="B771" s="2"/>
      <c r="C771" s="1"/>
      <c r="D771" s="1"/>
      <c r="E771" s="1"/>
      <c r="F771" s="366"/>
      <c r="G771" s="366"/>
      <c r="H771" s="366"/>
      <c r="I771" s="1"/>
      <c r="J771" s="3"/>
      <c r="K771" s="3"/>
      <c r="L771" s="3"/>
      <c r="M771" s="3"/>
      <c r="N771" s="3"/>
      <c r="O771" s="3"/>
      <c r="P771" s="3"/>
      <c r="Q771" s="3"/>
      <c r="R771" s="3"/>
      <c r="S771" s="3"/>
      <c r="T771" s="3"/>
      <c r="U771" s="3"/>
    </row>
    <row r="772" spans="1:21" ht="15.3">
      <c r="A772" s="365"/>
      <c r="B772" s="2"/>
      <c r="C772" s="1"/>
      <c r="D772" s="1"/>
      <c r="E772" s="1"/>
      <c r="F772" s="366"/>
      <c r="G772" s="366"/>
      <c r="H772" s="366"/>
      <c r="I772" s="1"/>
      <c r="J772" s="3"/>
      <c r="K772" s="3"/>
      <c r="L772" s="3"/>
      <c r="M772" s="3"/>
      <c r="N772" s="3"/>
      <c r="O772" s="3"/>
      <c r="P772" s="3"/>
      <c r="Q772" s="3"/>
      <c r="R772" s="3"/>
      <c r="S772" s="3"/>
      <c r="T772" s="3"/>
      <c r="U772" s="3"/>
    </row>
    <row r="773" spans="1:21" ht="15.3">
      <c r="A773" s="365"/>
      <c r="B773" s="2"/>
      <c r="C773" s="1"/>
      <c r="D773" s="1"/>
      <c r="E773" s="1"/>
      <c r="F773" s="366"/>
      <c r="G773" s="366"/>
      <c r="H773" s="366"/>
      <c r="I773" s="1"/>
      <c r="J773" s="3"/>
      <c r="K773" s="3"/>
      <c r="L773" s="3"/>
      <c r="M773" s="3"/>
      <c r="N773" s="3"/>
      <c r="O773" s="3"/>
      <c r="P773" s="3"/>
      <c r="Q773" s="3"/>
      <c r="R773" s="3"/>
      <c r="S773" s="3"/>
      <c r="T773" s="3"/>
      <c r="U773" s="3"/>
    </row>
    <row r="774" spans="1:21" ht="15.3">
      <c r="A774" s="365"/>
      <c r="B774" s="2"/>
      <c r="C774" s="1"/>
      <c r="D774" s="1"/>
      <c r="E774" s="1"/>
      <c r="F774" s="366"/>
      <c r="G774" s="366"/>
      <c r="H774" s="366"/>
      <c r="I774" s="1"/>
      <c r="J774" s="3"/>
      <c r="K774" s="3"/>
      <c r="L774" s="3"/>
      <c r="M774" s="3"/>
      <c r="N774" s="3"/>
      <c r="O774" s="3"/>
      <c r="P774" s="3"/>
      <c r="Q774" s="3"/>
      <c r="R774" s="3"/>
      <c r="S774" s="3"/>
      <c r="T774" s="3"/>
      <c r="U774" s="3"/>
    </row>
    <row r="775" spans="1:21" ht="15.3">
      <c r="A775" s="365"/>
      <c r="B775" s="2"/>
      <c r="C775" s="1"/>
      <c r="D775" s="1"/>
      <c r="E775" s="1"/>
      <c r="F775" s="366"/>
      <c r="G775" s="366"/>
      <c r="H775" s="366"/>
      <c r="I775" s="1"/>
      <c r="J775" s="3"/>
      <c r="K775" s="3"/>
      <c r="L775" s="3"/>
      <c r="M775" s="3"/>
      <c r="N775" s="3"/>
      <c r="O775" s="3"/>
      <c r="P775" s="3"/>
      <c r="Q775" s="3"/>
      <c r="R775" s="3"/>
      <c r="S775" s="3"/>
      <c r="T775" s="3"/>
      <c r="U775" s="3"/>
    </row>
    <row r="776" spans="1:21" ht="15.3">
      <c r="A776" s="365"/>
      <c r="B776" s="2"/>
      <c r="C776" s="1"/>
      <c r="D776" s="1"/>
      <c r="E776" s="1"/>
      <c r="F776" s="366"/>
      <c r="G776" s="366"/>
      <c r="H776" s="366"/>
      <c r="I776" s="1"/>
      <c r="J776" s="3"/>
      <c r="K776" s="3"/>
      <c r="L776" s="3"/>
      <c r="M776" s="3"/>
      <c r="N776" s="3"/>
      <c r="O776" s="3"/>
      <c r="P776" s="3"/>
      <c r="Q776" s="3"/>
      <c r="R776" s="3"/>
      <c r="S776" s="3"/>
      <c r="T776" s="3"/>
      <c r="U776" s="3"/>
    </row>
    <row r="777" spans="1:21" ht="15.3">
      <c r="A777" s="365"/>
      <c r="B777" s="2"/>
      <c r="C777" s="1"/>
      <c r="D777" s="1"/>
      <c r="E777" s="1"/>
      <c r="F777" s="366"/>
      <c r="G777" s="366"/>
      <c r="H777" s="366"/>
      <c r="I777" s="1"/>
      <c r="J777" s="3"/>
      <c r="K777" s="3"/>
      <c r="L777" s="3"/>
      <c r="M777" s="3"/>
      <c r="N777" s="3"/>
      <c r="O777" s="3"/>
      <c r="P777" s="3"/>
      <c r="Q777" s="3"/>
      <c r="R777" s="3"/>
      <c r="S777" s="3"/>
      <c r="T777" s="3"/>
      <c r="U777" s="3"/>
    </row>
    <row r="778" spans="1:21" ht="15.3">
      <c r="A778" s="365"/>
      <c r="B778" s="2"/>
      <c r="C778" s="1"/>
      <c r="D778" s="1"/>
      <c r="E778" s="1"/>
      <c r="F778" s="366"/>
      <c r="G778" s="366"/>
      <c r="H778" s="366"/>
      <c r="I778" s="1"/>
      <c r="J778" s="3"/>
      <c r="K778" s="3"/>
      <c r="L778" s="3"/>
      <c r="M778" s="3"/>
      <c r="N778" s="3"/>
      <c r="O778" s="3"/>
      <c r="P778" s="3"/>
      <c r="Q778" s="3"/>
      <c r="R778" s="3"/>
      <c r="S778" s="3"/>
      <c r="T778" s="3"/>
      <c r="U778" s="3"/>
    </row>
    <row r="779" spans="1:21" ht="15.3">
      <c r="A779" s="365"/>
      <c r="B779" s="2"/>
      <c r="C779" s="1"/>
      <c r="D779" s="1"/>
      <c r="E779" s="1"/>
      <c r="F779" s="366"/>
      <c r="G779" s="366"/>
      <c r="H779" s="366"/>
      <c r="I779" s="1"/>
      <c r="J779" s="3"/>
      <c r="K779" s="3"/>
      <c r="L779" s="3"/>
      <c r="M779" s="3"/>
      <c r="N779" s="3"/>
      <c r="O779" s="3"/>
      <c r="P779" s="3"/>
      <c r="Q779" s="3"/>
      <c r="R779" s="3"/>
      <c r="S779" s="3"/>
      <c r="T779" s="3"/>
      <c r="U779" s="3"/>
    </row>
    <row r="780" spans="1:21" ht="15.3">
      <c r="A780" s="365"/>
      <c r="B780" s="2"/>
      <c r="C780" s="1"/>
      <c r="D780" s="1"/>
      <c r="E780" s="1"/>
      <c r="F780" s="366"/>
      <c r="G780" s="366"/>
      <c r="H780" s="366"/>
      <c r="I780" s="1"/>
      <c r="J780" s="3"/>
      <c r="K780" s="3"/>
      <c r="L780" s="3"/>
      <c r="M780" s="3"/>
      <c r="N780" s="3"/>
      <c r="O780" s="3"/>
      <c r="P780" s="3"/>
      <c r="Q780" s="3"/>
      <c r="R780" s="3"/>
      <c r="S780" s="3"/>
      <c r="T780" s="3"/>
      <c r="U780" s="3"/>
    </row>
    <row r="781" spans="1:21" ht="15.3">
      <c r="A781" s="365"/>
      <c r="B781" s="2"/>
      <c r="C781" s="1"/>
      <c r="D781" s="1"/>
      <c r="E781" s="1"/>
      <c r="F781" s="366"/>
      <c r="G781" s="366"/>
      <c r="H781" s="366"/>
      <c r="I781" s="1"/>
      <c r="J781" s="3"/>
      <c r="K781" s="3"/>
      <c r="L781" s="3"/>
      <c r="M781" s="3"/>
      <c r="N781" s="3"/>
      <c r="O781" s="3"/>
      <c r="P781" s="3"/>
      <c r="Q781" s="3"/>
      <c r="R781" s="3"/>
      <c r="S781" s="3"/>
      <c r="T781" s="3"/>
      <c r="U781" s="3"/>
    </row>
    <row r="782" spans="1:21" ht="15.3">
      <c r="A782" s="365"/>
      <c r="B782" s="2"/>
      <c r="C782" s="1"/>
      <c r="D782" s="1"/>
      <c r="E782" s="1"/>
      <c r="F782" s="366"/>
      <c r="G782" s="366"/>
      <c r="H782" s="366"/>
      <c r="I782" s="1"/>
      <c r="J782" s="3"/>
      <c r="K782" s="3"/>
      <c r="L782" s="3"/>
      <c r="M782" s="3"/>
      <c r="N782" s="3"/>
      <c r="O782" s="3"/>
      <c r="P782" s="3"/>
      <c r="Q782" s="3"/>
      <c r="R782" s="3"/>
      <c r="S782" s="3"/>
      <c r="T782" s="3"/>
      <c r="U782" s="3"/>
    </row>
    <row r="783" spans="1:21" ht="15.3">
      <c r="A783" s="365"/>
      <c r="B783" s="2"/>
      <c r="C783" s="1"/>
      <c r="D783" s="1"/>
      <c r="E783" s="1"/>
      <c r="F783" s="366"/>
      <c r="G783" s="366"/>
      <c r="H783" s="366"/>
      <c r="I783" s="1"/>
      <c r="J783" s="3"/>
      <c r="K783" s="3"/>
      <c r="L783" s="3"/>
      <c r="M783" s="3"/>
      <c r="N783" s="3"/>
      <c r="O783" s="3"/>
      <c r="P783" s="3"/>
      <c r="Q783" s="3"/>
      <c r="R783" s="3"/>
      <c r="S783" s="3"/>
      <c r="T783" s="3"/>
      <c r="U783" s="3"/>
    </row>
    <row r="784" spans="1:21" ht="15.3">
      <c r="A784" s="365"/>
      <c r="B784" s="2"/>
      <c r="C784" s="1"/>
      <c r="D784" s="1"/>
      <c r="E784" s="1"/>
      <c r="F784" s="366"/>
      <c r="G784" s="366"/>
      <c r="H784" s="366"/>
      <c r="I784" s="1"/>
      <c r="J784" s="3"/>
      <c r="K784" s="3"/>
      <c r="L784" s="3"/>
      <c r="M784" s="3"/>
      <c r="N784" s="3"/>
      <c r="O784" s="3"/>
      <c r="P784" s="3"/>
      <c r="Q784" s="3"/>
      <c r="R784" s="3"/>
      <c r="S784" s="3"/>
      <c r="T784" s="3"/>
      <c r="U784" s="3"/>
    </row>
    <row r="785" spans="1:21" ht="15.3">
      <c r="A785" s="365"/>
      <c r="B785" s="2"/>
      <c r="C785" s="1"/>
      <c r="D785" s="1"/>
      <c r="E785" s="1"/>
      <c r="F785" s="366"/>
      <c r="G785" s="366"/>
      <c r="H785" s="366"/>
      <c r="I785" s="1"/>
      <c r="J785" s="3"/>
      <c r="K785" s="3"/>
      <c r="L785" s="3"/>
      <c r="M785" s="3"/>
      <c r="N785" s="3"/>
      <c r="O785" s="3"/>
      <c r="P785" s="3"/>
      <c r="Q785" s="3"/>
      <c r="R785" s="3"/>
      <c r="S785" s="3"/>
      <c r="T785" s="3"/>
      <c r="U785" s="3"/>
    </row>
    <row r="786" spans="1:21" ht="15.3">
      <c r="A786" s="365"/>
      <c r="B786" s="2"/>
      <c r="C786" s="1"/>
      <c r="D786" s="1"/>
      <c r="E786" s="1"/>
      <c r="F786" s="366"/>
      <c r="G786" s="366"/>
      <c r="H786" s="366"/>
      <c r="I786" s="1"/>
      <c r="J786" s="3"/>
      <c r="K786" s="3"/>
      <c r="L786" s="3"/>
      <c r="M786" s="3"/>
      <c r="N786" s="3"/>
      <c r="O786" s="3"/>
      <c r="P786" s="3"/>
      <c r="Q786" s="3"/>
      <c r="R786" s="3"/>
      <c r="S786" s="3"/>
      <c r="T786" s="3"/>
      <c r="U786" s="3"/>
    </row>
    <row r="787" spans="1:21" ht="15.3">
      <c r="A787" s="365"/>
      <c r="B787" s="2"/>
      <c r="C787" s="1"/>
      <c r="D787" s="1"/>
      <c r="E787" s="1"/>
      <c r="F787" s="366"/>
      <c r="G787" s="366"/>
      <c r="H787" s="366"/>
      <c r="I787" s="1"/>
      <c r="J787" s="3"/>
      <c r="K787" s="3"/>
      <c r="L787" s="3"/>
      <c r="M787" s="3"/>
      <c r="N787" s="3"/>
      <c r="O787" s="3"/>
      <c r="P787" s="3"/>
      <c r="Q787" s="3"/>
      <c r="R787" s="3"/>
      <c r="S787" s="3"/>
      <c r="T787" s="3"/>
      <c r="U787" s="3"/>
    </row>
    <row r="788" spans="1:21" ht="15.3">
      <c r="A788" s="365"/>
      <c r="B788" s="2"/>
      <c r="C788" s="1"/>
      <c r="D788" s="1"/>
      <c r="E788" s="1"/>
      <c r="F788" s="366"/>
      <c r="G788" s="366"/>
      <c r="H788" s="366"/>
      <c r="I788" s="1"/>
      <c r="J788" s="3"/>
      <c r="K788" s="3"/>
      <c r="L788" s="3"/>
      <c r="M788" s="3"/>
      <c r="N788" s="3"/>
      <c r="O788" s="3"/>
      <c r="P788" s="3"/>
      <c r="Q788" s="3"/>
      <c r="R788" s="3"/>
      <c r="S788" s="3"/>
      <c r="T788" s="3"/>
      <c r="U788" s="3"/>
    </row>
    <row r="789" spans="1:21" ht="15.3">
      <c r="A789" s="365"/>
      <c r="B789" s="2"/>
      <c r="C789" s="1"/>
      <c r="D789" s="1"/>
      <c r="E789" s="1"/>
      <c r="F789" s="366"/>
      <c r="G789" s="366"/>
      <c r="H789" s="366"/>
      <c r="I789" s="1"/>
      <c r="J789" s="3"/>
      <c r="K789" s="3"/>
      <c r="L789" s="3"/>
      <c r="M789" s="3"/>
      <c r="N789" s="3"/>
      <c r="O789" s="3"/>
      <c r="P789" s="3"/>
      <c r="Q789" s="3"/>
      <c r="R789" s="3"/>
      <c r="S789" s="3"/>
      <c r="T789" s="3"/>
      <c r="U789" s="3"/>
    </row>
    <row r="790" spans="1:21" ht="15.3">
      <c r="A790" s="365"/>
      <c r="B790" s="2"/>
      <c r="C790" s="1"/>
      <c r="D790" s="1"/>
      <c r="E790" s="1"/>
      <c r="F790" s="366"/>
      <c r="G790" s="366"/>
      <c r="H790" s="366"/>
      <c r="I790" s="1"/>
      <c r="J790" s="3"/>
      <c r="K790" s="3"/>
      <c r="L790" s="3"/>
      <c r="M790" s="3"/>
      <c r="N790" s="3"/>
      <c r="O790" s="3"/>
      <c r="P790" s="3"/>
      <c r="Q790" s="3"/>
      <c r="R790" s="3"/>
      <c r="S790" s="3"/>
      <c r="T790" s="3"/>
      <c r="U790" s="3"/>
    </row>
    <row r="791" spans="1:21" ht="15.3">
      <c r="A791" s="365"/>
      <c r="B791" s="2"/>
      <c r="C791" s="1"/>
      <c r="D791" s="1"/>
      <c r="E791" s="1"/>
      <c r="F791" s="366"/>
      <c r="G791" s="366"/>
      <c r="H791" s="366"/>
      <c r="I791" s="1"/>
      <c r="J791" s="3"/>
      <c r="K791" s="3"/>
      <c r="L791" s="3"/>
      <c r="M791" s="3"/>
      <c r="N791" s="3"/>
      <c r="O791" s="3"/>
      <c r="P791" s="3"/>
      <c r="Q791" s="3"/>
      <c r="R791" s="3"/>
      <c r="S791" s="3"/>
      <c r="T791" s="3"/>
      <c r="U791" s="3"/>
    </row>
    <row r="792" spans="1:21" ht="15.3">
      <c r="A792" s="365"/>
      <c r="B792" s="2"/>
      <c r="C792" s="1"/>
      <c r="D792" s="1"/>
      <c r="E792" s="1"/>
      <c r="F792" s="366"/>
      <c r="G792" s="366"/>
      <c r="H792" s="366"/>
      <c r="I792" s="1"/>
      <c r="J792" s="3"/>
      <c r="K792" s="3"/>
      <c r="L792" s="3"/>
      <c r="M792" s="3"/>
      <c r="N792" s="3"/>
      <c r="O792" s="3"/>
      <c r="P792" s="3"/>
      <c r="Q792" s="3"/>
      <c r="R792" s="3"/>
      <c r="S792" s="3"/>
      <c r="T792" s="3"/>
      <c r="U792" s="3"/>
    </row>
    <row r="793" spans="1:21" ht="15.3">
      <c r="A793" s="365"/>
      <c r="B793" s="2"/>
      <c r="C793" s="1"/>
      <c r="D793" s="1"/>
      <c r="E793" s="1"/>
      <c r="F793" s="366"/>
      <c r="G793" s="366"/>
      <c r="H793" s="366"/>
      <c r="I793" s="1"/>
      <c r="J793" s="3"/>
      <c r="K793" s="3"/>
      <c r="L793" s="3"/>
      <c r="M793" s="3"/>
      <c r="N793" s="3"/>
      <c r="O793" s="3"/>
      <c r="P793" s="3"/>
      <c r="Q793" s="3"/>
      <c r="R793" s="3"/>
      <c r="S793" s="3"/>
      <c r="T793" s="3"/>
      <c r="U793" s="3"/>
    </row>
    <row r="794" spans="1:21" ht="15.3">
      <c r="A794" s="365"/>
      <c r="B794" s="2"/>
      <c r="C794" s="1"/>
      <c r="D794" s="1"/>
      <c r="E794" s="1"/>
      <c r="F794" s="366"/>
      <c r="G794" s="366"/>
      <c r="H794" s="366"/>
      <c r="I794" s="1"/>
      <c r="J794" s="3"/>
      <c r="K794" s="3"/>
      <c r="L794" s="3"/>
      <c r="M794" s="3"/>
      <c r="N794" s="3"/>
      <c r="O794" s="3"/>
      <c r="P794" s="3"/>
      <c r="Q794" s="3"/>
      <c r="R794" s="3"/>
      <c r="S794" s="3"/>
      <c r="T794" s="3"/>
      <c r="U794" s="3"/>
    </row>
    <row r="795" spans="1:21" ht="15.3">
      <c r="A795" s="365"/>
      <c r="B795" s="2"/>
      <c r="C795" s="1"/>
      <c r="D795" s="1"/>
      <c r="E795" s="1"/>
      <c r="F795" s="366"/>
      <c r="G795" s="366"/>
      <c r="H795" s="366"/>
      <c r="I795" s="1"/>
      <c r="J795" s="3"/>
      <c r="K795" s="3"/>
      <c r="L795" s="3"/>
      <c r="M795" s="3"/>
      <c r="N795" s="3"/>
      <c r="O795" s="3"/>
      <c r="P795" s="3"/>
      <c r="Q795" s="3"/>
      <c r="R795" s="3"/>
      <c r="S795" s="3"/>
      <c r="T795" s="3"/>
      <c r="U795" s="3"/>
    </row>
    <row r="796" spans="1:21" ht="15.3">
      <c r="A796" s="365"/>
      <c r="B796" s="2"/>
      <c r="C796" s="1"/>
      <c r="D796" s="1"/>
      <c r="E796" s="1"/>
      <c r="F796" s="366"/>
      <c r="G796" s="366"/>
      <c r="H796" s="366"/>
      <c r="I796" s="1"/>
      <c r="J796" s="3"/>
      <c r="K796" s="3"/>
      <c r="L796" s="3"/>
      <c r="M796" s="3"/>
      <c r="N796" s="3"/>
      <c r="O796" s="3"/>
      <c r="P796" s="3"/>
      <c r="Q796" s="3"/>
      <c r="R796" s="3"/>
      <c r="S796" s="3"/>
      <c r="T796" s="3"/>
      <c r="U796" s="3"/>
    </row>
    <row r="797" spans="1:21" ht="15.3">
      <c r="A797" s="365"/>
      <c r="B797" s="2"/>
      <c r="C797" s="1"/>
      <c r="D797" s="1"/>
      <c r="E797" s="1"/>
      <c r="F797" s="366"/>
      <c r="G797" s="366"/>
      <c r="H797" s="366"/>
      <c r="I797" s="1"/>
      <c r="J797" s="3"/>
      <c r="K797" s="3"/>
      <c r="L797" s="3"/>
      <c r="M797" s="3"/>
      <c r="N797" s="3"/>
      <c r="O797" s="3"/>
      <c r="P797" s="3"/>
      <c r="Q797" s="3"/>
      <c r="R797" s="3"/>
      <c r="S797" s="3"/>
      <c r="T797" s="3"/>
      <c r="U797" s="3"/>
    </row>
    <row r="798" spans="1:21" ht="15.3">
      <c r="A798" s="365"/>
      <c r="B798" s="2"/>
      <c r="C798" s="1"/>
      <c r="D798" s="1"/>
      <c r="E798" s="1"/>
      <c r="F798" s="366"/>
      <c r="G798" s="366"/>
      <c r="H798" s="366"/>
      <c r="I798" s="1"/>
      <c r="J798" s="3"/>
      <c r="K798" s="3"/>
      <c r="L798" s="3"/>
      <c r="M798" s="3"/>
      <c r="N798" s="3"/>
      <c r="O798" s="3"/>
      <c r="P798" s="3"/>
      <c r="Q798" s="3"/>
      <c r="R798" s="3"/>
      <c r="S798" s="3"/>
      <c r="T798" s="3"/>
      <c r="U798" s="3"/>
    </row>
    <row r="799" spans="1:21" ht="15.3">
      <c r="A799" s="365"/>
      <c r="B799" s="2"/>
      <c r="C799" s="1"/>
      <c r="D799" s="1"/>
      <c r="E799" s="1"/>
      <c r="F799" s="366"/>
      <c r="G799" s="366"/>
      <c r="H799" s="366"/>
      <c r="I799" s="1"/>
      <c r="J799" s="3"/>
      <c r="K799" s="3"/>
      <c r="L799" s="3"/>
      <c r="M799" s="3"/>
      <c r="N799" s="3"/>
      <c r="O799" s="3"/>
      <c r="P799" s="3"/>
      <c r="Q799" s="3"/>
      <c r="R799" s="3"/>
      <c r="S799" s="3"/>
      <c r="T799" s="3"/>
      <c r="U799" s="3"/>
    </row>
    <row r="800" spans="1:21" ht="15.3">
      <c r="A800" s="365"/>
      <c r="B800" s="2"/>
      <c r="C800" s="1"/>
      <c r="D800" s="1"/>
      <c r="E800" s="1"/>
      <c r="F800" s="366"/>
      <c r="G800" s="366"/>
      <c r="H800" s="366"/>
      <c r="I800" s="1"/>
      <c r="J800" s="3"/>
      <c r="K800" s="3"/>
      <c r="L800" s="3"/>
      <c r="M800" s="3"/>
      <c r="N800" s="3"/>
      <c r="O800" s="3"/>
      <c r="P800" s="3"/>
      <c r="Q800" s="3"/>
      <c r="R800" s="3"/>
      <c r="S800" s="3"/>
      <c r="T800" s="3"/>
      <c r="U800" s="3"/>
    </row>
    <row r="801" spans="1:21" ht="15.3">
      <c r="A801" s="365"/>
      <c r="B801" s="2"/>
      <c r="C801" s="1"/>
      <c r="D801" s="1"/>
      <c r="E801" s="1"/>
      <c r="F801" s="366"/>
      <c r="G801" s="366"/>
      <c r="H801" s="366"/>
      <c r="I801" s="1"/>
      <c r="J801" s="3"/>
      <c r="K801" s="3"/>
      <c r="L801" s="3"/>
      <c r="M801" s="3"/>
      <c r="N801" s="3"/>
      <c r="O801" s="3"/>
      <c r="P801" s="3"/>
      <c r="Q801" s="3"/>
      <c r="R801" s="3"/>
      <c r="S801" s="3"/>
      <c r="T801" s="3"/>
      <c r="U801" s="3"/>
    </row>
    <row r="802" spans="1:21" ht="15.3">
      <c r="A802" s="365"/>
      <c r="B802" s="2"/>
      <c r="C802" s="1"/>
      <c r="D802" s="1"/>
      <c r="E802" s="1"/>
      <c r="F802" s="366"/>
      <c r="G802" s="366"/>
      <c r="H802" s="366"/>
      <c r="I802" s="1"/>
      <c r="J802" s="3"/>
      <c r="K802" s="3"/>
      <c r="L802" s="3"/>
      <c r="M802" s="3"/>
      <c r="N802" s="3"/>
      <c r="O802" s="3"/>
      <c r="P802" s="3"/>
      <c r="Q802" s="3"/>
      <c r="R802" s="3"/>
      <c r="S802" s="3"/>
      <c r="T802" s="3"/>
      <c r="U802" s="3"/>
    </row>
    <row r="803" spans="1:21" ht="15.3">
      <c r="A803" s="365"/>
      <c r="B803" s="2"/>
      <c r="C803" s="1"/>
      <c r="D803" s="1"/>
      <c r="E803" s="1"/>
      <c r="F803" s="366"/>
      <c r="G803" s="366"/>
      <c r="H803" s="366"/>
      <c r="I803" s="1"/>
      <c r="J803" s="3"/>
      <c r="K803" s="3"/>
      <c r="L803" s="3"/>
      <c r="M803" s="3"/>
      <c r="N803" s="3"/>
      <c r="O803" s="3"/>
      <c r="P803" s="3"/>
      <c r="Q803" s="3"/>
      <c r="R803" s="3"/>
      <c r="S803" s="3"/>
      <c r="T803" s="3"/>
      <c r="U803" s="3"/>
    </row>
    <row r="804" spans="1:21" ht="15.3">
      <c r="A804" s="365"/>
      <c r="B804" s="2"/>
      <c r="C804" s="1"/>
      <c r="D804" s="1"/>
      <c r="E804" s="1"/>
      <c r="F804" s="366"/>
      <c r="G804" s="366"/>
      <c r="H804" s="366"/>
      <c r="I804" s="1"/>
      <c r="J804" s="3"/>
      <c r="K804" s="3"/>
      <c r="L804" s="3"/>
      <c r="M804" s="3"/>
      <c r="N804" s="3"/>
      <c r="O804" s="3"/>
      <c r="P804" s="3"/>
      <c r="Q804" s="3"/>
      <c r="R804" s="3"/>
      <c r="S804" s="3"/>
      <c r="T804" s="3"/>
      <c r="U804" s="3"/>
    </row>
    <row r="805" spans="1:21" ht="15.3">
      <c r="A805" s="365"/>
      <c r="B805" s="2"/>
      <c r="C805" s="1"/>
      <c r="D805" s="1"/>
      <c r="E805" s="1"/>
      <c r="F805" s="366"/>
      <c r="G805" s="366"/>
      <c r="H805" s="366"/>
      <c r="I805" s="1"/>
      <c r="J805" s="3"/>
      <c r="K805" s="3"/>
      <c r="L805" s="3"/>
      <c r="M805" s="3"/>
      <c r="N805" s="3"/>
      <c r="O805" s="3"/>
      <c r="P805" s="3"/>
      <c r="Q805" s="3"/>
      <c r="R805" s="3"/>
      <c r="S805" s="3"/>
      <c r="T805" s="3"/>
      <c r="U805" s="3"/>
    </row>
    <row r="806" spans="1:21" ht="15.3">
      <c r="A806" s="365"/>
      <c r="B806" s="2"/>
      <c r="C806" s="1"/>
      <c r="D806" s="1"/>
      <c r="E806" s="1"/>
      <c r="F806" s="366"/>
      <c r="G806" s="366"/>
      <c r="H806" s="366"/>
      <c r="I806" s="1"/>
      <c r="J806" s="3"/>
      <c r="K806" s="3"/>
      <c r="L806" s="3"/>
      <c r="M806" s="3"/>
      <c r="N806" s="3"/>
      <c r="O806" s="3"/>
      <c r="P806" s="3"/>
      <c r="Q806" s="3"/>
      <c r="R806" s="3"/>
      <c r="S806" s="3"/>
      <c r="T806" s="3"/>
      <c r="U806" s="3"/>
    </row>
    <row r="807" spans="1:21" ht="15.3">
      <c r="A807" s="365"/>
      <c r="B807" s="2"/>
      <c r="C807" s="1"/>
      <c r="D807" s="1"/>
      <c r="E807" s="1"/>
      <c r="F807" s="366"/>
      <c r="G807" s="366"/>
      <c r="H807" s="366"/>
      <c r="I807" s="1"/>
      <c r="J807" s="3"/>
      <c r="K807" s="3"/>
      <c r="L807" s="3"/>
      <c r="M807" s="3"/>
      <c r="N807" s="3"/>
      <c r="O807" s="3"/>
      <c r="P807" s="3"/>
      <c r="Q807" s="3"/>
      <c r="R807" s="3"/>
      <c r="S807" s="3"/>
      <c r="T807" s="3"/>
      <c r="U807" s="3"/>
    </row>
    <row r="808" spans="1:21" ht="15.3">
      <c r="A808" s="365"/>
      <c r="B808" s="2"/>
      <c r="C808" s="1"/>
      <c r="D808" s="1"/>
      <c r="E808" s="1"/>
      <c r="F808" s="366"/>
      <c r="G808" s="366"/>
      <c r="H808" s="366"/>
      <c r="I808" s="1"/>
      <c r="J808" s="3"/>
      <c r="K808" s="3"/>
      <c r="L808" s="3"/>
      <c r="M808" s="3"/>
      <c r="N808" s="3"/>
      <c r="O808" s="3"/>
      <c r="P808" s="3"/>
      <c r="Q808" s="3"/>
      <c r="R808" s="3"/>
      <c r="S808" s="3"/>
      <c r="T808" s="3"/>
      <c r="U808" s="3"/>
    </row>
    <row r="809" spans="1:21" ht="15.3">
      <c r="A809" s="365"/>
      <c r="B809" s="2"/>
      <c r="C809" s="1"/>
      <c r="D809" s="1"/>
      <c r="E809" s="1"/>
      <c r="F809" s="366"/>
      <c r="G809" s="366"/>
      <c r="H809" s="366"/>
      <c r="I809" s="1"/>
      <c r="J809" s="3"/>
      <c r="K809" s="3"/>
      <c r="L809" s="3"/>
      <c r="M809" s="3"/>
      <c r="N809" s="3"/>
      <c r="O809" s="3"/>
      <c r="P809" s="3"/>
      <c r="Q809" s="3"/>
      <c r="R809" s="3"/>
      <c r="S809" s="3"/>
      <c r="T809" s="3"/>
      <c r="U809" s="3"/>
    </row>
    <row r="810" spans="1:21" ht="15.3">
      <c r="A810" s="365"/>
      <c r="B810" s="2"/>
      <c r="C810" s="1"/>
      <c r="D810" s="1"/>
      <c r="E810" s="1"/>
      <c r="F810" s="366"/>
      <c r="G810" s="366"/>
      <c r="H810" s="366"/>
      <c r="I810" s="1"/>
      <c r="J810" s="3"/>
      <c r="K810" s="3"/>
      <c r="L810" s="3"/>
      <c r="M810" s="3"/>
      <c r="N810" s="3"/>
      <c r="O810" s="3"/>
      <c r="P810" s="3"/>
      <c r="Q810" s="3"/>
      <c r="R810" s="3"/>
      <c r="S810" s="3"/>
      <c r="T810" s="3"/>
      <c r="U810" s="3"/>
    </row>
    <row r="811" spans="1:21" ht="15.3">
      <c r="A811" s="365"/>
      <c r="B811" s="2"/>
      <c r="C811" s="1"/>
      <c r="D811" s="1"/>
      <c r="E811" s="1"/>
      <c r="F811" s="366"/>
      <c r="G811" s="366"/>
      <c r="H811" s="366"/>
      <c r="I811" s="1"/>
      <c r="J811" s="3"/>
      <c r="K811" s="3"/>
      <c r="L811" s="3"/>
      <c r="M811" s="3"/>
      <c r="N811" s="3"/>
      <c r="O811" s="3"/>
      <c r="P811" s="3"/>
      <c r="Q811" s="3"/>
      <c r="R811" s="3"/>
      <c r="S811" s="3"/>
      <c r="T811" s="3"/>
      <c r="U811" s="3"/>
    </row>
    <row r="812" spans="1:21" ht="15.3">
      <c r="A812" s="365"/>
      <c r="B812" s="2"/>
      <c r="C812" s="1"/>
      <c r="D812" s="1"/>
      <c r="E812" s="1"/>
      <c r="F812" s="366"/>
      <c r="G812" s="366"/>
      <c r="H812" s="366"/>
      <c r="I812" s="1"/>
      <c r="J812" s="3"/>
      <c r="K812" s="3"/>
      <c r="L812" s="3"/>
      <c r="M812" s="3"/>
      <c r="N812" s="3"/>
      <c r="O812" s="3"/>
      <c r="P812" s="3"/>
      <c r="Q812" s="3"/>
      <c r="R812" s="3"/>
      <c r="S812" s="3"/>
      <c r="T812" s="3"/>
      <c r="U812" s="3"/>
    </row>
    <row r="813" spans="1:21" ht="15.3">
      <c r="A813" s="365"/>
      <c r="B813" s="2"/>
      <c r="C813" s="1"/>
      <c r="D813" s="1"/>
      <c r="E813" s="1"/>
      <c r="F813" s="366"/>
      <c r="G813" s="366"/>
      <c r="H813" s="366"/>
      <c r="I813" s="1"/>
      <c r="J813" s="3"/>
      <c r="K813" s="3"/>
      <c r="L813" s="3"/>
      <c r="M813" s="3"/>
      <c r="N813" s="3"/>
      <c r="O813" s="3"/>
      <c r="P813" s="3"/>
      <c r="Q813" s="3"/>
      <c r="R813" s="3"/>
      <c r="S813" s="3"/>
      <c r="T813" s="3"/>
      <c r="U813" s="3"/>
    </row>
    <row r="814" spans="1:21" ht="15.3">
      <c r="A814" s="365"/>
      <c r="B814" s="2"/>
      <c r="C814" s="1"/>
      <c r="D814" s="1"/>
      <c r="E814" s="1"/>
      <c r="F814" s="366"/>
      <c r="G814" s="366"/>
      <c r="H814" s="366"/>
      <c r="I814" s="1"/>
      <c r="J814" s="3"/>
      <c r="K814" s="3"/>
      <c r="L814" s="3"/>
      <c r="M814" s="3"/>
      <c r="N814" s="3"/>
      <c r="O814" s="3"/>
      <c r="P814" s="3"/>
      <c r="Q814" s="3"/>
      <c r="R814" s="3"/>
      <c r="S814" s="3"/>
      <c r="T814" s="3"/>
      <c r="U814" s="3"/>
    </row>
    <row r="815" spans="1:21" ht="15.3">
      <c r="A815" s="365"/>
      <c r="B815" s="2"/>
      <c r="C815" s="1"/>
      <c r="D815" s="1"/>
      <c r="E815" s="1"/>
      <c r="F815" s="366"/>
      <c r="G815" s="366"/>
      <c r="H815" s="366"/>
      <c r="I815" s="1"/>
      <c r="J815" s="3"/>
      <c r="K815" s="3"/>
      <c r="L815" s="3"/>
      <c r="M815" s="3"/>
      <c r="N815" s="3"/>
      <c r="O815" s="3"/>
      <c r="P815" s="3"/>
      <c r="Q815" s="3"/>
      <c r="R815" s="3"/>
      <c r="S815" s="3"/>
      <c r="T815" s="3"/>
      <c r="U815" s="3"/>
    </row>
    <row r="816" spans="1:21" ht="15.3">
      <c r="A816" s="365"/>
      <c r="B816" s="2"/>
      <c r="C816" s="1"/>
      <c r="D816" s="1"/>
      <c r="E816" s="1"/>
      <c r="F816" s="366"/>
      <c r="G816" s="366"/>
      <c r="H816" s="366"/>
      <c r="I816" s="1"/>
      <c r="J816" s="3"/>
      <c r="K816" s="3"/>
      <c r="L816" s="3"/>
      <c r="M816" s="3"/>
      <c r="N816" s="3"/>
      <c r="O816" s="3"/>
      <c r="P816" s="3"/>
      <c r="Q816" s="3"/>
      <c r="R816" s="3"/>
      <c r="S816" s="3"/>
      <c r="T816" s="3"/>
      <c r="U816" s="3"/>
    </row>
    <row r="817" spans="1:21" ht="15.3">
      <c r="A817" s="365"/>
      <c r="B817" s="2"/>
      <c r="C817" s="1"/>
      <c r="D817" s="1"/>
      <c r="E817" s="1"/>
      <c r="F817" s="366"/>
      <c r="G817" s="366"/>
      <c r="H817" s="366"/>
      <c r="I817" s="1"/>
      <c r="J817" s="3"/>
      <c r="K817" s="3"/>
      <c r="L817" s="3"/>
      <c r="M817" s="3"/>
      <c r="N817" s="3"/>
      <c r="O817" s="3"/>
      <c r="P817" s="3"/>
      <c r="Q817" s="3"/>
      <c r="R817" s="3"/>
      <c r="S817" s="3"/>
      <c r="T817" s="3"/>
      <c r="U817" s="3"/>
    </row>
    <row r="818" spans="1:21" ht="15.3">
      <c r="A818" s="365"/>
      <c r="B818" s="2"/>
      <c r="C818" s="1"/>
      <c r="D818" s="1"/>
      <c r="E818" s="1"/>
      <c r="F818" s="366"/>
      <c r="G818" s="366"/>
      <c r="H818" s="366"/>
      <c r="I818" s="1"/>
      <c r="J818" s="3"/>
      <c r="K818" s="3"/>
      <c r="L818" s="3"/>
      <c r="M818" s="3"/>
      <c r="N818" s="3"/>
      <c r="O818" s="3"/>
      <c r="P818" s="3"/>
      <c r="Q818" s="3"/>
      <c r="R818" s="3"/>
      <c r="S818" s="3"/>
      <c r="T818" s="3"/>
      <c r="U818" s="3"/>
    </row>
    <row r="819" spans="1:21" ht="15.3">
      <c r="A819" s="365"/>
      <c r="B819" s="2"/>
      <c r="C819" s="1"/>
      <c r="D819" s="1"/>
      <c r="E819" s="1"/>
      <c r="F819" s="366"/>
      <c r="G819" s="366"/>
      <c r="H819" s="366"/>
      <c r="I819" s="1"/>
      <c r="J819" s="3"/>
      <c r="K819" s="3"/>
      <c r="L819" s="3"/>
      <c r="M819" s="3"/>
      <c r="N819" s="3"/>
      <c r="O819" s="3"/>
      <c r="P819" s="3"/>
      <c r="Q819" s="3"/>
      <c r="R819" s="3"/>
      <c r="S819" s="3"/>
      <c r="T819" s="3"/>
      <c r="U819" s="3"/>
    </row>
    <row r="820" spans="1:21" ht="15.3">
      <c r="A820" s="365"/>
      <c r="B820" s="2"/>
      <c r="C820" s="1"/>
      <c r="D820" s="1"/>
      <c r="E820" s="1"/>
      <c r="F820" s="366"/>
      <c r="G820" s="366"/>
      <c r="H820" s="366"/>
      <c r="I820" s="1"/>
      <c r="J820" s="3"/>
      <c r="K820" s="3"/>
      <c r="L820" s="3"/>
      <c r="M820" s="3"/>
      <c r="N820" s="3"/>
      <c r="O820" s="3"/>
      <c r="P820" s="3"/>
      <c r="Q820" s="3"/>
      <c r="R820" s="3"/>
      <c r="S820" s="3"/>
      <c r="T820" s="3"/>
      <c r="U820" s="3"/>
    </row>
    <row r="821" spans="1:21" ht="15.3">
      <c r="A821" s="365"/>
      <c r="B821" s="2"/>
      <c r="C821" s="1"/>
      <c r="D821" s="1"/>
      <c r="E821" s="1"/>
      <c r="F821" s="366"/>
      <c r="G821" s="366"/>
      <c r="H821" s="366"/>
      <c r="I821" s="1"/>
      <c r="J821" s="3"/>
      <c r="K821" s="3"/>
      <c r="L821" s="3"/>
      <c r="M821" s="3"/>
      <c r="N821" s="3"/>
      <c r="O821" s="3"/>
      <c r="P821" s="3"/>
      <c r="Q821" s="3"/>
      <c r="R821" s="3"/>
      <c r="S821" s="3"/>
      <c r="T821" s="3"/>
      <c r="U821" s="3"/>
    </row>
    <row r="822" spans="1:21" ht="15.3">
      <c r="A822" s="365"/>
      <c r="B822" s="2"/>
      <c r="C822" s="1"/>
      <c r="D822" s="1"/>
      <c r="E822" s="1"/>
      <c r="F822" s="366"/>
      <c r="G822" s="366"/>
      <c r="H822" s="366"/>
      <c r="I822" s="1"/>
      <c r="J822" s="3"/>
      <c r="K822" s="3"/>
      <c r="L822" s="3"/>
      <c r="M822" s="3"/>
      <c r="N822" s="3"/>
      <c r="O822" s="3"/>
      <c r="P822" s="3"/>
      <c r="Q822" s="3"/>
      <c r="R822" s="3"/>
      <c r="S822" s="3"/>
      <c r="T822" s="3"/>
      <c r="U822" s="3"/>
    </row>
    <row r="823" spans="1:21" ht="15.3">
      <c r="A823" s="365"/>
      <c r="B823" s="2"/>
      <c r="C823" s="1"/>
      <c r="D823" s="1"/>
      <c r="E823" s="1"/>
      <c r="F823" s="366"/>
      <c r="G823" s="366"/>
      <c r="H823" s="366"/>
      <c r="I823" s="1"/>
      <c r="J823" s="3"/>
      <c r="K823" s="3"/>
      <c r="L823" s="3"/>
      <c r="M823" s="3"/>
      <c r="N823" s="3"/>
      <c r="O823" s="3"/>
      <c r="P823" s="3"/>
      <c r="Q823" s="3"/>
      <c r="R823" s="3"/>
      <c r="S823" s="3"/>
      <c r="T823" s="3"/>
      <c r="U823" s="3"/>
    </row>
    <row r="824" spans="1:21" ht="15.3">
      <c r="A824" s="365"/>
      <c r="B824" s="2"/>
      <c r="C824" s="1"/>
      <c r="D824" s="1"/>
      <c r="E824" s="1"/>
      <c r="F824" s="366"/>
      <c r="G824" s="366"/>
      <c r="H824" s="366"/>
      <c r="I824" s="1"/>
      <c r="J824" s="3"/>
      <c r="K824" s="3"/>
      <c r="L824" s="3"/>
      <c r="M824" s="3"/>
      <c r="N824" s="3"/>
      <c r="O824" s="3"/>
      <c r="P824" s="3"/>
      <c r="Q824" s="3"/>
      <c r="R824" s="3"/>
      <c r="S824" s="3"/>
      <c r="T824" s="3"/>
      <c r="U824" s="3"/>
    </row>
    <row r="825" spans="1:21" ht="15.3">
      <c r="A825" s="365"/>
      <c r="B825" s="2"/>
      <c r="C825" s="1"/>
      <c r="D825" s="1"/>
      <c r="E825" s="1"/>
      <c r="F825" s="366"/>
      <c r="G825" s="366"/>
      <c r="H825" s="366"/>
      <c r="I825" s="1"/>
      <c r="J825" s="3"/>
      <c r="K825" s="3"/>
      <c r="L825" s="3"/>
      <c r="M825" s="3"/>
      <c r="N825" s="3"/>
      <c r="O825" s="3"/>
      <c r="P825" s="3"/>
      <c r="Q825" s="3"/>
      <c r="R825" s="3"/>
      <c r="S825" s="3"/>
      <c r="T825" s="3"/>
      <c r="U825" s="3"/>
    </row>
    <row r="826" spans="1:21" ht="15.3">
      <c r="A826" s="365"/>
      <c r="B826" s="2"/>
      <c r="C826" s="1"/>
      <c r="D826" s="1"/>
      <c r="E826" s="1"/>
      <c r="F826" s="366"/>
      <c r="G826" s="366"/>
      <c r="H826" s="366"/>
      <c r="I826" s="1"/>
      <c r="J826" s="3"/>
      <c r="K826" s="3"/>
      <c r="L826" s="3"/>
      <c r="M826" s="3"/>
      <c r="N826" s="3"/>
      <c r="O826" s="3"/>
      <c r="P826" s="3"/>
      <c r="Q826" s="3"/>
      <c r="R826" s="3"/>
      <c r="S826" s="3"/>
      <c r="T826" s="3"/>
      <c r="U826" s="3"/>
    </row>
    <row r="827" spans="1:21" ht="15.3">
      <c r="A827" s="365"/>
      <c r="B827" s="2"/>
      <c r="C827" s="1"/>
      <c r="D827" s="1"/>
      <c r="E827" s="1"/>
      <c r="F827" s="366"/>
      <c r="G827" s="366"/>
      <c r="H827" s="366"/>
      <c r="I827" s="1"/>
      <c r="J827" s="3"/>
      <c r="K827" s="3"/>
      <c r="L827" s="3"/>
      <c r="M827" s="3"/>
      <c r="N827" s="3"/>
      <c r="O827" s="3"/>
      <c r="P827" s="3"/>
      <c r="Q827" s="3"/>
      <c r="R827" s="3"/>
      <c r="S827" s="3"/>
      <c r="T827" s="3"/>
      <c r="U827" s="3"/>
    </row>
    <row r="828" spans="1:21" ht="15.3">
      <c r="A828" s="365"/>
      <c r="B828" s="2"/>
      <c r="C828" s="1"/>
      <c r="D828" s="1"/>
      <c r="E828" s="1"/>
      <c r="F828" s="366"/>
      <c r="G828" s="366"/>
      <c r="H828" s="366"/>
      <c r="I828" s="1"/>
      <c r="J828" s="3"/>
      <c r="K828" s="3"/>
      <c r="L828" s="3"/>
      <c r="M828" s="3"/>
      <c r="N828" s="3"/>
      <c r="O828" s="3"/>
      <c r="P828" s="3"/>
      <c r="Q828" s="3"/>
      <c r="R828" s="3"/>
      <c r="S828" s="3"/>
      <c r="T828" s="3"/>
      <c r="U828" s="3"/>
    </row>
    <row r="829" spans="1:21" ht="15.3">
      <c r="A829" s="365"/>
      <c r="B829" s="2"/>
      <c r="C829" s="1"/>
      <c r="D829" s="1"/>
      <c r="E829" s="1"/>
      <c r="F829" s="366"/>
      <c r="G829" s="366"/>
      <c r="H829" s="366"/>
      <c r="I829" s="1"/>
      <c r="J829" s="3"/>
      <c r="K829" s="3"/>
      <c r="L829" s="3"/>
      <c r="M829" s="3"/>
      <c r="N829" s="3"/>
      <c r="O829" s="3"/>
      <c r="P829" s="3"/>
      <c r="Q829" s="3"/>
      <c r="R829" s="3"/>
      <c r="S829" s="3"/>
      <c r="T829" s="3"/>
      <c r="U829" s="3"/>
    </row>
    <row r="830" spans="1:21" ht="15.3">
      <c r="A830" s="365"/>
      <c r="B830" s="2"/>
      <c r="C830" s="1"/>
      <c r="D830" s="1"/>
      <c r="E830" s="1"/>
      <c r="F830" s="366"/>
      <c r="G830" s="366"/>
      <c r="H830" s="366"/>
      <c r="I830" s="1"/>
      <c r="J830" s="3"/>
      <c r="K830" s="3"/>
      <c r="L830" s="3"/>
      <c r="M830" s="3"/>
      <c r="N830" s="3"/>
      <c r="O830" s="3"/>
      <c r="P830" s="3"/>
      <c r="Q830" s="3"/>
      <c r="R830" s="3"/>
      <c r="S830" s="3"/>
      <c r="T830" s="3"/>
      <c r="U830" s="3"/>
    </row>
    <row r="831" spans="1:21" ht="15.3">
      <c r="A831" s="365"/>
      <c r="B831" s="2"/>
      <c r="C831" s="1"/>
      <c r="D831" s="1"/>
      <c r="E831" s="1"/>
      <c r="F831" s="366"/>
      <c r="G831" s="366"/>
      <c r="H831" s="366"/>
      <c r="I831" s="1"/>
      <c r="J831" s="3"/>
      <c r="K831" s="3"/>
      <c r="L831" s="3"/>
      <c r="M831" s="3"/>
      <c r="N831" s="3"/>
      <c r="O831" s="3"/>
      <c r="P831" s="3"/>
      <c r="Q831" s="3"/>
      <c r="R831" s="3"/>
      <c r="S831" s="3"/>
      <c r="T831" s="3"/>
      <c r="U831" s="3"/>
    </row>
    <row r="832" spans="1:21" ht="15.3">
      <c r="A832" s="365"/>
      <c r="B832" s="2"/>
      <c r="C832" s="1"/>
      <c r="D832" s="1"/>
      <c r="E832" s="1"/>
      <c r="F832" s="366"/>
      <c r="G832" s="366"/>
      <c r="H832" s="366"/>
      <c r="I832" s="1"/>
      <c r="J832" s="3"/>
      <c r="K832" s="3"/>
      <c r="L832" s="3"/>
      <c r="M832" s="3"/>
      <c r="N832" s="3"/>
      <c r="O832" s="3"/>
      <c r="P832" s="3"/>
      <c r="Q832" s="3"/>
      <c r="R832" s="3"/>
      <c r="S832" s="3"/>
      <c r="T832" s="3"/>
      <c r="U832" s="3"/>
    </row>
    <row r="833" spans="1:21" ht="15.3">
      <c r="A833" s="365"/>
      <c r="B833" s="2"/>
      <c r="C833" s="1"/>
      <c r="D833" s="1"/>
      <c r="E833" s="1"/>
      <c r="F833" s="366"/>
      <c r="G833" s="366"/>
      <c r="H833" s="366"/>
      <c r="I833" s="1"/>
      <c r="J833" s="3"/>
      <c r="K833" s="3"/>
      <c r="L833" s="3"/>
      <c r="M833" s="3"/>
      <c r="N833" s="3"/>
      <c r="O833" s="3"/>
      <c r="P833" s="3"/>
      <c r="Q833" s="3"/>
      <c r="R833" s="3"/>
      <c r="S833" s="3"/>
      <c r="T833" s="3"/>
      <c r="U833" s="3"/>
    </row>
    <row r="834" spans="1:21" ht="15.3">
      <c r="A834" s="365"/>
      <c r="B834" s="2"/>
      <c r="C834" s="1"/>
      <c r="D834" s="1"/>
      <c r="E834" s="1"/>
      <c r="F834" s="366"/>
      <c r="G834" s="366"/>
      <c r="H834" s="366"/>
      <c r="I834" s="1"/>
      <c r="J834" s="3"/>
      <c r="K834" s="3"/>
      <c r="L834" s="3"/>
      <c r="M834" s="3"/>
      <c r="N834" s="3"/>
      <c r="O834" s="3"/>
      <c r="P834" s="3"/>
      <c r="Q834" s="3"/>
      <c r="R834" s="3"/>
      <c r="S834" s="3"/>
      <c r="T834" s="3"/>
      <c r="U834" s="3"/>
    </row>
    <row r="835" spans="1:21" ht="15.3">
      <c r="A835" s="365"/>
      <c r="B835" s="2"/>
      <c r="C835" s="1"/>
      <c r="D835" s="1"/>
      <c r="E835" s="1"/>
      <c r="F835" s="366"/>
      <c r="G835" s="366"/>
      <c r="H835" s="366"/>
      <c r="I835" s="1"/>
      <c r="J835" s="3"/>
      <c r="K835" s="3"/>
      <c r="L835" s="3"/>
      <c r="M835" s="3"/>
      <c r="N835" s="3"/>
      <c r="O835" s="3"/>
      <c r="P835" s="3"/>
      <c r="Q835" s="3"/>
      <c r="R835" s="3"/>
      <c r="S835" s="3"/>
      <c r="T835" s="3"/>
      <c r="U835" s="3"/>
    </row>
    <row r="836" spans="1:21" ht="15.3">
      <c r="A836" s="365"/>
      <c r="B836" s="2"/>
      <c r="C836" s="1"/>
      <c r="D836" s="1"/>
      <c r="E836" s="1"/>
      <c r="F836" s="366"/>
      <c r="G836" s="366"/>
      <c r="H836" s="366"/>
      <c r="I836" s="1"/>
      <c r="J836" s="3"/>
      <c r="K836" s="3"/>
      <c r="L836" s="3"/>
      <c r="M836" s="3"/>
      <c r="N836" s="3"/>
      <c r="O836" s="3"/>
      <c r="P836" s="3"/>
      <c r="Q836" s="3"/>
      <c r="R836" s="3"/>
      <c r="S836" s="3"/>
      <c r="T836" s="3"/>
      <c r="U836" s="3"/>
    </row>
    <row r="837" spans="1:21" ht="15.3">
      <c r="A837" s="365"/>
      <c r="B837" s="2"/>
      <c r="C837" s="1"/>
      <c r="D837" s="1"/>
      <c r="E837" s="1"/>
      <c r="F837" s="366"/>
      <c r="G837" s="366"/>
      <c r="H837" s="366"/>
      <c r="I837" s="1"/>
      <c r="J837" s="3"/>
      <c r="K837" s="3"/>
      <c r="L837" s="3"/>
      <c r="M837" s="3"/>
      <c r="N837" s="3"/>
      <c r="O837" s="3"/>
      <c r="P837" s="3"/>
      <c r="Q837" s="3"/>
      <c r="R837" s="3"/>
      <c r="S837" s="3"/>
      <c r="T837" s="3"/>
      <c r="U837" s="3"/>
    </row>
    <row r="838" spans="1:21" ht="15.3">
      <c r="A838" s="365"/>
      <c r="B838" s="2"/>
      <c r="C838" s="1"/>
      <c r="D838" s="1"/>
      <c r="E838" s="1"/>
      <c r="F838" s="366"/>
      <c r="G838" s="366"/>
      <c r="H838" s="366"/>
      <c r="I838" s="1"/>
      <c r="J838" s="3"/>
      <c r="K838" s="3"/>
      <c r="L838" s="3"/>
      <c r="M838" s="3"/>
      <c r="N838" s="3"/>
      <c r="O838" s="3"/>
      <c r="P838" s="3"/>
      <c r="Q838" s="3"/>
      <c r="R838" s="3"/>
      <c r="S838" s="3"/>
      <c r="T838" s="3"/>
      <c r="U838" s="3"/>
    </row>
    <row r="839" spans="1:21" ht="15.3">
      <c r="A839" s="365"/>
      <c r="B839" s="2"/>
      <c r="C839" s="1"/>
      <c r="D839" s="1"/>
      <c r="E839" s="1"/>
      <c r="F839" s="366"/>
      <c r="G839" s="366"/>
      <c r="H839" s="366"/>
      <c r="I839" s="1"/>
      <c r="J839" s="3"/>
      <c r="K839" s="3"/>
      <c r="L839" s="3"/>
      <c r="M839" s="3"/>
      <c r="N839" s="3"/>
      <c r="O839" s="3"/>
      <c r="P839" s="3"/>
      <c r="Q839" s="3"/>
      <c r="R839" s="3"/>
      <c r="S839" s="3"/>
      <c r="T839" s="3"/>
      <c r="U839" s="3"/>
    </row>
    <row r="840" spans="1:21" ht="15.3">
      <c r="A840" s="365"/>
      <c r="B840" s="2"/>
      <c r="C840" s="1"/>
      <c r="D840" s="1"/>
      <c r="E840" s="1"/>
      <c r="F840" s="366"/>
      <c r="G840" s="366"/>
      <c r="H840" s="366"/>
      <c r="I840" s="1"/>
      <c r="J840" s="3"/>
      <c r="K840" s="3"/>
      <c r="L840" s="3"/>
      <c r="M840" s="3"/>
      <c r="N840" s="3"/>
      <c r="O840" s="3"/>
      <c r="P840" s="3"/>
      <c r="Q840" s="3"/>
      <c r="R840" s="3"/>
      <c r="S840" s="3"/>
      <c r="T840" s="3"/>
      <c r="U840" s="3"/>
    </row>
    <row r="841" spans="1:21" ht="15.3">
      <c r="A841" s="365"/>
      <c r="B841" s="2"/>
      <c r="C841" s="1"/>
      <c r="D841" s="1"/>
      <c r="E841" s="1"/>
      <c r="F841" s="366"/>
      <c r="G841" s="366"/>
      <c r="H841" s="366"/>
      <c r="I841" s="1"/>
      <c r="J841" s="3"/>
      <c r="K841" s="3"/>
      <c r="L841" s="3"/>
      <c r="M841" s="3"/>
      <c r="N841" s="3"/>
      <c r="O841" s="3"/>
      <c r="P841" s="3"/>
      <c r="Q841" s="3"/>
      <c r="R841" s="3"/>
      <c r="S841" s="3"/>
      <c r="T841" s="3"/>
      <c r="U841" s="3"/>
    </row>
    <row r="842" spans="1:21" ht="15.3">
      <c r="A842" s="365"/>
      <c r="B842" s="2"/>
      <c r="C842" s="1"/>
      <c r="D842" s="1"/>
      <c r="E842" s="1"/>
      <c r="F842" s="366"/>
      <c r="G842" s="366"/>
      <c r="H842" s="366"/>
      <c r="I842" s="1"/>
      <c r="J842" s="3"/>
      <c r="K842" s="3"/>
      <c r="L842" s="3"/>
      <c r="M842" s="3"/>
      <c r="N842" s="3"/>
      <c r="O842" s="3"/>
      <c r="P842" s="3"/>
      <c r="Q842" s="3"/>
      <c r="R842" s="3"/>
      <c r="S842" s="3"/>
      <c r="T842" s="3"/>
      <c r="U842" s="3"/>
    </row>
    <row r="843" spans="1:21" ht="15.3">
      <c r="A843" s="365"/>
      <c r="B843" s="2"/>
      <c r="C843" s="1"/>
      <c r="D843" s="1"/>
      <c r="E843" s="1"/>
      <c r="F843" s="366"/>
      <c r="G843" s="366"/>
      <c r="H843" s="366"/>
      <c r="I843" s="1"/>
      <c r="J843" s="3"/>
      <c r="K843" s="3"/>
      <c r="L843" s="3"/>
      <c r="M843" s="3"/>
      <c r="N843" s="3"/>
      <c r="O843" s="3"/>
      <c r="P843" s="3"/>
      <c r="Q843" s="3"/>
      <c r="R843" s="3"/>
      <c r="S843" s="3"/>
      <c r="T843" s="3"/>
      <c r="U843" s="3"/>
    </row>
    <row r="844" spans="1:21" ht="15.3">
      <c r="A844" s="365"/>
      <c r="B844" s="2"/>
      <c r="C844" s="1"/>
      <c r="D844" s="1"/>
      <c r="E844" s="1"/>
      <c r="F844" s="366"/>
      <c r="G844" s="366"/>
      <c r="H844" s="366"/>
      <c r="I844" s="1"/>
      <c r="J844" s="3"/>
      <c r="K844" s="3"/>
      <c r="L844" s="3"/>
      <c r="M844" s="3"/>
      <c r="N844" s="3"/>
      <c r="O844" s="3"/>
      <c r="P844" s="3"/>
      <c r="Q844" s="3"/>
      <c r="R844" s="3"/>
      <c r="S844" s="3"/>
      <c r="T844" s="3"/>
      <c r="U844" s="3"/>
    </row>
    <row r="845" spans="1:21" ht="15.3">
      <c r="A845" s="365"/>
      <c r="B845" s="2"/>
      <c r="C845" s="1"/>
      <c r="D845" s="1"/>
      <c r="E845" s="1"/>
      <c r="F845" s="366"/>
      <c r="G845" s="366"/>
      <c r="H845" s="366"/>
      <c r="I845" s="1"/>
      <c r="J845" s="3"/>
      <c r="K845" s="3"/>
      <c r="L845" s="3"/>
      <c r="M845" s="3"/>
      <c r="N845" s="3"/>
      <c r="O845" s="3"/>
      <c r="P845" s="3"/>
      <c r="Q845" s="3"/>
      <c r="R845" s="3"/>
      <c r="S845" s="3"/>
      <c r="T845" s="3"/>
      <c r="U845" s="3"/>
    </row>
    <row r="846" spans="1:21" ht="15.3">
      <c r="A846" s="365"/>
      <c r="B846" s="2"/>
      <c r="C846" s="1"/>
      <c r="D846" s="1"/>
      <c r="E846" s="1"/>
      <c r="F846" s="366"/>
      <c r="G846" s="366"/>
      <c r="H846" s="366"/>
      <c r="I846" s="1"/>
      <c r="J846" s="3"/>
      <c r="K846" s="3"/>
      <c r="L846" s="3"/>
      <c r="M846" s="3"/>
      <c r="N846" s="3"/>
      <c r="O846" s="3"/>
      <c r="P846" s="3"/>
      <c r="Q846" s="3"/>
      <c r="R846" s="3"/>
      <c r="S846" s="3"/>
      <c r="T846" s="3"/>
      <c r="U846" s="3"/>
    </row>
    <row r="847" spans="1:21" ht="15.3">
      <c r="A847" s="365"/>
      <c r="B847" s="2"/>
      <c r="C847" s="1"/>
      <c r="D847" s="1"/>
      <c r="E847" s="1"/>
      <c r="F847" s="366"/>
      <c r="G847" s="366"/>
      <c r="H847" s="366"/>
      <c r="I847" s="1"/>
      <c r="J847" s="3"/>
      <c r="K847" s="3"/>
      <c r="L847" s="3"/>
      <c r="M847" s="3"/>
      <c r="N847" s="3"/>
      <c r="O847" s="3"/>
      <c r="P847" s="3"/>
      <c r="Q847" s="3"/>
      <c r="R847" s="3"/>
      <c r="S847" s="3"/>
      <c r="T847" s="3"/>
      <c r="U847" s="3"/>
    </row>
    <row r="848" spans="1:21" ht="15.3">
      <c r="A848" s="365"/>
      <c r="B848" s="2"/>
      <c r="C848" s="1"/>
      <c r="D848" s="1"/>
      <c r="E848" s="1"/>
      <c r="F848" s="366"/>
      <c r="G848" s="366"/>
      <c r="H848" s="366"/>
      <c r="I848" s="1"/>
      <c r="J848" s="3"/>
      <c r="K848" s="3"/>
      <c r="L848" s="3"/>
      <c r="M848" s="3"/>
      <c r="N848" s="3"/>
      <c r="O848" s="3"/>
      <c r="P848" s="3"/>
      <c r="Q848" s="3"/>
      <c r="R848" s="3"/>
      <c r="S848" s="3"/>
      <c r="T848" s="3"/>
      <c r="U848" s="3"/>
    </row>
    <row r="849" spans="1:21" ht="15.3">
      <c r="A849" s="365"/>
      <c r="B849" s="2"/>
      <c r="C849" s="1"/>
      <c r="D849" s="1"/>
      <c r="E849" s="1"/>
      <c r="F849" s="366"/>
      <c r="G849" s="366"/>
      <c r="H849" s="366"/>
      <c r="I849" s="1"/>
      <c r="J849" s="3"/>
      <c r="K849" s="3"/>
      <c r="L849" s="3"/>
      <c r="M849" s="3"/>
      <c r="N849" s="3"/>
      <c r="O849" s="3"/>
      <c r="P849" s="3"/>
      <c r="Q849" s="3"/>
      <c r="R849" s="3"/>
      <c r="S849" s="3"/>
      <c r="T849" s="3"/>
      <c r="U849" s="3"/>
    </row>
    <row r="850" spans="1:21" ht="15.3">
      <c r="A850" s="365"/>
      <c r="B850" s="2"/>
      <c r="C850" s="1"/>
      <c r="D850" s="1"/>
      <c r="E850" s="1"/>
      <c r="F850" s="366"/>
      <c r="G850" s="366"/>
      <c r="H850" s="366"/>
      <c r="I850" s="1"/>
      <c r="J850" s="3"/>
      <c r="K850" s="3"/>
      <c r="L850" s="3"/>
      <c r="M850" s="3"/>
      <c r="N850" s="3"/>
      <c r="O850" s="3"/>
      <c r="P850" s="3"/>
      <c r="Q850" s="3"/>
      <c r="R850" s="3"/>
      <c r="S850" s="3"/>
      <c r="T850" s="3"/>
      <c r="U850" s="3"/>
    </row>
    <row r="851" spans="1:21" ht="15.3">
      <c r="A851" s="365"/>
      <c r="B851" s="2"/>
      <c r="C851" s="1"/>
      <c r="D851" s="1"/>
      <c r="E851" s="1"/>
      <c r="F851" s="366"/>
      <c r="G851" s="366"/>
      <c r="H851" s="366"/>
      <c r="I851" s="1"/>
      <c r="J851" s="3"/>
      <c r="K851" s="3"/>
      <c r="L851" s="3"/>
      <c r="M851" s="3"/>
      <c r="N851" s="3"/>
      <c r="O851" s="3"/>
      <c r="P851" s="3"/>
      <c r="Q851" s="3"/>
      <c r="R851" s="3"/>
      <c r="S851" s="3"/>
      <c r="T851" s="3"/>
      <c r="U851" s="3"/>
    </row>
    <row r="852" spans="1:21" ht="15.3">
      <c r="A852" s="365"/>
      <c r="B852" s="2"/>
      <c r="C852" s="1"/>
      <c r="D852" s="1"/>
      <c r="E852" s="1"/>
      <c r="F852" s="366"/>
      <c r="G852" s="366"/>
      <c r="H852" s="366"/>
      <c r="I852" s="1"/>
      <c r="J852" s="3"/>
      <c r="K852" s="3"/>
      <c r="L852" s="3"/>
      <c r="M852" s="3"/>
      <c r="N852" s="3"/>
      <c r="O852" s="3"/>
      <c r="P852" s="3"/>
      <c r="Q852" s="3"/>
      <c r="R852" s="3"/>
      <c r="S852" s="3"/>
      <c r="T852" s="3"/>
      <c r="U852" s="3"/>
    </row>
    <row r="853" spans="1:21" ht="15.3">
      <c r="A853" s="365"/>
      <c r="B853" s="2"/>
      <c r="C853" s="1"/>
      <c r="D853" s="1"/>
      <c r="E853" s="1"/>
      <c r="F853" s="366"/>
      <c r="G853" s="366"/>
      <c r="H853" s="366"/>
      <c r="I853" s="1"/>
      <c r="J853" s="3"/>
      <c r="K853" s="3"/>
      <c r="L853" s="3"/>
      <c r="M853" s="3"/>
      <c r="N853" s="3"/>
      <c r="O853" s="3"/>
      <c r="P853" s="3"/>
      <c r="Q853" s="3"/>
      <c r="R853" s="3"/>
      <c r="S853" s="3"/>
      <c r="T853" s="3"/>
      <c r="U853" s="3"/>
    </row>
    <row r="854" spans="1:21" ht="15.3">
      <c r="A854" s="365"/>
      <c r="B854" s="2"/>
      <c r="C854" s="1"/>
      <c r="D854" s="1"/>
      <c r="E854" s="1"/>
      <c r="F854" s="366"/>
      <c r="G854" s="366"/>
      <c r="H854" s="366"/>
      <c r="I854" s="1"/>
      <c r="J854" s="3"/>
      <c r="K854" s="3"/>
      <c r="L854" s="3"/>
      <c r="M854" s="3"/>
      <c r="N854" s="3"/>
      <c r="O854" s="3"/>
      <c r="P854" s="3"/>
      <c r="Q854" s="3"/>
      <c r="R854" s="3"/>
      <c r="S854" s="3"/>
      <c r="T854" s="3"/>
      <c r="U854" s="3"/>
    </row>
    <row r="855" spans="1:21" ht="15.3">
      <c r="A855" s="365"/>
      <c r="B855" s="2"/>
      <c r="C855" s="1"/>
      <c r="D855" s="1"/>
      <c r="E855" s="1"/>
      <c r="F855" s="366"/>
      <c r="G855" s="366"/>
      <c r="H855" s="366"/>
      <c r="I855" s="1"/>
      <c r="J855" s="3"/>
      <c r="K855" s="3"/>
      <c r="L855" s="3"/>
      <c r="M855" s="3"/>
      <c r="N855" s="3"/>
      <c r="O855" s="3"/>
      <c r="P855" s="3"/>
      <c r="Q855" s="3"/>
      <c r="R855" s="3"/>
      <c r="S855" s="3"/>
      <c r="T855" s="3"/>
      <c r="U855" s="3"/>
    </row>
    <row r="856" spans="1:21" ht="15.3">
      <c r="A856" s="365"/>
      <c r="B856" s="2"/>
      <c r="C856" s="1"/>
      <c r="D856" s="1"/>
      <c r="E856" s="1"/>
      <c r="F856" s="366"/>
      <c r="G856" s="366"/>
      <c r="H856" s="366"/>
      <c r="I856" s="1"/>
      <c r="J856" s="3"/>
      <c r="K856" s="3"/>
      <c r="L856" s="3"/>
      <c r="M856" s="3"/>
      <c r="N856" s="3"/>
      <c r="O856" s="3"/>
      <c r="P856" s="3"/>
      <c r="Q856" s="3"/>
      <c r="R856" s="3"/>
      <c r="S856" s="3"/>
      <c r="T856" s="3"/>
      <c r="U856" s="3"/>
    </row>
    <row r="857" spans="1:21" ht="15.3">
      <c r="A857" s="365"/>
      <c r="B857" s="2"/>
      <c r="C857" s="1"/>
      <c r="D857" s="1"/>
      <c r="E857" s="1"/>
      <c r="F857" s="366"/>
      <c r="G857" s="366"/>
      <c r="H857" s="366"/>
      <c r="I857" s="1"/>
      <c r="J857" s="3"/>
      <c r="K857" s="3"/>
      <c r="L857" s="3"/>
      <c r="M857" s="3"/>
      <c r="N857" s="3"/>
      <c r="O857" s="3"/>
      <c r="P857" s="3"/>
      <c r="Q857" s="3"/>
      <c r="R857" s="3"/>
      <c r="S857" s="3"/>
      <c r="T857" s="3"/>
      <c r="U857" s="3"/>
    </row>
    <row r="858" spans="1:21" ht="15.3">
      <c r="A858" s="365"/>
      <c r="B858" s="2"/>
      <c r="C858" s="1"/>
      <c r="D858" s="1"/>
      <c r="E858" s="1"/>
      <c r="F858" s="366"/>
      <c r="G858" s="366"/>
      <c r="H858" s="366"/>
      <c r="I858" s="1"/>
      <c r="J858" s="3"/>
      <c r="K858" s="3"/>
      <c r="L858" s="3"/>
      <c r="M858" s="3"/>
      <c r="N858" s="3"/>
      <c r="O858" s="3"/>
      <c r="P858" s="3"/>
      <c r="Q858" s="3"/>
      <c r="R858" s="3"/>
      <c r="S858" s="3"/>
      <c r="T858" s="3"/>
      <c r="U858" s="3"/>
    </row>
    <row r="859" spans="1:21" ht="15.3">
      <c r="A859" s="365"/>
      <c r="B859" s="2"/>
      <c r="C859" s="1"/>
      <c r="D859" s="1"/>
      <c r="E859" s="1"/>
      <c r="F859" s="366"/>
      <c r="G859" s="366"/>
      <c r="H859" s="366"/>
      <c r="I859" s="1"/>
      <c r="J859" s="3"/>
      <c r="K859" s="3"/>
      <c r="L859" s="3"/>
      <c r="M859" s="3"/>
      <c r="N859" s="3"/>
      <c r="O859" s="3"/>
      <c r="P859" s="3"/>
      <c r="Q859" s="3"/>
      <c r="R859" s="3"/>
      <c r="S859" s="3"/>
      <c r="T859" s="3"/>
      <c r="U859" s="3"/>
    </row>
    <row r="860" spans="1:21" ht="15.3">
      <c r="A860" s="365"/>
      <c r="B860" s="2"/>
      <c r="C860" s="1"/>
      <c r="D860" s="1"/>
      <c r="E860" s="1"/>
      <c r="F860" s="366"/>
      <c r="G860" s="366"/>
      <c r="H860" s="366"/>
      <c r="I860" s="1"/>
      <c r="J860" s="3"/>
      <c r="K860" s="3"/>
      <c r="L860" s="3"/>
      <c r="M860" s="3"/>
      <c r="N860" s="3"/>
      <c r="O860" s="3"/>
      <c r="P860" s="3"/>
      <c r="Q860" s="3"/>
      <c r="R860" s="3"/>
      <c r="S860" s="3"/>
      <c r="T860" s="3"/>
      <c r="U860" s="3"/>
    </row>
    <row r="861" spans="1:21" ht="15.3">
      <c r="A861" s="365"/>
      <c r="B861" s="2"/>
      <c r="C861" s="1"/>
      <c r="D861" s="1"/>
      <c r="E861" s="1"/>
      <c r="F861" s="366"/>
      <c r="G861" s="366"/>
      <c r="H861" s="366"/>
      <c r="I861" s="1"/>
      <c r="J861" s="3"/>
      <c r="K861" s="3"/>
      <c r="L861" s="3"/>
      <c r="M861" s="3"/>
      <c r="N861" s="3"/>
      <c r="O861" s="3"/>
      <c r="P861" s="3"/>
      <c r="Q861" s="3"/>
      <c r="R861" s="3"/>
      <c r="S861" s="3"/>
      <c r="T861" s="3"/>
      <c r="U861" s="3"/>
    </row>
    <row r="862" spans="1:21" ht="15.3">
      <c r="A862" s="365"/>
      <c r="B862" s="2"/>
      <c r="C862" s="1"/>
      <c r="D862" s="1"/>
      <c r="E862" s="1"/>
      <c r="F862" s="366"/>
      <c r="G862" s="366"/>
      <c r="H862" s="366"/>
      <c r="I862" s="1"/>
      <c r="J862" s="3"/>
      <c r="K862" s="3"/>
      <c r="L862" s="3"/>
      <c r="M862" s="3"/>
      <c r="N862" s="3"/>
      <c r="O862" s="3"/>
      <c r="P862" s="3"/>
      <c r="Q862" s="3"/>
      <c r="R862" s="3"/>
      <c r="S862" s="3"/>
      <c r="T862" s="3"/>
      <c r="U862" s="3"/>
    </row>
    <row r="863" spans="1:21" ht="15.3">
      <c r="A863" s="365"/>
      <c r="B863" s="2"/>
      <c r="C863" s="1"/>
      <c r="D863" s="1"/>
      <c r="E863" s="1"/>
      <c r="F863" s="366"/>
      <c r="G863" s="366"/>
      <c r="H863" s="366"/>
      <c r="I863" s="1"/>
      <c r="J863" s="3"/>
      <c r="K863" s="3"/>
      <c r="L863" s="3"/>
      <c r="M863" s="3"/>
      <c r="N863" s="3"/>
      <c r="O863" s="3"/>
      <c r="P863" s="3"/>
      <c r="Q863" s="3"/>
      <c r="R863" s="3"/>
      <c r="S863" s="3"/>
      <c r="T863" s="3"/>
      <c r="U863" s="3"/>
    </row>
    <row r="864" spans="1:21" ht="15.3">
      <c r="A864" s="365"/>
      <c r="B864" s="2"/>
      <c r="C864" s="1"/>
      <c r="D864" s="1"/>
      <c r="E864" s="1"/>
      <c r="F864" s="366"/>
      <c r="G864" s="366"/>
      <c r="H864" s="366"/>
      <c r="I864" s="1"/>
      <c r="J864" s="3"/>
      <c r="K864" s="3"/>
      <c r="L864" s="3"/>
      <c r="M864" s="3"/>
      <c r="N864" s="3"/>
      <c r="O864" s="3"/>
      <c r="P864" s="3"/>
      <c r="Q864" s="3"/>
      <c r="R864" s="3"/>
      <c r="S864" s="3"/>
      <c r="T864" s="3"/>
      <c r="U864" s="3"/>
    </row>
    <row r="865" spans="1:21" ht="15.3">
      <c r="A865" s="365"/>
      <c r="B865" s="2"/>
      <c r="C865" s="1"/>
      <c r="D865" s="1"/>
      <c r="E865" s="1"/>
      <c r="F865" s="366"/>
      <c r="G865" s="366"/>
      <c r="H865" s="366"/>
      <c r="I865" s="1"/>
      <c r="J865" s="3"/>
      <c r="K865" s="3"/>
      <c r="L865" s="3"/>
      <c r="M865" s="3"/>
      <c r="N865" s="3"/>
      <c r="O865" s="3"/>
      <c r="P865" s="3"/>
      <c r="Q865" s="3"/>
      <c r="R865" s="3"/>
      <c r="S865" s="3"/>
      <c r="T865" s="3"/>
      <c r="U865" s="3"/>
    </row>
    <row r="866" spans="1:21" ht="15.3">
      <c r="A866" s="365"/>
      <c r="B866" s="2"/>
      <c r="C866" s="1"/>
      <c r="D866" s="1"/>
      <c r="E866" s="1"/>
      <c r="F866" s="366"/>
      <c r="G866" s="366"/>
      <c r="H866" s="366"/>
      <c r="I866" s="1"/>
      <c r="J866" s="3"/>
      <c r="K866" s="3"/>
      <c r="L866" s="3"/>
      <c r="M866" s="3"/>
      <c r="N866" s="3"/>
      <c r="O866" s="3"/>
      <c r="P866" s="3"/>
      <c r="Q866" s="3"/>
      <c r="R866" s="3"/>
      <c r="S866" s="3"/>
      <c r="T866" s="3"/>
      <c r="U866" s="3"/>
    </row>
    <row r="867" spans="1:21" ht="15.3">
      <c r="A867" s="365"/>
      <c r="B867" s="2"/>
      <c r="C867" s="1"/>
      <c r="D867" s="1"/>
      <c r="E867" s="1"/>
      <c r="F867" s="366"/>
      <c r="G867" s="366"/>
      <c r="H867" s="366"/>
      <c r="I867" s="1"/>
      <c r="J867" s="3"/>
      <c r="K867" s="3"/>
      <c r="L867" s="3"/>
      <c r="M867" s="3"/>
      <c r="N867" s="3"/>
      <c r="O867" s="3"/>
      <c r="P867" s="3"/>
      <c r="Q867" s="3"/>
      <c r="R867" s="3"/>
      <c r="S867" s="3"/>
      <c r="T867" s="3"/>
      <c r="U867" s="3"/>
    </row>
    <row r="868" spans="1:21" ht="15.3">
      <c r="A868" s="365"/>
      <c r="B868" s="2"/>
      <c r="C868" s="1"/>
      <c r="D868" s="1"/>
      <c r="E868" s="1"/>
      <c r="F868" s="366"/>
      <c r="G868" s="366"/>
      <c r="H868" s="366"/>
      <c r="I868" s="1"/>
      <c r="J868" s="3"/>
      <c r="K868" s="3"/>
      <c r="L868" s="3"/>
      <c r="M868" s="3"/>
      <c r="N868" s="3"/>
      <c r="O868" s="3"/>
      <c r="P868" s="3"/>
      <c r="Q868" s="3"/>
      <c r="R868" s="3"/>
      <c r="S868" s="3"/>
      <c r="T868" s="3"/>
      <c r="U868" s="3"/>
    </row>
    <row r="869" spans="1:21" ht="15.3">
      <c r="A869" s="365"/>
      <c r="B869" s="2"/>
      <c r="C869" s="1"/>
      <c r="D869" s="1"/>
      <c r="E869" s="1"/>
      <c r="F869" s="366"/>
      <c r="G869" s="366"/>
      <c r="H869" s="366"/>
      <c r="I869" s="1"/>
      <c r="J869" s="3"/>
      <c r="K869" s="3"/>
      <c r="L869" s="3"/>
      <c r="M869" s="3"/>
      <c r="N869" s="3"/>
      <c r="O869" s="3"/>
      <c r="P869" s="3"/>
      <c r="Q869" s="3"/>
      <c r="R869" s="3"/>
      <c r="S869" s="3"/>
      <c r="T869" s="3"/>
      <c r="U869" s="3"/>
    </row>
    <row r="870" spans="1:21" ht="15.3">
      <c r="A870" s="365"/>
      <c r="B870" s="2"/>
      <c r="C870" s="1"/>
      <c r="D870" s="1"/>
      <c r="E870" s="1"/>
      <c r="F870" s="366"/>
      <c r="G870" s="366"/>
      <c r="H870" s="366"/>
      <c r="I870" s="1"/>
      <c r="J870" s="3"/>
      <c r="K870" s="3"/>
      <c r="L870" s="3"/>
      <c r="M870" s="3"/>
      <c r="N870" s="3"/>
      <c r="O870" s="3"/>
      <c r="P870" s="3"/>
      <c r="Q870" s="3"/>
      <c r="R870" s="3"/>
      <c r="S870" s="3"/>
      <c r="T870" s="3"/>
      <c r="U870" s="3"/>
    </row>
    <row r="871" spans="1:21" ht="15.3">
      <c r="A871" s="365"/>
      <c r="B871" s="2"/>
      <c r="C871" s="1"/>
      <c r="D871" s="1"/>
      <c r="E871" s="1"/>
      <c r="F871" s="366"/>
      <c r="G871" s="366"/>
      <c r="H871" s="366"/>
      <c r="I871" s="1"/>
      <c r="J871" s="3"/>
      <c r="K871" s="3"/>
      <c r="L871" s="3"/>
      <c r="M871" s="3"/>
      <c r="N871" s="3"/>
      <c r="O871" s="3"/>
      <c r="P871" s="3"/>
      <c r="Q871" s="3"/>
      <c r="R871" s="3"/>
      <c r="S871" s="3"/>
      <c r="T871" s="3"/>
      <c r="U871" s="3"/>
    </row>
    <row r="872" spans="1:21" ht="15.3">
      <c r="A872" s="365"/>
      <c r="B872" s="2"/>
      <c r="C872" s="1"/>
      <c r="D872" s="1"/>
      <c r="E872" s="1"/>
      <c r="F872" s="366"/>
      <c r="G872" s="366"/>
      <c r="H872" s="366"/>
      <c r="I872" s="1"/>
      <c r="J872" s="3"/>
      <c r="K872" s="3"/>
      <c r="L872" s="3"/>
      <c r="M872" s="3"/>
      <c r="N872" s="3"/>
      <c r="O872" s="3"/>
      <c r="P872" s="3"/>
      <c r="Q872" s="3"/>
      <c r="R872" s="3"/>
      <c r="S872" s="3"/>
      <c r="T872" s="3"/>
      <c r="U872" s="3"/>
    </row>
    <row r="873" spans="1:21" ht="15.3">
      <c r="A873" s="365"/>
      <c r="B873" s="2"/>
      <c r="C873" s="1"/>
      <c r="D873" s="1"/>
      <c r="E873" s="1"/>
      <c r="F873" s="366"/>
      <c r="G873" s="366"/>
      <c r="H873" s="366"/>
      <c r="I873" s="1"/>
      <c r="J873" s="3"/>
      <c r="K873" s="3"/>
      <c r="L873" s="3"/>
      <c r="M873" s="3"/>
      <c r="N873" s="3"/>
      <c r="O873" s="3"/>
      <c r="P873" s="3"/>
      <c r="Q873" s="3"/>
      <c r="R873" s="3"/>
      <c r="S873" s="3"/>
      <c r="T873" s="3"/>
      <c r="U873" s="3"/>
    </row>
    <row r="874" spans="1:21" ht="15.3">
      <c r="A874" s="365"/>
      <c r="B874" s="2"/>
      <c r="C874" s="1"/>
      <c r="D874" s="1"/>
      <c r="E874" s="1"/>
      <c r="F874" s="366"/>
      <c r="G874" s="366"/>
      <c r="H874" s="366"/>
      <c r="I874" s="1"/>
      <c r="J874" s="3"/>
      <c r="K874" s="3"/>
      <c r="L874" s="3"/>
      <c r="M874" s="3"/>
      <c r="N874" s="3"/>
      <c r="O874" s="3"/>
      <c r="P874" s="3"/>
      <c r="Q874" s="3"/>
      <c r="R874" s="3"/>
      <c r="S874" s="3"/>
      <c r="T874" s="3"/>
      <c r="U874" s="3"/>
    </row>
    <row r="875" spans="1:21" ht="15.3">
      <c r="A875" s="365"/>
      <c r="B875" s="2"/>
      <c r="C875" s="1"/>
      <c r="D875" s="1"/>
      <c r="E875" s="1"/>
      <c r="F875" s="366"/>
      <c r="G875" s="366"/>
      <c r="H875" s="366"/>
      <c r="I875" s="1"/>
      <c r="J875" s="3"/>
      <c r="K875" s="3"/>
      <c r="L875" s="3"/>
      <c r="M875" s="3"/>
      <c r="N875" s="3"/>
      <c r="O875" s="3"/>
      <c r="P875" s="3"/>
      <c r="Q875" s="3"/>
      <c r="R875" s="3"/>
      <c r="S875" s="3"/>
      <c r="T875" s="3"/>
      <c r="U875" s="3"/>
    </row>
    <row r="876" spans="1:21" ht="15.3">
      <c r="A876" s="365"/>
      <c r="B876" s="2"/>
      <c r="C876" s="1"/>
      <c r="D876" s="1"/>
      <c r="E876" s="1"/>
      <c r="F876" s="366"/>
      <c r="G876" s="366"/>
      <c r="H876" s="366"/>
      <c r="I876" s="1"/>
      <c r="J876" s="3"/>
      <c r="K876" s="3"/>
      <c r="L876" s="3"/>
      <c r="M876" s="3"/>
      <c r="N876" s="3"/>
      <c r="O876" s="3"/>
      <c r="P876" s="3"/>
      <c r="Q876" s="3"/>
      <c r="R876" s="3"/>
      <c r="S876" s="3"/>
      <c r="T876" s="3"/>
      <c r="U876" s="3"/>
    </row>
    <row r="877" spans="1:21" ht="15.3">
      <c r="A877" s="365"/>
      <c r="B877" s="2"/>
      <c r="C877" s="1"/>
      <c r="D877" s="1"/>
      <c r="E877" s="1"/>
      <c r="F877" s="366"/>
      <c r="G877" s="366"/>
      <c r="H877" s="366"/>
      <c r="I877" s="1"/>
      <c r="J877" s="3"/>
      <c r="K877" s="3"/>
      <c r="L877" s="3"/>
      <c r="M877" s="3"/>
      <c r="N877" s="3"/>
      <c r="O877" s="3"/>
      <c r="P877" s="3"/>
      <c r="Q877" s="3"/>
      <c r="R877" s="3"/>
      <c r="S877" s="3"/>
      <c r="T877" s="3"/>
      <c r="U877" s="3"/>
    </row>
    <row r="878" spans="1:21" ht="15.3">
      <c r="A878" s="365"/>
      <c r="B878" s="2"/>
      <c r="C878" s="1"/>
      <c r="D878" s="1"/>
      <c r="E878" s="1"/>
      <c r="F878" s="366"/>
      <c r="G878" s="366"/>
      <c r="H878" s="366"/>
      <c r="I878" s="1"/>
      <c r="J878" s="3"/>
      <c r="K878" s="3"/>
      <c r="L878" s="3"/>
      <c r="M878" s="3"/>
      <c r="N878" s="3"/>
      <c r="O878" s="3"/>
      <c r="P878" s="3"/>
      <c r="Q878" s="3"/>
      <c r="R878" s="3"/>
      <c r="S878" s="3"/>
      <c r="T878" s="3"/>
      <c r="U878" s="3"/>
    </row>
    <row r="879" spans="1:21" ht="15.3">
      <c r="A879" s="365"/>
      <c r="B879" s="2"/>
      <c r="C879" s="1"/>
      <c r="D879" s="1"/>
      <c r="E879" s="1"/>
      <c r="F879" s="366"/>
      <c r="G879" s="366"/>
      <c r="H879" s="366"/>
      <c r="I879" s="1"/>
      <c r="J879" s="3"/>
      <c r="K879" s="3"/>
      <c r="L879" s="3"/>
      <c r="M879" s="3"/>
      <c r="N879" s="3"/>
      <c r="O879" s="3"/>
      <c r="P879" s="3"/>
      <c r="Q879" s="3"/>
      <c r="R879" s="3"/>
      <c r="S879" s="3"/>
      <c r="T879" s="3"/>
      <c r="U879" s="3"/>
    </row>
    <row r="880" spans="1:21" ht="15.3">
      <c r="A880" s="365"/>
      <c r="B880" s="2"/>
      <c r="C880" s="1"/>
      <c r="D880" s="1"/>
      <c r="E880" s="1"/>
      <c r="F880" s="366"/>
      <c r="G880" s="366"/>
      <c r="H880" s="366"/>
      <c r="I880" s="1"/>
      <c r="J880" s="3"/>
      <c r="K880" s="3"/>
      <c r="L880" s="3"/>
      <c r="M880" s="3"/>
      <c r="N880" s="3"/>
      <c r="O880" s="3"/>
      <c r="P880" s="3"/>
      <c r="Q880" s="3"/>
      <c r="R880" s="3"/>
      <c r="S880" s="3"/>
      <c r="T880" s="3"/>
      <c r="U880" s="3"/>
    </row>
    <row r="881" spans="1:21" ht="15.3">
      <c r="A881" s="365"/>
      <c r="B881" s="2"/>
      <c r="C881" s="1"/>
      <c r="D881" s="1"/>
      <c r="E881" s="1"/>
      <c r="F881" s="366"/>
      <c r="G881" s="366"/>
      <c r="H881" s="366"/>
      <c r="I881" s="1"/>
      <c r="J881" s="3"/>
      <c r="K881" s="3"/>
      <c r="L881" s="3"/>
      <c r="M881" s="3"/>
      <c r="N881" s="3"/>
      <c r="O881" s="3"/>
      <c r="P881" s="3"/>
      <c r="Q881" s="3"/>
      <c r="R881" s="3"/>
      <c r="S881" s="3"/>
      <c r="T881" s="3"/>
      <c r="U881" s="3"/>
    </row>
    <row r="882" spans="1:21" ht="15.3">
      <c r="A882" s="365"/>
      <c r="B882" s="2"/>
      <c r="C882" s="1"/>
      <c r="D882" s="1"/>
      <c r="E882" s="1"/>
      <c r="F882" s="366"/>
      <c r="G882" s="366"/>
      <c r="H882" s="366"/>
      <c r="I882" s="1"/>
      <c r="J882" s="3"/>
      <c r="K882" s="3"/>
      <c r="L882" s="3"/>
      <c r="M882" s="3"/>
      <c r="N882" s="3"/>
      <c r="O882" s="3"/>
      <c r="P882" s="3"/>
      <c r="Q882" s="3"/>
      <c r="R882" s="3"/>
      <c r="S882" s="3"/>
      <c r="T882" s="3"/>
      <c r="U882" s="3"/>
    </row>
    <row r="883" spans="1:21" ht="15.3">
      <c r="A883" s="365"/>
      <c r="B883" s="2"/>
      <c r="C883" s="1"/>
      <c r="D883" s="1"/>
      <c r="E883" s="1"/>
      <c r="F883" s="366"/>
      <c r="G883" s="366"/>
      <c r="H883" s="366"/>
      <c r="I883" s="1"/>
      <c r="J883" s="3"/>
      <c r="K883" s="3"/>
      <c r="L883" s="3"/>
      <c r="M883" s="3"/>
      <c r="N883" s="3"/>
      <c r="O883" s="3"/>
      <c r="P883" s="3"/>
      <c r="Q883" s="3"/>
      <c r="R883" s="3"/>
      <c r="S883" s="3"/>
      <c r="T883" s="3"/>
      <c r="U883" s="3"/>
    </row>
    <row r="884" spans="1:21" ht="15.3">
      <c r="A884" s="365"/>
      <c r="B884" s="2"/>
      <c r="C884" s="1"/>
      <c r="D884" s="1"/>
      <c r="E884" s="1"/>
      <c r="F884" s="366"/>
      <c r="G884" s="366"/>
      <c r="H884" s="366"/>
      <c r="I884" s="1"/>
      <c r="J884" s="3"/>
      <c r="K884" s="3"/>
      <c r="L884" s="3"/>
      <c r="M884" s="3"/>
      <c r="N884" s="3"/>
      <c r="O884" s="3"/>
      <c r="P884" s="3"/>
      <c r="Q884" s="3"/>
      <c r="R884" s="3"/>
      <c r="S884" s="3"/>
      <c r="T884" s="3"/>
      <c r="U884" s="3"/>
    </row>
    <row r="885" spans="1:21" ht="15.3">
      <c r="A885" s="365"/>
      <c r="B885" s="2"/>
      <c r="C885" s="1"/>
      <c r="D885" s="1"/>
      <c r="E885" s="1"/>
      <c r="F885" s="366"/>
      <c r="G885" s="366"/>
      <c r="H885" s="366"/>
      <c r="I885" s="1"/>
      <c r="J885" s="3"/>
      <c r="K885" s="3"/>
      <c r="L885" s="3"/>
      <c r="M885" s="3"/>
      <c r="N885" s="3"/>
      <c r="O885" s="3"/>
      <c r="P885" s="3"/>
      <c r="Q885" s="3"/>
      <c r="R885" s="3"/>
      <c r="S885" s="3"/>
      <c r="T885" s="3"/>
      <c r="U885" s="3"/>
    </row>
    <row r="886" spans="1:21" ht="15.3">
      <c r="A886" s="365"/>
      <c r="B886" s="2"/>
      <c r="C886" s="1"/>
      <c r="D886" s="1"/>
      <c r="E886" s="1"/>
      <c r="F886" s="366"/>
      <c r="G886" s="366"/>
      <c r="H886" s="366"/>
      <c r="I886" s="1"/>
      <c r="J886" s="3"/>
      <c r="K886" s="3"/>
      <c r="L886" s="3"/>
      <c r="M886" s="3"/>
      <c r="N886" s="3"/>
      <c r="O886" s="3"/>
      <c r="P886" s="3"/>
      <c r="Q886" s="3"/>
      <c r="R886" s="3"/>
      <c r="S886" s="3"/>
      <c r="T886" s="3"/>
      <c r="U886" s="3"/>
    </row>
    <row r="887" spans="1:21" ht="15.3">
      <c r="A887" s="365"/>
      <c r="B887" s="2"/>
      <c r="C887" s="1"/>
      <c r="D887" s="1"/>
      <c r="E887" s="1"/>
      <c r="F887" s="366"/>
      <c r="G887" s="366"/>
      <c r="H887" s="366"/>
      <c r="I887" s="1"/>
      <c r="J887" s="3"/>
      <c r="K887" s="3"/>
      <c r="L887" s="3"/>
      <c r="M887" s="3"/>
      <c r="N887" s="3"/>
      <c r="O887" s="3"/>
      <c r="P887" s="3"/>
      <c r="Q887" s="3"/>
      <c r="R887" s="3"/>
      <c r="S887" s="3"/>
      <c r="T887" s="3"/>
      <c r="U887" s="3"/>
    </row>
    <row r="888" spans="1:21" ht="15.3">
      <c r="A888" s="365"/>
      <c r="B888" s="2"/>
      <c r="C888" s="1"/>
      <c r="D888" s="1"/>
      <c r="E888" s="1"/>
      <c r="F888" s="366"/>
      <c r="G888" s="366"/>
      <c r="H888" s="366"/>
      <c r="I888" s="1"/>
      <c r="J888" s="3"/>
      <c r="K888" s="3"/>
      <c r="L888" s="3"/>
      <c r="M888" s="3"/>
      <c r="N888" s="3"/>
      <c r="O888" s="3"/>
      <c r="P888" s="3"/>
      <c r="Q888" s="3"/>
      <c r="R888" s="3"/>
      <c r="S888" s="3"/>
      <c r="T888" s="3"/>
      <c r="U888" s="3"/>
    </row>
    <row r="889" spans="1:21" ht="15.3">
      <c r="A889" s="365"/>
      <c r="B889" s="2"/>
      <c r="C889" s="1"/>
      <c r="D889" s="1"/>
      <c r="E889" s="1"/>
      <c r="F889" s="366"/>
      <c r="G889" s="366"/>
      <c r="H889" s="366"/>
      <c r="I889" s="1"/>
      <c r="J889" s="3"/>
      <c r="K889" s="3"/>
      <c r="L889" s="3"/>
      <c r="M889" s="3"/>
      <c r="N889" s="3"/>
      <c r="O889" s="3"/>
      <c r="P889" s="3"/>
      <c r="Q889" s="3"/>
      <c r="R889" s="3"/>
      <c r="S889" s="3"/>
      <c r="T889" s="3"/>
      <c r="U889" s="3"/>
    </row>
    <row r="890" spans="1:21" ht="15.3">
      <c r="A890" s="365"/>
      <c r="B890" s="2"/>
      <c r="C890" s="1"/>
      <c r="D890" s="1"/>
      <c r="E890" s="1"/>
      <c r="F890" s="366"/>
      <c r="G890" s="366"/>
      <c r="H890" s="366"/>
      <c r="I890" s="1"/>
      <c r="J890" s="3"/>
      <c r="K890" s="3"/>
      <c r="L890" s="3"/>
      <c r="M890" s="3"/>
      <c r="N890" s="3"/>
      <c r="O890" s="3"/>
      <c r="P890" s="3"/>
      <c r="Q890" s="3"/>
      <c r="R890" s="3"/>
      <c r="S890" s="3"/>
      <c r="T890" s="3"/>
      <c r="U890" s="3"/>
    </row>
    <row r="891" spans="1:21" ht="15.3">
      <c r="A891" s="365"/>
      <c r="B891" s="2"/>
      <c r="C891" s="1"/>
      <c r="D891" s="1"/>
      <c r="E891" s="1"/>
      <c r="F891" s="366"/>
      <c r="G891" s="366"/>
      <c r="H891" s="366"/>
      <c r="I891" s="1"/>
      <c r="J891" s="3"/>
      <c r="K891" s="3"/>
      <c r="L891" s="3"/>
      <c r="M891" s="3"/>
      <c r="N891" s="3"/>
      <c r="O891" s="3"/>
      <c r="P891" s="3"/>
      <c r="Q891" s="3"/>
      <c r="R891" s="3"/>
      <c r="S891" s="3"/>
      <c r="T891" s="3"/>
      <c r="U891" s="3"/>
    </row>
    <row r="892" spans="1:21" ht="15.3">
      <c r="A892" s="365"/>
      <c r="B892" s="2"/>
      <c r="C892" s="1"/>
      <c r="D892" s="1"/>
      <c r="E892" s="1"/>
      <c r="F892" s="366"/>
      <c r="G892" s="366"/>
      <c r="H892" s="366"/>
      <c r="I892" s="1"/>
      <c r="J892" s="3"/>
      <c r="K892" s="3"/>
      <c r="L892" s="3"/>
      <c r="M892" s="3"/>
      <c r="N892" s="3"/>
      <c r="O892" s="3"/>
      <c r="P892" s="3"/>
      <c r="Q892" s="3"/>
      <c r="R892" s="3"/>
      <c r="S892" s="3"/>
      <c r="T892" s="3"/>
      <c r="U892" s="3"/>
    </row>
    <row r="893" spans="1:21" ht="15.3">
      <c r="A893" s="365"/>
      <c r="B893" s="2"/>
      <c r="C893" s="1"/>
      <c r="D893" s="1"/>
      <c r="E893" s="1"/>
      <c r="F893" s="366"/>
      <c r="G893" s="366"/>
      <c r="H893" s="366"/>
      <c r="I893" s="1"/>
      <c r="J893" s="3"/>
      <c r="K893" s="3"/>
      <c r="L893" s="3"/>
      <c r="M893" s="3"/>
      <c r="N893" s="3"/>
      <c r="O893" s="3"/>
      <c r="P893" s="3"/>
      <c r="Q893" s="3"/>
      <c r="R893" s="3"/>
      <c r="S893" s="3"/>
      <c r="T893" s="3"/>
      <c r="U893" s="3"/>
    </row>
    <row r="894" spans="1:21" ht="15.3">
      <c r="A894" s="365"/>
      <c r="B894" s="2"/>
      <c r="C894" s="1"/>
      <c r="D894" s="1"/>
      <c r="E894" s="1"/>
      <c r="F894" s="366"/>
      <c r="G894" s="366"/>
      <c r="H894" s="366"/>
      <c r="I894" s="1"/>
      <c r="J894" s="3"/>
      <c r="K894" s="3"/>
      <c r="L894" s="3"/>
      <c r="M894" s="3"/>
      <c r="N894" s="3"/>
      <c r="O894" s="3"/>
      <c r="P894" s="3"/>
      <c r="Q894" s="3"/>
      <c r="R894" s="3"/>
      <c r="S894" s="3"/>
      <c r="T894" s="3"/>
      <c r="U894" s="3"/>
    </row>
    <row r="895" spans="1:21" ht="15.3">
      <c r="A895" s="365"/>
      <c r="B895" s="2"/>
      <c r="C895" s="1"/>
      <c r="D895" s="1"/>
      <c r="E895" s="1"/>
      <c r="F895" s="366"/>
      <c r="G895" s="366"/>
      <c r="H895" s="366"/>
      <c r="I895" s="1"/>
      <c r="J895" s="3"/>
      <c r="K895" s="3"/>
      <c r="L895" s="3"/>
      <c r="M895" s="3"/>
      <c r="N895" s="3"/>
      <c r="O895" s="3"/>
      <c r="P895" s="3"/>
      <c r="Q895" s="3"/>
      <c r="R895" s="3"/>
      <c r="S895" s="3"/>
      <c r="T895" s="3"/>
      <c r="U895" s="3"/>
    </row>
    <row r="896" spans="1:21" ht="15.3">
      <c r="A896" s="365"/>
      <c r="B896" s="2"/>
      <c r="C896" s="1"/>
      <c r="D896" s="1"/>
      <c r="E896" s="1"/>
      <c r="F896" s="366"/>
      <c r="G896" s="366"/>
      <c r="H896" s="366"/>
      <c r="I896" s="1"/>
      <c r="J896" s="3"/>
      <c r="K896" s="3"/>
      <c r="L896" s="3"/>
      <c r="M896" s="3"/>
      <c r="N896" s="3"/>
      <c r="O896" s="3"/>
      <c r="P896" s="3"/>
      <c r="Q896" s="3"/>
      <c r="R896" s="3"/>
      <c r="S896" s="3"/>
      <c r="T896" s="3"/>
      <c r="U896" s="3"/>
    </row>
    <row r="897" spans="1:21" ht="15.3">
      <c r="A897" s="365"/>
      <c r="B897" s="2"/>
      <c r="C897" s="1"/>
      <c r="D897" s="1"/>
      <c r="E897" s="1"/>
      <c r="F897" s="366"/>
      <c r="G897" s="366"/>
      <c r="H897" s="366"/>
      <c r="I897" s="1"/>
      <c r="J897" s="3"/>
      <c r="K897" s="3"/>
      <c r="L897" s="3"/>
      <c r="M897" s="3"/>
      <c r="N897" s="3"/>
      <c r="O897" s="3"/>
      <c r="P897" s="3"/>
      <c r="Q897" s="3"/>
      <c r="R897" s="3"/>
      <c r="S897" s="3"/>
      <c r="T897" s="3"/>
      <c r="U897" s="3"/>
    </row>
    <row r="898" spans="1:21" ht="15.3">
      <c r="A898" s="365"/>
      <c r="B898" s="2"/>
      <c r="C898" s="1"/>
      <c r="D898" s="1"/>
      <c r="E898" s="1"/>
      <c r="F898" s="366"/>
      <c r="G898" s="366"/>
      <c r="H898" s="366"/>
      <c r="I898" s="1"/>
      <c r="J898" s="3"/>
      <c r="K898" s="3"/>
      <c r="L898" s="3"/>
      <c r="M898" s="3"/>
      <c r="N898" s="3"/>
      <c r="O898" s="3"/>
      <c r="P898" s="3"/>
      <c r="Q898" s="3"/>
      <c r="R898" s="3"/>
      <c r="S898" s="3"/>
      <c r="T898" s="3"/>
      <c r="U898" s="3"/>
    </row>
    <row r="899" spans="1:21" ht="15.3">
      <c r="A899" s="365"/>
      <c r="B899" s="2"/>
      <c r="C899" s="1"/>
      <c r="D899" s="1"/>
      <c r="E899" s="1"/>
      <c r="F899" s="366"/>
      <c r="G899" s="366"/>
      <c r="H899" s="366"/>
      <c r="I899" s="1"/>
      <c r="J899" s="3"/>
      <c r="K899" s="3"/>
      <c r="L899" s="3"/>
      <c r="M899" s="3"/>
      <c r="N899" s="3"/>
      <c r="O899" s="3"/>
      <c r="P899" s="3"/>
      <c r="Q899" s="3"/>
      <c r="R899" s="3"/>
      <c r="S899" s="3"/>
      <c r="T899" s="3"/>
      <c r="U899" s="3"/>
    </row>
    <row r="900" spans="1:21" ht="15.3">
      <c r="A900" s="365"/>
      <c r="B900" s="2"/>
      <c r="C900" s="1"/>
      <c r="D900" s="1"/>
      <c r="E900" s="1"/>
      <c r="F900" s="366"/>
      <c r="G900" s="366"/>
      <c r="H900" s="366"/>
      <c r="I900" s="1"/>
      <c r="J900" s="3"/>
      <c r="K900" s="3"/>
      <c r="L900" s="3"/>
      <c r="M900" s="3"/>
      <c r="N900" s="3"/>
      <c r="O900" s="3"/>
      <c r="P900" s="3"/>
      <c r="Q900" s="3"/>
      <c r="R900" s="3"/>
      <c r="S900" s="3"/>
      <c r="T900" s="3"/>
      <c r="U900" s="3"/>
    </row>
    <row r="901" spans="1:21" ht="15.3">
      <c r="A901" s="365"/>
      <c r="B901" s="2"/>
      <c r="C901" s="1"/>
      <c r="D901" s="1"/>
      <c r="E901" s="1"/>
      <c r="F901" s="366"/>
      <c r="G901" s="366"/>
      <c r="H901" s="366"/>
      <c r="I901" s="1"/>
      <c r="J901" s="3"/>
      <c r="K901" s="3"/>
      <c r="L901" s="3"/>
      <c r="M901" s="3"/>
      <c r="N901" s="3"/>
      <c r="O901" s="3"/>
      <c r="P901" s="3"/>
      <c r="Q901" s="3"/>
      <c r="R901" s="3"/>
      <c r="S901" s="3"/>
      <c r="T901" s="3"/>
      <c r="U901" s="3"/>
    </row>
    <row r="902" spans="1:21" ht="15.3">
      <c r="A902" s="365"/>
      <c r="B902" s="2"/>
      <c r="C902" s="1"/>
      <c r="D902" s="1"/>
      <c r="E902" s="1"/>
      <c r="F902" s="366"/>
      <c r="G902" s="366"/>
      <c r="H902" s="366"/>
      <c r="I902" s="1"/>
      <c r="J902" s="3"/>
      <c r="K902" s="3"/>
      <c r="L902" s="3"/>
      <c r="M902" s="3"/>
      <c r="N902" s="3"/>
      <c r="O902" s="3"/>
      <c r="P902" s="3"/>
      <c r="Q902" s="3"/>
      <c r="R902" s="3"/>
      <c r="S902" s="3"/>
      <c r="T902" s="3"/>
      <c r="U902" s="3"/>
    </row>
    <row r="903" spans="1:21" ht="15.3">
      <c r="A903" s="365"/>
      <c r="B903" s="2"/>
      <c r="C903" s="1"/>
      <c r="D903" s="1"/>
      <c r="E903" s="1"/>
      <c r="F903" s="366"/>
      <c r="G903" s="366"/>
      <c r="H903" s="366"/>
      <c r="I903" s="1"/>
      <c r="J903" s="3"/>
      <c r="K903" s="3"/>
      <c r="L903" s="3"/>
      <c r="M903" s="3"/>
      <c r="N903" s="3"/>
      <c r="O903" s="3"/>
      <c r="P903" s="3"/>
      <c r="Q903" s="3"/>
      <c r="R903" s="3"/>
      <c r="S903" s="3"/>
      <c r="T903" s="3"/>
      <c r="U903" s="3"/>
    </row>
    <row r="904" spans="1:21" ht="15.3">
      <c r="A904" s="365"/>
      <c r="B904" s="2"/>
      <c r="C904" s="1"/>
      <c r="D904" s="1"/>
      <c r="E904" s="1"/>
      <c r="F904" s="366"/>
      <c r="G904" s="366"/>
      <c r="H904" s="366"/>
      <c r="I904" s="1"/>
      <c r="J904" s="3"/>
      <c r="K904" s="3"/>
      <c r="L904" s="3"/>
      <c r="M904" s="3"/>
      <c r="N904" s="3"/>
      <c r="O904" s="3"/>
      <c r="P904" s="3"/>
      <c r="Q904" s="3"/>
      <c r="R904" s="3"/>
      <c r="S904" s="3"/>
      <c r="T904" s="3"/>
      <c r="U904" s="3"/>
    </row>
    <row r="905" spans="1:21" ht="15.3">
      <c r="A905" s="365"/>
      <c r="B905" s="2"/>
      <c r="C905" s="1"/>
      <c r="D905" s="1"/>
      <c r="E905" s="1"/>
      <c r="F905" s="366"/>
      <c r="G905" s="366"/>
      <c r="H905" s="366"/>
      <c r="I905" s="1"/>
      <c r="J905" s="3"/>
      <c r="K905" s="3"/>
      <c r="L905" s="3"/>
      <c r="M905" s="3"/>
      <c r="N905" s="3"/>
      <c r="O905" s="3"/>
      <c r="P905" s="3"/>
      <c r="Q905" s="3"/>
      <c r="R905" s="3"/>
      <c r="S905" s="3"/>
      <c r="T905" s="3"/>
      <c r="U905" s="3"/>
    </row>
    <row r="906" spans="1:21" ht="15.3">
      <c r="A906" s="365"/>
      <c r="B906" s="2"/>
      <c r="C906" s="1"/>
      <c r="D906" s="1"/>
      <c r="E906" s="1"/>
      <c r="F906" s="366"/>
      <c r="G906" s="366"/>
      <c r="H906" s="366"/>
      <c r="I906" s="1"/>
      <c r="J906" s="3"/>
      <c r="K906" s="3"/>
      <c r="L906" s="3"/>
      <c r="M906" s="3"/>
      <c r="N906" s="3"/>
      <c r="O906" s="3"/>
      <c r="P906" s="3"/>
      <c r="Q906" s="3"/>
      <c r="R906" s="3"/>
      <c r="S906" s="3"/>
      <c r="T906" s="3"/>
      <c r="U906" s="3"/>
    </row>
    <row r="907" spans="1:21" ht="15.3">
      <c r="A907" s="365"/>
      <c r="B907" s="2"/>
      <c r="C907" s="1"/>
      <c r="D907" s="1"/>
      <c r="E907" s="1"/>
      <c r="F907" s="366"/>
      <c r="G907" s="366"/>
      <c r="H907" s="366"/>
      <c r="I907" s="1"/>
      <c r="J907" s="3"/>
      <c r="K907" s="3"/>
      <c r="L907" s="3"/>
      <c r="M907" s="3"/>
      <c r="N907" s="3"/>
      <c r="O907" s="3"/>
      <c r="P907" s="3"/>
      <c r="Q907" s="3"/>
      <c r="R907" s="3"/>
      <c r="S907" s="3"/>
      <c r="T907" s="3"/>
      <c r="U907" s="3"/>
    </row>
    <row r="908" spans="1:21" ht="15.3">
      <c r="A908" s="365"/>
      <c r="B908" s="2"/>
      <c r="C908" s="1"/>
      <c r="D908" s="1"/>
      <c r="E908" s="1"/>
      <c r="F908" s="366"/>
      <c r="G908" s="366"/>
      <c r="H908" s="366"/>
      <c r="I908" s="1"/>
      <c r="J908" s="3"/>
      <c r="K908" s="3"/>
      <c r="L908" s="3"/>
      <c r="M908" s="3"/>
      <c r="N908" s="3"/>
      <c r="O908" s="3"/>
      <c r="P908" s="3"/>
      <c r="Q908" s="3"/>
      <c r="R908" s="3"/>
      <c r="S908" s="3"/>
      <c r="T908" s="3"/>
      <c r="U908" s="3"/>
    </row>
    <row r="909" spans="1:21" ht="15.3">
      <c r="A909" s="365"/>
      <c r="B909" s="2"/>
      <c r="C909" s="1"/>
      <c r="D909" s="1"/>
      <c r="E909" s="1"/>
      <c r="F909" s="366"/>
      <c r="G909" s="366"/>
      <c r="H909" s="366"/>
      <c r="I909" s="1"/>
      <c r="J909" s="3"/>
      <c r="K909" s="3"/>
      <c r="L909" s="3"/>
      <c r="M909" s="3"/>
      <c r="N909" s="3"/>
      <c r="O909" s="3"/>
      <c r="P909" s="3"/>
      <c r="Q909" s="3"/>
      <c r="R909" s="3"/>
      <c r="S909" s="3"/>
      <c r="T909" s="3"/>
      <c r="U909" s="3"/>
    </row>
    <row r="910" spans="1:21" ht="15.3">
      <c r="A910" s="365"/>
      <c r="B910" s="2"/>
      <c r="C910" s="1"/>
      <c r="D910" s="1"/>
      <c r="E910" s="1"/>
      <c r="F910" s="366"/>
      <c r="G910" s="366"/>
      <c r="H910" s="366"/>
      <c r="I910" s="1"/>
      <c r="J910" s="3"/>
      <c r="K910" s="3"/>
      <c r="L910" s="3"/>
      <c r="M910" s="3"/>
      <c r="N910" s="3"/>
      <c r="O910" s="3"/>
      <c r="P910" s="3"/>
      <c r="Q910" s="3"/>
      <c r="R910" s="3"/>
      <c r="S910" s="3"/>
      <c r="T910" s="3"/>
      <c r="U910" s="3"/>
    </row>
    <row r="911" spans="1:21" ht="15.3">
      <c r="A911" s="365"/>
      <c r="B911" s="2"/>
      <c r="C911" s="1"/>
      <c r="D911" s="1"/>
      <c r="E911" s="1"/>
      <c r="F911" s="366"/>
      <c r="G911" s="366"/>
      <c r="H911" s="366"/>
      <c r="I911" s="1"/>
      <c r="J911" s="3"/>
      <c r="K911" s="3"/>
      <c r="L911" s="3"/>
      <c r="M911" s="3"/>
      <c r="N911" s="3"/>
      <c r="O911" s="3"/>
      <c r="P911" s="3"/>
      <c r="Q911" s="3"/>
      <c r="R911" s="3"/>
      <c r="S911" s="3"/>
      <c r="T911" s="3"/>
      <c r="U911" s="3"/>
    </row>
    <row r="912" spans="1:21" ht="15.3">
      <c r="A912" s="365"/>
      <c r="B912" s="2"/>
      <c r="C912" s="1"/>
      <c r="D912" s="1"/>
      <c r="E912" s="1"/>
      <c r="F912" s="366"/>
      <c r="G912" s="366"/>
      <c r="H912" s="366"/>
      <c r="I912" s="1"/>
      <c r="J912" s="3"/>
      <c r="K912" s="3"/>
      <c r="L912" s="3"/>
      <c r="M912" s="3"/>
      <c r="N912" s="3"/>
      <c r="O912" s="3"/>
      <c r="P912" s="3"/>
      <c r="Q912" s="3"/>
      <c r="R912" s="3"/>
      <c r="S912" s="3"/>
      <c r="T912" s="3"/>
      <c r="U912" s="3"/>
    </row>
    <row r="913" spans="1:21" ht="15.3">
      <c r="A913" s="365"/>
      <c r="B913" s="2"/>
      <c r="C913" s="1"/>
      <c r="D913" s="1"/>
      <c r="E913" s="1"/>
      <c r="F913" s="366"/>
      <c r="G913" s="366"/>
      <c r="H913" s="366"/>
      <c r="I913" s="1"/>
      <c r="J913" s="3"/>
      <c r="K913" s="3"/>
      <c r="L913" s="3"/>
      <c r="M913" s="3"/>
      <c r="N913" s="3"/>
      <c r="O913" s="3"/>
      <c r="P913" s="3"/>
      <c r="Q913" s="3"/>
      <c r="R913" s="3"/>
      <c r="S913" s="3"/>
      <c r="T913" s="3"/>
      <c r="U913" s="3"/>
    </row>
    <row r="914" spans="1:21" ht="15.3">
      <c r="A914" s="365"/>
      <c r="B914" s="2"/>
      <c r="C914" s="1"/>
      <c r="D914" s="1"/>
      <c r="E914" s="1"/>
      <c r="F914" s="366"/>
      <c r="G914" s="366"/>
      <c r="H914" s="366"/>
      <c r="I914" s="1"/>
      <c r="J914" s="3"/>
      <c r="K914" s="3"/>
      <c r="L914" s="3"/>
      <c r="M914" s="3"/>
      <c r="N914" s="3"/>
      <c r="O914" s="3"/>
      <c r="P914" s="3"/>
      <c r="Q914" s="3"/>
      <c r="R914" s="3"/>
      <c r="S914" s="3"/>
      <c r="T914" s="3"/>
      <c r="U914" s="3"/>
    </row>
    <row r="915" spans="1:21" ht="15.3">
      <c r="A915" s="365"/>
      <c r="B915" s="2"/>
      <c r="C915" s="1"/>
      <c r="D915" s="1"/>
      <c r="E915" s="1"/>
      <c r="F915" s="366"/>
      <c r="G915" s="366"/>
      <c r="H915" s="366"/>
      <c r="I915" s="1"/>
      <c r="J915" s="3"/>
      <c r="K915" s="3"/>
      <c r="L915" s="3"/>
      <c r="M915" s="3"/>
      <c r="N915" s="3"/>
      <c r="O915" s="3"/>
      <c r="P915" s="3"/>
      <c r="Q915" s="3"/>
      <c r="R915" s="3"/>
      <c r="S915" s="3"/>
      <c r="T915" s="3"/>
      <c r="U915" s="3"/>
    </row>
    <row r="916" spans="1:21" ht="15.3">
      <c r="A916" s="365"/>
      <c r="B916" s="2"/>
      <c r="C916" s="1"/>
      <c r="D916" s="1"/>
      <c r="E916" s="1"/>
      <c r="F916" s="366"/>
      <c r="G916" s="366"/>
      <c r="H916" s="366"/>
      <c r="I916" s="1"/>
      <c r="J916" s="3"/>
      <c r="K916" s="3"/>
      <c r="L916" s="3"/>
      <c r="M916" s="3"/>
      <c r="N916" s="3"/>
      <c r="O916" s="3"/>
      <c r="P916" s="3"/>
      <c r="Q916" s="3"/>
      <c r="R916" s="3"/>
      <c r="S916" s="3"/>
      <c r="T916" s="3"/>
      <c r="U916" s="3"/>
    </row>
    <row r="917" spans="1:21" ht="15.3">
      <c r="A917" s="365"/>
      <c r="B917" s="2"/>
      <c r="C917" s="1"/>
      <c r="D917" s="1"/>
      <c r="E917" s="1"/>
      <c r="F917" s="366"/>
      <c r="G917" s="366"/>
      <c r="H917" s="366"/>
      <c r="I917" s="1"/>
      <c r="J917" s="3"/>
      <c r="K917" s="3"/>
      <c r="L917" s="3"/>
      <c r="M917" s="3"/>
      <c r="N917" s="3"/>
      <c r="O917" s="3"/>
      <c r="P917" s="3"/>
      <c r="Q917" s="3"/>
      <c r="R917" s="3"/>
      <c r="S917" s="3"/>
      <c r="T917" s="3"/>
      <c r="U917" s="3"/>
    </row>
    <row r="918" spans="1:21" ht="15.3">
      <c r="A918" s="365"/>
      <c r="B918" s="2"/>
      <c r="C918" s="1"/>
      <c r="D918" s="1"/>
      <c r="E918" s="1"/>
      <c r="F918" s="366"/>
      <c r="G918" s="366"/>
      <c r="H918" s="366"/>
      <c r="I918" s="1"/>
      <c r="J918" s="3"/>
      <c r="K918" s="3"/>
      <c r="L918" s="3"/>
      <c r="M918" s="3"/>
      <c r="N918" s="3"/>
      <c r="O918" s="3"/>
      <c r="P918" s="3"/>
      <c r="Q918" s="3"/>
      <c r="R918" s="3"/>
      <c r="S918" s="3"/>
      <c r="T918" s="3"/>
      <c r="U918" s="3"/>
    </row>
    <row r="919" spans="1:21" ht="15.3">
      <c r="A919" s="365"/>
      <c r="B919" s="2"/>
      <c r="C919" s="1"/>
      <c r="D919" s="1"/>
      <c r="E919" s="1"/>
      <c r="F919" s="366"/>
      <c r="G919" s="366"/>
      <c r="H919" s="366"/>
      <c r="I919" s="1"/>
      <c r="J919" s="3"/>
      <c r="K919" s="3"/>
      <c r="L919" s="3"/>
      <c r="M919" s="3"/>
      <c r="N919" s="3"/>
      <c r="O919" s="3"/>
      <c r="P919" s="3"/>
      <c r="Q919" s="3"/>
      <c r="R919" s="3"/>
      <c r="S919" s="3"/>
      <c r="T919" s="3"/>
      <c r="U919" s="3"/>
    </row>
    <row r="920" spans="1:21" ht="15.3">
      <c r="A920" s="365"/>
      <c r="B920" s="2"/>
      <c r="C920" s="1"/>
      <c r="D920" s="1"/>
      <c r="E920" s="1"/>
      <c r="F920" s="366"/>
      <c r="G920" s="366"/>
      <c r="H920" s="366"/>
      <c r="I920" s="1"/>
      <c r="J920" s="3"/>
      <c r="K920" s="3"/>
      <c r="L920" s="3"/>
      <c r="M920" s="3"/>
      <c r="N920" s="3"/>
      <c r="O920" s="3"/>
      <c r="P920" s="3"/>
      <c r="Q920" s="3"/>
      <c r="R920" s="3"/>
      <c r="S920" s="3"/>
      <c r="T920" s="3"/>
      <c r="U920" s="3"/>
    </row>
    <row r="921" spans="1:21" ht="15.3">
      <c r="A921" s="365"/>
      <c r="B921" s="2"/>
      <c r="C921" s="1"/>
      <c r="D921" s="1"/>
      <c r="E921" s="1"/>
      <c r="F921" s="366"/>
      <c r="G921" s="366"/>
      <c r="H921" s="366"/>
      <c r="I921" s="1"/>
      <c r="J921" s="3"/>
      <c r="K921" s="3"/>
      <c r="L921" s="3"/>
      <c r="M921" s="3"/>
      <c r="N921" s="3"/>
      <c r="O921" s="3"/>
      <c r="P921" s="3"/>
      <c r="Q921" s="3"/>
      <c r="R921" s="3"/>
      <c r="S921" s="3"/>
      <c r="T921" s="3"/>
      <c r="U921" s="3"/>
    </row>
    <row r="922" spans="1:21" ht="15.3">
      <c r="A922" s="365"/>
      <c r="B922" s="2"/>
      <c r="C922" s="1"/>
      <c r="D922" s="1"/>
      <c r="E922" s="1"/>
      <c r="F922" s="366"/>
      <c r="G922" s="366"/>
      <c r="H922" s="366"/>
      <c r="I922" s="1"/>
      <c r="J922" s="3"/>
      <c r="K922" s="3"/>
      <c r="L922" s="3"/>
      <c r="M922" s="3"/>
      <c r="N922" s="3"/>
      <c r="O922" s="3"/>
      <c r="P922" s="3"/>
      <c r="Q922" s="3"/>
      <c r="R922" s="3"/>
      <c r="S922" s="3"/>
      <c r="T922" s="3"/>
      <c r="U922" s="3"/>
    </row>
    <row r="923" spans="1:21" ht="15.3">
      <c r="A923" s="365"/>
      <c r="B923" s="2"/>
      <c r="C923" s="1"/>
      <c r="D923" s="1"/>
      <c r="E923" s="1"/>
      <c r="F923" s="366"/>
      <c r="G923" s="366"/>
      <c r="H923" s="366"/>
      <c r="I923" s="1"/>
      <c r="J923" s="3"/>
      <c r="K923" s="3"/>
      <c r="L923" s="3"/>
      <c r="M923" s="3"/>
      <c r="N923" s="3"/>
      <c r="O923" s="3"/>
      <c r="P923" s="3"/>
      <c r="Q923" s="3"/>
      <c r="R923" s="3"/>
      <c r="S923" s="3"/>
      <c r="T923" s="3"/>
      <c r="U923" s="3"/>
    </row>
    <row r="924" spans="1:21" ht="15.3">
      <c r="A924" s="365"/>
      <c r="B924" s="2"/>
      <c r="C924" s="1"/>
      <c r="D924" s="1"/>
      <c r="E924" s="1"/>
      <c r="F924" s="366"/>
      <c r="G924" s="366"/>
      <c r="H924" s="366"/>
      <c r="I924" s="1"/>
      <c r="J924" s="3"/>
      <c r="K924" s="3"/>
      <c r="L924" s="3"/>
      <c r="M924" s="3"/>
      <c r="N924" s="3"/>
      <c r="O924" s="3"/>
      <c r="P924" s="3"/>
      <c r="Q924" s="3"/>
      <c r="R924" s="3"/>
      <c r="S924" s="3"/>
      <c r="T924" s="3"/>
      <c r="U924" s="3"/>
    </row>
    <row r="925" spans="1:21" ht="15.3">
      <c r="A925" s="365"/>
      <c r="B925" s="2"/>
      <c r="C925" s="1"/>
      <c r="D925" s="1"/>
      <c r="E925" s="1"/>
      <c r="F925" s="366"/>
      <c r="G925" s="366"/>
      <c r="H925" s="366"/>
      <c r="I925" s="1"/>
      <c r="J925" s="3"/>
      <c r="K925" s="3"/>
      <c r="L925" s="3"/>
      <c r="M925" s="3"/>
      <c r="N925" s="3"/>
      <c r="O925" s="3"/>
      <c r="P925" s="3"/>
      <c r="Q925" s="3"/>
      <c r="R925" s="3"/>
      <c r="S925" s="3"/>
      <c r="T925" s="3"/>
      <c r="U925" s="3"/>
    </row>
    <row r="926" spans="1:21" ht="15.3">
      <c r="A926" s="365"/>
      <c r="B926" s="2"/>
      <c r="C926" s="1"/>
      <c r="D926" s="1"/>
      <c r="E926" s="1"/>
      <c r="F926" s="366"/>
      <c r="G926" s="366"/>
      <c r="H926" s="366"/>
      <c r="I926" s="1"/>
      <c r="J926" s="3"/>
      <c r="K926" s="3"/>
      <c r="L926" s="3"/>
      <c r="M926" s="3"/>
      <c r="N926" s="3"/>
      <c r="O926" s="3"/>
      <c r="P926" s="3"/>
      <c r="Q926" s="3"/>
      <c r="R926" s="3"/>
      <c r="S926" s="3"/>
      <c r="T926" s="3"/>
      <c r="U926" s="3"/>
    </row>
    <row r="927" spans="1:21" ht="15.3">
      <c r="A927" s="365"/>
      <c r="B927" s="2"/>
      <c r="C927" s="1"/>
      <c r="D927" s="1"/>
      <c r="E927" s="1"/>
      <c r="F927" s="366"/>
      <c r="G927" s="366"/>
      <c r="H927" s="366"/>
      <c r="I927" s="1"/>
      <c r="J927" s="3"/>
      <c r="K927" s="3"/>
      <c r="L927" s="3"/>
      <c r="M927" s="3"/>
      <c r="N927" s="3"/>
      <c r="O927" s="3"/>
      <c r="P927" s="3"/>
      <c r="Q927" s="3"/>
      <c r="R927" s="3"/>
      <c r="S927" s="3"/>
      <c r="T927" s="3"/>
      <c r="U927" s="3"/>
    </row>
    <row r="928" spans="1:21" ht="15.3">
      <c r="A928" s="365"/>
      <c r="B928" s="2"/>
      <c r="C928" s="1"/>
      <c r="D928" s="1"/>
      <c r="E928" s="1"/>
      <c r="F928" s="366"/>
      <c r="G928" s="366"/>
      <c r="H928" s="366"/>
      <c r="I928" s="1"/>
      <c r="J928" s="3"/>
      <c r="K928" s="3"/>
      <c r="L928" s="3"/>
      <c r="M928" s="3"/>
      <c r="N928" s="3"/>
      <c r="O928" s="3"/>
      <c r="P928" s="3"/>
      <c r="Q928" s="3"/>
      <c r="R928" s="3"/>
      <c r="S928" s="3"/>
      <c r="T928" s="3"/>
      <c r="U928" s="3"/>
    </row>
    <row r="929" spans="1:21" ht="15.3">
      <c r="A929" s="365"/>
      <c r="B929" s="2"/>
      <c r="C929" s="1"/>
      <c r="D929" s="1"/>
      <c r="E929" s="1"/>
      <c r="F929" s="366"/>
      <c r="G929" s="366"/>
      <c r="H929" s="366"/>
      <c r="I929" s="1"/>
      <c r="J929" s="3"/>
      <c r="K929" s="3"/>
      <c r="L929" s="3"/>
      <c r="M929" s="3"/>
      <c r="N929" s="3"/>
      <c r="O929" s="3"/>
      <c r="P929" s="3"/>
      <c r="Q929" s="3"/>
      <c r="R929" s="3"/>
      <c r="S929" s="3"/>
      <c r="T929" s="3"/>
      <c r="U929" s="3"/>
    </row>
    <row r="930" spans="1:21" ht="15.3">
      <c r="A930" s="365"/>
      <c r="B930" s="2"/>
      <c r="C930" s="1"/>
      <c r="D930" s="1"/>
      <c r="E930" s="1"/>
      <c r="F930" s="366"/>
      <c r="G930" s="366"/>
      <c r="H930" s="366"/>
      <c r="I930" s="1"/>
      <c r="J930" s="3"/>
      <c r="K930" s="3"/>
      <c r="L930" s="3"/>
      <c r="M930" s="3"/>
      <c r="N930" s="3"/>
      <c r="O930" s="3"/>
      <c r="P930" s="3"/>
      <c r="Q930" s="3"/>
      <c r="R930" s="3"/>
      <c r="S930" s="3"/>
      <c r="T930" s="3"/>
      <c r="U930" s="3"/>
    </row>
    <row r="931" spans="1:21" ht="15.3">
      <c r="A931" s="365"/>
      <c r="B931" s="2"/>
      <c r="C931" s="1"/>
      <c r="D931" s="1"/>
      <c r="E931" s="1"/>
      <c r="F931" s="366"/>
      <c r="G931" s="366"/>
      <c r="H931" s="366"/>
      <c r="I931" s="1"/>
      <c r="J931" s="3"/>
      <c r="K931" s="3"/>
      <c r="L931" s="3"/>
      <c r="M931" s="3"/>
      <c r="N931" s="3"/>
      <c r="O931" s="3"/>
      <c r="P931" s="3"/>
      <c r="Q931" s="3"/>
      <c r="R931" s="3"/>
      <c r="S931" s="3"/>
      <c r="T931" s="3"/>
      <c r="U931" s="3"/>
    </row>
    <row r="932" spans="1:21" ht="15.3">
      <c r="A932" s="365"/>
      <c r="B932" s="2"/>
      <c r="C932" s="1"/>
      <c r="D932" s="1"/>
      <c r="E932" s="1"/>
      <c r="F932" s="366"/>
      <c r="G932" s="366"/>
      <c r="H932" s="366"/>
      <c r="I932" s="1"/>
      <c r="J932" s="3"/>
      <c r="K932" s="3"/>
      <c r="L932" s="3"/>
      <c r="M932" s="3"/>
      <c r="N932" s="3"/>
      <c r="O932" s="3"/>
      <c r="P932" s="3"/>
      <c r="Q932" s="3"/>
      <c r="R932" s="3"/>
      <c r="S932" s="3"/>
      <c r="T932" s="3"/>
      <c r="U932" s="3"/>
    </row>
    <row r="933" spans="1:21" ht="15.3">
      <c r="A933" s="365"/>
      <c r="B933" s="2"/>
      <c r="C933" s="1"/>
      <c r="D933" s="1"/>
      <c r="E933" s="1"/>
      <c r="F933" s="366"/>
      <c r="G933" s="366"/>
      <c r="H933" s="366"/>
      <c r="I933" s="1"/>
      <c r="J933" s="3"/>
      <c r="K933" s="3"/>
      <c r="L933" s="3"/>
      <c r="M933" s="3"/>
      <c r="N933" s="3"/>
      <c r="O933" s="3"/>
      <c r="P933" s="3"/>
      <c r="Q933" s="3"/>
      <c r="R933" s="3"/>
      <c r="S933" s="3"/>
      <c r="T933" s="3"/>
      <c r="U933" s="3"/>
    </row>
    <row r="934" spans="1:21" ht="15.3">
      <c r="A934" s="365"/>
      <c r="B934" s="2"/>
      <c r="C934" s="1"/>
      <c r="D934" s="1"/>
      <c r="E934" s="1"/>
      <c r="F934" s="366"/>
      <c r="G934" s="366"/>
      <c r="H934" s="366"/>
      <c r="I934" s="1"/>
      <c r="J934" s="3"/>
      <c r="K934" s="3"/>
      <c r="L934" s="3"/>
      <c r="M934" s="3"/>
      <c r="N934" s="3"/>
      <c r="O934" s="3"/>
      <c r="P934" s="3"/>
      <c r="Q934" s="3"/>
      <c r="R934" s="3"/>
      <c r="S934" s="3"/>
      <c r="T934" s="3"/>
      <c r="U934" s="3"/>
    </row>
    <row r="935" spans="1:21" ht="15.3">
      <c r="A935" s="365"/>
      <c r="B935" s="2"/>
      <c r="C935" s="1"/>
      <c r="D935" s="1"/>
      <c r="E935" s="1"/>
      <c r="F935" s="366"/>
      <c r="G935" s="366"/>
      <c r="H935" s="366"/>
      <c r="I935" s="1"/>
      <c r="J935" s="3"/>
      <c r="K935" s="3"/>
      <c r="L935" s="3"/>
      <c r="M935" s="3"/>
      <c r="N935" s="3"/>
      <c r="O935" s="3"/>
      <c r="P935" s="3"/>
      <c r="Q935" s="3"/>
      <c r="R935" s="3"/>
      <c r="S935" s="3"/>
      <c r="T935" s="3"/>
      <c r="U935" s="3"/>
    </row>
    <row r="936" spans="1:21" ht="15.3">
      <c r="A936" s="365"/>
      <c r="B936" s="2"/>
      <c r="C936" s="1"/>
      <c r="D936" s="1"/>
      <c r="E936" s="1"/>
      <c r="F936" s="366"/>
      <c r="G936" s="366"/>
      <c r="H936" s="366"/>
      <c r="I936" s="1"/>
      <c r="J936" s="3"/>
      <c r="K936" s="3"/>
      <c r="L936" s="3"/>
      <c r="M936" s="3"/>
      <c r="N936" s="3"/>
      <c r="O936" s="3"/>
      <c r="P936" s="3"/>
      <c r="Q936" s="3"/>
      <c r="R936" s="3"/>
      <c r="S936" s="3"/>
      <c r="T936" s="3"/>
      <c r="U936" s="3"/>
    </row>
    <row r="937" spans="1:21" ht="15.3">
      <c r="A937" s="365"/>
      <c r="B937" s="2"/>
      <c r="C937" s="1"/>
      <c r="D937" s="1"/>
      <c r="E937" s="1"/>
      <c r="F937" s="366"/>
      <c r="G937" s="366"/>
      <c r="H937" s="366"/>
      <c r="I937" s="1"/>
      <c r="J937" s="3"/>
      <c r="K937" s="3"/>
      <c r="L937" s="3"/>
      <c r="M937" s="3"/>
      <c r="N937" s="3"/>
      <c r="O937" s="3"/>
      <c r="P937" s="3"/>
      <c r="Q937" s="3"/>
      <c r="R937" s="3"/>
      <c r="S937" s="3"/>
      <c r="T937" s="3"/>
      <c r="U937" s="3"/>
    </row>
    <row r="938" spans="1:21" ht="15.3">
      <c r="A938" s="365"/>
      <c r="B938" s="2"/>
      <c r="C938" s="1"/>
      <c r="D938" s="1"/>
      <c r="E938" s="1"/>
      <c r="F938" s="366"/>
      <c r="G938" s="366"/>
      <c r="H938" s="366"/>
      <c r="I938" s="1"/>
      <c r="J938" s="3"/>
      <c r="K938" s="3"/>
      <c r="L938" s="3"/>
      <c r="M938" s="3"/>
      <c r="N938" s="3"/>
      <c r="O938" s="3"/>
      <c r="P938" s="3"/>
      <c r="Q938" s="3"/>
      <c r="R938" s="3"/>
      <c r="S938" s="3"/>
      <c r="T938" s="3"/>
      <c r="U938" s="3"/>
    </row>
    <row r="939" spans="1:21" ht="15.3">
      <c r="A939" s="365"/>
      <c r="B939" s="2"/>
      <c r="C939" s="1"/>
      <c r="D939" s="1"/>
      <c r="E939" s="1"/>
      <c r="F939" s="366"/>
      <c r="G939" s="366"/>
      <c r="H939" s="366"/>
      <c r="I939" s="1"/>
      <c r="J939" s="3"/>
      <c r="K939" s="3"/>
      <c r="L939" s="3"/>
      <c r="M939" s="3"/>
      <c r="N939" s="3"/>
      <c r="O939" s="3"/>
      <c r="P939" s="3"/>
      <c r="Q939" s="3"/>
      <c r="R939" s="3"/>
      <c r="S939" s="3"/>
      <c r="T939" s="3"/>
      <c r="U939" s="3"/>
    </row>
    <row r="940" spans="1:21" ht="15.3">
      <c r="A940" s="365"/>
      <c r="B940" s="2"/>
      <c r="C940" s="1"/>
      <c r="D940" s="1"/>
      <c r="E940" s="1"/>
      <c r="F940" s="366"/>
      <c r="G940" s="366"/>
      <c r="H940" s="366"/>
      <c r="I940" s="1"/>
      <c r="J940" s="3"/>
      <c r="K940" s="3"/>
      <c r="L940" s="3"/>
      <c r="M940" s="3"/>
      <c r="N940" s="3"/>
      <c r="O940" s="3"/>
      <c r="P940" s="3"/>
      <c r="Q940" s="3"/>
      <c r="R940" s="3"/>
      <c r="S940" s="3"/>
      <c r="T940" s="3"/>
      <c r="U940" s="3"/>
    </row>
    <row r="941" spans="1:21" ht="15.3">
      <c r="A941" s="365"/>
      <c r="B941" s="2"/>
      <c r="C941" s="1"/>
      <c r="D941" s="1"/>
      <c r="E941" s="1"/>
      <c r="F941" s="366"/>
      <c r="G941" s="366"/>
      <c r="H941" s="366"/>
      <c r="I941" s="1"/>
      <c r="J941" s="3"/>
      <c r="K941" s="3"/>
      <c r="L941" s="3"/>
      <c r="M941" s="3"/>
      <c r="N941" s="3"/>
      <c r="O941" s="3"/>
      <c r="P941" s="3"/>
      <c r="Q941" s="3"/>
      <c r="R941" s="3"/>
      <c r="S941" s="3"/>
      <c r="T941" s="3"/>
      <c r="U941" s="3"/>
    </row>
    <row r="942" spans="1:21" ht="15.3">
      <c r="A942" s="365"/>
      <c r="B942" s="2"/>
      <c r="C942" s="1"/>
      <c r="D942" s="1"/>
      <c r="E942" s="1"/>
      <c r="F942" s="366"/>
      <c r="G942" s="366"/>
      <c r="H942" s="366"/>
      <c r="I942" s="1"/>
      <c r="J942" s="3"/>
      <c r="K942" s="3"/>
      <c r="L942" s="3"/>
      <c r="M942" s="3"/>
      <c r="N942" s="3"/>
      <c r="O942" s="3"/>
      <c r="P942" s="3"/>
      <c r="Q942" s="3"/>
      <c r="R942" s="3"/>
      <c r="S942" s="3"/>
      <c r="T942" s="3"/>
      <c r="U942" s="3"/>
    </row>
    <row r="943" spans="1:21" ht="15.3">
      <c r="A943" s="365"/>
      <c r="B943" s="2"/>
      <c r="C943" s="1"/>
      <c r="D943" s="1"/>
      <c r="E943" s="1"/>
      <c r="F943" s="366"/>
      <c r="G943" s="366"/>
      <c r="H943" s="366"/>
      <c r="I943" s="1"/>
      <c r="J943" s="3"/>
      <c r="K943" s="3"/>
      <c r="L943" s="3"/>
      <c r="M943" s="3"/>
      <c r="N943" s="3"/>
      <c r="O943" s="3"/>
      <c r="P943" s="3"/>
      <c r="Q943" s="3"/>
      <c r="R943" s="3"/>
      <c r="S943" s="3"/>
      <c r="T943" s="3"/>
      <c r="U943" s="3"/>
    </row>
    <row r="944" spans="1:21" ht="15.3">
      <c r="A944" s="365"/>
      <c r="B944" s="2"/>
      <c r="C944" s="1"/>
      <c r="D944" s="1"/>
      <c r="E944" s="1"/>
      <c r="F944" s="366"/>
      <c r="G944" s="366"/>
      <c r="H944" s="366"/>
      <c r="I944" s="1"/>
      <c r="J944" s="3"/>
      <c r="K944" s="3"/>
      <c r="L944" s="3"/>
      <c r="M944" s="3"/>
      <c r="N944" s="3"/>
      <c r="O944" s="3"/>
      <c r="P944" s="3"/>
      <c r="Q944" s="3"/>
      <c r="R944" s="3"/>
      <c r="S944" s="3"/>
      <c r="T944" s="3"/>
      <c r="U944" s="3"/>
    </row>
    <row r="945" spans="1:21" ht="15.3">
      <c r="A945" s="365"/>
      <c r="B945" s="2"/>
      <c r="C945" s="1"/>
      <c r="D945" s="1"/>
      <c r="E945" s="1"/>
      <c r="F945" s="366"/>
      <c r="G945" s="366"/>
      <c r="H945" s="366"/>
      <c r="I945" s="1"/>
      <c r="J945" s="3"/>
      <c r="K945" s="3"/>
      <c r="L945" s="3"/>
      <c r="M945" s="3"/>
      <c r="N945" s="3"/>
      <c r="O945" s="3"/>
      <c r="P945" s="3"/>
      <c r="Q945" s="3"/>
      <c r="R945" s="3"/>
      <c r="S945" s="3"/>
      <c r="T945" s="3"/>
      <c r="U945" s="3"/>
    </row>
    <row r="946" spans="1:21" ht="15.3">
      <c r="A946" s="365"/>
      <c r="B946" s="2"/>
      <c r="C946" s="1"/>
      <c r="D946" s="1"/>
      <c r="E946" s="1"/>
      <c r="F946" s="366"/>
      <c r="G946" s="366"/>
      <c r="H946" s="366"/>
      <c r="I946" s="1"/>
      <c r="J946" s="3"/>
      <c r="K946" s="3"/>
      <c r="L946" s="3"/>
      <c r="M946" s="3"/>
      <c r="N946" s="3"/>
      <c r="O946" s="3"/>
      <c r="P946" s="3"/>
      <c r="Q946" s="3"/>
      <c r="R946" s="3"/>
      <c r="S946" s="3"/>
      <c r="T946" s="3"/>
      <c r="U946" s="3"/>
    </row>
    <row r="947" spans="1:21" ht="15.3">
      <c r="A947" s="365"/>
      <c r="B947" s="2"/>
      <c r="C947" s="1"/>
      <c r="D947" s="1"/>
      <c r="E947" s="1"/>
      <c r="F947" s="366"/>
      <c r="G947" s="366"/>
      <c r="H947" s="366"/>
      <c r="I947" s="1"/>
      <c r="J947" s="3"/>
      <c r="K947" s="3"/>
      <c r="L947" s="3"/>
      <c r="M947" s="3"/>
      <c r="N947" s="3"/>
      <c r="O947" s="3"/>
      <c r="P947" s="3"/>
      <c r="Q947" s="3"/>
      <c r="R947" s="3"/>
      <c r="S947" s="3"/>
      <c r="T947" s="3"/>
      <c r="U947" s="3"/>
    </row>
    <row r="948" spans="1:21" ht="15.3">
      <c r="A948" s="365"/>
      <c r="B948" s="2"/>
      <c r="C948" s="1"/>
      <c r="D948" s="1"/>
      <c r="E948" s="1"/>
      <c r="F948" s="366"/>
      <c r="G948" s="366"/>
      <c r="H948" s="366"/>
      <c r="I948" s="1"/>
      <c r="J948" s="3"/>
      <c r="K948" s="3"/>
      <c r="L948" s="3"/>
      <c r="M948" s="3"/>
      <c r="N948" s="3"/>
      <c r="O948" s="3"/>
      <c r="P948" s="3"/>
      <c r="Q948" s="3"/>
      <c r="R948" s="3"/>
      <c r="S948" s="3"/>
      <c r="T948" s="3"/>
      <c r="U948" s="3"/>
    </row>
    <row r="949" spans="1:21" ht="15.3">
      <c r="A949" s="365"/>
      <c r="B949" s="2"/>
      <c r="C949" s="1"/>
      <c r="D949" s="1"/>
      <c r="E949" s="1"/>
      <c r="F949" s="366"/>
      <c r="G949" s="366"/>
      <c r="H949" s="366"/>
      <c r="I949" s="1"/>
      <c r="J949" s="3"/>
      <c r="K949" s="3"/>
      <c r="L949" s="3"/>
      <c r="M949" s="3"/>
      <c r="N949" s="3"/>
      <c r="O949" s="3"/>
      <c r="P949" s="3"/>
      <c r="Q949" s="3"/>
      <c r="R949" s="3"/>
      <c r="S949" s="3"/>
      <c r="T949" s="3"/>
      <c r="U949" s="3"/>
    </row>
    <row r="950" spans="1:21" ht="15.3">
      <c r="A950" s="365"/>
      <c r="B950" s="2"/>
      <c r="C950" s="1"/>
      <c r="D950" s="1"/>
      <c r="E950" s="1"/>
      <c r="F950" s="366"/>
      <c r="G950" s="366"/>
      <c r="H950" s="366"/>
      <c r="I950" s="1"/>
      <c r="J950" s="3"/>
      <c r="K950" s="3"/>
      <c r="L950" s="3"/>
      <c r="M950" s="3"/>
      <c r="N950" s="3"/>
      <c r="O950" s="3"/>
      <c r="P950" s="3"/>
      <c r="Q950" s="3"/>
      <c r="R950" s="3"/>
      <c r="S950" s="3"/>
      <c r="T950" s="3"/>
      <c r="U950" s="3"/>
    </row>
    <row r="951" spans="1:21" ht="15.3">
      <c r="A951" s="365"/>
      <c r="B951" s="2"/>
      <c r="C951" s="1"/>
      <c r="D951" s="1"/>
      <c r="E951" s="1"/>
      <c r="F951" s="366"/>
      <c r="G951" s="366"/>
      <c r="H951" s="366"/>
      <c r="I951" s="1"/>
      <c r="J951" s="3"/>
      <c r="K951" s="3"/>
      <c r="L951" s="3"/>
      <c r="M951" s="3"/>
      <c r="N951" s="3"/>
      <c r="O951" s="3"/>
      <c r="P951" s="3"/>
      <c r="Q951" s="3"/>
      <c r="R951" s="3"/>
      <c r="S951" s="3"/>
      <c r="T951" s="3"/>
      <c r="U951" s="3"/>
    </row>
    <row r="952" spans="1:21" ht="15.3">
      <c r="A952" s="365"/>
      <c r="B952" s="2"/>
      <c r="C952" s="1"/>
      <c r="D952" s="1"/>
      <c r="E952" s="1"/>
      <c r="F952" s="366"/>
      <c r="G952" s="366"/>
      <c r="H952" s="366"/>
      <c r="I952" s="1"/>
      <c r="J952" s="3"/>
      <c r="K952" s="3"/>
      <c r="L952" s="3"/>
      <c r="M952" s="3"/>
      <c r="N952" s="3"/>
      <c r="O952" s="3"/>
      <c r="P952" s="3"/>
      <c r="Q952" s="3"/>
      <c r="R952" s="3"/>
      <c r="S952" s="3"/>
      <c r="T952" s="3"/>
      <c r="U952" s="3"/>
    </row>
    <row r="953" spans="1:21" ht="15.3">
      <c r="A953" s="365"/>
      <c r="B953" s="2"/>
      <c r="C953" s="1"/>
      <c r="D953" s="1"/>
      <c r="E953" s="1"/>
      <c r="F953" s="366"/>
      <c r="G953" s="366"/>
      <c r="H953" s="366"/>
      <c r="I953" s="1"/>
      <c r="J953" s="3"/>
      <c r="K953" s="3"/>
      <c r="L953" s="3"/>
      <c r="M953" s="3"/>
      <c r="N953" s="3"/>
      <c r="O953" s="3"/>
      <c r="P953" s="3"/>
      <c r="Q953" s="3"/>
      <c r="R953" s="3"/>
      <c r="S953" s="3"/>
      <c r="T953" s="3"/>
      <c r="U953" s="3"/>
    </row>
    <row r="954" spans="1:21" ht="15.3">
      <c r="A954" s="365"/>
      <c r="B954" s="2"/>
      <c r="C954" s="1"/>
      <c r="D954" s="1"/>
      <c r="E954" s="1"/>
      <c r="F954" s="366"/>
      <c r="G954" s="366"/>
      <c r="H954" s="366"/>
      <c r="I954" s="1"/>
      <c r="J954" s="3"/>
      <c r="K954" s="3"/>
      <c r="L954" s="3"/>
      <c r="M954" s="3"/>
      <c r="N954" s="3"/>
      <c r="O954" s="3"/>
      <c r="P954" s="3"/>
      <c r="Q954" s="3"/>
      <c r="R954" s="3"/>
      <c r="S954" s="3"/>
      <c r="T954" s="3"/>
      <c r="U954" s="3"/>
    </row>
    <row r="955" spans="1:21" ht="15.3">
      <c r="A955" s="365"/>
      <c r="B955" s="2"/>
      <c r="C955" s="1"/>
      <c r="D955" s="1"/>
      <c r="E955" s="1"/>
      <c r="F955" s="366"/>
      <c r="G955" s="366"/>
      <c r="H955" s="366"/>
      <c r="I955" s="1"/>
      <c r="J955" s="3"/>
      <c r="K955" s="3"/>
      <c r="L955" s="3"/>
      <c r="M955" s="3"/>
      <c r="N955" s="3"/>
      <c r="O955" s="3"/>
      <c r="P955" s="3"/>
      <c r="Q955" s="3"/>
      <c r="R955" s="3"/>
      <c r="S955" s="3"/>
      <c r="T955" s="3"/>
      <c r="U955" s="3"/>
    </row>
    <row r="956" spans="1:21" ht="15.3">
      <c r="A956" s="365"/>
      <c r="B956" s="2"/>
      <c r="C956" s="1"/>
      <c r="D956" s="1"/>
      <c r="E956" s="1"/>
      <c r="F956" s="366"/>
      <c r="G956" s="366"/>
      <c r="H956" s="366"/>
      <c r="I956" s="1"/>
      <c r="J956" s="3"/>
      <c r="K956" s="3"/>
      <c r="L956" s="3"/>
      <c r="M956" s="3"/>
      <c r="N956" s="3"/>
      <c r="O956" s="3"/>
      <c r="P956" s="3"/>
      <c r="Q956" s="3"/>
      <c r="R956" s="3"/>
      <c r="S956" s="3"/>
      <c r="T956" s="3"/>
      <c r="U956" s="3"/>
    </row>
    <row r="957" spans="1:21" ht="15.3">
      <c r="A957" s="365"/>
      <c r="B957" s="2"/>
      <c r="C957" s="1"/>
      <c r="D957" s="1"/>
      <c r="E957" s="1"/>
      <c r="F957" s="366"/>
      <c r="G957" s="366"/>
      <c r="H957" s="366"/>
      <c r="I957" s="1"/>
      <c r="J957" s="3"/>
      <c r="K957" s="3"/>
      <c r="L957" s="3"/>
      <c r="M957" s="3"/>
      <c r="N957" s="3"/>
      <c r="O957" s="3"/>
      <c r="P957" s="3"/>
      <c r="Q957" s="3"/>
      <c r="R957" s="3"/>
      <c r="S957" s="3"/>
      <c r="T957" s="3"/>
      <c r="U957" s="3"/>
    </row>
    <row r="958" spans="1:21" ht="15.3">
      <c r="A958" s="365"/>
      <c r="B958" s="2"/>
      <c r="C958" s="1"/>
      <c r="D958" s="1"/>
      <c r="E958" s="1"/>
      <c r="F958" s="366"/>
      <c r="G958" s="366"/>
      <c r="H958" s="366"/>
      <c r="I958" s="1"/>
      <c r="J958" s="3"/>
      <c r="K958" s="3"/>
      <c r="L958" s="3"/>
      <c r="M958" s="3"/>
      <c r="N958" s="3"/>
      <c r="O958" s="3"/>
      <c r="P958" s="3"/>
      <c r="Q958" s="3"/>
      <c r="R958" s="3"/>
      <c r="S958" s="3"/>
      <c r="T958" s="3"/>
      <c r="U958" s="3"/>
    </row>
    <row r="959" spans="1:21" ht="15.3">
      <c r="A959" s="365"/>
      <c r="B959" s="2"/>
      <c r="C959" s="1"/>
      <c r="D959" s="1"/>
      <c r="E959" s="1"/>
      <c r="F959" s="366"/>
      <c r="G959" s="366"/>
      <c r="H959" s="366"/>
      <c r="I959" s="1"/>
      <c r="J959" s="3"/>
      <c r="K959" s="3"/>
      <c r="L959" s="3"/>
      <c r="M959" s="3"/>
      <c r="N959" s="3"/>
      <c r="O959" s="3"/>
      <c r="P959" s="3"/>
      <c r="Q959" s="3"/>
      <c r="R959" s="3"/>
      <c r="S959" s="3"/>
      <c r="T959" s="3"/>
      <c r="U959" s="3"/>
    </row>
    <row r="960" spans="1:21" ht="15.3">
      <c r="A960" s="365"/>
      <c r="B960" s="2"/>
      <c r="C960" s="1"/>
      <c r="D960" s="1"/>
      <c r="E960" s="1"/>
      <c r="F960" s="366"/>
      <c r="G960" s="366"/>
      <c r="H960" s="366"/>
      <c r="I960" s="1"/>
      <c r="J960" s="3"/>
      <c r="K960" s="3"/>
      <c r="L960" s="3"/>
      <c r="M960" s="3"/>
      <c r="N960" s="3"/>
      <c r="O960" s="3"/>
      <c r="P960" s="3"/>
      <c r="Q960" s="3"/>
      <c r="R960" s="3"/>
      <c r="S960" s="3"/>
      <c r="T960" s="3"/>
      <c r="U960" s="3"/>
    </row>
    <row r="961" spans="1:21" ht="15.3">
      <c r="A961" s="365"/>
      <c r="B961" s="2"/>
      <c r="C961" s="1"/>
      <c r="D961" s="1"/>
      <c r="E961" s="1"/>
      <c r="F961" s="366"/>
      <c r="G961" s="366"/>
      <c r="H961" s="366"/>
      <c r="I961" s="1"/>
      <c r="J961" s="3"/>
      <c r="K961" s="3"/>
      <c r="L961" s="3"/>
      <c r="M961" s="3"/>
      <c r="N961" s="3"/>
      <c r="O961" s="3"/>
      <c r="P961" s="3"/>
      <c r="Q961" s="3"/>
      <c r="R961" s="3"/>
      <c r="S961" s="3"/>
      <c r="T961" s="3"/>
      <c r="U961" s="3"/>
    </row>
    <row r="962" spans="1:21" ht="15.3">
      <c r="A962" s="365"/>
      <c r="B962" s="2"/>
      <c r="C962" s="1"/>
      <c r="D962" s="1"/>
      <c r="E962" s="1"/>
      <c r="F962" s="366"/>
      <c r="G962" s="366"/>
      <c r="H962" s="366"/>
      <c r="I962" s="1"/>
      <c r="J962" s="3"/>
      <c r="K962" s="3"/>
      <c r="L962" s="3"/>
      <c r="M962" s="3"/>
      <c r="N962" s="3"/>
      <c r="O962" s="3"/>
      <c r="P962" s="3"/>
      <c r="Q962" s="3"/>
      <c r="R962" s="3"/>
      <c r="S962" s="3"/>
      <c r="T962" s="3"/>
      <c r="U962" s="3"/>
    </row>
    <row r="963" spans="1:21" ht="15.3">
      <c r="A963" s="365"/>
      <c r="B963" s="2"/>
      <c r="C963" s="1"/>
      <c r="D963" s="1"/>
      <c r="E963" s="1"/>
      <c r="F963" s="366"/>
      <c r="G963" s="366"/>
      <c r="H963" s="366"/>
      <c r="I963" s="1"/>
      <c r="J963" s="3"/>
      <c r="K963" s="3"/>
      <c r="L963" s="3"/>
      <c r="M963" s="3"/>
      <c r="N963" s="3"/>
      <c r="O963" s="3"/>
      <c r="P963" s="3"/>
      <c r="Q963" s="3"/>
      <c r="R963" s="3"/>
      <c r="S963" s="3"/>
      <c r="T963" s="3"/>
      <c r="U963" s="3"/>
    </row>
    <row r="964" spans="1:21" ht="15.3">
      <c r="A964" s="365"/>
      <c r="B964" s="2"/>
      <c r="C964" s="1"/>
      <c r="D964" s="1"/>
      <c r="E964" s="1"/>
      <c r="F964" s="366"/>
      <c r="G964" s="366"/>
      <c r="H964" s="366"/>
      <c r="I964" s="1"/>
      <c r="J964" s="3"/>
      <c r="K964" s="3"/>
      <c r="L964" s="3"/>
      <c r="M964" s="3"/>
      <c r="N964" s="3"/>
      <c r="O964" s="3"/>
      <c r="P964" s="3"/>
      <c r="Q964" s="3"/>
      <c r="R964" s="3"/>
      <c r="S964" s="3"/>
      <c r="T964" s="3"/>
      <c r="U964" s="3"/>
    </row>
    <row r="965" spans="1:21" ht="15.3">
      <c r="A965" s="365"/>
      <c r="B965" s="2"/>
      <c r="C965" s="1"/>
      <c r="D965" s="1"/>
      <c r="E965" s="1"/>
      <c r="F965" s="366"/>
      <c r="G965" s="366"/>
      <c r="H965" s="366"/>
      <c r="I965" s="1"/>
      <c r="J965" s="3"/>
      <c r="K965" s="3"/>
      <c r="L965" s="3"/>
      <c r="M965" s="3"/>
      <c r="N965" s="3"/>
      <c r="O965" s="3"/>
      <c r="P965" s="3"/>
      <c r="Q965" s="3"/>
      <c r="R965" s="3"/>
      <c r="S965" s="3"/>
      <c r="T965" s="3"/>
      <c r="U965" s="3"/>
    </row>
    <row r="966" spans="1:21" ht="15.3">
      <c r="A966" s="365"/>
      <c r="B966" s="2"/>
      <c r="C966" s="1"/>
      <c r="D966" s="1"/>
      <c r="E966" s="1"/>
      <c r="F966" s="366"/>
      <c r="G966" s="366"/>
      <c r="H966" s="366"/>
      <c r="I966" s="1"/>
      <c r="J966" s="3"/>
      <c r="K966" s="3"/>
      <c r="L966" s="3"/>
      <c r="M966" s="3"/>
      <c r="N966" s="3"/>
      <c r="O966" s="3"/>
      <c r="P966" s="3"/>
      <c r="Q966" s="3"/>
      <c r="R966" s="3"/>
      <c r="S966" s="3"/>
      <c r="T966" s="3"/>
      <c r="U966" s="3"/>
    </row>
    <row r="967" spans="1:21" ht="15.3">
      <c r="A967" s="365"/>
      <c r="B967" s="2"/>
      <c r="C967" s="1"/>
      <c r="D967" s="1"/>
      <c r="E967" s="1"/>
      <c r="F967" s="366"/>
      <c r="G967" s="366"/>
      <c r="H967" s="366"/>
      <c r="I967" s="1"/>
      <c r="J967" s="3"/>
      <c r="K967" s="3"/>
      <c r="L967" s="3"/>
      <c r="M967" s="3"/>
      <c r="N967" s="3"/>
      <c r="O967" s="3"/>
      <c r="P967" s="3"/>
      <c r="Q967" s="3"/>
      <c r="R967" s="3"/>
      <c r="S967" s="3"/>
      <c r="T967" s="3"/>
      <c r="U967" s="3"/>
    </row>
    <row r="968" spans="1:21" ht="15.3">
      <c r="A968" s="365"/>
      <c r="B968" s="2"/>
      <c r="C968" s="1"/>
      <c r="D968" s="1"/>
      <c r="E968" s="1"/>
      <c r="F968" s="366"/>
      <c r="G968" s="366"/>
      <c r="H968" s="366"/>
      <c r="I968" s="1"/>
      <c r="J968" s="3"/>
      <c r="K968" s="3"/>
      <c r="L968" s="3"/>
      <c r="M968" s="3"/>
      <c r="N968" s="3"/>
      <c r="O968" s="3"/>
      <c r="P968" s="3"/>
      <c r="Q968" s="3"/>
      <c r="R968" s="3"/>
      <c r="S968" s="3"/>
      <c r="T968" s="3"/>
      <c r="U968" s="3"/>
    </row>
    <row r="969" spans="1:21" ht="15.3">
      <c r="A969" s="365"/>
      <c r="B969" s="2"/>
      <c r="C969" s="1"/>
      <c r="D969" s="1"/>
      <c r="E969" s="1"/>
      <c r="F969" s="366"/>
      <c r="G969" s="366"/>
      <c r="H969" s="366"/>
      <c r="I969" s="1"/>
      <c r="J969" s="3"/>
      <c r="K969" s="3"/>
      <c r="L969" s="3"/>
      <c r="M969" s="3"/>
      <c r="N969" s="3"/>
      <c r="O969" s="3"/>
      <c r="P969" s="3"/>
      <c r="Q969" s="3"/>
      <c r="R969" s="3"/>
      <c r="S969" s="3"/>
      <c r="T969" s="3"/>
      <c r="U969" s="3"/>
    </row>
    <row r="970" spans="1:21" ht="15.3">
      <c r="A970" s="365"/>
      <c r="B970" s="2"/>
      <c r="C970" s="1"/>
      <c r="D970" s="1"/>
      <c r="E970" s="1"/>
      <c r="F970" s="366"/>
      <c r="G970" s="366"/>
      <c r="H970" s="366"/>
      <c r="I970" s="1"/>
      <c r="J970" s="3"/>
      <c r="K970" s="3"/>
      <c r="L970" s="3"/>
      <c r="M970" s="3"/>
      <c r="N970" s="3"/>
      <c r="O970" s="3"/>
      <c r="P970" s="3"/>
      <c r="Q970" s="3"/>
      <c r="R970" s="3"/>
      <c r="S970" s="3"/>
      <c r="T970" s="3"/>
      <c r="U970" s="3"/>
    </row>
    <row r="971" spans="1:21" ht="15.3">
      <c r="A971" s="365"/>
      <c r="B971" s="2"/>
      <c r="C971" s="1"/>
      <c r="D971" s="1"/>
      <c r="E971" s="1"/>
      <c r="F971" s="366"/>
      <c r="G971" s="366"/>
      <c r="H971" s="366"/>
      <c r="I971" s="1"/>
      <c r="J971" s="3"/>
      <c r="K971" s="3"/>
      <c r="L971" s="3"/>
      <c r="M971" s="3"/>
      <c r="N971" s="3"/>
      <c r="O971" s="3"/>
      <c r="P971" s="3"/>
      <c r="Q971" s="3"/>
      <c r="R971" s="3"/>
      <c r="S971" s="3"/>
      <c r="T971" s="3"/>
      <c r="U971" s="3"/>
    </row>
    <row r="972" spans="1:21" ht="15.3">
      <c r="A972" s="365"/>
      <c r="B972" s="2"/>
      <c r="C972" s="1"/>
      <c r="D972" s="1"/>
      <c r="E972" s="1"/>
      <c r="F972" s="366"/>
      <c r="G972" s="366"/>
      <c r="H972" s="366"/>
      <c r="I972" s="1"/>
      <c r="J972" s="3"/>
      <c r="K972" s="3"/>
      <c r="L972" s="3"/>
      <c r="M972" s="3"/>
      <c r="N972" s="3"/>
      <c r="O972" s="3"/>
      <c r="P972" s="3"/>
      <c r="Q972" s="3"/>
      <c r="R972" s="3"/>
      <c r="S972" s="3"/>
      <c r="T972" s="3"/>
      <c r="U972" s="3"/>
    </row>
    <row r="973" spans="1:21" ht="15.3">
      <c r="A973" s="365"/>
      <c r="B973" s="2"/>
      <c r="C973" s="1"/>
      <c r="D973" s="1"/>
      <c r="E973" s="1"/>
      <c r="F973" s="366"/>
      <c r="G973" s="366"/>
      <c r="H973" s="366"/>
      <c r="I973" s="1"/>
      <c r="J973" s="3"/>
      <c r="K973" s="3"/>
      <c r="L973" s="3"/>
      <c r="M973" s="3"/>
      <c r="N973" s="3"/>
      <c r="O973" s="3"/>
      <c r="P973" s="3"/>
      <c r="Q973" s="3"/>
      <c r="R973" s="3"/>
      <c r="S973" s="3"/>
      <c r="T973" s="3"/>
      <c r="U973" s="3"/>
    </row>
    <row r="974" spans="1:21" ht="15.3">
      <c r="A974" s="365"/>
      <c r="B974" s="2"/>
      <c r="C974" s="1"/>
      <c r="D974" s="1"/>
      <c r="E974" s="1"/>
      <c r="F974" s="366"/>
      <c r="G974" s="366"/>
      <c r="H974" s="366"/>
      <c r="I974" s="1"/>
      <c r="J974" s="3"/>
      <c r="K974" s="3"/>
      <c r="L974" s="3"/>
      <c r="M974" s="3"/>
      <c r="N974" s="3"/>
      <c r="O974" s="3"/>
      <c r="P974" s="3"/>
      <c r="Q974" s="3"/>
      <c r="R974" s="3"/>
      <c r="S974" s="3"/>
      <c r="T974" s="3"/>
      <c r="U974" s="3"/>
    </row>
    <row r="975" spans="1:21" ht="15.3">
      <c r="A975" s="365"/>
      <c r="B975" s="2"/>
      <c r="C975" s="1"/>
      <c r="D975" s="1"/>
      <c r="E975" s="1"/>
      <c r="F975" s="366"/>
      <c r="G975" s="366"/>
      <c r="H975" s="366"/>
      <c r="I975" s="1"/>
      <c r="J975" s="3"/>
      <c r="K975" s="3"/>
      <c r="L975" s="3"/>
      <c r="M975" s="3"/>
      <c r="N975" s="3"/>
      <c r="O975" s="3"/>
      <c r="P975" s="3"/>
      <c r="Q975" s="3"/>
      <c r="R975" s="3"/>
      <c r="S975" s="3"/>
      <c r="T975" s="3"/>
      <c r="U975" s="3"/>
    </row>
    <row r="976" spans="1:21" ht="15.3">
      <c r="A976" s="365"/>
      <c r="B976" s="2"/>
      <c r="C976" s="1"/>
      <c r="D976" s="1"/>
      <c r="E976" s="1"/>
      <c r="F976" s="366"/>
      <c r="G976" s="366"/>
      <c r="H976" s="366"/>
      <c r="I976" s="1"/>
      <c r="J976" s="3"/>
      <c r="K976" s="3"/>
      <c r="L976" s="3"/>
      <c r="M976" s="3"/>
      <c r="N976" s="3"/>
      <c r="O976" s="3"/>
      <c r="P976" s="3"/>
      <c r="Q976" s="3"/>
      <c r="R976" s="3"/>
      <c r="S976" s="3"/>
      <c r="T976" s="3"/>
      <c r="U976" s="3"/>
    </row>
    <row r="977" spans="1:21" ht="15.3">
      <c r="A977" s="365"/>
      <c r="B977" s="2"/>
      <c r="C977" s="1"/>
      <c r="D977" s="1"/>
      <c r="E977" s="1"/>
      <c r="F977" s="366"/>
      <c r="G977" s="366"/>
      <c r="H977" s="366"/>
      <c r="I977" s="1"/>
      <c r="J977" s="3"/>
      <c r="K977" s="3"/>
      <c r="L977" s="3"/>
      <c r="M977" s="3"/>
      <c r="N977" s="3"/>
      <c r="O977" s="3"/>
      <c r="P977" s="3"/>
      <c r="Q977" s="3"/>
      <c r="R977" s="3"/>
      <c r="S977" s="3"/>
      <c r="T977" s="3"/>
      <c r="U977" s="3"/>
    </row>
    <row r="978" spans="1:21" ht="15.3">
      <c r="A978" s="365"/>
      <c r="B978" s="2"/>
      <c r="C978" s="1"/>
      <c r="D978" s="1"/>
      <c r="E978" s="1"/>
      <c r="F978" s="366"/>
      <c r="G978" s="366"/>
      <c r="H978" s="366"/>
      <c r="I978" s="1"/>
      <c r="J978" s="3"/>
      <c r="K978" s="3"/>
      <c r="L978" s="3"/>
      <c r="M978" s="3"/>
      <c r="N978" s="3"/>
      <c r="O978" s="3"/>
      <c r="P978" s="3"/>
      <c r="Q978" s="3"/>
      <c r="R978" s="3"/>
      <c r="S978" s="3"/>
      <c r="T978" s="3"/>
      <c r="U978" s="3"/>
    </row>
    <row r="979" spans="1:21" ht="15.3">
      <c r="A979" s="365"/>
      <c r="B979" s="2"/>
      <c r="C979" s="1"/>
      <c r="D979" s="1"/>
      <c r="E979" s="1"/>
      <c r="F979" s="366"/>
      <c r="G979" s="366"/>
      <c r="H979" s="366"/>
      <c r="I979" s="1"/>
      <c r="J979" s="3"/>
      <c r="K979" s="3"/>
      <c r="L979" s="3"/>
      <c r="M979" s="3"/>
      <c r="N979" s="3"/>
      <c r="O979" s="3"/>
      <c r="P979" s="3"/>
      <c r="Q979" s="3"/>
      <c r="R979" s="3"/>
      <c r="S979" s="3"/>
      <c r="T979" s="3"/>
      <c r="U979" s="3"/>
    </row>
    <row r="980" spans="1:21" ht="15.3">
      <c r="A980" s="365"/>
      <c r="B980" s="2"/>
      <c r="C980" s="1"/>
      <c r="D980" s="1"/>
      <c r="E980" s="1"/>
      <c r="F980" s="366"/>
      <c r="G980" s="366"/>
      <c r="H980" s="366"/>
      <c r="I980" s="1"/>
      <c r="J980" s="3"/>
      <c r="K980" s="3"/>
      <c r="L980" s="3"/>
      <c r="M980" s="3"/>
      <c r="N980" s="3"/>
      <c r="O980" s="3"/>
      <c r="P980" s="3"/>
      <c r="Q980" s="3"/>
      <c r="R980" s="3"/>
      <c r="S980" s="3"/>
      <c r="T980" s="3"/>
      <c r="U980" s="3"/>
    </row>
    <row r="981" spans="1:21" ht="15.3">
      <c r="A981" s="365"/>
      <c r="B981" s="2"/>
      <c r="C981" s="1"/>
      <c r="D981" s="1"/>
      <c r="E981" s="1"/>
      <c r="F981" s="366"/>
      <c r="G981" s="366"/>
      <c r="H981" s="366"/>
      <c r="I981" s="1"/>
      <c r="J981" s="3"/>
      <c r="K981" s="3"/>
      <c r="L981" s="3"/>
      <c r="M981" s="3"/>
      <c r="N981" s="3"/>
      <c r="O981" s="3"/>
      <c r="P981" s="3"/>
      <c r="Q981" s="3"/>
      <c r="R981" s="3"/>
      <c r="S981" s="3"/>
      <c r="T981" s="3"/>
      <c r="U981" s="3"/>
    </row>
    <row r="982" spans="1:21" ht="15.3">
      <c r="A982" s="365"/>
      <c r="B982" s="2"/>
      <c r="C982" s="1"/>
      <c r="D982" s="1"/>
      <c r="E982" s="1"/>
      <c r="F982" s="366"/>
      <c r="G982" s="366"/>
      <c r="H982" s="366"/>
      <c r="I982" s="1"/>
      <c r="J982" s="3"/>
      <c r="K982" s="3"/>
      <c r="L982" s="3"/>
      <c r="M982" s="3"/>
      <c r="N982" s="3"/>
      <c r="O982" s="3"/>
      <c r="P982" s="3"/>
      <c r="Q982" s="3"/>
      <c r="R982" s="3"/>
      <c r="S982" s="3"/>
      <c r="T982" s="3"/>
      <c r="U982" s="3"/>
    </row>
    <row r="983" spans="1:21" ht="15.3">
      <c r="A983" s="365"/>
      <c r="B983" s="2"/>
      <c r="C983" s="1"/>
      <c r="D983" s="1"/>
      <c r="E983" s="1"/>
      <c r="F983" s="366"/>
      <c r="G983" s="366"/>
      <c r="H983" s="366"/>
      <c r="I983" s="1"/>
      <c r="J983" s="3"/>
      <c r="K983" s="3"/>
      <c r="L983" s="3"/>
      <c r="M983" s="3"/>
      <c r="N983" s="3"/>
      <c r="O983" s="3"/>
      <c r="P983" s="3"/>
      <c r="Q983" s="3"/>
      <c r="R983" s="3"/>
      <c r="S983" s="3"/>
      <c r="T983" s="3"/>
      <c r="U983" s="3"/>
    </row>
    <row r="984" spans="1:21" ht="15.3">
      <c r="A984" s="365"/>
      <c r="B984" s="2"/>
      <c r="C984" s="1"/>
      <c r="D984" s="1"/>
      <c r="E984" s="1"/>
      <c r="F984" s="366"/>
      <c r="G984" s="366"/>
      <c r="H984" s="366"/>
      <c r="I984" s="1"/>
      <c r="J984" s="3"/>
      <c r="K984" s="3"/>
      <c r="L984" s="3"/>
      <c r="M984" s="3"/>
      <c r="N984" s="3"/>
      <c r="O984" s="3"/>
      <c r="P984" s="3"/>
      <c r="Q984" s="3"/>
      <c r="R984" s="3"/>
      <c r="S984" s="3"/>
      <c r="T984" s="3"/>
      <c r="U984" s="3"/>
    </row>
    <row r="985" spans="1:21" ht="15.3">
      <c r="A985" s="365"/>
      <c r="B985" s="2"/>
      <c r="C985" s="1"/>
      <c r="D985" s="1"/>
      <c r="E985" s="1"/>
      <c r="F985" s="366"/>
      <c r="G985" s="366"/>
      <c r="H985" s="366"/>
      <c r="I985" s="1"/>
      <c r="J985" s="3"/>
      <c r="K985" s="3"/>
      <c r="L985" s="3"/>
      <c r="M985" s="3"/>
      <c r="N985" s="3"/>
      <c r="O985" s="3"/>
      <c r="P985" s="3"/>
      <c r="Q985" s="3"/>
      <c r="R985" s="3"/>
      <c r="S985" s="3"/>
      <c r="T985" s="3"/>
      <c r="U985" s="3"/>
    </row>
    <row r="986" spans="1:21" ht="15.3">
      <c r="A986" s="365"/>
      <c r="B986" s="2"/>
      <c r="C986" s="1"/>
      <c r="D986" s="1"/>
      <c r="E986" s="1"/>
      <c r="F986" s="366"/>
      <c r="G986" s="366"/>
      <c r="H986" s="366"/>
      <c r="I986" s="1"/>
      <c r="J986" s="3"/>
      <c r="K986" s="3"/>
      <c r="L986" s="3"/>
      <c r="M986" s="3"/>
      <c r="N986" s="3"/>
      <c r="O986" s="3"/>
      <c r="P986" s="3"/>
      <c r="Q986" s="3"/>
      <c r="R986" s="3"/>
      <c r="S986" s="3"/>
      <c r="T986" s="3"/>
      <c r="U986" s="3"/>
    </row>
    <row r="987" spans="1:21" ht="15.3">
      <c r="A987" s="365"/>
      <c r="B987" s="2"/>
      <c r="C987" s="1"/>
      <c r="D987" s="1"/>
      <c r="E987" s="1"/>
      <c r="F987" s="366"/>
      <c r="G987" s="366"/>
      <c r="H987" s="366"/>
      <c r="I987" s="1"/>
      <c r="J987" s="3"/>
      <c r="K987" s="3"/>
      <c r="L987" s="3"/>
      <c r="M987" s="3"/>
      <c r="N987" s="3"/>
      <c r="O987" s="3"/>
      <c r="P987" s="3"/>
      <c r="Q987" s="3"/>
      <c r="R987" s="3"/>
      <c r="S987" s="3"/>
      <c r="T987" s="3"/>
      <c r="U987" s="3"/>
    </row>
    <row r="988" spans="1:21" ht="15.3">
      <c r="A988" s="365"/>
      <c r="B988" s="2"/>
      <c r="C988" s="1"/>
      <c r="D988" s="1"/>
      <c r="E988" s="1"/>
      <c r="F988" s="366"/>
      <c r="G988" s="366"/>
      <c r="H988" s="366"/>
      <c r="I988" s="1"/>
      <c r="J988" s="3"/>
      <c r="K988" s="3"/>
      <c r="L988" s="3"/>
      <c r="M988" s="3"/>
      <c r="N988" s="3"/>
      <c r="O988" s="3"/>
      <c r="P988" s="3"/>
      <c r="Q988" s="3"/>
      <c r="R988" s="3"/>
      <c r="S988" s="3"/>
      <c r="T988" s="3"/>
      <c r="U988" s="3"/>
    </row>
    <row r="989" spans="1:21" ht="15.3">
      <c r="A989" s="365"/>
      <c r="B989" s="2"/>
      <c r="C989" s="1"/>
      <c r="D989" s="1"/>
      <c r="E989" s="1"/>
      <c r="F989" s="366"/>
      <c r="G989" s="366"/>
      <c r="H989" s="366"/>
      <c r="I989" s="1"/>
      <c r="J989" s="3"/>
      <c r="K989" s="3"/>
      <c r="L989" s="3"/>
      <c r="M989" s="3"/>
      <c r="N989" s="3"/>
      <c r="O989" s="3"/>
      <c r="P989" s="3"/>
      <c r="Q989" s="3"/>
      <c r="R989" s="3"/>
      <c r="S989" s="3"/>
      <c r="T989" s="3"/>
      <c r="U989" s="3"/>
    </row>
    <row r="990" spans="1:21" ht="15.3">
      <c r="A990" s="365"/>
      <c r="B990" s="2"/>
      <c r="C990" s="1"/>
      <c r="D990" s="1"/>
      <c r="E990" s="1"/>
      <c r="F990" s="366"/>
      <c r="G990" s="366"/>
      <c r="H990" s="366"/>
      <c r="I990" s="1"/>
      <c r="J990" s="3"/>
      <c r="K990" s="3"/>
      <c r="L990" s="3"/>
      <c r="M990" s="3"/>
      <c r="N990" s="3"/>
      <c r="O990" s="3"/>
      <c r="P990" s="3"/>
      <c r="Q990" s="3"/>
      <c r="R990" s="3"/>
      <c r="S990" s="3"/>
      <c r="T990" s="3"/>
      <c r="U990" s="3"/>
    </row>
    <row r="991" spans="1:21" ht="15.3">
      <c r="A991" s="365"/>
      <c r="B991" s="2"/>
      <c r="C991" s="1"/>
      <c r="D991" s="1"/>
      <c r="E991" s="1"/>
      <c r="F991" s="366"/>
      <c r="G991" s="366"/>
      <c r="H991" s="366"/>
      <c r="I991" s="1"/>
      <c r="J991" s="3"/>
      <c r="K991" s="3"/>
      <c r="L991" s="3"/>
      <c r="M991" s="3"/>
      <c r="N991" s="3"/>
      <c r="O991" s="3"/>
      <c r="P991" s="3"/>
      <c r="Q991" s="3"/>
      <c r="R991" s="3"/>
      <c r="S991" s="3"/>
      <c r="T991" s="3"/>
      <c r="U991" s="3"/>
    </row>
    <row r="992" spans="1:21" ht="15.3">
      <c r="A992" s="365"/>
      <c r="B992" s="2"/>
      <c r="C992" s="1"/>
      <c r="D992" s="1"/>
      <c r="E992" s="1"/>
      <c r="F992" s="366"/>
      <c r="G992" s="366"/>
      <c r="H992" s="366"/>
      <c r="I992" s="1"/>
      <c r="J992" s="3"/>
      <c r="K992" s="3"/>
      <c r="L992" s="3"/>
      <c r="M992" s="3"/>
      <c r="N992" s="3"/>
      <c r="O992" s="3"/>
      <c r="P992" s="3"/>
      <c r="Q992" s="3"/>
      <c r="R992" s="3"/>
      <c r="S992" s="3"/>
      <c r="T992" s="3"/>
      <c r="U992" s="3"/>
    </row>
    <row r="993" spans="1:21" ht="15.3">
      <c r="A993" s="365"/>
      <c r="B993" s="2"/>
      <c r="C993" s="1"/>
      <c r="D993" s="1"/>
      <c r="E993" s="1"/>
      <c r="F993" s="366"/>
      <c r="G993" s="366"/>
      <c r="H993" s="366"/>
      <c r="I993" s="1"/>
      <c r="J993" s="3"/>
      <c r="K993" s="3"/>
      <c r="L993" s="3"/>
      <c r="M993" s="3"/>
      <c r="N993" s="3"/>
      <c r="O993" s="3"/>
      <c r="P993" s="3"/>
      <c r="Q993" s="3"/>
      <c r="R993" s="3"/>
      <c r="S993" s="3"/>
      <c r="T993" s="3"/>
      <c r="U993" s="3"/>
    </row>
    <row r="994" spans="1:21" ht="15.3">
      <c r="A994" s="365"/>
      <c r="B994" s="2"/>
      <c r="C994" s="1"/>
      <c r="D994" s="1"/>
      <c r="E994" s="1"/>
      <c r="F994" s="366"/>
      <c r="G994" s="366"/>
      <c r="H994" s="366"/>
      <c r="I994" s="1"/>
      <c r="J994" s="3"/>
      <c r="K994" s="3"/>
      <c r="L994" s="3"/>
      <c r="M994" s="3"/>
      <c r="N994" s="3"/>
      <c r="O994" s="3"/>
      <c r="P994" s="3"/>
      <c r="Q994" s="3"/>
      <c r="R994" s="3"/>
      <c r="S994" s="3"/>
      <c r="T994" s="3"/>
      <c r="U994" s="3"/>
    </row>
    <row r="995" spans="1:21" ht="15.3">
      <c r="A995" s="365"/>
      <c r="B995" s="2"/>
      <c r="C995" s="1"/>
      <c r="D995" s="1"/>
      <c r="E995" s="1"/>
      <c r="F995" s="366"/>
      <c r="G995" s="366"/>
      <c r="H995" s="366"/>
      <c r="I995" s="1"/>
      <c r="J995" s="3"/>
      <c r="K995" s="3"/>
      <c r="L995" s="3"/>
      <c r="M995" s="3"/>
      <c r="N995" s="3"/>
      <c r="O995" s="3"/>
      <c r="P995" s="3"/>
      <c r="Q995" s="3"/>
      <c r="R995" s="3"/>
      <c r="S995" s="3"/>
      <c r="T995" s="3"/>
      <c r="U995" s="3"/>
    </row>
    <row r="996" spans="1:21" ht="15.3">
      <c r="A996" s="365"/>
      <c r="B996" s="2"/>
      <c r="C996" s="1"/>
      <c r="D996" s="1"/>
      <c r="E996" s="1"/>
      <c r="F996" s="366"/>
      <c r="G996" s="366"/>
      <c r="H996" s="366"/>
      <c r="I996" s="1"/>
      <c r="J996" s="3"/>
      <c r="K996" s="3"/>
      <c r="L996" s="3"/>
      <c r="M996" s="3"/>
      <c r="N996" s="3"/>
      <c r="O996" s="3"/>
      <c r="P996" s="3"/>
      <c r="Q996" s="3"/>
      <c r="R996" s="3"/>
      <c r="S996" s="3"/>
      <c r="T996" s="3"/>
      <c r="U996" s="3"/>
    </row>
    <row r="997" spans="1:21" ht="15.3">
      <c r="A997" s="365"/>
      <c r="B997" s="2"/>
      <c r="C997" s="1"/>
      <c r="D997" s="1"/>
      <c r="E997" s="1"/>
      <c r="F997" s="366"/>
      <c r="G997" s="366"/>
      <c r="H997" s="366"/>
      <c r="I997" s="1"/>
      <c r="J997" s="3"/>
      <c r="K997" s="3"/>
      <c r="L997" s="3"/>
      <c r="M997" s="3"/>
      <c r="N997" s="3"/>
      <c r="O997" s="3"/>
      <c r="P997" s="3"/>
      <c r="Q997" s="3"/>
      <c r="R997" s="3"/>
      <c r="S997" s="3"/>
      <c r="T997" s="3"/>
      <c r="U997" s="3"/>
    </row>
    <row r="998" spans="1:21" ht="15.3">
      <c r="A998" s="365"/>
      <c r="B998" s="2"/>
      <c r="C998" s="1"/>
      <c r="D998" s="1"/>
      <c r="E998" s="1"/>
      <c r="F998" s="366"/>
      <c r="G998" s="366"/>
      <c r="H998" s="366"/>
      <c r="I998" s="1"/>
      <c r="J998" s="3"/>
      <c r="K998" s="3"/>
      <c r="L998" s="3"/>
      <c r="M998" s="3"/>
      <c r="N998" s="3"/>
      <c r="O998" s="3"/>
      <c r="P998" s="3"/>
      <c r="Q998" s="3"/>
      <c r="R998" s="3"/>
      <c r="S998" s="3"/>
      <c r="T998" s="3"/>
      <c r="U998" s="3"/>
    </row>
    <row r="999" spans="1:21" ht="15.3">
      <c r="A999" s="365"/>
      <c r="B999" s="2"/>
      <c r="C999" s="1"/>
      <c r="D999" s="1"/>
      <c r="E999" s="1"/>
      <c r="F999" s="366"/>
      <c r="G999" s="366"/>
      <c r="H999" s="366"/>
      <c r="I999" s="1"/>
      <c r="J999" s="3"/>
      <c r="K999" s="3"/>
      <c r="L999" s="3"/>
      <c r="M999" s="3"/>
      <c r="N999" s="3"/>
      <c r="O999" s="3"/>
      <c r="P999" s="3"/>
      <c r="Q999" s="3"/>
      <c r="R999" s="3"/>
      <c r="S999" s="3"/>
      <c r="T999" s="3"/>
      <c r="U999" s="3"/>
    </row>
    <row r="1000" spans="1:21" ht="15.3">
      <c r="A1000" s="365"/>
      <c r="B1000" s="2"/>
      <c r="C1000" s="1"/>
      <c r="D1000" s="1"/>
      <c r="E1000" s="1"/>
      <c r="F1000" s="366"/>
      <c r="G1000" s="366"/>
      <c r="H1000" s="366"/>
      <c r="I1000" s="1"/>
      <c r="J1000" s="3"/>
      <c r="K1000" s="3"/>
      <c r="L1000" s="3"/>
      <c r="M1000" s="3"/>
      <c r="N1000" s="3"/>
      <c r="O1000" s="3"/>
      <c r="P1000" s="3"/>
      <c r="Q1000" s="3"/>
      <c r="R1000" s="3"/>
      <c r="S1000" s="3"/>
      <c r="T1000" s="3"/>
      <c r="U1000" s="3"/>
    </row>
    <row r="1001" spans="1:21" ht="15.3">
      <c r="A1001" s="365"/>
      <c r="B1001" s="2"/>
      <c r="C1001" s="1"/>
      <c r="D1001" s="1"/>
      <c r="E1001" s="1"/>
      <c r="F1001" s="366"/>
      <c r="G1001" s="366"/>
      <c r="H1001" s="366"/>
      <c r="I1001" s="1"/>
      <c r="J1001" s="3"/>
      <c r="K1001" s="3"/>
      <c r="L1001" s="3"/>
      <c r="M1001" s="3"/>
      <c r="N1001" s="3"/>
      <c r="O1001" s="3"/>
      <c r="P1001" s="3"/>
      <c r="Q1001" s="3"/>
      <c r="R1001" s="3"/>
      <c r="S1001" s="3"/>
      <c r="T1001" s="3"/>
      <c r="U1001" s="3"/>
    </row>
    <row r="1002" spans="1:21" ht="15.3">
      <c r="A1002" s="365"/>
      <c r="B1002" s="2"/>
      <c r="C1002" s="1"/>
      <c r="D1002" s="1"/>
      <c r="E1002" s="1"/>
      <c r="F1002" s="366"/>
      <c r="G1002" s="366"/>
      <c r="H1002" s="366"/>
      <c r="I1002" s="1"/>
      <c r="J1002" s="3"/>
      <c r="K1002" s="3"/>
      <c r="L1002" s="3"/>
      <c r="M1002" s="3"/>
      <c r="N1002" s="3"/>
      <c r="O1002" s="3"/>
      <c r="P1002" s="3"/>
      <c r="Q1002" s="3"/>
      <c r="R1002" s="3"/>
      <c r="S1002" s="3"/>
      <c r="T1002" s="3"/>
      <c r="U1002" s="3"/>
    </row>
    <row r="1003" spans="1:21" ht="15.3">
      <c r="A1003" s="365"/>
      <c r="B1003" s="2"/>
      <c r="C1003" s="1"/>
      <c r="D1003" s="1"/>
      <c r="E1003" s="1"/>
      <c r="F1003" s="366"/>
      <c r="G1003" s="366"/>
      <c r="H1003" s="366"/>
      <c r="I1003" s="1"/>
      <c r="J1003" s="3"/>
      <c r="K1003" s="3"/>
      <c r="L1003" s="3"/>
      <c r="M1003" s="3"/>
      <c r="N1003" s="3"/>
      <c r="O1003" s="3"/>
      <c r="P1003" s="3"/>
      <c r="Q1003" s="3"/>
      <c r="R1003" s="3"/>
      <c r="S1003" s="3"/>
      <c r="T1003" s="3"/>
      <c r="U1003" s="3"/>
    </row>
    <row r="1004" spans="1:21" ht="15.3">
      <c r="A1004" s="365"/>
      <c r="B1004" s="2"/>
      <c r="C1004" s="1"/>
      <c r="D1004" s="1"/>
      <c r="E1004" s="1"/>
      <c r="F1004" s="366"/>
      <c r="G1004" s="366"/>
      <c r="H1004" s="366"/>
      <c r="I1004" s="1"/>
      <c r="J1004" s="3"/>
      <c r="K1004" s="3"/>
      <c r="L1004" s="3"/>
      <c r="M1004" s="3"/>
      <c r="N1004" s="3"/>
      <c r="O1004" s="3"/>
      <c r="P1004" s="3"/>
      <c r="Q1004" s="3"/>
      <c r="R1004" s="3"/>
      <c r="S1004" s="3"/>
      <c r="T1004" s="3"/>
      <c r="U1004" s="3"/>
    </row>
    <row r="1005" spans="1:21" ht="15.3">
      <c r="A1005" s="365"/>
      <c r="B1005" s="2"/>
      <c r="C1005" s="1"/>
      <c r="D1005" s="1"/>
      <c r="E1005" s="1"/>
      <c r="F1005" s="366"/>
      <c r="G1005" s="366"/>
      <c r="H1005" s="366"/>
      <c r="I1005" s="1"/>
      <c r="J1005" s="3"/>
      <c r="K1005" s="3"/>
      <c r="L1005" s="3"/>
      <c r="M1005" s="3"/>
      <c r="N1005" s="3"/>
      <c r="O1005" s="3"/>
      <c r="P1005" s="3"/>
      <c r="Q1005" s="3"/>
      <c r="R1005" s="3"/>
      <c r="S1005" s="3"/>
      <c r="T1005" s="3"/>
      <c r="U1005" s="3"/>
    </row>
    <row r="1006" spans="1:21" ht="15.3">
      <c r="A1006" s="365"/>
      <c r="B1006" s="2"/>
      <c r="C1006" s="1"/>
      <c r="D1006" s="1"/>
      <c r="E1006" s="1"/>
      <c r="F1006" s="366"/>
      <c r="G1006" s="366"/>
      <c r="H1006" s="366"/>
      <c r="I1006" s="1"/>
      <c r="J1006" s="3"/>
      <c r="K1006" s="3"/>
      <c r="L1006" s="3"/>
      <c r="M1006" s="3"/>
      <c r="N1006" s="3"/>
      <c r="O1006" s="3"/>
      <c r="P1006" s="3"/>
      <c r="Q1006" s="3"/>
      <c r="R1006" s="3"/>
      <c r="S1006" s="3"/>
      <c r="T1006" s="3"/>
      <c r="U1006" s="3"/>
    </row>
    <row r="1007" spans="1:21" ht="15.3">
      <c r="A1007" s="365"/>
      <c r="B1007" s="2"/>
      <c r="C1007" s="1"/>
      <c r="D1007" s="1"/>
      <c r="E1007" s="1"/>
      <c r="F1007" s="366"/>
      <c r="G1007" s="366"/>
      <c r="H1007" s="366"/>
      <c r="I1007" s="1"/>
      <c r="J1007" s="3"/>
      <c r="K1007" s="3"/>
      <c r="L1007" s="3"/>
      <c r="M1007" s="3"/>
      <c r="N1007" s="3"/>
      <c r="O1007" s="3"/>
      <c r="P1007" s="3"/>
      <c r="Q1007" s="3"/>
      <c r="R1007" s="3"/>
      <c r="S1007" s="3"/>
      <c r="T1007" s="3"/>
      <c r="U1007" s="3"/>
    </row>
    <row r="1008" spans="1:21" ht="15.3">
      <c r="A1008" s="365"/>
      <c r="B1008" s="2"/>
      <c r="C1008" s="1"/>
      <c r="D1008" s="1"/>
      <c r="E1008" s="1"/>
      <c r="F1008" s="366"/>
      <c r="G1008" s="366"/>
      <c r="H1008" s="366"/>
      <c r="I1008" s="1"/>
      <c r="J1008" s="3"/>
      <c r="K1008" s="3"/>
      <c r="L1008" s="3"/>
      <c r="M1008" s="3"/>
      <c r="N1008" s="3"/>
      <c r="O1008" s="3"/>
      <c r="P1008" s="3"/>
      <c r="Q1008" s="3"/>
      <c r="R1008" s="3"/>
      <c r="S1008" s="3"/>
      <c r="T1008" s="3"/>
      <c r="U1008" s="3"/>
    </row>
    <row r="1009" spans="1:21" ht="15.3">
      <c r="A1009" s="365"/>
      <c r="B1009" s="2"/>
      <c r="C1009" s="1"/>
      <c r="D1009" s="1"/>
      <c r="E1009" s="1"/>
      <c r="F1009" s="366"/>
      <c r="G1009" s="366"/>
      <c r="H1009" s="366"/>
      <c r="I1009" s="1"/>
      <c r="J1009" s="3"/>
      <c r="K1009" s="3"/>
      <c r="L1009" s="3"/>
      <c r="M1009" s="3"/>
      <c r="N1009" s="3"/>
      <c r="O1009" s="3"/>
      <c r="P1009" s="3"/>
      <c r="Q1009" s="3"/>
      <c r="R1009" s="3"/>
      <c r="S1009" s="3"/>
      <c r="T1009" s="3"/>
      <c r="U1009" s="3"/>
    </row>
    <row r="1010" spans="1:21" ht="15.3">
      <c r="A1010" s="365"/>
      <c r="B1010" s="2"/>
      <c r="C1010" s="1"/>
      <c r="D1010" s="1"/>
      <c r="E1010" s="1"/>
      <c r="F1010" s="366"/>
      <c r="G1010" s="366"/>
      <c r="H1010" s="366"/>
      <c r="I1010" s="1"/>
      <c r="J1010" s="3"/>
      <c r="K1010" s="3"/>
      <c r="L1010" s="3"/>
      <c r="M1010" s="3"/>
      <c r="N1010" s="3"/>
      <c r="O1010" s="3"/>
      <c r="P1010" s="3"/>
      <c r="Q1010" s="3"/>
      <c r="R1010" s="3"/>
      <c r="S1010" s="3"/>
      <c r="T1010" s="3"/>
      <c r="U1010" s="3"/>
    </row>
    <row r="1011" spans="1:21" ht="15.75" customHeight="1">
      <c r="A1011" s="365"/>
      <c r="B1011" s="2"/>
      <c r="C1011" s="1"/>
      <c r="D1011" s="1"/>
      <c r="E1011" s="1"/>
      <c r="F1011" s="366"/>
      <c r="G1011" s="366"/>
      <c r="H1011" s="366"/>
      <c r="I1011" s="1"/>
      <c r="J1011" s="3"/>
      <c r="K1011" s="3"/>
      <c r="L1011" s="3"/>
      <c r="M1011" s="3"/>
      <c r="N1011" s="3"/>
      <c r="O1011" s="3"/>
      <c r="P1011" s="3"/>
      <c r="Q1011" s="3"/>
      <c r="R1011" s="3"/>
      <c r="S1011" s="3"/>
      <c r="T1011" s="3"/>
      <c r="U1011" s="3"/>
    </row>
    <row r="1012" spans="1:21" ht="15.75" customHeight="1">
      <c r="A1012" s="365"/>
      <c r="B1012" s="2"/>
      <c r="C1012" s="1"/>
      <c r="D1012" s="1"/>
      <c r="E1012" s="1"/>
      <c r="F1012" s="366"/>
      <c r="G1012" s="366"/>
      <c r="H1012" s="366"/>
      <c r="I1012" s="1"/>
      <c r="J1012" s="3"/>
      <c r="K1012" s="3"/>
      <c r="L1012" s="3"/>
      <c r="M1012" s="3"/>
      <c r="N1012" s="3"/>
      <c r="O1012" s="3"/>
      <c r="P1012" s="3"/>
      <c r="Q1012" s="3"/>
      <c r="R1012" s="3"/>
      <c r="S1012" s="3"/>
      <c r="T1012" s="3"/>
      <c r="U1012" s="3"/>
    </row>
    <row r="1013" spans="1:21" ht="15.75" customHeight="1">
      <c r="A1013" s="365"/>
      <c r="B1013" s="2"/>
      <c r="C1013" s="1"/>
      <c r="D1013" s="1"/>
      <c r="E1013" s="1"/>
      <c r="F1013" s="366"/>
      <c r="G1013" s="366"/>
      <c r="H1013" s="366"/>
      <c r="I1013" s="1"/>
      <c r="J1013" s="3"/>
      <c r="K1013" s="3"/>
      <c r="L1013" s="3"/>
      <c r="M1013" s="3"/>
      <c r="N1013" s="3"/>
      <c r="O1013" s="3"/>
      <c r="P1013" s="3"/>
      <c r="Q1013" s="3"/>
      <c r="R1013" s="3"/>
      <c r="S1013" s="3"/>
      <c r="T1013" s="3"/>
      <c r="U1013" s="3"/>
    </row>
    <row r="1014" spans="1:21" ht="15.75" customHeight="1">
      <c r="A1014" s="365"/>
      <c r="B1014" s="2"/>
      <c r="C1014" s="1"/>
      <c r="D1014" s="1"/>
      <c r="E1014" s="1"/>
      <c r="F1014" s="366"/>
      <c r="G1014" s="366"/>
      <c r="H1014" s="366"/>
      <c r="I1014" s="1"/>
      <c r="J1014" s="3"/>
      <c r="K1014" s="3"/>
      <c r="L1014" s="3"/>
      <c r="M1014" s="3"/>
      <c r="N1014" s="3"/>
      <c r="O1014" s="3"/>
      <c r="P1014" s="3"/>
      <c r="Q1014" s="3"/>
      <c r="R1014" s="3"/>
      <c r="S1014" s="3"/>
      <c r="T1014" s="3"/>
      <c r="U1014" s="3"/>
    </row>
    <row r="1015" spans="1:21" ht="15.75" customHeight="1">
      <c r="A1015" s="365"/>
      <c r="B1015" s="2"/>
      <c r="C1015" s="1"/>
      <c r="D1015" s="1"/>
      <c r="E1015" s="1"/>
      <c r="F1015" s="366"/>
      <c r="G1015" s="366"/>
      <c r="H1015" s="366"/>
      <c r="I1015" s="1"/>
      <c r="J1015" s="3"/>
      <c r="K1015" s="3"/>
      <c r="L1015" s="3"/>
      <c r="M1015" s="3"/>
      <c r="N1015" s="3"/>
      <c r="O1015" s="3"/>
      <c r="P1015" s="3"/>
      <c r="Q1015" s="3"/>
      <c r="R1015" s="3"/>
      <c r="S1015" s="3"/>
      <c r="T1015" s="3"/>
      <c r="U1015" s="3"/>
    </row>
    <row r="1016" spans="1:21" ht="15.75" customHeight="1">
      <c r="A1016" s="365"/>
      <c r="B1016" s="2"/>
      <c r="C1016" s="1"/>
      <c r="D1016" s="1"/>
      <c r="E1016" s="1"/>
      <c r="F1016" s="366"/>
      <c r="G1016" s="366"/>
      <c r="H1016" s="366"/>
      <c r="I1016" s="1"/>
      <c r="J1016" s="3"/>
      <c r="K1016" s="3"/>
      <c r="L1016" s="3"/>
      <c r="M1016" s="3"/>
      <c r="N1016" s="3"/>
      <c r="O1016" s="3"/>
      <c r="P1016" s="3"/>
      <c r="Q1016" s="3"/>
      <c r="R1016" s="3"/>
      <c r="S1016" s="3"/>
      <c r="T1016" s="3"/>
      <c r="U1016" s="3"/>
    </row>
    <row r="1017" spans="1:21" ht="15.75" customHeight="1">
      <c r="A1017" s="365"/>
      <c r="B1017" s="2"/>
      <c r="C1017" s="1"/>
      <c r="D1017" s="1"/>
      <c r="E1017" s="1"/>
      <c r="F1017" s="366"/>
      <c r="G1017" s="366"/>
      <c r="H1017" s="366"/>
      <c r="I1017" s="1"/>
      <c r="J1017" s="3"/>
      <c r="K1017" s="3"/>
      <c r="L1017" s="3"/>
      <c r="M1017" s="3"/>
      <c r="N1017" s="3"/>
      <c r="O1017" s="3"/>
      <c r="P1017" s="3"/>
      <c r="Q1017" s="3"/>
      <c r="R1017" s="3"/>
      <c r="S1017" s="3"/>
      <c r="T1017" s="3"/>
      <c r="U1017" s="3"/>
    </row>
    <row r="1018" spans="1:21" ht="15.75" customHeight="1">
      <c r="A1018" s="365"/>
      <c r="B1018" s="2"/>
      <c r="C1018" s="1"/>
      <c r="D1018" s="1"/>
      <c r="E1018" s="1"/>
      <c r="F1018" s="366"/>
      <c r="G1018" s="366"/>
      <c r="H1018" s="366"/>
      <c r="I1018" s="1"/>
      <c r="J1018" s="3"/>
      <c r="K1018" s="3"/>
      <c r="L1018" s="3"/>
      <c r="M1018" s="3"/>
      <c r="N1018" s="3"/>
      <c r="O1018" s="3"/>
      <c r="P1018" s="3"/>
      <c r="Q1018" s="3"/>
      <c r="R1018" s="3"/>
      <c r="S1018" s="3"/>
      <c r="T1018" s="3"/>
      <c r="U1018" s="3"/>
    </row>
    <row r="1019" spans="1:21" ht="15.75" customHeight="1">
      <c r="A1019" s="365"/>
      <c r="B1019" s="2"/>
      <c r="C1019" s="1"/>
      <c r="D1019" s="1"/>
      <c r="E1019" s="1"/>
      <c r="F1019" s="366"/>
      <c r="G1019" s="366"/>
      <c r="H1019" s="366"/>
      <c r="I1019" s="1"/>
      <c r="J1019" s="3"/>
      <c r="K1019" s="3"/>
      <c r="L1019" s="3"/>
      <c r="M1019" s="3"/>
      <c r="N1019" s="3"/>
      <c r="O1019" s="3"/>
      <c r="P1019" s="3"/>
      <c r="Q1019" s="3"/>
      <c r="R1019" s="3"/>
      <c r="S1019" s="3"/>
      <c r="T1019" s="3"/>
      <c r="U1019" s="3"/>
    </row>
    <row r="1020" spans="1:21" ht="15.75" customHeight="1">
      <c r="A1020" s="365"/>
      <c r="B1020" s="2"/>
      <c r="C1020" s="1"/>
      <c r="D1020" s="1"/>
      <c r="E1020" s="1"/>
      <c r="F1020" s="366"/>
      <c r="G1020" s="366"/>
      <c r="H1020" s="366"/>
      <c r="I1020" s="1"/>
      <c r="J1020" s="3"/>
      <c r="K1020" s="3"/>
      <c r="L1020" s="3"/>
      <c r="M1020" s="3"/>
      <c r="N1020" s="3"/>
      <c r="O1020" s="3"/>
      <c r="P1020" s="3"/>
      <c r="Q1020" s="3"/>
      <c r="R1020" s="3"/>
      <c r="S1020" s="3"/>
      <c r="T1020" s="3"/>
      <c r="U1020" s="3"/>
    </row>
    <row r="1021" spans="1:21" ht="15.75" customHeight="1">
      <c r="A1021" s="365"/>
      <c r="B1021" s="2"/>
      <c r="C1021" s="1"/>
      <c r="D1021" s="1"/>
      <c r="E1021" s="1"/>
      <c r="F1021" s="366"/>
      <c r="G1021" s="366"/>
      <c r="H1021" s="366"/>
      <c r="I1021" s="1"/>
      <c r="J1021" s="3"/>
      <c r="K1021" s="3"/>
      <c r="L1021" s="3"/>
      <c r="M1021" s="3"/>
      <c r="N1021" s="3"/>
      <c r="O1021" s="3"/>
      <c r="P1021" s="3"/>
      <c r="Q1021" s="3"/>
      <c r="R1021" s="3"/>
      <c r="S1021" s="3"/>
      <c r="T1021" s="3"/>
      <c r="U1021" s="3"/>
    </row>
    <row r="1022" spans="1:21" ht="15.75" customHeight="1">
      <c r="A1022" s="365"/>
      <c r="B1022" s="2"/>
      <c r="C1022" s="1"/>
      <c r="D1022" s="1"/>
      <c r="E1022" s="1"/>
      <c r="F1022" s="366"/>
      <c r="G1022" s="366"/>
      <c r="H1022" s="366"/>
      <c r="I1022" s="1"/>
      <c r="J1022" s="3"/>
      <c r="K1022" s="3"/>
      <c r="L1022" s="3"/>
      <c r="M1022" s="3"/>
      <c r="N1022" s="3"/>
      <c r="O1022" s="3"/>
      <c r="P1022" s="3"/>
      <c r="Q1022" s="3"/>
      <c r="R1022" s="3"/>
      <c r="S1022" s="3"/>
      <c r="T1022" s="3"/>
      <c r="U1022" s="3"/>
    </row>
    <row r="1023" spans="1:21" ht="15.75" customHeight="1">
      <c r="A1023" s="365"/>
      <c r="B1023" s="2"/>
      <c r="C1023" s="1"/>
      <c r="D1023" s="1"/>
      <c r="E1023" s="1"/>
      <c r="F1023" s="366"/>
      <c r="G1023" s="366"/>
      <c r="H1023" s="366"/>
      <c r="I1023" s="1"/>
      <c r="J1023" s="3"/>
      <c r="K1023" s="3"/>
      <c r="L1023" s="3"/>
      <c r="M1023" s="3"/>
      <c r="N1023" s="3"/>
      <c r="O1023" s="3"/>
      <c r="P1023" s="3"/>
      <c r="Q1023" s="3"/>
      <c r="R1023" s="3"/>
      <c r="S1023" s="3"/>
      <c r="T1023" s="3"/>
      <c r="U1023" s="3"/>
    </row>
    <row r="1024" spans="1:21" ht="15.75" customHeight="1">
      <c r="A1024" s="365"/>
      <c r="B1024" s="2"/>
      <c r="C1024" s="1"/>
      <c r="D1024" s="1"/>
      <c r="E1024" s="1"/>
      <c r="F1024" s="366"/>
      <c r="G1024" s="366"/>
      <c r="H1024" s="366"/>
      <c r="I1024" s="1"/>
      <c r="J1024" s="3"/>
      <c r="K1024" s="3"/>
      <c r="L1024" s="3"/>
      <c r="M1024" s="3"/>
      <c r="N1024" s="3"/>
      <c r="O1024" s="3"/>
      <c r="P1024" s="3"/>
      <c r="Q1024" s="3"/>
      <c r="R1024" s="3"/>
      <c r="S1024" s="3"/>
      <c r="T1024" s="3"/>
      <c r="U1024" s="3"/>
    </row>
    <row r="1025" spans="1:21" ht="15.75" customHeight="1">
      <c r="A1025" s="365"/>
      <c r="B1025" s="2"/>
      <c r="C1025" s="1"/>
      <c r="D1025" s="1"/>
      <c r="E1025" s="1"/>
      <c r="F1025" s="366"/>
      <c r="G1025" s="366"/>
      <c r="H1025" s="366"/>
      <c r="I1025" s="1"/>
      <c r="J1025" s="3"/>
      <c r="K1025" s="3"/>
      <c r="L1025" s="3"/>
      <c r="M1025" s="3"/>
      <c r="N1025" s="3"/>
      <c r="O1025" s="3"/>
      <c r="P1025" s="3"/>
      <c r="Q1025" s="3"/>
      <c r="R1025" s="3"/>
      <c r="S1025" s="3"/>
      <c r="T1025" s="3"/>
      <c r="U1025" s="3"/>
    </row>
    <row r="1026" spans="1:21" ht="15.75" customHeight="1">
      <c r="A1026" s="365"/>
      <c r="B1026" s="2"/>
      <c r="C1026" s="1"/>
      <c r="D1026" s="1"/>
      <c r="E1026" s="1"/>
      <c r="F1026" s="366"/>
      <c r="G1026" s="366"/>
      <c r="H1026" s="366"/>
      <c r="I1026" s="1"/>
      <c r="J1026" s="3"/>
      <c r="K1026" s="3"/>
      <c r="L1026" s="3"/>
      <c r="M1026" s="3"/>
      <c r="N1026" s="3"/>
      <c r="O1026" s="3"/>
      <c r="P1026" s="3"/>
      <c r="Q1026" s="3"/>
      <c r="R1026" s="3"/>
      <c r="S1026" s="3"/>
      <c r="T1026" s="3"/>
      <c r="U1026" s="3"/>
    </row>
    <row r="1027" spans="1:21" ht="15.75" customHeight="1">
      <c r="A1027" s="365"/>
      <c r="B1027" s="2"/>
      <c r="C1027" s="1"/>
      <c r="D1027" s="1"/>
      <c r="E1027" s="1"/>
      <c r="F1027" s="366"/>
      <c r="G1027" s="366"/>
      <c r="H1027" s="366"/>
      <c r="I1027" s="1"/>
      <c r="J1027" s="3"/>
      <c r="K1027" s="3"/>
      <c r="L1027" s="3"/>
      <c r="M1027" s="3"/>
      <c r="N1027" s="3"/>
      <c r="O1027" s="3"/>
      <c r="P1027" s="3"/>
      <c r="Q1027" s="3"/>
      <c r="R1027" s="3"/>
      <c r="S1027" s="3"/>
      <c r="T1027" s="3"/>
      <c r="U1027" s="3"/>
    </row>
    <row r="1028" spans="1:21" ht="15.75" customHeight="1">
      <c r="A1028" s="365"/>
      <c r="B1028" s="2"/>
      <c r="C1028" s="1"/>
      <c r="D1028" s="1"/>
      <c r="E1028" s="1"/>
      <c r="F1028" s="366"/>
      <c r="G1028" s="366"/>
      <c r="H1028" s="366"/>
      <c r="I1028" s="1"/>
      <c r="J1028" s="3"/>
      <c r="K1028" s="3"/>
      <c r="L1028" s="3"/>
      <c r="M1028" s="3"/>
      <c r="N1028" s="3"/>
      <c r="O1028" s="3"/>
      <c r="P1028" s="3"/>
      <c r="Q1028" s="3"/>
      <c r="R1028" s="3"/>
      <c r="S1028" s="3"/>
      <c r="T1028" s="3"/>
      <c r="U1028" s="3"/>
    </row>
    <row r="1029" spans="1:21" ht="15.75" customHeight="1">
      <c r="A1029" s="365"/>
      <c r="B1029" s="2"/>
      <c r="C1029" s="1"/>
      <c r="D1029" s="1"/>
      <c r="E1029" s="1"/>
      <c r="F1029" s="366"/>
      <c r="G1029" s="366"/>
      <c r="H1029" s="366"/>
      <c r="I1029" s="1"/>
      <c r="J1029" s="3"/>
      <c r="K1029" s="3"/>
      <c r="L1029" s="3"/>
      <c r="M1029" s="3"/>
      <c r="N1029" s="3"/>
      <c r="O1029" s="3"/>
      <c r="P1029" s="3"/>
      <c r="Q1029" s="3"/>
      <c r="R1029" s="3"/>
      <c r="S1029" s="3"/>
      <c r="T1029" s="3"/>
      <c r="U1029" s="3"/>
    </row>
    <row r="1030" spans="1:21" ht="15.75" customHeight="1">
      <c r="A1030" s="365"/>
      <c r="B1030" s="2"/>
      <c r="C1030" s="1"/>
      <c r="D1030" s="1"/>
      <c r="E1030" s="1"/>
      <c r="F1030" s="366"/>
      <c r="G1030" s="366"/>
      <c r="H1030" s="366"/>
      <c r="I1030" s="1"/>
      <c r="J1030" s="3"/>
      <c r="K1030" s="3"/>
      <c r="L1030" s="3"/>
      <c r="M1030" s="3"/>
      <c r="N1030" s="3"/>
      <c r="O1030" s="3"/>
      <c r="P1030" s="3"/>
      <c r="Q1030" s="3"/>
      <c r="R1030" s="3"/>
      <c r="S1030" s="3"/>
      <c r="T1030" s="3"/>
      <c r="U1030" s="3"/>
    </row>
    <row r="1031" spans="1:21" ht="15.75" customHeight="1">
      <c r="A1031" s="365"/>
      <c r="B1031" s="2"/>
      <c r="C1031" s="1"/>
      <c r="D1031" s="1"/>
      <c r="E1031" s="1"/>
      <c r="F1031" s="366"/>
      <c r="G1031" s="366"/>
      <c r="H1031" s="366"/>
      <c r="I1031" s="1"/>
      <c r="J1031" s="3"/>
      <c r="K1031" s="3"/>
      <c r="L1031" s="3"/>
      <c r="M1031" s="3"/>
      <c r="N1031" s="3"/>
      <c r="O1031" s="3"/>
      <c r="P1031" s="3"/>
      <c r="Q1031" s="3"/>
      <c r="R1031" s="3"/>
      <c r="S1031" s="3"/>
      <c r="T1031" s="3"/>
      <c r="U1031" s="3"/>
    </row>
    <row r="1032" spans="1:21" ht="15.75" customHeight="1">
      <c r="A1032" s="365"/>
      <c r="B1032" s="2"/>
      <c r="C1032" s="1"/>
      <c r="D1032" s="1"/>
      <c r="E1032" s="1"/>
      <c r="F1032" s="366"/>
      <c r="G1032" s="366"/>
      <c r="H1032" s="366"/>
      <c r="I1032" s="1"/>
      <c r="J1032" s="3"/>
      <c r="K1032" s="3"/>
      <c r="L1032" s="3"/>
      <c r="M1032" s="3"/>
      <c r="N1032" s="3"/>
      <c r="O1032" s="3"/>
      <c r="P1032" s="3"/>
      <c r="Q1032" s="3"/>
      <c r="R1032" s="3"/>
      <c r="S1032" s="3"/>
      <c r="T1032" s="3"/>
      <c r="U1032" s="3"/>
    </row>
    <row r="1033" spans="1:21" ht="15.75" customHeight="1">
      <c r="A1033" s="365"/>
      <c r="B1033" s="2"/>
      <c r="C1033" s="1"/>
      <c r="D1033" s="1"/>
      <c r="E1033" s="1"/>
      <c r="F1033" s="366"/>
      <c r="G1033" s="366"/>
      <c r="H1033" s="366"/>
      <c r="I1033" s="1"/>
      <c r="J1033" s="3"/>
      <c r="K1033" s="3"/>
      <c r="L1033" s="3"/>
      <c r="M1033" s="3"/>
      <c r="N1033" s="3"/>
      <c r="O1033" s="3"/>
      <c r="P1033" s="3"/>
      <c r="Q1033" s="3"/>
      <c r="R1033" s="3"/>
      <c r="S1033" s="3"/>
      <c r="T1033" s="3"/>
      <c r="U1033" s="3"/>
    </row>
    <row r="1034" spans="1:21" ht="15.75" customHeight="1">
      <c r="A1034" s="365"/>
      <c r="B1034" s="2"/>
      <c r="C1034" s="1"/>
      <c r="D1034" s="1"/>
      <c r="E1034" s="1"/>
      <c r="F1034" s="366"/>
      <c r="G1034" s="366"/>
      <c r="H1034" s="366"/>
      <c r="I1034" s="1"/>
      <c r="J1034" s="3"/>
      <c r="K1034" s="3"/>
      <c r="L1034" s="3"/>
      <c r="M1034" s="3"/>
      <c r="N1034" s="3"/>
      <c r="O1034" s="3"/>
      <c r="P1034" s="3"/>
      <c r="Q1034" s="3"/>
      <c r="R1034" s="3"/>
      <c r="S1034" s="3"/>
      <c r="T1034" s="3"/>
      <c r="U1034" s="3"/>
    </row>
    <row r="1035" spans="1:21" ht="15.75" customHeight="1">
      <c r="A1035" s="365"/>
      <c r="B1035" s="2"/>
      <c r="C1035" s="1"/>
      <c r="D1035" s="1"/>
      <c r="E1035" s="1"/>
      <c r="F1035" s="366"/>
      <c r="G1035" s="366"/>
      <c r="H1035" s="366"/>
      <c r="I1035" s="1"/>
      <c r="J1035" s="3"/>
      <c r="K1035" s="3"/>
      <c r="L1035" s="3"/>
      <c r="M1035" s="3"/>
      <c r="N1035" s="3"/>
      <c r="O1035" s="3"/>
      <c r="P1035" s="3"/>
      <c r="Q1035" s="3"/>
      <c r="R1035" s="3"/>
      <c r="S1035" s="3"/>
      <c r="T1035" s="3"/>
      <c r="U1035" s="3"/>
    </row>
    <row r="1036" spans="1:21" ht="15.75" customHeight="1">
      <c r="A1036" s="365"/>
      <c r="B1036" s="2"/>
      <c r="C1036" s="1"/>
      <c r="D1036" s="1"/>
      <c r="E1036" s="1"/>
      <c r="F1036" s="366"/>
      <c r="G1036" s="366"/>
      <c r="H1036" s="366"/>
      <c r="I1036" s="1"/>
      <c r="J1036" s="3"/>
      <c r="K1036" s="3"/>
      <c r="L1036" s="3"/>
      <c r="M1036" s="3"/>
      <c r="N1036" s="3"/>
      <c r="O1036" s="3"/>
      <c r="P1036" s="3"/>
      <c r="Q1036" s="3"/>
      <c r="R1036" s="3"/>
      <c r="S1036" s="3"/>
      <c r="T1036" s="3"/>
      <c r="U1036" s="3"/>
    </row>
    <row r="1037" spans="1:21" ht="15.75" customHeight="1">
      <c r="A1037" s="365"/>
      <c r="B1037" s="2"/>
      <c r="C1037" s="1"/>
      <c r="D1037" s="1"/>
      <c r="E1037" s="1"/>
      <c r="F1037" s="366"/>
      <c r="G1037" s="366"/>
      <c r="H1037" s="366"/>
      <c r="I1037" s="1"/>
      <c r="J1037" s="3"/>
      <c r="K1037" s="3"/>
      <c r="L1037" s="3"/>
      <c r="M1037" s="3"/>
      <c r="N1037" s="3"/>
      <c r="O1037" s="3"/>
      <c r="P1037" s="3"/>
      <c r="Q1037" s="3"/>
      <c r="R1037" s="3"/>
      <c r="S1037" s="3"/>
      <c r="T1037" s="3"/>
      <c r="U1037" s="3"/>
    </row>
    <row r="1038" spans="1:21" ht="15.75" customHeight="1">
      <c r="A1038" s="365"/>
      <c r="B1038" s="2"/>
      <c r="C1038" s="1"/>
      <c r="D1038" s="1"/>
      <c r="E1038" s="1"/>
      <c r="F1038" s="366"/>
      <c r="G1038" s="366"/>
      <c r="H1038" s="366"/>
      <c r="I1038" s="1"/>
      <c r="J1038" s="3"/>
      <c r="K1038" s="3"/>
      <c r="L1038" s="3"/>
      <c r="M1038" s="3"/>
      <c r="N1038" s="3"/>
      <c r="O1038" s="3"/>
      <c r="P1038" s="3"/>
      <c r="Q1038" s="3"/>
      <c r="R1038" s="3"/>
      <c r="S1038" s="3"/>
      <c r="T1038" s="3"/>
      <c r="U1038" s="3"/>
    </row>
    <row r="1039" spans="1:21" ht="15.75" customHeight="1">
      <c r="A1039" s="365"/>
      <c r="B1039" s="2"/>
      <c r="C1039" s="1"/>
      <c r="D1039" s="1"/>
      <c r="E1039" s="1"/>
      <c r="F1039" s="366"/>
      <c r="G1039" s="366"/>
      <c r="H1039" s="366"/>
      <c r="I1039" s="1"/>
      <c r="J1039" s="3"/>
      <c r="K1039" s="3"/>
      <c r="L1039" s="3"/>
      <c r="M1039" s="3"/>
      <c r="N1039" s="3"/>
      <c r="O1039" s="3"/>
      <c r="P1039" s="3"/>
      <c r="Q1039" s="3"/>
      <c r="R1039" s="3"/>
      <c r="S1039" s="3"/>
      <c r="T1039" s="3"/>
      <c r="U1039" s="3"/>
    </row>
    <row r="1040" spans="1:21" ht="15.75" customHeight="1">
      <c r="A1040" s="365"/>
      <c r="B1040" s="2"/>
      <c r="C1040" s="1"/>
      <c r="D1040" s="1"/>
      <c r="E1040" s="1"/>
      <c r="F1040" s="366"/>
      <c r="G1040" s="366"/>
      <c r="H1040" s="366"/>
      <c r="I1040" s="1"/>
      <c r="J1040" s="3"/>
      <c r="K1040" s="3"/>
      <c r="L1040" s="3"/>
      <c r="M1040" s="3"/>
      <c r="N1040" s="3"/>
      <c r="O1040" s="3"/>
      <c r="P1040" s="3"/>
      <c r="Q1040" s="3"/>
      <c r="R1040" s="3"/>
      <c r="S1040" s="3"/>
      <c r="T1040" s="3"/>
      <c r="U1040" s="3"/>
    </row>
  </sheetData>
  <mergeCells count="23">
    <mergeCell ref="A80:I80"/>
    <mergeCell ref="A76:B76"/>
    <mergeCell ref="C76:I76"/>
    <mergeCell ref="A77:B77"/>
    <mergeCell ref="C77:I77"/>
    <mergeCell ref="A78:B78"/>
    <mergeCell ref="C78:I78"/>
    <mergeCell ref="A79:B79"/>
    <mergeCell ref="A73:I73"/>
    <mergeCell ref="A74:B74"/>
    <mergeCell ref="F74:G74"/>
    <mergeCell ref="A75:I75"/>
    <mergeCell ref="C79:I79"/>
    <mergeCell ref="K5:L10"/>
    <mergeCell ref="K11:L17"/>
    <mergeCell ref="A71:B71"/>
    <mergeCell ref="F71:F72"/>
    <mergeCell ref="A72:B72"/>
    <mergeCell ref="A1:I1"/>
    <mergeCell ref="K1:L1"/>
    <mergeCell ref="A2:I2"/>
    <mergeCell ref="A3:A4"/>
    <mergeCell ref="B3:B4"/>
  </mergeCells>
  <pageMargins left="0.75" right="0.75" top="1" bottom="1" header="0" footer="0"/>
  <pageSetup paperSize="9" scale="62"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IF('Summary Sheet'!$M$2="Framed", List!$K$3:$K$63, IF('Summary Sheet'!$M$2="Frameless", List!$H$3:$H$73, "Select Cabinet Style"))</xm:f>
          </x14:formula1>
          <xm:sqref>B51:B70</xm:sqref>
        </x14:dataValidation>
        <x14:dataValidation type="list" allowBlank="1" xr:uid="{00000000-0002-0000-0800-000001000000}">
          <x14:formula1>
            <xm:f>IF('Summary Sheet'!$M$2="Framed", List!$J$3:$J$194, IF('Summary Sheet'!$M$2="Frameless", List!$G$3:$G$290, "Select Cabinet Style"))</xm:f>
          </x14:formula1>
          <xm:sqref>B6:B50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U1000"/>
  <sheetViews>
    <sheetView workbookViewId="0">
      <selection activeCell="B70" sqref="B70:C70"/>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475" t="str">
        <f>IF(ISBLANK('Summary Sheet'!B4),"  ",'Summary Sheet'!B4)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330"/>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330"/>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330"/>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330"/>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36"/>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71"/>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71"/>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330"/>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IF('Summary Sheet'!$M$2="Framed", List!$K$3:$K$63, IF('Summary Sheet'!$M$2="Frameless", List!$H$3:$H$73, "Select Cabinet Style"))</xm:f>
          </x14:formula1>
          <xm:sqref>B51:B70</xm:sqref>
        </x14:dataValidation>
        <x14:dataValidation type="list" allowBlank="1" xr:uid="{00000000-0002-0000-0900-000001000000}">
          <x14:formula1>
            <xm:f>IF('Summary Sheet'!$M$2="Framed", List!$J$3:$J$194, IF('Summary Sheet'!$M$2="Frameless", List!$G$3:$G$290, "Select Cabinet Style"))</xm:f>
          </x14:formula1>
          <xm:sqref>B6:B50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sheetPr>
  <dimension ref="A1:U1000"/>
  <sheetViews>
    <sheetView workbookViewId="0">
      <selection activeCell="B70" sqref="B70:C70"/>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Sheet'!B5)," ",'Summary Sheet'!B5)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330"/>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330"/>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330"/>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330"/>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330"/>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1"/>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1"/>
      <c r="C21" s="373"/>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1"/>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4"/>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76"/>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IF('Summary Sheet'!$M$2="Framed", List!$K$3:$K$63, IF('Summary Sheet'!$M$2="Frameless", List!$H$3:$H$73, "Select Cabinet Style"))</xm:f>
          </x14:formula1>
          <xm:sqref>B51:B70</xm:sqref>
        </x14:dataValidation>
        <x14:dataValidation type="list" allowBlank="1" xr:uid="{00000000-0002-0000-0A00-000001000000}">
          <x14:formula1>
            <xm:f>IF('Summary Sheet'!$M$2="Framed", List!$J$3:$J$194, IF('Summary Sheet'!$M$2="Frameless", List!$G$3:$G$290, "Select Cabinet Style"))</xm:f>
          </x14:formula1>
          <xm:sqref>B6:B50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sheetPr>
  <dimension ref="A1:U1000"/>
  <sheetViews>
    <sheetView workbookViewId="0">
      <selection activeCell="C27" sqref="C27"/>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Sheet'!B6)," ",'Summary Sheet'!B6)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IF('Summary Sheet'!$M$2="Framed", List!$K$3:$K$63, IF('Summary Sheet'!$M$2="Frameless", List!$H$3:$H$73, "Select Cabinet Style"))</xm:f>
          </x14:formula1>
          <xm:sqref>B51:B70</xm:sqref>
        </x14:dataValidation>
        <x14:dataValidation type="list" allowBlank="1" xr:uid="{00000000-0002-0000-0B00-000001000000}">
          <x14:formula1>
            <xm:f>IF('Summary Sheet'!$M$2="Framed", List!$J$3:$J$194, IF('Summary Sheet'!$M$2="Frameless", List!$G$3:$G$290, "Select Cabinet Style"))</xm:f>
          </x14:formula1>
          <xm:sqref>B6:B50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Sheet'!B7)," ",'Summary Sheet'!B7)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C00-000000000000}">
          <x14:formula1>
            <xm:f>IF('Summary Sheet'!$M$2="Framed", List!$K$3:$K$63, IF('Summary Sheet'!$M$2="Frameless", List!$H$3:$H$73, "Select Cabinet Style"))</xm:f>
          </x14:formula1>
          <xm:sqref>B51:B70</xm:sqref>
        </x14:dataValidation>
        <x14:dataValidation type="list" allowBlank="1" xr:uid="{00000000-0002-0000-0C00-000001000000}">
          <x14:formula1>
            <xm:f>IF('Summary Sheet'!$M$2="Framed", List!$J$3:$J$194, IF('Summary Sheet'!$M$2="Frameless", List!$G$3:$G$290, "Select Cabinet Style"))</xm:f>
          </x14:formula1>
          <xm:sqref>B6:B50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Sheet'!B8)," ",'Summary Sheet'!B8)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D00-000000000000}">
          <x14:formula1>
            <xm:f>IF('Summary Sheet'!$M$2="Framed", List!$K$3:$K$63, IF('Summary Sheet'!$M$2="Frameless", List!$H$3:$H$73, "Select Cabinet Style"))</xm:f>
          </x14:formula1>
          <xm:sqref>B51:B70</xm:sqref>
        </x14:dataValidation>
        <x14:dataValidation type="list" allowBlank="1" xr:uid="{00000000-0002-0000-0D00-000001000000}">
          <x14:formula1>
            <xm:f>IF('Summary Sheet'!$M$2="Framed", List!$J$3:$J$194, IF('Summary Sheet'!$M$2="Frameless", List!$G$3:$G$290, "Select Cabinet Style"))</xm:f>
          </x14:formula1>
          <xm:sqref>B6:B50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Sheet'!B9)," ",'Summary Sheet'!B9)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IF('Summary Sheet'!$M$2="Framed", List!$K$3:$K$63, IF('Summary Sheet'!$M$2="Frameless", List!$H$3:$H$73, "Select Cabinet Style"))</xm:f>
          </x14:formula1>
          <xm:sqref>B51:B70</xm:sqref>
        </x14:dataValidation>
        <x14:dataValidation type="list" allowBlank="1" xr:uid="{00000000-0002-0000-0E00-000001000000}">
          <x14:formula1>
            <xm:f>IF('Summary Sheet'!$M$2="Framed", List!$J$3:$J$194, IF('Summary Sheet'!$M$2="Frameless", List!$G$3:$G$290, "Select Cabinet Style"))</xm:f>
          </x14:formula1>
          <xm:sqref>B6:B50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Sheet'!B10)," ",'Summary Sheet'!B10)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IF('Summary Sheet'!$M$2="Framed", List!$K$3:$K$63, IF('Summary Sheet'!$M$2="Frameless", List!$H$3:$H$73, "Select Cabinet Style"))</xm:f>
          </x14:formula1>
          <xm:sqref>B51:B70</xm:sqref>
        </x14:dataValidation>
        <x14:dataValidation type="list" allowBlank="1" xr:uid="{00000000-0002-0000-0F00-000001000000}">
          <x14:formula1>
            <xm:f>IF('Summary Sheet'!$M$2="Framed", List!$J$3:$J$194, IF('Summary Sheet'!$M$2="Frameless", List!$G$3:$G$290, "Select Cabinet Style"))</xm:f>
          </x14:formula1>
          <xm:sqref>B6:B50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Sheet'!B11)," ",'Summary Sheet'!B11)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000-000000000000}">
          <x14:formula1>
            <xm:f>IF('Summary Sheet'!$M$2="Framed", List!$K$3:$K$63, IF('Summary Sheet'!$M$2="Frameless", List!$H$3:$H$73, "Select Cabinet Style"))</xm:f>
          </x14:formula1>
          <xm:sqref>B51:B70</xm:sqref>
        </x14:dataValidation>
        <x14:dataValidation type="list" allowBlank="1" xr:uid="{00000000-0002-0000-1000-000001000000}">
          <x14:formula1>
            <xm:f>IF('Summary Sheet'!$M$2="Framed", List!$J$3:$J$194, IF('Summary Sheet'!$M$2="Frameless", List!$G$3:$G$290, "Select Cabinet Style"))</xm:f>
          </x14:formula1>
          <xm:sqref>B6:B50</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Sheet'!B12)," ",'Summary Sheet'!B12)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100-000000000000}">
          <x14:formula1>
            <xm:f>IF('Summary Sheet'!$M$2="Framed", List!$K$3:$K$63, IF('Summary Sheet'!$M$2="Frameless", List!$H$3:$H$73, "Select Cabinet Style"))</xm:f>
          </x14:formula1>
          <xm:sqref>B51:B70</xm:sqref>
        </x14:dataValidation>
        <x14:dataValidation type="list" allowBlank="1" xr:uid="{00000000-0002-0000-1100-000001000000}">
          <x14:formula1>
            <xm:f>IF('Summary Sheet'!$M$2="Framed", List!$J$3:$J$194, IF('Summary Sheet'!$M$2="Frameless", List!$G$3:$G$290, "Select Cabinet Style"))</xm:f>
          </x14:formula1>
          <xm:sqref>B6:B50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Sheet'!B13)," ",'Summary Sheet'!B13)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200-000000000000}">
          <x14:formula1>
            <xm:f>IF('Summary Sheet'!$M$2="Framed", List!$K$3:$K$63, IF('Summary Sheet'!$M$2="Frameless", List!$H$3:$H$73, "Select Cabinet Style"))</xm:f>
          </x14:formula1>
          <xm:sqref>B51:B70</xm:sqref>
        </x14:dataValidation>
        <x14:dataValidation type="list" allowBlank="1" xr:uid="{00000000-0002-0000-1200-000001000000}">
          <x14:formula1>
            <xm:f>IF('Summary Sheet'!$M$2="Framed", List!$J$3:$J$194, IF('Summary Sheet'!$M$2="Frameless", List!$G$3:$G$290, "Select Cabinet Style"))</xm:f>
          </x14:formula1>
          <xm:sqref>B6:B50</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Sheet'!B14)," ",'Summary Sheet'!B14)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300-000000000000}">
          <x14:formula1>
            <xm:f>IF('Summary Sheet'!$M$2="Framed", List!$K$3:$K$63, IF('Summary Sheet'!$M$2="Frameless", List!$H$3:$H$73, "Select Cabinet Style"))</xm:f>
          </x14:formula1>
          <xm:sqref>B51:B70</xm:sqref>
        </x14:dataValidation>
        <x14:dataValidation type="list" allowBlank="1" xr:uid="{00000000-0002-0000-1300-000001000000}">
          <x14:formula1>
            <xm:f>IF('Summary Sheet'!$M$2="Framed", List!$J$3:$J$194, IF('Summary Sheet'!$M$2="Frameless", List!$G$3:$G$290, "Select Cabinet Style"))</xm:f>
          </x14:formula1>
          <xm:sqref>B6:B50</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Sheet'!B15)," ",'Summary Sheet'!B15)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IF('Summary Sheet'!$M$2="Framed", List!$K$3:$K$63, IF('Summary Sheet'!$M$2="Frameless", List!$H$3:$H$73, "Select Cabinet Style"))</xm:f>
          </x14:formula1>
          <xm:sqref>B51:B70</xm:sqref>
        </x14:dataValidation>
        <x14:dataValidation type="list" allowBlank="1" xr:uid="{00000000-0002-0000-1400-000001000000}">
          <x14:formula1>
            <xm:f>IF('Summary Sheet'!$M$2="Framed", List!$J$3:$J$194, IF('Summary Sheet'!$M$2="Frameless", List!$G$3:$G$290, "Select Cabinet Style"))</xm:f>
          </x14:formula1>
          <xm:sqref>B6:B50</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Sheet'!B16)," ",'Summary Sheet'!B16)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500-000000000000}">
          <x14:formula1>
            <xm:f>IF('Summary Sheet'!$M$2="Framed", List!$K$3:$K$63, IF('Summary Sheet'!$M$2="Frameless", List!$H$3:$H$73, "Select Cabinet Style"))</xm:f>
          </x14:formula1>
          <xm:sqref>B51:B70</xm:sqref>
        </x14:dataValidation>
        <x14:dataValidation type="list" allowBlank="1" xr:uid="{00000000-0002-0000-1500-000001000000}">
          <x14:formula1>
            <xm:f>IF('Summary Sheet'!$M$2="Framed", List!$J$3:$J$194, IF('Summary Sheet'!$M$2="Frameless", List!$G$3:$G$290, "Select Cabinet Style"))</xm:f>
          </x14:formula1>
          <xm:sqref>B6:B50</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Sheet'!B17)," ",'Summary Sheet'!B17)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600-000000000000}">
          <x14:formula1>
            <xm:f>IF('Summary Sheet'!$M$2="Framed", List!$K$3:$K$63, IF('Summary Sheet'!$M$2="Frameless", List!$H$3:$H$73, "Select Cabinet Style"))</xm:f>
          </x14:formula1>
          <xm:sqref>B51:B70</xm:sqref>
        </x14:dataValidation>
        <x14:dataValidation type="list" allowBlank="1" xr:uid="{00000000-0002-0000-1600-000001000000}">
          <x14:formula1>
            <xm:f>IF('Summary Sheet'!$M$2="Framed", List!$J$3:$J$194, IF('Summary Sheet'!$M$2="Frameless", List!$G$3:$G$290, "Select Cabinet Style"))</xm:f>
          </x14:formula1>
          <xm:sqref>B6:B50</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504" t="str">
        <f>IF(ISBLANK('Summary Sheet'!B18)," ",'Summary Sheet'!B18)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700-000000000000}">
          <x14:formula1>
            <xm:f>IF('Summary Sheet'!$M$2="Framed", List!$K$3:$K$63, IF('Summary Sheet'!$M$2="Frameless", List!$H$3:$H$73, "Select Cabinet Style"))</xm:f>
          </x14:formula1>
          <xm:sqref>B51:B70</xm:sqref>
        </x14:dataValidation>
        <x14:dataValidation type="list" allowBlank="1" xr:uid="{00000000-0002-0000-1700-000001000000}">
          <x14:formula1>
            <xm:f>IF('Summary Sheet'!$M$2="Framed", List!$J$3:$J$194, IF('Summary Sheet'!$M$2="Frameless", List!$G$3:$G$290, "Select Cabinet Style"))</xm:f>
          </x14:formula1>
          <xm:sqref>B6:B50</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Sheet'!B19)," ",'Summary Sheet'!B19)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800-000000000000}">
          <x14:formula1>
            <xm:f>IF('Summary Sheet'!$M$2="Framed", List!$K$3:$K$63, IF('Summary Sheet'!$M$2="Frameless", List!$H$3:$H$73, "Select Cabinet Style"))</xm:f>
          </x14:formula1>
          <xm:sqref>B51:B70</xm:sqref>
        </x14:dataValidation>
        <x14:dataValidation type="list" allowBlank="1" xr:uid="{00000000-0002-0000-1800-000001000000}">
          <x14:formula1>
            <xm:f>IF('Summary Sheet'!$M$2="Framed", List!$J$3:$J$194, IF('Summary Sheet'!$M$2="Frameless", List!$G$3:$G$290, "Select Cabinet Style"))</xm:f>
          </x14:formula1>
          <xm:sqref>B6:B50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Sheet'!B20)," ",'Summary Sheet'!B20)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900-000000000000}">
          <x14:formula1>
            <xm:f>IF('Summary Sheet'!$M$2="Framed", List!$K$3:$K$63, IF('Summary Sheet'!$M$2="Frameless", List!$H$3:$H$73, "Select Cabinet Style"))</xm:f>
          </x14:formula1>
          <xm:sqref>B51:B70</xm:sqref>
        </x14:dataValidation>
        <x14:dataValidation type="list" allowBlank="1" xr:uid="{00000000-0002-0000-1900-000001000000}">
          <x14:formula1>
            <xm:f>IF('Summary Sheet'!$M$2="Framed", List!$J$3:$J$194, IF('Summary Sheet'!$M$2="Frameless", List!$G$3:$G$290, "Select Cabinet Style"))</xm:f>
          </x14:formula1>
          <xm:sqref>B6:B50</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Sheet'!B21)," ",'Summary Sheet'!B21)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IF('Summary Sheet'!$M$2="Framed", List!$K$3:$K$63, IF('Summary Sheet'!$M$2="Frameless", List!$H$3:$H$73, "Select Cabinet Style"))</xm:f>
          </x14:formula1>
          <xm:sqref>B51:B70</xm:sqref>
        </x14:dataValidation>
        <x14:dataValidation type="list" allowBlank="1" xr:uid="{00000000-0002-0000-1A00-000001000000}">
          <x14:formula1>
            <xm:f>IF('Summary Sheet'!$M$2="Framed", List!$J$3:$J$194, IF('Summary Sheet'!$M$2="Frameless", List!$G$3:$G$290, "Select Cabinet Style"))</xm:f>
          </x14:formula1>
          <xm:sqref>B6:B50</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Sheet'!B22)," ",'Summary Sheet'!B22)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B00-000000000000}">
          <x14:formula1>
            <xm:f>IF('Summary Sheet'!$M$2="Framed", List!$K$3:$K$63, IF('Summary Sheet'!$M$2="Frameless", List!$H$3:$H$73, "Select Cabinet Style"))</xm:f>
          </x14:formula1>
          <xm:sqref>B51:B70</xm:sqref>
        </x14:dataValidation>
        <x14:dataValidation type="list" allowBlank="1" xr:uid="{00000000-0002-0000-1B00-000001000000}">
          <x14:formula1>
            <xm:f>IF('Summary Sheet'!$M$2="Framed", List!$J$3:$J$194, IF('Summary Sheet'!$M$2="Frameless", List!$G$3:$G$290, "Select Cabinet Style"))</xm:f>
          </x14:formula1>
          <xm:sqref>B6:B50</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Sheet'!B23)," ",'Summary Sheet'!B23)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C00-000000000000}">
          <x14:formula1>
            <xm:f>IF('Summary Sheet'!$M$2="Framed", List!$K$3:$K$63, IF('Summary Sheet'!$M$2="Frameless", List!$H$3:$H$73, "Select Cabinet Style"))</xm:f>
          </x14:formula1>
          <xm:sqref>B51:B70</xm:sqref>
        </x14:dataValidation>
        <x14:dataValidation type="list" allowBlank="1" xr:uid="{00000000-0002-0000-1C00-000001000000}">
          <x14:formula1>
            <xm:f>IF('Summary Sheet'!$M$2="Framed", List!$J$3:$J$194, IF('Summary Sheet'!$M$2="Frameless", List!$G$3:$G$290, "Select Cabinet Style"))</xm:f>
          </x14:formula1>
          <xm:sqref>B6:B50</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Sheet'!B24)," ",'Summary Sheet'!B24)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D00-000000000000}">
          <x14:formula1>
            <xm:f>IF('Summary Sheet'!$M$2="Framed", List!$K$3:$K$63, IF('Summary Sheet'!$M$2="Frameless", List!$H$3:$H$73, "Select Cabinet Style"))</xm:f>
          </x14:formula1>
          <xm:sqref>B51:B70</xm:sqref>
        </x14:dataValidation>
        <x14:dataValidation type="list" allowBlank="1" xr:uid="{00000000-0002-0000-1D00-000001000000}">
          <x14:formula1>
            <xm:f>IF('Summary Sheet'!$M$2="Framed", List!$J$3:$J$194, IF('Summary Sheet'!$M$2="Frameless", List!$G$3:$G$290, "Select Cabinet Style"))</xm:f>
          </x14:formula1>
          <xm:sqref>B6:B50</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Sheet'!B25)," ",'Summary Sheet'!B25)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E00-000000000000}">
          <x14:formula1>
            <xm:f>IF('Summary Sheet'!$M$2="Framed", List!$K$3:$K$63, IF('Summary Sheet'!$M$2="Frameless", List!$H$3:$H$73, "Select Cabinet Style"))</xm:f>
          </x14:formula1>
          <xm:sqref>B51:B70</xm:sqref>
        </x14:dataValidation>
        <x14:dataValidation type="list" allowBlank="1" xr:uid="{00000000-0002-0000-1E00-000001000000}">
          <x14:formula1>
            <xm:f>IF('Summary Sheet'!$M$2="Framed", List!$J$3:$J$194, IF('Summary Sheet'!$M$2="Frameless", List!$G$3:$G$290, "Select Cabinet Style"))</xm:f>
          </x14:formula1>
          <xm:sqref>B6:B50</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Sheet'!B26)," ",'Summary Sheet'!B26)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F00-000000000000}">
          <x14:formula1>
            <xm:f>IF('Summary Sheet'!$M$2="Framed", List!$K$3:$K$63, IF('Summary Sheet'!$M$2="Frameless", List!$H$3:$H$73, "Select Cabinet Style"))</xm:f>
          </x14:formula1>
          <xm:sqref>B51:B70</xm:sqref>
        </x14:dataValidation>
        <x14:dataValidation type="list" allowBlank="1" xr:uid="{00000000-0002-0000-1F00-000001000000}">
          <x14:formula1>
            <xm:f>IF('Summary Sheet'!$M$2="Framed", List!$J$3:$J$194, IF('Summary Sheet'!$M$2="Frameless", List!$G$3:$G$290, "Select Cabinet Style"))</xm:f>
          </x14:formula1>
          <xm:sqref>B6:B50</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Sheet'!B27)," ",'Summary Sheet'!B27)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000-000000000000}">
          <x14:formula1>
            <xm:f>IF('Summary Sheet'!$M$2="Framed", List!$K$3:$K$63, IF('Summary Sheet'!$M$2="Frameless", List!$H$3:$H$73, "Select Cabinet Style"))</xm:f>
          </x14:formula1>
          <xm:sqref>B51:B70</xm:sqref>
        </x14:dataValidation>
        <x14:dataValidation type="list" allowBlank="1" xr:uid="{00000000-0002-0000-2000-000001000000}">
          <x14:formula1>
            <xm:f>IF('Summary Sheet'!$M$2="Framed", List!$J$3:$J$194, IF('Summary Sheet'!$M$2="Frameless", List!$G$3:$G$290, "Select Cabinet Style"))</xm:f>
          </x14:formula1>
          <xm:sqref>B6:B50</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Sheet'!B28)," ",'Summary Sheet'!B28)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100-000000000000}">
          <x14:formula1>
            <xm:f>IF('Summary Sheet'!$M$2="Framed", List!$K$3:$K$63, IF('Summary Sheet'!$M$2="Frameless", List!$H$3:$H$73, "Select Cabinet Style"))</xm:f>
          </x14:formula1>
          <xm:sqref>B51:B70</xm:sqref>
        </x14:dataValidation>
        <x14:dataValidation type="list" allowBlank="1" xr:uid="{00000000-0002-0000-2100-000001000000}">
          <x14:formula1>
            <xm:f>IF('Summary Sheet'!$M$2="Framed", List!$J$3:$J$194, IF('Summary Sheet'!$M$2="Frameless", List!$G$3:$G$290, "Select Cabinet Style"))</xm:f>
          </x14:formula1>
          <xm:sqref>B6:B50</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Sheet'!B29)," ",'Summary Sheet'!B29)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200-000000000000}">
          <x14:formula1>
            <xm:f>IF('Summary Sheet'!$M$2="Framed", List!$K$3:$K$63, IF('Summary Sheet'!$M$2="Frameless", List!$H$3:$H$73, "Select Cabinet Style"))</xm:f>
          </x14:formula1>
          <xm:sqref>B51:B70</xm:sqref>
        </x14:dataValidation>
        <x14:dataValidation type="list" allowBlank="1" xr:uid="{00000000-0002-0000-2200-000001000000}">
          <x14:formula1>
            <xm:f>IF('Summary Sheet'!$M$2="Framed", List!$J$3:$J$194, IF('Summary Sheet'!$M$2="Frameless", List!$G$3:$G$290, "Select Cabinet Style"))</xm:f>
          </x14:formula1>
          <xm:sqref>B6:B50</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Sheet'!B30)," ",'Summary Sheet'!B30)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300-000000000000}">
          <x14:formula1>
            <xm:f>IF('Summary Sheet'!$M$2="Framed", List!$K$3:$K$63, IF('Summary Sheet'!$M$2="Frameless", List!$H$3:$H$73, "Select Cabinet Style"))</xm:f>
          </x14:formula1>
          <xm:sqref>B51:B70</xm:sqref>
        </x14:dataValidation>
        <x14:dataValidation type="list" allowBlank="1" xr:uid="{00000000-0002-0000-2300-000001000000}">
          <x14:formula1>
            <xm:f>IF('Summary Sheet'!$M$2="Framed", List!$J$3:$J$194, IF('Summary Sheet'!$M$2="Frameless", List!$G$3:$G$290, "Select Cabinet Style"))</xm:f>
          </x14:formula1>
          <xm:sqref>B6:B50</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Sheet'!B31)," ",'Summary Sheet'!B31)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400-000000000000}">
          <x14:formula1>
            <xm:f>IF('Summary Sheet'!$M$2="Framed", List!$K$3:$K$63, IF('Summary Sheet'!$M$2="Frameless", List!$H$3:$H$73, "Select Cabinet Style"))</xm:f>
          </x14:formula1>
          <xm:sqref>B51:B70</xm:sqref>
        </x14:dataValidation>
        <x14:dataValidation type="list" allowBlank="1" xr:uid="{00000000-0002-0000-2400-000001000000}">
          <x14:formula1>
            <xm:f>IF('Summary Sheet'!$M$2="Framed", List!$J$3:$J$194, IF('Summary Sheet'!$M$2="Frameless", List!$G$3:$G$290, "Select Cabinet Style"))</xm:f>
          </x14:formula1>
          <xm:sqref>B6:B50</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Sheet'!B32)," ",'Summary Sheet'!B32)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500-000000000000}">
          <x14:formula1>
            <xm:f>IF('Summary Sheet'!$M$2="Framed", List!$K$3:$K$63, IF('Summary Sheet'!$M$2="Frameless", List!$H$3:$H$73, "Select Cabinet Style"))</xm:f>
          </x14:formula1>
          <xm:sqref>B51:B70</xm:sqref>
        </x14:dataValidation>
        <x14:dataValidation type="list" allowBlank="1" xr:uid="{00000000-0002-0000-2500-000001000000}">
          <x14:formula1>
            <xm:f>IF('Summary Sheet'!$M$2="Framed", List!$J$3:$J$194, IF('Summary Sheet'!$M$2="Frameless", List!$G$3:$G$290, "Select Cabinet Style"))</xm:f>
          </x14:formula1>
          <xm:sqref>B6:B50</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Sheet'!B33)," ",'Summary Sheet'!B33)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600-000000000000}">
          <x14:formula1>
            <xm:f>IF('Summary Sheet'!$M$2="Framed", List!$K$3:$K$63, IF('Summary Sheet'!$M$2="Frameless", List!$H$3:$H$73, "Select Cabinet Style"))</xm:f>
          </x14:formula1>
          <xm:sqref>B51:B70</xm:sqref>
        </x14:dataValidation>
        <x14:dataValidation type="list" allowBlank="1" xr:uid="{00000000-0002-0000-2600-000001000000}">
          <x14:formula1>
            <xm:f>IF('Summary Sheet'!$M$2="Framed", List!$J$3:$J$194, IF('Summary Sheet'!$M$2="Frameless", List!$G$3:$G$290, "Select Cabinet Style"))</xm:f>
          </x14:formula1>
          <xm:sqref>B6:B50</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Sheet'!B34)," ",'Summary Sheet'!B34)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700-000000000000}">
          <x14:formula1>
            <xm:f>IF('Summary Sheet'!$M$2="Framed", List!$K$3:$K$63, IF('Summary Sheet'!$M$2="Frameless", List!$H$3:$H$73, "Select Cabinet Style"))</xm:f>
          </x14:formula1>
          <xm:sqref>B51:B70</xm:sqref>
        </x14:dataValidation>
        <x14:dataValidation type="list" allowBlank="1" xr:uid="{00000000-0002-0000-2700-000001000000}">
          <x14:formula1>
            <xm:f>IF('Summary Sheet'!$M$2="Framed", List!$J$3:$J$194, IF('Summary Sheet'!$M$2="Frameless", List!$G$3:$G$290, "Select Cabinet Style"))</xm:f>
          </x14:formula1>
          <xm:sqref>B6:B50</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Sheet'!B35)," ",'Summary Sheet'!B35)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800-000000000000}">
          <x14:formula1>
            <xm:f>IF('Summary Sheet'!$M$2="Framed", List!$K$3:$K$63, IF('Summary Sheet'!$M$2="Frameless", List!$H$3:$H$73, "Select Cabinet Style"))</xm:f>
          </x14:formula1>
          <xm:sqref>B51:B70</xm:sqref>
        </x14:dataValidation>
        <x14:dataValidation type="list" allowBlank="1" xr:uid="{00000000-0002-0000-2800-000001000000}">
          <x14:formula1>
            <xm:f>IF('Summary Sheet'!$M$2="Framed", List!$J$3:$J$194, IF('Summary Sheet'!$M$2="Frameless", List!$G$3:$G$290, "Select Cabinet Style"))</xm:f>
          </x14:formula1>
          <xm:sqref>B6:B50</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Sheet'!B36)," ",'Summary Sheet'!B36)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900-000000000000}">
          <x14:formula1>
            <xm:f>IF('Summary Sheet'!$M$2="Framed", List!$K$3:$K$63, IF('Summary Sheet'!$M$2="Frameless", List!$H$3:$H$73, "Select Cabinet Style"))</xm:f>
          </x14:formula1>
          <xm:sqref>B51:B70</xm:sqref>
        </x14:dataValidation>
        <x14:dataValidation type="list" allowBlank="1" xr:uid="{00000000-0002-0000-2900-000001000000}">
          <x14:formula1>
            <xm:f>IF('Summary Sheet'!$M$2="Framed", List!$J$3:$J$194, IF('Summary Sheet'!$M$2="Frameless", List!$G$3:$G$290, "Select Cabinet Style"))</xm:f>
          </x14:formula1>
          <xm:sqref>B6:B50</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Sheet'!B37)," ",'Summary Sheet'!B37)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A00-000000000000}">
          <x14:formula1>
            <xm:f>IF('Summary Sheet'!$M$2="Framed", List!$K$3:$K$63, IF('Summary Sheet'!$M$2="Frameless", List!$H$3:$H$73, "Select Cabinet Style"))</xm:f>
          </x14:formula1>
          <xm:sqref>B51:B70</xm:sqref>
        </x14:dataValidation>
        <x14:dataValidation type="list" allowBlank="1" xr:uid="{00000000-0002-0000-2A00-000001000000}">
          <x14:formula1>
            <xm:f>IF('Summary Sheet'!$M$2="Framed", List!$J$3:$J$194, IF('Summary Sheet'!$M$2="Frameless", List!$G$3:$G$290, "Select Cabinet Style"))</xm:f>
          </x14:formula1>
          <xm:sqref>B6:B50</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Sheet'!B38)," ",'Summary Sheet'!B38)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B00-000000000000}">
          <x14:formula1>
            <xm:f>IF('Summary Sheet'!$M$2="Framed", List!$K$3:$K$63, IF('Summary Sheet'!$M$2="Frameless", List!$H$3:$H$73, "Select Cabinet Style"))</xm:f>
          </x14:formula1>
          <xm:sqref>B51:B70</xm:sqref>
        </x14:dataValidation>
        <x14:dataValidation type="list" allowBlank="1" xr:uid="{00000000-0002-0000-2B00-000001000000}">
          <x14:formula1>
            <xm:f>IF('Summary Sheet'!$M$2="Framed", List!$J$3:$J$194, IF('Summary Sheet'!$M$2="Frameless", List!$G$3:$G$290, "Select Cabinet Style"))</xm:f>
          </x14:formula1>
          <xm:sqref>B6:B50</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Sheet'!B39)," ",'Summary Sheet'!B39)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C00-000000000000}">
          <x14:formula1>
            <xm:f>IF('Summary Sheet'!$M$2="Framed", List!$K$3:$K$63, IF('Summary Sheet'!$M$2="Frameless", List!$H$3:$H$73, "Select Cabinet Style"))</xm:f>
          </x14:formula1>
          <xm:sqref>B51:B70</xm:sqref>
        </x14:dataValidation>
        <x14:dataValidation type="list" allowBlank="1" xr:uid="{00000000-0002-0000-2C00-000001000000}">
          <x14:formula1>
            <xm:f>IF('Summary Sheet'!$M$2="Framed", List!$J$3:$J$194, IF('Summary Sheet'!$M$2="Frameless", List!$G$3:$G$290, "Select Cabinet Style"))</xm:f>
          </x14:formula1>
          <xm:sqref>B6:B50</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Sheet'!B40)," ",'Summary Sheet'!B40)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D00-000000000000}">
          <x14:formula1>
            <xm:f>IF('Summary Sheet'!$M$2="Framed", List!$K$3:$K$63, IF('Summary Sheet'!$M$2="Frameless", List!$H$3:$H$73, "Select Cabinet Style"))</xm:f>
          </x14:formula1>
          <xm:sqref>B51:B70</xm:sqref>
        </x14:dataValidation>
        <x14:dataValidation type="list" allowBlank="1" xr:uid="{00000000-0002-0000-2D00-000001000000}">
          <x14:formula1>
            <xm:f>IF('Summary Sheet'!$M$2="Framed", List!$J$3:$J$194, IF('Summary Sheet'!$M$2="Frameless", List!$G$3:$G$290, "Select Cabinet Style"))</xm:f>
          </x14:formula1>
          <xm:sqref>B6:B50</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Sheet'!B41)," ",'Summary Sheet'!B41)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E00-000000000000}">
          <x14:formula1>
            <xm:f>IF('Summary Sheet'!$M$2="Framed", List!$K$3:$K$63, IF('Summary Sheet'!$M$2="Frameless", List!$H$3:$H$73, "Select Cabinet Style"))</xm:f>
          </x14:formula1>
          <xm:sqref>B51:B70</xm:sqref>
        </x14:dataValidation>
        <x14:dataValidation type="list" allowBlank="1" xr:uid="{00000000-0002-0000-2E00-000001000000}">
          <x14:formula1>
            <xm:f>IF('Summary Sheet'!$M$2="Framed", List!$J$3:$J$194, IF('Summary Sheet'!$M$2="Frameless", List!$G$3:$G$290, "Select Cabinet Style"))</xm:f>
          </x14:formula1>
          <xm:sqref>B6:B50</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Sheet'!B42)," ",'Summary Sheet'!B42)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F00-000000000000}">
          <x14:formula1>
            <xm:f>IF('Summary Sheet'!$M$2="Framed", List!$K$3:$K$63, IF('Summary Sheet'!$M$2="Frameless", List!$H$3:$H$73, "Select Cabinet Style"))</xm:f>
          </x14:formula1>
          <xm:sqref>B51:B70</xm:sqref>
        </x14:dataValidation>
        <x14:dataValidation type="list" allowBlank="1" xr:uid="{00000000-0002-0000-2F00-000001000000}">
          <x14:formula1>
            <xm:f>IF('Summary Sheet'!$M$2="Framed", List!$J$3:$J$194, IF('Summary Sheet'!$M$2="Frameless", List!$G$3:$G$290, "Select Cabinet Style"))</xm:f>
          </x14:formula1>
          <xm:sqref>B6:B50</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Sheet'!B43)," ",'Summary Sheet'!B43)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000-000000000000}">
          <x14:formula1>
            <xm:f>IF('Summary Sheet'!$M$2="Framed", List!$K$3:$K$63, IF('Summary Sheet'!$M$2="Frameless", List!$H$3:$H$73, "Select Cabinet Style"))</xm:f>
          </x14:formula1>
          <xm:sqref>B51:B70</xm:sqref>
        </x14:dataValidation>
        <x14:dataValidation type="list" allowBlank="1" xr:uid="{00000000-0002-0000-3000-000001000000}">
          <x14:formula1>
            <xm:f>IF('Summary Sheet'!$M$2="Framed", List!$J$3:$J$194, IF('Summary Sheet'!$M$2="Frameless", List!$G$3:$G$290, "Select Cabinet Style"))</xm:f>
          </x14:formula1>
          <xm:sqref>B6:B50</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Sheet'!B44)," ",'Summary Sheet'!B44)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100-000000000000}">
          <x14:formula1>
            <xm:f>IF('Summary Sheet'!$M$2="Framed", List!$K$3:$K$63, IF('Summary Sheet'!$M$2="Frameless", List!$H$3:$H$73, "Select Cabinet Style"))</xm:f>
          </x14:formula1>
          <xm:sqref>B51:B70</xm:sqref>
        </x14:dataValidation>
        <x14:dataValidation type="list" allowBlank="1" xr:uid="{00000000-0002-0000-3100-000001000000}">
          <x14:formula1>
            <xm:f>IF('Summary Sheet'!$M$2="Framed", List!$J$3:$J$194, IF('Summary Sheet'!$M$2="Frameless", List!$G$3:$G$290, "Select Cabinet Style"))</xm:f>
          </x14:formula1>
          <xm:sqref>B6:B50</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Sheet'!B45)," ",'Summary Sheet'!B45)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200-000000000000}">
          <x14:formula1>
            <xm:f>IF('Summary Sheet'!$M$2="Framed", List!$K$3:$K$63, IF('Summary Sheet'!$M$2="Frameless", List!$H$3:$H$73, "Select Cabinet Style"))</xm:f>
          </x14:formula1>
          <xm:sqref>B51:B70</xm:sqref>
        </x14:dataValidation>
        <x14:dataValidation type="list" allowBlank="1" xr:uid="{00000000-0002-0000-3200-000001000000}">
          <x14:formula1>
            <xm:f>IF('Summary Sheet'!$M$2="Framed", List!$J$3:$J$194, IF('Summary Sheet'!$M$2="Frameless", List!$G$3:$G$290, "Select Cabinet Style"))</xm:f>
          </x14:formula1>
          <xm:sqref>B6:B50</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Sheet'!B46)," ",'Summary Sheet'!B46)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300-000000000000}">
          <x14:formula1>
            <xm:f>IF('Summary Sheet'!$M$2="Framed", List!$K$3:$K$63, IF('Summary Sheet'!$M$2="Frameless", List!$H$3:$H$73, "Select Cabinet Style"))</xm:f>
          </x14:formula1>
          <xm:sqref>B51:B70</xm:sqref>
        </x14:dataValidation>
        <x14:dataValidation type="list" allowBlank="1" xr:uid="{00000000-0002-0000-3300-000001000000}">
          <x14:formula1>
            <xm:f>IF('Summary Sheet'!$M$2="Framed", List!$J$3:$J$194, IF('Summary Sheet'!$M$2="Frameless", List!$G$3:$G$290, "Select Cabinet Style"))</xm:f>
          </x14:formula1>
          <xm:sqref>B6:B50</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Sheet'!B47)," ",'Summary Sheet'!B47)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400-000000000000}">
          <x14:formula1>
            <xm:f>IF('Summary Sheet'!$M$2="Framed", List!$K$3:$K$63, IF('Summary Sheet'!$M$2="Frameless", List!$H$3:$H$73, "Select Cabinet Style"))</xm:f>
          </x14:formula1>
          <xm:sqref>B51:B70</xm:sqref>
        </x14:dataValidation>
        <x14:dataValidation type="list" allowBlank="1" xr:uid="{00000000-0002-0000-3400-000001000000}">
          <x14:formula1>
            <xm:f>IF('Summary Sheet'!$M$2="Framed", List!$J$3:$J$194, IF('Summary Sheet'!$M$2="Frameless", List!$G$3:$G$290, "Select Cabinet Style"))</xm:f>
          </x14:formula1>
          <xm:sqref>B6:B50</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Sheet'!B48)," ",'Summary Sheet'!B48)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500-000000000000}">
          <x14:formula1>
            <xm:f>IF('Summary Sheet'!$M$2="Framed", List!$K$3:$K$63, IF('Summary Sheet'!$M$2="Frameless", List!$H$3:$H$73, "Select Cabinet Style"))</xm:f>
          </x14:formula1>
          <xm:sqref>B51:B70</xm:sqref>
        </x14:dataValidation>
        <x14:dataValidation type="list" allowBlank="1" xr:uid="{00000000-0002-0000-3500-000001000000}">
          <x14:formula1>
            <xm:f>IF('Summary Sheet'!$M$2="Framed", List!$J$3:$J$194, IF('Summary Sheet'!$M$2="Frameless", List!$G$3:$G$290, "Select Cabinet Style"))</xm:f>
          </x14:formula1>
          <xm:sqref>B6:B50</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Sheet'!B49)," ",'Summary Sheet'!B49)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600-000000000000}">
          <x14:formula1>
            <xm:f>IF('Summary Sheet'!$M$2="Framed", List!$K$3:$K$63, IF('Summary Sheet'!$M$2="Frameless", List!$H$3:$H$73, "Select Cabinet Style"))</xm:f>
          </x14:formula1>
          <xm:sqref>B51:B70</xm:sqref>
        </x14:dataValidation>
        <x14:dataValidation type="list" allowBlank="1" xr:uid="{00000000-0002-0000-3600-000001000000}">
          <x14:formula1>
            <xm:f>IF('Summary Sheet'!$M$2="Framed", List!$J$3:$J$194, IF('Summary Sheet'!$M$2="Frameless", List!$G$3:$G$290, "Select Cabinet Style"))</xm:f>
          </x14:formula1>
          <xm:sqref>B6:B50</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Sheet'!B50)," ",'Summary Sheet'!B50)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700-000000000000}">
          <x14:formula1>
            <xm:f>IF('Summary Sheet'!$M$2="Framed", List!$K$3:$K$63, IF('Summary Sheet'!$M$2="Frameless", List!$H$3:$H$73, "Select Cabinet Style"))</xm:f>
          </x14:formula1>
          <xm:sqref>B51:B70</xm:sqref>
        </x14:dataValidation>
        <x14:dataValidation type="list" allowBlank="1" xr:uid="{00000000-0002-0000-3700-000001000000}">
          <x14:formula1>
            <xm:f>IF('Summary Sheet'!$M$2="Framed", List!$J$3:$J$194, IF('Summary Sheet'!$M$2="Frameless", List!$G$3:$G$290, "Select Cabinet Style"))</xm:f>
          </x14:formula1>
          <xm:sqref>B6:B50</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Sheet'!B51)," ",'Summary Sheet'!B51)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800-000000000000}">
          <x14:formula1>
            <xm:f>IF('Summary Sheet'!$M$2="Framed", List!$K$3:$K$63, IF('Summary Sheet'!$M$2="Frameless", List!$H$3:$H$73, "Select Cabinet Style"))</xm:f>
          </x14:formula1>
          <xm:sqref>B51:B70</xm:sqref>
        </x14:dataValidation>
        <x14:dataValidation type="list" allowBlank="1" xr:uid="{00000000-0002-0000-3800-000001000000}">
          <x14:formula1>
            <xm:f>IF('Summary Sheet'!$M$2="Framed", List!$J$3:$J$194, IF('Summary Sheet'!$M$2="Frameless", List!$G$3:$G$290, "Select Cabinet Style"))</xm:f>
          </x14:formula1>
          <xm:sqref>B6:B50</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Sheet'!B52)," ",'Summary Sheet'!B52)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900-000000000000}">
          <x14:formula1>
            <xm:f>IF('Summary Sheet'!$M$2="Framed", List!$K$3:$K$63, IF('Summary Sheet'!$M$2="Frameless", List!$H$3:$H$73, "Select Cabinet Style"))</xm:f>
          </x14:formula1>
          <xm:sqref>B51:B70</xm:sqref>
        </x14:dataValidation>
        <x14:dataValidation type="list" allowBlank="1" xr:uid="{00000000-0002-0000-3900-000001000000}">
          <x14:formula1>
            <xm:f>IF('Summary Sheet'!$M$2="Framed", List!$J$3:$J$194, IF('Summary Sheet'!$M$2="Frameless", List!$G$3:$G$290, "Select Cabinet Style"))</xm:f>
          </x14:formula1>
          <xm:sqref>B6:B50</xm:sqref>
        </x14:dataValidation>
      </x14:dataValidations>
    </ext>
  </extLst>
</worksheet>
</file>

<file path=xl/worksheets/sheet60.xml><?xml version="1.0" encoding="utf-8"?>
<worksheet xmlns="http://schemas.openxmlformats.org/spreadsheetml/2006/main" xmlns:r="http://schemas.openxmlformats.org/officeDocument/2006/relationships">
  <sheetPr>
    <pageSetUpPr fitToPage="1"/>
  </sheetPr>
  <dimension ref="A1:K38"/>
  <sheetViews>
    <sheetView workbookViewId="0" showGridLines="0"/>
  </sheetViews>
  <sheetFormatPr defaultRowHeight="18"/>
  <cols>
    <col min="1" max="1" width="5" customWidth="1"/>
    <col min="2" max="2" width="16"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5" customWidth="1"/>
  </cols>
  <sheetData>
    <row r="1" ht="42" customHeight="1">
      <c r="A1" t="inlineStr" s="505">
        <is>
          <t xml:space="preserve"/>
        </is>
      </c>
      <c r="D1" t="inlineStr" s="505">
        <is>
          <t xml:space="preserve">MULTIFAMILY CABINET PROPOSAL</t>
        </is>
      </c>
    </row>
    <row r="2" ht="24" customHeight="1">
      <c r="D2" t="inlineStr" s="506">
        <is>
          <t xml:space="preserve">Cabinetry. Refacing. Fast Installs. Built for Unit Turns.</t>
        </is>
      </c>
    </row>
    <row r="5">
      <c r="B5" t="inlineStr" s="507">
        <is>
          <t xml:space="preserve">Prepared For</t>
        </is>
      </c>
    </row>
    <row r="6">
      <c r="B6" t="inlineStr" s="508">
        <is>
          <t xml:space="preserve">Client Company</t>
        </is>
      </c>
      <c r="D6" t="inlineStr" s="509">
        <is>
          <t xml:space="preserve">[Client Company]</t>
        </is>
      </c>
    </row>
    <row r="7">
      <c r="B7" t="inlineStr" s="508">
        <is>
          <t xml:space="preserve">Project Name</t>
        </is>
      </c>
      <c r="D7" t="inlineStr" s="509">
        <is>
          <t xml:space="preserve">[Project / Property Name]</t>
        </is>
      </c>
    </row>
    <row r="8">
      <c r="B8" t="inlineStr" s="508">
        <is>
          <t xml:space="preserve">Contact</t>
        </is>
      </c>
      <c r="D8" t="inlineStr" s="509">
        <is>
          <t xml:space="preserve">[Contact Name]</t>
        </is>
      </c>
    </row>
    <row r="9">
      <c r="B9" t="inlineStr" s="508">
        <is>
          <t xml:space="preserve">Location</t>
        </is>
      </c>
      <c r="D9" t="inlineStr" s="509">
        <is>
          <t xml:space="preserve">[Project Address / City]</t>
        </is>
      </c>
    </row>
    <row r="10">
      <c r="B10" t="inlineStr" s="508">
        <is>
          <t xml:space="preserve">Prepared Date</t>
        </is>
      </c>
      <c r="D10" t="inlineStr" s="509">
        <is>
          <t xml:space="preserve">[Date]</t>
        </is>
      </c>
    </row>
    <row r="12">
      <c r="B12" t="inlineStr" s="507">
        <is>
          <t xml:space="preserve">Proposal Scope</t>
        </is>
      </c>
    </row>
    <row r="13">
      <c r="B13" t="inlineStr" s="511">
        <is>
          <t xml:space="preserve">Cabinet supply, refacing, turns, accessories, trim, and unit-specific bid detail per attached workbook.</t>
        </is>
      </c>
    </row>
    <row r="16" ht="132" customHeight="1">
      <c r="B16" t="inlineStr" s="510">
        <is>
          <t xml:space="preserve">INSERT PROJECT IMAGE HERE</t>
        </is>
      </c>
      <c r="G16" t="inlineStr" s="510">
        <is>
          <t xml:space="preserve">INSERT UNIT / KITCHEN IMAGE HERE</t>
        </is>
      </c>
    </row>
    <row r="25" ht="28" customHeight="1">
      <c r="B25" t="inlineStr" s="512">
        <is>
          <t xml:space="preserve">MULTIFAMILY EXPERTISE</t>
        </is>
      </c>
      <c r="E25" t="inlineStr" s="512">
        <is>
          <t xml:space="preserve">FAST TURN AROUND</t>
        </is>
      </c>
      <c r="H25" t="inlineStr" s="512">
        <is>
          <t xml:space="preserve">CONSISTENT QUALITY</t>
        </is>
      </c>
    </row>
    <row r="33">
      <c r="B33" t="inlineStr" s="507">
        <is>
          <t xml:space="preserve">480-267-9181</t>
        </is>
      </c>
      <c r="F33" t="inlineStr" s="507">
        <is>
          <t xml:space="preserve">Your solution partner for multifamily properties</t>
        </is>
      </c>
    </row>
  </sheetData>
  <mergeCells count="18">
    <mergeCell ref="A1:C4"/>
    <mergeCell ref="D1:K1"/>
    <mergeCell ref="D2:K2"/>
    <mergeCell ref="B5:E5"/>
    <mergeCell ref="D6:F6"/>
    <mergeCell ref="D7:F7"/>
    <mergeCell ref="D8:F8"/>
    <mergeCell ref="D9:F9"/>
    <mergeCell ref="D10:F10"/>
    <mergeCell ref="B12:F12"/>
    <mergeCell ref="B13:F14"/>
    <mergeCell ref="B16:F22"/>
    <mergeCell ref="G16:K22"/>
    <mergeCell ref="B25:D25"/>
    <mergeCell ref="E25:G25"/>
    <mergeCell ref="H25:J25"/>
    <mergeCell ref="B33:D33"/>
    <mergeCell ref="F33:K33"/>
  </mergeCells>
  <drawing r:id="rId1"/>
  <pageMargins left="0.35" right="0.35" top="0.35" bottom="0.35" header="0.2" footer="0.2"/>
  <pageSetup paperSize="1" orientation="portrait" fitToWidth="1" fitToHeight="1"/>
</worksheet>
</file>

<file path=xl/worksheets/sheet61.xml><?xml version="1.0" encoding="utf-8"?>
<worksheet xmlns="http://schemas.openxmlformats.org/spreadsheetml/2006/main" xmlns:r="http://schemas.openxmlformats.org/officeDocument/2006/relationships">
  <sheetPr>
    <pageSetUpPr fitToPage="1"/>
  </sheetPr>
  <dimension ref="A1:K38"/>
  <sheetViews>
    <sheetView workbookViewId="0" showGridLines="0"/>
  </sheetViews>
  <sheetFormatPr defaultRowHeight="18"/>
  <cols>
    <col min="1" max="1" width="5" customWidth="1"/>
    <col min="2" max="2" width="16"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5" customWidth="1"/>
  </cols>
  <sheetData>
    <row r="1" ht="42" customHeight="1">
      <c r="A1" t="inlineStr" s="505">
        <is>
          <t xml:space="preserve"/>
        </is>
      </c>
      <c r="D1" t="inlineStr" s="505">
        <is>
          <t xml:space="preserve">COVER LETTER</t>
        </is>
      </c>
    </row>
    <row r="2" ht="24" customHeight="1">
      <c r="D2" t="inlineStr" s="506">
        <is>
          <t xml:space="preserve">Vulpine Multifamily Cabinet Solutions</t>
        </is>
      </c>
    </row>
    <row r="5">
      <c r="B5" t="inlineStr" s="507">
        <is>
          <t xml:space="preserve">Prepared For</t>
        </is>
      </c>
    </row>
    <row r="6">
      <c r="B6" t="inlineStr" s="508">
        <is>
          <t xml:space="preserve">Company</t>
        </is>
      </c>
      <c r="D6" t="inlineStr" s="509">
        <is>
          <t xml:space="preserve">[Client Company]</t>
        </is>
      </c>
    </row>
    <row r="7">
      <c r="B7" t="inlineStr" s="508">
        <is>
          <t xml:space="preserve">Project</t>
        </is>
      </c>
      <c r="D7" t="inlineStr" s="509">
        <is>
          <t xml:space="preserve">[Project / Property Name]</t>
        </is>
      </c>
    </row>
    <row r="8">
      <c r="B8" t="inlineStr" s="508">
        <is>
          <t xml:space="preserve">Contact</t>
        </is>
      </c>
      <c r="D8" t="inlineStr" s="509">
        <is>
          <t xml:space="preserve">[Contact Name]</t>
        </is>
      </c>
    </row>
    <row r="10" ht="150" customHeight="1">
      <c r="B10" t="inlineStr" s="511">
        <is>
          <t xml:space="preserve">Dear [Contact Name],</t>
        </is>
      </c>
      <c r="H10" t="inlineStr" s="510">
        <is>
          <t xml:space="preserve">INSERT PROJECT IMAGE HERE</t>
        </is>
      </c>
    </row>
    <row r="12">
      <c r="B12" t="inlineStr" s="511">
        <is>
          <t xml:space="preserve">Thank you for the opportunity to provide cabinet and refacing pricing for [Project / Property Name]. Vulpine is built for multifamily work: clear scopes, reliable unit-turn execution, consistent quality, and responsive communication from bid through install.</t>
        </is>
      </c>
    </row>
    <row r="17">
      <c r="B17" t="inlineStr" s="511">
        <is>
          <t xml:space="preserve">This proposal package includes the detailed bid tabs and supporting takeoff information for the unit mix and scope shown in the workbook. Please review the assumptions, unit selections, finish choices, and any alternates before approval so we can lock the schedule and material path.</t>
        </is>
      </c>
    </row>
    <row r="23">
      <c r="B23" t="inlineStr" s="511">
        <is>
          <t xml:space="preserve">We appreciate the chance to earn your business and look forward to being your cabinet solution partner.</t>
        </is>
      </c>
    </row>
    <row r="27">
      <c r="B27" t="inlineStr" s="511">
        <is>
          <t xml:space="preserve">Sincerely,</t>
        </is>
      </c>
    </row>
    <row r="29">
      <c r="B29" t="inlineStr" s="507">
        <is>
          <t xml:space="preserve">Vulpine</t>
        </is>
      </c>
    </row>
    <row r="31">
      <c r="B31" t="inlineStr" s="511">
        <is>
          <t xml:space="preserve">480-267-9181</t>
        </is>
      </c>
    </row>
  </sheetData>
  <mergeCells count="15">
    <mergeCell ref="A1:C4"/>
    <mergeCell ref="D1:K1"/>
    <mergeCell ref="D2:K2"/>
    <mergeCell ref="B5:E5"/>
    <mergeCell ref="D6:F6"/>
    <mergeCell ref="D7:F7"/>
    <mergeCell ref="D8:F8"/>
    <mergeCell ref="B10:F10"/>
    <mergeCell ref="B12:F15"/>
    <mergeCell ref="B17:F21"/>
    <mergeCell ref="B23:F25"/>
    <mergeCell ref="B27:F27"/>
    <mergeCell ref="B29:F29"/>
    <mergeCell ref="B31:F31"/>
    <mergeCell ref="H10:K20"/>
  </mergeCells>
  <drawing r:id="rId1"/>
  <pageMargins left="0.35" right="0.35" top="0.35" bottom="0.35" header="0.2" footer="0.2"/>
  <pageSetup paperSize="1" orientation="portrait"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Proposal Cover</vt:lpstr>
      <vt:lpstr>Cover Letter</vt:lpstr>
      <vt:lpstr>Summary Sheet</vt:lpstr>
      <vt:lpstr>Framed Catalog List Price</vt:lpstr>
      <vt:lpstr>Framed Accessory List Price</vt:lpstr>
      <vt:lpstr>Frameless Catalog List Price</vt:lpstr>
      <vt:lpstr>Pwood &amp; PB List</vt:lpstr>
      <vt:lpstr>Frameless Accessory List Price</vt:lpstr>
      <vt:lpstr>Margin Data</vt:lpstr>
      <vt:lpstr>List</vt:lpstr>
      <vt:lpstr>TOTAL CABS AND TRIM (LOCKED)</vt:lpstr>
      <vt:lpstr>Unit Type</vt:lpstr>
      <vt:lpstr>Unit Type (2)</vt:lpstr>
      <vt:lpstr>Unit Type (3)</vt:lpstr>
      <vt:lpstr>Unit Type (4)</vt:lpstr>
      <vt:lpstr>Unit Type (5)</vt:lpstr>
      <vt:lpstr>Unit Type (6)</vt:lpstr>
      <vt:lpstr>Unit Type (7)</vt:lpstr>
      <vt:lpstr>Unit Type (8)</vt:lpstr>
      <vt:lpstr>Unit Type (9)</vt:lpstr>
      <vt:lpstr>Unit Type (10)</vt:lpstr>
      <vt:lpstr>Unit Type (11)</vt:lpstr>
      <vt:lpstr>Unit Type (12)</vt:lpstr>
      <vt:lpstr>Unit Type (13)</vt:lpstr>
      <vt:lpstr>Unit Type (14)</vt:lpstr>
      <vt:lpstr>Unit Type (15)</vt:lpstr>
      <vt:lpstr>Unit Type (16)</vt:lpstr>
      <vt:lpstr>Unit Type (17)</vt:lpstr>
      <vt:lpstr>Unit Type (18)</vt:lpstr>
      <vt:lpstr>Unit Type (19)</vt:lpstr>
      <vt:lpstr>Unit Type (20)</vt:lpstr>
      <vt:lpstr>Unit Type (21)</vt:lpstr>
      <vt:lpstr>Unit Type (22)</vt:lpstr>
      <vt:lpstr>Unit Type (23)</vt:lpstr>
      <vt:lpstr>Unit Type (24)</vt:lpstr>
      <vt:lpstr>Unit Type (25)</vt:lpstr>
      <vt:lpstr>Unit Type (26)</vt:lpstr>
      <vt:lpstr>Unit Type (27)</vt:lpstr>
      <vt:lpstr>Unit Type (28)</vt:lpstr>
      <vt:lpstr>Unit Type (29)</vt:lpstr>
      <vt:lpstr>Unit Type (30)</vt:lpstr>
      <vt:lpstr>Unit Type (31)</vt:lpstr>
      <vt:lpstr>Unit Type (32)</vt:lpstr>
      <vt:lpstr>Unit Type (33)</vt:lpstr>
      <vt:lpstr>Unit Type (34)</vt:lpstr>
      <vt:lpstr>Unit Type (35)</vt:lpstr>
      <vt:lpstr>Unit Type (36)</vt:lpstr>
      <vt:lpstr>Unit Type (37)</vt:lpstr>
      <vt:lpstr>Unit Type (38)</vt:lpstr>
      <vt:lpstr>Unit Type (39)</vt:lpstr>
      <vt:lpstr>Unit Type (40)</vt:lpstr>
      <vt:lpstr>Unit Type (41)</vt:lpstr>
      <vt:lpstr>Unit Type (42)</vt:lpstr>
      <vt:lpstr>Unit Type (43)</vt:lpstr>
      <vt:lpstr>Unit Type (44)</vt:lpstr>
      <vt:lpstr>Unit Type (45)</vt:lpstr>
      <vt:lpstr>Unit Type (46)</vt:lpstr>
      <vt:lpstr>Unit Type (47)</vt:lpstr>
      <vt:lpstr>Unit Type (48)</vt:lpstr>
      <vt:lpstr>Unit Type (49)</vt:lpstr>
      <vt:lpstr>Unit Type (50)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YlmF</dc:creator>
  <cp:lastModifiedBy>Alex</cp:lastModifiedBy>
  <dcterms:created xsi:type="dcterms:W3CDTF">2007-09-06T00:27:46Z</dcterms:created>
  <dcterms:modified xsi:type="dcterms:W3CDTF">2024-10-07T21:47:32Z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