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0d63deecc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Sheet" sheetId="1" r:id="Rae81945d7ede4fca"/>
    <x:sheet xmlns:r="http://schemas.openxmlformats.org/officeDocument/2006/relationships" name="Shaker Catalog" sheetId="2" r:id="Radea1799deca47a5"/>
    <x:sheet xmlns:r="http://schemas.openxmlformats.org/officeDocument/2006/relationships" name="Euro Catalog" sheetId="3" r:id="R38e813ed5aef4dbc"/>
    <x:sheet xmlns:r="http://schemas.openxmlformats.org/officeDocument/2006/relationships" name="Unit 01" sheetId="4" r:id="Rf7df1d7665b54070"/>
    <x:sheet xmlns:r="http://schemas.openxmlformats.org/officeDocument/2006/relationships" name="Unit 02" sheetId="5" r:id="Ra77ce1bd46f9479e"/>
    <x:sheet xmlns:r="http://schemas.openxmlformats.org/officeDocument/2006/relationships" name="Unit 03" sheetId="6" r:id="Ra0cc186b322347c0"/>
    <x:sheet xmlns:r="http://schemas.openxmlformats.org/officeDocument/2006/relationships" name="Unit 04" sheetId="7" r:id="Rf7c32adb309c4ea9"/>
    <x:sheet xmlns:r="http://schemas.openxmlformats.org/officeDocument/2006/relationships" name="Unit 05" sheetId="8" r:id="R176ed96881604f08"/>
    <x:sheet xmlns:r="http://schemas.openxmlformats.org/officeDocument/2006/relationships" name="Unit 06" sheetId="9" r:id="R1e55cc265def4d04"/>
    <x:sheet xmlns:r="http://schemas.openxmlformats.org/officeDocument/2006/relationships" name="Unit 07" sheetId="10" r:id="Rb018caf968564fef"/>
    <x:sheet xmlns:r="http://schemas.openxmlformats.org/officeDocument/2006/relationships" name="Unit 08" sheetId="11" r:id="Ra3d9d3350568493c"/>
    <x:sheet xmlns:r="http://schemas.openxmlformats.org/officeDocument/2006/relationships" name="Unit 09" sheetId="12" r:id="R54070dc1dd5545f5"/>
    <x:sheet xmlns:r="http://schemas.openxmlformats.org/officeDocument/2006/relationships" name="Unit 10" sheetId="13" r:id="R6655a111567a4a62"/>
    <x:sheet xmlns:r="http://schemas.openxmlformats.org/officeDocument/2006/relationships" name="Unit 11" sheetId="14" r:id="Ra2f37c99b1524ce5"/>
    <x:sheet xmlns:r="http://schemas.openxmlformats.org/officeDocument/2006/relationships" name="Unit 12" sheetId="15" r:id="R0e002e5f54bb42ca"/>
    <x:sheet xmlns:r="http://schemas.openxmlformats.org/officeDocument/2006/relationships" name="Unit 13" sheetId="16" r:id="Rcda313c7033b4461"/>
    <x:sheet xmlns:r="http://schemas.openxmlformats.org/officeDocument/2006/relationships" name="Unit 14" sheetId="17" r:id="Rbcaa8a232295496d"/>
    <x:sheet xmlns:r="http://schemas.openxmlformats.org/officeDocument/2006/relationships" name="Unit 15" sheetId="18" r:id="R7fd79f6d85f64bc5"/>
    <x:sheet xmlns:r="http://schemas.openxmlformats.org/officeDocument/2006/relationships" name="Unit 16" sheetId="19" r:id="R77f8c984db1f4f62"/>
    <x:sheet xmlns:r="http://schemas.openxmlformats.org/officeDocument/2006/relationships" name="Unit 17" sheetId="20" r:id="Rcb8b58f8e66d4fba"/>
    <x:sheet xmlns:r="http://schemas.openxmlformats.org/officeDocument/2006/relationships" name="Unit 18" sheetId="21" r:id="R85ee4ca4105246ec"/>
    <x:sheet xmlns:r="http://schemas.openxmlformats.org/officeDocument/2006/relationships" name="Unit 19" sheetId="22" r:id="R5c4933490a584a69"/>
    <x:sheet xmlns:r="http://schemas.openxmlformats.org/officeDocument/2006/relationships" name="Unit 20" sheetId="23" r:id="R152eb2d0230c4171"/>
    <x:sheet xmlns:r="http://schemas.openxmlformats.org/officeDocument/2006/relationships" name="Unit 21" sheetId="24" r:id="R48cc57c8a7a04942"/>
    <x:sheet xmlns:r="http://schemas.openxmlformats.org/officeDocument/2006/relationships" name="Unit 22" sheetId="25" r:id="R49d2bf622c194f1e"/>
    <x:sheet xmlns:r="http://schemas.openxmlformats.org/officeDocument/2006/relationships" name="Unit 23" sheetId="26" r:id="Rdb978535c5454f3c"/>
    <x:sheet xmlns:r="http://schemas.openxmlformats.org/officeDocument/2006/relationships" name="Unit 24" sheetId="27" r:id="Ra5d48a08aeda4294"/>
    <x:sheet xmlns:r="http://schemas.openxmlformats.org/officeDocument/2006/relationships" name="Unit 25" sheetId="28" r:id="R427e3091531e4dd0"/>
    <x:sheet xmlns:r="http://schemas.openxmlformats.org/officeDocument/2006/relationships" name="Unit 26" sheetId="29" r:id="Ra019a930407e4cbf"/>
    <x:sheet xmlns:r="http://schemas.openxmlformats.org/officeDocument/2006/relationships" name="Unit 27" sheetId="30" r:id="Ra0c786e2a67e466d"/>
    <x:sheet xmlns:r="http://schemas.openxmlformats.org/officeDocument/2006/relationships" name="Unit 28" sheetId="31" r:id="R782dff8ffbbd4ef4"/>
    <x:sheet xmlns:r="http://schemas.openxmlformats.org/officeDocument/2006/relationships" name="Unit 29" sheetId="32" r:id="Rf6bd3a05a9704f60"/>
    <x:sheet xmlns:r="http://schemas.openxmlformats.org/officeDocument/2006/relationships" name="Unit 30" sheetId="33" r:id="Rb95ee2b5fa174c25"/>
    <x:sheet xmlns:r="http://schemas.openxmlformats.org/officeDocument/2006/relationships" name="Unit 31" sheetId="34" r:id="Rcb27de6e723d4ca6"/>
    <x:sheet xmlns:r="http://schemas.openxmlformats.org/officeDocument/2006/relationships" name="Unit 32" sheetId="35" r:id="Rca7379e859da4103"/>
    <x:sheet xmlns:r="http://schemas.openxmlformats.org/officeDocument/2006/relationships" name="Unit 33" sheetId="36" r:id="R55a8c07a862944cb"/>
    <x:sheet xmlns:r="http://schemas.openxmlformats.org/officeDocument/2006/relationships" name="Unit 34" sheetId="37" r:id="R9f2a9a50616240e5"/>
    <x:sheet xmlns:r="http://schemas.openxmlformats.org/officeDocument/2006/relationships" name="Unit 35" sheetId="38" r:id="R2da09b94410e4bfa"/>
    <x:sheet xmlns:r="http://schemas.openxmlformats.org/officeDocument/2006/relationships" name="Unit 36" sheetId="39" r:id="Rcb4cd059184440b0"/>
    <x:sheet xmlns:r="http://schemas.openxmlformats.org/officeDocument/2006/relationships" name="Unit 37" sheetId="40" r:id="R758fb9a934ff4119"/>
    <x:sheet xmlns:r="http://schemas.openxmlformats.org/officeDocument/2006/relationships" name="Unit 38" sheetId="41" r:id="Ra5ab6a10162c4146"/>
    <x:sheet xmlns:r="http://schemas.openxmlformats.org/officeDocument/2006/relationships" name="Unit 39" sheetId="42" r:id="R4e998b1f0f7549df"/>
    <x:sheet xmlns:r="http://schemas.openxmlformats.org/officeDocument/2006/relationships" name="Unit 40" sheetId="43" r:id="R7b8b2162904a40e0"/>
    <x:sheet xmlns:r="http://schemas.openxmlformats.org/officeDocument/2006/relationships" name="Unit 41" sheetId="44" r:id="R766ce4130a3d4602"/>
    <x:sheet xmlns:r="http://schemas.openxmlformats.org/officeDocument/2006/relationships" name="Unit 42" sheetId="45" r:id="R13aa7bf91dd943ef"/>
    <x:sheet xmlns:r="http://schemas.openxmlformats.org/officeDocument/2006/relationships" name="Unit 43" sheetId="46" r:id="Rd3fa1596ad724a5a"/>
    <x:sheet xmlns:r="http://schemas.openxmlformats.org/officeDocument/2006/relationships" name="Unit 44" sheetId="47" r:id="R3d58d6190675406e"/>
    <x:sheet xmlns:r="http://schemas.openxmlformats.org/officeDocument/2006/relationships" name="Unit 45" sheetId="48" r:id="Rfea03744fb9e4441"/>
    <x:sheet xmlns:r="http://schemas.openxmlformats.org/officeDocument/2006/relationships" name="Unit 46" sheetId="49" r:id="Rd443611780c04313"/>
    <x:sheet xmlns:r="http://schemas.openxmlformats.org/officeDocument/2006/relationships" name="Unit 47" sheetId="50" r:id="R294bd670403a4719"/>
    <x:sheet xmlns:r="http://schemas.openxmlformats.org/officeDocument/2006/relationships" name="Unit 48" sheetId="51" r:id="R7e7fe6424ec04224"/>
    <x:sheet xmlns:r="http://schemas.openxmlformats.org/officeDocument/2006/relationships" name="Unit 49" sheetId="52" r:id="R9d637ab9893a4638"/>
    <x:sheet xmlns:r="http://schemas.openxmlformats.org/officeDocument/2006/relationships" name="Unit 50" sheetId="53" r:id="R3d566116910c4086"/>
    <x:sheet xmlns:r="http://schemas.openxmlformats.org/officeDocument/2006/relationships" name="Guide" sheetId="54" r:id="R383360f241c8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($#,##0.00);$0.00"/>
    <x:numFmt numFmtId="201" formatCode="0.000"/>
  </x:numFmts>
  <x:fonts count="6">
    <x:font>
      <x:sz val="11"/>
      <x:name val="Carlito"/>
    </x:font>
    <x:font>
      <x:sz val="10"/>
      <x:color rgb="FF203743"/>
      <x:name val="Arial"/>
    </x:font>
    <x:font>
      <x:b/>
      <x:sz val="16"/>
      <x:color rgb="FF203743"/>
      <x:name val="Arial"/>
    </x:font>
    <x:font>
      <x:b/>
      <x:sz val="10"/>
      <x:color rgb="FFFFFFFF"/>
      <x:name val="Arial"/>
    </x:font>
    <x:font>
      <x:b/>
      <x:sz val="10"/>
      <x:color rgb="FF203743"/>
      <x:name val="Arial"/>
    </x:font>
    <x:font>
      <x:b/>
      <x:sz val="14"/>
      <x:color rgb="FF2037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E4A"/>
      </x:patternFill>
    </x:fill>
    <x:fill>
      <x:patternFill patternType="solid">
        <x:fgColor rgb="FFFFF0CA"/>
      </x:patternFill>
    </x:fill>
    <x:fill>
      <x:patternFill patternType="solid">
        <x:fgColor rgb="FFEF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01"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356A4E"/>
      </x:font>
    </x:dxf>
    <x:dxf>
      <x:font>
        <x:color rgb="FF9D3225"/>
      </x:font>
      <x:fill>
        <x:patternFill>
          <x:bgColor rgb="FFFFE6DF"/>
        </x:patternFill>
      </x:fill>
    </x:dxf>
    <x:dxf>
      <x:font>
        <x:color rgb="FF9D3225"/>
      </x:font>
      <x:fill>
        <x:patternFill>
          <x:bgColor rgb="FFFFE6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4e904768a4b3b" /><Relationship Type="http://schemas.openxmlformats.org/officeDocument/2006/relationships/theme" Target="/xl/theme/theme1.xml" Id="Rfd1b4be6f68e4fec" /><Relationship Type="http://schemas.openxmlformats.org/officeDocument/2006/relationships/sharedStrings" Target="/xl/sharedStrings.xml" Id="R7c4b9b0edcfa4602" /><Relationship Type="http://schemas.openxmlformats.org/officeDocument/2006/relationships/worksheet" Target="/xl/worksheets/sheet1.xml" Id="Rae81945d7ede4fca" /><Relationship Type="http://schemas.openxmlformats.org/officeDocument/2006/relationships/worksheet" Target="/xl/worksheets/sheet2.xml" Id="Radea1799deca47a5" /><Relationship Type="http://schemas.openxmlformats.org/officeDocument/2006/relationships/worksheet" Target="/xl/worksheets/sheet3.xml" Id="R38e813ed5aef4dbc" /><Relationship Type="http://schemas.openxmlformats.org/officeDocument/2006/relationships/worksheet" Target="/xl/worksheets/sheet4.xml" Id="Rf7df1d7665b54070" /><Relationship Type="http://schemas.openxmlformats.org/officeDocument/2006/relationships/worksheet" Target="/xl/worksheets/sheet5.xml" Id="Ra77ce1bd46f9479e" /><Relationship Type="http://schemas.openxmlformats.org/officeDocument/2006/relationships/worksheet" Target="/xl/worksheets/sheet6.xml" Id="Ra0cc186b322347c0" /><Relationship Type="http://schemas.openxmlformats.org/officeDocument/2006/relationships/worksheet" Target="/xl/worksheets/sheet7.xml" Id="Rf7c32adb309c4ea9" /><Relationship Type="http://schemas.openxmlformats.org/officeDocument/2006/relationships/worksheet" Target="/xl/worksheets/sheet8.xml" Id="R176ed96881604f08" /><Relationship Type="http://schemas.openxmlformats.org/officeDocument/2006/relationships/worksheet" Target="/xl/worksheets/sheet9.xml" Id="R1e55cc265def4d04" /><Relationship Type="http://schemas.openxmlformats.org/officeDocument/2006/relationships/worksheet" Target="/xl/worksheets/sheet10.xml" Id="Rb018caf968564fef" /><Relationship Type="http://schemas.openxmlformats.org/officeDocument/2006/relationships/worksheet" Target="/xl/worksheets/sheet11.xml" Id="Ra3d9d3350568493c" /><Relationship Type="http://schemas.openxmlformats.org/officeDocument/2006/relationships/worksheet" Target="/xl/worksheets/sheet12.xml" Id="R54070dc1dd5545f5" /><Relationship Type="http://schemas.openxmlformats.org/officeDocument/2006/relationships/worksheet" Target="/xl/worksheets/sheet13.xml" Id="R6655a111567a4a62" /><Relationship Type="http://schemas.openxmlformats.org/officeDocument/2006/relationships/worksheet" Target="/xl/worksheets/sheet14.xml" Id="Ra2f37c99b1524ce5" /><Relationship Type="http://schemas.openxmlformats.org/officeDocument/2006/relationships/worksheet" Target="/xl/worksheets/sheet15.xml" Id="R0e002e5f54bb42ca" /><Relationship Type="http://schemas.openxmlformats.org/officeDocument/2006/relationships/worksheet" Target="/xl/worksheets/sheet16.xml" Id="Rcda313c7033b4461" /><Relationship Type="http://schemas.openxmlformats.org/officeDocument/2006/relationships/worksheet" Target="/xl/worksheets/sheet17.xml" Id="Rbcaa8a232295496d" /><Relationship Type="http://schemas.openxmlformats.org/officeDocument/2006/relationships/worksheet" Target="/xl/worksheets/sheet18.xml" Id="R7fd79f6d85f64bc5" /><Relationship Type="http://schemas.openxmlformats.org/officeDocument/2006/relationships/worksheet" Target="/xl/worksheets/sheet19.xml" Id="R77f8c984db1f4f62" /><Relationship Type="http://schemas.openxmlformats.org/officeDocument/2006/relationships/worksheet" Target="/xl/worksheets/sheet20.xml" Id="Rcb8b58f8e66d4fba" /><Relationship Type="http://schemas.openxmlformats.org/officeDocument/2006/relationships/worksheet" Target="/xl/worksheets/sheet21.xml" Id="R85ee4ca4105246ec" /><Relationship Type="http://schemas.openxmlformats.org/officeDocument/2006/relationships/worksheet" Target="/xl/worksheets/sheet22.xml" Id="R5c4933490a584a69" /><Relationship Type="http://schemas.openxmlformats.org/officeDocument/2006/relationships/worksheet" Target="/xl/worksheets/sheet23.xml" Id="R152eb2d0230c4171" /><Relationship Type="http://schemas.openxmlformats.org/officeDocument/2006/relationships/worksheet" Target="/xl/worksheets/sheet24.xml" Id="R48cc57c8a7a04942" /><Relationship Type="http://schemas.openxmlformats.org/officeDocument/2006/relationships/worksheet" Target="/xl/worksheets/sheet25.xml" Id="R49d2bf622c194f1e" /><Relationship Type="http://schemas.openxmlformats.org/officeDocument/2006/relationships/worksheet" Target="/xl/worksheets/sheet26.xml" Id="Rdb978535c5454f3c" /><Relationship Type="http://schemas.openxmlformats.org/officeDocument/2006/relationships/worksheet" Target="/xl/worksheets/sheet27.xml" Id="Ra5d48a08aeda4294" /><Relationship Type="http://schemas.openxmlformats.org/officeDocument/2006/relationships/worksheet" Target="/xl/worksheets/sheet28.xml" Id="R427e3091531e4dd0" /><Relationship Type="http://schemas.openxmlformats.org/officeDocument/2006/relationships/worksheet" Target="/xl/worksheets/sheet29.xml" Id="Ra019a930407e4cbf" /><Relationship Type="http://schemas.openxmlformats.org/officeDocument/2006/relationships/worksheet" Target="/xl/worksheets/sheet30.xml" Id="Ra0c786e2a67e466d" /><Relationship Type="http://schemas.openxmlformats.org/officeDocument/2006/relationships/worksheet" Target="/xl/worksheets/sheet31.xml" Id="R782dff8ffbbd4ef4" /><Relationship Type="http://schemas.openxmlformats.org/officeDocument/2006/relationships/worksheet" Target="/xl/worksheets/sheet32.xml" Id="Rf6bd3a05a9704f60" /><Relationship Type="http://schemas.openxmlformats.org/officeDocument/2006/relationships/worksheet" Target="/xl/worksheets/sheet33.xml" Id="Rb95ee2b5fa174c25" /><Relationship Type="http://schemas.openxmlformats.org/officeDocument/2006/relationships/worksheet" Target="/xl/worksheets/sheet34.xml" Id="Rcb27de6e723d4ca6" /><Relationship Type="http://schemas.openxmlformats.org/officeDocument/2006/relationships/worksheet" Target="/xl/worksheets/sheet35.xml" Id="Rca7379e859da4103" /><Relationship Type="http://schemas.openxmlformats.org/officeDocument/2006/relationships/worksheet" Target="/xl/worksheets/sheet36.xml" Id="R55a8c07a862944cb" /><Relationship Type="http://schemas.openxmlformats.org/officeDocument/2006/relationships/worksheet" Target="/xl/worksheets/sheet37.xml" Id="R9f2a9a50616240e5" /><Relationship Type="http://schemas.openxmlformats.org/officeDocument/2006/relationships/worksheet" Target="/xl/worksheets/sheet38.xml" Id="R2da09b94410e4bfa" /><Relationship Type="http://schemas.openxmlformats.org/officeDocument/2006/relationships/worksheet" Target="/xl/worksheets/sheet39.xml" Id="Rcb4cd059184440b0" /><Relationship Type="http://schemas.openxmlformats.org/officeDocument/2006/relationships/worksheet" Target="/xl/worksheets/sheet40.xml" Id="R758fb9a934ff4119" /><Relationship Type="http://schemas.openxmlformats.org/officeDocument/2006/relationships/worksheet" Target="/xl/worksheets/sheet41.xml" Id="Ra5ab6a10162c4146" /><Relationship Type="http://schemas.openxmlformats.org/officeDocument/2006/relationships/worksheet" Target="/xl/worksheets/sheet42.xml" Id="R4e998b1f0f7549df" /><Relationship Type="http://schemas.openxmlformats.org/officeDocument/2006/relationships/worksheet" Target="/xl/worksheets/sheet43.xml" Id="R7b8b2162904a40e0" /><Relationship Type="http://schemas.openxmlformats.org/officeDocument/2006/relationships/worksheet" Target="/xl/worksheets/sheet44.xml" Id="R766ce4130a3d4602" /><Relationship Type="http://schemas.openxmlformats.org/officeDocument/2006/relationships/worksheet" Target="/xl/worksheets/sheet45.xml" Id="R13aa7bf91dd943ef" /><Relationship Type="http://schemas.openxmlformats.org/officeDocument/2006/relationships/worksheet" Target="/xl/worksheets/sheet46.xml" Id="Rd3fa1596ad724a5a" /><Relationship Type="http://schemas.openxmlformats.org/officeDocument/2006/relationships/worksheet" Target="/xl/worksheets/sheet47.xml" Id="R3d58d6190675406e" /><Relationship Type="http://schemas.openxmlformats.org/officeDocument/2006/relationships/worksheet" Target="/xl/worksheets/sheet48.xml" Id="Rfea03744fb9e4441" /><Relationship Type="http://schemas.openxmlformats.org/officeDocument/2006/relationships/worksheet" Target="/xl/worksheets/sheet49.xml" Id="Rd443611780c04313" /><Relationship Type="http://schemas.openxmlformats.org/officeDocument/2006/relationships/worksheet" Target="/xl/worksheets/sheet50.xml" Id="R294bd670403a4719" /><Relationship Type="http://schemas.openxmlformats.org/officeDocument/2006/relationships/worksheet" Target="/xl/worksheets/sheet51.xml" Id="R7e7fe6424ec04224" /><Relationship Type="http://schemas.openxmlformats.org/officeDocument/2006/relationships/worksheet" Target="/xl/worksheets/sheet52.xml" Id="R9d637ab9893a4638" /><Relationship Type="http://schemas.openxmlformats.org/officeDocument/2006/relationships/worksheet" Target="/xl/worksheets/sheet53.xml" Id="R3d566116910c4086" /><Relationship Type="http://schemas.openxmlformats.org/officeDocument/2006/relationships/worksheet" Target="/xl/worksheets/sheet54.xml" Id="R383360f241c84730" /></Relationships>
</file>

<file path=xl/tables/table1.xml><?xml version="1.0" encoding="utf-8"?>
<x:table xmlns:x="http://schemas.openxmlformats.org/spreadsheetml/2006/main" id="1" name="ShakerPrices" displayName="ShakerPrices" ref="A6:L294" headerRowCount="1" totalsRowCount="0" totalsRowShown="0">
  <x:tableColumns count="12">
    <x:tableColumn id="1" name="SKU / item"/>
    <x:tableColumn id="2" name="Description"/>
    <x:tableColumn id="3" name="White / Grey / SDW"/>
    <x:tableColumn id="4" name="MSL / Onyx / Blue / SSG"/>
    <x:tableColumn id="5" name="Mountain Timber"/>
    <x:tableColumn id="6" name="Cabinet count"/>
    <x:tableColumn id="7" name="Toe width (in)"/>
    <x:tableColumn id="8" name="Handles estimate"/>
    <x:tableColumn id="9" name="Required SKU"/>
    <x:tableColumn id="10" name="Pricing / order notes"/>
    <x:tableColumn id="11" name="Source PDF page"/>
    <x:tableColumn id="12" name="Price includ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uroPrices" displayName="EuroPrices" ref="A6:L228" headerRowCount="1" totalsRowCount="0" totalsRowShown="0">
  <x:tableColumns count="12">
    <x:tableColumn id="1" name="SKU / item"/>
    <x:tableColumn id="2" name="Description"/>
    <x:tableColumn id="3" name="Classic"/>
    <x:tableColumn id="4" name="Deluxe"/>
    <x:tableColumn id="5" name="Custom Deluxe"/>
    <x:tableColumn id="6" name="Cabinet count"/>
    <x:tableColumn id="7" name="Toe width (in)"/>
    <x:tableColumn id="8" name="Handles estimate"/>
    <x:tableColumn id="9" name="Required SKU"/>
    <x:tableColumn id="10" name="Pricing / order notes"/>
    <x:tableColumn id="11" name="Source PDF page"/>
    <x:tableColumn id="12" name="Price includ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184e88320e4d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14126193a444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14" hidden="0" customWidth="1"/>
    <x:col min="4" max="4" width="20" hidden="0" customWidth="1"/>
    <x:col min="5" max="5" width="22" hidden="0" customWidth="1"/>
    <x:col min="6" max="6" width="18" hidden="0" customWidth="1"/>
    <x:col min="7" max="7" width="19" hidden="0" customWidth="1"/>
    <x:col min="8" max="8" width="18" hidden="0" customWidth="1"/>
    <x:col min="9" max="9" width="18" hidden="0" customWidth="1"/>
    <x:col min="10" max="10" width="25" hidden="0" customWidth="1"/>
    <x:col min="12" max="12" width="3" hidden="0" customWidth="1"/>
    <x:col min="14" max="14" width="25" hidden="0" customWidth="1"/>
    <x:col min="15" max="15" width="32" hidden="0" customWidth="1"/>
    <x:col min="17" max="17" width="15" hidden="0" customWidth="1"/>
  </x:cols>
  <x:sheetData>
    <x:row r="1" ht="22" customHeight="1">
      <x:c r="A1" s="12" t="str">
        <x:v>Project name: enter here</x:v>
      </x:c>
      <x:c r="B1" s="12"/>
      <x:c r="C1" s="12"/>
      <x:c r="D1" s="12"/>
      <x:c r="E1" s="12"/>
      <x:c r="F1" s="12"/>
      <x:c r="G1" s="1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2" customHeight="1">
      <x:c r="A2" s="3" t="str">
        <x:v>VULPINE | Cabinet purchase configurator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 t="str">
        <x:v>Price column</x:v>
      </x:c>
    </x:row>
    <x:row r="3" ht="26" customHeight="1">
      <x:c r="A3" s="8" t="str">
        <x:v>Unit tab</x:v>
      </x:c>
      <x:c r="B3" s="8" t="str">
        <x:v>Unit name</x:v>
      </x:c>
      <x:c r="C3" s="8" t="str">
        <x:v>Apartments</x:v>
      </x:c>
      <x:c r="D3" s="8" t="str">
        <x:v>Cost per unit</x:v>
      </x:c>
      <x:c r="E3" s="8" t="str">
        <x:v>Project amount</x:v>
      </x:c>
      <x:c r="F3" s="8" t="str">
        <x:v>Cabinets / unit</x:v>
      </x:c>
      <x:c r="G3" s="8" t="str">
        <x:v>Project cabinets</x:v>
      </x:c>
      <x:c r="H3" s="8" t="str">
        <x:v>Handles / unit</x:v>
      </x:c>
      <x:c r="I3" s="8" t="str">
        <x:v>Toe kicks / unit</x:v>
      </x:c>
      <x:c r="J3" s="8" t="str">
        <x:v>Status</x:v>
      </x:c>
      <x:c r="K3" s="2"/>
      <x:c r="L3" s="2"/>
      <x:c r="M3" s="2"/>
      <x:c r="N3" s="20" t="str">
        <x:v>Cabinet selection</x:v>
      </x:c>
      <x:c r="O3" s="12" t="str">
        <x:v>White Shaker</x:v>
      </x:c>
      <x:c r="P3" s="2"/>
      <x:c r="Q3" s="2" t="n">
        <x:f>VLOOKUP(O3,Guide!$D$7:$F$17,3,FALSE)</x:f>
        <x:v>3</x:v>
      </x:c>
    </x:row>
    <x:row r="4" ht="26" customHeight="1">
      <x:c r="A4" s="2" t="str">
        <x:v>Unit 01</x:v>
      </x:c>
      <x:c r="B4" s="2" t="str">
        <x:f>'Unit 01'!A2</x:f>
        <x:v>Unit 01</x:v>
      </x:c>
      <x:c r="C4" s="12" t="str">
        <x:f>IF(COUNTA('Unit 01'!B6:B69)=0,"",1)</x:f>
      </x:c>
      <x:c r="D4" s="4" t="n">
        <x:f>'Unit 01'!G72</x:f>
        <x:v>0</x:v>
      </x:c>
      <x:c r="E4" s="4" t="n">
        <x:f>IF(OR(J4="",J4="Excluded"),0,IF(J4="Ready",ROUND(C4*D4,2),"CHECK INPUTS"))</x:f>
        <x:v>0</x:v>
      </x:c>
      <x:c r="F4" s="2" t="n">
        <x:f>'Unit 01'!C73</x:f>
        <x:v>0</x:v>
      </x:c>
      <x:c r="G4" s="2" t="n">
        <x:f>IF(J4="Ready",C4*F4,0)</x:f>
        <x:v>0</x:v>
      </x:c>
      <x:c r="H4" s="2" t="n">
        <x:f>'Unit 01'!I73</x:f>
        <x:v>0</x:v>
      </x:c>
      <x:c r="I4" s="2" t="n">
        <x:f>IF($O$9="Auto",'Unit 01'!C70,SUMIF('Unit 01'!B6:B69,"TK8",'Unit 01'!C6:C69))</x:f>
        <x:v>0</x:v>
      </x:c>
      <x:c r="J4" s="2" t="str">
        <x:f>IF(COUNTA('Unit 01'!B6:B69)=0,IF(NOT(ISNUMBER(D4)),"CHECK UNIT TAB",IF(OR(C4="",C4=0),"","ENTER UNIT SKUS")),IF(OR(NOT(ISNUMBER(C4)),C4&lt;0,C4&lt;&gt;INT(C4)),"CHECK APARTMENTS",IF(C4=0,"Excluded",IF(ISNUMBER(D4),"Ready","CHECK UNIT TAB"))))</x:f>
      </x:c>
      <x:c r="K4" s="2"/>
      <x:c r="L4" s="2"/>
      <x:c r="M4" s="2"/>
      <x:c r="N4" s="20" t="str">
        <x:v>Catalog</x:v>
      </x:c>
      <x:c r="O4" s="2" t="str">
        <x:f>IF(LEFT(O3,4)="Euro","Euro","Shaker")</x:f>
        <x:v>Shaker</x:v>
      </x:c>
      <x:c r="P4" s="2"/>
      <x:c r="Q4" s="2"/>
    </x:row>
    <x:row r="5" ht="26" customHeight="1">
      <x:c r="A5" s="2" t="str">
        <x:v>Unit 02</x:v>
      </x:c>
      <x:c r="B5" s="2" t="str">
        <x:f>'Unit 02'!A2</x:f>
        <x:v>Unit 02</x:v>
      </x:c>
      <x:c r="C5" s="12" t="str">
        <x:f>IF(COUNTA('Unit 02'!B6:B69)=0,"",1)</x:f>
      </x:c>
      <x:c r="D5" s="4" t="n">
        <x:f>'Unit 02'!G72</x:f>
        <x:v>0</x:v>
      </x:c>
      <x:c r="E5" s="4" t="n">
        <x:f>IF(OR(J5="",J5="Excluded"),0,IF(J5="Ready",ROUND(C5*D5,2),"CHECK INPUTS"))</x:f>
        <x:v>0</x:v>
      </x:c>
      <x:c r="F5" s="2" t="n">
        <x:f>'Unit 02'!C73</x:f>
        <x:v>0</x:v>
      </x:c>
      <x:c r="G5" s="2" t="n">
        <x:f>IF(J5="Ready",C5*F5,0)</x:f>
        <x:v>0</x:v>
      </x:c>
      <x:c r="H5" s="2" t="n">
        <x:f>'Unit 02'!I73</x:f>
        <x:v>0</x:v>
      </x:c>
      <x:c r="I5" s="2" t="n">
        <x:f>IF($O$9="Auto",'Unit 02'!C70,SUMIF('Unit 02'!B6:B69,"TK8",'Unit 02'!C6:C69))</x:f>
        <x:v>0</x:v>
      </x:c>
      <x:c r="J5" s="2" t="str">
        <x:f>IF(COUNTA('Unit 02'!B6:B69)=0,IF(NOT(ISNUMBER(D5)),"CHECK UNIT TAB",IF(OR(C5="",C5=0),"","ENTER UNIT SKUS")),IF(OR(NOT(ISNUMBER(C5)),C5&lt;0,C5&lt;&gt;INT(C5)),"CHECK APARTMENTS",IF(C5=0,"Excluded",IF(ISNUMBER(D5),"Ready","CHECK UNIT TAB"))))</x:f>
      </x:c>
      <x:c r="K5" s="2"/>
      <x:c r="L5" s="2"/>
      <x:c r="M5" s="2"/>
      <x:c r="N5" s="20" t="str">
        <x:v>Price group</x:v>
      </x:c>
      <x:c r="O5" s="2" t="str">
        <x:f>VLOOKUP(O3,Guide!$D$7:$F$17,2,FALSE)</x:f>
        <x:v>WHS / GRS / SDW</x:v>
      </x:c>
      <x:c r="P5" s="2"/>
      <x:c r="Q5" s="2"/>
    </x:row>
    <x:row r="6" ht="26" customHeight="1">
      <x:c r="A6" s="2" t="str">
        <x:v>Unit 03</x:v>
      </x:c>
      <x:c r="B6" s="2" t="str">
        <x:f>'Unit 03'!A2</x:f>
        <x:v>Unit 03</x:v>
      </x:c>
      <x:c r="C6" s="12" t="str">
        <x:f>IF(COUNTA('Unit 03'!B6:B69)=0,"",1)</x:f>
      </x:c>
      <x:c r="D6" s="4" t="n">
        <x:f>'Unit 03'!G72</x:f>
        <x:v>0</x:v>
      </x:c>
      <x:c r="E6" s="4" t="n">
        <x:f>IF(OR(J6="",J6="Excluded"),0,IF(J6="Ready",ROUND(C6*D6,2),"CHECK INPUTS"))</x:f>
        <x:v>0</x:v>
      </x:c>
      <x:c r="F6" s="2" t="n">
        <x:f>'Unit 03'!C73</x:f>
        <x:v>0</x:v>
      </x:c>
      <x:c r="G6" s="2" t="n">
        <x:f>IF(J6="Ready",C6*F6,0)</x:f>
        <x:v>0</x:v>
      </x:c>
      <x:c r="H6" s="2" t="n">
        <x:f>'Unit 03'!I73</x:f>
        <x:v>0</x:v>
      </x:c>
      <x:c r="I6" s="2" t="n">
        <x:f>IF($O$9="Auto",'Unit 03'!C70,SUMIF('Unit 03'!B6:B69,"TK8",'Unit 03'!C6:C69))</x:f>
        <x:v>0</x:v>
      </x:c>
      <x:c r="J6" s="2" t="str">
        <x:f>IF(COUNTA('Unit 03'!B6:B69)=0,IF(NOT(ISNUMBER(D6)),"CHECK UNIT TAB",IF(OR(C6="",C6=0),"","ENTER UNIT SKUS")),IF(OR(NOT(ISNUMBER(C6)),C6&lt;0,C6&lt;&gt;INT(C6)),"CHECK APARTMENTS",IF(C6=0,"Excluded",IF(ISNUMBER(D6),"Ready","CHECK UNIT TAB"))))</x:f>
      </x:c>
      <x:c r="K6" s="2"/>
      <x:c r="L6" s="2"/>
      <x:c r="M6" s="2"/>
      <x:c r="N6" s="20" t="str">
        <x:v>Toe kick length (in)</x:v>
      </x:c>
      <x:c r="O6" s="2" t="n">
        <x:v>96</x:v>
      </x:c>
      <x:c r="P6" s="2"/>
      <x:c r="Q6" s="2"/>
    </x:row>
    <x:row r="7" ht="26" customHeight="1">
      <x:c r="A7" s="2" t="str">
        <x:v>Unit 04</x:v>
      </x:c>
      <x:c r="B7" s="2" t="str">
        <x:f>'Unit 04'!A2</x:f>
        <x:v>Unit 04</x:v>
      </x:c>
      <x:c r="C7" s="12" t="str">
        <x:f>IF(COUNTA('Unit 04'!B6:B69)=0,"",1)</x:f>
      </x:c>
      <x:c r="D7" s="4" t="n">
        <x:f>'Unit 04'!G72</x:f>
        <x:v>0</x:v>
      </x:c>
      <x:c r="E7" s="4" t="n">
        <x:f>IF(OR(J7="",J7="Excluded"),0,IF(J7="Ready",ROUND(C7*D7,2),"CHECK INPUTS"))</x:f>
        <x:v>0</x:v>
      </x:c>
      <x:c r="F7" s="2" t="n">
        <x:f>'Unit 04'!C73</x:f>
        <x:v>0</x:v>
      </x:c>
      <x:c r="G7" s="2" t="n">
        <x:f>IF(J7="Ready",C7*F7,0)</x:f>
        <x:v>0</x:v>
      </x:c>
      <x:c r="H7" s="2" t="n">
        <x:f>'Unit 04'!I73</x:f>
        <x:v>0</x:v>
      </x:c>
      <x:c r="I7" s="2" t="n">
        <x:f>IF($O$9="Auto",'Unit 04'!C70,SUMIF('Unit 04'!B6:B69,"TK8",'Unit 04'!C6:C69))</x:f>
        <x:v>0</x:v>
      </x:c>
      <x:c r="J7" s="2" t="str">
        <x:f>IF(COUNTA('Unit 04'!B6:B69)=0,IF(NOT(ISNUMBER(D7)),"CHECK UNIT TAB",IF(OR(C7="",C7=0),"","ENTER UNIT SKUS")),IF(OR(NOT(ISNUMBER(C7)),C7&lt;0,C7&lt;&gt;INT(C7)),"CHECK APARTMENTS",IF(C7=0,"Excluded",IF(ISNUMBER(D7),"Ready","CHECK UNIT TAB"))))</x:f>
      </x:c>
      <x:c r="K7" s="2"/>
      <x:c r="L7" s="2"/>
      <x:c r="M7" s="2"/>
      <x:c r="N7" s="20" t="str">
        <x:v>Fixed factor</x:v>
      </x:c>
      <x:c r="O7" s="9" t="n">
        <x:v>0.204</x:v>
      </x:c>
      <x:c r="P7" s="2"/>
      <x:c r="Q7" s="2"/>
    </x:row>
    <x:row r="8" ht="26" customHeight="1">
      <x:c r="A8" s="2" t="str">
        <x:v>Unit 05</x:v>
      </x:c>
      <x:c r="B8" s="2" t="str">
        <x:f>'Unit 05'!A2</x:f>
        <x:v>Unit 05</x:v>
      </x:c>
      <x:c r="C8" s="12" t="str">
        <x:f>IF(COUNTA('Unit 05'!B6:B69)=0,"",1)</x:f>
      </x:c>
      <x:c r="D8" s="4" t="n">
        <x:f>'Unit 05'!G72</x:f>
        <x:v>0</x:v>
      </x:c>
      <x:c r="E8" s="4" t="n">
        <x:f>IF(OR(J8="",J8="Excluded"),0,IF(J8="Ready",ROUND(C8*D8,2),"CHECK INPUTS"))</x:f>
        <x:v>0</x:v>
      </x:c>
      <x:c r="F8" s="2" t="n">
        <x:f>'Unit 05'!C73</x:f>
        <x:v>0</x:v>
      </x:c>
      <x:c r="G8" s="2" t="n">
        <x:f>IF(J8="Ready",C8*F8,0)</x:f>
        <x:v>0</x:v>
      </x:c>
      <x:c r="H8" s="2" t="n">
        <x:f>'Unit 05'!I73</x:f>
        <x:v>0</x:v>
      </x:c>
      <x:c r="I8" s="2" t="n">
        <x:f>IF($O$9="Auto",'Unit 05'!C70,SUMIF('Unit 05'!B6:B69,"TK8",'Unit 05'!C6:C69))</x:f>
        <x:v>0</x:v>
      </x:c>
      <x:c r="J8" s="2" t="str">
        <x:f>IF(COUNTA('Unit 05'!B6:B69)=0,IF(NOT(ISNUMBER(D8)),"CHECK UNIT TAB",IF(OR(C8="",C8=0),"","ENTER UNIT SKUS")),IF(OR(NOT(ISNUMBER(C8)),C8&lt;0,C8&lt;&gt;INT(C8)),"CHECK APARTMENTS",IF(C8=0,"Excluded",IF(ISNUMBER(D8),"Ready","CHECK UNIT TAB"))))</x:f>
      </x:c>
      <x:c r="K8" s="2"/>
      <x:c r="L8" s="2"/>
      <x:c r="M8" s="2"/>
      <x:c r="N8" s="20" t="str">
        <x:v>Pricing</x:v>
      </x:c>
      <x:c r="O8" s="2" t="str">
        <x:v>Purchase only</x:v>
      </x:c>
      <x:c r="P8" s="2"/>
      <x:c r="Q8" s="2"/>
    </x:row>
    <x:row r="9" ht="26" customHeight="1">
      <x:c r="A9" s="2" t="str">
        <x:v>Unit 06</x:v>
      </x:c>
      <x:c r="B9" s="2" t="str">
        <x:f>'Unit 06'!A2</x:f>
        <x:v>Unit 06</x:v>
      </x:c>
      <x:c r="C9" s="12" t="str">
        <x:f>IF(COUNTA('Unit 06'!B6:B69)=0,"",1)</x:f>
      </x:c>
      <x:c r="D9" s="4" t="n">
        <x:f>'Unit 06'!G72</x:f>
        <x:v>0</x:v>
      </x:c>
      <x:c r="E9" s="4" t="n">
        <x:f>IF(OR(J9="",J9="Excluded"),0,IF(J9="Ready",ROUND(C9*D9,2),"CHECK INPUTS"))</x:f>
        <x:v>0</x:v>
      </x:c>
      <x:c r="F9" s="2" t="n">
        <x:f>'Unit 06'!C73</x:f>
        <x:v>0</x:v>
      </x:c>
      <x:c r="G9" s="2" t="n">
        <x:f>IF(J9="Ready",C9*F9,0)</x:f>
        <x:v>0</x:v>
      </x:c>
      <x:c r="H9" s="2" t="n">
        <x:f>'Unit 06'!I73</x:f>
        <x:v>0</x:v>
      </x:c>
      <x:c r="I9" s="2" t="n">
        <x:f>IF($O$9="Auto",'Unit 06'!C70,SUMIF('Unit 06'!B6:B69,"TK8",'Unit 06'!C6:C69))</x:f>
        <x:v>0</x:v>
      </x:c>
      <x:c r="J9" s="2" t="str">
        <x:f>IF(COUNTA('Unit 06'!B6:B69)=0,IF(NOT(ISNUMBER(D9)),"CHECK UNIT TAB",IF(OR(C9="",C9=0),"","ENTER UNIT SKUS")),IF(OR(NOT(ISNUMBER(C9)),C9&lt;0,C9&lt;&gt;INT(C9)),"CHECK APARTMENTS",IF(C9=0,"Excluded",IF(ISNUMBER(D9),"Ready","CHECK UNIT TAB"))))</x:f>
      </x:c>
      <x:c r="K9" s="2"/>
      <x:c r="L9" s="2"/>
      <x:c r="M9" s="2"/>
      <x:c r="N9" s="20" t="str">
        <x:v>Toe kick mode</x:v>
      </x:c>
      <x:c r="O9" s="12" t="str">
        <x:v>Auto</x:v>
      </x:c>
      <x:c r="P9" s="2"/>
      <x:c r="Q9" s="2"/>
    </x:row>
    <x:row r="10" ht="22" customHeight="1">
      <x:c r="A10" s="2" t="str">
        <x:v>Unit 07</x:v>
      </x:c>
      <x:c r="B10" s="2" t="str">
        <x:f>'Unit 07'!A2</x:f>
        <x:v>Unit 07</x:v>
      </x:c>
      <x:c r="C10" s="12" t="str">
        <x:f>IF(COUNTA('Unit 07'!B6:B69)=0,"",1)</x:f>
      </x:c>
      <x:c r="D10" s="4" t="n">
        <x:f>'Unit 07'!G72</x:f>
        <x:v>0</x:v>
      </x:c>
      <x:c r="E10" s="4" t="n">
        <x:f>IF(OR(J10="",J10="Excluded"),0,IF(J10="Ready",ROUND(C10*D10,2),"CHECK INPUTS"))</x:f>
        <x:v>0</x:v>
      </x:c>
      <x:c r="F10" s="2" t="n">
        <x:f>'Unit 07'!C73</x:f>
        <x:v>0</x:v>
      </x:c>
      <x:c r="G10" s="2" t="n">
        <x:f>IF(J10="Ready",C10*F10,0)</x:f>
        <x:v>0</x:v>
      </x:c>
      <x:c r="H10" s="2" t="n">
        <x:f>'Unit 07'!I73</x:f>
        <x:v>0</x:v>
      </x:c>
      <x:c r="I10" s="2" t="n">
        <x:f>IF($O$9="Auto",'Unit 07'!C70,SUMIF('Unit 07'!B6:B69,"TK8",'Unit 07'!C6:C69))</x:f>
        <x:v>0</x:v>
      </x:c>
      <x:c r="J10" s="2" t="str">
        <x:f>IF(COUNTA('Unit 07'!B6:B69)=0,IF(NOT(ISNUMBER(D10)),"CHECK UNIT TAB",IF(OR(C10="",C10=0),"","ENTER UNIT SKUS")),IF(OR(NOT(ISNUMBER(C10)),C10&lt;0,C10&lt;&gt;INT(C10)),"CHECK APARTMENTS",IF(C10=0,"Excluded",IF(ISNUMBER(D10),"Ready","CHECK UNIT TAB"))))</x:f>
      </x:c>
      <x:c r="K10" s="2"/>
      <x:c r="L10" s="2"/>
      <x:c r="M10" s="2"/>
      <x:c r="N10" s="2"/>
      <x:c r="O10" s="2"/>
      <x:c r="P10" s="2"/>
      <x:c r="Q10" s="2"/>
    </x:row>
    <x:row r="11" ht="22" customHeight="1">
      <x:c r="A11" s="2" t="str">
        <x:v>Unit 08</x:v>
      </x:c>
      <x:c r="B11" s="2" t="str">
        <x:f>'Unit 08'!A2</x:f>
        <x:v>Unit 08</x:v>
      </x:c>
      <x:c r="C11" s="12" t="str">
        <x:f>IF(COUNTA('Unit 08'!B6:B69)=0,"",1)</x:f>
      </x:c>
      <x:c r="D11" s="4" t="n">
        <x:f>'Unit 08'!G72</x:f>
        <x:v>0</x:v>
      </x:c>
      <x:c r="E11" s="4" t="n">
        <x:f>IF(OR(J11="",J11="Excluded"),0,IF(J11="Ready",ROUND(C11*D11,2),"CHECK INPUTS"))</x:f>
        <x:v>0</x:v>
      </x:c>
      <x:c r="F11" s="2" t="n">
        <x:f>'Unit 08'!C73</x:f>
        <x:v>0</x:v>
      </x:c>
      <x:c r="G11" s="2" t="n">
        <x:f>IF(J11="Ready",C11*F11,0)</x:f>
        <x:v>0</x:v>
      </x:c>
      <x:c r="H11" s="2" t="n">
        <x:f>'Unit 08'!I73</x:f>
        <x:v>0</x:v>
      </x:c>
      <x:c r="I11" s="2" t="n">
        <x:f>IF($O$9="Auto",'Unit 08'!C70,SUMIF('Unit 08'!B6:B69,"TK8",'Unit 08'!C6:C69))</x:f>
        <x:v>0</x:v>
      </x:c>
      <x:c r="J11" s="2" t="str">
        <x:f>IF(COUNTA('Unit 08'!B6:B69)=0,IF(NOT(ISNUMBER(D11)),"CHECK UNIT TAB",IF(OR(C11="",C11=0),"","ENTER UNIT SKUS")),IF(OR(NOT(ISNUMBER(C11)),C11&lt;0,C11&lt;&gt;INT(C11)),"CHECK APARTMENTS",IF(C11=0,"Excluded",IF(ISNUMBER(D11),"Ready","CHECK UNIT TAB"))))</x:f>
      </x:c>
      <x:c r="K11" s="2"/>
      <x:c r="L11" s="2"/>
      <x:c r="M11" s="2"/>
      <x:c r="N11" s="2"/>
      <x:c r="O11" s="2"/>
      <x:c r="P11" s="2"/>
      <x:c r="Q11" s="2"/>
    </x:row>
    <x:row r="12" ht="22" customHeight="1">
      <x:c r="A12" s="2" t="str">
        <x:v>Unit 09</x:v>
      </x:c>
      <x:c r="B12" s="2" t="str">
        <x:f>'Unit 09'!A2</x:f>
        <x:v>Unit 09</x:v>
      </x:c>
      <x:c r="C12" s="12" t="str">
        <x:f>IF(COUNTA('Unit 09'!B6:B69)=0,"",1)</x:f>
      </x:c>
      <x:c r="D12" s="4" t="n">
        <x:f>'Unit 09'!G72</x:f>
        <x:v>0</x:v>
      </x:c>
      <x:c r="E12" s="4" t="n">
        <x:f>IF(OR(J12="",J12="Excluded"),0,IF(J12="Ready",ROUND(C12*D12,2),"CHECK INPUTS"))</x:f>
        <x:v>0</x:v>
      </x:c>
      <x:c r="F12" s="2" t="n">
        <x:f>'Unit 09'!C73</x:f>
        <x:v>0</x:v>
      </x:c>
      <x:c r="G12" s="2" t="n">
        <x:f>IF(J12="Ready",C12*F12,0)</x:f>
        <x:v>0</x:v>
      </x:c>
      <x:c r="H12" s="2" t="n">
        <x:f>'Unit 09'!I73</x:f>
        <x:v>0</x:v>
      </x:c>
      <x:c r="I12" s="2" t="n">
        <x:f>IF($O$9="Auto",'Unit 09'!C70,SUMIF('Unit 09'!B6:B69,"TK8",'Unit 09'!C6:C69))</x:f>
        <x:v>0</x:v>
      </x:c>
      <x:c r="J12" s="2" t="str">
        <x:f>IF(COUNTA('Unit 09'!B6:B69)=0,IF(NOT(ISNUMBER(D12)),"CHECK UNIT TAB",IF(OR(C12="",C12=0),"","ENTER UNIT SKUS")),IF(OR(NOT(ISNUMBER(C12)),C12&lt;0,C12&lt;&gt;INT(C12)),"CHECK APARTMENTS",IF(C12=0,"Excluded",IF(ISNUMBER(D12),"Ready","CHECK UNIT TAB"))))</x:f>
      </x:c>
      <x:c r="K12" s="2"/>
      <x:c r="L12" s="2"/>
      <x:c r="M12" s="2"/>
      <x:c r="N12" s="13" t="str">
        <x:v>1. Choose the cabinet selection above.
2. Enter SKUs and quantities on each unit tab.
3. Set apartment quantities here.
All catalog costs already include 0.204.</x:v>
      </x:c>
      <x:c r="O12" s="13"/>
      <x:c r="P12" s="2"/>
      <x:c r="Q12" s="2"/>
    </x:row>
    <x:row r="13" ht="22" customHeight="1">
      <x:c r="A13" s="2" t="str">
        <x:v>Unit 10</x:v>
      </x:c>
      <x:c r="B13" s="2" t="str">
        <x:f>'Unit 10'!A2</x:f>
        <x:v>Unit 10</x:v>
      </x:c>
      <x:c r="C13" s="12" t="str">
        <x:f>IF(COUNTA('Unit 10'!B6:B69)=0,"",1)</x:f>
      </x:c>
      <x:c r="D13" s="4" t="n">
        <x:f>'Unit 10'!G72</x:f>
        <x:v>0</x:v>
      </x:c>
      <x:c r="E13" s="4" t="n">
        <x:f>IF(OR(J13="",J13="Excluded"),0,IF(J13="Ready",ROUND(C13*D13,2),"CHECK INPUTS"))</x:f>
        <x:v>0</x:v>
      </x:c>
      <x:c r="F13" s="2" t="n">
        <x:f>'Unit 10'!C73</x:f>
        <x:v>0</x:v>
      </x:c>
      <x:c r="G13" s="2" t="n">
        <x:f>IF(J13="Ready",C13*F13,0)</x:f>
        <x:v>0</x:v>
      </x:c>
      <x:c r="H13" s="2" t="n">
        <x:f>'Unit 10'!I73</x:f>
        <x:v>0</x:v>
      </x:c>
      <x:c r="I13" s="2" t="n">
        <x:f>IF($O$9="Auto",'Unit 10'!C70,SUMIF('Unit 10'!B6:B69,"TK8",'Unit 10'!C6:C69))</x:f>
        <x:v>0</x:v>
      </x:c>
      <x:c r="J13" s="2" t="str">
        <x:f>IF(COUNTA('Unit 10'!B6:B69)=0,IF(NOT(ISNUMBER(D13)),"CHECK UNIT TAB",IF(OR(C13="",C13=0),"","ENTER UNIT SKUS")),IF(OR(NOT(ISNUMBER(C13)),C13&lt;0,C13&lt;&gt;INT(C13)),"CHECK APARTMENTS",IF(C13=0,"Excluded",IF(ISNUMBER(D13),"Ready","CHECK UNIT TAB"))))</x:f>
      </x:c>
      <x:c r="K13" s="2"/>
      <x:c r="L13" s="2"/>
      <x:c r="M13" s="2"/>
      <x:c r="N13" s="13"/>
      <x:c r="O13" s="13"/>
      <x:c r="P13" s="2"/>
      <x:c r="Q13" s="2"/>
    </x:row>
    <x:row r="14" ht="22" customHeight="1">
      <x:c r="A14" s="2" t="str">
        <x:v>Unit 11</x:v>
      </x:c>
      <x:c r="B14" s="2" t="str">
        <x:f>'Unit 11'!A2</x:f>
        <x:v>Unit 11</x:v>
      </x:c>
      <x:c r="C14" s="12" t="str">
        <x:f>IF(COUNTA('Unit 11'!B6:B69)=0,"",1)</x:f>
      </x:c>
      <x:c r="D14" s="4" t="n">
        <x:f>'Unit 11'!G72</x:f>
        <x:v>0</x:v>
      </x:c>
      <x:c r="E14" s="4" t="n">
        <x:f>IF(OR(J14="",J14="Excluded"),0,IF(J14="Ready",ROUND(C14*D14,2),"CHECK INPUTS"))</x:f>
        <x:v>0</x:v>
      </x:c>
      <x:c r="F14" s="2" t="n">
        <x:f>'Unit 11'!C73</x:f>
        <x:v>0</x:v>
      </x:c>
      <x:c r="G14" s="2" t="n">
        <x:f>IF(J14="Ready",C14*F14,0)</x:f>
        <x:v>0</x:v>
      </x:c>
      <x:c r="H14" s="2" t="n">
        <x:f>'Unit 11'!I73</x:f>
        <x:v>0</x:v>
      </x:c>
      <x:c r="I14" s="2" t="n">
        <x:f>IF($O$9="Auto",'Unit 11'!C70,SUMIF('Unit 11'!B6:B69,"TK8",'Unit 11'!C6:C69))</x:f>
        <x:v>0</x:v>
      </x:c>
      <x:c r="J14" s="2" t="str">
        <x:f>IF(COUNTA('Unit 11'!B6:B69)=0,IF(NOT(ISNUMBER(D14)),"CHECK UNIT TAB",IF(OR(C14="",C14=0),"","ENTER UNIT SKUS")),IF(OR(NOT(ISNUMBER(C14)),C14&lt;0,C14&lt;&gt;INT(C14)),"CHECK APARTMENTS",IF(C14=0,"Excluded",IF(ISNUMBER(D14),"Ready","CHECK UNIT TAB"))))</x:f>
      </x:c>
      <x:c r="K14" s="2"/>
      <x:c r="L14" s="2"/>
      <x:c r="M14" s="2"/>
      <x:c r="N14" s="13"/>
      <x:c r="O14" s="13"/>
      <x:c r="P14" s="2"/>
      <x:c r="Q14" s="2"/>
    </x:row>
    <x:row r="15" ht="22" customHeight="1">
      <x:c r="A15" s="2" t="str">
        <x:v>Unit 12</x:v>
      </x:c>
      <x:c r="B15" s="2" t="str">
        <x:f>'Unit 12'!A2</x:f>
        <x:v>Unit 12</x:v>
      </x:c>
      <x:c r="C15" s="12" t="str">
        <x:f>IF(COUNTA('Unit 12'!B6:B69)=0,"",1)</x:f>
      </x:c>
      <x:c r="D15" s="4" t="n">
        <x:f>'Unit 12'!G72</x:f>
        <x:v>0</x:v>
      </x:c>
      <x:c r="E15" s="4" t="n">
        <x:f>IF(OR(J15="",J15="Excluded"),0,IF(J15="Ready",ROUND(C15*D15,2),"CHECK INPUTS"))</x:f>
        <x:v>0</x:v>
      </x:c>
      <x:c r="F15" s="2" t="n">
        <x:f>'Unit 12'!C73</x:f>
        <x:v>0</x:v>
      </x:c>
      <x:c r="G15" s="2" t="n">
        <x:f>IF(J15="Ready",C15*F15,0)</x:f>
        <x:v>0</x:v>
      </x:c>
      <x:c r="H15" s="2" t="n">
        <x:f>'Unit 12'!I73</x:f>
        <x:v>0</x:v>
      </x:c>
      <x:c r="I15" s="2" t="n">
        <x:f>IF($O$9="Auto",'Unit 12'!C70,SUMIF('Unit 12'!B6:B69,"TK8",'Unit 12'!C6:C69))</x:f>
        <x:v>0</x:v>
      </x:c>
      <x:c r="J15" s="2" t="str">
        <x:f>IF(COUNTA('Unit 12'!B6:B69)=0,IF(NOT(ISNUMBER(D15)),"CHECK UNIT TAB",IF(OR(C15="",C15=0),"","ENTER UNIT SKUS")),IF(OR(NOT(ISNUMBER(C15)),C15&lt;0,C15&lt;&gt;INT(C15)),"CHECK APARTMENTS",IF(C15=0,"Excluded",IF(ISNUMBER(D15),"Ready","CHECK UNIT TAB"))))</x:f>
      </x:c>
      <x:c r="K15" s="2"/>
      <x:c r="L15" s="2"/>
      <x:c r="M15" s="2"/>
      <x:c r="N15" s="13"/>
      <x:c r="O15" s="13"/>
      <x:c r="P15" s="2"/>
      <x:c r="Q15" s="2"/>
    </x:row>
    <x:row r="16" ht="22" customHeight="1">
      <x:c r="A16" s="2" t="str">
        <x:v>Unit 13</x:v>
      </x:c>
      <x:c r="B16" s="2" t="str">
        <x:f>'Unit 13'!A2</x:f>
        <x:v>Unit 13</x:v>
      </x:c>
      <x:c r="C16" s="12" t="str">
        <x:f>IF(COUNTA('Unit 13'!B6:B69)=0,"",1)</x:f>
      </x:c>
      <x:c r="D16" s="4" t="n">
        <x:f>'Unit 13'!G72</x:f>
        <x:v>0</x:v>
      </x:c>
      <x:c r="E16" s="4" t="n">
        <x:f>IF(OR(J16="",J16="Excluded"),0,IF(J16="Ready",ROUND(C16*D16,2),"CHECK INPUTS"))</x:f>
        <x:v>0</x:v>
      </x:c>
      <x:c r="F16" s="2" t="n">
        <x:f>'Unit 13'!C73</x:f>
        <x:v>0</x:v>
      </x:c>
      <x:c r="G16" s="2" t="n">
        <x:f>IF(J16="Ready",C16*F16,0)</x:f>
        <x:v>0</x:v>
      </x:c>
      <x:c r="H16" s="2" t="n">
        <x:f>'Unit 13'!I73</x:f>
        <x:v>0</x:v>
      </x:c>
      <x:c r="I16" s="2" t="n">
        <x:f>IF($O$9="Auto",'Unit 13'!C70,SUMIF('Unit 13'!B6:B69,"TK8",'Unit 13'!C6:C69))</x:f>
        <x:v>0</x:v>
      </x:c>
      <x:c r="J16" s="2" t="str">
        <x:f>IF(COUNTA('Unit 13'!B6:B69)=0,IF(NOT(ISNUMBER(D16)),"CHECK UNIT TAB",IF(OR(C16="",C16=0),"","ENTER UNIT SKUS")),IF(OR(NOT(ISNUMBER(C16)),C16&lt;0,C16&lt;&gt;INT(C16)),"CHECK APARTMENTS",IF(C16=0,"Excluded",IF(ISNUMBER(D16),"Ready","CHECK UNIT TAB"))))</x:f>
      </x:c>
      <x:c r="K16" s="2"/>
      <x:c r="L16" s="2"/>
      <x:c r="M16" s="2"/>
      <x:c r="N16" s="13"/>
      <x:c r="O16" s="13"/>
      <x:c r="P16" s="2"/>
      <x:c r="Q16" s="2"/>
    </x:row>
    <x:row r="17" ht="22" customHeight="1">
      <x:c r="A17" s="2" t="str">
        <x:v>Unit 14</x:v>
      </x:c>
      <x:c r="B17" s="2" t="str">
        <x:f>'Unit 14'!A2</x:f>
        <x:v>Unit 14</x:v>
      </x:c>
      <x:c r="C17" s="12" t="str">
        <x:f>IF(COUNTA('Unit 14'!B6:B69)=0,"",1)</x:f>
      </x:c>
      <x:c r="D17" s="4" t="n">
        <x:f>'Unit 14'!G72</x:f>
        <x:v>0</x:v>
      </x:c>
      <x:c r="E17" s="4" t="n">
        <x:f>IF(OR(J17="",J17="Excluded"),0,IF(J17="Ready",ROUND(C17*D17,2),"CHECK INPUTS"))</x:f>
        <x:v>0</x:v>
      </x:c>
      <x:c r="F17" s="2" t="n">
        <x:f>'Unit 14'!C73</x:f>
        <x:v>0</x:v>
      </x:c>
      <x:c r="G17" s="2" t="n">
        <x:f>IF(J17="Ready",C17*F17,0)</x:f>
        <x:v>0</x:v>
      </x:c>
      <x:c r="H17" s="2" t="n">
        <x:f>'Unit 14'!I73</x:f>
        <x:v>0</x:v>
      </x:c>
      <x:c r="I17" s="2" t="n">
        <x:f>IF($O$9="Auto",'Unit 14'!C70,SUMIF('Unit 14'!B6:B69,"TK8",'Unit 14'!C6:C69))</x:f>
        <x:v>0</x:v>
      </x:c>
      <x:c r="J17" s="2" t="str">
        <x:f>IF(COUNTA('Unit 14'!B6:B69)=0,IF(NOT(ISNUMBER(D17)),"CHECK UNIT TAB",IF(OR(C17="",C17=0),"","ENTER UNIT SKUS")),IF(OR(NOT(ISNUMBER(C17)),C17&lt;0,C17&lt;&gt;INT(C17)),"CHECK APARTMENTS",IF(C17=0,"Excluded",IF(ISNUMBER(D17),"Ready","CHECK UNIT TAB"))))</x:f>
      </x:c>
      <x:c r="K17" s="2"/>
      <x:c r="L17" s="2"/>
      <x:c r="M17" s="2"/>
      <x:c r="N17" s="2"/>
      <x:c r="O17" s="2"/>
      <x:c r="P17" s="2"/>
      <x:c r="Q17" s="2"/>
    </x:row>
    <x:row r="18" ht="22" customHeight="1">
      <x:c r="A18" s="2" t="str">
        <x:v>Unit 15</x:v>
      </x:c>
      <x:c r="B18" s="2" t="str">
        <x:f>'Unit 15'!A2</x:f>
        <x:v>Unit 15</x:v>
      </x:c>
      <x:c r="C18" s="12" t="str">
        <x:f>IF(COUNTA('Unit 15'!B6:B69)=0,"",1)</x:f>
      </x:c>
      <x:c r="D18" s="4" t="n">
        <x:f>'Unit 15'!G72</x:f>
        <x:v>0</x:v>
      </x:c>
      <x:c r="E18" s="4" t="n">
        <x:f>IF(OR(J18="",J18="Excluded"),0,IF(J18="Ready",ROUND(C18*D18,2),"CHECK INPUTS"))</x:f>
        <x:v>0</x:v>
      </x:c>
      <x:c r="F18" s="2" t="n">
        <x:f>'Unit 15'!C73</x:f>
        <x:v>0</x:v>
      </x:c>
      <x:c r="G18" s="2" t="n">
        <x:f>IF(J18="Ready",C18*F18,0)</x:f>
        <x:v>0</x:v>
      </x:c>
      <x:c r="H18" s="2" t="n">
        <x:f>'Unit 15'!I73</x:f>
        <x:v>0</x:v>
      </x:c>
      <x:c r="I18" s="2" t="n">
        <x:f>IF($O$9="Auto",'Unit 15'!C70,SUMIF('Unit 15'!B6:B69,"TK8",'Unit 15'!C6:C69))</x:f>
        <x:v>0</x:v>
      </x:c>
      <x:c r="J18" s="2" t="str">
        <x:f>IF(COUNTA('Unit 15'!B6:B69)=0,IF(NOT(ISNUMBER(D18)),"CHECK UNIT TAB",IF(OR(C18="",C18=0),"","ENTER UNIT SKUS")),IF(OR(NOT(ISNUMBER(C18)),C18&lt;0,C18&lt;&gt;INT(C18)),"CHECK APARTMENTS",IF(C18=0,"Excluded",IF(ISNUMBER(D18),"Ready","CHECK UNIT TAB"))))</x:f>
      </x:c>
      <x:c r="K18" s="2"/>
      <x:c r="L18" s="2"/>
      <x:c r="M18" s="2"/>
      <x:c r="N18" s="2"/>
      <x:c r="O18" s="2"/>
      <x:c r="P18" s="2"/>
      <x:c r="Q18" s="2"/>
    </x:row>
    <x:row r="19" ht="22" customHeight="1">
      <x:c r="A19" s="2" t="str">
        <x:v>Unit 16</x:v>
      </x:c>
      <x:c r="B19" s="2" t="str">
        <x:f>'Unit 16'!A2</x:f>
        <x:v>Unit 16</x:v>
      </x:c>
      <x:c r="C19" s="12" t="str">
        <x:f>IF(COUNTA('Unit 16'!B6:B69)=0,"",1)</x:f>
      </x:c>
      <x:c r="D19" s="4" t="n">
        <x:f>'Unit 16'!G72</x:f>
        <x:v>0</x:v>
      </x:c>
      <x:c r="E19" s="4" t="n">
        <x:f>IF(OR(J19="",J19="Excluded"),0,IF(J19="Ready",ROUND(C19*D19,2),"CHECK INPUTS"))</x:f>
        <x:v>0</x:v>
      </x:c>
      <x:c r="F19" s="2" t="n">
        <x:f>'Unit 16'!C73</x:f>
        <x:v>0</x:v>
      </x:c>
      <x:c r="G19" s="2" t="n">
        <x:f>IF(J19="Ready",C19*F19,0)</x:f>
        <x:v>0</x:v>
      </x:c>
      <x:c r="H19" s="2" t="n">
        <x:f>'Unit 16'!I73</x:f>
        <x:v>0</x:v>
      </x:c>
      <x:c r="I19" s="2" t="n">
        <x:f>IF($O$9="Auto",'Unit 16'!C70,SUMIF('Unit 16'!B6:B69,"TK8",'Unit 16'!C6:C69))</x:f>
        <x:v>0</x:v>
      </x:c>
      <x:c r="J19" s="2" t="str">
        <x:f>IF(COUNTA('Unit 16'!B6:B69)=0,IF(NOT(ISNUMBER(D19)),"CHECK UNIT TAB",IF(OR(C19="",C19=0),"","ENTER UNIT SKUS")),IF(OR(NOT(ISNUMBER(C19)),C19&lt;0,C19&lt;&gt;INT(C19)),"CHECK APARTMENTS",IF(C19=0,"Excluded",IF(ISNUMBER(D19),"Ready","CHECK UNIT TAB"))))</x:f>
      </x:c>
      <x:c r="K19" s="2"/>
      <x:c r="L19" s="2"/>
      <x:c r="M19" s="2"/>
      <x:c r="N19" s="10" t="str">
        <x:v>Shaker and Euro catalogs both include their priced accessories. Unit names are entered in cell A2 of each unit tab. Unavailable prices and missing required parts must be resolved before a unit can be totaled.</x:v>
      </x:c>
      <x:c r="O19" s="10"/>
      <x:c r="P19" s="2"/>
      <x:c r="Q19" s="2"/>
    </x:row>
    <x:row r="20" ht="22" customHeight="1">
      <x:c r="A20" s="2" t="str">
        <x:v>Unit 17</x:v>
      </x:c>
      <x:c r="B20" s="2" t="str">
        <x:f>'Unit 17'!A2</x:f>
        <x:v>Unit 17</x:v>
      </x:c>
      <x:c r="C20" s="12" t="str">
        <x:f>IF(COUNTA('Unit 17'!B6:B69)=0,"",1)</x:f>
      </x:c>
      <x:c r="D20" s="4" t="n">
        <x:f>'Unit 17'!G72</x:f>
        <x:v>0</x:v>
      </x:c>
      <x:c r="E20" s="4" t="n">
        <x:f>IF(OR(J20="",J20="Excluded"),0,IF(J20="Ready",ROUND(C20*D20,2),"CHECK INPUTS"))</x:f>
        <x:v>0</x:v>
      </x:c>
      <x:c r="F20" s="2" t="n">
        <x:f>'Unit 17'!C73</x:f>
        <x:v>0</x:v>
      </x:c>
      <x:c r="G20" s="2" t="n">
        <x:f>IF(J20="Ready",C20*F20,0)</x:f>
        <x:v>0</x:v>
      </x:c>
      <x:c r="H20" s="2" t="n">
        <x:f>'Unit 17'!I73</x:f>
        <x:v>0</x:v>
      </x:c>
      <x:c r="I20" s="2" t="n">
        <x:f>IF($O$9="Auto",'Unit 17'!C70,SUMIF('Unit 17'!B6:B69,"TK8",'Unit 17'!C6:C69))</x:f>
        <x:v>0</x:v>
      </x:c>
      <x:c r="J20" s="2" t="str">
        <x:f>IF(COUNTA('Unit 17'!B6:B69)=0,IF(NOT(ISNUMBER(D20)),"CHECK UNIT TAB",IF(OR(C20="",C20=0),"","ENTER UNIT SKUS")),IF(OR(NOT(ISNUMBER(C20)),C20&lt;0,C20&lt;&gt;INT(C20)),"CHECK APARTMENTS",IF(C20=0,"Excluded",IF(ISNUMBER(D20),"Ready","CHECK UNIT TAB"))))</x:f>
      </x:c>
      <x:c r="K20" s="2"/>
      <x:c r="L20" s="2"/>
      <x:c r="M20" s="2"/>
      <x:c r="N20" s="10"/>
      <x:c r="O20" s="10"/>
      <x:c r="P20" s="2"/>
      <x:c r="Q20" s="2"/>
    </x:row>
    <x:row r="21" ht="22" customHeight="1">
      <x:c r="A21" s="2" t="str">
        <x:v>Unit 18</x:v>
      </x:c>
      <x:c r="B21" s="2" t="str">
        <x:f>'Unit 18'!A2</x:f>
        <x:v>Unit 18</x:v>
      </x:c>
      <x:c r="C21" s="12" t="str">
        <x:f>IF(COUNTA('Unit 18'!B6:B69)=0,"",1)</x:f>
      </x:c>
      <x:c r="D21" s="4" t="n">
        <x:f>'Unit 18'!G72</x:f>
        <x:v>0</x:v>
      </x:c>
      <x:c r="E21" s="4" t="n">
        <x:f>IF(OR(J21="",J21="Excluded"),0,IF(J21="Ready",ROUND(C21*D21,2),"CHECK INPUTS"))</x:f>
        <x:v>0</x:v>
      </x:c>
      <x:c r="F21" s="2" t="n">
        <x:f>'Unit 18'!C73</x:f>
        <x:v>0</x:v>
      </x:c>
      <x:c r="G21" s="2" t="n">
        <x:f>IF(J21="Ready",C21*F21,0)</x:f>
        <x:v>0</x:v>
      </x:c>
      <x:c r="H21" s="2" t="n">
        <x:f>'Unit 18'!I73</x:f>
        <x:v>0</x:v>
      </x:c>
      <x:c r="I21" s="2" t="n">
        <x:f>IF($O$9="Auto",'Unit 18'!C70,SUMIF('Unit 18'!B6:B69,"TK8",'Unit 18'!C6:C69))</x:f>
        <x:v>0</x:v>
      </x:c>
      <x:c r="J21" s="2" t="str">
        <x:f>IF(COUNTA('Unit 18'!B6:B69)=0,IF(NOT(ISNUMBER(D21)),"CHECK UNIT TAB",IF(OR(C21="",C21=0),"","ENTER UNIT SKUS")),IF(OR(NOT(ISNUMBER(C21)),C21&lt;0,C21&lt;&gt;INT(C21)),"CHECK APARTMENTS",IF(C21=0,"Excluded",IF(ISNUMBER(D21),"Ready","CHECK UNIT TAB"))))</x:f>
      </x:c>
      <x:c r="K21" s="2"/>
      <x:c r="L21" s="2"/>
      <x:c r="M21" s="2"/>
      <x:c r="N21" s="10"/>
      <x:c r="O21" s="10"/>
      <x:c r="P21" s="2"/>
      <x:c r="Q21" s="2"/>
    </x:row>
    <x:row r="22" ht="22" customHeight="1">
      <x:c r="A22" s="2" t="str">
        <x:v>Unit 19</x:v>
      </x:c>
      <x:c r="B22" s="2" t="str">
        <x:f>'Unit 19'!A2</x:f>
        <x:v>Unit 19</x:v>
      </x:c>
      <x:c r="C22" s="12" t="str">
        <x:f>IF(COUNTA('Unit 19'!B6:B69)=0,"",1)</x:f>
      </x:c>
      <x:c r="D22" s="4" t="n">
        <x:f>'Unit 19'!G72</x:f>
        <x:v>0</x:v>
      </x:c>
      <x:c r="E22" s="4" t="n">
        <x:f>IF(OR(J22="",J22="Excluded"),0,IF(J22="Ready",ROUND(C22*D22,2),"CHECK INPUTS"))</x:f>
        <x:v>0</x:v>
      </x:c>
      <x:c r="F22" s="2" t="n">
        <x:f>'Unit 19'!C73</x:f>
        <x:v>0</x:v>
      </x:c>
      <x:c r="G22" s="2" t="n">
        <x:f>IF(J22="Ready",C22*F22,0)</x:f>
        <x:v>0</x:v>
      </x:c>
      <x:c r="H22" s="2" t="n">
        <x:f>'Unit 19'!I73</x:f>
        <x:v>0</x:v>
      </x:c>
      <x:c r="I22" s="2" t="n">
        <x:f>IF($O$9="Auto",'Unit 19'!C70,SUMIF('Unit 19'!B6:B69,"TK8",'Unit 19'!C6:C69))</x:f>
        <x:v>0</x:v>
      </x:c>
      <x:c r="J22" s="2" t="str">
        <x:f>IF(COUNTA('Unit 19'!B6:B69)=0,IF(NOT(ISNUMBER(D22)),"CHECK UNIT TAB",IF(OR(C22="",C22=0),"","ENTER UNIT SKUS")),IF(OR(NOT(ISNUMBER(C22)),C22&lt;0,C22&lt;&gt;INT(C22)),"CHECK APARTMENTS",IF(C22=0,"Excluded",IF(ISNUMBER(D22),"Ready","CHECK UNIT TAB"))))</x:f>
      </x:c>
      <x:c r="K22" s="2"/>
      <x:c r="L22" s="2"/>
      <x:c r="M22" s="2"/>
      <x:c r="N22" s="10"/>
      <x:c r="O22" s="10"/>
      <x:c r="P22" s="2"/>
      <x:c r="Q22" s="2"/>
    </x:row>
    <x:row r="23" ht="22" customHeight="1">
      <x:c r="A23" s="2" t="str">
        <x:v>Unit 20</x:v>
      </x:c>
      <x:c r="B23" s="2" t="str">
        <x:f>'Unit 20'!A2</x:f>
        <x:v>Unit 20</x:v>
      </x:c>
      <x:c r="C23" s="12" t="str">
        <x:f>IF(COUNTA('Unit 20'!B6:B69)=0,"",1)</x:f>
      </x:c>
      <x:c r="D23" s="4" t="n">
        <x:f>'Unit 20'!G72</x:f>
        <x:v>0</x:v>
      </x:c>
      <x:c r="E23" s="4" t="n">
        <x:f>IF(OR(J23="",J23="Excluded"),0,IF(J23="Ready",ROUND(C23*D23,2),"CHECK INPUTS"))</x:f>
        <x:v>0</x:v>
      </x:c>
      <x:c r="F23" s="2" t="n">
        <x:f>'Unit 20'!C73</x:f>
        <x:v>0</x:v>
      </x:c>
      <x:c r="G23" s="2" t="n">
        <x:f>IF(J23="Ready",C23*F23,0)</x:f>
        <x:v>0</x:v>
      </x:c>
      <x:c r="H23" s="2" t="n">
        <x:f>'Unit 20'!I73</x:f>
        <x:v>0</x:v>
      </x:c>
      <x:c r="I23" s="2" t="n">
        <x:f>IF($O$9="Auto",'Unit 20'!C70,SUMIF('Unit 20'!B6:B69,"TK8",'Unit 20'!C6:C69))</x:f>
        <x:v>0</x:v>
      </x:c>
      <x:c r="J23" s="2" t="str">
        <x:f>IF(COUNTA('Unit 20'!B6:B69)=0,IF(NOT(ISNUMBER(D23)),"CHECK UNIT TAB",IF(OR(C23="",C23=0),"","ENTER UNIT SKUS")),IF(OR(NOT(ISNUMBER(C23)),C23&lt;0,C23&lt;&gt;INT(C23)),"CHECK APARTMENTS",IF(C23=0,"Excluded",IF(ISNUMBER(D23),"Ready","CHECK UNIT TAB"))))</x:f>
      </x:c>
      <x:c r="K23" s="2"/>
      <x:c r="L23" s="2"/>
      <x:c r="M23" s="2"/>
      <x:c r="N23" s="10"/>
      <x:c r="O23" s="10"/>
      <x:c r="P23" s="2"/>
      <x:c r="Q23" s="2"/>
    </x:row>
    <x:row r="24" ht="22" customHeight="1">
      <x:c r="A24" s="2" t="str">
        <x:v>Unit 21</x:v>
      </x:c>
      <x:c r="B24" s="2" t="str">
        <x:f>'Unit 21'!A2</x:f>
        <x:v>Unit 21</x:v>
      </x:c>
      <x:c r="C24" s="12" t="str">
        <x:f>IF(COUNTA('Unit 21'!B6:B69)=0,"",1)</x:f>
      </x:c>
      <x:c r="D24" s="4" t="n">
        <x:f>'Unit 21'!G72</x:f>
        <x:v>0</x:v>
      </x:c>
      <x:c r="E24" s="4" t="n">
        <x:f>IF(OR(J24="",J24="Excluded"),0,IF(J24="Ready",ROUND(C24*D24,2),"CHECK INPUTS"))</x:f>
        <x:v>0</x:v>
      </x:c>
      <x:c r="F24" s="2" t="n">
        <x:f>'Unit 21'!C73</x:f>
        <x:v>0</x:v>
      </x:c>
      <x:c r="G24" s="2" t="n">
        <x:f>IF(J24="Ready",C24*F24,0)</x:f>
        <x:v>0</x:v>
      </x:c>
      <x:c r="H24" s="2" t="n">
        <x:f>'Unit 21'!I73</x:f>
        <x:v>0</x:v>
      </x:c>
      <x:c r="I24" s="2" t="n">
        <x:f>IF($O$9="Auto",'Unit 21'!C70,SUMIF('Unit 21'!B6:B69,"TK8",'Unit 21'!C6:C69))</x:f>
        <x:v>0</x:v>
      </x:c>
      <x:c r="J24" s="2" t="str">
        <x:f>IF(COUNTA('Unit 21'!B6:B69)=0,IF(NOT(ISNUMBER(D24)),"CHECK UNIT TAB",IF(OR(C24="",C24=0),"","ENTER UNIT SKUS")),IF(OR(NOT(ISNUMBER(C24)),C24&lt;0,C24&lt;&gt;INT(C24)),"CHECK APARTMENTS",IF(C24=0,"Excluded",IF(ISNUMBER(D24),"Ready","CHECK UNIT TAB"))))</x:f>
      </x:c>
      <x:c r="K24" s="2"/>
      <x:c r="L24" s="2"/>
      <x:c r="M24" s="2"/>
      <x:c r="N24" s="2"/>
      <x:c r="O24" s="2"/>
      <x:c r="P24" s="2"/>
      <x:c r="Q24" s="2"/>
    </x:row>
    <x:row r="25" ht="22" customHeight="1">
      <x:c r="A25" s="2" t="str">
        <x:v>Unit 22</x:v>
      </x:c>
      <x:c r="B25" s="2" t="str">
        <x:f>'Unit 22'!A2</x:f>
        <x:v>Unit 22</x:v>
      </x:c>
      <x:c r="C25" s="12" t="str">
        <x:f>IF(COUNTA('Unit 22'!B6:B69)=0,"",1)</x:f>
      </x:c>
      <x:c r="D25" s="4" t="n">
        <x:f>'Unit 22'!G72</x:f>
        <x:v>0</x:v>
      </x:c>
      <x:c r="E25" s="4" t="n">
        <x:f>IF(OR(J25="",J25="Excluded"),0,IF(J25="Ready",ROUND(C25*D25,2),"CHECK INPUTS"))</x:f>
        <x:v>0</x:v>
      </x:c>
      <x:c r="F25" s="2" t="n">
        <x:f>'Unit 22'!C73</x:f>
        <x:v>0</x:v>
      </x:c>
      <x:c r="G25" s="2" t="n">
        <x:f>IF(J25="Ready",C25*F25,0)</x:f>
        <x:v>0</x:v>
      </x:c>
      <x:c r="H25" s="2" t="n">
        <x:f>'Unit 22'!I73</x:f>
        <x:v>0</x:v>
      </x:c>
      <x:c r="I25" s="2" t="n">
        <x:f>IF($O$9="Auto",'Unit 22'!C70,SUMIF('Unit 22'!B6:B69,"TK8",'Unit 22'!C6:C69))</x:f>
        <x:v>0</x:v>
      </x:c>
      <x:c r="J25" s="2" t="str">
        <x:f>IF(COUNTA('Unit 22'!B6:B69)=0,IF(NOT(ISNUMBER(D25)),"CHECK UNIT TAB",IF(OR(C25="",C25=0),"","ENTER UNIT SKUS")),IF(OR(NOT(ISNUMBER(C25)),C25&lt;0,C25&lt;&gt;INT(C25)),"CHECK APARTMENTS",IF(C25=0,"Excluded",IF(ISNUMBER(D25),"Ready","CHECK UNIT TAB"))))</x:f>
      </x:c>
      <x:c r="K25" s="2"/>
      <x:c r="L25" s="2"/>
      <x:c r="M25" s="2"/>
      <x:c r="N25" s="2"/>
      <x:c r="O25" s="2"/>
      <x:c r="P25" s="2"/>
      <x:c r="Q25" s="2"/>
    </x:row>
    <x:row r="26" ht="22" customHeight="1">
      <x:c r="A26" s="2" t="str">
        <x:v>Unit 23</x:v>
      </x:c>
      <x:c r="B26" s="2" t="str">
        <x:f>'Unit 23'!A2</x:f>
        <x:v>Unit 23</x:v>
      </x:c>
      <x:c r="C26" s="12" t="str">
        <x:f>IF(COUNTA('Unit 23'!B6:B69)=0,"",1)</x:f>
      </x:c>
      <x:c r="D26" s="4" t="n">
        <x:f>'Unit 23'!G72</x:f>
        <x:v>0</x:v>
      </x:c>
      <x:c r="E26" s="4" t="n">
        <x:f>IF(OR(J26="",J26="Excluded"),0,IF(J26="Ready",ROUND(C26*D26,2),"CHECK INPUTS"))</x:f>
        <x:v>0</x:v>
      </x:c>
      <x:c r="F26" s="2" t="n">
        <x:f>'Unit 23'!C73</x:f>
        <x:v>0</x:v>
      </x:c>
      <x:c r="G26" s="2" t="n">
        <x:f>IF(J26="Ready",C26*F26,0)</x:f>
        <x:v>0</x:v>
      </x:c>
      <x:c r="H26" s="2" t="n">
        <x:f>'Unit 23'!I73</x:f>
        <x:v>0</x:v>
      </x:c>
      <x:c r="I26" s="2" t="n">
        <x:f>IF($O$9="Auto",'Unit 23'!C70,SUMIF('Unit 23'!B6:B69,"TK8",'Unit 23'!C6:C69))</x:f>
        <x:v>0</x:v>
      </x:c>
      <x:c r="J26" s="2" t="str">
        <x:f>IF(COUNTA('Unit 23'!B6:B69)=0,IF(NOT(ISNUMBER(D26)),"CHECK UNIT TAB",IF(OR(C26="",C26=0),"","ENTER UNIT SKUS")),IF(OR(NOT(ISNUMBER(C26)),C26&lt;0,C26&lt;&gt;INT(C26)),"CHECK APARTMENTS",IF(C26=0,"Excluded",IF(ISNUMBER(D26),"Ready","CHECK UNIT TAB"))))</x:f>
      </x:c>
      <x:c r="K26" s="2"/>
      <x:c r="L26" s="2"/>
      <x:c r="M26" s="2"/>
      <x:c r="N26" s="2"/>
      <x:c r="O26" s="2"/>
      <x:c r="P26" s="2"/>
      <x:c r="Q26" s="2"/>
    </x:row>
    <x:row r="27" ht="22" customHeight="1">
      <x:c r="A27" s="2" t="str">
        <x:v>Unit 24</x:v>
      </x:c>
      <x:c r="B27" s="2" t="str">
        <x:f>'Unit 24'!A2</x:f>
        <x:v>Unit 24</x:v>
      </x:c>
      <x:c r="C27" s="12" t="str">
        <x:f>IF(COUNTA('Unit 24'!B6:B69)=0,"",1)</x:f>
      </x:c>
      <x:c r="D27" s="4" t="n">
        <x:f>'Unit 24'!G72</x:f>
        <x:v>0</x:v>
      </x:c>
      <x:c r="E27" s="4" t="n">
        <x:f>IF(OR(J27="",J27="Excluded"),0,IF(J27="Ready",ROUND(C27*D27,2),"CHECK INPUTS"))</x:f>
        <x:v>0</x:v>
      </x:c>
      <x:c r="F27" s="2" t="n">
        <x:f>'Unit 24'!C73</x:f>
        <x:v>0</x:v>
      </x:c>
      <x:c r="G27" s="2" t="n">
        <x:f>IF(J27="Ready",C27*F27,0)</x:f>
        <x:v>0</x:v>
      </x:c>
      <x:c r="H27" s="2" t="n">
        <x:f>'Unit 24'!I73</x:f>
        <x:v>0</x:v>
      </x:c>
      <x:c r="I27" s="2" t="n">
        <x:f>IF($O$9="Auto",'Unit 24'!C70,SUMIF('Unit 24'!B6:B69,"TK8",'Unit 24'!C6:C69))</x:f>
        <x:v>0</x:v>
      </x:c>
      <x:c r="J27" s="2" t="str">
        <x:f>IF(COUNTA('Unit 24'!B6:B69)=0,IF(NOT(ISNUMBER(D27)),"CHECK UNIT TAB",IF(OR(C27="",C27=0),"","ENTER UNIT SKUS")),IF(OR(NOT(ISNUMBER(C27)),C27&lt;0,C27&lt;&gt;INT(C27)),"CHECK APARTMENTS",IF(C27=0,"Excluded",IF(ISNUMBER(D27),"Ready","CHECK UNIT TAB"))))</x:f>
      </x:c>
      <x:c r="K27" s="2"/>
      <x:c r="L27" s="2"/>
      <x:c r="M27" s="2"/>
      <x:c r="N27" s="2"/>
      <x:c r="O27" s="2"/>
      <x:c r="P27" s="2"/>
      <x:c r="Q27" s="2"/>
    </x:row>
    <x:row r="28" ht="22" customHeight="1">
      <x:c r="A28" s="2" t="str">
        <x:v>Unit 25</x:v>
      </x:c>
      <x:c r="B28" s="2" t="str">
        <x:f>'Unit 25'!A2</x:f>
        <x:v>Unit 25</x:v>
      </x:c>
      <x:c r="C28" s="12" t="str">
        <x:f>IF(COUNTA('Unit 25'!B6:B69)=0,"",1)</x:f>
      </x:c>
      <x:c r="D28" s="4" t="n">
        <x:f>'Unit 25'!G72</x:f>
        <x:v>0</x:v>
      </x:c>
      <x:c r="E28" s="4" t="n">
        <x:f>IF(OR(J28="",J28="Excluded"),0,IF(J28="Ready",ROUND(C28*D28,2),"CHECK INPUTS"))</x:f>
        <x:v>0</x:v>
      </x:c>
      <x:c r="F28" s="2" t="n">
        <x:f>'Unit 25'!C73</x:f>
        <x:v>0</x:v>
      </x:c>
      <x:c r="G28" s="2" t="n">
        <x:f>IF(J28="Ready",C28*F28,0)</x:f>
        <x:v>0</x:v>
      </x:c>
      <x:c r="H28" s="2" t="n">
        <x:f>'Unit 25'!I73</x:f>
        <x:v>0</x:v>
      </x:c>
      <x:c r="I28" s="2" t="n">
        <x:f>IF($O$9="Auto",'Unit 25'!C70,SUMIF('Unit 25'!B6:B69,"TK8",'Unit 25'!C6:C69))</x:f>
        <x:v>0</x:v>
      </x:c>
      <x:c r="J28" s="2" t="str">
        <x:f>IF(COUNTA('Unit 25'!B6:B69)=0,IF(NOT(ISNUMBER(D28)),"CHECK UNIT TAB",IF(OR(C28="",C28=0),"","ENTER UNIT SKUS")),IF(OR(NOT(ISNUMBER(C28)),C28&lt;0,C28&lt;&gt;INT(C28)),"CHECK APARTMENTS",IF(C28=0,"Excluded",IF(ISNUMBER(D28),"Ready","CHECK UNIT TAB"))))</x:f>
      </x:c>
      <x:c r="K28" s="2"/>
      <x:c r="L28" s="2"/>
      <x:c r="M28" s="2"/>
      <x:c r="N28" s="2"/>
      <x:c r="O28" s="2"/>
      <x:c r="P28" s="2"/>
      <x:c r="Q28" s="2"/>
    </x:row>
    <x:row r="29" ht="22" customHeight="1">
      <x:c r="A29" s="2" t="str">
        <x:v>Unit 26</x:v>
      </x:c>
      <x:c r="B29" s="2" t="str">
        <x:f>'Unit 26'!A2</x:f>
        <x:v>Unit 26</x:v>
      </x:c>
      <x:c r="C29" s="12" t="str">
        <x:f>IF(COUNTA('Unit 26'!B6:B69)=0,"",1)</x:f>
      </x:c>
      <x:c r="D29" s="4" t="n">
        <x:f>'Unit 26'!G72</x:f>
        <x:v>0</x:v>
      </x:c>
      <x:c r="E29" s="4" t="n">
        <x:f>IF(OR(J29="",J29="Excluded"),0,IF(J29="Ready",ROUND(C29*D29,2),"CHECK INPUTS"))</x:f>
        <x:v>0</x:v>
      </x:c>
      <x:c r="F29" s="2" t="n">
        <x:f>'Unit 26'!C73</x:f>
        <x:v>0</x:v>
      </x:c>
      <x:c r="G29" s="2" t="n">
        <x:f>IF(J29="Ready",C29*F29,0)</x:f>
        <x:v>0</x:v>
      </x:c>
      <x:c r="H29" s="2" t="n">
        <x:f>'Unit 26'!I73</x:f>
        <x:v>0</x:v>
      </x:c>
      <x:c r="I29" s="2" t="n">
        <x:f>IF($O$9="Auto",'Unit 26'!C70,SUMIF('Unit 26'!B6:B69,"TK8",'Unit 26'!C6:C69))</x:f>
        <x:v>0</x:v>
      </x:c>
      <x:c r="J29" s="2" t="str">
        <x:f>IF(COUNTA('Unit 26'!B6:B69)=0,IF(NOT(ISNUMBER(D29)),"CHECK UNIT TAB",IF(OR(C29="",C29=0),"","ENTER UNIT SKUS")),IF(OR(NOT(ISNUMBER(C29)),C29&lt;0,C29&lt;&gt;INT(C29)),"CHECK APARTMENTS",IF(C29=0,"Excluded",IF(ISNUMBER(D29),"Ready","CHECK UNIT TAB"))))</x:f>
      </x:c>
      <x:c r="K29" s="2"/>
      <x:c r="L29" s="2"/>
      <x:c r="M29" s="2"/>
      <x:c r="N29" s="2"/>
      <x:c r="O29" s="2"/>
      <x:c r="P29" s="2"/>
      <x:c r="Q29" s="2"/>
    </x:row>
    <x:row r="30" ht="22" customHeight="1">
      <x:c r="A30" s="2" t="str">
        <x:v>Unit 27</x:v>
      </x:c>
      <x:c r="B30" s="2" t="str">
        <x:f>'Unit 27'!A2</x:f>
        <x:v>Unit 27</x:v>
      </x:c>
      <x:c r="C30" s="12" t="str">
        <x:f>IF(COUNTA('Unit 27'!B6:B69)=0,"",1)</x:f>
      </x:c>
      <x:c r="D30" s="4" t="n">
        <x:f>'Unit 27'!G72</x:f>
        <x:v>0</x:v>
      </x:c>
      <x:c r="E30" s="4" t="n">
        <x:f>IF(OR(J30="",J30="Excluded"),0,IF(J30="Ready",ROUND(C30*D30,2),"CHECK INPUTS"))</x:f>
        <x:v>0</x:v>
      </x:c>
      <x:c r="F30" s="2" t="n">
        <x:f>'Unit 27'!C73</x:f>
        <x:v>0</x:v>
      </x:c>
      <x:c r="G30" s="2" t="n">
        <x:f>IF(J30="Ready",C30*F30,0)</x:f>
        <x:v>0</x:v>
      </x:c>
      <x:c r="H30" s="2" t="n">
        <x:f>'Unit 27'!I73</x:f>
        <x:v>0</x:v>
      </x:c>
      <x:c r="I30" s="2" t="n">
        <x:f>IF($O$9="Auto",'Unit 27'!C70,SUMIF('Unit 27'!B6:B69,"TK8",'Unit 27'!C6:C69))</x:f>
        <x:v>0</x:v>
      </x:c>
      <x:c r="J30" s="2" t="str">
        <x:f>IF(COUNTA('Unit 27'!B6:B69)=0,IF(NOT(ISNUMBER(D30)),"CHECK UNIT TAB",IF(OR(C30="",C30=0),"","ENTER UNIT SKUS")),IF(OR(NOT(ISNUMBER(C30)),C30&lt;0,C30&lt;&gt;INT(C30)),"CHECK APARTMENTS",IF(C30=0,"Excluded",IF(ISNUMBER(D30),"Ready","CHECK UNIT TAB"))))</x:f>
      </x:c>
      <x:c r="K30" s="2"/>
      <x:c r="L30" s="2"/>
      <x:c r="M30" s="2"/>
      <x:c r="N30" s="2"/>
      <x:c r="O30" s="2"/>
      <x:c r="P30" s="2"/>
      <x:c r="Q30" s="2"/>
    </x:row>
    <x:row r="31" ht="22" customHeight="1">
      <x:c r="A31" s="2" t="str">
        <x:v>Unit 28</x:v>
      </x:c>
      <x:c r="B31" s="2" t="str">
        <x:f>'Unit 28'!A2</x:f>
        <x:v>Unit 28</x:v>
      </x:c>
      <x:c r="C31" s="12" t="str">
        <x:f>IF(COUNTA('Unit 28'!B6:B69)=0,"",1)</x:f>
      </x:c>
      <x:c r="D31" s="4" t="n">
        <x:f>'Unit 28'!G72</x:f>
        <x:v>0</x:v>
      </x:c>
      <x:c r="E31" s="4" t="n">
        <x:f>IF(OR(J31="",J31="Excluded"),0,IF(J31="Ready",ROUND(C31*D31,2),"CHECK INPUTS"))</x:f>
        <x:v>0</x:v>
      </x:c>
      <x:c r="F31" s="2" t="n">
        <x:f>'Unit 28'!C73</x:f>
        <x:v>0</x:v>
      </x:c>
      <x:c r="G31" s="2" t="n">
        <x:f>IF(J31="Ready",C31*F31,0)</x:f>
        <x:v>0</x:v>
      </x:c>
      <x:c r="H31" s="2" t="n">
        <x:f>'Unit 28'!I73</x:f>
        <x:v>0</x:v>
      </x:c>
      <x:c r="I31" s="2" t="n">
        <x:f>IF($O$9="Auto",'Unit 28'!C70,SUMIF('Unit 28'!B6:B69,"TK8",'Unit 28'!C6:C69))</x:f>
        <x:v>0</x:v>
      </x:c>
      <x:c r="J31" s="2" t="str">
        <x:f>IF(COUNTA('Unit 28'!B6:B69)=0,IF(NOT(ISNUMBER(D31)),"CHECK UNIT TAB",IF(OR(C31="",C31=0),"","ENTER UNIT SKUS")),IF(OR(NOT(ISNUMBER(C31)),C31&lt;0,C31&lt;&gt;INT(C31)),"CHECK APARTMENTS",IF(C31=0,"Excluded",IF(ISNUMBER(D31),"Ready","CHECK UNIT TAB"))))</x:f>
      </x:c>
      <x:c r="K31" s="2"/>
      <x:c r="L31" s="2"/>
      <x:c r="M31" s="2"/>
      <x:c r="N31" s="2"/>
      <x:c r="O31" s="2"/>
      <x:c r="P31" s="2"/>
      <x:c r="Q31" s="2"/>
    </x:row>
    <x:row r="32" ht="22" customHeight="1">
      <x:c r="A32" s="2" t="str">
        <x:v>Unit 29</x:v>
      </x:c>
      <x:c r="B32" s="2" t="str">
        <x:f>'Unit 29'!A2</x:f>
        <x:v>Unit 29</x:v>
      </x:c>
      <x:c r="C32" s="12" t="str">
        <x:f>IF(COUNTA('Unit 29'!B6:B69)=0,"",1)</x:f>
      </x:c>
      <x:c r="D32" s="4" t="n">
        <x:f>'Unit 29'!G72</x:f>
        <x:v>0</x:v>
      </x:c>
      <x:c r="E32" s="4" t="n">
        <x:f>IF(OR(J32="",J32="Excluded"),0,IF(J32="Ready",ROUND(C32*D32,2),"CHECK INPUTS"))</x:f>
        <x:v>0</x:v>
      </x:c>
      <x:c r="F32" s="2" t="n">
        <x:f>'Unit 29'!C73</x:f>
        <x:v>0</x:v>
      </x:c>
      <x:c r="G32" s="2" t="n">
        <x:f>IF(J32="Ready",C32*F32,0)</x:f>
        <x:v>0</x:v>
      </x:c>
      <x:c r="H32" s="2" t="n">
        <x:f>'Unit 29'!I73</x:f>
        <x:v>0</x:v>
      </x:c>
      <x:c r="I32" s="2" t="n">
        <x:f>IF($O$9="Auto",'Unit 29'!C70,SUMIF('Unit 29'!B6:B69,"TK8",'Unit 29'!C6:C69))</x:f>
        <x:v>0</x:v>
      </x:c>
      <x:c r="J32" s="2" t="str">
        <x:f>IF(COUNTA('Unit 29'!B6:B69)=0,IF(NOT(ISNUMBER(D32)),"CHECK UNIT TAB",IF(OR(C32="",C32=0),"","ENTER UNIT SKUS")),IF(OR(NOT(ISNUMBER(C32)),C32&lt;0,C32&lt;&gt;INT(C32)),"CHECK APARTMENTS",IF(C32=0,"Excluded",IF(ISNUMBER(D32),"Ready","CHECK UNIT TAB"))))</x:f>
      </x:c>
      <x:c r="K32" s="2"/>
      <x:c r="L32" s="2"/>
      <x:c r="M32" s="2"/>
      <x:c r="N32" s="2"/>
      <x:c r="O32" s="2"/>
      <x:c r="P32" s="2"/>
      <x:c r="Q32" s="2"/>
    </x:row>
    <x:row r="33" ht="22" customHeight="1">
      <x:c r="A33" s="2" t="str">
        <x:v>Unit 30</x:v>
      </x:c>
      <x:c r="B33" s="2" t="str">
        <x:f>'Unit 30'!A2</x:f>
        <x:v>Unit 30</x:v>
      </x:c>
      <x:c r="C33" s="12" t="str">
        <x:f>IF(COUNTA('Unit 30'!B6:B69)=0,"",1)</x:f>
      </x:c>
      <x:c r="D33" s="4" t="n">
        <x:f>'Unit 30'!G72</x:f>
        <x:v>0</x:v>
      </x:c>
      <x:c r="E33" s="4" t="n">
        <x:f>IF(OR(J33="",J33="Excluded"),0,IF(J33="Ready",ROUND(C33*D33,2),"CHECK INPUTS"))</x:f>
        <x:v>0</x:v>
      </x:c>
      <x:c r="F33" s="2" t="n">
        <x:f>'Unit 30'!C73</x:f>
        <x:v>0</x:v>
      </x:c>
      <x:c r="G33" s="2" t="n">
        <x:f>IF(J33="Ready",C33*F33,0)</x:f>
        <x:v>0</x:v>
      </x:c>
      <x:c r="H33" s="2" t="n">
        <x:f>'Unit 30'!I73</x:f>
        <x:v>0</x:v>
      </x:c>
      <x:c r="I33" s="2" t="n">
        <x:f>IF($O$9="Auto",'Unit 30'!C70,SUMIF('Unit 30'!B6:B69,"TK8",'Unit 30'!C6:C69))</x:f>
        <x:v>0</x:v>
      </x:c>
      <x:c r="J33" s="2" t="str">
        <x:f>IF(COUNTA('Unit 30'!B6:B69)=0,IF(NOT(ISNUMBER(D33)),"CHECK UNIT TAB",IF(OR(C33="",C33=0),"","ENTER UNIT SKUS")),IF(OR(NOT(ISNUMBER(C33)),C33&lt;0,C33&lt;&gt;INT(C33)),"CHECK APARTMENTS",IF(C33=0,"Excluded",IF(ISNUMBER(D33),"Ready","CHECK UNIT TAB"))))</x:f>
      </x:c>
      <x:c r="K33" s="2"/>
      <x:c r="L33" s="2"/>
      <x:c r="M33" s="2"/>
      <x:c r="N33" s="2"/>
      <x:c r="O33" s="2"/>
      <x:c r="P33" s="2"/>
      <x:c r="Q33" s="2"/>
    </x:row>
    <x:row r="34" ht="22" customHeight="1">
      <x:c r="A34" s="2" t="str">
        <x:v>Unit 31</x:v>
      </x:c>
      <x:c r="B34" s="2" t="str">
        <x:f>'Unit 31'!A2</x:f>
        <x:v>Unit 31</x:v>
      </x:c>
      <x:c r="C34" s="12" t="str">
        <x:f>IF(COUNTA('Unit 31'!B6:B69)=0,"",1)</x:f>
      </x:c>
      <x:c r="D34" s="4" t="n">
        <x:f>'Unit 31'!G72</x:f>
        <x:v>0</x:v>
      </x:c>
      <x:c r="E34" s="4" t="n">
        <x:f>IF(OR(J34="",J34="Excluded"),0,IF(J34="Ready",ROUND(C34*D34,2),"CHECK INPUTS"))</x:f>
        <x:v>0</x:v>
      </x:c>
      <x:c r="F34" s="2" t="n">
        <x:f>'Unit 31'!C73</x:f>
        <x:v>0</x:v>
      </x:c>
      <x:c r="G34" s="2" t="n">
        <x:f>IF(J34="Ready",C34*F34,0)</x:f>
        <x:v>0</x:v>
      </x:c>
      <x:c r="H34" s="2" t="n">
        <x:f>'Unit 31'!I73</x:f>
        <x:v>0</x:v>
      </x:c>
      <x:c r="I34" s="2" t="n">
        <x:f>IF($O$9="Auto",'Unit 31'!C70,SUMIF('Unit 31'!B6:B69,"TK8",'Unit 31'!C6:C69))</x:f>
        <x:v>0</x:v>
      </x:c>
      <x:c r="J34" s="2" t="str">
        <x:f>IF(COUNTA('Unit 31'!B6:B69)=0,IF(NOT(ISNUMBER(D34)),"CHECK UNIT TAB",IF(OR(C34="",C34=0),"","ENTER UNIT SKUS")),IF(OR(NOT(ISNUMBER(C34)),C34&lt;0,C34&lt;&gt;INT(C34)),"CHECK APARTMENTS",IF(C34=0,"Excluded",IF(ISNUMBER(D34),"Ready","CHECK UNIT TAB"))))</x:f>
      </x:c>
      <x:c r="K34" s="2"/>
      <x:c r="L34" s="2"/>
      <x:c r="M34" s="2"/>
      <x:c r="N34" s="2"/>
      <x:c r="O34" s="2"/>
      <x:c r="P34" s="2"/>
      <x:c r="Q34" s="2"/>
    </x:row>
    <x:row r="35" ht="22" customHeight="1">
      <x:c r="A35" s="2" t="str">
        <x:v>Unit 32</x:v>
      </x:c>
      <x:c r="B35" s="2" t="str">
        <x:f>'Unit 32'!A2</x:f>
        <x:v>Unit 32</x:v>
      </x:c>
      <x:c r="C35" s="12" t="str">
        <x:f>IF(COUNTA('Unit 32'!B6:B69)=0,"",1)</x:f>
      </x:c>
      <x:c r="D35" s="4" t="n">
        <x:f>'Unit 32'!G72</x:f>
        <x:v>0</x:v>
      </x:c>
      <x:c r="E35" s="4" t="n">
        <x:f>IF(OR(J35="",J35="Excluded"),0,IF(J35="Ready",ROUND(C35*D35,2),"CHECK INPUTS"))</x:f>
        <x:v>0</x:v>
      </x:c>
      <x:c r="F35" s="2" t="n">
        <x:f>'Unit 32'!C73</x:f>
        <x:v>0</x:v>
      </x:c>
      <x:c r="G35" s="2" t="n">
        <x:f>IF(J35="Ready",C35*F35,0)</x:f>
        <x:v>0</x:v>
      </x:c>
      <x:c r="H35" s="2" t="n">
        <x:f>'Unit 32'!I73</x:f>
        <x:v>0</x:v>
      </x:c>
      <x:c r="I35" s="2" t="n">
        <x:f>IF($O$9="Auto",'Unit 32'!C70,SUMIF('Unit 32'!B6:B69,"TK8",'Unit 32'!C6:C69))</x:f>
        <x:v>0</x:v>
      </x:c>
      <x:c r="J35" s="2" t="str">
        <x:f>IF(COUNTA('Unit 32'!B6:B69)=0,IF(NOT(ISNUMBER(D35)),"CHECK UNIT TAB",IF(OR(C35="",C35=0),"","ENTER UNIT SKUS")),IF(OR(NOT(ISNUMBER(C35)),C35&lt;0,C35&lt;&gt;INT(C35)),"CHECK APARTMENTS",IF(C35=0,"Excluded",IF(ISNUMBER(D35),"Ready","CHECK UNIT TAB"))))</x:f>
      </x:c>
      <x:c r="K35" s="2"/>
      <x:c r="L35" s="2"/>
      <x:c r="M35" s="2"/>
      <x:c r="N35" s="2"/>
      <x:c r="O35" s="2"/>
      <x:c r="P35" s="2"/>
      <x:c r="Q35" s="2"/>
    </x:row>
    <x:row r="36" ht="22" customHeight="1">
      <x:c r="A36" s="2" t="str">
        <x:v>Unit 33</x:v>
      </x:c>
      <x:c r="B36" s="2" t="str">
        <x:f>'Unit 33'!A2</x:f>
        <x:v>Unit 33</x:v>
      </x:c>
      <x:c r="C36" s="12" t="str">
        <x:f>IF(COUNTA('Unit 33'!B6:B69)=0,"",1)</x:f>
      </x:c>
      <x:c r="D36" s="4" t="n">
        <x:f>'Unit 33'!G72</x:f>
        <x:v>0</x:v>
      </x:c>
      <x:c r="E36" s="4" t="n">
        <x:f>IF(OR(J36="",J36="Excluded"),0,IF(J36="Ready",ROUND(C36*D36,2),"CHECK INPUTS"))</x:f>
        <x:v>0</x:v>
      </x:c>
      <x:c r="F36" s="2" t="n">
        <x:f>'Unit 33'!C73</x:f>
        <x:v>0</x:v>
      </x:c>
      <x:c r="G36" s="2" t="n">
        <x:f>IF(J36="Ready",C36*F36,0)</x:f>
        <x:v>0</x:v>
      </x:c>
      <x:c r="H36" s="2" t="n">
        <x:f>'Unit 33'!I73</x:f>
        <x:v>0</x:v>
      </x:c>
      <x:c r="I36" s="2" t="n">
        <x:f>IF($O$9="Auto",'Unit 33'!C70,SUMIF('Unit 33'!B6:B69,"TK8",'Unit 33'!C6:C69))</x:f>
        <x:v>0</x:v>
      </x:c>
      <x:c r="J36" s="2" t="str">
        <x:f>IF(COUNTA('Unit 33'!B6:B69)=0,IF(NOT(ISNUMBER(D36)),"CHECK UNIT TAB",IF(OR(C36="",C36=0),"","ENTER UNIT SKUS")),IF(OR(NOT(ISNUMBER(C36)),C36&lt;0,C36&lt;&gt;INT(C36)),"CHECK APARTMENTS",IF(C36=0,"Excluded",IF(ISNUMBER(D36),"Ready","CHECK UNIT TAB"))))</x:f>
      </x:c>
      <x:c r="K36" s="2"/>
      <x:c r="L36" s="2"/>
      <x:c r="M36" s="2"/>
      <x:c r="N36" s="2"/>
      <x:c r="O36" s="2"/>
      <x:c r="P36" s="2"/>
      <x:c r="Q36" s="2"/>
    </x:row>
    <x:row r="37" ht="22" customHeight="1">
      <x:c r="A37" s="2" t="str">
        <x:v>Unit 34</x:v>
      </x:c>
      <x:c r="B37" s="2" t="str">
        <x:f>'Unit 34'!A2</x:f>
        <x:v>Unit 34</x:v>
      </x:c>
      <x:c r="C37" s="12" t="str">
        <x:f>IF(COUNTA('Unit 34'!B6:B69)=0,"",1)</x:f>
      </x:c>
      <x:c r="D37" s="4" t="n">
        <x:f>'Unit 34'!G72</x:f>
        <x:v>0</x:v>
      </x:c>
      <x:c r="E37" s="4" t="n">
        <x:f>IF(OR(J37="",J37="Excluded"),0,IF(J37="Ready",ROUND(C37*D37,2),"CHECK INPUTS"))</x:f>
        <x:v>0</x:v>
      </x:c>
      <x:c r="F37" s="2" t="n">
        <x:f>'Unit 34'!C73</x:f>
        <x:v>0</x:v>
      </x:c>
      <x:c r="G37" s="2" t="n">
        <x:f>IF(J37="Ready",C37*F37,0)</x:f>
        <x:v>0</x:v>
      </x:c>
      <x:c r="H37" s="2" t="n">
        <x:f>'Unit 34'!I73</x:f>
        <x:v>0</x:v>
      </x:c>
      <x:c r="I37" s="2" t="n">
        <x:f>IF($O$9="Auto",'Unit 34'!C70,SUMIF('Unit 34'!B6:B69,"TK8",'Unit 34'!C6:C69))</x:f>
        <x:v>0</x:v>
      </x:c>
      <x:c r="J37" s="2" t="str">
        <x:f>IF(COUNTA('Unit 34'!B6:B69)=0,IF(NOT(ISNUMBER(D37)),"CHECK UNIT TAB",IF(OR(C37="",C37=0),"","ENTER UNIT SKUS")),IF(OR(NOT(ISNUMBER(C37)),C37&lt;0,C37&lt;&gt;INT(C37)),"CHECK APARTMENTS",IF(C37=0,"Excluded",IF(ISNUMBER(D37),"Ready","CHECK UNIT TAB"))))</x:f>
      </x:c>
      <x:c r="K37" s="2"/>
      <x:c r="L37" s="2"/>
      <x:c r="M37" s="2"/>
      <x:c r="N37" s="2"/>
      <x:c r="O37" s="2"/>
      <x:c r="P37" s="2"/>
      <x:c r="Q37" s="2"/>
    </x:row>
    <x:row r="38" ht="22" customHeight="1">
      <x:c r="A38" s="2" t="str">
        <x:v>Unit 35</x:v>
      </x:c>
      <x:c r="B38" s="2" t="str">
        <x:f>'Unit 35'!A2</x:f>
        <x:v>Unit 35</x:v>
      </x:c>
      <x:c r="C38" s="12" t="str">
        <x:f>IF(COUNTA('Unit 35'!B6:B69)=0,"",1)</x:f>
      </x:c>
      <x:c r="D38" s="4" t="n">
        <x:f>'Unit 35'!G72</x:f>
        <x:v>0</x:v>
      </x:c>
      <x:c r="E38" s="4" t="n">
        <x:f>IF(OR(J38="",J38="Excluded"),0,IF(J38="Ready",ROUND(C38*D38,2),"CHECK INPUTS"))</x:f>
        <x:v>0</x:v>
      </x:c>
      <x:c r="F38" s="2" t="n">
        <x:f>'Unit 35'!C73</x:f>
        <x:v>0</x:v>
      </x:c>
      <x:c r="G38" s="2" t="n">
        <x:f>IF(J38="Ready",C38*F38,0)</x:f>
        <x:v>0</x:v>
      </x:c>
      <x:c r="H38" s="2" t="n">
        <x:f>'Unit 35'!I73</x:f>
        <x:v>0</x:v>
      </x:c>
      <x:c r="I38" s="2" t="n">
        <x:f>IF($O$9="Auto",'Unit 35'!C70,SUMIF('Unit 35'!B6:B69,"TK8",'Unit 35'!C6:C69))</x:f>
        <x:v>0</x:v>
      </x:c>
      <x:c r="J38" s="2" t="str">
        <x:f>IF(COUNTA('Unit 35'!B6:B69)=0,IF(NOT(ISNUMBER(D38)),"CHECK UNIT TAB",IF(OR(C38="",C38=0),"","ENTER UNIT SKUS")),IF(OR(NOT(ISNUMBER(C38)),C38&lt;0,C38&lt;&gt;INT(C38)),"CHECK APARTMENTS",IF(C38=0,"Excluded",IF(ISNUMBER(D38),"Ready","CHECK UNIT TAB"))))</x:f>
      </x:c>
      <x:c r="K38" s="2"/>
      <x:c r="L38" s="2"/>
      <x:c r="M38" s="2"/>
      <x:c r="N38" s="2"/>
      <x:c r="O38" s="2"/>
      <x:c r="P38" s="2"/>
      <x:c r="Q38" s="2"/>
    </x:row>
    <x:row r="39" ht="22" customHeight="1">
      <x:c r="A39" s="2" t="str">
        <x:v>Unit 36</x:v>
      </x:c>
      <x:c r="B39" s="2" t="str">
        <x:f>'Unit 36'!A2</x:f>
        <x:v>Unit 36</x:v>
      </x:c>
      <x:c r="C39" s="12" t="str">
        <x:f>IF(COUNTA('Unit 36'!B6:B69)=0,"",1)</x:f>
      </x:c>
      <x:c r="D39" s="4" t="n">
        <x:f>'Unit 36'!G72</x:f>
        <x:v>0</x:v>
      </x:c>
      <x:c r="E39" s="4" t="n">
        <x:f>IF(OR(J39="",J39="Excluded"),0,IF(J39="Ready",ROUND(C39*D39,2),"CHECK INPUTS"))</x:f>
        <x:v>0</x:v>
      </x:c>
      <x:c r="F39" s="2" t="n">
        <x:f>'Unit 36'!C73</x:f>
        <x:v>0</x:v>
      </x:c>
      <x:c r="G39" s="2" t="n">
        <x:f>IF(J39="Ready",C39*F39,0)</x:f>
        <x:v>0</x:v>
      </x:c>
      <x:c r="H39" s="2" t="n">
        <x:f>'Unit 36'!I73</x:f>
        <x:v>0</x:v>
      </x:c>
      <x:c r="I39" s="2" t="n">
        <x:f>IF($O$9="Auto",'Unit 36'!C70,SUMIF('Unit 36'!B6:B69,"TK8",'Unit 36'!C6:C69))</x:f>
        <x:v>0</x:v>
      </x:c>
      <x:c r="J39" s="2" t="str">
        <x:f>IF(COUNTA('Unit 36'!B6:B69)=0,IF(NOT(ISNUMBER(D39)),"CHECK UNIT TAB",IF(OR(C39="",C39=0),"","ENTER UNIT SKUS")),IF(OR(NOT(ISNUMBER(C39)),C39&lt;0,C39&lt;&gt;INT(C39)),"CHECK APARTMENTS",IF(C39=0,"Excluded",IF(ISNUMBER(D39),"Ready","CHECK UNIT TAB"))))</x:f>
      </x:c>
      <x:c r="K39" s="2"/>
      <x:c r="L39" s="2"/>
      <x:c r="M39" s="2"/>
      <x:c r="N39" s="2"/>
      <x:c r="O39" s="2"/>
      <x:c r="P39" s="2"/>
      <x:c r="Q39" s="2"/>
    </x:row>
    <x:row r="40" ht="22" customHeight="1">
      <x:c r="A40" s="2" t="str">
        <x:v>Unit 37</x:v>
      </x:c>
      <x:c r="B40" s="2" t="str">
        <x:f>'Unit 37'!A2</x:f>
        <x:v>Unit 37</x:v>
      </x:c>
      <x:c r="C40" s="12" t="str">
        <x:f>IF(COUNTA('Unit 37'!B6:B69)=0,"",1)</x:f>
      </x:c>
      <x:c r="D40" s="4" t="n">
        <x:f>'Unit 37'!G72</x:f>
        <x:v>0</x:v>
      </x:c>
      <x:c r="E40" s="4" t="n">
        <x:f>IF(OR(J40="",J40="Excluded"),0,IF(J40="Ready",ROUND(C40*D40,2),"CHECK INPUTS"))</x:f>
        <x:v>0</x:v>
      </x:c>
      <x:c r="F40" s="2" t="n">
        <x:f>'Unit 37'!C73</x:f>
        <x:v>0</x:v>
      </x:c>
      <x:c r="G40" s="2" t="n">
        <x:f>IF(J40="Ready",C40*F40,0)</x:f>
        <x:v>0</x:v>
      </x:c>
      <x:c r="H40" s="2" t="n">
        <x:f>'Unit 37'!I73</x:f>
        <x:v>0</x:v>
      </x:c>
      <x:c r="I40" s="2" t="n">
        <x:f>IF($O$9="Auto",'Unit 37'!C70,SUMIF('Unit 37'!B6:B69,"TK8",'Unit 37'!C6:C69))</x:f>
        <x:v>0</x:v>
      </x:c>
      <x:c r="J40" s="2" t="str">
        <x:f>IF(COUNTA('Unit 37'!B6:B69)=0,IF(NOT(ISNUMBER(D40)),"CHECK UNIT TAB",IF(OR(C40="",C40=0),"","ENTER UNIT SKUS")),IF(OR(NOT(ISNUMBER(C40)),C40&lt;0,C40&lt;&gt;INT(C40)),"CHECK APARTMENTS",IF(C40=0,"Excluded",IF(ISNUMBER(D40),"Ready","CHECK UNIT TAB"))))</x:f>
      </x:c>
      <x:c r="K40" s="2"/>
      <x:c r="L40" s="2"/>
      <x:c r="M40" s="2"/>
      <x:c r="N40" s="2"/>
      <x:c r="O40" s="2"/>
      <x:c r="P40" s="2"/>
      <x:c r="Q40" s="2"/>
    </x:row>
    <x:row r="41" ht="22" customHeight="1">
      <x:c r="A41" s="2" t="str">
        <x:v>Unit 38</x:v>
      </x:c>
      <x:c r="B41" s="2" t="str">
        <x:f>'Unit 38'!A2</x:f>
        <x:v>Unit 38</x:v>
      </x:c>
      <x:c r="C41" s="12" t="str">
        <x:f>IF(COUNTA('Unit 38'!B6:B69)=0,"",1)</x:f>
      </x:c>
      <x:c r="D41" s="4" t="n">
        <x:f>'Unit 38'!G72</x:f>
        <x:v>0</x:v>
      </x:c>
      <x:c r="E41" s="4" t="n">
        <x:f>IF(OR(J41="",J41="Excluded"),0,IF(J41="Ready",ROUND(C41*D41,2),"CHECK INPUTS"))</x:f>
        <x:v>0</x:v>
      </x:c>
      <x:c r="F41" s="2" t="n">
        <x:f>'Unit 38'!C73</x:f>
        <x:v>0</x:v>
      </x:c>
      <x:c r="G41" s="2" t="n">
        <x:f>IF(J41="Ready",C41*F41,0)</x:f>
        <x:v>0</x:v>
      </x:c>
      <x:c r="H41" s="2" t="n">
        <x:f>'Unit 38'!I73</x:f>
        <x:v>0</x:v>
      </x:c>
      <x:c r="I41" s="2" t="n">
        <x:f>IF($O$9="Auto",'Unit 38'!C70,SUMIF('Unit 38'!B6:B69,"TK8",'Unit 38'!C6:C69))</x:f>
        <x:v>0</x:v>
      </x:c>
      <x:c r="J41" s="2" t="str">
        <x:f>IF(COUNTA('Unit 38'!B6:B69)=0,IF(NOT(ISNUMBER(D41)),"CHECK UNIT TAB",IF(OR(C41="",C41=0),"","ENTER UNIT SKUS")),IF(OR(NOT(ISNUMBER(C41)),C41&lt;0,C41&lt;&gt;INT(C41)),"CHECK APARTMENTS",IF(C41=0,"Excluded",IF(ISNUMBER(D41),"Ready","CHECK UNIT TAB"))))</x:f>
      </x:c>
      <x:c r="K41" s="2"/>
      <x:c r="L41" s="2"/>
      <x:c r="M41" s="2"/>
      <x:c r="N41" s="2"/>
      <x:c r="O41" s="2"/>
      <x:c r="P41" s="2"/>
      <x:c r="Q41" s="2"/>
    </x:row>
    <x:row r="42" ht="22" customHeight="1">
      <x:c r="A42" s="2" t="str">
        <x:v>Unit 39</x:v>
      </x:c>
      <x:c r="B42" s="2" t="str">
        <x:f>'Unit 39'!A2</x:f>
        <x:v>Unit 39</x:v>
      </x:c>
      <x:c r="C42" s="12" t="str">
        <x:f>IF(COUNTA('Unit 39'!B6:B69)=0,"",1)</x:f>
      </x:c>
      <x:c r="D42" s="4" t="n">
        <x:f>'Unit 39'!G72</x:f>
        <x:v>0</x:v>
      </x:c>
      <x:c r="E42" s="4" t="n">
        <x:f>IF(OR(J42="",J42="Excluded"),0,IF(J42="Ready",ROUND(C42*D42,2),"CHECK INPUTS"))</x:f>
        <x:v>0</x:v>
      </x:c>
      <x:c r="F42" s="2" t="n">
        <x:f>'Unit 39'!C73</x:f>
        <x:v>0</x:v>
      </x:c>
      <x:c r="G42" s="2" t="n">
        <x:f>IF(J42="Ready",C42*F42,0)</x:f>
        <x:v>0</x:v>
      </x:c>
      <x:c r="H42" s="2" t="n">
        <x:f>'Unit 39'!I73</x:f>
        <x:v>0</x:v>
      </x:c>
      <x:c r="I42" s="2" t="n">
        <x:f>IF($O$9="Auto",'Unit 39'!C70,SUMIF('Unit 39'!B6:B69,"TK8",'Unit 39'!C6:C69))</x:f>
        <x:v>0</x:v>
      </x:c>
      <x:c r="J42" s="2" t="str">
        <x:f>IF(COUNTA('Unit 39'!B6:B69)=0,IF(NOT(ISNUMBER(D42)),"CHECK UNIT TAB",IF(OR(C42="",C42=0),"","ENTER UNIT SKUS")),IF(OR(NOT(ISNUMBER(C42)),C42&lt;0,C42&lt;&gt;INT(C42)),"CHECK APARTMENTS",IF(C42=0,"Excluded",IF(ISNUMBER(D42),"Ready","CHECK UNIT TAB"))))</x:f>
      </x:c>
      <x:c r="K42" s="2"/>
      <x:c r="L42" s="2"/>
      <x:c r="M42" s="2"/>
      <x:c r="N42" s="2"/>
      <x:c r="O42" s="2"/>
      <x:c r="P42" s="2"/>
      <x:c r="Q42" s="2"/>
    </x:row>
    <x:row r="43" ht="22" customHeight="1">
      <x:c r="A43" s="2" t="str">
        <x:v>Unit 40</x:v>
      </x:c>
      <x:c r="B43" s="2" t="str">
        <x:f>'Unit 40'!A2</x:f>
        <x:v>Unit 40</x:v>
      </x:c>
      <x:c r="C43" s="12" t="str">
        <x:f>IF(COUNTA('Unit 40'!B6:B69)=0,"",1)</x:f>
      </x:c>
      <x:c r="D43" s="4" t="n">
        <x:f>'Unit 40'!G72</x:f>
        <x:v>0</x:v>
      </x:c>
      <x:c r="E43" s="4" t="n">
        <x:f>IF(OR(J43="",J43="Excluded"),0,IF(J43="Ready",ROUND(C43*D43,2),"CHECK INPUTS"))</x:f>
        <x:v>0</x:v>
      </x:c>
      <x:c r="F43" s="2" t="n">
        <x:f>'Unit 40'!C73</x:f>
        <x:v>0</x:v>
      </x:c>
      <x:c r="G43" s="2" t="n">
        <x:f>IF(J43="Ready",C43*F43,0)</x:f>
        <x:v>0</x:v>
      </x:c>
      <x:c r="H43" s="2" t="n">
        <x:f>'Unit 40'!I73</x:f>
        <x:v>0</x:v>
      </x:c>
      <x:c r="I43" s="2" t="n">
        <x:f>IF($O$9="Auto",'Unit 40'!C70,SUMIF('Unit 40'!B6:B69,"TK8",'Unit 40'!C6:C69))</x:f>
        <x:v>0</x:v>
      </x:c>
      <x:c r="J43" s="2" t="str">
        <x:f>IF(COUNTA('Unit 40'!B6:B69)=0,IF(NOT(ISNUMBER(D43)),"CHECK UNIT TAB",IF(OR(C43="",C43=0),"","ENTER UNIT SKUS")),IF(OR(NOT(ISNUMBER(C43)),C43&lt;0,C43&lt;&gt;INT(C43)),"CHECK APARTMENTS",IF(C43=0,"Excluded",IF(ISNUMBER(D43),"Ready","CHECK UNIT TAB"))))</x:f>
      </x:c>
      <x:c r="K43" s="2"/>
      <x:c r="L43" s="2"/>
      <x:c r="M43" s="2"/>
      <x:c r="N43" s="2"/>
      <x:c r="O43" s="2"/>
      <x:c r="P43" s="2"/>
      <x:c r="Q43" s="2"/>
    </x:row>
    <x:row r="44" ht="22" customHeight="1">
      <x:c r="A44" s="2" t="str">
        <x:v>Unit 41</x:v>
      </x:c>
      <x:c r="B44" s="2" t="str">
        <x:f>'Unit 41'!A2</x:f>
        <x:v>Unit 41</x:v>
      </x:c>
      <x:c r="C44" s="12" t="str">
        <x:f>IF(COUNTA('Unit 41'!B6:B69)=0,"",1)</x:f>
      </x:c>
      <x:c r="D44" s="4" t="n">
        <x:f>'Unit 41'!G72</x:f>
        <x:v>0</x:v>
      </x:c>
      <x:c r="E44" s="4" t="n">
        <x:f>IF(OR(J44="",J44="Excluded"),0,IF(J44="Ready",ROUND(C44*D44,2),"CHECK INPUTS"))</x:f>
        <x:v>0</x:v>
      </x:c>
      <x:c r="F44" s="2" t="n">
        <x:f>'Unit 41'!C73</x:f>
        <x:v>0</x:v>
      </x:c>
      <x:c r="G44" s="2" t="n">
        <x:f>IF(J44="Ready",C44*F44,0)</x:f>
        <x:v>0</x:v>
      </x:c>
      <x:c r="H44" s="2" t="n">
        <x:f>'Unit 41'!I73</x:f>
        <x:v>0</x:v>
      </x:c>
      <x:c r="I44" s="2" t="n">
        <x:f>IF($O$9="Auto",'Unit 41'!C70,SUMIF('Unit 41'!B6:B69,"TK8",'Unit 41'!C6:C69))</x:f>
        <x:v>0</x:v>
      </x:c>
      <x:c r="J44" s="2" t="str">
        <x:f>IF(COUNTA('Unit 41'!B6:B69)=0,IF(NOT(ISNUMBER(D44)),"CHECK UNIT TAB",IF(OR(C44="",C44=0),"","ENTER UNIT SKUS")),IF(OR(NOT(ISNUMBER(C44)),C44&lt;0,C44&lt;&gt;INT(C44)),"CHECK APARTMENTS",IF(C44=0,"Excluded",IF(ISNUMBER(D44),"Ready","CHECK UNIT TAB"))))</x:f>
      </x:c>
      <x:c r="K44" s="2"/>
      <x:c r="L44" s="2"/>
      <x:c r="M44" s="2"/>
      <x:c r="N44" s="2"/>
      <x:c r="O44" s="2"/>
      <x:c r="P44" s="2"/>
      <x:c r="Q44" s="2"/>
    </x:row>
    <x:row r="45" ht="22" customHeight="1">
      <x:c r="A45" s="2" t="str">
        <x:v>Unit 42</x:v>
      </x:c>
      <x:c r="B45" s="2" t="str">
        <x:f>'Unit 42'!A2</x:f>
        <x:v>Unit 42</x:v>
      </x:c>
      <x:c r="C45" s="12" t="str">
        <x:f>IF(COUNTA('Unit 42'!B6:B69)=0,"",1)</x:f>
      </x:c>
      <x:c r="D45" s="4" t="n">
        <x:f>'Unit 42'!G72</x:f>
        <x:v>0</x:v>
      </x:c>
      <x:c r="E45" s="4" t="n">
        <x:f>IF(OR(J45="",J45="Excluded"),0,IF(J45="Ready",ROUND(C45*D45,2),"CHECK INPUTS"))</x:f>
        <x:v>0</x:v>
      </x:c>
      <x:c r="F45" s="2" t="n">
        <x:f>'Unit 42'!C73</x:f>
        <x:v>0</x:v>
      </x:c>
      <x:c r="G45" s="2" t="n">
        <x:f>IF(J45="Ready",C45*F45,0)</x:f>
        <x:v>0</x:v>
      </x:c>
      <x:c r="H45" s="2" t="n">
        <x:f>'Unit 42'!I73</x:f>
        <x:v>0</x:v>
      </x:c>
      <x:c r="I45" s="2" t="n">
        <x:f>IF($O$9="Auto",'Unit 42'!C70,SUMIF('Unit 42'!B6:B69,"TK8",'Unit 42'!C6:C69))</x:f>
        <x:v>0</x:v>
      </x:c>
      <x:c r="J45" s="2" t="str">
        <x:f>IF(COUNTA('Unit 42'!B6:B69)=0,IF(NOT(ISNUMBER(D45)),"CHECK UNIT TAB",IF(OR(C45="",C45=0),"","ENTER UNIT SKUS")),IF(OR(NOT(ISNUMBER(C45)),C45&lt;0,C45&lt;&gt;INT(C45)),"CHECK APARTMENTS",IF(C45=0,"Excluded",IF(ISNUMBER(D45),"Ready","CHECK UNIT TAB"))))</x:f>
      </x:c>
      <x:c r="K45" s="2"/>
      <x:c r="L45" s="2"/>
      <x:c r="M45" s="2"/>
      <x:c r="N45" s="2"/>
      <x:c r="O45" s="2"/>
      <x:c r="P45" s="2"/>
      <x:c r="Q45" s="2"/>
    </x:row>
    <x:row r="46" ht="22" customHeight="1">
      <x:c r="A46" s="2" t="str">
        <x:v>Unit 43</x:v>
      </x:c>
      <x:c r="B46" s="2" t="str">
        <x:f>'Unit 43'!A2</x:f>
        <x:v>Unit 43</x:v>
      </x:c>
      <x:c r="C46" s="12" t="str">
        <x:f>IF(COUNTA('Unit 43'!B6:B69)=0,"",1)</x:f>
      </x:c>
      <x:c r="D46" s="4" t="n">
        <x:f>'Unit 43'!G72</x:f>
        <x:v>0</x:v>
      </x:c>
      <x:c r="E46" s="4" t="n">
        <x:f>IF(OR(J46="",J46="Excluded"),0,IF(J46="Ready",ROUND(C46*D46,2),"CHECK INPUTS"))</x:f>
        <x:v>0</x:v>
      </x:c>
      <x:c r="F46" s="2" t="n">
        <x:f>'Unit 43'!C73</x:f>
        <x:v>0</x:v>
      </x:c>
      <x:c r="G46" s="2" t="n">
        <x:f>IF(J46="Ready",C46*F46,0)</x:f>
        <x:v>0</x:v>
      </x:c>
      <x:c r="H46" s="2" t="n">
        <x:f>'Unit 43'!I73</x:f>
        <x:v>0</x:v>
      </x:c>
      <x:c r="I46" s="2" t="n">
        <x:f>IF($O$9="Auto",'Unit 43'!C70,SUMIF('Unit 43'!B6:B69,"TK8",'Unit 43'!C6:C69))</x:f>
        <x:v>0</x:v>
      </x:c>
      <x:c r="J46" s="2" t="str">
        <x:f>IF(COUNTA('Unit 43'!B6:B69)=0,IF(NOT(ISNUMBER(D46)),"CHECK UNIT TAB",IF(OR(C46="",C46=0),"","ENTER UNIT SKUS")),IF(OR(NOT(ISNUMBER(C46)),C46&lt;0,C46&lt;&gt;INT(C46)),"CHECK APARTMENTS",IF(C46=0,"Excluded",IF(ISNUMBER(D46),"Ready","CHECK UNIT TAB"))))</x:f>
      </x:c>
      <x:c r="K46" s="2"/>
      <x:c r="L46" s="2"/>
      <x:c r="M46" s="2"/>
      <x:c r="N46" s="2"/>
      <x:c r="O46" s="2"/>
      <x:c r="P46" s="2"/>
      <x:c r="Q46" s="2"/>
    </x:row>
    <x:row r="47" ht="22" customHeight="1">
      <x:c r="A47" s="2" t="str">
        <x:v>Unit 44</x:v>
      </x:c>
      <x:c r="B47" s="2" t="str">
        <x:f>'Unit 44'!A2</x:f>
        <x:v>Unit 44</x:v>
      </x:c>
      <x:c r="C47" s="12" t="str">
        <x:f>IF(COUNTA('Unit 44'!B6:B69)=0,"",1)</x:f>
      </x:c>
      <x:c r="D47" s="4" t="n">
        <x:f>'Unit 44'!G72</x:f>
        <x:v>0</x:v>
      </x:c>
      <x:c r="E47" s="4" t="n">
        <x:f>IF(OR(J47="",J47="Excluded"),0,IF(J47="Ready",ROUND(C47*D47,2),"CHECK INPUTS"))</x:f>
        <x:v>0</x:v>
      </x:c>
      <x:c r="F47" s="2" t="n">
        <x:f>'Unit 44'!C73</x:f>
        <x:v>0</x:v>
      </x:c>
      <x:c r="G47" s="2" t="n">
        <x:f>IF(J47="Ready",C47*F47,0)</x:f>
        <x:v>0</x:v>
      </x:c>
      <x:c r="H47" s="2" t="n">
        <x:f>'Unit 44'!I73</x:f>
        <x:v>0</x:v>
      </x:c>
      <x:c r="I47" s="2" t="n">
        <x:f>IF($O$9="Auto",'Unit 44'!C70,SUMIF('Unit 44'!B6:B69,"TK8",'Unit 44'!C6:C69))</x:f>
        <x:v>0</x:v>
      </x:c>
      <x:c r="J47" s="2" t="str">
        <x:f>IF(COUNTA('Unit 44'!B6:B69)=0,IF(NOT(ISNUMBER(D47)),"CHECK UNIT TAB",IF(OR(C47="",C47=0),"","ENTER UNIT SKUS")),IF(OR(NOT(ISNUMBER(C47)),C47&lt;0,C47&lt;&gt;INT(C47)),"CHECK APARTMENTS",IF(C47=0,"Excluded",IF(ISNUMBER(D47),"Ready","CHECK UNIT TAB"))))</x:f>
      </x:c>
      <x:c r="K47" s="2"/>
      <x:c r="L47" s="2"/>
      <x:c r="M47" s="2"/>
      <x:c r="N47" s="2"/>
      <x:c r="O47" s="2"/>
      <x:c r="P47" s="2"/>
      <x:c r="Q47" s="2"/>
    </x:row>
    <x:row r="48" ht="22" customHeight="1">
      <x:c r="A48" s="2" t="str">
        <x:v>Unit 45</x:v>
      </x:c>
      <x:c r="B48" s="2" t="str">
        <x:f>'Unit 45'!A2</x:f>
        <x:v>Unit 45</x:v>
      </x:c>
      <x:c r="C48" s="12" t="str">
        <x:f>IF(COUNTA('Unit 45'!B6:B69)=0,"",1)</x:f>
      </x:c>
      <x:c r="D48" s="4" t="n">
        <x:f>'Unit 45'!G72</x:f>
        <x:v>0</x:v>
      </x:c>
      <x:c r="E48" s="4" t="n">
        <x:f>IF(OR(J48="",J48="Excluded"),0,IF(J48="Ready",ROUND(C48*D48,2),"CHECK INPUTS"))</x:f>
        <x:v>0</x:v>
      </x:c>
      <x:c r="F48" s="2" t="n">
        <x:f>'Unit 45'!C73</x:f>
        <x:v>0</x:v>
      </x:c>
      <x:c r="G48" s="2" t="n">
        <x:f>IF(J48="Ready",C48*F48,0)</x:f>
        <x:v>0</x:v>
      </x:c>
      <x:c r="H48" s="2" t="n">
        <x:f>'Unit 45'!I73</x:f>
        <x:v>0</x:v>
      </x:c>
      <x:c r="I48" s="2" t="n">
        <x:f>IF($O$9="Auto",'Unit 45'!C70,SUMIF('Unit 45'!B6:B69,"TK8",'Unit 45'!C6:C69))</x:f>
        <x:v>0</x:v>
      </x:c>
      <x:c r="J48" s="2" t="str">
        <x:f>IF(COUNTA('Unit 45'!B6:B69)=0,IF(NOT(ISNUMBER(D48)),"CHECK UNIT TAB",IF(OR(C48="",C48=0),"","ENTER UNIT SKUS")),IF(OR(NOT(ISNUMBER(C48)),C48&lt;0,C48&lt;&gt;INT(C48)),"CHECK APARTMENTS",IF(C48=0,"Excluded",IF(ISNUMBER(D48),"Ready","CHECK UNIT TAB"))))</x:f>
      </x:c>
      <x:c r="K48" s="2"/>
      <x:c r="L48" s="2"/>
      <x:c r="M48" s="2"/>
      <x:c r="N48" s="2"/>
      <x:c r="O48" s="2"/>
      <x:c r="P48" s="2"/>
      <x:c r="Q48" s="2"/>
    </x:row>
    <x:row r="49" ht="22" customHeight="1">
      <x:c r="A49" s="2" t="str">
        <x:v>Unit 46</x:v>
      </x:c>
      <x:c r="B49" s="2" t="str">
        <x:f>'Unit 46'!A2</x:f>
        <x:v>Unit 46</x:v>
      </x:c>
      <x:c r="C49" s="12" t="str">
        <x:f>IF(COUNTA('Unit 46'!B6:B69)=0,"",1)</x:f>
      </x:c>
      <x:c r="D49" s="4" t="n">
        <x:f>'Unit 46'!G72</x:f>
        <x:v>0</x:v>
      </x:c>
      <x:c r="E49" s="4" t="n">
        <x:f>IF(OR(J49="",J49="Excluded"),0,IF(J49="Ready",ROUND(C49*D49,2),"CHECK INPUTS"))</x:f>
        <x:v>0</x:v>
      </x:c>
      <x:c r="F49" s="2" t="n">
        <x:f>'Unit 46'!C73</x:f>
        <x:v>0</x:v>
      </x:c>
      <x:c r="G49" s="2" t="n">
        <x:f>IF(J49="Ready",C49*F49,0)</x:f>
        <x:v>0</x:v>
      </x:c>
      <x:c r="H49" s="2" t="n">
        <x:f>'Unit 46'!I73</x:f>
        <x:v>0</x:v>
      </x:c>
      <x:c r="I49" s="2" t="n">
        <x:f>IF($O$9="Auto",'Unit 46'!C70,SUMIF('Unit 46'!B6:B69,"TK8",'Unit 46'!C6:C69))</x:f>
        <x:v>0</x:v>
      </x:c>
      <x:c r="J49" s="2" t="str">
        <x:f>IF(COUNTA('Unit 46'!B6:B69)=0,IF(NOT(ISNUMBER(D49)),"CHECK UNIT TAB",IF(OR(C49="",C49=0),"","ENTER UNIT SKUS")),IF(OR(NOT(ISNUMBER(C49)),C49&lt;0,C49&lt;&gt;INT(C49)),"CHECK APARTMENTS",IF(C49=0,"Excluded",IF(ISNUMBER(D49),"Ready","CHECK UNIT TAB"))))</x:f>
      </x:c>
      <x:c r="K49" s="2"/>
      <x:c r="L49" s="2"/>
      <x:c r="M49" s="2"/>
      <x:c r="N49" s="2"/>
      <x:c r="O49" s="2"/>
      <x:c r="P49" s="2"/>
      <x:c r="Q49" s="2"/>
    </x:row>
    <x:row r="50" ht="22" customHeight="1">
      <x:c r="A50" s="2" t="str">
        <x:v>Unit 47</x:v>
      </x:c>
      <x:c r="B50" s="2" t="str">
        <x:f>'Unit 47'!A2</x:f>
        <x:v>Unit 47</x:v>
      </x:c>
      <x:c r="C50" s="12" t="str">
        <x:f>IF(COUNTA('Unit 47'!B6:B69)=0,"",1)</x:f>
      </x:c>
      <x:c r="D50" s="4" t="n">
        <x:f>'Unit 47'!G72</x:f>
        <x:v>0</x:v>
      </x:c>
      <x:c r="E50" s="4" t="n">
        <x:f>IF(OR(J50="",J50="Excluded"),0,IF(J50="Ready",ROUND(C50*D50,2),"CHECK INPUTS"))</x:f>
        <x:v>0</x:v>
      </x:c>
      <x:c r="F50" s="2" t="n">
        <x:f>'Unit 47'!C73</x:f>
        <x:v>0</x:v>
      </x:c>
      <x:c r="G50" s="2" t="n">
        <x:f>IF(J50="Ready",C50*F50,0)</x:f>
        <x:v>0</x:v>
      </x:c>
      <x:c r="H50" s="2" t="n">
        <x:f>'Unit 47'!I73</x:f>
        <x:v>0</x:v>
      </x:c>
      <x:c r="I50" s="2" t="n">
        <x:f>IF($O$9="Auto",'Unit 47'!C70,SUMIF('Unit 47'!B6:B69,"TK8",'Unit 47'!C6:C69))</x:f>
        <x:v>0</x:v>
      </x:c>
      <x:c r="J50" s="2" t="str">
        <x:f>IF(COUNTA('Unit 47'!B6:B69)=0,IF(NOT(ISNUMBER(D50)),"CHECK UNIT TAB",IF(OR(C50="",C50=0),"","ENTER UNIT SKUS")),IF(OR(NOT(ISNUMBER(C50)),C50&lt;0,C50&lt;&gt;INT(C50)),"CHECK APARTMENTS",IF(C50=0,"Excluded",IF(ISNUMBER(D50),"Ready","CHECK UNIT TAB"))))</x:f>
      </x:c>
      <x:c r="K50" s="2"/>
      <x:c r="L50" s="2"/>
      <x:c r="M50" s="2"/>
      <x:c r="N50" s="2"/>
      <x:c r="O50" s="2"/>
      <x:c r="P50" s="2"/>
      <x:c r="Q50" s="2"/>
    </x:row>
    <x:row r="51" ht="22" customHeight="1">
      <x:c r="A51" s="2" t="str">
        <x:v>Unit 48</x:v>
      </x:c>
      <x:c r="B51" s="2" t="str">
        <x:f>'Unit 48'!A2</x:f>
        <x:v>Unit 48</x:v>
      </x:c>
      <x:c r="C51" s="12" t="str">
        <x:f>IF(COUNTA('Unit 48'!B6:B69)=0,"",1)</x:f>
      </x:c>
      <x:c r="D51" s="4" t="n">
        <x:f>'Unit 48'!G72</x:f>
        <x:v>0</x:v>
      </x:c>
      <x:c r="E51" s="4" t="n">
        <x:f>IF(OR(J51="",J51="Excluded"),0,IF(J51="Ready",ROUND(C51*D51,2),"CHECK INPUTS"))</x:f>
        <x:v>0</x:v>
      </x:c>
      <x:c r="F51" s="2" t="n">
        <x:f>'Unit 48'!C73</x:f>
        <x:v>0</x:v>
      </x:c>
      <x:c r="G51" s="2" t="n">
        <x:f>IF(J51="Ready",C51*F51,0)</x:f>
        <x:v>0</x:v>
      </x:c>
      <x:c r="H51" s="2" t="n">
        <x:f>'Unit 48'!I73</x:f>
        <x:v>0</x:v>
      </x:c>
      <x:c r="I51" s="2" t="n">
        <x:f>IF($O$9="Auto",'Unit 48'!C70,SUMIF('Unit 48'!B6:B69,"TK8",'Unit 48'!C6:C69))</x:f>
        <x:v>0</x:v>
      </x:c>
      <x:c r="J51" s="2" t="str">
        <x:f>IF(COUNTA('Unit 48'!B6:B69)=0,IF(NOT(ISNUMBER(D51)),"CHECK UNIT TAB",IF(OR(C51="",C51=0),"","ENTER UNIT SKUS")),IF(OR(NOT(ISNUMBER(C51)),C51&lt;0,C51&lt;&gt;INT(C51)),"CHECK APARTMENTS",IF(C51=0,"Excluded",IF(ISNUMBER(D51),"Ready","CHECK UNIT TAB"))))</x:f>
      </x:c>
      <x:c r="K51" s="2"/>
      <x:c r="L51" s="2"/>
      <x:c r="M51" s="2"/>
      <x:c r="N51" s="2"/>
      <x:c r="O51" s="2"/>
      <x:c r="P51" s="2"/>
      <x:c r="Q51" s="2"/>
    </x:row>
    <x:row r="52" ht="22" customHeight="1">
      <x:c r="A52" s="2" t="str">
        <x:v>Unit 49</x:v>
      </x:c>
      <x:c r="B52" s="2" t="str">
        <x:f>'Unit 49'!A2</x:f>
        <x:v>Unit 49</x:v>
      </x:c>
      <x:c r="C52" s="12" t="str">
        <x:f>IF(COUNTA('Unit 49'!B6:B69)=0,"",1)</x:f>
      </x:c>
      <x:c r="D52" s="4" t="n">
        <x:f>'Unit 49'!G72</x:f>
        <x:v>0</x:v>
      </x:c>
      <x:c r="E52" s="4" t="n">
        <x:f>IF(OR(J52="",J52="Excluded"),0,IF(J52="Ready",ROUND(C52*D52,2),"CHECK INPUTS"))</x:f>
        <x:v>0</x:v>
      </x:c>
      <x:c r="F52" s="2" t="n">
        <x:f>'Unit 49'!C73</x:f>
        <x:v>0</x:v>
      </x:c>
      <x:c r="G52" s="2" t="n">
        <x:f>IF(J52="Ready",C52*F52,0)</x:f>
        <x:v>0</x:v>
      </x:c>
      <x:c r="H52" s="2" t="n">
        <x:f>'Unit 49'!I73</x:f>
        <x:v>0</x:v>
      </x:c>
      <x:c r="I52" s="2" t="n">
        <x:f>IF($O$9="Auto",'Unit 49'!C70,SUMIF('Unit 49'!B6:B69,"TK8",'Unit 49'!C6:C69))</x:f>
        <x:v>0</x:v>
      </x:c>
      <x:c r="J52" s="2" t="str">
        <x:f>IF(COUNTA('Unit 49'!B6:B69)=0,IF(NOT(ISNUMBER(D52)),"CHECK UNIT TAB",IF(OR(C52="",C52=0),"","ENTER UNIT SKUS")),IF(OR(NOT(ISNUMBER(C52)),C52&lt;0,C52&lt;&gt;INT(C52)),"CHECK APARTMENTS",IF(C52=0,"Excluded",IF(ISNUMBER(D52),"Ready","CHECK UNIT TAB"))))</x:f>
      </x:c>
      <x:c r="K52" s="2"/>
      <x:c r="L52" s="2"/>
      <x:c r="M52" s="2"/>
      <x:c r="N52" s="2"/>
      <x:c r="O52" s="2"/>
      <x:c r="P52" s="2"/>
      <x:c r="Q52" s="2"/>
    </x:row>
    <x:row r="53" ht="22" customHeight="1">
      <x:c r="A53" s="2" t="str">
        <x:v>Unit 50</x:v>
      </x:c>
      <x:c r="B53" s="2" t="str">
        <x:f>'Unit 50'!A2</x:f>
        <x:v>Unit 50</x:v>
      </x:c>
      <x:c r="C53" s="12" t="str">
        <x:f>IF(COUNTA('Unit 50'!B6:B69)=0,"",1)</x:f>
      </x:c>
      <x:c r="D53" s="4" t="n">
        <x:f>'Unit 50'!G72</x:f>
        <x:v>0</x:v>
      </x:c>
      <x:c r="E53" s="4" t="n">
        <x:f>IF(OR(J53="",J53="Excluded"),0,IF(J53="Ready",ROUND(C53*D53,2),"CHECK INPUTS"))</x:f>
        <x:v>0</x:v>
      </x:c>
      <x:c r="F53" s="2" t="n">
        <x:f>'Unit 50'!C73</x:f>
        <x:v>0</x:v>
      </x:c>
      <x:c r="G53" s="2" t="n">
        <x:f>IF(J53="Ready",C53*F53,0)</x:f>
        <x:v>0</x:v>
      </x:c>
      <x:c r="H53" s="2" t="n">
        <x:f>'Unit 50'!I73</x:f>
        <x:v>0</x:v>
      </x:c>
      <x:c r="I53" s="2" t="n">
        <x:f>IF($O$9="Auto",'Unit 50'!C70,SUMIF('Unit 50'!B6:B69,"TK8",'Unit 50'!C6:C69))</x:f>
        <x:v>0</x:v>
      </x:c>
      <x:c r="J53" s="2" t="str">
        <x:f>IF(COUNTA('Unit 50'!B6:B69)=0,IF(NOT(ISNUMBER(D53)),"CHECK UNIT TAB",IF(OR(C53="",C53=0),"","ENTER UNIT SKUS")),IF(OR(NOT(ISNUMBER(C53)),C53&lt;0,C53&lt;&gt;INT(C53)),"CHECK APARTMENTS",IF(C53=0,"Excluded",IF(ISNUMBER(D53),"Ready","CHECK UNIT TAB"))))</x:f>
      </x:c>
      <x:c r="K53" s="2"/>
      <x:c r="L53" s="2"/>
      <x:c r="M53" s="2"/>
      <x:c r="N53" s="2"/>
      <x:c r="O53" s="2"/>
      <x:c r="P53" s="2"/>
      <x:c r="Q53" s="2"/>
    </x:row>
    <x:row r="54" ht="22" customHeight="1">
      <x:c r="A54" s="2"/>
      <x:c r="B54" s="2"/>
      <x:c r="C54" s="2"/>
      <x:c r="D54" s="4"/>
      <x:c r="E54" s="4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/>
      <x:c r="B55" s="2"/>
      <x:c r="C55" s="2"/>
      <x:c r="D55" s="4"/>
      <x:c r="E55" s="4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15" t="str">
        <x:v>Project purchase total</x:v>
      </x:c>
      <x:c r="B56" s="15"/>
      <x:c r="C56" s="15"/>
      <x:c r="D56" s="16"/>
      <x:c r="E56" s="19" t="n">
        <x:f>IF(COUNTIF(E4:E53,"CHECK INPUTS")&gt;0,"CHECK INPUTS",SUM(E4:E53))</x:f>
        <x:v>0</x:v>
      </x:c>
      <x:c r="F56" s="15"/>
      <x:c r="G56" s="15" t="n">
        <x:f>SUM(G4:G53)</x:f>
        <x:v>0</x:v>
      </x:c>
      <x:c r="H56" s="15"/>
      <x:c r="I56" s="15"/>
      <x:c r="J56" s="15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</x:row>
  </x:sheetData>
  <x:mergeCells>
    <x:mergeCell ref="N12:O16"/>
    <x:mergeCell ref="N19:O23"/>
    <x:mergeCell ref="A2:J2"/>
  </x:mergeCells>
  <x:conditionalFormatting sqref="J4:J53">
    <x:cfRule type="expression" dxfId="100" priority="1">
      <x:formula>AND(J4&lt;&gt;"",J4&lt;&gt;"Ready",J4&lt;&gt;"Excluded")</x:formula>
    </x:cfRule>
  </x:conditionalFormatting>
  <x:dataValidations count="3">
    <x:dataValidation type="list" sqref="O3">
      <x:formula1>INDIRECT("Guide!$D$7:$D$17")</x:formula1>
    </x:dataValidation>
    <x:dataValidation type="list" sqref="O9">
      <x:formula1>"Auto,Manual"</x:formula1>
    </x:dataValidation>
    <x:dataValidation type="whole" operator="greaterThanOrEqual" sqref="C4:C53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25" hidden="0" customWidth="1"/>
    <x:col min="5" max="5" width="22" hidden="0" customWidth="1"/>
    <x:col min="6" max="6" width="14" hidden="0" customWidth="1"/>
    <x:col min="7" max="7" width="15" hidden="0" customWidth="1"/>
    <x:col min="8" max="8" width="17" hidden="0" customWidth="1"/>
    <x:col min="9" max="9" width="27" hidden="0" customWidth="1"/>
    <x:col min="10" max="10" width="90" hidden="0" customWidth="1"/>
    <x:col min="11" max="11" width="22" hidden="0" customWidth="1"/>
    <x:col min="12" max="12" width="3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Shaker purchase prices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All prices already include the fixed 0.204 factor. Complete cabinets, components, trim, molding, kits and services.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Unavailable prices cannot be quoted. Refer to source notes before ordering required components.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8" t="str">
        <x:v>SKU / item</x:v>
      </x:c>
      <x:c r="B6" s="8" t="str">
        <x:v>Description</x:v>
      </x:c>
      <x:c r="C6" s="8" t="str">
        <x:v>White / Grey / SDW</x:v>
      </x:c>
      <x:c r="D6" s="8" t="str">
        <x:v>MSL / Onyx / Blue / SSG</x:v>
      </x:c>
      <x:c r="E6" s="8" t="str">
        <x:v>Mountain Timber</x:v>
      </x:c>
      <x:c r="F6" s="8" t="str">
        <x:v>Cabinet count</x:v>
      </x:c>
      <x:c r="G6" s="8" t="str">
        <x:v>Toe width (in)</x:v>
      </x:c>
      <x:c r="H6" s="8" t="str">
        <x:v>Handles estimate</x:v>
      </x:c>
      <x:c r="I6" s="8" t="str">
        <x:v>Required SKU</x:v>
      </x:c>
      <x:c r="J6" s="8" t="str">
        <x:v>Pricing / order notes</x:v>
      </x:c>
      <x:c r="K6" s="8" t="str">
        <x:v>Source PDF page</x:v>
      </x:c>
      <x:c r="L6" s="8" t="str">
        <x:v>Price includes</x:v>
      </x:c>
    </x:row>
    <x:row r="7" ht="22" customHeight="1">
      <x:c r="A7" s="2" t="str">
        <x:v>2DB24</x:v>
      </x:c>
      <x:c r="B7" s="2" t="str">
        <x:v>24” 2 Drawer Base</x:v>
      </x:c>
      <x:c r="C7" s="4" t="n">
        <x:v>198.7</x:v>
      </x:c>
      <x:c r="D7" s="4" t="n">
        <x:v>216.65</x:v>
      </x:c>
      <x:c r="E7" s="4" t="n">
        <x:v>238.31</x:v>
      </x:c>
      <x:c r="F7" s="2" t="n">
        <x:v>1</x:v>
      </x:c>
      <x:c r="G7" s="2" t="n">
        <x:v>24</x:v>
      </x:c>
      <x:c r="H7" s="2" t="n">
        <x:v>2</x:v>
      </x:c>
      <x:c r="I7" s="2" t="str"/>
      <x:c r="J7" s="2" t="str"/>
      <x:c r="K7" s="2" t="str">
        <x:v>PDF p. 35</x:v>
      </x:c>
      <x:c r="L7" s="2" t="str">
        <x:v>Complete cabinet / listed item</x:v>
      </x:c>
    </x:row>
    <x:row r="8" ht="22" customHeight="1">
      <x:c r="A8" s="2" t="str">
        <x:v>2DB30</x:v>
      </x:c>
      <x:c r="B8" s="2" t="str">
        <x:v>30” 2 Drawer Base</x:v>
      </x:c>
      <x:c r="C8" s="4" t="n">
        <x:v>217.26</x:v>
      </x:c>
      <x:c r="D8" s="4" t="n">
        <x:v>234.6</x:v>
      </x:c>
      <x:c r="E8" s="4" t="n">
        <x:v>258.06</x:v>
      </x:c>
      <x:c r="F8" s="2" t="n">
        <x:v>1</x:v>
      </x:c>
      <x:c r="G8" s="2" t="n">
        <x:v>30</x:v>
      </x:c>
      <x:c r="H8" s="2" t="n">
        <x:v>2</x:v>
      </x:c>
      <x:c r="I8" s="2" t="str"/>
      <x:c r="J8" s="2" t="str"/>
      <x:c r="K8" s="2" t="str">
        <x:v>PDF p. 35</x:v>
      </x:c>
      <x:c r="L8" s="2" t="str">
        <x:v>Complete cabinet / listed item</x:v>
      </x:c>
    </x:row>
    <x:row r="9" ht="22" customHeight="1">
      <x:c r="A9" s="2" t="str">
        <x:v>2DB36</x:v>
      </x:c>
      <x:c r="B9" s="2" t="str">
        <x:v>36” 2 Drawer Base</x:v>
      </x:c>
      <x:c r="C9" s="4" t="n">
        <x:v>243.37</x:v>
      </x:c>
      <x:c r="D9" s="4" t="n">
        <x:v>264.18</x:v>
      </x:c>
      <x:c r="E9" s="4" t="n">
        <x:v>290.6</x:v>
      </x:c>
      <x:c r="F9" s="2" t="n">
        <x:v>1</x:v>
      </x:c>
      <x:c r="G9" s="2" t="n">
        <x:v>36</x:v>
      </x:c>
      <x:c r="H9" s="2" t="n">
        <x:v>2</x:v>
      </x:c>
      <x:c r="I9" s="2" t="str"/>
      <x:c r="J9" s="2" t="str"/>
      <x:c r="K9" s="2" t="str">
        <x:v>PDF p. 35</x:v>
      </x:c>
      <x:c r="L9" s="2" t="str">
        <x:v>Complete cabinet / listed item</x:v>
      </x:c>
    </x:row>
    <x:row r="10" ht="22" customHeight="1">
      <x:c r="A10" s="2" t="str">
        <x:v>30GR</x:v>
      </x:c>
      <x:c r="B10" s="2" t="str">
        <x:v>30” Glass Rack</x:v>
      </x:c>
      <x:c r="C10" s="4" t="n">
        <x:v>65.48</x:v>
      </x:c>
      <x:c r="D10" s="4" t="n">
        <x:v>68.34</x:v>
      </x:c>
      <x:c r="E10" s="4" t="n">
        <x:v>75.17</x:v>
      </x:c>
      <x:c r="F10" s="2" t="n">
        <x:v>0</x:v>
      </x:c>
      <x:c r="G10" s="2" t="n">
        <x:v>0</x:v>
      </x:c>
      <x:c r="H10" s="2" t="n">
        <x:v>0</x:v>
      </x:c>
      <x:c r="I10" s="2" t="str"/>
      <x:c r="J10" s="2" t="str">
        <x:v>Alias for catalog SKU 30GR-30GR. </x:v>
      </x:c>
      <x:c r="K10" s="2" t="str">
        <x:v>PDF p. 35</x:v>
      </x:c>
      <x:c r="L10" s="2" t="str">
        <x:v>Catalog item</x:v>
      </x:c>
    </x:row>
    <x:row r="11" ht="22" customHeight="1">
      <x:c r="A11" s="2" t="str">
        <x:v>30GR-30GR</x:v>
      </x:c>
      <x:c r="B11" s="2" t="str">
        <x:v>30” Glass Rack</x:v>
      </x:c>
      <x:c r="C11" s="4" t="n">
        <x:v>65.48</x:v>
      </x:c>
      <x:c r="D11" s="4" t="n">
        <x:v>68.34</x:v>
      </x:c>
      <x:c r="E11" s="4" t="n">
        <x:v>75.17</x:v>
      </x:c>
      <x:c r="F11" s="2" t="n">
        <x:v>0</x:v>
      </x:c>
      <x:c r="G11" s="2" t="n">
        <x:v>0</x:v>
      </x:c>
      <x:c r="H11" s="2" t="n">
        <x:v>0</x:v>
      </x:c>
      <x:c r="I11" s="2" t="str"/>
      <x:c r="J11" s="2" t="str"/>
      <x:c r="K11" s="2" t="str">
        <x:v>PDF p. 35</x:v>
      </x:c>
      <x:c r="L11" s="2" t="str">
        <x:v>Catalog item</x:v>
      </x:c>
    </x:row>
    <x:row r="12" ht="22" customHeight="1">
      <x:c r="A12" s="2" t="str">
        <x:v>36GR</x:v>
      </x:c>
      <x:c r="B12" s="2" t="str">
        <x:v>36” Glass Rack</x:v>
      </x:c>
      <x:c r="C12" s="4" t="n">
        <x:v>76.5</x:v>
      </x:c>
      <x:c r="D12" s="4" t="n">
        <x:v>79.56</x:v>
      </x:c>
      <x:c r="E12" s="4" t="n">
        <x:v>87.52</x:v>
      </x:c>
      <x:c r="F12" s="2" t="n">
        <x:v>0</x:v>
      </x:c>
      <x:c r="G12" s="2" t="n">
        <x:v>0</x:v>
      </x:c>
      <x:c r="H12" s="2" t="n">
        <x:v>0</x:v>
      </x:c>
      <x:c r="I12" s="2" t="str"/>
      <x:c r="J12" s="2" t="str">
        <x:v>Alias for catalog SKU 36GR-36GR. </x:v>
      </x:c>
      <x:c r="K12" s="2" t="str">
        <x:v>PDF p. 35</x:v>
      </x:c>
      <x:c r="L12" s="2" t="str">
        <x:v>Catalog item</x:v>
      </x:c>
    </x:row>
    <x:row r="13" ht="22" customHeight="1">
      <x:c r="A13" s="2" t="str">
        <x:v>36GR-36GR</x:v>
      </x:c>
      <x:c r="B13" s="2" t="str">
        <x:v>36” Glass Rack</x:v>
      </x:c>
      <x:c r="C13" s="4" t="n">
        <x:v>76.5</x:v>
      </x:c>
      <x:c r="D13" s="4" t="n">
        <x:v>79.56</x:v>
      </x:c>
      <x:c r="E13" s="4" t="n">
        <x:v>87.52</x:v>
      </x:c>
      <x:c r="F13" s="2" t="n">
        <x:v>0</x:v>
      </x:c>
      <x:c r="G13" s="2" t="n">
        <x:v>0</x:v>
      </x:c>
      <x:c r="H13" s="2" t="n">
        <x:v>0</x:v>
      </x:c>
      <x:c r="I13" s="2" t="str"/>
      <x:c r="J13" s="2" t="str"/>
      <x:c r="K13" s="2" t="str">
        <x:v>PDF p. 35</x:v>
      </x:c>
      <x:c r="L13" s="2" t="str">
        <x:v>Catalog item</x:v>
      </x:c>
    </x:row>
    <x:row r="14" ht="22" customHeight="1">
      <x:c r="A14" s="2" t="str">
        <x:v>3DB12</x:v>
      </x:c>
      <x:c r="B14" s="2" t="str">
        <x:v>12” 3 Drawer Base</x:v>
      </x:c>
      <x:c r="C14" s="4" t="n">
        <x:v>163.81</x:v>
      </x:c>
      <x:c r="D14" s="4" t="n">
        <x:v>183.6</x:v>
      </x:c>
      <x:c r="E14" s="4" t="n">
        <x:v>201.96</x:v>
      </x:c>
      <x:c r="F14" s="2" t="n">
        <x:v>1</x:v>
      </x:c>
      <x:c r="G14" s="2" t="n">
        <x:v>12</x:v>
      </x:c>
      <x:c r="H14" s="2" t="n">
        <x:v>3</x:v>
      </x:c>
      <x:c r="I14" s="2" t="str"/>
      <x:c r="J14" s="2" t="str"/>
      <x:c r="K14" s="2" t="str">
        <x:v>PDF p. 35</x:v>
      </x:c>
      <x:c r="L14" s="2" t="str">
        <x:v>Complete cabinet / listed item</x:v>
      </x:c>
    </x:row>
    <x:row r="15" ht="22" customHeight="1">
      <x:c r="A15" s="2" t="str">
        <x:v>3DB15</x:v>
      </x:c>
      <x:c r="B15" s="2" t="str">
        <x:v>15” 3 Drawer Base</x:v>
      </x:c>
      <x:c r="C15" s="4" t="n">
        <x:v>174.62</x:v>
      </x:c>
      <x:c r="D15" s="4" t="n">
        <x:v>185.64</x:v>
      </x:c>
      <x:c r="E15" s="4" t="n">
        <x:v>204.2</x:v>
      </x:c>
      <x:c r="F15" s="2" t="n">
        <x:v>1</x:v>
      </x:c>
      <x:c r="G15" s="2" t="n">
        <x:v>15</x:v>
      </x:c>
      <x:c r="H15" s="2" t="n">
        <x:v>3</x:v>
      </x:c>
      <x:c r="I15" s="2" t="str"/>
      <x:c r="J15" s="2" t="str"/>
      <x:c r="K15" s="2" t="str">
        <x:v>PDF p. 35</x:v>
      </x:c>
      <x:c r="L15" s="2" t="str">
        <x:v>Complete cabinet / listed item</x:v>
      </x:c>
    </x:row>
    <x:row r="16" ht="22" customHeight="1">
      <x:c r="A16" s="2" t="str">
        <x:v>3DB18</x:v>
      </x:c>
      <x:c r="B16" s="2" t="str">
        <x:v>18” 3 Drawer Base</x:v>
      </x:c>
      <x:c r="C16" s="4" t="n">
        <x:v>188.9</x:v>
      </x:c>
      <x:c r="D16" s="4" t="n">
        <x:v>202.16</x:v>
      </x:c>
      <x:c r="E16" s="4" t="n">
        <x:v>222.38</x:v>
      </x:c>
      <x:c r="F16" s="2" t="n">
        <x:v>1</x:v>
      </x:c>
      <x:c r="G16" s="2" t="n">
        <x:v>18</x:v>
      </x:c>
      <x:c r="H16" s="2" t="n">
        <x:v>3</x:v>
      </x:c>
      <x:c r="I16" s="2" t="str"/>
      <x:c r="J16" s="2" t="str"/>
      <x:c r="K16" s="2" t="str">
        <x:v>PDF p. 35</x:v>
      </x:c>
      <x:c r="L16" s="2" t="str">
        <x:v>Complete cabinet / listed item</x:v>
      </x:c>
    </x:row>
    <x:row r="17" ht="22" customHeight="1">
      <x:c r="A17" s="2" t="str">
        <x:v>3DB21</x:v>
      </x:c>
      <x:c r="B17" s="2" t="str">
        <x:v>21” 3 Drawer Base</x:v>
      </x:c>
      <x:c r="C17" s="4" t="n">
        <x:v>204.61</x:v>
      </x:c>
      <x:c r="D17" s="4" t="n">
        <x:v>218.89</x:v>
      </x:c>
      <x:c r="E17" s="4" t="n">
        <x:v>240.78</x:v>
      </x:c>
      <x:c r="F17" s="2" t="n">
        <x:v>1</x:v>
      </x:c>
      <x:c r="G17" s="2" t="n">
        <x:v>21</x:v>
      </x:c>
      <x:c r="H17" s="2" t="n">
        <x:v>3</x:v>
      </x:c>
      <x:c r="I17" s="2" t="str"/>
      <x:c r="J17" s="2" t="str"/>
      <x:c r="K17" s="2" t="str">
        <x:v>PDF p. 35</x:v>
      </x:c>
      <x:c r="L17" s="2" t="str">
        <x:v>Complete cabinet / listed item</x:v>
      </x:c>
    </x:row>
    <x:row r="18" ht="22" customHeight="1">
      <x:c r="A18" s="2" t="str">
        <x:v>3DB24</x:v>
      </x:c>
      <x:c r="B18" s="2" t="str">
        <x:v>24” 3 Drawer Base</x:v>
      </x:c>
      <x:c r="C18" s="4" t="n">
        <x:v>218.48</x:v>
      </x:c>
      <x:c r="D18" s="4" t="n">
        <x:v>233.78</x:v>
      </x:c>
      <x:c r="E18" s="4" t="n">
        <x:v>257.16</x:v>
      </x:c>
      <x:c r="F18" s="2" t="n">
        <x:v>1</x:v>
      </x:c>
      <x:c r="G18" s="2" t="n">
        <x:v>24</x:v>
      </x:c>
      <x:c r="H18" s="2" t="n">
        <x:v>3</x:v>
      </x:c>
      <x:c r="I18" s="2" t="str"/>
      <x:c r="J18" s="2" t="str"/>
      <x:c r="K18" s="2" t="str">
        <x:v>PDF p. 35</x:v>
      </x:c>
      <x:c r="L18" s="2" t="str">
        <x:v>Complete cabinet / listed item</x:v>
      </x:c>
    </x:row>
    <x:row r="19" ht="22" customHeight="1">
      <x:c r="A19" s="2" t="str">
        <x:v>3DB30</x:v>
      </x:c>
      <x:c r="B19" s="2" t="str">
        <x:v>30” 3 Drawer Base</x:v>
      </x:c>
      <x:c r="C19" s="4" t="n">
        <x:v>227.66</x:v>
      </x:c>
      <x:c r="D19" s="4" t="n">
        <x:v>243.58</x:v>
      </x:c>
      <x:c r="E19" s="4" t="n">
        <x:v>267.93</x:v>
      </x:c>
      <x:c r="F19" s="2" t="n">
        <x:v>1</x:v>
      </x:c>
      <x:c r="G19" s="2" t="n">
        <x:v>30</x:v>
      </x:c>
      <x:c r="H19" s="2" t="n">
        <x:v>3</x:v>
      </x:c>
      <x:c r="I19" s="2" t="str"/>
      <x:c r="J19" s="2" t="str"/>
      <x:c r="K19" s="2" t="str">
        <x:v>PDF p. 35</x:v>
      </x:c>
      <x:c r="L19" s="2" t="str">
        <x:v>Complete cabinet / listed item</x:v>
      </x:c>
    </x:row>
    <x:row r="20" ht="22" customHeight="1">
      <x:c r="A20" s="2" t="str">
        <x:v>3DB36</x:v>
      </x:c>
      <x:c r="B20" s="2" t="str">
        <x:v>36” 3 Drawer Base</x:v>
      </x:c>
      <x:c r="C20" s="4" t="n">
        <x:v>243.37</x:v>
      </x:c>
      <x:c r="D20" s="4" t="n">
        <x:v>264.18</x:v>
      </x:c>
      <x:c r="E20" s="4" t="n">
        <x:v>290.6</x:v>
      </x:c>
      <x:c r="F20" s="2" t="n">
        <x:v>1</x:v>
      </x:c>
      <x:c r="G20" s="2" t="n">
        <x:v>36</x:v>
      </x:c>
      <x:c r="H20" s="2" t="n">
        <x:v>3</x:v>
      </x:c>
      <x:c r="I20" s="2" t="str"/>
      <x:c r="J20" s="2" t="str"/>
      <x:c r="K20" s="2" t="str">
        <x:v>PDF p. 35</x:v>
      </x:c>
      <x:c r="L20" s="2" t="str">
        <x:v>Complete cabinet / listed item</x:v>
      </x:c>
    </x:row>
    <x:row r="21" ht="22" customHeight="1">
      <x:c r="A21" s="2" t="str">
        <x:v>3rd Party Interior Delivery</x:v>
      </x:c>
      <x:c r="B21" s="2" t="str">
        <x:v>3rd Party Interior Delivery</x:v>
      </x:c>
      <x:c r="C21" s="4" t="n">
        <x:v>24.48</x:v>
      </x:c>
      <x:c r="D21" s="4" t="n">
        <x:v>24.48</x:v>
      </x:c>
      <x:c r="E21" s="4" t="n">
        <x:v>24.48</x:v>
      </x:c>
      <x:c r="F21" s="2" t="n">
        <x:v>0</x:v>
      </x:c>
      <x:c r="G21" s="2" t="n">
        <x:v>0</x:v>
      </x:c>
      <x:c r="H21" s="2" t="n">
        <x:v>0</x:v>
      </x:c>
      <x:c r="I21" s="2" t="str"/>
      <x:c r="J21" s="2" t="str"/>
      <x:c r="K21" s="2" t="str">
        <x:v>PDF p. 39</x:v>
      </x:c>
      <x:c r="L21" s="2" t="str">
        <x:v>Service / supply</x:v>
      </x:c>
    </x:row>
    <x:row r="22" ht="22" customHeight="1">
      <x:c r="A22" s="2" t="str">
        <x:v>3rd Party Upper Level Delivery</x:v>
      </x:c>
      <x:c r="B22" s="2" t="str">
        <x:v>3rd Party Upper Level Delivery</x:v>
      </x:c>
      <x:c r="C22" s="4" t="n">
        <x:v>35.7</x:v>
      </x:c>
      <x:c r="D22" s="4" t="n">
        <x:v>35.7</x:v>
      </x:c>
      <x:c r="E22" s="4" t="n">
        <x:v>35.7</x:v>
      </x:c>
      <x:c r="F22" s="2" t="n">
        <x:v>0</x:v>
      </x:c>
      <x:c r="G22" s="2" t="n">
        <x:v>0</x:v>
      </x:c>
      <x:c r="H22" s="2" t="n">
        <x:v>0</x:v>
      </x:c>
      <x:c r="I22" s="2" t="str"/>
      <x:c r="J22" s="2" t="str"/>
      <x:c r="K22" s="2" t="str">
        <x:v>PDF p. 39</x:v>
      </x:c>
      <x:c r="L22" s="2" t="str">
        <x:v>Service / supply</x:v>
      </x:c>
    </x:row>
    <x:row r="23" ht="22" customHeight="1">
      <x:c r="A23" s="2" t="str">
        <x:v>Assembly</x:v>
      </x:c>
      <x:c r="B23" s="2" t="str">
        <x:v>Assembly</x:v>
      </x:c>
      <x:c r="C23" s="4" t="n">
        <x:v>6.12</x:v>
      </x:c>
      <x:c r="D23" s="4" t="n">
        <x:v>6.12</x:v>
      </x:c>
      <x:c r="E23" s="4" t="n">
        <x:v>6.12</x:v>
      </x:c>
      <x:c r="F23" s="2" t="n">
        <x:v>0</x:v>
      </x:c>
      <x:c r="G23" s="2" t="n">
        <x:v>0</x:v>
      </x:c>
      <x:c r="H23" s="2" t="n">
        <x:v>0</x:v>
      </x:c>
      <x:c r="I23" s="2" t="str"/>
      <x:c r="J23" s="2" t="str"/>
      <x:c r="K23" s="2" t="str">
        <x:v>PDF p. 39</x:v>
      </x:c>
      <x:c r="L23" s="2" t="str">
        <x:v>Service / supply</x:v>
      </x:c>
    </x:row>
    <x:row r="24" ht="22" customHeight="1">
      <x:c r="A24" s="2" t="str">
        <x:v>B09</x:v>
      </x:c>
      <x:c r="B24" s="2" t="str">
        <x:v>9” Base Cabinet</x:v>
      </x:c>
      <x:c r="C24" s="4" t="n">
        <x:v>105.06</x:v>
      </x:c>
      <x:c r="D24" s="4" t="n">
        <x:v>112.4</x:v>
      </x:c>
      <x:c r="E24" s="4" t="n">
        <x:v>123.64</x:v>
      </x:c>
      <x:c r="F24" s="2" t="n">
        <x:v>1</x:v>
      </x:c>
      <x:c r="G24" s="2" t="n">
        <x:v>9</x:v>
      </x:c>
      <x:c r="H24" s="2" t="n">
        <x:v>2</x:v>
      </x:c>
      <x:c r="I24" s="2" t="str"/>
      <x:c r="J24" s="2" t="str"/>
      <x:c r="K24" s="2" t="str">
        <x:v>PDF p. 35</x:v>
      </x:c>
      <x:c r="L24" s="2" t="str">
        <x:v>Complete cabinet / listed item</x:v>
      </x:c>
    </x:row>
    <x:row r="25" ht="22" customHeight="1">
      <x:c r="A25" s="2" t="str">
        <x:v>B09FHD</x:v>
      </x:c>
      <x:c r="B25" s="2" t="str">
        <x:v>9” Base Cabinet Full Height Door</x:v>
      </x:c>
      <x:c r="C25" s="4" t="n">
        <x:v>90.98</x:v>
      </x:c>
      <x:c r="D25" s="4" t="n">
        <x:v>97.31</x:v>
      </x:c>
      <x:c r="E25" s="4" t="n">
        <x:v>107.04</x:v>
      </x:c>
      <x:c r="F25" s="2" t="n">
        <x:v>1</x:v>
      </x:c>
      <x:c r="G25" s="2" t="n">
        <x:v>9</x:v>
      </x:c>
      <x:c r="H25" s="2" t="n">
        <x:v>0</x:v>
      </x:c>
      <x:c r="I25" s="2" t="str"/>
      <x:c r="J25" s="2" t="str"/>
      <x:c r="K25" s="2" t="str">
        <x:v>PDF p. 35</x:v>
      </x:c>
      <x:c r="L25" s="2" t="str">
        <x:v>Complete cabinet / listed item</x:v>
      </x:c>
    </x:row>
    <x:row r="26" ht="22" customHeight="1">
      <x:c r="A26" s="2" t="str">
        <x:v>B12</x:v>
      </x:c>
      <x:c r="B26" s="2" t="str">
        <x:v>12” Base Cabinet</x:v>
      </x:c>
      <x:c r="C26" s="4" t="n">
        <x:v>114.65</x:v>
      </x:c>
      <x:c r="D26" s="4" t="n">
        <x:v>125.46</x:v>
      </x:c>
      <x:c r="E26" s="4" t="n">
        <x:v>138.01</x:v>
      </x:c>
      <x:c r="F26" s="2" t="n">
        <x:v>1</x:v>
      </x:c>
      <x:c r="G26" s="2" t="n">
        <x:v>12</x:v>
      </x:c>
      <x:c r="H26" s="2" t="n">
        <x:v>2</x:v>
      </x:c>
      <x:c r="I26" s="2" t="str"/>
      <x:c r="J26" s="2" t="str"/>
      <x:c r="K26" s="2" t="str">
        <x:v>PDF p. 35</x:v>
      </x:c>
      <x:c r="L26" s="2" t="str">
        <x:v>Complete cabinet / listed item</x:v>
      </x:c>
    </x:row>
    <x:row r="27" ht="22" customHeight="1">
      <x:c r="A27" s="2" t="str">
        <x:v>B15</x:v>
      </x:c>
      <x:c r="B27" s="2" t="str">
        <x:v>15” Base Cabinet</x:v>
      </x:c>
      <x:c r="C27" s="4" t="n">
        <x:v>125.46</x:v>
      </x:c>
      <x:c r="D27" s="4" t="n">
        <x:v>136.68</x:v>
      </x:c>
      <x:c r="E27" s="4" t="n">
        <x:v>150.35</x:v>
      </x:c>
      <x:c r="F27" s="2" t="n">
        <x:v>1</x:v>
      </x:c>
      <x:c r="G27" s="2" t="n">
        <x:v>15</x:v>
      </x:c>
      <x:c r="H27" s="2" t="n">
        <x:v>2</x:v>
      </x:c>
      <x:c r="I27" s="2" t="str"/>
      <x:c r="J27" s="2" t="str"/>
      <x:c r="K27" s="2" t="str">
        <x:v>PDF p. 35</x:v>
      </x:c>
      <x:c r="L27" s="2" t="str">
        <x:v>Complete cabinet / listed item</x:v>
      </x:c>
    </x:row>
    <x:row r="28" ht="22" customHeight="1">
      <x:c r="A28" s="2" t="str">
        <x:v>B18</x:v>
      </x:c>
      <x:c r="B28" s="2" t="str">
        <x:v>18” Base Cabinet</x:v>
      </x:c>
      <x:c r="C28" s="4" t="n">
        <x:v>130.97</x:v>
      </x:c>
      <x:c r="D28" s="4" t="n">
        <x:v>143.82</x:v>
      </x:c>
      <x:c r="E28" s="4" t="n">
        <x:v>158.2</x:v>
      </x:c>
      <x:c r="F28" s="2" t="n">
        <x:v>1</x:v>
      </x:c>
      <x:c r="G28" s="2" t="n">
        <x:v>18</x:v>
      </x:c>
      <x:c r="H28" s="2" t="n">
        <x:v>2</x:v>
      </x:c>
      <x:c r="I28" s="2" t="str"/>
      <x:c r="J28" s="2" t="str"/>
      <x:c r="K28" s="2" t="str">
        <x:v>PDF p. 35</x:v>
      </x:c>
      <x:c r="L28" s="2" t="str">
        <x:v>Complete cabinet / listed item</x:v>
      </x:c>
    </x:row>
    <x:row r="29" ht="22" customHeight="1">
      <x:c r="A29" s="2" t="str">
        <x:v>B21</x:v>
      </x:c>
      <x:c r="B29" s="2" t="str">
        <x:v>21” Base Cabinet</x:v>
      </x:c>
      <x:c r="C29" s="4" t="n">
        <x:v>139.74</x:v>
      </x:c>
      <x:c r="D29" s="4" t="n">
        <x:v>153</x:v>
      </x:c>
      <x:c r="E29" s="4" t="n">
        <x:v>168.3</x:v>
      </x:c>
      <x:c r="F29" s="2" t="n">
        <x:v>1</x:v>
      </x:c>
      <x:c r="G29" s="2" t="n">
        <x:v>21</x:v>
      </x:c>
      <x:c r="H29" s="2" t="n">
        <x:v>2</x:v>
      </x:c>
      <x:c r="I29" s="2" t="str"/>
      <x:c r="J29" s="2" t="str"/>
      <x:c r="K29" s="2" t="str">
        <x:v>PDF p. 35</x:v>
      </x:c>
      <x:c r="L29" s="2" t="str">
        <x:v>Complete cabinet / listed item</x:v>
      </x:c>
    </x:row>
    <x:row r="30" ht="22" customHeight="1">
      <x:c r="A30" s="2" t="str">
        <x:v>B24</x:v>
      </x:c>
      <x:c r="B30" s="2" t="str">
        <x:v>24” Base Cabinet</x:v>
      </x:c>
      <x:c r="C30" s="4" t="n">
        <x:v>149.53</x:v>
      </x:c>
      <x:c r="D30" s="4" t="n">
        <x:v>164.22</x:v>
      </x:c>
      <x:c r="E30" s="4" t="n">
        <x:v>180.64</x:v>
      </x:c>
      <x:c r="F30" s="2" t="n">
        <x:v>1</x:v>
      </x:c>
      <x:c r="G30" s="2" t="n">
        <x:v>24</x:v>
      </x:c>
      <x:c r="H30" s="2" t="n">
        <x:v>3</x:v>
      </x:c>
      <x:c r="I30" s="2" t="str"/>
      <x:c r="J30" s="2" t="str"/>
      <x:c r="K30" s="2" t="str">
        <x:v>PDF p. 35</x:v>
      </x:c>
      <x:c r="L30" s="2" t="str">
        <x:v>Complete cabinet / listed item</x:v>
      </x:c>
    </x:row>
    <x:row r="31" ht="22" customHeight="1">
      <x:c r="A31" s="2" t="str">
        <x:v>B24FHD</x:v>
      </x:c>
      <x:c r="B31" s="2" t="str">
        <x:v>24” Base Cabinet Full Height Door</x:v>
      </x:c>
      <x:c r="C31" s="4" t="n">
        <x:v>139.33</x:v>
      </x:c>
      <x:c r="D31" s="4" t="n">
        <x:v>154.02</x:v>
      </x:c>
      <x:c r="E31" s="4" t="n">
        <x:v>169.42</x:v>
      </x:c>
      <x:c r="F31" s="2" t="n">
        <x:v>1</x:v>
      </x:c>
      <x:c r="G31" s="2" t="n">
        <x:v>24</x:v>
      </x:c>
      <x:c r="H31" s="2" t="n">
        <x:v>2</x:v>
      </x:c>
      <x:c r="I31" s="2" t="str"/>
      <x:c r="J31" s="2" t="str"/>
      <x:c r="K31" s="2" t="str">
        <x:v>PDF p. 35</x:v>
      </x:c>
      <x:c r="L31" s="2" t="str">
        <x:v>Complete cabinet / listed item</x:v>
      </x:c>
    </x:row>
    <x:row r="32" ht="22" customHeight="1">
      <x:c r="A32" s="2" t="str">
        <x:v>B27</x:v>
      </x:c>
      <x:c r="B32" s="2" t="str">
        <x:v>27” Base Cabinet</x:v>
      </x:c>
      <x:c r="C32" s="4" t="n">
        <x:v>180.13</x:v>
      </x:c>
      <x:c r="D32" s="4" t="n">
        <x:v>195.84</x:v>
      </x:c>
      <x:c r="E32" s="4" t="n">
        <x:v>215.42</x:v>
      </x:c>
      <x:c r="F32" s="2" t="n">
        <x:v>1</x:v>
      </x:c>
      <x:c r="G32" s="2" t="n">
        <x:v>27</x:v>
      </x:c>
      <x:c r="H32" s="2" t="n">
        <x:v>3</x:v>
      </x:c>
      <x:c r="I32" s="2" t="str"/>
      <x:c r="J32" s="2" t="str"/>
      <x:c r="K32" s="2" t="str">
        <x:v>PDF p. 35</x:v>
      </x:c>
      <x:c r="L32" s="2" t="str">
        <x:v>Complete cabinet / listed item</x:v>
      </x:c>
    </x:row>
    <x:row r="33" ht="22" customHeight="1">
      <x:c r="A33" s="2" t="str">
        <x:v>B30</x:v>
      </x:c>
      <x:c r="B33" s="2" t="str">
        <x:v>30” Base Cabinet</x:v>
      </x:c>
      <x:c r="C33" s="4" t="n">
        <x:v>186.66</x:v>
      </x:c>
      <x:c r="D33" s="4" t="n">
        <x:v>207.26</x:v>
      </x:c>
      <x:c r="E33" s="4" t="n">
        <x:v>227.99</x:v>
      </x:c>
      <x:c r="F33" s="2" t="n">
        <x:v>1</x:v>
      </x:c>
      <x:c r="G33" s="2" t="n">
        <x:v>30</x:v>
      </x:c>
      <x:c r="H33" s="2" t="n">
        <x:v>3</x:v>
      </x:c>
      <x:c r="I33" s="2" t="str"/>
      <x:c r="J33" s="2" t="str"/>
      <x:c r="K33" s="2" t="str">
        <x:v>PDF p. 35</x:v>
      </x:c>
      <x:c r="L33" s="2" t="str">
        <x:v>Complete cabinet / listed item</x:v>
      </x:c>
    </x:row>
    <x:row r="34" ht="22" customHeight="1">
      <x:c r="A34" s="2" t="str">
        <x:v>B33</x:v>
      </x:c>
      <x:c r="B34" s="2" t="str">
        <x:v>33” Base Cabinet</x:v>
      </x:c>
      <x:c r="C34" s="4" t="n">
        <x:v>195.43</x:v>
      </x:c>
      <x:c r="D34" s="4" t="n">
        <x:v>215.42</x:v>
      </x:c>
      <x:c r="E34" s="4" t="n">
        <x:v>236.97</x:v>
      </x:c>
      <x:c r="F34" s="2" t="n">
        <x:v>1</x:v>
      </x:c>
      <x:c r="G34" s="2" t="n">
        <x:v>33</x:v>
      </x:c>
      <x:c r="H34" s="2" t="n">
        <x:v>3</x:v>
      </x:c>
      <x:c r="I34" s="2" t="str"/>
      <x:c r="J34" s="2" t="str"/>
      <x:c r="K34" s="2" t="str">
        <x:v>PDF p. 35</x:v>
      </x:c>
      <x:c r="L34" s="2" t="str">
        <x:v>Complete cabinet / listed item</x:v>
      </x:c>
    </x:row>
    <x:row r="35" ht="22" customHeight="1">
      <x:c r="A35" s="2" t="str">
        <x:v>B36</x:v>
      </x:c>
      <x:c r="B35" s="2" t="str">
        <x:v>36” Base Cabinet</x:v>
      </x:c>
      <x:c r="C35" s="4" t="n">
        <x:v>202.98</x:v>
      </x:c>
      <x:c r="D35" s="4" t="n">
        <x:v>225.62</x:v>
      </x:c>
      <x:c r="E35" s="4" t="n">
        <x:v>248.19</x:v>
      </x:c>
      <x:c r="F35" s="2" t="n">
        <x:v>1</x:v>
      </x:c>
      <x:c r="G35" s="2" t="n">
        <x:v>36</x:v>
      </x:c>
      <x:c r="H35" s="2" t="n">
        <x:v>4</x:v>
      </x:c>
      <x:c r="I35" s="2" t="str"/>
      <x:c r="J35" s="2" t="str"/>
      <x:c r="K35" s="2" t="str">
        <x:v>PDF p. 35</x:v>
      </x:c>
      <x:c r="L35" s="2" t="str">
        <x:v>Complete cabinet / listed item</x:v>
      </x:c>
    </x:row>
    <x:row r="36" ht="22" customHeight="1">
      <x:c r="A36" s="2" t="str">
        <x:v>B42</x:v>
      </x:c>
      <x:c r="B36" s="2" t="str">
        <x:v>42” Base Cabinet</x:v>
      </x:c>
      <x:c r="C36" s="4" t="n">
        <x:v>246.64</x:v>
      </x:c>
      <x:c r="D36" s="4" t="n">
        <x:v>264.18</x:v>
      </x:c>
      <x:c r="E36" s="4" t="n">
        <x:v>290.6</x:v>
      </x:c>
      <x:c r="F36" s="2" t="n">
        <x:v>1</x:v>
      </x:c>
      <x:c r="G36" s="2" t="n">
        <x:v>42</x:v>
      </x:c>
      <x:c r="H36" s="2" t="n">
        <x:v>4</x:v>
      </x:c>
      <x:c r="I36" s="2" t="str"/>
      <x:c r="J36" s="2" t="str"/>
      <x:c r="K36" s="2" t="str">
        <x:v>PDF p. 35</x:v>
      </x:c>
      <x:c r="L36" s="2" t="str">
        <x:v>Complete cabinet / listed item</x:v>
      </x:c>
    </x:row>
    <x:row r="37" ht="22" customHeight="1">
      <x:c r="A37" s="2" t="str">
        <x:v>B9</x:v>
      </x:c>
      <x:c r="B37" s="2" t="str">
        <x:v>9” Base Cabinet</x:v>
      </x:c>
      <x:c r="C37" s="4" t="n">
        <x:v>105.06</x:v>
      </x:c>
      <x:c r="D37" s="4" t="n">
        <x:v>112.4</x:v>
      </x:c>
      <x:c r="E37" s="4" t="n">
        <x:v>123.64</x:v>
      </x:c>
      <x:c r="F37" s="2" t="n">
        <x:v>1</x:v>
      </x:c>
      <x:c r="G37" s="2" t="n">
        <x:v>9</x:v>
      </x:c>
      <x:c r="H37" s="2" t="n">
        <x:v>2</x:v>
      </x:c>
      <x:c r="I37" s="2" t="str"/>
      <x:c r="J37" s="2" t="str">
        <x:v>Alias for catalog SKU B09. </x:v>
      </x:c>
      <x:c r="K37" s="2" t="str">
        <x:v>PDF p. 35</x:v>
      </x:c>
      <x:c r="L37" s="2" t="str">
        <x:v>Complete cabinet / listed item</x:v>
      </x:c>
    </x:row>
    <x:row r="38" ht="22" customHeight="1">
      <x:c r="A38" s="2" t="str">
        <x:v>B9FHD</x:v>
      </x:c>
      <x:c r="B38" s="2" t="str">
        <x:v>9” Base Cabinet Full Height Door</x:v>
      </x:c>
      <x:c r="C38" s="4" t="n">
        <x:v>90.98</x:v>
      </x:c>
      <x:c r="D38" s="4" t="n">
        <x:v>97.31</x:v>
      </x:c>
      <x:c r="E38" s="4" t="n">
        <x:v>107.04</x:v>
      </x:c>
      <x:c r="F38" s="2" t="n">
        <x:v>1</x:v>
      </x:c>
      <x:c r="G38" s="2" t="n">
        <x:v>9</x:v>
      </x:c>
      <x:c r="H38" s="2" t="n">
        <x:v>0</x:v>
      </x:c>
      <x:c r="I38" s="2" t="str"/>
      <x:c r="J38" s="2" t="str">
        <x:v>Alias for catalog SKU B09FHD. </x:v>
      </x:c>
      <x:c r="K38" s="2" t="str">
        <x:v>PDF p. 35</x:v>
      </x:c>
      <x:c r="L38" s="2" t="str">
        <x:v>Complete cabinet / listed item</x:v>
      </x:c>
    </x:row>
    <x:row r="39" ht="22" customHeight="1">
      <x:c r="A39" s="2" t="str">
        <x:v>BBC42</x:v>
      </x:c>
      <x:c r="B39" s="2" t="str">
        <x:v>42” Base Blind Corner - L/R</x:v>
      </x:c>
      <x:c r="C39" s="4" t="n">
        <x:v>192.17</x:v>
      </x:c>
      <x:c r="D39" s="4" t="n">
        <x:v>209.3</x:v>
      </x:c>
      <x:c r="E39" s="4" t="n">
        <x:v>230.23</x:v>
      </x:c>
      <x:c r="F39" s="2" t="n">
        <x:v>1</x:v>
      </x:c>
      <x:c r="G39" s="2" t="n">
        <x:v>42</x:v>
      </x:c>
      <x:c r="H39" s="2" t="n">
        <x:v>2</x:v>
      </x:c>
      <x:c r="I39" s="2" t="str"/>
      <x:c r="J39" s="2" t="str"/>
      <x:c r="K39" s="2" t="str">
        <x:v>PDF p. 35</x:v>
      </x:c>
      <x:c r="L39" s="2" t="str">
        <x:v>Complete cabinet / listed item</x:v>
      </x:c>
    </x:row>
    <x:row r="40" ht="22" customHeight="1">
      <x:c r="A40" s="2" t="str">
        <x:v>BEC24</x:v>
      </x:c>
      <x:c r="B40" s="2" t="str">
        <x:v>24” Base End Cabinet</x:v>
      </x:c>
      <x:c r="C40" s="4" t="n">
        <x:v>190.94</x:v>
      </x:c>
      <x:c r="D40" s="4" t="n">
        <x:v>200.94</x:v>
      </x:c>
      <x:c r="E40" s="4" t="n">
        <x:v>221.03</x:v>
      </x:c>
      <x:c r="F40" s="2" t="n">
        <x:v>1</x:v>
      </x:c>
      <x:c r="G40" s="2" t="n">
        <x:v>24</x:v>
      </x:c>
      <x:c r="H40" s="2" t="n">
        <x:v>2</x:v>
      </x:c>
      <x:c r="I40" s="2" t="str"/>
      <x:c r="J40" s="2" t="str"/>
      <x:c r="K40" s="2" t="str">
        <x:v>PDF p. 35</x:v>
      </x:c>
      <x:c r="L40" s="2" t="str">
        <x:v>Complete cabinet / listed item</x:v>
      </x:c>
    </x:row>
    <x:row r="41" ht="22" customHeight="1">
      <x:c r="A41" s="2" t="str">
        <x:v>BES09 L/R</x:v>
      </x:c>
      <x:c r="B41" s="2" t="str">
        <x:v>9” Base End Shelf - L/R</x:v>
      </x:c>
      <x:c r="C41" s="4" t="n">
        <x:v>120.16</x:v>
      </x:c>
      <x:c r="D41" s="4" t="n">
        <x:v>123.42</x:v>
      </x:c>
      <x:c r="E41" s="4" t="n">
        <x:v>135.76</x:v>
      </x:c>
      <x:c r="F41" s="2" t="n">
        <x:v>1</x:v>
      </x:c>
      <x:c r="G41" s="2" t="n">
        <x:v>9</x:v>
      </x:c>
      <x:c r="H41" s="2" t="n">
        <x:v>0</x:v>
      </x:c>
      <x:c r="I41" s="2" t="str"/>
      <x:c r="J41" s="2" t="str"/>
      <x:c r="K41" s="2" t="str">
        <x:v>PDF p. 35</x:v>
      </x:c>
      <x:c r="L41" s="2" t="str">
        <x:v>Complete cabinet / listed item</x:v>
      </x:c>
    </x:row>
    <x:row r="42" ht="22" customHeight="1">
      <x:c r="A42" s="2" t="str">
        <x:v>BFD21</x:v>
      </x:c>
      <x:c r="B42" s="2" t="str">
        <x:v>21’’ Base False Door</x:v>
      </x:c>
      <x:c r="C42" s="4" t="n">
        <x:v>43.86</x:v>
      </x:c>
      <x:c r="D42" s="4" t="n">
        <x:v>55.08</x:v>
      </x:c>
      <x:c r="E42" s="4" t="n">
        <x:v>60.59</x:v>
      </x:c>
      <x:c r="F42" s="2" t="n">
        <x:v>0</x:v>
      </x:c>
      <x:c r="G42" s="2" t="n">
        <x:v>0</x:v>
      </x:c>
      <x:c r="H42" s="2" t="n">
        <x:v>0</x:v>
      </x:c>
      <x:c r="I42" s="2" t="str"/>
      <x:c r="J42" s="2" t="str"/>
      <x:c r="K42" s="2" t="str">
        <x:v>PDF p. 35</x:v>
      </x:c>
      <x:c r="L42" s="2" t="str">
        <x:v>Complete cabinet / listed item</x:v>
      </x:c>
    </x:row>
    <x:row r="43" ht="22" customHeight="1">
      <x:c r="A43" s="2" t="str">
        <x:v>BFD24</x:v>
      </x:c>
      <x:c r="B43" s="2" t="str">
        <x:v>24” Base False Door</x:v>
      </x:c>
      <x:c r="C43" s="4" t="n">
        <x:v>61.2</x:v>
      </x:c>
      <x:c r="D43" s="4" t="n">
        <x:v>65.48</x:v>
      </x:c>
      <x:c r="E43" s="4" t="n">
        <x:v>72.03</x:v>
      </x:c>
      <x:c r="F43" s="2" t="n">
        <x:v>0</x:v>
      </x:c>
      <x:c r="G43" s="2" t="n">
        <x:v>0</x:v>
      </x:c>
      <x:c r="H43" s="2" t="n">
        <x:v>0</x:v>
      </x:c>
      <x:c r="I43" s="2" t="str"/>
      <x:c r="J43" s="2" t="str"/>
      <x:c r="K43" s="2" t="str">
        <x:v>PDF p. 35</x:v>
      </x:c>
      <x:c r="L43" s="2" t="str">
        <x:v>Complete cabinet / listed item</x:v>
      </x:c>
    </x:row>
    <x:row r="44" ht="22" customHeight="1">
      <x:c r="A44" s="2" t="str">
        <x:v>BLS33</x:v>
      </x:c>
      <x:c r="B44" s="2" t="str">
        <x:v>33” Base Lazy Susan</x:v>
      </x:c>
      <x:c r="C44" s="4" t="n">
        <x:v>194.41</x:v>
      </x:c>
      <x:c r="D44" s="4" t="n">
        <x:v>209.51</x:v>
      </x:c>
      <x:c r="E44" s="4" t="n">
        <x:v>230.44</x:v>
      </x:c>
      <x:c r="F44" s="2" t="n">
        <x:v>1</x:v>
      </x:c>
      <x:c r="G44" s="2" t="n">
        <x:v>33</x:v>
      </x:c>
      <x:c r="H44" s="2" t="n">
        <x:v>1</x:v>
      </x:c>
      <x:c r="I44" s="2" t="str"/>
      <x:c r="J44" s="2" t="str">
        <x:v>Alias for catalog SKU BLS33-BLS33. </x:v>
      </x:c>
      <x:c r="K44" s="2" t="str">
        <x:v>PDF p. 35</x:v>
      </x:c>
      <x:c r="L44" s="2" t="str">
        <x:v>Complete cabinet / listed item</x:v>
      </x:c>
    </x:row>
    <x:row r="45" ht="22" customHeight="1">
      <x:c r="A45" s="2" t="str">
        <x:v>BLS33-BLS33</x:v>
      </x:c>
      <x:c r="B45" s="2" t="str">
        <x:v>33” Base Lazy Susan</x:v>
      </x:c>
      <x:c r="C45" s="4" t="n">
        <x:v>194.41</x:v>
      </x:c>
      <x:c r="D45" s="4" t="n">
        <x:v>209.51</x:v>
      </x:c>
      <x:c r="E45" s="4" t="n">
        <x:v>230.44</x:v>
      </x:c>
      <x:c r="F45" s="2" t="n">
        <x:v>1</x:v>
      </x:c>
      <x:c r="G45" s="2" t="n">
        <x:v>33</x:v>
      </x:c>
      <x:c r="H45" s="2" t="n">
        <x:v>1</x:v>
      </x:c>
      <x:c r="I45" s="2" t="str"/>
      <x:c r="J45" s="2" t="str"/>
      <x:c r="K45" s="2" t="str">
        <x:v>PDF p. 35</x:v>
      </x:c>
      <x:c r="L45" s="2" t="str">
        <x:v>Complete cabinet / listed item</x:v>
      </x:c>
    </x:row>
    <x:row r="46" ht="22" customHeight="1">
      <x:c r="A46" s="2" t="str">
        <x:v>BLS36</x:v>
      </x:c>
      <x:c r="B46" s="2" t="str">
        <x:v>36” Base Lazy Susan</x:v>
      </x:c>
      <x:c r="C46" s="4" t="n">
        <x:v>216.04</x:v>
      </x:c>
      <x:c r="D46" s="4" t="n">
        <x:v>232.76</x:v>
      </x:c>
      <x:c r="E46" s="4" t="n">
        <x:v>256.04</x:v>
      </x:c>
      <x:c r="F46" s="2" t="n">
        <x:v>1</x:v>
      </x:c>
      <x:c r="G46" s="2" t="n">
        <x:v>36</x:v>
      </x:c>
      <x:c r="H46" s="2" t="n">
        <x:v>1</x:v>
      </x:c>
      <x:c r="I46" s="2" t="str"/>
      <x:c r="J46" s="2" t="str">
        <x:v>Alias for catalog SKU BLS36-BLS36. </x:v>
      </x:c>
      <x:c r="K46" s="2" t="str">
        <x:v>PDF p. 35</x:v>
      </x:c>
      <x:c r="L46" s="2" t="str">
        <x:v>Complete cabinet / listed item</x:v>
      </x:c>
    </x:row>
    <x:row r="47" ht="22" customHeight="1">
      <x:c r="A47" s="2" t="str">
        <x:v>BLS36-BLS36</x:v>
      </x:c>
      <x:c r="B47" s="2" t="str">
        <x:v>36” Base Lazy Susan</x:v>
      </x:c>
      <x:c r="C47" s="4" t="n">
        <x:v>216.04</x:v>
      </x:c>
      <x:c r="D47" s="4" t="n">
        <x:v>232.76</x:v>
      </x:c>
      <x:c r="E47" s="4" t="n">
        <x:v>256.04</x:v>
      </x:c>
      <x:c r="F47" s="2" t="n">
        <x:v>1</x:v>
      </x:c>
      <x:c r="G47" s="2" t="n">
        <x:v>36</x:v>
      </x:c>
      <x:c r="H47" s="2" t="n">
        <x:v>1</x:v>
      </x:c>
      <x:c r="I47" s="2" t="str"/>
      <x:c r="J47" s="2" t="str"/>
      <x:c r="K47" s="2" t="str">
        <x:v>PDF p. 35</x:v>
      </x:c>
      <x:c r="L47" s="2" t="str">
        <x:v>Complete cabinet / listed item</x:v>
      </x:c>
    </x:row>
    <x:row r="48" ht="22" customHeight="1">
      <x:c r="A48" s="2" t="str">
        <x:v>BM8</x:v>
      </x:c>
      <x:c r="B48" s="2" t="str">
        <x:v>8’ Base Molding</x:v>
      </x:c>
      <x:c r="C48" s="4" t="n">
        <x:v>37.13</x:v>
      </x:c>
      <x:c r="D48" s="4" t="n">
        <x:v>39.78</x:v>
      </x:c>
      <x:c r="E48" s="4" t="n">
        <x:v>43.76</x:v>
      </x:c>
      <x:c r="F48" s="2" t="n">
        <x:v>0</x:v>
      </x:c>
      <x:c r="G48" s="2" t="n">
        <x:v>0</x:v>
      </x:c>
      <x:c r="H48" s="2" t="n">
        <x:v>0</x:v>
      </x:c>
      <x:c r="I48" s="2" t="str"/>
      <x:c r="J48" s="2" t="str"/>
      <x:c r="K48" s="2" t="str">
        <x:v>PDF p. 35</x:v>
      </x:c>
      <x:c r="L48" s="2" t="str">
        <x:v>Complete cabinet / listed item</x:v>
      </x:c>
    </x:row>
    <x:row r="49" ht="22" customHeight="1">
      <x:c r="A49" s="2" t="str">
        <x:v>BMC24</x:v>
      </x:c>
      <x:c r="B49" s="2" t="str">
        <x:v>24” Base Microwave Cabinet</x:v>
      </x:c>
      <x:c r="C49" s="4" t="n">
        <x:v>178.83</x:v>
      </x:c>
      <x:c r="D49" s="4" t="n">
        <x:v>194.98</x:v>
      </x:c>
      <x:c r="E49" s="4" t="n">
        <x:v>214.48</x:v>
      </x:c>
      <x:c r="F49" s="2" t="n">
        <x:v>1</x:v>
      </x:c>
      <x:c r="G49" s="2" t="n">
        <x:v>24</x:v>
      </x:c>
      <x:c r="H49" s="2" t="n">
        <x:v>0</x:v>
      </x:c>
      <x:c r="I49" s="2" t="str"/>
      <x:c r="J49" s="2" t="str"/>
      <x:c r="K49" s="2" t="str">
        <x:v>PDF p. 35</x:v>
      </x:c>
      <x:c r="L49" s="2" t="str">
        <x:v>Complete cabinet / listed item</x:v>
      </x:c>
    </x:row>
    <x:row r="50" ht="22" customHeight="1">
      <x:c r="A50" s="2" t="str">
        <x:v>BMC30</x:v>
      </x:c>
      <x:c r="B50" s="2" t="str">
        <x:v>30” Base Microwave Cabinet</x:v>
      </x:c>
      <x:c r="C50" s="4" t="n">
        <x:v>195.53</x:v>
      </x:c>
      <x:c r="D50" s="4" t="n">
        <x:v>211.14</x:v>
      </x:c>
      <x:c r="E50" s="4" t="n">
        <x:v>232.25</x:v>
      </x:c>
      <x:c r="F50" s="2" t="n">
        <x:v>1</x:v>
      </x:c>
      <x:c r="G50" s="2" t="n">
        <x:v>30</x:v>
      </x:c>
      <x:c r="H50" s="2" t="n">
        <x:v>0</x:v>
      </x:c>
      <x:c r="I50" s="2" t="str"/>
      <x:c r="J50" s="2" t="str"/>
      <x:c r="K50" s="2" t="str">
        <x:v>PDF p. 35</x:v>
      </x:c>
      <x:c r="L50" s="2" t="str">
        <x:v>Complete cabinet / listed item</x:v>
      </x:c>
    </x:row>
    <x:row r="51" ht="22" customHeight="1">
      <x:c r="A51" s="2" t="str">
        <x:v>BWRC6</x:v>
      </x:c>
      <x:c r="B51" s="2" t="str">
        <x:v>6” Spice Drawer</x:v>
      </x:c>
      <x:c r="C51" s="4" t="n">
        <x:v>146.88</x:v>
      </x:c>
      <x:c r="D51" s="4" t="n">
        <x:v>157.08</x:v>
      </x:c>
      <x:c r="E51" s="4" t="n">
        <x:v>172.79</x:v>
      </x:c>
      <x:c r="F51" s="2" t="n">
        <x:v>1</x:v>
      </x:c>
      <x:c r="G51" s="2" t="n">
        <x:v>6</x:v>
      </x:c>
      <x:c r="H51" s="2" t="n">
        <x:v>0</x:v>
      </x:c>
      <x:c r="I51" s="2" t="str"/>
      <x:c r="J51" s="2" t="str"/>
      <x:c r="K51" s="2" t="str">
        <x:v>PDF p. 35</x:v>
      </x:c>
      <x:c r="L51" s="2" t="str">
        <x:v>Catalog item</x:v>
      </x:c>
    </x:row>
    <x:row r="52" ht="22" customHeight="1">
      <x:c r="A52" s="2" t="str">
        <x:v>Cheyenne - 3rd Party Delivery</x:v>
      </x:c>
      <x:c r="B52" s="2" t="str">
        <x:v>Cheyenne - 3rd Party Delivery</x:v>
      </x:c>
      <x:c r="C52" s="4" t="n">
        <x:v>212.16</x:v>
      </x:c>
      <x:c r="D52" s="4" t="n">
        <x:v>212.16</x:v>
      </x:c>
      <x:c r="E52" s="4" t="n">
        <x:v>212.16</x:v>
      </x:c>
      <x:c r="F52" s="2" t="n">
        <x:v>0</x:v>
      </x:c>
      <x:c r="G52" s="2" t="n">
        <x:v>0</x:v>
      </x:c>
      <x:c r="H52" s="2" t="n">
        <x:v>0</x:v>
      </x:c>
      <x:c r="I52" s="2" t="str"/>
      <x:c r="J52" s="2" t="str"/>
      <x:c r="K52" s="2" t="str">
        <x:v>PDF p. 39</x:v>
      </x:c>
      <x:c r="L52" s="2" t="str">
        <x:v>Service / supply</x:v>
      </x:c>
    </x:row>
    <x:row r="53" ht="22" customHeight="1">
      <x:c r="A53" s="2" t="str">
        <x:v>CO Springs - 3rd Party Delivery</x:v>
      </x:c>
      <x:c r="B53" s="2" t="str">
        <x:v>CO Springs - 3rd Party Delivery</x:v>
      </x:c>
      <x:c r="C53" s="4" t="n">
        <x:v>118.32</x:v>
      </x:c>
      <x:c r="D53" s="4" t="n">
        <x:v>118.32</x:v>
      </x:c>
      <x:c r="E53" s="4" t="n">
        <x:v>118.32</x:v>
      </x:c>
      <x:c r="F53" s="2" t="n">
        <x:v>0</x:v>
      </x:c>
      <x:c r="G53" s="2" t="n">
        <x:v>0</x:v>
      </x:c>
      <x:c r="H53" s="2" t="n">
        <x:v>0</x:v>
      </x:c>
      <x:c r="I53" s="2" t="str"/>
      <x:c r="J53" s="2" t="str"/>
      <x:c r="K53" s="2" t="str">
        <x:v>PDF p. 39</x:v>
      </x:c>
      <x:c r="L53" s="2" t="str">
        <x:v>Service / supply</x:v>
      </x:c>
    </x:row>
    <x:row r="54" ht="22" customHeight="1">
      <x:c r="A54" s="2" t="str">
        <x:v>Cove Molding</x:v>
      </x:c>
      <x:c r="B54" s="2" t="str">
        <x:v>Cove Molding</x:v>
      </x:c>
      <x:c r="C54" s="4" t="n">
        <x:v>21.83</x:v>
      </x:c>
      <x:c r="D54" s="4" t="n">
        <x:v>22.85</x:v>
      </x:c>
      <x:c r="E54" s="4" t="n">
        <x:v>25.13</x:v>
      </x:c>
      <x:c r="F54" s="2" t="n">
        <x:v>0</x:v>
      </x:c>
      <x:c r="G54" s="2" t="n">
        <x:v>0</x:v>
      </x:c>
      <x:c r="H54" s="2" t="n">
        <x:v>0</x:v>
      </x:c>
      <x:c r="I54" s="2" t="str"/>
      <x:c r="J54" s="2" t="str"/>
      <x:c r="K54" s="2" t="str">
        <x:v>PDF p. 35</x:v>
      </x:c>
      <x:c r="L54" s="2" t="str">
        <x:v>Catalog item</x:v>
      </x:c>
    </x:row>
    <x:row r="55" ht="22" customHeight="1">
      <x:c r="A55" s="2" t="str">
        <x:v>CSB42</x:v>
      </x:c>
      <x:c r="B55" s="2" t="str">
        <x:v>42” Corner Sink Base Cabinet</x:v>
      </x:c>
      <x:c r="C55" s="4" t="n">
        <x:v>182.17</x:v>
      </x:c>
      <x:c r="D55" s="4" t="n">
        <x:v>194.82</x:v>
      </x:c>
      <x:c r="E55" s="4" t="n">
        <x:v>214.3</x:v>
      </x:c>
      <x:c r="F55" s="2" t="n">
        <x:v>1</x:v>
      </x:c>
      <x:c r="G55" s="2" t="n">
        <x:v>42</x:v>
      </x:c>
      <x:c r="H55" s="2" t="n">
        <x:v>2</x:v>
      </x:c>
      <x:c r="I55" s="2" t="str"/>
      <x:c r="J55" s="2" t="str"/>
      <x:c r="K55" s="2" t="str">
        <x:v>PDF p. 35</x:v>
      </x:c>
      <x:c r="L55" s="2" t="str">
        <x:v>Complete cabinet / listed item</x:v>
      </x:c>
    </x:row>
    <x:row r="56" ht="22" customHeight="1">
      <x:c r="A56" s="2" t="str">
        <x:v>Delivery 1 - 50 Miles</x:v>
      </x:c>
      <x:c r="B56" s="2" t="str">
        <x:v>Delivery 1 - 50 Miles</x:v>
      </x:c>
      <x:c r="C56" s="4" t="n">
        <x:v>51</x:v>
      </x:c>
      <x:c r="D56" s="4" t="n">
        <x:v>51</x:v>
      </x:c>
      <x:c r="E56" s="4" t="n">
        <x:v>51</x:v>
      </x:c>
      <x:c r="F56" s="2" t="n">
        <x:v>0</x:v>
      </x:c>
      <x:c r="G56" s="2" t="n">
        <x:v>0</x:v>
      </x:c>
      <x:c r="H56" s="2" t="n">
        <x:v>0</x:v>
      </x:c>
      <x:c r="I56" s="2" t="str"/>
      <x:c r="J56" s="2" t="str"/>
      <x:c r="K56" s="2" t="str">
        <x:v>PDF p. 39</x:v>
      </x:c>
      <x:c r="L56" s="2" t="str">
        <x:v>Service / supply</x:v>
      </x:c>
    </x:row>
    <x:row r="57" ht="22" customHeight="1">
      <x:c r="A57" s="2" t="str">
        <x:v>Delivery 50-100 Miles</x:v>
      </x:c>
      <x:c r="B57" s="2" t="str">
        <x:v>Delivery 50-100 Miles</x:v>
      </x:c>
      <x:c r="C57" s="4" t="n">
        <x:v>85.68</x:v>
      </x:c>
      <x:c r="D57" s="4" t="n">
        <x:v>85.68</x:v>
      </x:c>
      <x:c r="E57" s="4" t="n">
        <x:v>85.68</x:v>
      </x:c>
      <x:c r="F57" s="2" t="n">
        <x:v>0</x:v>
      </x:c>
      <x:c r="G57" s="2" t="n">
        <x:v>0</x:v>
      </x:c>
      <x:c r="H57" s="2" t="n">
        <x:v>0</x:v>
      </x:c>
      <x:c r="I57" s="2" t="str"/>
      <x:c r="J57" s="2" t="str">
        <x:v>Overlapping delivery bands and different prices printed in source; retained as listed.</x:v>
      </x:c>
      <x:c r="K57" s="2" t="str">
        <x:v>PDF p. 39</x:v>
      </x:c>
      <x:c r="L57" s="2" t="str">
        <x:v>Service / supply</x:v>
      </x:c>
    </x:row>
    <x:row r="58" ht="22" customHeight="1">
      <x:c r="A58" s="2" t="str">
        <x:v>Delivery 51 - 100 Miles</x:v>
      </x:c>
      <x:c r="B58" s="2" t="str">
        <x:v>Delivery 51 - 100 Miles</x:v>
      </x:c>
      <x:c r="C58" s="4" t="n">
        <x:v>95.88</x:v>
      </x:c>
      <x:c r="D58" s="4" t="n">
        <x:v>95.88</x:v>
      </x:c>
      <x:c r="E58" s="4" t="n">
        <x:v>95.88</x:v>
      </x:c>
      <x:c r="F58" s="2" t="n">
        <x:v>0</x:v>
      </x:c>
      <x:c r="G58" s="2" t="n">
        <x:v>0</x:v>
      </x:c>
      <x:c r="H58" s="2" t="n">
        <x:v>0</x:v>
      </x:c>
      <x:c r="I58" s="2" t="str"/>
      <x:c r="J58" s="2" t="str">
        <x:v>Overlapping delivery bands and different prices printed in source; retained as listed.</x:v>
      </x:c>
      <x:c r="K58" s="2" t="str">
        <x:v>PDF p. 39</x:v>
      </x:c>
      <x:c r="L58" s="2" t="str">
        <x:v>Service / supply</x:v>
      </x:c>
    </x:row>
    <x:row r="59" ht="22" customHeight="1">
      <x:c r="A59" s="2" t="str">
        <x:v>DV1245</x:v>
      </x:c>
      <x:c r="B59" s="2" t="str">
        <x:v>12”x45” Vanity Towel Cabinet</x:v>
      </x:c>
      <x:c r="C59" s="4" t="n">
        <x:v>171.77</x:v>
      </x:c>
      <x:c r="D59" s="4" t="n">
        <x:v>183.8</x:v>
      </x:c>
      <x:c r="E59" s="4" t="n">
        <x:v>202.18</x:v>
      </x:c>
      <x:c r="F59" s="2" t="n">
        <x:v>1</x:v>
      </x:c>
      <x:c r="G59" s="2" t="n">
        <x:v>0</x:v>
      </x:c>
      <x:c r="H59" s="2" t="n">
        <x:v>0</x:v>
      </x:c>
      <x:c r="I59" s="2" t="str"/>
      <x:c r="J59" s="2" t="str"/>
      <x:c r="K59" s="2" t="str">
        <x:v>PDF p. 35</x:v>
      </x:c>
      <x:c r="L59" s="2" t="str">
        <x:v>Complete cabinet / listed item</x:v>
      </x:c>
    </x:row>
    <x:row r="60" ht="22" customHeight="1">
      <x:c r="A60" s="2" t="str">
        <x:v>DWR3</x:v>
      </x:c>
      <x:c r="B60" s="2" t="str">
        <x:v>3” Dishwasher Return Panel</x:v>
      </x:c>
      <x:c r="C60" s="4" t="n">
        <x:v>25.1</x:v>
      </x:c>
      <x:c r="D60" s="4" t="n">
        <x:v>26.52</x:v>
      </x:c>
      <x:c r="E60" s="4" t="n">
        <x:v>29.17</x:v>
      </x:c>
      <x:c r="F60" s="2" t="n">
        <x:v>0</x:v>
      </x:c>
      <x:c r="G60" s="2" t="n">
        <x:v>0</x:v>
      </x:c>
      <x:c r="H60" s="2" t="n">
        <x:v>0</x:v>
      </x:c>
      <x:c r="I60" s="2" t="str"/>
      <x:c r="J60" s="2" t="str"/>
      <x:c r="K60" s="2" t="str">
        <x:v>PDF p. 35</x:v>
      </x:c>
      <x:c r="L60" s="2" t="str">
        <x:v>Catalog item</x:v>
      </x:c>
    </x:row>
    <x:row r="61" ht="22" customHeight="1">
      <x:c r="A61" s="2" t="str">
        <x:v>FD1230</x:v>
      </x:c>
      <x:c r="B61" s="2" t="str">
        <x:v>12x30 False Door</x:v>
      </x:c>
      <x:c r="C61" s="4" t="n">
        <x:v>32.03</x:v>
      </x:c>
      <x:c r="D61" s="4" t="n">
        <x:v>34.27</x:v>
      </x:c>
      <x:c r="E61" s="4" t="n">
        <x:v>37.7</x:v>
      </x:c>
      <x:c r="F61" s="2" t="n">
        <x:v>0</x:v>
      </x:c>
      <x:c r="G61" s="2" t="n">
        <x:v>0</x:v>
      </x:c>
      <x:c r="H61" s="2" t="n">
        <x:v>0</x:v>
      </x:c>
      <x:c r="I61" s="2" t="str"/>
      <x:c r="J61" s="2" t="str"/>
      <x:c r="K61" s="2" t="str">
        <x:v>PDF p. 35</x:v>
      </x:c>
      <x:c r="L61" s="2" t="str">
        <x:v>Catalog item</x:v>
      </x:c>
    </x:row>
    <x:row r="62" ht="22" customHeight="1">
      <x:c r="A62" s="2" t="str">
        <x:v>FD1236</x:v>
      </x:c>
      <x:c r="B62" s="2" t="str">
        <x:v>12x36 False Door</x:v>
      </x:c>
      <x:c r="C62" s="4" t="n">
        <x:v>38.56</x:v>
      </x:c>
      <x:c r="D62" s="4" t="n">
        <x:v>41.21</x:v>
      </x:c>
      <x:c r="E62" s="4" t="n">
        <x:v>45.33</x:v>
      </x:c>
      <x:c r="F62" s="2" t="n">
        <x:v>0</x:v>
      </x:c>
      <x:c r="G62" s="2" t="n">
        <x:v>0</x:v>
      </x:c>
      <x:c r="H62" s="2" t="n">
        <x:v>0</x:v>
      </x:c>
      <x:c r="I62" s="2" t="str"/>
      <x:c r="J62" s="2" t="str"/>
      <x:c r="K62" s="2" t="str">
        <x:v>PDF p. 35</x:v>
      </x:c>
      <x:c r="L62" s="2" t="str">
        <x:v>Catalog item</x:v>
      </x:c>
    </x:row>
    <x:row r="63" ht="22" customHeight="1">
      <x:c r="A63" s="2" t="str">
        <x:v>FD1242</x:v>
      </x:c>
      <x:c r="B63" s="2" t="str">
        <x:v>12x42 False Door</x:v>
      </x:c>
      <x:c r="C63" s="4" t="n">
        <x:v>44.88</x:v>
      </x:c>
      <x:c r="D63" s="4" t="n">
        <x:v>47.94</x:v>
      </x:c>
      <x:c r="E63" s="4" t="n">
        <x:v>52.73</x:v>
      </x:c>
      <x:c r="F63" s="2" t="n">
        <x:v>0</x:v>
      </x:c>
      <x:c r="G63" s="2" t="n">
        <x:v>0</x:v>
      </x:c>
      <x:c r="H63" s="2" t="n">
        <x:v>0</x:v>
      </x:c>
      <x:c r="I63" s="2" t="str"/>
      <x:c r="J63" s="2" t="str"/>
      <x:c r="K63" s="2" t="str">
        <x:v>PDF p. 35</x:v>
      </x:c>
      <x:c r="L63" s="2" t="str">
        <x:v>Catalog item</x:v>
      </x:c>
    </x:row>
    <x:row r="64" ht="22" customHeight="1">
      <x:c r="A64" s="2" t="str">
        <x:v>Feight Handling Fee</x:v>
      </x:c>
      <x:c r="B64" s="2" t="str">
        <x:v>Feight Handling Fee</x:v>
      </x:c>
      <x:c r="C64" s="4" t="n">
        <x:v>19.38</x:v>
      </x:c>
      <x:c r="D64" s="4" t="n">
        <x:v>19.38</x:v>
      </x:c>
      <x:c r="E64" s="4" t="n">
        <x:v>19.38</x:v>
      </x:c>
      <x:c r="F64" s="2" t="n">
        <x:v>0</x:v>
      </x:c>
      <x:c r="G64" s="2" t="n">
        <x:v>0</x:v>
      </x:c>
      <x:c r="H64" s="2" t="n">
        <x:v>0</x:v>
      </x:c>
      <x:c r="I64" s="2" t="str"/>
      <x:c r="J64" s="2" t="str">
        <x:v>Source spelling retained.</x:v>
      </x:c>
      <x:c r="K64" s="2" t="str">
        <x:v>PDF p. 39</x:v>
      </x:c>
      <x:c r="L64" s="2" t="str">
        <x:v>Service / supply</x:v>
      </x:c>
    </x:row>
    <x:row r="65" ht="22" customHeight="1">
      <x:c r="A65" s="2" t="str">
        <x:v>FSM36</x:v>
      </x:c>
      <x:c r="B65" s="2" t="str">
        <x:v>36” Farm House Sink Base</x:v>
      </x:c>
      <x:c r="C65" s="4" t="n">
        <x:v>163.2</x:v>
      </x:c>
      <x:c r="D65" s="4" t="n">
        <x:v>185.64</x:v>
      </x:c>
      <x:c r="E65" s="4" t="n">
        <x:v>204.2</x:v>
      </x:c>
      <x:c r="F65" s="2" t="n">
        <x:v>1</x:v>
      </x:c>
      <x:c r="G65" s="2" t="n">
        <x:v>36</x:v>
      </x:c>
      <x:c r="H65" s="2" t="n">
        <x:v>2</x:v>
      </x:c>
      <x:c r="I65" s="2" t="str"/>
      <x:c r="J65" s="2" t="str"/>
      <x:c r="K65" s="2" t="str">
        <x:v>PDF p. 35</x:v>
      </x:c>
      <x:c r="L65" s="2" t="str">
        <x:v>Complete cabinet / listed item</x:v>
      </x:c>
    </x:row>
    <x:row r="66" ht="22" customHeight="1">
      <x:c r="A66" s="2" t="str">
        <x:v>Ft Collins - 3rd Party Delivery</x:v>
      </x:c>
      <x:c r="B66" s="2" t="str">
        <x:v>Ft Collins - 3rd Party Delivery</x:v>
      </x:c>
      <x:c r="C66" s="4" t="n">
        <x:v>118.32</x:v>
      </x:c>
      <x:c r="D66" s="4" t="n">
        <x:v>118.32</x:v>
      </x:c>
      <x:c r="E66" s="4" t="n">
        <x:v>118.32</x:v>
      </x:c>
      <x:c r="F66" s="2" t="n">
        <x:v>0</x:v>
      </x:c>
      <x:c r="G66" s="2" t="n">
        <x:v>0</x:v>
      </x:c>
      <x:c r="H66" s="2" t="n">
        <x:v>0</x:v>
      </x:c>
      <x:c r="I66" s="2" t="str"/>
      <x:c r="J66" s="2" t="str"/>
      <x:c r="K66" s="2" t="str">
        <x:v>PDF p. 39</x:v>
      </x:c>
      <x:c r="L66" s="2" t="str">
        <x:v>Service / supply</x:v>
      </x:c>
    </x:row>
    <x:row r="67" ht="22" customHeight="1">
      <x:c r="A67" s="2" t="str">
        <x:v>Interior Delivery Fee</x:v>
      </x:c>
      <x:c r="B67" s="2" t="str">
        <x:v>Interior Delivery Fee</x:v>
      </x:c>
      <x:c r="C67" s="4" t="n">
        <x:v>28.56</x:v>
      </x:c>
      <x:c r="D67" s="4" t="n">
        <x:v>28.56</x:v>
      </x:c>
      <x:c r="E67" s="4" t="n">
        <x:v>28.56</x:v>
      </x:c>
      <x:c r="F67" s="2" t="n">
        <x:v>0</x:v>
      </x:c>
      <x:c r="G67" s="2" t="n">
        <x:v>0</x:v>
      </x:c>
      <x:c r="H67" s="2" t="n">
        <x:v>0</x:v>
      </x:c>
      <x:c r="I67" s="2" t="str"/>
      <x:c r="J67" s="2" t="str"/>
      <x:c r="K67" s="2" t="str">
        <x:v>PDF p. 39</x:v>
      </x:c>
      <x:c r="L67" s="2" t="str">
        <x:v>Service / supply</x:v>
      </x:c>
    </x:row>
    <x:row r="68" ht="22" customHeight="1">
      <x:c r="A68" s="2" t="str">
        <x:v>KD24</x:v>
      </x:c>
      <x:c r="B68" s="2" t="str">
        <x:v>24” Vanity Knee Drawer</x:v>
      </x:c>
      <x:c r="C68" s="4" t="n">
        <x:v>53.65</x:v>
      </x:c>
      <x:c r="D68" s="4" t="n">
        <x:v>57.32</x:v>
      </x:c>
      <x:c r="E68" s="4" t="n">
        <x:v>63.06</x:v>
      </x:c>
      <x:c r="F68" s="2" t="n">
        <x:v>0</x:v>
      </x:c>
      <x:c r="G68" s="2" t="n">
        <x:v>0</x:v>
      </x:c>
      <x:c r="H68" s="2" t="n">
        <x:v>0</x:v>
      </x:c>
      <x:c r="I68" s="2" t="str"/>
      <x:c r="J68" s="2" t="str"/>
      <x:c r="K68" s="2" t="str">
        <x:v>PDF p. 35</x:v>
      </x:c>
      <x:c r="L68" s="2" t="str">
        <x:v>Catalog item</x:v>
      </x:c>
    </x:row>
    <x:row r="69" ht="22" customHeight="1">
      <x:c r="A69" s="2" t="str">
        <x:v>KD30</x:v>
      </x:c>
      <x:c r="B69" s="2" t="str">
        <x:v>30” Vanity Knee Drawer</x:v>
      </x:c>
      <x:c r="C69" s="4" t="n">
        <x:v>61.4</x:v>
      </x:c>
      <x:c r="D69" s="4" t="n">
        <x:v>65.69</x:v>
      </x:c>
      <x:c r="E69" s="4" t="n">
        <x:v>72.26</x:v>
      </x:c>
      <x:c r="F69" s="2" t="n">
        <x:v>0</x:v>
      </x:c>
      <x:c r="G69" s="2" t="n">
        <x:v>0</x:v>
      </x:c>
      <x:c r="H69" s="2" t="n">
        <x:v>0</x:v>
      </x:c>
      <x:c r="I69" s="2" t="str"/>
      <x:c r="J69" s="2" t="str"/>
      <x:c r="K69" s="2" t="str">
        <x:v>PDF p. 35</x:v>
      </x:c>
      <x:c r="L69" s="2" t="str">
        <x:v>Catalog item</x:v>
      </x:c>
    </x:row>
    <x:row r="70" ht="22" customHeight="1">
      <x:c r="A70" s="2" t="str">
        <x:v>KD36</x:v>
      </x:c>
      <x:c r="B70" s="2" t="str">
        <x:v>36” Vanity Knee Drawer</x:v>
      </x:c>
      <x:c r="C70" s="4" t="n">
        <x:v>70.99</x:v>
      </x:c>
      <x:c r="D70" s="4" t="n">
        <x:v>75.89</x:v>
      </x:c>
      <x:c r="E70" s="4" t="n">
        <x:v>83.48</x:v>
      </x:c>
      <x:c r="F70" s="2" t="n">
        <x:v>0</x:v>
      </x:c>
      <x:c r="G70" s="2" t="n">
        <x:v>0</x:v>
      </x:c>
      <x:c r="H70" s="2" t="n">
        <x:v>0</x:v>
      </x:c>
      <x:c r="I70" s="2" t="str"/>
      <x:c r="J70" s="2" t="str"/>
      <x:c r="K70" s="2" t="str">
        <x:v>PDF p. 35</x:v>
      </x:c>
      <x:c r="L70" s="2" t="str">
        <x:v>Catalog item</x:v>
      </x:c>
    </x:row>
    <x:row r="71" ht="22" customHeight="1">
      <x:c r="A71" s="2" t="str">
        <x:v>LM8</x:v>
      </x:c>
      <x:c r="B71" s="2" t="str">
        <x:v>8’ Light Rail Molding</x:v>
      </x:c>
      <x:c r="C71" s="4" t="n">
        <x:v>20.81</x:v>
      </x:c>
      <x:c r="D71" s="4" t="n">
        <x:v>21.71</x:v>
      </x:c>
      <x:c r="E71" s="4" t="n">
        <x:v>23.88</x:v>
      </x:c>
      <x:c r="F71" s="2" t="n">
        <x:v>0</x:v>
      </x:c>
      <x:c r="G71" s="2" t="n">
        <x:v>0</x:v>
      </x:c>
      <x:c r="H71" s="2" t="n">
        <x:v>0</x:v>
      </x:c>
      <x:c r="I71" s="2" t="str"/>
      <x:c r="J71" s="2" t="str"/>
      <x:c r="K71" s="2" t="str">
        <x:v>PDF p. 35</x:v>
      </x:c>
      <x:c r="L71" s="2" t="str">
        <x:v>Catalog item</x:v>
      </x:c>
    </x:row>
    <x:row r="72" ht="22" customHeight="1">
      <x:c r="A72" s="2" t="str">
        <x:v>MIRROR2430</x:v>
      </x:c>
      <x:c r="B72" s="2" t="str">
        <x:v>24x30 Mirror</x:v>
      </x:c>
      <x:c r="C72" s="4" t="n">
        <x:v>40.8</x:v>
      </x:c>
      <x:c r="D72" s="4" t="n">
        <x:v>43.45</x:v>
      </x:c>
      <x:c r="E72" s="4" t="str">
        <x:v>Unavailable</x:v>
      </x:c>
      <x:c r="F72" s="2" t="n">
        <x:v>0</x:v>
      </x:c>
      <x:c r="G72" s="2" t="n">
        <x:v>0</x:v>
      </x:c>
      <x:c r="H72" s="2" t="n">
        <x:v>0</x:v>
      </x:c>
      <x:c r="I72" s="2" t="str"/>
      <x:c r="J72" s="2" t="str"/>
      <x:c r="K72" s="2" t="str">
        <x:v>PDF p. 35</x:v>
      </x:c>
      <x:c r="L72" s="2" t="str">
        <x:v>Catalog item</x:v>
      </x:c>
    </x:row>
    <x:row r="73" ht="22" customHeight="1">
      <x:c r="A73" s="2" t="str">
        <x:v>MIRROR3030</x:v>
      </x:c>
      <x:c r="B73" s="2" t="str">
        <x:v>30x30 Mirror</x:v>
      </x:c>
      <x:c r="C73" s="4" t="n">
        <x:v>61.2</x:v>
      </x:c>
      <x:c r="D73" s="4" t="n">
        <x:v>64.46</x:v>
      </x:c>
      <x:c r="E73" s="4" t="str">
        <x:v>Unavailable</x:v>
      </x:c>
      <x:c r="F73" s="2" t="n">
        <x:v>0</x:v>
      </x:c>
      <x:c r="G73" s="2" t="n">
        <x:v>0</x:v>
      </x:c>
      <x:c r="H73" s="2" t="n">
        <x:v>0</x:v>
      </x:c>
      <x:c r="I73" s="2" t="str"/>
      <x:c r="J73" s="2" t="str"/>
      <x:c r="K73" s="2" t="str">
        <x:v>PDF p. 35</x:v>
      </x:c>
      <x:c r="L73" s="2" t="str">
        <x:v>Catalog item</x:v>
      </x:c>
    </x:row>
    <x:row r="74" ht="22" customHeight="1">
      <x:c r="A74" s="2" t="str">
        <x:v>Modification</x:v>
      </x:c>
      <x:c r="B74" s="2" t="str">
        <x:v>Modification</x:v>
      </x:c>
      <x:c r="C74" s="4" t="n">
        <x:v>42.84</x:v>
      </x:c>
      <x:c r="D74" s="4" t="n">
        <x:v>42.84</x:v>
      </x:c>
      <x:c r="E74" s="4" t="n">
        <x:v>42.84</x:v>
      </x:c>
      <x:c r="F74" s="2" t="n">
        <x:v>0</x:v>
      </x:c>
      <x:c r="G74" s="2" t="n">
        <x:v>0</x:v>
      </x:c>
      <x:c r="H74" s="2" t="n">
        <x:v>0</x:v>
      </x:c>
      <x:c r="I74" s="2" t="str"/>
      <x:c r="J74" s="2" t="str"/>
      <x:c r="K74" s="2" t="str">
        <x:v>PDF p. 39</x:v>
      </x:c>
      <x:c r="L74" s="2" t="str">
        <x:v>Service / supply</x:v>
      </x:c>
    </x:row>
    <x:row r="75" ht="22" customHeight="1">
      <x:c r="A75" s="2" t="str">
        <x:v>OC338424</x:v>
      </x:c>
      <x:c r="B75" s="2" t="str">
        <x:v>33x84x24 Oven Cabinet Complete Cabinet</x:v>
      </x:c>
      <x:c r="C75" s="4" t="n">
        <x:v>435.54</x:v>
      </x:c>
      <x:c r="D75" s="4" t="n">
        <x:v>457.98</x:v>
      </x:c>
      <x:c r="E75" s="4" t="n">
        <x:v>503.78</x:v>
      </x:c>
      <x:c r="F75" s="2" t="n">
        <x:v>1</x:v>
      </x:c>
      <x:c r="G75" s="2" t="n">
        <x:v>0</x:v>
      </x:c>
      <x:c r="H75" s="2" t="n">
        <x:v>5</x:v>
      </x:c>
      <x:c r="I75" s="2" t="str"/>
      <x:c r="J75" s="2" t="str">
        <x:v>Complete cabinet price includes required BOX + FFD. Do not also enter the separate components.</x:v>
      </x:c>
      <x:c r="K75" s="2" t="str">
        <x:v>PDF p. 35 / 35</x:v>
      </x:c>
      <x:c r="L75" s="2" t="str">
        <x:v>BOX + FFD combined</x:v>
      </x:c>
    </x:row>
    <x:row r="76" ht="22" customHeight="1">
      <x:c r="A76" s="2" t="str">
        <x:v>OC338424BOX</x:v>
      </x:c>
      <x:c r="B76" s="2" t="str">
        <x:v>33x84x24 Oven Cabinet Box Only**</x:v>
      </x:c>
      <x:c r="C76" s="4" t="n">
        <x:v>217.77</x:v>
      </x:c>
      <x:c r="D76" s="4" t="n">
        <x:v>228.99</x:v>
      </x:c>
      <x:c r="E76" s="4" t="n">
        <x:v>251.89</x:v>
      </x:c>
      <x:c r="F76" s="2" t="n">
        <x:v>1</x:v>
      </x:c>
      <x:c r="G76" s="2" t="n">
        <x:v>0</x:v>
      </x:c>
      <x:c r="H76" s="2" t="n">
        <x:v>0</x:v>
      </x:c>
      <x:c r="I76" s="2" t="str">
        <x:v>OC338424FFD</x:v>
      </x:c>
      <x:c r="J76" s="2" t="str">
        <x:v>Order matching component in equal quantity, or choose complete SKU OC338424.</x:v>
      </x:c>
      <x:c r="K76" s="2" t="str">
        <x:v>PDF p. 35</x:v>
      </x:c>
      <x:c r="L76" s="2" t="str">
        <x:v>Box only</x:v>
      </x:c>
    </x:row>
    <x:row r="77" ht="22" customHeight="1">
      <x:c r="A77" s="2" t="str">
        <x:v>OC338424FFD</x:v>
      </x:c>
      <x:c r="B77" s="2" t="str">
        <x:v>33x84x24 Oven Cabinet Face Frame and Door**</x:v>
      </x:c>
      <x:c r="C77" s="4" t="n">
        <x:v>217.77</x:v>
      </x:c>
      <x:c r="D77" s="4" t="n">
        <x:v>228.99</x:v>
      </x:c>
      <x:c r="E77" s="4" t="n">
        <x:v>251.89</x:v>
      </x:c>
      <x:c r="F77" s="2" t="n">
        <x:v>0</x:v>
      </x:c>
      <x:c r="G77" s="2" t="n">
        <x:v>0</x:v>
      </x:c>
      <x:c r="H77" s="2" t="n">
        <x:v>5</x:v>
      </x:c>
      <x:c r="I77" s="2" t="str">
        <x:v>OC338424BOX</x:v>
      </x:c>
      <x:c r="J77" s="2" t="str">
        <x:v>Order matching component in equal quantity, or choose complete SKU OC338424.</x:v>
      </x:c>
      <x:c r="K77" s="2" t="str">
        <x:v>PDF p. 35</x:v>
      </x:c>
      <x:c r="L77" s="2" t="str">
        <x:v>Face frame and doors</x:v>
      </x:c>
    </x:row>
    <x:row r="78" ht="22" customHeight="1">
      <x:c r="A78" s="2" t="str">
        <x:v>OC339024</x:v>
      </x:c>
      <x:c r="B78" s="2" t="str">
        <x:v>33x90x24 Oven Cabinet Complete Cabinet</x:v>
      </x:c>
      <x:c r="C78" s="4" t="n">
        <x:v>444.11</x:v>
      </x:c>
      <x:c r="D78" s="4" t="n">
        <x:v>464.1</x:v>
      </x:c>
      <x:c r="E78" s="4" t="n">
        <x:v>510.51</x:v>
      </x:c>
      <x:c r="F78" s="2" t="n">
        <x:v>1</x:v>
      </x:c>
      <x:c r="G78" s="2" t="n">
        <x:v>0</x:v>
      </x:c>
      <x:c r="H78" s="2" t="n">
        <x:v>5</x:v>
      </x:c>
      <x:c r="I78" s="2" t="str"/>
      <x:c r="J78" s="2" t="str">
        <x:v>Complete cabinet price includes required BOX + FFD. Do not also enter the separate components.</x:v>
      </x:c>
      <x:c r="K78" s="2" t="str">
        <x:v>PDF p. 35 / 36</x:v>
      </x:c>
      <x:c r="L78" s="2" t="str">
        <x:v>BOX + FFD combined</x:v>
      </x:c>
    </x:row>
    <x:row r="79" ht="22" customHeight="1">
      <x:c r="A79" s="2" t="str">
        <x:v>OC339024BOX</x:v>
      </x:c>
      <x:c r="B79" s="2" t="str">
        <x:v>33x90x24 Oven Cabinet Box Only**</x:v>
      </x:c>
      <x:c r="C79" s="4" t="n">
        <x:v>222.05</x:v>
      </x:c>
      <x:c r="D79" s="4" t="n">
        <x:v>232.05</x:v>
      </x:c>
      <x:c r="E79" s="4" t="n">
        <x:v>255.26</x:v>
      </x:c>
      <x:c r="F79" s="2" t="n">
        <x:v>1</x:v>
      </x:c>
      <x:c r="G79" s="2" t="n">
        <x:v>0</x:v>
      </x:c>
      <x:c r="H79" s="2" t="n">
        <x:v>0</x:v>
      </x:c>
      <x:c r="I79" s="2" t="str">
        <x:v>OC339024FFD</x:v>
      </x:c>
      <x:c r="J79" s="2" t="str">
        <x:v>Order matching component in equal quantity, or choose complete SKU OC339024.</x:v>
      </x:c>
      <x:c r="K79" s="2" t="str">
        <x:v>PDF p. 35</x:v>
      </x:c>
      <x:c r="L79" s="2" t="str">
        <x:v>Box only</x:v>
      </x:c>
    </x:row>
    <x:row r="80" ht="22" customHeight="1">
      <x:c r="A80" s="2" t="str">
        <x:v>OC339024FFD</x:v>
      </x:c>
      <x:c r="B80" s="2" t="str">
        <x:v>33x90x24 Oven Cabinet Face Frame and Door**</x:v>
      </x:c>
      <x:c r="C80" s="4" t="n">
        <x:v>222.05</x:v>
      </x:c>
      <x:c r="D80" s="4" t="n">
        <x:v>232.05</x:v>
      </x:c>
      <x:c r="E80" s="4" t="n">
        <x:v>255.26</x:v>
      </x:c>
      <x:c r="F80" s="2" t="n">
        <x:v>0</x:v>
      </x:c>
      <x:c r="G80" s="2" t="n">
        <x:v>0</x:v>
      </x:c>
      <x:c r="H80" s="2" t="n">
        <x:v>5</x:v>
      </x:c>
      <x:c r="I80" s="2" t="str">
        <x:v>OC339024BOX</x:v>
      </x:c>
      <x:c r="J80" s="2" t="str">
        <x:v>Order matching component in equal quantity, or choose complete SKU OC339024.</x:v>
      </x:c>
      <x:c r="K80" s="2" t="str">
        <x:v>PDF p. 36</x:v>
      </x:c>
      <x:c r="L80" s="2" t="str">
        <x:v>Face frame and doors</x:v>
      </x:c>
    </x:row>
    <x:row r="81" ht="22" customHeight="1">
      <x:c r="A81" s="2" t="str">
        <x:v>OC339624</x:v>
      </x:c>
      <x:c r="B81" s="2" t="str">
        <x:v>33x96x24 Oven Cabinet Complete Cabinet</x:v>
      </x:c>
      <x:c r="C81" s="4" t="n">
        <x:v>448.6</x:v>
      </x:c>
      <x:c r="D81" s="4" t="n">
        <x:v>470.22</x:v>
      </x:c>
      <x:c r="E81" s="4" t="n">
        <x:v>517.24</x:v>
      </x:c>
      <x:c r="F81" s="2" t="n">
        <x:v>1</x:v>
      </x:c>
      <x:c r="G81" s="2" t="n">
        <x:v>0</x:v>
      </x:c>
      <x:c r="H81" s="2" t="n">
        <x:v>5</x:v>
      </x:c>
      <x:c r="I81" s="2" t="str"/>
      <x:c r="J81" s="2" t="str">
        <x:v>Complete cabinet price includes required BOX + FFD. Do not also enter the separate components.</x:v>
      </x:c>
      <x:c r="K81" s="2" t="str">
        <x:v>PDF p. 36 / 36</x:v>
      </x:c>
      <x:c r="L81" s="2" t="str">
        <x:v>BOX + FFD combined</x:v>
      </x:c>
    </x:row>
    <x:row r="82" ht="22" customHeight="1">
      <x:c r="A82" s="2" t="str">
        <x:v>OC339624BOX</x:v>
      </x:c>
      <x:c r="B82" s="2" t="str">
        <x:v>33x96x24 Oven Cabinet Box Only**</x:v>
      </x:c>
      <x:c r="C82" s="4" t="n">
        <x:v>224.3</x:v>
      </x:c>
      <x:c r="D82" s="4" t="n">
        <x:v>235.11</x:v>
      </x:c>
      <x:c r="E82" s="4" t="n">
        <x:v>258.62</x:v>
      </x:c>
      <x:c r="F82" s="2" t="n">
        <x:v>1</x:v>
      </x:c>
      <x:c r="G82" s="2" t="n">
        <x:v>0</x:v>
      </x:c>
      <x:c r="H82" s="2" t="n">
        <x:v>0</x:v>
      </x:c>
      <x:c r="I82" s="2" t="str">
        <x:v>OC339624FFD</x:v>
      </x:c>
      <x:c r="J82" s="2" t="str">
        <x:v>Order matching component in equal quantity, or choose complete SKU OC339624.</x:v>
      </x:c>
      <x:c r="K82" s="2" t="str">
        <x:v>PDF p. 36</x:v>
      </x:c>
      <x:c r="L82" s="2" t="str">
        <x:v>Box only</x:v>
      </x:c>
    </x:row>
    <x:row r="83" ht="22" customHeight="1">
      <x:c r="A83" s="2" t="str">
        <x:v>OC339624FFD</x:v>
      </x:c>
      <x:c r="B83" s="2" t="str">
        <x:v>33x96x24 Oven Cabinet Face Frame and Door**</x:v>
      </x:c>
      <x:c r="C83" s="4" t="n">
        <x:v>224.3</x:v>
      </x:c>
      <x:c r="D83" s="4" t="n">
        <x:v>235.11</x:v>
      </x:c>
      <x:c r="E83" s="4" t="n">
        <x:v>258.62</x:v>
      </x:c>
      <x:c r="F83" s="2" t="n">
        <x:v>0</x:v>
      </x:c>
      <x:c r="G83" s="2" t="n">
        <x:v>0</x:v>
      </x:c>
      <x:c r="H83" s="2" t="n">
        <x:v>5</x:v>
      </x:c>
      <x:c r="I83" s="2" t="str">
        <x:v>OC339624BOX</x:v>
      </x:c>
      <x:c r="J83" s="2" t="str">
        <x:v>Order matching component in equal quantity, or choose complete SKU OC339624.</x:v>
      </x:c>
      <x:c r="K83" s="2" t="str">
        <x:v>PDF p. 36</x:v>
      </x:c>
      <x:c r="L83" s="2" t="str">
        <x:v>Face frame and doors</x:v>
      </x:c>
    </x:row>
    <x:row r="84" ht="22" customHeight="1">
      <x:c r="A84" s="2" t="str">
        <x:v>OCM8</x:v>
      </x:c>
      <x:c r="B84" s="2" t="str">
        <x:v>8’ Outside Corner Molding</x:v>
      </x:c>
      <x:c r="C84" s="4" t="n">
        <x:v>14.69</x:v>
      </x:c>
      <x:c r="D84" s="4" t="n">
        <x:v>15.3</x:v>
      </x:c>
      <x:c r="E84" s="4" t="n">
        <x:v>16.83</x:v>
      </x:c>
      <x:c r="F84" s="2" t="n">
        <x:v>0</x:v>
      </x:c>
      <x:c r="G84" s="2" t="n">
        <x:v>0</x:v>
      </x:c>
      <x:c r="H84" s="2" t="n">
        <x:v>0</x:v>
      </x:c>
      <x:c r="I84" s="2" t="str"/>
      <x:c r="J84" s="2" t="str"/>
      <x:c r="K84" s="2" t="str">
        <x:v>PDF p. 36</x:v>
      </x:c>
      <x:c r="L84" s="2" t="str">
        <x:v>Catalog item</x:v>
      </x:c>
    </x:row>
    <x:row r="85" ht="22" customHeight="1">
      <x:c r="A85" s="2" t="str">
        <x:v>PC188424</x:v>
      </x:c>
      <x:c r="B85" s="2" t="str">
        <x:v>18x84x24 Pantry Cabinet Complete Cabinet</x:v>
      </x:c>
      <x:c r="C85" s="4" t="n">
        <x:v>272.95</x:v>
      </x:c>
      <x:c r="D85" s="4" t="n">
        <x:v>291.72</x:v>
      </x:c>
      <x:c r="E85" s="4" t="n">
        <x:v>320.89</x:v>
      </x:c>
      <x:c r="F85" s="2" t="n">
        <x:v>1</x:v>
      </x:c>
      <x:c r="G85" s="2" t="n">
        <x:v>0</x:v>
      </x:c>
      <x:c r="H85" s="2" t="n">
        <x:v>2</x:v>
      </x:c>
      <x:c r="I85" s="2" t="str"/>
      <x:c r="J85" s="2" t="str">
        <x:v>Complete cabinet price includes required BOX + FFD. Do not also enter the separate components.</x:v>
      </x:c>
      <x:c r="K85" s="2" t="str">
        <x:v>PDF p. 36 / 36</x:v>
      </x:c>
      <x:c r="L85" s="2" t="str">
        <x:v>BOX + FFD combined</x:v>
      </x:c>
    </x:row>
    <x:row r="86" ht="22" customHeight="1">
      <x:c r="A86" s="2" t="str">
        <x:v>PC188424BOX</x:v>
      </x:c>
      <x:c r="B86" s="2" t="str">
        <x:v>18x84x24 Pantry Cabinet Box Only**</x:v>
      </x:c>
      <x:c r="C86" s="4" t="n">
        <x:v>136.48</x:v>
      </x:c>
      <x:c r="D86" s="4" t="n">
        <x:v>145.86</x:v>
      </x:c>
      <x:c r="E86" s="4" t="n">
        <x:v>160.45</x:v>
      </x:c>
      <x:c r="F86" s="2" t="n">
        <x:v>1</x:v>
      </x:c>
      <x:c r="G86" s="2" t="n">
        <x:v>0</x:v>
      </x:c>
      <x:c r="H86" s="2" t="n">
        <x:v>0</x:v>
      </x:c>
      <x:c r="I86" s="2" t="str">
        <x:v>PC188424FFD</x:v>
      </x:c>
      <x:c r="J86" s="2" t="str">
        <x:v>Order matching component in equal quantity, or choose complete SKU PC188424.</x:v>
      </x:c>
      <x:c r="K86" s="2" t="str">
        <x:v>PDF p. 36</x:v>
      </x:c>
      <x:c r="L86" s="2" t="str">
        <x:v>Box only</x:v>
      </x:c>
    </x:row>
    <x:row r="87" ht="22" customHeight="1">
      <x:c r="A87" s="2" t="str">
        <x:v>PC188424FFD</x:v>
      </x:c>
      <x:c r="B87" s="2" t="str">
        <x:v>18x84x24 Pantry Cabinet Face Frame and Door**</x:v>
      </x:c>
      <x:c r="C87" s="4" t="n">
        <x:v>136.48</x:v>
      </x:c>
      <x:c r="D87" s="4" t="n">
        <x:v>145.86</x:v>
      </x:c>
      <x:c r="E87" s="4" t="n">
        <x:v>160.45</x:v>
      </x:c>
      <x:c r="F87" s="2" t="n">
        <x:v>0</x:v>
      </x:c>
      <x:c r="G87" s="2" t="n">
        <x:v>0</x:v>
      </x:c>
      <x:c r="H87" s="2" t="n">
        <x:v>2</x:v>
      </x:c>
      <x:c r="I87" s="2" t="str">
        <x:v>PC188424BOX</x:v>
      </x:c>
      <x:c r="J87" s="2" t="str">
        <x:v>Order matching component in equal quantity, or choose complete SKU PC188424.</x:v>
      </x:c>
      <x:c r="K87" s="2" t="str">
        <x:v>PDF p. 36</x:v>
      </x:c>
      <x:c r="L87" s="2" t="str">
        <x:v>Face frame and doors</x:v>
      </x:c>
    </x:row>
    <x:row r="88" ht="22" customHeight="1">
      <x:c r="A88" s="2" t="str">
        <x:v>PC189024</x:v>
      </x:c>
      <x:c r="B88" s="2" t="str">
        <x:v>18x90x24  Pantry Cabinet Complete Cabinet</x:v>
      </x:c>
      <x:c r="C88" s="4" t="n">
        <x:v>292.54</x:v>
      </x:c>
      <x:c r="D88" s="4" t="n">
        <x:v>302.94</x:v>
      </x:c>
      <x:c r="E88" s="4" t="n">
        <x:v>333.23</x:v>
      </x:c>
      <x:c r="F88" s="2" t="n">
        <x:v>1</x:v>
      </x:c>
      <x:c r="G88" s="2" t="n">
        <x:v>0</x:v>
      </x:c>
      <x:c r="H88" s="2" t="n">
        <x:v>2</x:v>
      </x:c>
      <x:c r="I88" s="2" t="str"/>
      <x:c r="J88" s="2" t="str">
        <x:v>Complete cabinet price includes required BOX + FFD. Do not also enter the separate components.</x:v>
      </x:c>
      <x:c r="K88" s="2" t="str">
        <x:v>PDF p. 36 / 36</x:v>
      </x:c>
      <x:c r="L88" s="2" t="str">
        <x:v>BOX + FFD combined</x:v>
      </x:c>
    </x:row>
    <x:row r="89" ht="22" customHeight="1">
      <x:c r="A89" s="2" t="str">
        <x:v>PC189024BOX</x:v>
      </x:c>
      <x:c r="B89" s="2" t="str">
        <x:v>18x90x24  Pantry Cabinet Box Only**</x:v>
      </x:c>
      <x:c r="C89" s="4" t="n">
        <x:v>146.27</x:v>
      </x:c>
      <x:c r="D89" s="4" t="n">
        <x:v>151.47</x:v>
      </x:c>
      <x:c r="E89" s="4" t="n">
        <x:v>166.62</x:v>
      </x:c>
      <x:c r="F89" s="2" t="n">
        <x:v>1</x:v>
      </x:c>
      <x:c r="G89" s="2" t="n">
        <x:v>0</x:v>
      </x:c>
      <x:c r="H89" s="2" t="n">
        <x:v>0</x:v>
      </x:c>
      <x:c r="I89" s="2" t="str">
        <x:v>PC189024FFD</x:v>
      </x:c>
      <x:c r="J89" s="2" t="str">
        <x:v>Order matching component in equal quantity, or choose complete SKU PC189024.</x:v>
      </x:c>
      <x:c r="K89" s="2" t="str">
        <x:v>PDF p. 36</x:v>
      </x:c>
      <x:c r="L89" s="2" t="str">
        <x:v>Box only</x:v>
      </x:c>
    </x:row>
    <x:row r="90" ht="22" customHeight="1">
      <x:c r="A90" s="2" t="str">
        <x:v>PC189024FFD</x:v>
      </x:c>
      <x:c r="B90" s="2" t="str">
        <x:v>18x90x24  Pantry Cabinet Face Frame and Door**</x:v>
      </x:c>
      <x:c r="C90" s="4" t="n">
        <x:v>146.27</x:v>
      </x:c>
      <x:c r="D90" s="4" t="n">
        <x:v>151.47</x:v>
      </x:c>
      <x:c r="E90" s="4" t="n">
        <x:v>166.62</x:v>
      </x:c>
      <x:c r="F90" s="2" t="n">
        <x:v>0</x:v>
      </x:c>
      <x:c r="G90" s="2" t="n">
        <x:v>0</x:v>
      </x:c>
      <x:c r="H90" s="2" t="n">
        <x:v>2</x:v>
      </x:c>
      <x:c r="I90" s="2" t="str">
        <x:v>PC189024BOX</x:v>
      </x:c>
      <x:c r="J90" s="2" t="str">
        <x:v>Order matching component in equal quantity, or choose complete SKU PC189024.</x:v>
      </x:c>
      <x:c r="K90" s="2" t="str">
        <x:v>PDF p. 36</x:v>
      </x:c>
      <x:c r="L90" s="2" t="str">
        <x:v>Face frame and doors</x:v>
      </x:c>
    </x:row>
    <x:row r="91" ht="22" customHeight="1">
      <x:c r="A91" s="2" t="str">
        <x:v>PC189624</x:v>
      </x:c>
      <x:c r="B91" s="2" t="str">
        <x:v>18x96x24 Pantry Cabinet Complete Cabinet</x:v>
      </x:c>
      <x:c r="C91" s="4" t="n">
        <x:v>301.31</x:v>
      </x:c>
      <x:c r="D91" s="4" t="n">
        <x:v>312.12</x:v>
      </x:c>
      <x:c r="E91" s="4" t="n">
        <x:v>343.33</x:v>
      </x:c>
      <x:c r="F91" s="2" t="n">
        <x:v>1</x:v>
      </x:c>
      <x:c r="G91" s="2" t="n">
        <x:v>0</x:v>
      </x:c>
      <x:c r="H91" s="2" t="n">
        <x:v>2</x:v>
      </x:c>
      <x:c r="I91" s="2" t="str"/>
      <x:c r="J91" s="2" t="str">
        <x:v>Complete cabinet price includes required BOX + FFD. Do not also enter the separate components.</x:v>
      </x:c>
      <x:c r="K91" s="2" t="str">
        <x:v>PDF p. 36 / 36</x:v>
      </x:c>
      <x:c r="L91" s="2" t="str">
        <x:v>BOX + FFD combined</x:v>
      </x:c>
    </x:row>
    <x:row r="92" ht="22" customHeight="1">
      <x:c r="A92" s="2" t="str">
        <x:v>PC189624BOX</x:v>
      </x:c>
      <x:c r="B92" s="2" t="str">
        <x:v>18x96x24 Pantry Cabinet Box Only**</x:v>
      </x:c>
      <x:c r="C92" s="4" t="n">
        <x:v>150.65</x:v>
      </x:c>
      <x:c r="D92" s="4" t="n">
        <x:v>156.06</x:v>
      </x:c>
      <x:c r="E92" s="4" t="n">
        <x:v>171.67</x:v>
      </x:c>
      <x:c r="F92" s="2" t="n">
        <x:v>1</x:v>
      </x:c>
      <x:c r="G92" s="2" t="n">
        <x:v>0</x:v>
      </x:c>
      <x:c r="H92" s="2" t="n">
        <x:v>0</x:v>
      </x:c>
      <x:c r="I92" s="2" t="str">
        <x:v>PC189624FFD</x:v>
      </x:c>
      <x:c r="J92" s="2" t="str">
        <x:v>Order matching component in equal quantity, or choose complete SKU PC189624.</x:v>
      </x:c>
      <x:c r="K92" s="2" t="str">
        <x:v>PDF p. 36</x:v>
      </x:c>
      <x:c r="L92" s="2" t="str">
        <x:v>Box only</x:v>
      </x:c>
    </x:row>
    <x:row r="93" ht="22" customHeight="1">
      <x:c r="A93" s="2" t="str">
        <x:v>PC189624FFD</x:v>
      </x:c>
      <x:c r="B93" s="2" t="str">
        <x:v>18X96x24 Pantry Cabinet Face Frame and Door**</x:v>
      </x:c>
      <x:c r="C93" s="4" t="n">
        <x:v>150.65</x:v>
      </x:c>
      <x:c r="D93" s="4" t="n">
        <x:v>156.06</x:v>
      </x:c>
      <x:c r="E93" s="4" t="n">
        <x:v>171.67</x:v>
      </x:c>
      <x:c r="F93" s="2" t="n">
        <x:v>0</x:v>
      </x:c>
      <x:c r="G93" s="2" t="n">
        <x:v>0</x:v>
      </x:c>
      <x:c r="H93" s="2" t="n">
        <x:v>2</x:v>
      </x:c>
      <x:c r="I93" s="2" t="str">
        <x:v>PC189624BOX</x:v>
      </x:c>
      <x:c r="J93" s="2" t="str">
        <x:v>Order matching component in equal quantity, or choose complete SKU PC189624.</x:v>
      </x:c>
      <x:c r="K93" s="2" t="str">
        <x:v>PDF p. 36</x:v>
      </x:c>
      <x:c r="L93" s="2" t="str">
        <x:v>Face frame and doors</x:v>
      </x:c>
    </x:row>
    <x:row r="94" ht="22" customHeight="1">
      <x:c r="A94" s="2" t="str">
        <x:v>PC248424</x:v>
      </x:c>
      <x:c r="B94" s="2" t="str">
        <x:v>24x84x24 Pantry Cabinet Complete Cabinet</x:v>
      </x:c>
      <x:c r="C94" s="4" t="n">
        <x:v>316.61</x:v>
      </x:c>
      <x:c r="D94" s="4" t="n">
        <x:v>326.6</x:v>
      </x:c>
      <x:c r="E94" s="4" t="n">
        <x:v>359.26</x:v>
      </x:c>
      <x:c r="F94" s="2" t="n">
        <x:v>1</x:v>
      </x:c>
      <x:c r="G94" s="2" t="n">
        <x:v>0</x:v>
      </x:c>
      <x:c r="H94" s="2" t="n">
        <x:v>4</x:v>
      </x:c>
      <x:c r="I94" s="2" t="str"/>
      <x:c r="J94" s="2" t="str">
        <x:v>Complete cabinet price includes required BOX + FFD. Do not also enter the separate components.</x:v>
      </x:c>
      <x:c r="K94" s="2" t="str">
        <x:v>PDF p. 36 / 36</x:v>
      </x:c>
      <x:c r="L94" s="2" t="str">
        <x:v>BOX + FFD combined</x:v>
      </x:c>
    </x:row>
    <x:row r="95" ht="22" customHeight="1">
      <x:c r="A95" s="2" t="str">
        <x:v>PC248424BOX</x:v>
      </x:c>
      <x:c r="B95" s="2" t="str">
        <x:v>24x84x24 Pantry Cabinet Box only**</x:v>
      </x:c>
      <x:c r="C95" s="4" t="n">
        <x:v>158.3</x:v>
      </x:c>
      <x:c r="D95" s="4" t="n">
        <x:v>163.3</x:v>
      </x:c>
      <x:c r="E95" s="4" t="n">
        <x:v>179.63</x:v>
      </x:c>
      <x:c r="F95" s="2" t="n">
        <x:v>1</x:v>
      </x:c>
      <x:c r="G95" s="2" t="n">
        <x:v>0</x:v>
      </x:c>
      <x:c r="H95" s="2" t="n">
        <x:v>0</x:v>
      </x:c>
      <x:c r="I95" s="2" t="str">
        <x:v>PC248424FFD</x:v>
      </x:c>
      <x:c r="J95" s="2" t="str">
        <x:v>Order matching component in equal quantity, or choose complete SKU PC248424.</x:v>
      </x:c>
      <x:c r="K95" s="2" t="str">
        <x:v>PDF p. 36</x:v>
      </x:c>
      <x:c r="L95" s="2" t="str">
        <x:v>Box only</x:v>
      </x:c>
    </x:row>
    <x:row r="96" ht="22" customHeight="1">
      <x:c r="A96" s="2" t="str">
        <x:v>PC248424FFD</x:v>
      </x:c>
      <x:c r="B96" s="2" t="str">
        <x:v>24x84x24 Pantry Cabinet Face Frame and Door**</x:v>
      </x:c>
      <x:c r="C96" s="4" t="n">
        <x:v>158.3</x:v>
      </x:c>
      <x:c r="D96" s="4" t="n">
        <x:v>163.3</x:v>
      </x:c>
      <x:c r="E96" s="4" t="n">
        <x:v>179.63</x:v>
      </x:c>
      <x:c r="F96" s="2" t="n">
        <x:v>0</x:v>
      </x:c>
      <x:c r="G96" s="2" t="n">
        <x:v>0</x:v>
      </x:c>
      <x:c r="H96" s="2" t="n">
        <x:v>4</x:v>
      </x:c>
      <x:c r="I96" s="2" t="str">
        <x:v>PC248424BOX</x:v>
      </x:c>
      <x:c r="J96" s="2" t="str">
        <x:v>Order matching component in equal quantity, or choose complete SKU PC248424.</x:v>
      </x:c>
      <x:c r="K96" s="2" t="str">
        <x:v>PDF p. 36</x:v>
      </x:c>
      <x:c r="L96" s="2" t="str">
        <x:v>Face frame and doors</x:v>
      </x:c>
    </x:row>
    <x:row r="97" ht="22" customHeight="1">
      <x:c r="A97" s="2" t="str">
        <x:v>PC249024</x:v>
      </x:c>
      <x:c r="B97" s="2" t="str">
        <x:v>24x90x24 Pantry Cabinet Complete Cabinet</x:v>
      </x:c>
      <x:c r="C97" s="4" t="n">
        <x:v>334.97</x:v>
      </x:c>
      <x:c r="D97" s="4" t="n">
        <x:v>344.96</x:v>
      </x:c>
      <x:c r="E97" s="4" t="n">
        <x:v>379.46</x:v>
      </x:c>
      <x:c r="F97" s="2" t="n">
        <x:v>1</x:v>
      </x:c>
      <x:c r="G97" s="2" t="n">
        <x:v>0</x:v>
      </x:c>
      <x:c r="H97" s="2" t="n">
        <x:v>4</x:v>
      </x:c>
      <x:c r="I97" s="2" t="str"/>
      <x:c r="J97" s="2" t="str">
        <x:v>Complete cabinet price includes required BOX + FFD. Do not also enter the separate components.</x:v>
      </x:c>
      <x:c r="K97" s="2" t="str">
        <x:v>PDF p. 36 / 36</x:v>
      </x:c>
      <x:c r="L97" s="2" t="str">
        <x:v>BOX + FFD combined</x:v>
      </x:c>
    </x:row>
    <x:row r="98" ht="22" customHeight="1">
      <x:c r="A98" s="2" t="str">
        <x:v>PC249024BOX</x:v>
      </x:c>
      <x:c r="B98" s="2" t="str">
        <x:v>24x90x24 Pantry Cabinet Box Only**</x:v>
      </x:c>
      <x:c r="C98" s="4" t="n">
        <x:v>167.48</x:v>
      </x:c>
      <x:c r="D98" s="4" t="n">
        <x:v>172.48</x:v>
      </x:c>
      <x:c r="E98" s="4" t="n">
        <x:v>189.73</x:v>
      </x:c>
      <x:c r="F98" s="2" t="n">
        <x:v>1</x:v>
      </x:c>
      <x:c r="G98" s="2" t="n">
        <x:v>0</x:v>
      </x:c>
      <x:c r="H98" s="2" t="n">
        <x:v>0</x:v>
      </x:c>
      <x:c r="I98" s="2" t="str">
        <x:v>PC249024FFD</x:v>
      </x:c>
      <x:c r="J98" s="2" t="str">
        <x:v>Order matching component in equal quantity, or choose complete SKU PC249024.</x:v>
      </x:c>
      <x:c r="K98" s="2" t="str">
        <x:v>PDF p. 36</x:v>
      </x:c>
      <x:c r="L98" s="2" t="str">
        <x:v>Box only</x:v>
      </x:c>
    </x:row>
    <x:row r="99" ht="22" customHeight="1">
      <x:c r="A99" s="2" t="str">
        <x:v>PC249024FFD</x:v>
      </x:c>
      <x:c r="B99" s="2" t="str">
        <x:v>24x90x24 Pantry Cabinet Face Frame and Door**</x:v>
      </x:c>
      <x:c r="C99" s="4" t="n">
        <x:v>167.48</x:v>
      </x:c>
      <x:c r="D99" s="4" t="n">
        <x:v>172.48</x:v>
      </x:c>
      <x:c r="E99" s="4" t="n">
        <x:v>189.73</x:v>
      </x:c>
      <x:c r="F99" s="2" t="n">
        <x:v>0</x:v>
      </x:c>
      <x:c r="G99" s="2" t="n">
        <x:v>0</x:v>
      </x:c>
      <x:c r="H99" s="2" t="n">
        <x:v>4</x:v>
      </x:c>
      <x:c r="I99" s="2" t="str">
        <x:v>PC249024BOX</x:v>
      </x:c>
      <x:c r="J99" s="2" t="str">
        <x:v>Order matching component in equal quantity, or choose complete SKU PC249024.</x:v>
      </x:c>
      <x:c r="K99" s="2" t="str">
        <x:v>PDF p. 36</x:v>
      </x:c>
      <x:c r="L99" s="2" t="str">
        <x:v>Face frame and doors</x:v>
      </x:c>
    </x:row>
    <x:row r="100" ht="22" customHeight="1">
      <x:c r="A100" s="2" t="str">
        <x:v>PC249624</x:v>
      </x:c>
      <x:c r="B100" s="2" t="str">
        <x:v>24x96x24 Pantry Cabinet Complete Cabinet</x:v>
      </x:c>
      <x:c r="C100" s="4" t="n">
        <x:v>347</x:v>
      </x:c>
      <x:c r="D100" s="4" t="n">
        <x:v>365.16</x:v>
      </x:c>
      <x:c r="E100" s="4" t="n">
        <x:v>401.68</x:v>
      </x:c>
      <x:c r="F100" s="2" t="n">
        <x:v>1</x:v>
      </x:c>
      <x:c r="G100" s="2" t="n">
        <x:v>0</x:v>
      </x:c>
      <x:c r="H100" s="2" t="n">
        <x:v>4</x:v>
      </x:c>
      <x:c r="I100" s="2" t="str"/>
      <x:c r="J100" s="2" t="str">
        <x:v>Complete cabinet price includes required BOX + FFD. Do not also enter the separate components.</x:v>
      </x:c>
      <x:c r="K100" s="2" t="str">
        <x:v>PDF p. 36 / 36</x:v>
      </x:c>
      <x:c r="L100" s="2" t="str">
        <x:v>BOX + FFD combined</x:v>
      </x:c>
    </x:row>
    <x:row r="101" ht="22" customHeight="1">
      <x:c r="A101" s="2" t="str">
        <x:v>PC249624BOX</x:v>
      </x:c>
      <x:c r="B101" s="2" t="str">
        <x:v>24x96x24 Pantry Cabinet Box Only**</x:v>
      </x:c>
      <x:c r="C101" s="4" t="n">
        <x:v>173.5</x:v>
      </x:c>
      <x:c r="D101" s="4" t="n">
        <x:v>182.58</x:v>
      </x:c>
      <x:c r="E101" s="4" t="n">
        <x:v>200.84</x:v>
      </x:c>
      <x:c r="F101" s="2" t="n">
        <x:v>1</x:v>
      </x:c>
      <x:c r="G101" s="2" t="n">
        <x:v>0</x:v>
      </x:c>
      <x:c r="H101" s="2" t="n">
        <x:v>0</x:v>
      </x:c>
      <x:c r="I101" s="2" t="str">
        <x:v>PC249624FFD</x:v>
      </x:c>
      <x:c r="J101" s="2" t="str">
        <x:v>Order matching component in equal quantity, or choose complete SKU PC249624.</x:v>
      </x:c>
      <x:c r="K101" s="2" t="str">
        <x:v>PDF p. 36</x:v>
      </x:c>
      <x:c r="L101" s="2" t="str">
        <x:v>Box only</x:v>
      </x:c>
    </x:row>
    <x:row r="102" ht="22" customHeight="1">
      <x:c r="A102" s="2" t="str">
        <x:v>PC249624FFD</x:v>
      </x:c>
      <x:c r="B102" s="2" t="str">
        <x:v>24x96x24 Pantry Cabinet Face Frame and Door**</x:v>
      </x:c>
      <x:c r="C102" s="4" t="n">
        <x:v>173.5</x:v>
      </x:c>
      <x:c r="D102" s="4" t="n">
        <x:v>182.58</x:v>
      </x:c>
      <x:c r="E102" s="4" t="n">
        <x:v>200.84</x:v>
      </x:c>
      <x:c r="F102" s="2" t="n">
        <x:v>0</x:v>
      </x:c>
      <x:c r="G102" s="2" t="n">
        <x:v>0</x:v>
      </x:c>
      <x:c r="H102" s="2" t="n">
        <x:v>4</x:v>
      </x:c>
      <x:c r="I102" s="2" t="str">
        <x:v>PC249624BOX</x:v>
      </x:c>
      <x:c r="J102" s="2" t="str">
        <x:v>Order matching component in equal quantity, or choose complete SKU PC249624.</x:v>
      </x:c>
      <x:c r="K102" s="2" t="str">
        <x:v>PDF p. 36</x:v>
      </x:c>
      <x:c r="L102" s="2" t="str">
        <x:v>Face frame and doors</x:v>
      </x:c>
    </x:row>
    <x:row r="103" ht="22" customHeight="1">
      <x:c r="A103" s="2" t="str">
        <x:v>PC308424</x:v>
      </x:c>
      <x:c r="B103" s="2" t="str">
        <x:v>30x84x24  Pantry Cabinet Complete Cabinet</x:v>
      </x:c>
      <x:c r="C103" s="4" t="n">
        <x:v>392.9</x:v>
      </x:c>
      <x:c r="D103" s="4" t="n">
        <x:v>429.42</x:v>
      </x:c>
      <x:c r="E103" s="4" t="n">
        <x:v>472.36</x:v>
      </x:c>
      <x:c r="F103" s="2" t="n">
        <x:v>1</x:v>
      </x:c>
      <x:c r="G103" s="2" t="n">
        <x:v>0</x:v>
      </x:c>
      <x:c r="H103" s="2" t="n">
        <x:v>4</x:v>
      </x:c>
      <x:c r="I103" s="2" t="str"/>
      <x:c r="J103" s="2" t="str">
        <x:v>Complete cabinet price includes required BOX + FFD. Do not also enter the separate components.</x:v>
      </x:c>
      <x:c r="K103" s="2" t="str">
        <x:v>PDF p. 36 / 36</x:v>
      </x:c>
      <x:c r="L103" s="2" t="str">
        <x:v>BOX + FFD combined</x:v>
      </x:c>
    </x:row>
    <x:row r="104" ht="22" customHeight="1">
      <x:c r="A104" s="2" t="str">
        <x:v>PC308424BOX</x:v>
      </x:c>
      <x:c r="B104" s="2" t="str">
        <x:v>30x84x24  Pantry Cabinet Box Only**</x:v>
      </x:c>
      <x:c r="C104" s="4" t="n">
        <x:v>196.45</x:v>
      </x:c>
      <x:c r="D104" s="4" t="n">
        <x:v>214.71</x:v>
      </x:c>
      <x:c r="E104" s="4" t="n">
        <x:v>236.18</x:v>
      </x:c>
      <x:c r="F104" s="2" t="n">
        <x:v>1</x:v>
      </x:c>
      <x:c r="G104" s="2" t="n">
        <x:v>0</x:v>
      </x:c>
      <x:c r="H104" s="2" t="n">
        <x:v>0</x:v>
      </x:c>
      <x:c r="I104" s="2" t="str">
        <x:v>PC308424FFD</x:v>
      </x:c>
      <x:c r="J104" s="2" t="str">
        <x:v>Order matching component in equal quantity, or choose complete SKU PC308424.</x:v>
      </x:c>
      <x:c r="K104" s="2" t="str">
        <x:v>PDF p. 36</x:v>
      </x:c>
      <x:c r="L104" s="2" t="str">
        <x:v>Box only</x:v>
      </x:c>
    </x:row>
    <x:row r="105" ht="22" customHeight="1">
      <x:c r="A105" s="2" t="str">
        <x:v>PC308424FFD</x:v>
      </x:c>
      <x:c r="B105" s="2" t="str">
        <x:v>30x84x24 Pantry Cabinet Face Frame and Door**</x:v>
      </x:c>
      <x:c r="C105" s="4" t="n">
        <x:v>196.45</x:v>
      </x:c>
      <x:c r="D105" s="4" t="n">
        <x:v>214.71</x:v>
      </x:c>
      <x:c r="E105" s="4" t="n">
        <x:v>236.18</x:v>
      </x:c>
      <x:c r="F105" s="2" t="n">
        <x:v>0</x:v>
      </x:c>
      <x:c r="G105" s="2" t="n">
        <x:v>0</x:v>
      </x:c>
      <x:c r="H105" s="2" t="n">
        <x:v>4</x:v>
      </x:c>
      <x:c r="I105" s="2" t="str">
        <x:v>PC308424BOX</x:v>
      </x:c>
      <x:c r="J105" s="2" t="str">
        <x:v>Order matching component in equal quantity, or choose complete SKU PC308424.</x:v>
      </x:c>
      <x:c r="K105" s="2" t="str">
        <x:v>PDF p. 36</x:v>
      </x:c>
      <x:c r="L105" s="2" t="str">
        <x:v>Face frame and doors</x:v>
      </x:c>
    </x:row>
    <x:row r="106" ht="22" customHeight="1">
      <x:c r="A106" s="2" t="str">
        <x:v>PC309024</x:v>
      </x:c>
      <x:c r="B106" s="2" t="str">
        <x:v>30x90x24  Pantry Cabinet Complete Cabinet</x:v>
      </x:c>
      <x:c r="C106" s="4" t="n">
        <x:v>423.5</x:v>
      </x:c>
      <x:c r="D106" s="4" t="n">
        <x:v>450.84</x:v>
      </x:c>
      <x:c r="E106" s="4" t="n">
        <x:v>495.92</x:v>
      </x:c>
      <x:c r="F106" s="2" t="n">
        <x:v>1</x:v>
      </x:c>
      <x:c r="G106" s="2" t="n">
        <x:v>0</x:v>
      </x:c>
      <x:c r="H106" s="2" t="n">
        <x:v>4</x:v>
      </x:c>
      <x:c r="I106" s="2" t="str"/>
      <x:c r="J106" s="2" t="str">
        <x:v>Complete cabinet price includes required BOX + FFD. Do not also enter the separate components.</x:v>
      </x:c>
      <x:c r="K106" s="2" t="str">
        <x:v>PDF p. 36 / 36</x:v>
      </x:c>
      <x:c r="L106" s="2" t="str">
        <x:v>BOX + FFD combined</x:v>
      </x:c>
    </x:row>
    <x:row r="107" ht="22" customHeight="1">
      <x:c r="A107" s="2" t="str">
        <x:v>PC309024BOX</x:v>
      </x:c>
      <x:c r="B107" s="2" t="str">
        <x:v>30x90x24  Pantry Cabinet Box Only**</x:v>
      </x:c>
      <x:c r="C107" s="4" t="n">
        <x:v>211.75</x:v>
      </x:c>
      <x:c r="D107" s="4" t="n">
        <x:v>225.42</x:v>
      </x:c>
      <x:c r="E107" s="4" t="n">
        <x:v>247.96</x:v>
      </x:c>
      <x:c r="F107" s="2" t="n">
        <x:v>1</x:v>
      </x:c>
      <x:c r="G107" s="2" t="n">
        <x:v>0</x:v>
      </x:c>
      <x:c r="H107" s="2" t="n">
        <x:v>0</x:v>
      </x:c>
      <x:c r="I107" s="2" t="str">
        <x:v>PC309024FFD</x:v>
      </x:c>
      <x:c r="J107" s="2" t="str">
        <x:v>Order matching component in equal quantity, or choose complete SKU PC309024.</x:v>
      </x:c>
      <x:c r="K107" s="2" t="str">
        <x:v>PDF p. 36</x:v>
      </x:c>
      <x:c r="L107" s="2" t="str">
        <x:v>Box only</x:v>
      </x:c>
    </x:row>
    <x:row r="108" ht="22" customHeight="1">
      <x:c r="A108" s="2" t="str">
        <x:v>PC309024FFD</x:v>
      </x:c>
      <x:c r="B108" s="2" t="str">
        <x:v>30x90x24 Pantry Cabinet Face Frame and Door**</x:v>
      </x:c>
      <x:c r="C108" s="4" t="n">
        <x:v>211.75</x:v>
      </x:c>
      <x:c r="D108" s="4" t="n">
        <x:v>225.42</x:v>
      </x:c>
      <x:c r="E108" s="4" t="n">
        <x:v>247.96</x:v>
      </x:c>
      <x:c r="F108" s="2" t="n">
        <x:v>0</x:v>
      </x:c>
      <x:c r="G108" s="2" t="n">
        <x:v>0</x:v>
      </x:c>
      <x:c r="H108" s="2" t="n">
        <x:v>4</x:v>
      </x:c>
      <x:c r="I108" s="2" t="str">
        <x:v>PC309024BOX</x:v>
      </x:c>
      <x:c r="J108" s="2" t="str">
        <x:v>Order matching component in equal quantity, or choose complete SKU PC309024.</x:v>
      </x:c>
      <x:c r="K108" s="2" t="str">
        <x:v>PDF p. 36</x:v>
      </x:c>
      <x:c r="L108" s="2" t="str">
        <x:v>Face frame and doors</x:v>
      </x:c>
    </x:row>
    <x:row r="109" ht="22" customHeight="1">
      <x:c r="A109" s="2" t="str">
        <x:v>PC309624</x:v>
      </x:c>
      <x:c r="B109" s="2" t="str">
        <x:v>30x96x24 Pantry Cabinet Complete Cabinet**</x:v>
      </x:c>
      <x:c r="C109" s="4" t="n">
        <x:v>458.39</x:v>
      </x:c>
      <x:c r="D109" s="4" t="n">
        <x:v>488.78</x:v>
      </x:c>
      <x:c r="E109" s="4" t="n">
        <x:v>537.66</x:v>
      </x:c>
      <x:c r="F109" s="2" t="n">
        <x:v>1</x:v>
      </x:c>
      <x:c r="G109" s="2" t="n">
        <x:v>0</x:v>
      </x:c>
      <x:c r="H109" s="2" t="n">
        <x:v>4</x:v>
      </x:c>
      <x:c r="I109" s="2" t="str"/>
      <x:c r="J109" s="2" t="str">
        <x:v>Complete cabinet price includes required BOX + FFD. Do not also enter the separate components.</x:v>
      </x:c>
      <x:c r="K109" s="2" t="str">
        <x:v>PDF p. 36 / 36</x:v>
      </x:c>
      <x:c r="L109" s="2" t="str">
        <x:v>BOX + FFD combined</x:v>
      </x:c>
    </x:row>
    <x:row r="110" ht="22" customHeight="1">
      <x:c r="A110" s="2" t="str">
        <x:v>PC309624BOX</x:v>
      </x:c>
      <x:c r="B110" s="2" t="str">
        <x:v>30x96x24 Pantry Cabinet Box Only****</x:v>
      </x:c>
      <x:c r="C110" s="4" t="n">
        <x:v>229.19</x:v>
      </x:c>
      <x:c r="D110" s="4" t="n">
        <x:v>244.39</x:v>
      </x:c>
      <x:c r="E110" s="4" t="n">
        <x:v>268.83</x:v>
      </x:c>
      <x:c r="F110" s="2" t="n">
        <x:v>1</x:v>
      </x:c>
      <x:c r="G110" s="2" t="n">
        <x:v>0</x:v>
      </x:c>
      <x:c r="H110" s="2" t="n">
        <x:v>0</x:v>
      </x:c>
      <x:c r="I110" s="2" t="str">
        <x:v>PC309624FFD</x:v>
      </x:c>
      <x:c r="J110" s="2" t="str">
        <x:v>Order matching component in equal quantity, or choose complete SKU PC309624.</x:v>
      </x:c>
      <x:c r="K110" s="2" t="str">
        <x:v>PDF p. 36</x:v>
      </x:c>
      <x:c r="L110" s="2" t="str">
        <x:v>Box only</x:v>
      </x:c>
    </x:row>
    <x:row r="111" ht="22" customHeight="1">
      <x:c r="A111" s="2" t="str">
        <x:v>PC309624FFD</x:v>
      </x:c>
      <x:c r="B111" s="2" t="str">
        <x:v>30x96x25 Pantry Cabinet Face Frame and Door**</x:v>
      </x:c>
      <x:c r="C111" s="4" t="n">
        <x:v>229.19</x:v>
      </x:c>
      <x:c r="D111" s="4" t="n">
        <x:v>244.39</x:v>
      </x:c>
      <x:c r="E111" s="4" t="n">
        <x:v>268.83</x:v>
      </x:c>
      <x:c r="F111" s="2" t="n">
        <x:v>0</x:v>
      </x:c>
      <x:c r="G111" s="2" t="n">
        <x:v>0</x:v>
      </x:c>
      <x:c r="H111" s="2" t="n">
        <x:v>4</x:v>
      </x:c>
      <x:c r="I111" s="2" t="str">
        <x:v>PC309624BOX</x:v>
      </x:c>
      <x:c r="J111" s="2" t="str">
        <x:v>Order matching component in equal quantity, or choose complete SKU PC309624.</x:v>
      </x:c>
      <x:c r="K111" s="2" t="str">
        <x:v>PDF p. 36</x:v>
      </x:c>
      <x:c r="L111" s="2" t="str">
        <x:v>Face frame and doors</x:v>
      </x:c>
    </x:row>
    <x:row r="112" ht="22" customHeight="1">
      <x:c r="A112" s="2" t="str">
        <x:v>PNL 24x96x3/4</x:v>
      </x:c>
      <x:c r="B112" s="2" t="str">
        <x:v>24x96x3/4”  Cabinet Panel</x:v>
      </x:c>
      <x:c r="C112" s="4" t="n">
        <x:v>71.4</x:v>
      </x:c>
      <x:c r="D112" s="4" t="n">
        <x:v>76.5</x:v>
      </x:c>
      <x:c r="E112" s="4" t="n">
        <x:v>84.15</x:v>
      </x:c>
      <x:c r="F112" s="2" t="n">
        <x:v>0</x:v>
      </x:c>
      <x:c r="G112" s="2" t="n">
        <x:v>0</x:v>
      </x:c>
      <x:c r="H112" s="2" t="n">
        <x:v>0</x:v>
      </x:c>
      <x:c r="I112" s="2" t="str"/>
      <x:c r="J112" s="2" t="str"/>
      <x:c r="K112" s="2" t="str">
        <x:v>PDF p. 36</x:v>
      </x:c>
      <x:c r="L112" s="2" t="str">
        <x:v>Complete cabinet / listed item</x:v>
      </x:c>
    </x:row>
    <x:row r="113" ht="22" customHeight="1">
      <x:c r="A113" s="2" t="str">
        <x:v>PNL 34.5x96x1/2-VERTICAL</x:v>
      </x:c>
      <x:c r="B113" s="2" t="str">
        <x:v>34.5x96x1/2”  Cabinet Panel</x:v>
      </x:c>
      <x:c r="C113" s="4" t="n">
        <x:v>71.4</x:v>
      </x:c>
      <x:c r="D113" s="4" t="n">
        <x:v>76.5</x:v>
      </x:c>
      <x:c r="E113" s="4" t="n">
        <x:v>84.15</x:v>
      </x:c>
      <x:c r="F113" s="2" t="n">
        <x:v>0</x:v>
      </x:c>
      <x:c r="G113" s="2" t="n">
        <x:v>0</x:v>
      </x:c>
      <x:c r="H113" s="2" t="n">
        <x:v>0</x:v>
      </x:c>
      <x:c r="I113" s="2" t="str"/>
      <x:c r="J113" s="2" t="str"/>
      <x:c r="K113" s="2" t="str">
        <x:v>PDF p. 36</x:v>
      </x:c>
      <x:c r="L113" s="2" t="str">
        <x:v>Complete cabinet / listed item</x:v>
      </x:c>
    </x:row>
    <x:row r="114" ht="22" customHeight="1">
      <x:c r="A114" s="2" t="str">
        <x:v>PNL 34.5x96x1/4</x:v>
      </x:c>
      <x:c r="B114" s="2" t="str">
        <x:v>34.5x96x1/4” Cabinet Panel</x:v>
      </x:c>
      <x:c r="C114" s="4" t="n">
        <x:v>65.48</x:v>
      </x:c>
      <x:c r="D114" s="4" t="n">
        <x:v>68.54</x:v>
      </x:c>
      <x:c r="E114" s="4" t="n">
        <x:v>75.4</x:v>
      </x:c>
      <x:c r="F114" s="2" t="n">
        <x:v>0</x:v>
      </x:c>
      <x:c r="G114" s="2" t="n">
        <x:v>0</x:v>
      </x:c>
      <x:c r="H114" s="2" t="n">
        <x:v>0</x:v>
      </x:c>
      <x:c r="I114" s="2" t="str"/>
      <x:c r="J114" s="2" t="str"/>
      <x:c r="K114" s="2" t="str">
        <x:v>PDF p. 36</x:v>
      </x:c>
      <x:c r="L114" s="2" t="str">
        <x:v>Complete cabinet / listed item</x:v>
      </x:c>
    </x:row>
    <x:row r="115" ht="22" customHeight="1">
      <x:c r="A115" s="2" t="str">
        <x:v>POST</x:v>
      </x:c>
      <x:c r="B115" s="2" t="str">
        <x:v>Post</x:v>
      </x:c>
      <x:c r="C115" s="4" t="n">
        <x:v>76.5</x:v>
      </x:c>
      <x:c r="D115" s="4" t="n">
        <x:v>79.97</x:v>
      </x:c>
      <x:c r="E115" s="4" t="n">
        <x:v>87.96</x:v>
      </x:c>
      <x:c r="F115" s="2" t="n">
        <x:v>0</x:v>
      </x:c>
      <x:c r="G115" s="2" t="n">
        <x:v>0</x:v>
      </x:c>
      <x:c r="H115" s="2" t="n">
        <x:v>0</x:v>
      </x:c>
      <x:c r="I115" s="2" t="str"/>
      <x:c r="J115" s="2" t="str"/>
      <x:c r="K115" s="2" t="str">
        <x:v>PDF p. 36</x:v>
      </x:c>
      <x:c r="L115" s="2" t="str">
        <x:v>Catalog item</x:v>
      </x:c>
    </x:row>
    <x:row r="116" ht="22" customHeight="1">
      <x:c r="A116" s="2" t="str">
        <x:v>Pueblo -  3rd Party Delivery</x:v>
      </x:c>
      <x:c r="B116" s="2" t="str">
        <x:v>Pueblo -  3rd Party Delivery</x:v>
      </x:c>
      <x:c r="C116" s="4" t="n">
        <x:v>142.8</x:v>
      </x:c>
      <x:c r="D116" s="4" t="n">
        <x:v>142.8</x:v>
      </x:c>
      <x:c r="E116" s="4" t="n">
        <x:v>142.8</x:v>
      </x:c>
      <x:c r="F116" s="2" t="n">
        <x:v>0</x:v>
      </x:c>
      <x:c r="G116" s="2" t="n">
        <x:v>0</x:v>
      </x:c>
      <x:c r="H116" s="2" t="n">
        <x:v>0</x:v>
      </x:c>
      <x:c r="I116" s="2" t="str"/>
      <x:c r="J116" s="2" t="str"/>
      <x:c r="K116" s="2" t="str">
        <x:v>PDF p. 39</x:v>
      </x:c>
      <x:c r="L116" s="2" t="str">
        <x:v>Service / supply</x:v>
      </x:c>
    </x:row>
    <x:row r="117" ht="22" customHeight="1">
      <x:c r="A117" s="2" t="str">
        <x:v>QRM8</x:v>
      </x:c>
      <x:c r="B117" s="2" t="str">
        <x:v>8’ Quarter Round Molding</x:v>
      </x:c>
      <x:c r="C117" s="4" t="n">
        <x:v>13.1</x:v>
      </x:c>
      <x:c r="D117" s="4" t="n">
        <x:v>13.67</x:v>
      </x:c>
      <x:c r="E117" s="4" t="n">
        <x:v>15.03</x:v>
      </x:c>
      <x:c r="F117" s="2" t="n">
        <x:v>0</x:v>
      </x:c>
      <x:c r="G117" s="2" t="n">
        <x:v>0</x:v>
      </x:c>
      <x:c r="H117" s="2" t="n">
        <x:v>0</x:v>
      </x:c>
      <x:c r="I117" s="2" t="str"/>
      <x:c r="J117" s="2" t="str"/>
      <x:c r="K117" s="2" t="str">
        <x:v>PDF p. 36</x:v>
      </x:c>
      <x:c r="L117" s="2" t="str">
        <x:v>Catalog item</x:v>
      </x:c>
    </x:row>
    <x:row r="118" ht="22" customHeight="1">
      <x:c r="A118" s="2" t="str">
        <x:v>REP3x96</x:v>
      </x:c>
      <x:c r="B118" s="2" t="str">
        <x:v>3” Return with dado + 1/2’’ panel 24x96</x:v>
      </x:c>
      <x:c r="C118" s="4" t="n">
        <x:v>95.27</x:v>
      </x:c>
      <x:c r="D118" s="4" t="n">
        <x:v>97.92</x:v>
      </x:c>
      <x:c r="E118" s="4" t="n">
        <x:v>107.71</x:v>
      </x:c>
      <x:c r="F118" s="2" t="n">
        <x:v>0</x:v>
      </x:c>
      <x:c r="G118" s="2" t="n">
        <x:v>0</x:v>
      </x:c>
      <x:c r="H118" s="2" t="n">
        <x:v>0</x:v>
      </x:c>
      <x:c r="I118" s="2" t="str"/>
      <x:c r="J118" s="2" t="str"/>
      <x:c r="K118" s="2" t="str">
        <x:v>PDF p. 36</x:v>
      </x:c>
      <x:c r="L118" s="2" t="str">
        <x:v>Catalog item</x:v>
      </x:c>
    </x:row>
    <x:row r="119" ht="22" customHeight="1">
      <x:c r="A119" s="2" t="str">
        <x:v>Residential Delivery</x:v>
      </x:c>
      <x:c r="B119" s="2" t="str">
        <x:v>Residential Delivery</x:v>
      </x:c>
      <x:c r="C119" s="4" t="n">
        <x:v>44.88</x:v>
      </x:c>
      <x:c r="D119" s="4" t="n">
        <x:v>44.88</x:v>
      </x:c>
      <x:c r="E119" s="4" t="n">
        <x:v>44.88</x:v>
      </x:c>
      <x:c r="F119" s="2" t="n">
        <x:v>0</x:v>
      </x:c>
      <x:c r="G119" s="2" t="n">
        <x:v>0</x:v>
      </x:c>
      <x:c r="H119" s="2" t="n">
        <x:v>0</x:v>
      </x:c>
      <x:c r="I119" s="2" t="str"/>
      <x:c r="J119" s="2" t="str"/>
      <x:c r="K119" s="2" t="str">
        <x:v>PDF p. 39</x:v>
      </x:c>
      <x:c r="L119" s="2" t="str">
        <x:v>Service / supply</x:v>
      </x:c>
    </x:row>
    <x:row r="120" ht="22" customHeight="1">
      <x:c r="A120" s="2" t="str">
        <x:v>ROT Install</x:v>
      </x:c>
      <x:c r="B120" s="2" t="str">
        <x:v>ROT Install</x:v>
      </x:c>
      <x:c r="C120" s="4" t="n">
        <x:v>3.67</x:v>
      </x:c>
      <x:c r="D120" s="4" t="n">
        <x:v>3.67</x:v>
      </x:c>
      <x:c r="E120" s="4" t="n">
        <x:v>3.67</x:v>
      </x:c>
      <x:c r="F120" s="2" t="n">
        <x:v>0</x:v>
      </x:c>
      <x:c r="G120" s="2" t="n">
        <x:v>0</x:v>
      </x:c>
      <x:c r="H120" s="2" t="n">
        <x:v>0</x:v>
      </x:c>
      <x:c r="I120" s="2" t="str"/>
      <x:c r="J120" s="2" t="str"/>
      <x:c r="K120" s="2" t="str">
        <x:v>PDF p. 39</x:v>
      </x:c>
      <x:c r="L120" s="2" t="str">
        <x:v>Service / supply</x:v>
      </x:c>
    </x:row>
    <x:row r="121" ht="22" customHeight="1">
      <x:c r="A121" s="2" t="str">
        <x:v>ROT15</x:v>
      </x:c>
      <x:c r="B121" s="2" t="str">
        <x:v>15” Roll Out Tray</x:v>
      </x:c>
      <x:c r="C121" s="4" t="n">
        <x:v>24.01</x:v>
      </x:c>
      <x:c r="D121" s="4" t="n">
        <x:v>24.01</x:v>
      </x:c>
      <x:c r="E121" s="4" t="n">
        <x:v>24.01</x:v>
      </x:c>
      <x:c r="F121" s="2" t="n">
        <x:v>0</x:v>
      </x:c>
      <x:c r="G121" s="2" t="n">
        <x:v>0</x:v>
      </x:c>
      <x:c r="H121" s="2" t="n">
        <x:v>0</x:v>
      </x:c>
      <x:c r="I121" s="2" t="str"/>
      <x:c r="J121" s="2" t="str"/>
      <x:c r="K121" s="2" t="str">
        <x:v>PDF p. 39</x:v>
      </x:c>
      <x:c r="L121" s="2" t="str">
        <x:v>Accessory</x:v>
      </x:c>
    </x:row>
    <x:row r="122" ht="22" customHeight="1">
      <x:c r="A122" s="2" t="str">
        <x:v>ROT18</x:v>
      </x:c>
      <x:c r="B122" s="2" t="str">
        <x:v>18” Roll Out Tray</x:v>
      </x:c>
      <x:c r="C122" s="4" t="n">
        <x:v>24.48</x:v>
      </x:c>
      <x:c r="D122" s="4" t="n">
        <x:v>24.48</x:v>
      </x:c>
      <x:c r="E122" s="4" t="n">
        <x:v>24.48</x:v>
      </x:c>
      <x:c r="F122" s="2" t="n">
        <x:v>0</x:v>
      </x:c>
      <x:c r="G122" s="2" t="n">
        <x:v>0</x:v>
      </x:c>
      <x:c r="H122" s="2" t="n">
        <x:v>0</x:v>
      </x:c>
      <x:c r="I122" s="2" t="str"/>
      <x:c r="J122" s="2" t="str"/>
      <x:c r="K122" s="2" t="str">
        <x:v>PDF p. 39</x:v>
      </x:c>
      <x:c r="L122" s="2" t="str">
        <x:v>Accessory</x:v>
      </x:c>
    </x:row>
    <x:row r="123" ht="22" customHeight="1">
      <x:c r="A123" s="2" t="str">
        <x:v>ROT21</x:v>
      </x:c>
      <x:c r="B123" s="2" t="str">
        <x:v>21” Roll Out Tray</x:v>
      </x:c>
      <x:c r="C123" s="4" t="n">
        <x:v>26.52</x:v>
      </x:c>
      <x:c r="D123" s="4" t="n">
        <x:v>26.52</x:v>
      </x:c>
      <x:c r="E123" s="4" t="n">
        <x:v>26.52</x:v>
      </x:c>
      <x:c r="F123" s="2" t="n">
        <x:v>0</x:v>
      </x:c>
      <x:c r="G123" s="2" t="n">
        <x:v>0</x:v>
      </x:c>
      <x:c r="H123" s="2" t="n">
        <x:v>0</x:v>
      </x:c>
      <x:c r="I123" s="2" t="str"/>
      <x:c r="J123" s="2" t="str"/>
      <x:c r="K123" s="2" t="str">
        <x:v>PDF p. 39</x:v>
      </x:c>
      <x:c r="L123" s="2" t="str">
        <x:v>Accessory</x:v>
      </x:c>
    </x:row>
    <x:row r="124" ht="22" customHeight="1">
      <x:c r="A124" s="2" t="str">
        <x:v>ROT24</x:v>
      </x:c>
      <x:c r="B124" s="2" t="str">
        <x:v>24” Roll Out Tray</x:v>
      </x:c>
      <x:c r="C124" s="4" t="n">
        <x:v>28.56</x:v>
      </x:c>
      <x:c r="D124" s="4" t="n">
        <x:v>28.56</x:v>
      </x:c>
      <x:c r="E124" s="4" t="n">
        <x:v>28.56</x:v>
      </x:c>
      <x:c r="F124" s="2" t="n">
        <x:v>0</x:v>
      </x:c>
      <x:c r="G124" s="2" t="n">
        <x:v>0</x:v>
      </x:c>
      <x:c r="H124" s="2" t="n">
        <x:v>0</x:v>
      </x:c>
      <x:c r="I124" s="2" t="str"/>
      <x:c r="J124" s="2" t="str"/>
      <x:c r="K124" s="2" t="str">
        <x:v>PDF p. 39</x:v>
      </x:c>
      <x:c r="L124" s="2" t="str">
        <x:v>Accessory</x:v>
      </x:c>
    </x:row>
    <x:row r="125" ht="22" customHeight="1">
      <x:c r="A125" s="2" t="str">
        <x:v>ROT27</x:v>
      </x:c>
      <x:c r="B125" s="2" t="str">
        <x:v>27” Roll Out Tray</x:v>
      </x:c>
      <x:c r="C125" s="4" t="n">
        <x:v>31.52</x:v>
      </x:c>
      <x:c r="D125" s="4" t="n">
        <x:v>31.52</x:v>
      </x:c>
      <x:c r="E125" s="4" t="n">
        <x:v>31.52</x:v>
      </x:c>
      <x:c r="F125" s="2" t="n">
        <x:v>0</x:v>
      </x:c>
      <x:c r="G125" s="2" t="n">
        <x:v>0</x:v>
      </x:c>
      <x:c r="H125" s="2" t="n">
        <x:v>0</x:v>
      </x:c>
      <x:c r="I125" s="2" t="str"/>
      <x:c r="J125" s="2" t="str"/>
      <x:c r="K125" s="2" t="str">
        <x:v>PDF p. 39</x:v>
      </x:c>
      <x:c r="L125" s="2" t="str">
        <x:v>Accessory</x:v>
      </x:c>
    </x:row>
    <x:row r="126" ht="22" customHeight="1">
      <x:c r="A126" s="2" t="str">
        <x:v>ROT30</x:v>
      </x:c>
      <x:c r="B126" s="2" t="str">
        <x:v>30” Roll Out Tray</x:v>
      </x:c>
      <x:c r="C126" s="4" t="n">
        <x:v>32.64</x:v>
      </x:c>
      <x:c r="D126" s="4" t="n">
        <x:v>32.64</x:v>
      </x:c>
      <x:c r="E126" s="4" t="n">
        <x:v>32.64</x:v>
      </x:c>
      <x:c r="F126" s="2" t="n">
        <x:v>0</x:v>
      </x:c>
      <x:c r="G126" s="2" t="n">
        <x:v>0</x:v>
      </x:c>
      <x:c r="H126" s="2" t="n">
        <x:v>0</x:v>
      </x:c>
      <x:c r="I126" s="2" t="str"/>
      <x:c r="J126" s="2" t="str"/>
      <x:c r="K126" s="2" t="str">
        <x:v>PDF p. 39</x:v>
      </x:c>
      <x:c r="L126" s="2" t="str">
        <x:v>Accessory</x:v>
      </x:c>
    </x:row>
    <x:row r="127" ht="22" customHeight="1">
      <x:c r="A127" s="2" t="str">
        <x:v>ROT33</x:v>
      </x:c>
      <x:c r="B127" s="2" t="str">
        <x:v>33” Roll Out Tray</x:v>
      </x:c>
      <x:c r="C127" s="4" t="n">
        <x:v>36.72</x:v>
      </x:c>
      <x:c r="D127" s="4" t="n">
        <x:v>36.72</x:v>
      </x:c>
      <x:c r="E127" s="4" t="n">
        <x:v>36.72</x:v>
      </x:c>
      <x:c r="F127" s="2" t="n">
        <x:v>0</x:v>
      </x:c>
      <x:c r="G127" s="2" t="n">
        <x:v>0</x:v>
      </x:c>
      <x:c r="H127" s="2" t="n">
        <x:v>0</x:v>
      </x:c>
      <x:c r="I127" s="2" t="str"/>
      <x:c r="J127" s="2" t="str"/>
      <x:c r="K127" s="2" t="str">
        <x:v>PDF p. 39</x:v>
      </x:c>
      <x:c r="L127" s="2" t="str">
        <x:v>Accessory</x:v>
      </x:c>
    </x:row>
    <x:row r="128" ht="22" customHeight="1">
      <x:c r="A128" s="2" t="str">
        <x:v>ROT36</x:v>
      </x:c>
      <x:c r="B128" s="2" t="str">
        <x:v>36” Roll Out Tray</x:v>
      </x:c>
      <x:c r="C128" s="4" t="n">
        <x:v>40.8</x:v>
      </x:c>
      <x:c r="D128" s="4" t="n">
        <x:v>40.8</x:v>
      </x:c>
      <x:c r="E128" s="4" t="n">
        <x:v>40.8</x:v>
      </x:c>
      <x:c r="F128" s="2" t="n">
        <x:v>0</x:v>
      </x:c>
      <x:c r="G128" s="2" t="n">
        <x:v>0</x:v>
      </x:c>
      <x:c r="H128" s="2" t="n">
        <x:v>0</x:v>
      </x:c>
      <x:c r="I128" s="2" t="str"/>
      <x:c r="J128" s="2" t="str"/>
      <x:c r="K128" s="2" t="str">
        <x:v>PDF p. 39</x:v>
      </x:c>
      <x:c r="L128" s="2" t="str">
        <x:v>Accessory</x:v>
      </x:c>
    </x:row>
    <x:row r="129" ht="22" customHeight="1">
      <x:c r="A129" s="2" t="str">
        <x:v>Sample Door</x:v>
      </x:c>
      <x:c r="B129" s="2" t="str">
        <x:v>Sample Door</x:v>
      </x:c>
      <x:c r="C129" s="4" t="n">
        <x:v>12.44</x:v>
      </x:c>
      <x:c r="D129" s="4" t="n">
        <x:v>12.44</x:v>
      </x:c>
      <x:c r="E129" s="4" t="n">
        <x:v>12.44</x:v>
      </x:c>
      <x:c r="F129" s="2" t="n">
        <x:v>0</x:v>
      </x:c>
      <x:c r="G129" s="2" t="n">
        <x:v>0</x:v>
      </x:c>
      <x:c r="H129" s="2" t="n">
        <x:v>0</x:v>
      </x:c>
      <x:c r="I129" s="2" t="str"/>
      <x:c r="J129" s="2" t="str"/>
      <x:c r="K129" s="2" t="str">
        <x:v>PDF p. 36</x:v>
      </x:c>
      <x:c r="L129" s="2" t="str">
        <x:v>Catalog item</x:v>
      </x:c>
    </x:row>
    <x:row r="130" ht="22" customHeight="1">
      <x:c r="A130" s="2" t="str">
        <x:v>SB30</x:v>
      </x:c>
      <x:c r="B130" s="2" t="str">
        <x:v>30” Sink Base Cabinet</x:v>
      </x:c>
      <x:c r="C130" s="4" t="n">
        <x:v>137.5</x:v>
      </x:c>
      <x:c r="D130" s="4" t="n">
        <x:v>163.2</x:v>
      </x:c>
      <x:c r="E130" s="4" t="n">
        <x:v>179.52</x:v>
      </x:c>
      <x:c r="F130" s="2" t="n">
        <x:v>1</x:v>
      </x:c>
      <x:c r="G130" s="2" t="n">
        <x:v>30</x:v>
      </x:c>
      <x:c r="H130" s="2" t="n">
        <x:v>2</x:v>
      </x:c>
      <x:c r="I130" s="2" t="str"/>
      <x:c r="J130" s="2" t="str"/>
      <x:c r="K130" s="2" t="str">
        <x:v>PDF p. 36</x:v>
      </x:c>
      <x:c r="L130" s="2" t="str">
        <x:v>Complete cabinet / listed item</x:v>
      </x:c>
    </x:row>
    <x:row r="131" ht="22" customHeight="1">
      <x:c r="A131" s="2" t="str">
        <x:v>SB33</x:v>
      </x:c>
      <x:c r="B131" s="2" t="str">
        <x:v>33” Sink Base Cabinet</x:v>
      </x:c>
      <x:c r="C131" s="4" t="n">
        <x:v>147.29</x:v>
      </x:c>
      <x:c r="D131" s="4" t="n">
        <x:v>173.4</x:v>
      </x:c>
      <x:c r="E131" s="4" t="n">
        <x:v>190.74</x:v>
      </x:c>
      <x:c r="F131" s="2" t="n">
        <x:v>1</x:v>
      </x:c>
      <x:c r="G131" s="2" t="n">
        <x:v>33</x:v>
      </x:c>
      <x:c r="H131" s="2" t="n">
        <x:v>2</x:v>
      </x:c>
      <x:c r="I131" s="2" t="str"/>
      <x:c r="J131" s="2" t="str"/>
      <x:c r="K131" s="2" t="str">
        <x:v>PDF p. 36</x:v>
      </x:c>
      <x:c r="L131" s="2" t="str">
        <x:v>Complete cabinet / listed item</x:v>
      </x:c>
    </x:row>
    <x:row r="132" ht="22" customHeight="1">
      <x:c r="A132" s="2" t="str">
        <x:v>SB36</x:v>
      </x:c>
      <x:c r="B132" s="2" t="str">
        <x:v>36” Sink Base Cabinet</x:v>
      </x:c>
      <x:c r="C132" s="4" t="n">
        <x:v>150.55</x:v>
      </x:c>
      <x:c r="D132" s="4" t="n">
        <x:v>180.54</x:v>
      </x:c>
      <x:c r="E132" s="4" t="n">
        <x:v>198.59</x:v>
      </x:c>
      <x:c r="F132" s="2" t="n">
        <x:v>1</x:v>
      </x:c>
      <x:c r="G132" s="2" t="n">
        <x:v>36</x:v>
      </x:c>
      <x:c r="H132" s="2" t="n">
        <x:v>2</x:v>
      </x:c>
      <x:c r="I132" s="2" t="str"/>
      <x:c r="J132" s="2" t="str"/>
      <x:c r="K132" s="2" t="str">
        <x:v>PDF p. 36</x:v>
      </x:c>
      <x:c r="L132" s="2" t="str">
        <x:v>Complete cabinet / listed item</x:v>
      </x:c>
    </x:row>
    <x:row r="133" ht="22" customHeight="1">
      <x:c r="A133" s="2" t="str">
        <x:v>SB42</x:v>
      </x:c>
      <x:c r="B133" s="2" t="str">
        <x:v>42” Sink Base Cabinet</x:v>
      </x:c>
      <x:c r="C133" s="4" t="n">
        <x:v>163.81</x:v>
      </x:c>
      <x:c r="D133" s="4" t="n">
        <x:v>187.68</x:v>
      </x:c>
      <x:c r="E133" s="4" t="n">
        <x:v>206.45</x:v>
      </x:c>
      <x:c r="F133" s="2" t="n">
        <x:v>1</x:v>
      </x:c>
      <x:c r="G133" s="2" t="n">
        <x:v>42</x:v>
      </x:c>
      <x:c r="H133" s="2" t="n">
        <x:v>2</x:v>
      </x:c>
      <x:c r="I133" s="2" t="str"/>
      <x:c r="J133" s="2" t="str"/>
      <x:c r="K133" s="2" t="str">
        <x:v>PDF p. 36</x:v>
      </x:c>
      <x:c r="L133" s="2" t="str">
        <x:v>Complete cabinet / listed item</x:v>
      </x:c>
    </x:row>
    <x:row r="134" ht="22" customHeight="1">
      <x:c r="A134" s="2" t="str">
        <x:v>SCM2 1/4</x:v>
      </x:c>
      <x:c r="B134" s="2" t="str">
        <x:v>2 1/4”  Shaker Crown Molding</x:v>
      </x:c>
      <x:c r="C134" s="4" t="n">
        <x:v>38.35</x:v>
      </x:c>
      <x:c r="D134" s="4" t="n">
        <x:v>41</x:v>
      </x:c>
      <x:c r="E134" s="4" t="n">
        <x:v>45.1</x:v>
      </x:c>
      <x:c r="F134" s="2" t="n">
        <x:v>0</x:v>
      </x:c>
      <x:c r="G134" s="2" t="n">
        <x:v>0</x:v>
      </x:c>
      <x:c r="H134" s="2" t="n">
        <x:v>0</x:v>
      </x:c>
      <x:c r="I134" s="2" t="str"/>
      <x:c r="J134" s="2" t="str"/>
      <x:c r="K134" s="2" t="str">
        <x:v>PDF p. 36</x:v>
      </x:c>
      <x:c r="L134" s="2" t="str">
        <x:v>Catalog item</x:v>
      </x:c>
    </x:row>
    <x:row r="135" ht="22" customHeight="1">
      <x:c r="A135" s="2" t="str">
        <x:v>SCM2 1/4 - HEEL</x:v>
      </x:c>
      <x:c r="B135" s="2" t="str">
        <x:v>2 1/4”  Shaker Crown Molding Heel</x:v>
      </x:c>
      <x:c r="C135" s="4" t="n">
        <x:v>51.41</x:v>
      </x:c>
      <x:c r="D135" s="4" t="n">
        <x:v>55.08</x:v>
      </x:c>
      <x:c r="E135" s="4" t="n">
        <x:v>60.59</x:v>
      </x:c>
      <x:c r="F135" s="2" t="n">
        <x:v>0</x:v>
      </x:c>
      <x:c r="G135" s="2" t="n">
        <x:v>0</x:v>
      </x:c>
      <x:c r="H135" s="2" t="n">
        <x:v>0</x:v>
      </x:c>
      <x:c r="I135" s="2" t="str"/>
      <x:c r="J135" s="2" t="str"/>
      <x:c r="K135" s="2" t="str">
        <x:v>PDF p. 36</x:v>
      </x:c>
      <x:c r="L135" s="2" t="str">
        <x:v>Catalog item</x:v>
      </x:c>
    </x:row>
    <x:row r="136" ht="22" customHeight="1">
      <x:c r="A136" s="2" t="str">
        <x:v>SCM3 5/8</x:v>
      </x:c>
      <x:c r="B136" s="2" t="str">
        <x:v>3 5/8” Shaker Crown Molding</x:v>
      </x:c>
      <x:c r="C136" s="4" t="n">
        <x:v>42.43</x:v>
      </x:c>
      <x:c r="D136" s="4" t="n">
        <x:v>45.49</x:v>
      </x:c>
      <x:c r="E136" s="4" t="n">
        <x:v>50.04</x:v>
      </x:c>
      <x:c r="F136" s="2" t="n">
        <x:v>0</x:v>
      </x:c>
      <x:c r="G136" s="2" t="n">
        <x:v>0</x:v>
      </x:c>
      <x:c r="H136" s="2" t="n">
        <x:v>0</x:v>
      </x:c>
      <x:c r="I136" s="2" t="str"/>
      <x:c r="J136" s="2" t="str"/>
      <x:c r="K136" s="2" t="str">
        <x:v>PDF p. 36</x:v>
      </x:c>
      <x:c r="L136" s="2" t="str">
        <x:v>Catalog item</x:v>
      </x:c>
    </x:row>
    <x:row r="137" ht="22" customHeight="1">
      <x:c r="A137" s="2" t="str">
        <x:v>SCM3 5/8 - HEEL</x:v>
      </x:c>
      <x:c r="B137" s="2" t="str">
        <x:v>3 5/8” Shaker Crown Molding Heel</x:v>
      </x:c>
      <x:c r="C137" s="4" t="n">
        <x:v>61</x:v>
      </x:c>
      <x:c r="D137" s="4" t="n">
        <x:v>65.28</x:v>
      </x:c>
      <x:c r="E137" s="4" t="n">
        <x:v>71.81</x:v>
      </x:c>
      <x:c r="F137" s="2" t="n">
        <x:v>0</x:v>
      </x:c>
      <x:c r="G137" s="2" t="n">
        <x:v>0</x:v>
      </x:c>
      <x:c r="H137" s="2" t="n">
        <x:v>0</x:v>
      </x:c>
      <x:c r="I137" s="2" t="str"/>
      <x:c r="J137" s="2" t="str"/>
      <x:c r="K137" s="2" t="str">
        <x:v>PDF p. 36</x:v>
      </x:c>
      <x:c r="L137" s="2" t="str">
        <x:v>Catalog item</x:v>
      </x:c>
    </x:row>
    <x:row r="138" ht="22" customHeight="1">
      <x:c r="A138" s="2" t="str">
        <x:v>SDM8</x:v>
      </x:c>
      <x:c r="B138" s="2" t="str">
        <x:v>Ba en Molding</x:v>
      </x:c>
      <x:c r="C138" s="4" t="n">
        <x:v>8.57</x:v>
      </x:c>
      <x:c r="D138" s="4" t="n">
        <x:v>8.98</x:v>
      </x:c>
      <x:c r="E138" s="4" t="n">
        <x:v>9.87</x:v>
      </x:c>
      <x:c r="F138" s="2" t="n">
        <x:v>0</x:v>
      </x:c>
      <x:c r="G138" s="2" t="n">
        <x:v>0</x:v>
      </x:c>
      <x:c r="H138" s="2" t="n">
        <x:v>0</x:v>
      </x:c>
      <x:c r="I138" s="2" t="str"/>
      <x:c r="J138" s="2" t="str"/>
      <x:c r="K138" s="2" t="str">
        <x:v>PDF p. 36</x:v>
      </x:c>
      <x:c r="L138" s="2" t="str">
        <x:v>Catalog item</x:v>
      </x:c>
    </x:row>
    <x:row r="139" ht="22" customHeight="1">
      <x:c r="A139" s="2" t="str">
        <x:v>SM8</x:v>
      </x:c>
      <x:c r="B139" s="2" t="str">
        <x:v>Scribe Molding</x:v>
      </x:c>
      <x:c r="C139" s="4" t="n">
        <x:v>7.2</x:v>
      </x:c>
      <x:c r="D139" s="4" t="n">
        <x:v>7.55</x:v>
      </x:c>
      <x:c r="E139" s="4" t="n">
        <x:v>8.3</x:v>
      </x:c>
      <x:c r="F139" s="2" t="n">
        <x:v>0</x:v>
      </x:c>
      <x:c r="G139" s="2" t="n">
        <x:v>0</x:v>
      </x:c>
      <x:c r="H139" s="2" t="n">
        <x:v>0</x:v>
      </x:c>
      <x:c r="I139" s="2" t="str"/>
      <x:c r="J139" s="2" t="str"/>
      <x:c r="K139" s="2" t="str">
        <x:v>PDF p. 36</x:v>
      </x:c>
      <x:c r="L139" s="2" t="str">
        <x:v>Catalog item</x:v>
      </x:c>
    </x:row>
    <x:row r="140" ht="22" customHeight="1">
      <x:c r="A140" s="2" t="str">
        <x:v>SP09</x:v>
      </x:c>
      <x:c r="B140" s="2" t="str">
        <x:v>Base Spice Rack Cabinet</x:v>
      </x:c>
      <x:c r="C140" s="4" t="n">
        <x:v>121.99</x:v>
      </x:c>
      <x:c r="D140" s="4" t="n">
        <x:v>130.56</x:v>
      </x:c>
      <x:c r="E140" s="4" t="n">
        <x:v>143.62</x:v>
      </x:c>
      <x:c r="F140" s="2" t="n">
        <x:v>1</x:v>
      </x:c>
      <x:c r="G140" s="2" t="n">
        <x:v>9</x:v>
      </x:c>
      <x:c r="H140" s="2" t="n">
        <x:v>1</x:v>
      </x:c>
      <x:c r="I140" s="2" t="str"/>
      <x:c r="J140" s="2" t="str"/>
      <x:c r="K140" s="2" t="str">
        <x:v>PDF p. 36</x:v>
      </x:c>
      <x:c r="L140" s="2" t="str">
        <x:v>Complete cabinet / listed item</x:v>
      </x:c>
    </x:row>
    <x:row r="141" ht="22" customHeight="1">
      <x:c r="A141" s="2" t="str">
        <x:v>Spray Paint</x:v>
      </x:c>
      <x:c r="B141" s="2" t="str">
        <x:v>Spray Paint</x:v>
      </x:c>
      <x:c r="C141" s="4" t="n">
        <x:v>40.8</x:v>
      </x:c>
      <x:c r="D141" s="4" t="n">
        <x:v>40.8</x:v>
      </x:c>
      <x:c r="E141" s="4" t="n">
        <x:v>40.8</x:v>
      </x:c>
      <x:c r="F141" s="2" t="n">
        <x:v>0</x:v>
      </x:c>
      <x:c r="G141" s="2" t="n">
        <x:v>0</x:v>
      </x:c>
      <x:c r="H141" s="2" t="n">
        <x:v>0</x:v>
      </x:c>
      <x:c r="I141" s="2" t="str"/>
      <x:c r="J141" s="2" t="str"/>
      <x:c r="K141" s="2" t="str">
        <x:v>PDF p. 39</x:v>
      </x:c>
      <x:c r="L141" s="2" t="str">
        <x:v>Service / supply</x:v>
      </x:c>
    </x:row>
    <x:row r="142" ht="22" customHeight="1">
      <x:c r="A142" s="2" t="str">
        <x:v>Storage Fee</x:v>
      </x:c>
      <x:c r="B142" s="2" t="str">
        <x:v>Storage Fee</x:v>
      </x:c>
      <x:c r="C142" s="4" t="n">
        <x:v>3.06</x:v>
      </x:c>
      <x:c r="D142" s="4" t="n">
        <x:v>3.06</x:v>
      </x:c>
      <x:c r="E142" s="4" t="n">
        <x:v>3.06</x:v>
      </x:c>
      <x:c r="F142" s="2" t="n">
        <x:v>0</x:v>
      </x:c>
      <x:c r="G142" s="2" t="n">
        <x:v>0</x:v>
      </x:c>
      <x:c r="H142" s="2" t="n">
        <x:v>0</x:v>
      </x:c>
      <x:c r="I142" s="2" t="str"/>
      <x:c r="J142" s="2" t="str"/>
      <x:c r="K142" s="2" t="str">
        <x:v>PDF p. 39</x:v>
      </x:c>
      <x:c r="L142" s="2" t="str">
        <x:v>Service / supply</x:v>
      </x:c>
    </x:row>
    <x:row r="143" ht="22" customHeight="1">
      <x:c r="A143" s="2" t="str">
        <x:v>SVA188421</x:v>
      </x:c>
      <x:c r="B143" s="2" t="str">
        <x:v>Vanity Linen Cabinet</x:v>
      </x:c>
      <x:c r="C143" s="4" t="n">
        <x:v>379.85</x:v>
      </x:c>
      <x:c r="D143" s="4" t="n">
        <x:v>403.92</x:v>
      </x:c>
      <x:c r="E143" s="4" t="n">
        <x:v>444.31</x:v>
      </x:c>
      <x:c r="F143" s="2" t="n">
        <x:v>1</x:v>
      </x:c>
      <x:c r="G143" s="2" t="n">
        <x:v>0</x:v>
      </x:c>
      <x:c r="H143" s="2" t="n">
        <x:v>4</x:v>
      </x:c>
      <x:c r="I143" s="2" t="str"/>
      <x:c r="J143" s="2" t="str"/>
      <x:c r="K143" s="2" t="str">
        <x:v>PDF p. 36</x:v>
      </x:c>
      <x:c r="L143" s="2" t="str">
        <x:v>Complete cabinet / listed item</x:v>
      </x:c>
    </x:row>
    <x:row r="144" ht="22" customHeight="1">
      <x:c r="A144" s="2" t="str">
        <x:v>TF1.5x96</x:v>
      </x:c>
      <x:c r="B144" s="2" t="str">
        <x:v>1.5x96 White Shaker Top Filler</x:v>
      </x:c>
      <x:c r="C144" s="4" t="n">
        <x:v>13.06</x:v>
      </x:c>
      <x:c r="D144" s="4" t="n">
        <x:v>13.71</x:v>
      </x:c>
      <x:c r="E144" s="4" t="n">
        <x:v>15.08</x:v>
      </x:c>
      <x:c r="F144" s="2" t="n">
        <x:v>0</x:v>
      </x:c>
      <x:c r="G144" s="2" t="n">
        <x:v>0</x:v>
      </x:c>
      <x:c r="H144" s="2" t="n">
        <x:v>0</x:v>
      </x:c>
      <x:c r="I144" s="2" t="str"/>
      <x:c r="J144" s="2" t="str"/>
      <x:c r="K144" s="2" t="str">
        <x:v>PDF p. 36</x:v>
      </x:c>
      <x:c r="L144" s="2" t="str">
        <x:v>Catalog item</x:v>
      </x:c>
    </x:row>
    <x:row r="145" ht="22" customHeight="1">
      <x:c r="A145" s="2" t="str">
        <x:v>TF3x96</x:v>
      </x:c>
      <x:c r="B145" s="2" t="str">
        <x:v>3x96 White Shaker Tall Fillers</x:v>
      </x:c>
      <x:c r="C145" s="4" t="n">
        <x:v>26.32</x:v>
      </x:c>
      <x:c r="D145" s="4" t="n">
        <x:v>27.74</x:v>
      </x:c>
      <x:c r="E145" s="4" t="n">
        <x:v>30.52</x:v>
      </x:c>
      <x:c r="F145" s="2" t="n">
        <x:v>0</x:v>
      </x:c>
      <x:c r="G145" s="2" t="n">
        <x:v>0</x:v>
      </x:c>
      <x:c r="H145" s="2" t="n">
        <x:v>0</x:v>
      </x:c>
      <x:c r="I145" s="2" t="str"/>
      <x:c r="J145" s="2" t="str"/>
      <x:c r="K145" s="2" t="str">
        <x:v>PDF p. 36</x:v>
      </x:c>
      <x:c r="L145" s="2" t="str">
        <x:v>Catalog item</x:v>
      </x:c>
    </x:row>
    <x:row r="146" ht="22" customHeight="1">
      <x:c r="A146" s="2" t="str">
        <x:v>TF6x96</x:v>
      </x:c>
      <x:c r="B146" s="2" t="str">
        <x:v>6x96 White Shaker Top Filler</x:v>
      </x:c>
      <x:c r="C146" s="4" t="n">
        <x:v>53.04</x:v>
      </x:c>
      <x:c r="D146" s="4" t="n">
        <x:v>55.49</x:v>
      </x:c>
      <x:c r="E146" s="4" t="n">
        <x:v>61.04</x:v>
      </x:c>
      <x:c r="F146" s="2" t="n">
        <x:v>0</x:v>
      </x:c>
      <x:c r="G146" s="2" t="n">
        <x:v>0</x:v>
      </x:c>
      <x:c r="H146" s="2" t="n">
        <x:v>0</x:v>
      </x:c>
      <x:c r="I146" s="2" t="str"/>
      <x:c r="J146" s="2" t="str"/>
      <x:c r="K146" s="2" t="str">
        <x:v>PDF p. 36</x:v>
      </x:c>
      <x:c r="L146" s="2" t="str">
        <x:v>Catalog item</x:v>
      </x:c>
    </x:row>
    <x:row r="147" ht="22" customHeight="1">
      <x:c r="A147" s="2" t="str">
        <x:v>TK8</x:v>
      </x:c>
      <x:c r="B147" s="2" t="str">
        <x:v>Toe Kick</x:v>
      </x:c>
      <x:c r="C147" s="4" t="n">
        <x:v>9.59</x:v>
      </x:c>
      <x:c r="D147" s="4" t="n">
        <x:v>10</x:v>
      </x:c>
      <x:c r="E147" s="4" t="n">
        <x:v>11</x:v>
      </x:c>
      <x:c r="F147" s="2" t="n">
        <x:v>0</x:v>
      </x:c>
      <x:c r="G147" s="2" t="n">
        <x:v>0</x:v>
      </x:c>
      <x:c r="H147" s="2" t="n">
        <x:v>0</x:v>
      </x:c>
      <x:c r="I147" s="2" t="str"/>
      <x:c r="J147" s="2" t="str"/>
      <x:c r="K147" s="2" t="str">
        <x:v>PDF p. 36</x:v>
      </x:c>
      <x:c r="L147" s="2" t="str">
        <x:v>Catalog item</x:v>
      </x:c>
    </x:row>
    <x:row r="148" ht="22" customHeight="1">
      <x:c r="A148" s="2" t="str">
        <x:v>Touch Up Kit</x:v>
      </x:c>
      <x:c r="B148" s="2" t="str">
        <x:v>Touch Up Kit</x:v>
      </x:c>
      <x:c r="C148" s="4" t="n">
        <x:v>12.24</x:v>
      </x:c>
      <x:c r="D148" s="4" t="n">
        <x:v>12.24</x:v>
      </x:c>
      <x:c r="E148" s="4" t="n">
        <x:v>12.24</x:v>
      </x:c>
      <x:c r="F148" s="2" t="n">
        <x:v>0</x:v>
      </x:c>
      <x:c r="G148" s="2" t="n">
        <x:v>0</x:v>
      </x:c>
      <x:c r="H148" s="2" t="n">
        <x:v>0</x:v>
      </x:c>
      <x:c r="I148" s="2" t="str"/>
      <x:c r="J148" s="2" t="str"/>
      <x:c r="K148" s="2" t="str">
        <x:v>PDF p. 39</x:v>
      </x:c>
      <x:c r="L148" s="2" t="str">
        <x:v>Service / supply</x:v>
      </x:c>
    </x:row>
    <x:row r="149" ht="22" customHeight="1">
      <x:c r="A149" s="2" t="str">
        <x:v>TRASH KIT</x:v>
      </x:c>
      <x:c r="B149" s="2" t="str">
        <x:v>Trash Kit</x:v>
      </x:c>
      <x:c r="C149" s="4" t="n">
        <x:v>108.94</x:v>
      </x:c>
      <x:c r="D149" s="4" t="n">
        <x:v>108.94</x:v>
      </x:c>
      <x:c r="E149" s="4" t="n">
        <x:v>108.94</x:v>
      </x:c>
      <x:c r="F149" s="2" t="n">
        <x:v>0</x:v>
      </x:c>
      <x:c r="G149" s="2" t="n">
        <x:v>0</x:v>
      </x:c>
      <x:c r="H149" s="2" t="n">
        <x:v>0</x:v>
      </x:c>
      <x:c r="I149" s="2" t="str"/>
      <x:c r="J149" s="2" t="str"/>
      <x:c r="K149" s="2" t="str">
        <x:v>PDF p. 39</x:v>
      </x:c>
      <x:c r="L149" s="2" t="str">
        <x:v>Accessory</x:v>
      </x:c>
    </x:row>
    <x:row r="150" ht="22" customHeight="1">
      <x:c r="A150" s="2" t="str">
        <x:v>Upper Level Delivery</x:v>
      </x:c>
      <x:c r="B150" s="2" t="str">
        <x:v>Upper Level Delivery</x:v>
      </x:c>
      <x:c r="C150" s="4" t="n">
        <x:v>35.7</x:v>
      </x:c>
      <x:c r="D150" s="4" t="n">
        <x:v>35.7</x:v>
      </x:c>
      <x:c r="E150" s="4" t="n">
        <x:v>35.7</x:v>
      </x:c>
      <x:c r="F150" s="2" t="n">
        <x:v>0</x:v>
      </x:c>
      <x:c r="G150" s="2" t="n">
        <x:v>0</x:v>
      </x:c>
      <x:c r="H150" s="2" t="n">
        <x:v>0</x:v>
      </x:c>
      <x:c r="I150" s="2" t="str"/>
      <x:c r="J150" s="2" t="str"/>
      <x:c r="K150" s="2" t="str">
        <x:v>PDF p. 39</x:v>
      </x:c>
      <x:c r="L150" s="2" t="str">
        <x:v>Service / supply</x:v>
      </x:c>
    </x:row>
    <x:row r="151" ht="22" customHeight="1">
      <x:c r="A151" s="2" t="str">
        <x:v>VB09</x:v>
      </x:c>
      <x:c r="B151" s="2" t="str">
        <x:v>9” Vanity Base</x:v>
      </x:c>
      <x:c r="C151" s="4" t="n">
        <x:v>104.45</x:v>
      </x:c>
      <x:c r="D151" s="4" t="n">
        <x:v>111.79</x:v>
      </x:c>
      <x:c r="E151" s="4" t="n">
        <x:v>122.97</x:v>
      </x:c>
      <x:c r="F151" s="2" t="n">
        <x:v>1</x:v>
      </x:c>
      <x:c r="G151" s="2" t="n">
        <x:v>9</x:v>
      </x:c>
      <x:c r="H151" s="2" t="n">
        <x:v>2</x:v>
      </x:c>
      <x:c r="I151" s="2" t="str"/>
      <x:c r="J151" s="2" t="str"/>
      <x:c r="K151" s="2" t="str">
        <x:v>PDF p. 36</x:v>
      </x:c>
      <x:c r="L151" s="2" t="str">
        <x:v>Complete cabinet / listed item</x:v>
      </x:c>
    </x:row>
    <x:row r="152" ht="22" customHeight="1">
      <x:c r="A152" s="2" t="str">
        <x:v>VB12</x:v>
      </x:c>
      <x:c r="B152" s="2" t="str">
        <x:v>12” Vanity Base</x:v>
      </x:c>
      <x:c r="C152" s="4" t="n">
        <x:v>114.65</x:v>
      </x:c>
      <x:c r="D152" s="4" t="n">
        <x:v>128.52</x:v>
      </x:c>
      <x:c r="E152" s="4" t="n">
        <x:v>141.37</x:v>
      </x:c>
      <x:c r="F152" s="2" t="n">
        <x:v>1</x:v>
      </x:c>
      <x:c r="G152" s="2" t="n">
        <x:v>12</x:v>
      </x:c>
      <x:c r="H152" s="2" t="n">
        <x:v>2</x:v>
      </x:c>
      <x:c r="I152" s="2" t="str"/>
      <x:c r="J152" s="2" t="str"/>
      <x:c r="K152" s="2" t="str">
        <x:v>PDF p. 36</x:v>
      </x:c>
      <x:c r="L152" s="2" t="str">
        <x:v>Complete cabinet / listed item</x:v>
      </x:c>
    </x:row>
    <x:row r="153" ht="22" customHeight="1">
      <x:c r="A153" s="2" t="str">
        <x:v>VB15</x:v>
      </x:c>
      <x:c r="B153" s="2" t="str">
        <x:v>15” Vanity Base</x:v>
      </x:c>
      <x:c r="C153" s="4" t="n">
        <x:v>125.46</x:v>
      </x:c>
      <x:c r="D153" s="4" t="n">
        <x:v>140.76</x:v>
      </x:c>
      <x:c r="E153" s="4" t="n">
        <x:v>154.84</x:v>
      </x:c>
      <x:c r="F153" s="2" t="n">
        <x:v>1</x:v>
      </x:c>
      <x:c r="G153" s="2" t="n">
        <x:v>15</x:v>
      </x:c>
      <x:c r="H153" s="2" t="n">
        <x:v>2</x:v>
      </x:c>
      <x:c r="I153" s="2" t="str"/>
      <x:c r="J153" s="2" t="str"/>
      <x:c r="K153" s="2" t="str">
        <x:v>PDF p. 36</x:v>
      </x:c>
      <x:c r="L153" s="2" t="str">
        <x:v>Complete cabinet / listed item</x:v>
      </x:c>
    </x:row>
    <x:row r="154" ht="22" customHeight="1">
      <x:c r="A154" s="2" t="str">
        <x:v>VB18</x:v>
      </x:c>
      <x:c r="B154" s="2" t="str">
        <x:v>18” Vanity Base</x:v>
      </x:c>
      <x:c r="C154" s="4" t="n">
        <x:v>137.7</x:v>
      </x:c>
      <x:c r="D154" s="4" t="n">
        <x:v>153</x:v>
      </x:c>
      <x:c r="E154" s="4" t="n">
        <x:v>168.3</x:v>
      </x:c>
      <x:c r="F154" s="2" t="n">
        <x:v>1</x:v>
      </x:c>
      <x:c r="G154" s="2" t="n">
        <x:v>18</x:v>
      </x:c>
      <x:c r="H154" s="2" t="n">
        <x:v>2</x:v>
      </x:c>
      <x:c r="I154" s="2" t="str"/>
      <x:c r="J154" s="2" t="str"/>
      <x:c r="K154" s="2" t="str">
        <x:v>PDF p. 36</x:v>
      </x:c>
      <x:c r="L154" s="2" t="str">
        <x:v>Complete cabinet / listed item</x:v>
      </x:c>
    </x:row>
    <x:row r="155" ht="22" customHeight="1">
      <x:c r="A155" s="2" t="str">
        <x:v>VDB12</x:v>
      </x:c>
      <x:c r="B155" s="2" t="str">
        <x:v>12” Vanity Drawer Base</x:v>
      </x:c>
      <x:c r="C155" s="4" t="n">
        <x:v>167.08</x:v>
      </x:c>
      <x:c r="D155" s="4" t="n">
        <x:v>179.52</x:v>
      </x:c>
      <x:c r="E155" s="4" t="n">
        <x:v>197.47</x:v>
      </x:c>
      <x:c r="F155" s="2" t="n">
        <x:v>1</x:v>
      </x:c>
      <x:c r="G155" s="2" t="n">
        <x:v>12</x:v>
      </x:c>
      <x:c r="H155" s="2" t="n">
        <x:v>3</x:v>
      </x:c>
      <x:c r="I155" s="2" t="str"/>
      <x:c r="J155" s="2" t="str"/>
      <x:c r="K155" s="2" t="str">
        <x:v>PDF p. 36</x:v>
      </x:c>
      <x:c r="L155" s="2" t="str">
        <x:v>Complete cabinet / listed item</x:v>
      </x:c>
    </x:row>
    <x:row r="156" ht="22" customHeight="1">
      <x:c r="A156" s="2" t="str">
        <x:v>VDB15</x:v>
      </x:c>
      <x:c r="B156" s="2" t="str">
        <x:v>15” Vanity Drawer Base</x:v>
      </x:c>
      <x:c r="C156" s="4" t="n">
        <x:v>173.6</x:v>
      </x:c>
      <x:c r="D156" s="4" t="n">
        <x:v>186.66</x:v>
      </x:c>
      <x:c r="E156" s="4" t="n">
        <x:v>205.33</x:v>
      </x:c>
      <x:c r="F156" s="2" t="n">
        <x:v>1</x:v>
      </x:c>
      <x:c r="G156" s="2" t="n">
        <x:v>15</x:v>
      </x:c>
      <x:c r="H156" s="2" t="n">
        <x:v>3</x:v>
      </x:c>
      <x:c r="I156" s="2" t="str"/>
      <x:c r="J156" s="2" t="str"/>
      <x:c r="K156" s="2" t="str">
        <x:v>PDF p. 36</x:v>
      </x:c>
      <x:c r="L156" s="2" t="str">
        <x:v>Complete cabinet / listed item</x:v>
      </x:c>
    </x:row>
    <x:row r="157" ht="22" customHeight="1">
      <x:c r="A157" s="2" t="str">
        <x:v>VDB18</x:v>
      </x:c>
      <x:c r="B157" s="2" t="str">
        <x:v>18” Vanity Drawer Base</x:v>
      </x:c>
      <x:c r="C157" s="4" t="n">
        <x:v>175.64</x:v>
      </x:c>
      <x:c r="D157" s="4" t="n">
        <x:v>189.72</x:v>
      </x:c>
      <x:c r="E157" s="4" t="n">
        <x:v>208.69</x:v>
      </x:c>
      <x:c r="F157" s="2" t="n">
        <x:v>1</x:v>
      </x:c>
      <x:c r="G157" s="2" t="n">
        <x:v>18</x:v>
      </x:c>
      <x:c r="H157" s="2" t="n">
        <x:v>3</x:v>
      </x:c>
      <x:c r="I157" s="2" t="str"/>
      <x:c r="J157" s="2" t="str"/>
      <x:c r="K157" s="2" t="str">
        <x:v>PDF p. 36</x:v>
      </x:c>
      <x:c r="L157" s="2" t="str">
        <x:v>Complete cabinet / listed item</x:v>
      </x:c>
    </x:row>
    <x:row r="158" ht="22" customHeight="1">
      <x:c r="A158" s="2" t="str">
        <x:v>VDB21</x:v>
      </x:c>
      <x:c r="B158" s="2" t="str">
        <x:v>21” Vanity Drawer Base</x:v>
      </x:c>
      <x:c r="C158" s="4" t="n">
        <x:v>179.72</x:v>
      </x:c>
      <x:c r="D158" s="4" t="n">
        <x:v>195.84</x:v>
      </x:c>
      <x:c r="E158" s="4" t="n">
        <x:v>215.42</x:v>
      </x:c>
      <x:c r="F158" s="2" t="n">
        <x:v>1</x:v>
      </x:c>
      <x:c r="G158" s="2" t="n">
        <x:v>21</x:v>
      </x:c>
      <x:c r="H158" s="2" t="n">
        <x:v>3</x:v>
      </x:c>
      <x:c r="I158" s="2" t="str"/>
      <x:c r="J158" s="2" t="str"/>
      <x:c r="K158" s="2" t="str">
        <x:v>PDF p. 36</x:v>
      </x:c>
      <x:c r="L158" s="2" t="str">
        <x:v>Complete cabinet / listed item</x:v>
      </x:c>
    </x:row>
    <x:row r="159" ht="22" customHeight="1">
      <x:c r="A159" s="2" t="str">
        <x:v>VDB24</x:v>
      </x:c>
      <x:c r="B159" s="2" t="str">
        <x:v>24” Vanity Drawer Base</x:v>
      </x:c>
      <x:c r="C159" s="4" t="n">
        <x:v>183.6</x:v>
      </x:c>
      <x:c r="D159" s="4" t="n">
        <x:v>199.92</x:v>
      </x:c>
      <x:c r="E159" s="4" t="n">
        <x:v>219.91</x:v>
      </x:c>
      <x:c r="F159" s="2" t="n">
        <x:v>1</x:v>
      </x:c>
      <x:c r="G159" s="2" t="n">
        <x:v>24</x:v>
      </x:c>
      <x:c r="H159" s="2" t="n">
        <x:v>3</x:v>
      </x:c>
      <x:c r="I159" s="2" t="str"/>
      <x:c r="J159" s="2" t="str"/>
      <x:c r="K159" s="2" t="str">
        <x:v>PDF p. 37</x:v>
      </x:c>
      <x:c r="L159" s="2" t="str">
        <x:v>Complete cabinet / listed item</x:v>
      </x:c>
    </x:row>
    <x:row r="160" ht="22" customHeight="1">
      <x:c r="A160" s="2" t="str">
        <x:v>VSB24</x:v>
      </x:c>
      <x:c r="B160" s="2" t="str">
        <x:v>24” Vanity Sink Base</x:v>
      </x:c>
      <x:c r="C160" s="4" t="n">
        <x:v>120.97</x:v>
      </x:c>
      <x:c r="D160" s="4" t="n">
        <x:v>129.54</x:v>
      </x:c>
      <x:c r="E160" s="4" t="n">
        <x:v>142.38</x:v>
      </x:c>
      <x:c r="F160" s="2" t="n">
        <x:v>1</x:v>
      </x:c>
      <x:c r="G160" s="2" t="n">
        <x:v>24</x:v>
      </x:c>
      <x:c r="H160" s="2" t="n">
        <x:v>2</x:v>
      </x:c>
      <x:c r="I160" s="2" t="str"/>
      <x:c r="J160" s="2" t="str"/>
      <x:c r="K160" s="2" t="str">
        <x:v>PDF p. 37</x:v>
      </x:c>
      <x:c r="L160" s="2" t="str">
        <x:v>Complete cabinet / listed item</x:v>
      </x:c>
    </x:row>
    <x:row r="161" ht="22" customHeight="1">
      <x:c r="A161" s="2" t="str">
        <x:v>VSB27</x:v>
      </x:c>
      <x:c r="B161" s="2" t="str">
        <x:v>27” Vanity Sink Base</x:v>
      </x:c>
      <x:c r="C161" s="4" t="n">
        <x:v>125.87</x:v>
      </x:c>
      <x:c r="D161" s="4" t="n">
        <x:v>134.64</x:v>
      </x:c>
      <x:c r="E161" s="4" t="n">
        <x:v>148.15</x:v>
      </x:c>
      <x:c r="F161" s="2" t="n">
        <x:v>1</x:v>
      </x:c>
      <x:c r="G161" s="2" t="n">
        <x:v>27</x:v>
      </x:c>
      <x:c r="H161" s="2" t="n">
        <x:v>2</x:v>
      </x:c>
      <x:c r="I161" s="2" t="str"/>
      <x:c r="J161" s="2" t="str"/>
      <x:c r="K161" s="2" t="str">
        <x:v>PDF p. 37</x:v>
      </x:c>
      <x:c r="L161" s="2" t="str">
        <x:v>Complete cabinet / listed item</x:v>
      </x:c>
    </x:row>
    <x:row r="162" ht="22" customHeight="1">
      <x:c r="A162" s="2" t="str">
        <x:v>VSB30</x:v>
      </x:c>
      <x:c r="B162" s="2" t="str">
        <x:v>30” Vanity Sink Base</x:v>
      </x:c>
      <x:c r="C162" s="4" t="n">
        <x:v>133.62</x:v>
      </x:c>
      <x:c r="D162" s="4" t="n">
        <x:v>143</x:v>
      </x:c>
      <x:c r="E162" s="4" t="n">
        <x:v>157.27</x:v>
      </x:c>
      <x:c r="F162" s="2" t="n">
        <x:v>1</x:v>
      </x:c>
      <x:c r="G162" s="2" t="n">
        <x:v>30</x:v>
      </x:c>
      <x:c r="H162" s="2" t="n">
        <x:v>2</x:v>
      </x:c>
      <x:c r="I162" s="2" t="str"/>
      <x:c r="J162" s="2" t="str"/>
      <x:c r="K162" s="2" t="str">
        <x:v>PDF p. 37</x:v>
      </x:c>
      <x:c r="L162" s="2" t="str">
        <x:v>Complete cabinet / listed item</x:v>
      </x:c>
    </x:row>
    <x:row r="163" ht="22" customHeight="1">
      <x:c r="A163" s="2" t="str">
        <x:v>VSB36</x:v>
      </x:c>
      <x:c r="B163" s="2" t="str">
        <x:v>36” Vanity Sink Base</x:v>
      </x:c>
      <x:c r="C163" s="4" t="n">
        <x:v>138.11</x:v>
      </x:c>
      <x:c r="D163" s="4" t="n">
        <x:v>147.7</x:v>
      </x:c>
      <x:c r="E163" s="4" t="n">
        <x:v>162.55</x:v>
      </x:c>
      <x:c r="F163" s="2" t="n">
        <x:v>1</x:v>
      </x:c>
      <x:c r="G163" s="2" t="n">
        <x:v>36</x:v>
      </x:c>
      <x:c r="H163" s="2" t="n">
        <x:v>2</x:v>
      </x:c>
      <x:c r="I163" s="2" t="str"/>
      <x:c r="J163" s="2" t="str"/>
      <x:c r="K163" s="2" t="str">
        <x:v>PDF p. 37</x:v>
      </x:c>
      <x:c r="L163" s="2" t="str">
        <x:v>Complete cabinet / listed item</x:v>
      </x:c>
    </x:row>
    <x:row r="164" ht="22" customHeight="1">
      <x:c r="A164" s="2" t="str">
        <x:v>VSD3021DL</x:v>
      </x:c>
      <x:c r="B164" s="2" t="str">
        <x:v>30x21 Vanity Base Combo Drawers Left</x:v>
      </x:c>
      <x:c r="C164" s="4" t="n">
        <x:v>207.47</x:v>
      </x:c>
      <x:c r="D164" s="4" t="n">
        <x:v>225.42</x:v>
      </x:c>
      <x:c r="E164" s="4" t="n">
        <x:v>247.96</x:v>
      </x:c>
      <x:c r="F164" s="2" t="n">
        <x:v>1</x:v>
      </x:c>
      <x:c r="G164" s="2" t="n">
        <x:v>30</x:v>
      </x:c>
      <x:c r="H164" s="2" t="n">
        <x:v>3</x:v>
      </x:c>
      <x:c r="I164" s="2" t="str"/>
      <x:c r="J164" s="2" t="str"/>
      <x:c r="K164" s="2" t="str">
        <x:v>PDF p. 37</x:v>
      </x:c>
      <x:c r="L164" s="2" t="str">
        <x:v>Complete cabinet / listed item</x:v>
      </x:c>
    </x:row>
    <x:row r="165" ht="22" customHeight="1">
      <x:c r="A165" s="2" t="str">
        <x:v>VSD3021DR</x:v>
      </x:c>
      <x:c r="B165" s="2" t="str">
        <x:v>30x21 Vanity Base Combo Drawers Right</x:v>
      </x:c>
      <x:c r="C165" s="4" t="n">
        <x:v>207.47</x:v>
      </x:c>
      <x:c r="D165" s="4" t="n">
        <x:v>225.42</x:v>
      </x:c>
      <x:c r="E165" s="4" t="n">
        <x:v>247.96</x:v>
      </x:c>
      <x:c r="F165" s="2" t="n">
        <x:v>1</x:v>
      </x:c>
      <x:c r="G165" s="2" t="n">
        <x:v>30</x:v>
      </x:c>
      <x:c r="H165" s="2" t="n">
        <x:v>3</x:v>
      </x:c>
      <x:c r="I165" s="2" t="str"/>
      <x:c r="J165" s="2" t="str"/>
      <x:c r="K165" s="2" t="str">
        <x:v>PDF p. 37</x:v>
      </x:c>
      <x:c r="L165" s="2" t="str">
        <x:v>Complete cabinet / listed item</x:v>
      </x:c>
    </x:row>
    <x:row r="166" ht="22" customHeight="1">
      <x:c r="A166" s="2" t="str">
        <x:v>VSD3621DL</x:v>
      </x:c>
      <x:c r="B166" s="2" t="str">
        <x:v>36x21 Vanity base Combo Drawers Left</x:v>
      </x:c>
      <x:c r="C166" s="4" t="n">
        <x:v>229.3</x:v>
      </x:c>
      <x:c r="D166" s="4" t="n">
        <x:v>241.74</x:v>
      </x:c>
      <x:c r="E166" s="4" t="n">
        <x:v>265.91</x:v>
      </x:c>
      <x:c r="F166" s="2" t="n">
        <x:v>1</x:v>
      </x:c>
      <x:c r="G166" s="2" t="n">
        <x:v>36</x:v>
      </x:c>
      <x:c r="H166" s="2" t="n">
        <x:v>4</x:v>
      </x:c>
      <x:c r="I166" s="2" t="str"/>
      <x:c r="J166" s="2" t="str"/>
      <x:c r="K166" s="2" t="str">
        <x:v>PDF p. 37</x:v>
      </x:c>
      <x:c r="L166" s="2" t="str">
        <x:v>Catalog item</x:v>
      </x:c>
    </x:row>
    <x:row r="167" ht="22" customHeight="1">
      <x:c r="A167" s="2" t="str">
        <x:v>VSD3621DR</x:v>
      </x:c>
      <x:c r="B167" s="2" t="str">
        <x:v>36x21 Vanity base Combo Drawers Right</x:v>
      </x:c>
      <x:c r="C167" s="4" t="n">
        <x:v>229.3</x:v>
      </x:c>
      <x:c r="D167" s="4" t="n">
        <x:v>241.74</x:v>
      </x:c>
      <x:c r="E167" s="4" t="n">
        <x:v>265.91</x:v>
      </x:c>
      <x:c r="F167" s="2" t="n">
        <x:v>1</x:v>
      </x:c>
      <x:c r="G167" s="2" t="n">
        <x:v>36</x:v>
      </x:c>
      <x:c r="H167" s="2" t="n">
        <x:v>4</x:v>
      </x:c>
      <x:c r="I167" s="2" t="str"/>
      <x:c r="J167" s="2" t="str"/>
      <x:c r="K167" s="2" t="str">
        <x:v>PDF p. 37</x:v>
      </x:c>
      <x:c r="L167" s="2" t="str">
        <x:v>Catalog item</x:v>
      </x:c>
    </x:row>
    <x:row r="168" ht="22" customHeight="1">
      <x:c r="A168" s="2" t="str">
        <x:v>VSD4221</x:v>
      </x:c>
      <x:c r="B168" s="2" t="str">
        <x:v>42x21 Vanity Sink Base Combo</x:v>
      </x:c>
      <x:c r="C168" s="4" t="n">
        <x:v>316.61</x:v>
      </x:c>
      <x:c r="D168" s="4" t="n">
        <x:v>336.6</x:v>
      </x:c>
      <x:c r="E168" s="4" t="n">
        <x:v>370.26</x:v>
      </x:c>
      <x:c r="F168" s="2" t="n">
        <x:v>1</x:v>
      </x:c>
      <x:c r="G168" s="2" t="n">
        <x:v>42</x:v>
      </x:c>
      <x:c r="H168" s="2" t="n">
        <x:v>4</x:v>
      </x:c>
      <x:c r="I168" s="2" t="str"/>
      <x:c r="J168" s="2" t="str"/>
      <x:c r="K168" s="2" t="str">
        <x:v>PDF p. 37</x:v>
      </x:c>
      <x:c r="L168" s="2" t="str">
        <x:v>Complete cabinet / listed item</x:v>
      </x:c>
    </x:row>
    <x:row r="169" ht="22" customHeight="1">
      <x:c r="A169" s="2" t="str">
        <x:v>VSD4821</x:v>
      </x:c>
      <x:c r="B169" s="2" t="str">
        <x:v>48x21 Vanity Sink Base Combo</x:v>
      </x:c>
      <x:c r="C169" s="4" t="n">
        <x:v>388.62</x:v>
      </x:c>
      <x:c r="D169" s="4" t="n">
        <x:v>429.42</x:v>
      </x:c>
      <x:c r="E169" s="4" t="n">
        <x:v>472.36</x:v>
      </x:c>
      <x:c r="F169" s="2" t="n">
        <x:v>1</x:v>
      </x:c>
      <x:c r="G169" s="2" t="n">
        <x:v>48</x:v>
      </x:c>
      <x:c r="H169" s="2" t="n">
        <x:v>8</x:v>
      </x:c>
      <x:c r="I169" s="2" t="str"/>
      <x:c r="J169" s="2" t="str">
        <x:v>Alias for catalog SKU VSD4821D. </x:v>
      </x:c>
      <x:c r="K169" s="2" t="str">
        <x:v>PDF p. 37</x:v>
      </x:c>
      <x:c r="L169" s="2" t="str">
        <x:v>Complete cabinet / listed item</x:v>
      </x:c>
    </x:row>
    <x:row r="170" ht="22" customHeight="1">
      <x:c r="A170" s="2" t="str">
        <x:v>VSD4821D</x:v>
      </x:c>
      <x:c r="B170" s="2" t="str">
        <x:v>48x21 Vanity Sink Base Combo</x:v>
      </x:c>
      <x:c r="C170" s="4" t="n">
        <x:v>388.62</x:v>
      </x:c>
      <x:c r="D170" s="4" t="n">
        <x:v>429.42</x:v>
      </x:c>
      <x:c r="E170" s="4" t="n">
        <x:v>472.36</x:v>
      </x:c>
      <x:c r="F170" s="2" t="n">
        <x:v>1</x:v>
      </x:c>
      <x:c r="G170" s="2" t="n">
        <x:v>48</x:v>
      </x:c>
      <x:c r="H170" s="2" t="n">
        <x:v>8</x:v>
      </x:c>
      <x:c r="I170" s="2" t="str"/>
      <x:c r="J170" s="2" t="str"/>
      <x:c r="K170" s="2" t="str">
        <x:v>PDF p. 37</x:v>
      </x:c>
      <x:c r="L170" s="2" t="str">
        <x:v>Complete cabinet / listed item</x:v>
      </x:c>
    </x:row>
    <x:row r="171" ht="22" customHeight="1">
      <x:c r="A171" s="2" t="str">
        <x:v>VSD6021</x:v>
      </x:c>
      <x:c r="B171" s="2" t="str">
        <x:v>60x21 Vanity Sink Base Combo</x:v>
      </x:c>
      <x:c r="C171" s="4" t="n">
        <x:v>443.09</x:v>
      </x:c>
      <x:c r="D171" s="4" t="n">
        <x:v>487.15</x:v>
      </x:c>
      <x:c r="E171" s="4" t="n">
        <x:v>535.87</x:v>
      </x:c>
      <x:c r="F171" s="2" t="n">
        <x:v>1</x:v>
      </x:c>
      <x:c r="G171" s="2" t="n">
        <x:v>60</x:v>
      </x:c>
      <x:c r="H171" s="2" t="n">
        <x:v>8</x:v>
      </x:c>
      <x:c r="I171" s="2" t="str"/>
      <x:c r="J171" s="2" t="str">
        <x:v>Alias for catalog SKU VSD6021D. </x:v>
      </x:c>
      <x:c r="K171" s="2" t="str">
        <x:v>PDF p. 37</x:v>
      </x:c>
      <x:c r="L171" s="2" t="str">
        <x:v>Complete cabinet / listed item</x:v>
      </x:c>
    </x:row>
    <x:row r="172" ht="22" customHeight="1">
      <x:c r="A172" s="2" t="str">
        <x:v>VSD6021D</x:v>
      </x:c>
      <x:c r="B172" s="2" t="str">
        <x:v>60x21 Vanity Sink Base Combo</x:v>
      </x:c>
      <x:c r="C172" s="4" t="n">
        <x:v>443.09</x:v>
      </x:c>
      <x:c r="D172" s="4" t="n">
        <x:v>487.15</x:v>
      </x:c>
      <x:c r="E172" s="4" t="n">
        <x:v>535.87</x:v>
      </x:c>
      <x:c r="F172" s="2" t="n">
        <x:v>1</x:v>
      </x:c>
      <x:c r="G172" s="2" t="n">
        <x:v>60</x:v>
      </x:c>
      <x:c r="H172" s="2" t="n">
        <x:v>8</x:v>
      </x:c>
      <x:c r="I172" s="2" t="str"/>
      <x:c r="J172" s="2" t="str"/>
      <x:c r="K172" s="2" t="str">
        <x:v>PDF p. 37</x:v>
      </x:c>
      <x:c r="L172" s="2" t="str">
        <x:v>Complete cabinet / listed item</x:v>
      </x:c>
    </x:row>
    <x:row r="173" ht="22" customHeight="1">
      <x:c r="A173" s="2" t="str">
        <x:v>VSD6021DD</x:v>
      </x:c>
      <x:c r="B173" s="2" t="str">
        <x:v>60x21 Vanity Sink Base Combo - Double Sink</x:v>
      </x:c>
      <x:c r="C173" s="4" t="n">
        <x:v>403.92</x:v>
      </x:c>
      <x:c r="D173" s="4" t="n">
        <x:v>441.66</x:v>
      </x:c>
      <x:c r="E173" s="4" t="n">
        <x:v>485.83</x:v>
      </x:c>
      <x:c r="F173" s="2" t="n">
        <x:v>1</x:v>
      </x:c>
      <x:c r="G173" s="2" t="n">
        <x:v>60</x:v>
      </x:c>
      <x:c r="H173" s="2" t="n">
        <x:v>7</x:v>
      </x:c>
      <x:c r="I173" s="2" t="str"/>
      <x:c r="J173" s="2" t="str"/>
      <x:c r="K173" s="2" t="str">
        <x:v>PDF p. 37</x:v>
      </x:c>
      <x:c r="L173" s="2" t="str">
        <x:v>Complete cabinet / listed item</x:v>
      </x:c>
    </x:row>
    <x:row r="174" ht="22" customHeight="1">
      <x:c r="A174" s="2" t="str">
        <x:v>W0930</x:v>
      </x:c>
      <x:c r="B174" s="2" t="str">
        <x:v>9x30 Wall Cabinet</x:v>
      </x:c>
      <x:c r="C174" s="4" t="n">
        <x:v>69.77</x:v>
      </x:c>
      <x:c r="D174" s="4" t="n">
        <x:v>74.46</x:v>
      </x:c>
      <x:c r="E174" s="4" t="n">
        <x:v>81.91</x:v>
      </x:c>
      <x:c r="F174" s="2" t="n">
        <x:v>1</x:v>
      </x:c>
      <x:c r="G174" s="2" t="n">
        <x:v>0</x:v>
      </x:c>
      <x:c r="H174" s="2" t="n">
        <x:v>1</x:v>
      </x:c>
      <x:c r="I174" s="2" t="str"/>
      <x:c r="J174" s="2" t="str"/>
      <x:c r="K174" s="2" t="str">
        <x:v>PDF p. 37</x:v>
      </x:c>
      <x:c r="L174" s="2" t="str">
        <x:v>Complete cabinet / listed item</x:v>
      </x:c>
    </x:row>
    <x:row r="175" ht="22" customHeight="1">
      <x:c r="A175" s="2" t="str">
        <x:v>W0936</x:v>
      </x:c>
      <x:c r="B175" s="2" t="str">
        <x:v>9x36 Wall Cabinet</x:v>
      </x:c>
      <x:c r="C175" s="4" t="n">
        <x:v>72.01</x:v>
      </x:c>
      <x:c r="D175" s="4" t="n">
        <x:v>81.6</x:v>
      </x:c>
      <x:c r="E175" s="4" t="n">
        <x:v>89.76</x:v>
      </x:c>
      <x:c r="F175" s="2" t="n">
        <x:v>1</x:v>
      </x:c>
      <x:c r="G175" s="2" t="n">
        <x:v>0</x:v>
      </x:c>
      <x:c r="H175" s="2" t="n">
        <x:v>1</x:v>
      </x:c>
      <x:c r="I175" s="2" t="str"/>
      <x:c r="J175" s="2" t="str"/>
      <x:c r="K175" s="2" t="str">
        <x:v>PDF p. 37</x:v>
      </x:c>
      <x:c r="L175" s="2" t="str">
        <x:v>Complete cabinet / listed item</x:v>
      </x:c>
    </x:row>
    <x:row r="176" ht="22" customHeight="1">
      <x:c r="A176" s="2" t="str">
        <x:v>W0942</x:v>
      </x:c>
      <x:c r="B176" s="2" t="str">
        <x:v>9x42 Wall Cabinet</x:v>
      </x:c>
      <x:c r="C176" s="4" t="n">
        <x:v>86.29</x:v>
      </x:c>
      <x:c r="D176" s="4" t="n">
        <x:v>100.98</x:v>
      </x:c>
      <x:c r="E176" s="4" t="n">
        <x:v>111.08</x:v>
      </x:c>
      <x:c r="F176" s="2" t="n">
        <x:v>1</x:v>
      </x:c>
      <x:c r="G176" s="2" t="n">
        <x:v>0</x:v>
      </x:c>
      <x:c r="H176" s="2" t="n">
        <x:v>1</x:v>
      </x:c>
      <x:c r="I176" s="2" t="str"/>
      <x:c r="J176" s="2" t="str"/>
      <x:c r="K176" s="2" t="str">
        <x:v>PDF p. 37</x:v>
      </x:c>
      <x:c r="L176" s="2" t="str">
        <x:v>Complete cabinet / listed item</x:v>
      </x:c>
    </x:row>
    <x:row r="177" ht="22" customHeight="1">
      <x:c r="A177" s="2" t="str">
        <x:v>W1230</x:v>
      </x:c>
      <x:c r="B177" s="2" t="str">
        <x:v>12x30 Wall Cabinet</x:v>
      </x:c>
      <x:c r="C177" s="4" t="n">
        <x:v>73.03</x:v>
      </x:c>
      <x:c r="D177" s="4" t="n">
        <x:v>81.6</x:v>
      </x:c>
      <x:c r="E177" s="4" t="n">
        <x:v>89.76</x:v>
      </x:c>
      <x:c r="F177" s="2" t="n">
        <x:v>1</x:v>
      </x:c>
      <x:c r="G177" s="2" t="n">
        <x:v>0</x:v>
      </x:c>
      <x:c r="H177" s="2" t="n">
        <x:v>1</x:v>
      </x:c>
      <x:c r="I177" s="2" t="str"/>
      <x:c r="J177" s="2" t="str"/>
      <x:c r="K177" s="2" t="str">
        <x:v>PDF p. 37</x:v>
      </x:c>
      <x:c r="L177" s="2" t="str">
        <x:v>Complete cabinet / listed item</x:v>
      </x:c>
    </x:row>
    <x:row r="178" ht="22" customHeight="1">
      <x:c r="A178" s="2" t="str">
        <x:v>W1236</x:v>
      </x:c>
      <x:c r="B178" s="2" t="str">
        <x:v>12x36 Wall Cabinet</x:v>
      </x:c>
      <x:c r="C178" s="4" t="n">
        <x:v>78.54</x:v>
      </x:c>
      <x:c r="D178" s="4" t="n">
        <x:v>89.76</x:v>
      </x:c>
      <x:c r="E178" s="4" t="n">
        <x:v>98.74</x:v>
      </x:c>
      <x:c r="F178" s="2" t="n">
        <x:v>1</x:v>
      </x:c>
      <x:c r="G178" s="2" t="n">
        <x:v>0</x:v>
      </x:c>
      <x:c r="H178" s="2" t="n">
        <x:v>1</x:v>
      </x:c>
      <x:c r="I178" s="2" t="str"/>
      <x:c r="J178" s="2" t="str"/>
      <x:c r="K178" s="2" t="str">
        <x:v>PDF p. 37</x:v>
      </x:c>
      <x:c r="L178" s="2" t="str">
        <x:v>Complete cabinet / listed item</x:v>
      </x:c>
    </x:row>
    <x:row r="179" ht="22" customHeight="1">
      <x:c r="A179" s="2" t="str">
        <x:v>W1242</x:v>
      </x:c>
      <x:c r="B179" s="2" t="str">
        <x:v>12x42 Wall Cabinet</x:v>
      </x:c>
      <x:c r="C179" s="4" t="n">
        <x:v>108.53</x:v>
      </x:c>
      <x:c r="D179" s="4" t="n">
        <x:v>116.08</x:v>
      </x:c>
      <x:c r="E179" s="4" t="n">
        <x:v>127.68</x:v>
      </x:c>
      <x:c r="F179" s="2" t="n">
        <x:v>1</x:v>
      </x:c>
      <x:c r="G179" s="2" t="n">
        <x:v>0</x:v>
      </x:c>
      <x:c r="H179" s="2" t="n">
        <x:v>1</x:v>
      </x:c>
      <x:c r="I179" s="2" t="str"/>
      <x:c r="J179" s="2" t="str"/>
      <x:c r="K179" s="2" t="str">
        <x:v>PDF p. 37</x:v>
      </x:c>
      <x:c r="L179" s="2" t="str">
        <x:v>Complete cabinet / listed item</x:v>
      </x:c>
    </x:row>
    <x:row r="180" ht="22" customHeight="1">
      <x:c r="A180" s="2" t="str">
        <x:v>W1515</x:v>
      </x:c>
      <x:c r="B180" s="2" t="str">
        <x:v>15x15 Wall Cabinet</x:v>
      </x:c>
      <x:c r="C180" s="4" t="n">
        <x:v>73.44</x:v>
      </x:c>
      <x:c r="D180" s="4" t="n">
        <x:v>79.97</x:v>
      </x:c>
      <x:c r="E180" s="4" t="n">
        <x:v>87.96</x:v>
      </x:c>
      <x:c r="F180" s="2" t="n">
        <x:v>1</x:v>
      </x:c>
      <x:c r="G180" s="2" t="n">
        <x:v>0</x:v>
      </x:c>
      <x:c r="H180" s="2" t="n">
        <x:v>1</x:v>
      </x:c>
      <x:c r="I180" s="2" t="str"/>
      <x:c r="J180" s="2" t="str"/>
      <x:c r="K180" s="2" t="str">
        <x:v>PDF p. 37</x:v>
      </x:c>
      <x:c r="L180" s="2" t="str">
        <x:v>Complete cabinet / listed item</x:v>
      </x:c>
    </x:row>
    <x:row r="181" ht="22" customHeight="1">
      <x:c r="A181" s="2" t="str">
        <x:v>W1515GD</x:v>
      </x:c>
      <x:c r="B181" s="2" t="str">
        <x:v>15X15 Wall Cabinet Glass Door*</x:v>
      </x:c>
      <x:c r="C181" s="4" t="n">
        <x:v>15.43</x:v>
      </x:c>
      <x:c r="D181" s="4" t="n">
        <x:v>15.9</x:v>
      </x:c>
      <x:c r="E181" s="4" t="n">
        <x:v>17.49</x:v>
      </x:c>
      <x:c r="F181" s="2" t="n">
        <x:v>0</x:v>
      </x:c>
      <x:c r="G181" s="2" t="n">
        <x:v>0</x:v>
      </x:c>
      <x:c r="H181" s="2" t="n">
        <x:v>0</x:v>
      </x:c>
      <x:c r="I181" s="2" t="str">
        <x:v>W1515</x:v>
      </x:c>
      <x:c r="J181" s="2" t="str">
        <x:v>Glass doors only; available in Shaker, not Slim Shaker.</x:v>
      </x:c>
      <x:c r="K181" s="2" t="str">
        <x:v>PDF p. 37</x:v>
      </x:c>
      <x:c r="L181" s="2" t="str">
        <x:v>Glass doors only</x:v>
      </x:c>
    </x:row>
    <x:row r="182" ht="22" customHeight="1">
      <x:c r="A182" s="2" t="str">
        <x:v>W1530</x:v>
      </x:c>
      <x:c r="B182" s="2" t="str">
        <x:v>15x30 Wall Cabinet</x:v>
      </x:c>
      <x:c r="C182" s="4" t="n">
        <x:v>78.54</x:v>
      </x:c>
      <x:c r="D182" s="4" t="n">
        <x:v>89.76</x:v>
      </x:c>
      <x:c r="E182" s="4" t="n">
        <x:v>98.74</x:v>
      </x:c>
      <x:c r="F182" s="2" t="n">
        <x:v>1</x:v>
      </x:c>
      <x:c r="G182" s="2" t="n">
        <x:v>0</x:v>
      </x:c>
      <x:c r="H182" s="2" t="n">
        <x:v>1</x:v>
      </x:c>
      <x:c r="I182" s="2" t="str"/>
      <x:c r="J182" s="2" t="str"/>
      <x:c r="K182" s="2" t="str">
        <x:v>PDF p. 37</x:v>
      </x:c>
      <x:c r="L182" s="2" t="str">
        <x:v>Complete cabinet / listed item</x:v>
      </x:c>
    </x:row>
    <x:row r="183" ht="22" customHeight="1">
      <x:c r="A183" s="2" t="str">
        <x:v>W1530GD</x:v>
      </x:c>
      <x:c r="B183" s="2" t="str">
        <x:v>15x30 Wall Cabinet Glass Door*</x:v>
      </x:c>
      <x:c r="C183" s="4" t="n">
        <x:v>29.42</x:v>
      </x:c>
      <x:c r="D183" s="4" t="n">
        <x:v>30.3</x:v>
      </x:c>
      <x:c r="E183" s="4" t="n">
        <x:v>33.33</x:v>
      </x:c>
      <x:c r="F183" s="2" t="n">
        <x:v>0</x:v>
      </x:c>
      <x:c r="G183" s="2" t="n">
        <x:v>0</x:v>
      </x:c>
      <x:c r="H183" s="2" t="n">
        <x:v>0</x:v>
      </x:c>
      <x:c r="I183" s="2" t="str">
        <x:v>W1530</x:v>
      </x:c>
      <x:c r="J183" s="2" t="str">
        <x:v>Glass doors only; available in Shaker, not Slim Shaker.</x:v>
      </x:c>
      <x:c r="K183" s="2" t="str">
        <x:v>PDF p. 37</x:v>
      </x:c>
      <x:c r="L183" s="2" t="str">
        <x:v>Glass doors only</x:v>
      </x:c>
    </x:row>
    <x:row r="184" ht="22" customHeight="1">
      <x:c r="A184" s="2" t="str">
        <x:v>W1536</x:v>
      </x:c>
      <x:c r="B184" s="2" t="str">
        <x:v>15x36 Wall Cabinet</x:v>
      </x:c>
      <x:c r="C184" s="4" t="n">
        <x:v>86.29</x:v>
      </x:c>
      <x:c r="D184" s="4" t="n">
        <x:v>96.9</x:v>
      </x:c>
      <x:c r="E184" s="4" t="n">
        <x:v>106.59</x:v>
      </x:c>
      <x:c r="F184" s="2" t="n">
        <x:v>1</x:v>
      </x:c>
      <x:c r="G184" s="2" t="n">
        <x:v>0</x:v>
      </x:c>
      <x:c r="H184" s="2" t="n">
        <x:v>1</x:v>
      </x:c>
      <x:c r="I184" s="2" t="str"/>
      <x:c r="J184" s="2" t="str"/>
      <x:c r="K184" s="2" t="str">
        <x:v>PDF p. 37</x:v>
      </x:c>
      <x:c r="L184" s="2" t="str">
        <x:v>Complete cabinet / listed item</x:v>
      </x:c>
    </x:row>
    <x:row r="185" ht="22" customHeight="1">
      <x:c r="A185" s="2" t="str">
        <x:v>W1536GD</x:v>
      </x:c>
      <x:c r="B185" s="2" t="str">
        <x:v>15x36 Wall Cabinet Glass Door*</x:v>
      </x:c>
      <x:c r="C185" s="4" t="n">
        <x:v>35.37</x:v>
      </x:c>
      <x:c r="D185" s="4" t="n">
        <x:v>36.43</x:v>
      </x:c>
      <x:c r="E185" s="4" t="n">
        <x:v>40.08</x:v>
      </x:c>
      <x:c r="F185" s="2" t="n">
        <x:v>0</x:v>
      </x:c>
      <x:c r="G185" s="2" t="n">
        <x:v>0</x:v>
      </x:c>
      <x:c r="H185" s="2" t="n">
        <x:v>0</x:v>
      </x:c>
      <x:c r="I185" s="2" t="str">
        <x:v>W1536</x:v>
      </x:c>
      <x:c r="J185" s="2" t="str">
        <x:v>Glass doors only; available in Shaker, not Slim Shaker.</x:v>
      </x:c>
      <x:c r="K185" s="2" t="str">
        <x:v>PDF p. 37</x:v>
      </x:c>
      <x:c r="L185" s="2" t="str">
        <x:v>Glass doors only</x:v>
      </x:c>
    </x:row>
    <x:row r="186" ht="22" customHeight="1">
      <x:c r="A186" s="2" t="str">
        <x:v>W1542</x:v>
      </x:c>
      <x:c r="B186" s="2" t="str">
        <x:v>15x42 Wall Cabinet</x:v>
      </x:c>
      <x:c r="C186" s="4" t="n">
        <x:v>96.08</x:v>
      </x:c>
      <x:c r="D186" s="4" t="n">
        <x:v>106.08</x:v>
      </x:c>
      <x:c r="E186" s="4" t="n">
        <x:v>116.69</x:v>
      </x:c>
      <x:c r="F186" s="2" t="n">
        <x:v>1</x:v>
      </x:c>
      <x:c r="G186" s="2" t="n">
        <x:v>0</x:v>
      </x:c>
      <x:c r="H186" s="2" t="n">
        <x:v>1</x:v>
      </x:c>
      <x:c r="I186" s="2" t="str"/>
      <x:c r="J186" s="2" t="str"/>
      <x:c r="K186" s="2" t="str">
        <x:v>PDF p. 37</x:v>
      </x:c>
      <x:c r="L186" s="2" t="str">
        <x:v>Complete cabinet / listed item</x:v>
      </x:c>
    </x:row>
    <x:row r="187" ht="22" customHeight="1">
      <x:c r="A187" s="2" t="str">
        <x:v>W1542GD</x:v>
      </x:c>
      <x:c r="B187" s="2" t="str">
        <x:v>15x42 Wall Cabinet Glass Door*</x:v>
      </x:c>
      <x:c r="C187" s="4" t="n">
        <x:v>41.37</x:v>
      </x:c>
      <x:c r="D187" s="4" t="n">
        <x:v>42.62</x:v>
      </x:c>
      <x:c r="E187" s="4" t="n">
        <x:v>46.88</x:v>
      </x:c>
      <x:c r="F187" s="2" t="n">
        <x:v>0</x:v>
      </x:c>
      <x:c r="G187" s="2" t="n">
        <x:v>0</x:v>
      </x:c>
      <x:c r="H187" s="2" t="n">
        <x:v>0</x:v>
      </x:c>
      <x:c r="I187" s="2" t="str">
        <x:v>W1542</x:v>
      </x:c>
      <x:c r="J187" s="2" t="str">
        <x:v>Glass doors only; available in Shaker, not Slim Shaker.</x:v>
      </x:c>
      <x:c r="K187" s="2" t="str">
        <x:v>PDF p. 37</x:v>
      </x:c>
      <x:c r="L187" s="2" t="str">
        <x:v>Glass doors only</x:v>
      </x:c>
    </x:row>
    <x:row r="188" ht="22" customHeight="1">
      <x:c r="A188" s="2" t="str">
        <x:v>W1815</x:v>
      </x:c>
      <x:c r="B188" s="2" t="str">
        <x:v>18x15 Wall Cabinet</x:v>
      </x:c>
      <x:c r="C188" s="4" t="n">
        <x:v>73.44</x:v>
      </x:c>
      <x:c r="D188" s="4" t="n">
        <x:v>79.97</x:v>
      </x:c>
      <x:c r="E188" s="4" t="n">
        <x:v>87.96</x:v>
      </x:c>
      <x:c r="F188" s="2" t="n">
        <x:v>1</x:v>
      </x:c>
      <x:c r="G188" s="2" t="n">
        <x:v>0</x:v>
      </x:c>
      <x:c r="H188" s="2" t="n">
        <x:v>1</x:v>
      </x:c>
      <x:c r="I188" s="2" t="str"/>
      <x:c r="J188" s="2" t="str"/>
      <x:c r="K188" s="2" t="str">
        <x:v>PDF p. 37</x:v>
      </x:c>
      <x:c r="L188" s="2" t="str">
        <x:v>Complete cabinet / listed item</x:v>
      </x:c>
    </x:row>
    <x:row r="189" ht="22" customHeight="1">
      <x:c r="A189" s="2" t="str">
        <x:v>W1815GD</x:v>
      </x:c>
      <x:c r="B189" s="2" t="str">
        <x:v>18x15 Wall Cabinet Glass Door*</x:v>
      </x:c>
      <x:c r="C189" s="4" t="n">
        <x:v>18.02</x:v>
      </x:c>
      <x:c r="D189" s="4" t="n">
        <x:v>18.56</x:v>
      </x:c>
      <x:c r="E189" s="4" t="n">
        <x:v>20.42</x:v>
      </x:c>
      <x:c r="F189" s="2" t="n">
        <x:v>0</x:v>
      </x:c>
      <x:c r="G189" s="2" t="n">
        <x:v>0</x:v>
      </x:c>
      <x:c r="H189" s="2" t="n">
        <x:v>0</x:v>
      </x:c>
      <x:c r="I189" s="2" t="str">
        <x:v>W1815</x:v>
      </x:c>
      <x:c r="J189" s="2" t="str">
        <x:v>Glass doors only; available in Shaker, not Slim Shaker.</x:v>
      </x:c>
      <x:c r="K189" s="2" t="str">
        <x:v>PDF p. 37</x:v>
      </x:c>
      <x:c r="L189" s="2" t="str">
        <x:v>Glass doors only</x:v>
      </x:c>
    </x:row>
    <x:row r="190" ht="22" customHeight="1">
      <x:c r="A190" s="2" t="str">
        <x:v>W1830</x:v>
      </x:c>
      <x:c r="B190" s="2" t="str">
        <x:v>18x30 Wall Cabinet</x:v>
      </x:c>
      <x:c r="C190" s="4" t="n">
        <x:v>85.07</x:v>
      </x:c>
      <x:c r="D190" s="4" t="n">
        <x:v>94.86</x:v>
      </x:c>
      <x:c r="E190" s="4" t="n">
        <x:v>104.35</x:v>
      </x:c>
      <x:c r="F190" s="2" t="n">
        <x:v>1</x:v>
      </x:c>
      <x:c r="G190" s="2" t="n">
        <x:v>0</x:v>
      </x:c>
      <x:c r="H190" s="2" t="n">
        <x:v>1</x:v>
      </x:c>
      <x:c r="I190" s="2" t="str"/>
      <x:c r="J190" s="2" t="str"/>
      <x:c r="K190" s="2" t="str">
        <x:v>PDF p. 37</x:v>
      </x:c>
      <x:c r="L190" s="2" t="str">
        <x:v>Complete cabinet / listed item</x:v>
      </x:c>
    </x:row>
    <x:row r="191" ht="22" customHeight="1">
      <x:c r="A191" s="2" t="str">
        <x:v>W1830GD</x:v>
      </x:c>
      <x:c r="B191" s="2" t="str">
        <x:v>18x30 Wall Cabinet Glass Door*</x:v>
      </x:c>
      <x:c r="C191" s="4" t="n">
        <x:v>35.47</x:v>
      </x:c>
      <x:c r="D191" s="4" t="n">
        <x:v>36.53</x:v>
      </x:c>
      <x:c r="E191" s="4" t="n">
        <x:v>40.19</x:v>
      </x:c>
      <x:c r="F191" s="2" t="n">
        <x:v>0</x:v>
      </x:c>
      <x:c r="G191" s="2" t="n">
        <x:v>0</x:v>
      </x:c>
      <x:c r="H191" s="2" t="n">
        <x:v>0</x:v>
      </x:c>
      <x:c r="I191" s="2" t="str">
        <x:v>W1830</x:v>
      </x:c>
      <x:c r="J191" s="2" t="str">
        <x:v>Glass doors only; available in Shaker, not Slim Shaker.</x:v>
      </x:c>
      <x:c r="K191" s="2" t="str">
        <x:v>PDF p. 37</x:v>
      </x:c>
      <x:c r="L191" s="2" t="str">
        <x:v>Glass doors only</x:v>
      </x:c>
    </x:row>
    <x:row r="192" ht="22" customHeight="1">
      <x:c r="A192" s="2" t="str">
        <x:v>W1836</x:v>
      </x:c>
      <x:c r="B192" s="2" t="str">
        <x:v>18x36 Wall Cabinet</x:v>
      </x:c>
      <x:c r="C192" s="4" t="n">
        <x:v>99.35</x:v>
      </x:c>
      <x:c r="D192" s="4" t="n">
        <x:v>103.02</x:v>
      </x:c>
      <x:c r="E192" s="4" t="n">
        <x:v>113.32</x:v>
      </x:c>
      <x:c r="F192" s="2" t="n">
        <x:v>1</x:v>
      </x:c>
      <x:c r="G192" s="2" t="n">
        <x:v>0</x:v>
      </x:c>
      <x:c r="H192" s="2" t="n">
        <x:v>1</x:v>
      </x:c>
      <x:c r="I192" s="2" t="str"/>
      <x:c r="J192" s="2" t="str"/>
      <x:c r="K192" s="2" t="str">
        <x:v>PDF p. 37</x:v>
      </x:c>
      <x:c r="L192" s="2" t="str">
        <x:v>Complete cabinet / listed item</x:v>
      </x:c>
    </x:row>
    <x:row r="193" ht="22" customHeight="1">
      <x:c r="A193" s="2" t="str">
        <x:v>W1836GD</x:v>
      </x:c>
      <x:c r="B193" s="2" t="str">
        <x:v>18x36 Wall Cabinet Glass Door*</x:v>
      </x:c>
      <x:c r="C193" s="4" t="n">
        <x:v>42.65</x:v>
      </x:c>
      <x:c r="D193" s="4" t="n">
        <x:v>43.94</x:v>
      </x:c>
      <x:c r="E193" s="4" t="n">
        <x:v>48.33</x:v>
      </x:c>
      <x:c r="F193" s="2" t="n">
        <x:v>0</x:v>
      </x:c>
      <x:c r="G193" s="2" t="n">
        <x:v>0</x:v>
      </x:c>
      <x:c r="H193" s="2" t="n">
        <x:v>0</x:v>
      </x:c>
      <x:c r="I193" s="2" t="str">
        <x:v>W1836</x:v>
      </x:c>
      <x:c r="J193" s="2" t="str">
        <x:v>Glass doors only; available in Shaker, not Slim Shaker.</x:v>
      </x:c>
      <x:c r="K193" s="2" t="str">
        <x:v>PDF p. 37</x:v>
      </x:c>
      <x:c r="L193" s="2" t="str">
        <x:v>Glass doors only</x:v>
      </x:c>
    </x:row>
    <x:row r="194" ht="22" customHeight="1">
      <x:c r="A194" s="2" t="str">
        <x:v>W1842</x:v>
      </x:c>
      <x:c r="B194" s="2" t="str">
        <x:v>18x42 Wall Cabinet</x:v>
      </x:c>
      <x:c r="C194" s="4" t="n">
        <x:v>104.86</x:v>
      </x:c>
      <x:c r="D194" s="4" t="n">
        <x:v>114.24</x:v>
      </x:c>
      <x:c r="E194" s="4" t="n">
        <x:v>125.66</x:v>
      </x:c>
      <x:c r="F194" s="2" t="n">
        <x:v>1</x:v>
      </x:c>
      <x:c r="G194" s="2" t="n">
        <x:v>0</x:v>
      </x:c>
      <x:c r="H194" s="2" t="n">
        <x:v>1</x:v>
      </x:c>
      <x:c r="I194" s="2" t="str"/>
      <x:c r="J194" s="2" t="str"/>
      <x:c r="K194" s="2" t="str">
        <x:v>PDF p. 37</x:v>
      </x:c>
      <x:c r="L194" s="2" t="str">
        <x:v>Complete cabinet / listed item</x:v>
      </x:c>
    </x:row>
    <x:row r="195" ht="22" customHeight="1">
      <x:c r="A195" s="2" t="str">
        <x:v>W1842GD</x:v>
      </x:c>
      <x:c r="B195" s="2" t="str">
        <x:v>18x42 Wall Cabinet Glass Door*</x:v>
      </x:c>
      <x:c r="C195" s="4" t="n">
        <x:v>49.9</x:v>
      </x:c>
      <x:c r="D195" s="4" t="n">
        <x:v>51.39</x:v>
      </x:c>
      <x:c r="E195" s="4" t="n">
        <x:v>56.53</x:v>
      </x:c>
      <x:c r="F195" s="2" t="n">
        <x:v>0</x:v>
      </x:c>
      <x:c r="G195" s="2" t="n">
        <x:v>0</x:v>
      </x:c>
      <x:c r="H195" s="2" t="n">
        <x:v>0</x:v>
      </x:c>
      <x:c r="I195" s="2" t="str">
        <x:v>W1842</x:v>
      </x:c>
      <x:c r="J195" s="2" t="str">
        <x:v>Glass doors only; available in Shaker, not Slim Shaker.</x:v>
      </x:c>
      <x:c r="K195" s="2" t="str">
        <x:v>PDF p. 37</x:v>
      </x:c>
      <x:c r="L195" s="2" t="str">
        <x:v>Glass doors only</x:v>
      </x:c>
    </x:row>
    <x:row r="196" ht="22" customHeight="1">
      <x:c r="A196" s="2" t="str">
        <x:v>W2115</x:v>
      </x:c>
      <x:c r="B196" s="2" t="str">
        <x:v>21x15 Wall Cabinet</x:v>
      </x:c>
      <x:c r="C196" s="4" t="n">
        <x:v>83.23</x:v>
      </x:c>
      <x:c r="D196" s="4" t="n">
        <x:v>88.54</x:v>
      </x:c>
      <x:c r="E196" s="4" t="n">
        <x:v>97.39</x:v>
      </x:c>
      <x:c r="F196" s="2" t="n">
        <x:v>1</x:v>
      </x:c>
      <x:c r="G196" s="2" t="n">
        <x:v>0</x:v>
      </x:c>
      <x:c r="H196" s="2" t="n">
        <x:v>1</x:v>
      </x:c>
      <x:c r="I196" s="2" t="str"/>
      <x:c r="J196" s="2" t="str"/>
      <x:c r="K196" s="2" t="str">
        <x:v>PDF p. 37</x:v>
      </x:c>
      <x:c r="L196" s="2" t="str">
        <x:v>Complete cabinet / listed item</x:v>
      </x:c>
    </x:row>
    <x:row r="197" ht="22" customHeight="1">
      <x:c r="A197" s="2" t="str">
        <x:v>W2115GD</x:v>
      </x:c>
      <x:c r="B197" s="2" t="str">
        <x:v>21x15 Wall Cabinet Glass Door*</x:v>
      </x:c>
      <x:c r="C197" s="4" t="n">
        <x:v>21.09</x:v>
      </x:c>
      <x:c r="D197" s="4" t="n">
        <x:v>21.73</x:v>
      </x:c>
      <x:c r="E197" s="4" t="n">
        <x:v>23.9</x:v>
      </x:c>
      <x:c r="F197" s="2" t="n">
        <x:v>0</x:v>
      </x:c>
      <x:c r="G197" s="2" t="n">
        <x:v>0</x:v>
      </x:c>
      <x:c r="H197" s="2" t="n">
        <x:v>0</x:v>
      </x:c>
      <x:c r="I197" s="2" t="str">
        <x:v>W2115</x:v>
      </x:c>
      <x:c r="J197" s="2" t="str">
        <x:v>Glass doors only; available in Shaker, not Slim Shaker.</x:v>
      </x:c>
      <x:c r="K197" s="2" t="str">
        <x:v>PDF p. 37</x:v>
      </x:c>
      <x:c r="L197" s="2" t="str">
        <x:v>Glass doors only</x:v>
      </x:c>
    </x:row>
    <x:row r="198" ht="22" customHeight="1">
      <x:c r="A198" s="2" t="str">
        <x:v>W2130</x:v>
      </x:c>
      <x:c r="B198" s="2" t="str">
        <x:v>21x30 Wall Cabinet</x:v>
      </x:c>
      <x:c r="C198" s="4" t="n">
        <x:v>91.6</x:v>
      </x:c>
      <x:c r="D198" s="4" t="n">
        <x:v>100.98</x:v>
      </x:c>
      <x:c r="E198" s="4" t="n">
        <x:v>111.08</x:v>
      </x:c>
      <x:c r="F198" s="2" t="n">
        <x:v>1</x:v>
      </x:c>
      <x:c r="G198" s="2" t="n">
        <x:v>0</x:v>
      </x:c>
      <x:c r="H198" s="2" t="n">
        <x:v>1</x:v>
      </x:c>
      <x:c r="I198" s="2" t="str"/>
      <x:c r="J198" s="2" t="str"/>
      <x:c r="K198" s="2" t="str">
        <x:v>PDF p. 37</x:v>
      </x:c>
      <x:c r="L198" s="2" t="str">
        <x:v>Complete cabinet / listed item</x:v>
      </x:c>
    </x:row>
    <x:row r="199" ht="22" customHeight="1">
      <x:c r="A199" s="2" t="str">
        <x:v>W2136</x:v>
      </x:c>
      <x:c r="B199" s="2" t="str">
        <x:v>21x36 Wall Cabinet</x:v>
      </x:c>
      <x:c r="C199" s="4" t="n">
        <x:v>104.86</x:v>
      </x:c>
      <x:c r="D199" s="4" t="n">
        <x:v>110.16</x:v>
      </x:c>
      <x:c r="E199" s="4" t="n">
        <x:v>121.18</x:v>
      </x:c>
      <x:c r="F199" s="2" t="n">
        <x:v>1</x:v>
      </x:c>
      <x:c r="G199" s="2" t="n">
        <x:v>0</x:v>
      </x:c>
      <x:c r="H199" s="2" t="n">
        <x:v>1</x:v>
      </x:c>
      <x:c r="I199" s="2" t="str"/>
      <x:c r="J199" s="2" t="str"/>
      <x:c r="K199" s="2" t="str">
        <x:v>PDF p. 37</x:v>
      </x:c>
      <x:c r="L199" s="2" t="str">
        <x:v>Complete cabinet / listed item</x:v>
      </x:c>
    </x:row>
    <x:row r="200" ht="22" customHeight="1">
      <x:c r="A200" s="2" t="str">
        <x:v>W2142</x:v>
      </x:c>
      <x:c r="B200" s="2" t="str">
        <x:v>21x42 Wall Cabinet</x:v>
      </x:c>
      <x:c r="C200" s="4" t="n">
        <x:v>118.93</x:v>
      </x:c>
      <x:c r="D200" s="4" t="n">
        <x:v>126.48</x:v>
      </x:c>
      <x:c r="E200" s="4" t="n">
        <x:v>139.13</x:v>
      </x:c>
      <x:c r="F200" s="2" t="n">
        <x:v>1</x:v>
      </x:c>
      <x:c r="G200" s="2" t="n">
        <x:v>0</x:v>
      </x:c>
      <x:c r="H200" s="2" t="n">
        <x:v>1</x:v>
      </x:c>
      <x:c r="I200" s="2" t="str"/>
      <x:c r="J200" s="2" t="str"/>
      <x:c r="K200" s="2" t="str">
        <x:v>PDF p. 37</x:v>
      </x:c>
      <x:c r="L200" s="2" t="str">
        <x:v>Complete cabinet / listed item</x:v>
      </x:c>
    </x:row>
    <x:row r="201" ht="22" customHeight="1">
      <x:c r="A201" s="2" t="str">
        <x:v>W2415</x:v>
      </x:c>
      <x:c r="B201" s="2" t="str">
        <x:v>24x15 Wall Cabinet</x:v>
      </x:c>
      <x:c r="C201" s="4" t="n">
        <x:v>88.74</x:v>
      </x:c>
      <x:c r="D201" s="4" t="n">
        <x:v>95.06</x:v>
      </x:c>
      <x:c r="E201" s="4" t="n">
        <x:v>104.57</x:v>
      </x:c>
      <x:c r="F201" s="2" t="n">
        <x:v>1</x:v>
      </x:c>
      <x:c r="G201" s="2" t="n">
        <x:v>0</x:v>
      </x:c>
      <x:c r="H201" s="2" t="n">
        <x:v>2</x:v>
      </x:c>
      <x:c r="I201" s="2" t="str"/>
      <x:c r="J201" s="2" t="str"/>
      <x:c r="K201" s="2" t="str">
        <x:v>PDF p. 37</x:v>
      </x:c>
      <x:c r="L201" s="2" t="str">
        <x:v>Complete cabinet / listed item</x:v>
      </x:c>
    </x:row>
    <x:row r="202" ht="22" customHeight="1">
      <x:c r="A202" s="2" t="str">
        <x:v>W2415GD</x:v>
      </x:c>
      <x:c r="B202" s="2" t="str">
        <x:v>24x15 Wall Cabinet Glass Door*</x:v>
      </x:c>
      <x:c r="C202" s="4" t="n">
        <x:v>24.21</x:v>
      </x:c>
      <x:c r="D202" s="4" t="n">
        <x:v>24.93</x:v>
      </x:c>
      <x:c r="E202" s="4" t="n">
        <x:v>27.43</x:v>
      </x:c>
      <x:c r="F202" s="2" t="n">
        <x:v>0</x:v>
      </x:c>
      <x:c r="G202" s="2" t="n">
        <x:v>0</x:v>
      </x:c>
      <x:c r="H202" s="2" t="n">
        <x:v>0</x:v>
      </x:c>
      <x:c r="I202" s="2" t="str">
        <x:v>W2415</x:v>
      </x:c>
      <x:c r="J202" s="2" t="str">
        <x:v>Glass doors only; available in Shaker, not Slim Shaker.</x:v>
      </x:c>
      <x:c r="K202" s="2" t="str">
        <x:v>PDF p. 37</x:v>
      </x:c>
      <x:c r="L202" s="2" t="str">
        <x:v>Glass doors only</x:v>
      </x:c>
    </x:row>
    <x:row r="203" ht="22" customHeight="1">
      <x:c r="A203" s="2" t="str">
        <x:v>W2430</x:v>
      </x:c>
      <x:c r="B203" s="2" t="str">
        <x:v>24x30 Wall Cabinet</x:v>
      </x:c>
      <x:c r="C203" s="4" t="n">
        <x:v>100.37</x:v>
      </x:c>
      <x:c r="D203" s="4" t="n">
        <x:v>111.18</x:v>
      </x:c>
      <x:c r="E203" s="4" t="n">
        <x:v>122.3</x:v>
      </x:c>
      <x:c r="F203" s="2" t="n">
        <x:v>1</x:v>
      </x:c>
      <x:c r="G203" s="2" t="n">
        <x:v>0</x:v>
      </x:c>
      <x:c r="H203" s="2" t="n">
        <x:v>2</x:v>
      </x:c>
      <x:c r="I203" s="2" t="str"/>
      <x:c r="J203" s="2" t="str"/>
      <x:c r="K203" s="2" t="str">
        <x:v>PDF p. 37</x:v>
      </x:c>
      <x:c r="L203" s="2" t="str">
        <x:v>Complete cabinet / listed item</x:v>
      </x:c>
    </x:row>
    <x:row r="204" ht="22" customHeight="1">
      <x:c r="A204" s="2" t="str">
        <x:v>W2430GD</x:v>
      </x:c>
      <x:c r="B204" s="2" t="str">
        <x:v>24x30 Wall Cabinet Glass Door*</x:v>
      </x:c>
      <x:c r="C204" s="4" t="n">
        <x:v>47.66</x:v>
      </x:c>
      <x:c r="D204" s="4" t="n">
        <x:v>49.09</x:v>
      </x:c>
      <x:c r="E204" s="4" t="n">
        <x:v>54</x:v>
      </x:c>
      <x:c r="F204" s="2" t="n">
        <x:v>0</x:v>
      </x:c>
      <x:c r="G204" s="2" t="n">
        <x:v>0</x:v>
      </x:c>
      <x:c r="H204" s="2" t="n">
        <x:v>0</x:v>
      </x:c>
      <x:c r="I204" s="2" t="str">
        <x:v>W2430</x:v>
      </x:c>
      <x:c r="J204" s="2" t="str">
        <x:v>Glass doors only; available in Shaker, not Slim Shaker.</x:v>
      </x:c>
      <x:c r="K204" s="2" t="str">
        <x:v>PDF p. 37</x:v>
      </x:c>
      <x:c r="L204" s="2" t="str">
        <x:v>Glass doors only</x:v>
      </x:c>
    </x:row>
    <x:row r="205" ht="22" customHeight="1">
      <x:c r="A205" s="2" t="str">
        <x:v>W2436</x:v>
      </x:c>
      <x:c r="B205" s="2" t="str">
        <x:v>24x36 Wall Cabinet</x:v>
      </x:c>
      <x:c r="C205" s="4" t="n">
        <x:v>112.4</x:v>
      </x:c>
      <x:c r="D205" s="4" t="n">
        <x:v>118.32</x:v>
      </x:c>
      <x:c r="E205" s="4" t="n">
        <x:v>130.15</x:v>
      </x:c>
      <x:c r="F205" s="2" t="n">
        <x:v>1</x:v>
      </x:c>
      <x:c r="G205" s="2" t="n">
        <x:v>0</x:v>
      </x:c>
      <x:c r="H205" s="2" t="n">
        <x:v>2</x:v>
      </x:c>
      <x:c r="I205" s="2" t="str"/>
      <x:c r="J205" s="2" t="str"/>
      <x:c r="K205" s="2" t="str">
        <x:v>PDF p. 37</x:v>
      </x:c>
      <x:c r="L205" s="2" t="str">
        <x:v>Complete cabinet / listed item</x:v>
      </x:c>
    </x:row>
    <x:row r="206" ht="22" customHeight="1">
      <x:c r="A206" s="2" t="str">
        <x:v>W2436GD</x:v>
      </x:c>
      <x:c r="B206" s="2" t="str">
        <x:v>24x36 Wall Cabinet Glass Door*</x:v>
      </x:c>
      <x:c r="C206" s="4" t="n">
        <x:v>57.32</x:v>
      </x:c>
      <x:c r="D206" s="4" t="n">
        <x:v>59.04</x:v>
      </x:c>
      <x:c r="E206" s="4" t="n">
        <x:v>64.95</x:v>
      </x:c>
      <x:c r="F206" s="2" t="n">
        <x:v>0</x:v>
      </x:c>
      <x:c r="G206" s="2" t="n">
        <x:v>0</x:v>
      </x:c>
      <x:c r="H206" s="2" t="n">
        <x:v>0</x:v>
      </x:c>
      <x:c r="I206" s="2" t="str">
        <x:v>W2436</x:v>
      </x:c>
      <x:c r="J206" s="2" t="str">
        <x:v>Glass doors only; available in Shaker, not Slim Shaker.</x:v>
      </x:c>
      <x:c r="K206" s="2" t="str">
        <x:v>PDF p. 37</x:v>
      </x:c>
      <x:c r="L206" s="2" t="str">
        <x:v>Glass doors only</x:v>
      </x:c>
    </x:row>
    <x:row r="207" ht="22" customHeight="1">
      <x:c r="A207" s="2" t="str">
        <x:v>W2442</x:v>
      </x:c>
      <x:c r="B207" s="2" t="str">
        <x:v>24x42 Wall Cabinet</x:v>
      </x:c>
      <x:c r="C207" s="4" t="n">
        <x:v>126.68</x:v>
      </x:c>
      <x:c r="D207" s="4" t="n">
        <x:v>135.66</x:v>
      </x:c>
      <x:c r="E207" s="4" t="n">
        <x:v>149.23</x:v>
      </x:c>
      <x:c r="F207" s="2" t="n">
        <x:v>1</x:v>
      </x:c>
      <x:c r="G207" s="2" t="n">
        <x:v>0</x:v>
      </x:c>
      <x:c r="H207" s="2" t="n">
        <x:v>2</x:v>
      </x:c>
      <x:c r="I207" s="2" t="str"/>
      <x:c r="J207" s="2" t="str"/>
      <x:c r="K207" s="2" t="str">
        <x:v>PDF p. 37</x:v>
      </x:c>
      <x:c r="L207" s="2" t="str">
        <x:v>Complete cabinet / listed item</x:v>
      </x:c>
    </x:row>
    <x:row r="208" ht="22" customHeight="1">
      <x:c r="A208" s="2" t="str">
        <x:v>W2442GD</x:v>
      </x:c>
      <x:c r="B208" s="2" t="str">
        <x:v>24x42 Wall Cabinet Glass Door*</x:v>
      </x:c>
      <x:c r="C208" s="4" t="n">
        <x:v>67.05</x:v>
      </x:c>
      <x:c r="D208" s="4" t="n">
        <x:v>69.06</x:v>
      </x:c>
      <x:c r="E208" s="4" t="n">
        <x:v>75.96</x:v>
      </x:c>
      <x:c r="F208" s="2" t="n">
        <x:v>0</x:v>
      </x:c>
      <x:c r="G208" s="2" t="n">
        <x:v>0</x:v>
      </x:c>
      <x:c r="H208" s="2" t="n">
        <x:v>0</x:v>
      </x:c>
      <x:c r="I208" s="2" t="str">
        <x:v>W2442</x:v>
      </x:c>
      <x:c r="J208" s="2" t="str">
        <x:v>Glass doors only; available in Shaker, not Slim Shaker.</x:v>
      </x:c>
      <x:c r="K208" s="2" t="str">
        <x:v>PDF p. 37</x:v>
      </x:c>
      <x:c r="L208" s="2" t="str">
        <x:v>Glass doors only</x:v>
      </x:c>
    </x:row>
    <x:row r="209" ht="22" customHeight="1">
      <x:c r="A209" s="2" t="str">
        <x:v>W2715</x:v>
      </x:c>
      <x:c r="B209" s="2" t="str">
        <x:v>27x15 Wall Cabinet</x:v>
      </x:c>
      <x:c r="C209" s="4" t="n">
        <x:v>105.06</x:v>
      </x:c>
      <x:c r="D209" s="4" t="n">
        <x:v>111.38</x:v>
      </x:c>
      <x:c r="E209" s="4" t="n">
        <x:v>122.52</x:v>
      </x:c>
      <x:c r="F209" s="2" t="n">
        <x:v>1</x:v>
      </x:c>
      <x:c r="G209" s="2" t="n">
        <x:v>0</x:v>
      </x:c>
      <x:c r="H209" s="2" t="n">
        <x:v>2</x:v>
      </x:c>
      <x:c r="I209" s="2" t="str"/>
      <x:c r="J209" s="2" t="str"/>
      <x:c r="K209" s="2" t="str">
        <x:v>PDF p. 37</x:v>
      </x:c>
      <x:c r="L209" s="2" t="str">
        <x:v>Complete cabinet / listed item</x:v>
      </x:c>
    </x:row>
    <x:row r="210" ht="22" customHeight="1">
      <x:c r="A210" s="2" t="str">
        <x:v>W2715GD</x:v>
      </x:c>
      <x:c r="B210" s="2" t="str">
        <x:v>27x15 Wall Cabinet Glass Door*</x:v>
      </x:c>
      <x:c r="C210" s="4" t="n">
        <x:v>27.3</x:v>
      </x:c>
      <x:c r="D210" s="4" t="n">
        <x:v>28.12</x:v>
      </x:c>
      <x:c r="E210" s="4" t="n">
        <x:v>30.93</x:v>
      </x:c>
      <x:c r="F210" s="2" t="n">
        <x:v>0</x:v>
      </x:c>
      <x:c r="G210" s="2" t="n">
        <x:v>0</x:v>
      </x:c>
      <x:c r="H210" s="2" t="n">
        <x:v>0</x:v>
      </x:c>
      <x:c r="I210" s="2" t="str">
        <x:v>W2715</x:v>
      </x:c>
      <x:c r="J210" s="2" t="str">
        <x:v>Glass doors only; available in Shaker, not Slim Shaker.</x:v>
      </x:c>
      <x:c r="K210" s="2" t="str">
        <x:v>PDF p. 37</x:v>
      </x:c>
      <x:c r="L210" s="2" t="str">
        <x:v>Glass doors only</x:v>
      </x:c>
    </x:row>
    <x:row r="211" ht="22" customHeight="1">
      <x:c r="A211" s="2" t="str">
        <x:v>W2730</x:v>
      </x:c>
      <x:c r="B211" s="2" t="str">
        <x:v>27x30 Wall Cabinet</x:v>
      </x:c>
      <x:c r="C211" s="4" t="n">
        <x:v>109.14</x:v>
      </x:c>
      <x:c r="D211" s="4" t="n">
        <x:v>120.36</x:v>
      </x:c>
      <x:c r="E211" s="4" t="n">
        <x:v>132.4</x:v>
      </x:c>
      <x:c r="F211" s="2" t="n">
        <x:v>1</x:v>
      </x:c>
      <x:c r="G211" s="2" t="n">
        <x:v>0</x:v>
      </x:c>
      <x:c r="H211" s="2" t="n">
        <x:v>2</x:v>
      </x:c>
      <x:c r="I211" s="2" t="str"/>
      <x:c r="J211" s="2" t="str"/>
      <x:c r="K211" s="2" t="str">
        <x:v>PDF p. 37</x:v>
      </x:c>
      <x:c r="L211" s="2" t="str">
        <x:v>Complete cabinet / listed item</x:v>
      </x:c>
    </x:row>
    <x:row r="212" ht="22" customHeight="1">
      <x:c r="A212" s="2" t="str">
        <x:v>W2736</x:v>
      </x:c>
      <x:c r="B212" s="2" t="str">
        <x:v>27x36 Wall Cabinet</x:v>
      </x:c>
      <x:c r="C212" s="4" t="n">
        <x:v>120.16</x:v>
      </x:c>
      <x:c r="D212" s="4" t="n">
        <x:v>131.58</x:v>
      </x:c>
      <x:c r="E212" s="4" t="n">
        <x:v>144.74</x:v>
      </x:c>
      <x:c r="F212" s="2" t="n">
        <x:v>1</x:v>
      </x:c>
      <x:c r="G212" s="2" t="n">
        <x:v>0</x:v>
      </x:c>
      <x:c r="H212" s="2" t="n">
        <x:v>2</x:v>
      </x:c>
      <x:c r="I212" s="2" t="str"/>
      <x:c r="J212" s="2" t="str"/>
      <x:c r="K212" s="2" t="str">
        <x:v>PDF p. 37</x:v>
      </x:c>
      <x:c r="L212" s="2" t="str">
        <x:v>Complete cabinet / listed item</x:v>
      </x:c>
    </x:row>
    <x:row r="213" ht="22" customHeight="1">
      <x:c r="A213" s="2" t="str">
        <x:v>W2742</x:v>
      </x:c>
      <x:c r="B213" s="2" t="str">
        <x:v>27x42 Wall Cabinet</x:v>
      </x:c>
      <x:c r="C213" s="4" t="n">
        <x:v>137.5</x:v>
      </x:c>
      <x:c r="D213" s="4" t="n">
        <x:v>148.92</x:v>
      </x:c>
      <x:c r="E213" s="4" t="n">
        <x:v>163.81</x:v>
      </x:c>
      <x:c r="F213" s="2" t="n">
        <x:v>1</x:v>
      </x:c>
      <x:c r="G213" s="2" t="n">
        <x:v>0</x:v>
      </x:c>
      <x:c r="H213" s="2" t="n">
        <x:v>2</x:v>
      </x:c>
      <x:c r="I213" s="2" t="str"/>
      <x:c r="J213" s="2" t="str"/>
      <x:c r="K213" s="2" t="str">
        <x:v>PDF p. 37</x:v>
      </x:c>
      <x:c r="L213" s="2" t="str">
        <x:v>Complete cabinet / listed item</x:v>
      </x:c>
    </x:row>
    <x:row r="214" ht="22" customHeight="1">
      <x:c r="A214" s="2" t="str">
        <x:v>W3012</x:v>
      </x:c>
      <x:c r="B214" s="2" t="str">
        <x:v>30x12 Wall Cabinet</x:v>
      </x:c>
      <x:c r="C214" s="4" t="n">
        <x:v>70.99</x:v>
      </x:c>
      <x:c r="D214" s="4" t="n">
        <x:v>78.54</x:v>
      </x:c>
      <x:c r="E214" s="4" t="n">
        <x:v>86.39</x:v>
      </x:c>
      <x:c r="F214" s="2" t="n">
        <x:v>1</x:v>
      </x:c>
      <x:c r="G214" s="2" t="n">
        <x:v>0</x:v>
      </x:c>
      <x:c r="H214" s="2" t="n">
        <x:v>2</x:v>
      </x:c>
      <x:c r="I214" s="2" t="str"/>
      <x:c r="J214" s="2" t="str"/>
      <x:c r="K214" s="2" t="str">
        <x:v>PDF p. 38</x:v>
      </x:c>
      <x:c r="L214" s="2" t="str">
        <x:v>Complete cabinet / listed item</x:v>
      </x:c>
    </x:row>
    <x:row r="215" ht="22" customHeight="1">
      <x:c r="A215" s="2" t="str">
        <x:v>W3015</x:v>
      </x:c>
      <x:c r="B215" s="2" t="str">
        <x:v>30x15 Wall Cabinet</x:v>
      </x:c>
      <x:c r="C215" s="4" t="n">
        <x:v>76.5</x:v>
      </x:c>
      <x:c r="D215" s="4" t="n">
        <x:v>84.66</x:v>
      </x:c>
      <x:c r="E215" s="4" t="n">
        <x:v>93.13</x:v>
      </x:c>
      <x:c r="F215" s="2" t="n">
        <x:v>1</x:v>
      </x:c>
      <x:c r="G215" s="2" t="n">
        <x:v>0</x:v>
      </x:c>
      <x:c r="H215" s="2" t="n">
        <x:v>2</x:v>
      </x:c>
      <x:c r="I215" s="2" t="str"/>
      <x:c r="J215" s="2" t="str"/>
      <x:c r="K215" s="2" t="str">
        <x:v>PDF p. 38</x:v>
      </x:c>
      <x:c r="L215" s="2" t="str">
        <x:v>Complete cabinet / listed item</x:v>
      </x:c>
    </x:row>
    <x:row r="216" ht="22" customHeight="1">
      <x:c r="A216" s="2" t="str">
        <x:v>W3015GD</x:v>
      </x:c>
      <x:c r="B216" s="2" t="str">
        <x:v>30x15 Wall Cabinet Glass Door*</x:v>
      </x:c>
      <x:c r="C216" s="4" t="n">
        <x:v>29.42</x:v>
      </x:c>
      <x:c r="D216" s="4" t="n">
        <x:v>30.3</x:v>
      </x:c>
      <x:c r="E216" s="4" t="n">
        <x:v>33.33</x:v>
      </x:c>
      <x:c r="F216" s="2" t="n">
        <x:v>0</x:v>
      </x:c>
      <x:c r="G216" s="2" t="n">
        <x:v>0</x:v>
      </x:c>
      <x:c r="H216" s="2" t="n">
        <x:v>0</x:v>
      </x:c>
      <x:c r="I216" s="2" t="str">
        <x:v>W3015</x:v>
      </x:c>
      <x:c r="J216" s="2" t="str">
        <x:v>Glass doors only; available in Shaker, not Slim Shaker.</x:v>
      </x:c>
      <x:c r="K216" s="2" t="str">
        <x:v>PDF p. 38</x:v>
      </x:c>
      <x:c r="L216" s="2" t="str">
        <x:v>Glass doors only</x:v>
      </x:c>
    </x:row>
    <x:row r="217" ht="22" customHeight="1">
      <x:c r="A217" s="2" t="str">
        <x:v>W3018</x:v>
      </x:c>
      <x:c r="B217" s="2" t="str">
        <x:v>30x18 Wall Cabinet</x:v>
      </x:c>
      <x:c r="C217" s="4" t="n">
        <x:v>84.05</x:v>
      </x:c>
      <x:c r="D217" s="4" t="n">
        <x:v>89.76</x:v>
      </x:c>
      <x:c r="E217" s="4" t="n">
        <x:v>98.74</x:v>
      </x:c>
      <x:c r="F217" s="2" t="n">
        <x:v>1</x:v>
      </x:c>
      <x:c r="G217" s="2" t="n">
        <x:v>0</x:v>
      </x:c>
      <x:c r="H217" s="2" t="n">
        <x:v>2</x:v>
      </x:c>
      <x:c r="I217" s="2" t="str"/>
      <x:c r="J217" s="2" t="str"/>
      <x:c r="K217" s="2" t="str">
        <x:v>PDF p. 38</x:v>
      </x:c>
      <x:c r="L217" s="2" t="str">
        <x:v>Complete cabinet / listed item</x:v>
      </x:c>
    </x:row>
    <x:row r="218" ht="22" customHeight="1">
      <x:c r="A218" s="2" t="str">
        <x:v>W3021</x:v>
      </x:c>
      <x:c r="B218" s="2" t="str">
        <x:v>30x21 Wall Cabinet</x:v>
      </x:c>
      <x:c r="C218" s="4" t="n">
        <x:v>90.58</x:v>
      </x:c>
      <x:c r="D218" s="4" t="n">
        <x:v>95.88</x:v>
      </x:c>
      <x:c r="E218" s="4" t="n">
        <x:v>105.47</x:v>
      </x:c>
      <x:c r="F218" s="2" t="n">
        <x:v>1</x:v>
      </x:c>
      <x:c r="G218" s="2" t="n">
        <x:v>0</x:v>
      </x:c>
      <x:c r="H218" s="2" t="n">
        <x:v>2</x:v>
      </x:c>
      <x:c r="I218" s="2" t="str"/>
      <x:c r="J218" s="2" t="str"/>
      <x:c r="K218" s="2" t="str">
        <x:v>PDF p. 38</x:v>
      </x:c>
      <x:c r="L218" s="2" t="str">
        <x:v>Complete cabinet / listed item</x:v>
      </x:c>
    </x:row>
    <x:row r="219" ht="22" customHeight="1">
      <x:c r="A219" s="2" t="str">
        <x:v>W3024</x:v>
      </x:c>
      <x:c r="B219" s="2" t="str">
        <x:v>30x24 Wall Cabinet</x:v>
      </x:c>
      <x:c r="C219" s="4" t="n">
        <x:v>99.35</x:v>
      </x:c>
      <x:c r="D219" s="4" t="n">
        <x:v>104.04</x:v>
      </x:c>
      <x:c r="E219" s="4" t="n">
        <x:v>114.44</x:v>
      </x:c>
      <x:c r="F219" s="2" t="n">
        <x:v>1</x:v>
      </x:c>
      <x:c r="G219" s="2" t="n">
        <x:v>0</x:v>
      </x:c>
      <x:c r="H219" s="2" t="n">
        <x:v>2</x:v>
      </x:c>
      <x:c r="I219" s="2" t="str"/>
      <x:c r="J219" s="2" t="str"/>
      <x:c r="K219" s="2" t="str">
        <x:v>PDF p. 38</x:v>
      </x:c>
      <x:c r="L219" s="2" t="str">
        <x:v>Complete cabinet / listed item</x:v>
      </x:c>
    </x:row>
    <x:row r="220" ht="22" customHeight="1">
      <x:c r="A220" s="2" t="str">
        <x:v>W3030</x:v>
      </x:c>
      <x:c r="B220" s="2" t="str">
        <x:v>30x30 Wall Cabinet</x:v>
      </x:c>
      <x:c r="C220" s="4" t="n">
        <x:v>115.67</x:v>
      </x:c>
      <x:c r="D220" s="4" t="n">
        <x:v>128.52</x:v>
      </x:c>
      <x:c r="E220" s="4" t="n">
        <x:v>141.37</x:v>
      </x:c>
      <x:c r="F220" s="2" t="n">
        <x:v>1</x:v>
      </x:c>
      <x:c r="G220" s="2" t="n">
        <x:v>0</x:v>
      </x:c>
      <x:c r="H220" s="2" t="n">
        <x:v>2</x:v>
      </x:c>
      <x:c r="I220" s="2" t="str"/>
      <x:c r="J220" s="2" t="str"/>
      <x:c r="K220" s="2" t="str">
        <x:v>PDF p. 38</x:v>
      </x:c>
      <x:c r="L220" s="2" t="str">
        <x:v>Complete cabinet / listed item</x:v>
      </x:c>
    </x:row>
    <x:row r="221" ht="22" customHeight="1">
      <x:c r="A221" s="2" t="str">
        <x:v>W3030GD</x:v>
      </x:c>
      <x:c r="B221" s="2" t="str">
        <x:v>30x30 Wall Cabinet Glass Door*</x:v>
      </x:c>
      <x:c r="C221" s="4" t="n">
        <x:v>59.78</x:v>
      </x:c>
      <x:c r="D221" s="4" t="n">
        <x:v>61.57</x:v>
      </x:c>
      <x:c r="E221" s="4" t="n">
        <x:v>67.73</x:v>
      </x:c>
      <x:c r="F221" s="2" t="n">
        <x:v>0</x:v>
      </x:c>
      <x:c r="G221" s="2" t="n">
        <x:v>0</x:v>
      </x:c>
      <x:c r="H221" s="2" t="n">
        <x:v>0</x:v>
      </x:c>
      <x:c r="I221" s="2" t="str">
        <x:v>W3030</x:v>
      </x:c>
      <x:c r="J221" s="2" t="str">
        <x:v>Glass doors only; available in Shaker, not Slim Shaker.</x:v>
      </x:c>
      <x:c r="K221" s="2" t="str">
        <x:v>PDF p. 38</x:v>
      </x:c>
      <x:c r="L221" s="2" t="str">
        <x:v>Glass doors only</x:v>
      </x:c>
    </x:row>
    <x:row r="222" ht="22" customHeight="1">
      <x:c r="A222" s="2" t="str">
        <x:v>W3036</x:v>
      </x:c>
      <x:c r="B222" s="2" t="str">
        <x:v>30x36 Wall Cabinet</x:v>
      </x:c>
      <x:c r="C222" s="4" t="n">
        <x:v>128.72</x:v>
      </x:c>
      <x:c r="D222" s="4" t="n">
        <x:v>142.39</x:v>
      </x:c>
      <x:c r="E222" s="4" t="n">
        <x:v>156.63</x:v>
      </x:c>
      <x:c r="F222" s="2" t="n">
        <x:v>1</x:v>
      </x:c>
      <x:c r="G222" s="2" t="n">
        <x:v>0</x:v>
      </x:c>
      <x:c r="H222" s="2" t="n">
        <x:v>2</x:v>
      </x:c>
      <x:c r="I222" s="2" t="str"/>
      <x:c r="J222" s="2" t="str"/>
      <x:c r="K222" s="2" t="str">
        <x:v>PDF p. 38</x:v>
      </x:c>
      <x:c r="L222" s="2" t="str">
        <x:v>Complete cabinet / listed item</x:v>
      </x:c>
    </x:row>
    <x:row r="223" ht="22" customHeight="1">
      <x:c r="A223" s="2" t="str">
        <x:v>W3036GD</x:v>
      </x:c>
      <x:c r="B223" s="2" t="str">
        <x:v>30x36 Wall Cabinet Glass Door*</x:v>
      </x:c>
      <x:c r="C223" s="4" t="n">
        <x:v>71.91</x:v>
      </x:c>
      <x:c r="D223" s="4" t="n">
        <x:v>74.06</x:v>
      </x:c>
      <x:c r="E223" s="4" t="n">
        <x:v>81.47</x:v>
      </x:c>
      <x:c r="F223" s="2" t="n">
        <x:v>0</x:v>
      </x:c>
      <x:c r="G223" s="2" t="n">
        <x:v>0</x:v>
      </x:c>
      <x:c r="H223" s="2" t="n">
        <x:v>0</x:v>
      </x:c>
      <x:c r="I223" s="2" t="str">
        <x:v>W3036</x:v>
      </x:c>
      <x:c r="J223" s="2" t="str">
        <x:v>Glass doors only; available in Shaker, not Slim Shaker.</x:v>
      </x:c>
      <x:c r="K223" s="2" t="str">
        <x:v>PDF p. 38</x:v>
      </x:c>
      <x:c r="L223" s="2" t="str">
        <x:v>Glass doors only</x:v>
      </x:c>
    </x:row>
    <x:row r="224" ht="22" customHeight="1">
      <x:c r="A224" s="2" t="str">
        <x:v>W3042</x:v>
      </x:c>
      <x:c r="B224" s="2" t="str">
        <x:v>30x42 Wall Cabinet</x:v>
      </x:c>
      <x:c r="C224" s="4" t="n">
        <x:v>145.25</x:v>
      </x:c>
      <x:c r="D224" s="4" t="n">
        <x:v>161.16</x:v>
      </x:c>
      <x:c r="E224" s="4" t="n">
        <x:v>177.28</x:v>
      </x:c>
      <x:c r="F224" s="2" t="n">
        <x:v>1</x:v>
      </x:c>
      <x:c r="G224" s="2" t="n">
        <x:v>0</x:v>
      </x:c>
      <x:c r="H224" s="2" t="n">
        <x:v>2</x:v>
      </x:c>
      <x:c r="I224" s="2" t="str"/>
      <x:c r="J224" s="2" t="str"/>
      <x:c r="K224" s="2" t="str">
        <x:v>PDF p. 38</x:v>
      </x:c>
      <x:c r="L224" s="2" t="str">
        <x:v>Complete cabinet / listed item</x:v>
      </x:c>
    </x:row>
    <x:row r="225" ht="22" customHeight="1">
      <x:c r="A225" s="2" t="str">
        <x:v>W3042GD</x:v>
      </x:c>
      <x:c r="B225" s="2" t="str">
        <x:v>30x42 Wall Cabinet Glass Door*</x:v>
      </x:c>
      <x:c r="C225" s="4" t="n">
        <x:v>84.09</x:v>
      </x:c>
      <x:c r="D225" s="4" t="n">
        <x:v>86.62</x:v>
      </x:c>
      <x:c r="E225" s="4" t="n">
        <x:v>95.29</x:v>
      </x:c>
      <x:c r="F225" s="2" t="n">
        <x:v>0</x:v>
      </x:c>
      <x:c r="G225" s="2" t="n">
        <x:v>0</x:v>
      </x:c>
      <x:c r="H225" s="2" t="n">
        <x:v>0</x:v>
      </x:c>
      <x:c r="I225" s="2" t="str">
        <x:v>W3042</x:v>
      </x:c>
      <x:c r="J225" s="2" t="str">
        <x:v>Glass doors only; available in Shaker, not Slim Shaker.</x:v>
      </x:c>
      <x:c r="K225" s="2" t="str">
        <x:v>PDF p. 38</x:v>
      </x:c>
      <x:c r="L225" s="2" t="str">
        <x:v>Glass doors only</x:v>
      </x:c>
    </x:row>
    <x:row r="226" ht="22" customHeight="1">
      <x:c r="A226" s="2" t="str">
        <x:v>W3312</x:v>
      </x:c>
      <x:c r="B226" s="2" t="str">
        <x:v>33x12 Wall Cabinet</x:v>
      </x:c>
      <x:c r="C226" s="4" t="n">
        <x:v>73.64</x:v>
      </x:c>
      <x:c r="D226" s="4" t="n">
        <x:v>80.58</x:v>
      </x:c>
      <x:c r="E226" s="4" t="n">
        <x:v>88.64</x:v>
      </x:c>
      <x:c r="F226" s="2" t="n">
        <x:v>1</x:v>
      </x:c>
      <x:c r="G226" s="2" t="n">
        <x:v>0</x:v>
      </x:c>
      <x:c r="H226" s="2" t="n">
        <x:v>2</x:v>
      </x:c>
      <x:c r="I226" s="2" t="str"/>
      <x:c r="J226" s="2" t="str"/>
      <x:c r="K226" s="2" t="str">
        <x:v>PDF p. 38</x:v>
      </x:c>
      <x:c r="L226" s="2" t="str">
        <x:v>Complete cabinet / listed item</x:v>
      </x:c>
    </x:row>
    <x:row r="227" ht="22" customHeight="1">
      <x:c r="A227" s="2" t="str">
        <x:v>W3315</x:v>
      </x:c>
      <x:c r="B227" s="2" t="str">
        <x:v>33x15 Wall Cabinet</x:v>
      </x:c>
      <x:c r="C227" s="4" t="n">
        <x:v>79.15</x:v>
      </x:c>
      <x:c r="D227" s="4" t="n">
        <x:v>86.7</x:v>
      </x:c>
      <x:c r="E227" s="4" t="n">
        <x:v>95.37</x:v>
      </x:c>
      <x:c r="F227" s="2" t="n">
        <x:v>1</x:v>
      </x:c>
      <x:c r="G227" s="2" t="n">
        <x:v>0</x:v>
      </x:c>
      <x:c r="H227" s="2" t="n">
        <x:v>2</x:v>
      </x:c>
      <x:c r="I227" s="2" t="str"/>
      <x:c r="J227" s="2" t="str"/>
      <x:c r="K227" s="2" t="str">
        <x:v>PDF p. 38</x:v>
      </x:c>
      <x:c r="L227" s="2" t="str">
        <x:v>Complete cabinet / listed item</x:v>
      </x:c>
    </x:row>
    <x:row r="228" ht="22" customHeight="1">
      <x:c r="A228" s="2" t="str">
        <x:v>W3315GD</x:v>
      </x:c>
      <x:c r="B228" s="2" t="str">
        <x:v>33x15 Wall Cabinet Glass Door*</x:v>
      </x:c>
      <x:c r="C228" s="4" t="n">
        <x:v>33.62</x:v>
      </x:c>
      <x:c r="D228" s="4" t="n">
        <x:v>34.61</x:v>
      </x:c>
      <x:c r="E228" s="4" t="n">
        <x:v>38.07</x:v>
      </x:c>
      <x:c r="F228" s="2" t="n">
        <x:v>0</x:v>
      </x:c>
      <x:c r="G228" s="2" t="n">
        <x:v>0</x:v>
      </x:c>
      <x:c r="H228" s="2" t="n">
        <x:v>0</x:v>
      </x:c>
      <x:c r="I228" s="2" t="str">
        <x:v>W3315</x:v>
      </x:c>
      <x:c r="J228" s="2" t="str">
        <x:v>Glass doors only; available in Shaker, not Slim Shaker.</x:v>
      </x:c>
      <x:c r="K228" s="2" t="str">
        <x:v>PDF p. 38</x:v>
      </x:c>
      <x:c r="L228" s="2" t="str">
        <x:v>Glass doors only</x:v>
      </x:c>
    </x:row>
    <x:row r="229" ht="22" customHeight="1">
      <x:c r="A229" s="2" t="str">
        <x:v>W3318</x:v>
      </x:c>
      <x:c r="B229" s="2" t="str">
        <x:v>33x18 Wall Cabinet</x:v>
      </x:c>
      <x:c r="C229" s="4" t="n">
        <x:v>92.82</x:v>
      </x:c>
      <x:c r="D229" s="4" t="n">
        <x:v>98.94</x:v>
      </x:c>
      <x:c r="E229" s="4" t="n">
        <x:v>108.83</x:v>
      </x:c>
      <x:c r="F229" s="2" t="n">
        <x:v>1</x:v>
      </x:c>
      <x:c r="G229" s="2" t="n">
        <x:v>0</x:v>
      </x:c>
      <x:c r="H229" s="2" t="n">
        <x:v>2</x:v>
      </x:c>
      <x:c r="I229" s="2" t="str"/>
      <x:c r="J229" s="2" t="str"/>
      <x:c r="K229" s="2" t="str">
        <x:v>PDF p. 38</x:v>
      </x:c>
      <x:c r="L229" s="2" t="str">
        <x:v>Complete cabinet / listed item</x:v>
      </x:c>
    </x:row>
    <x:row r="230" ht="22" customHeight="1">
      <x:c r="A230" s="2" t="str">
        <x:v>W3321</x:v>
      </x:c>
      <x:c r="B230" s="2" t="str">
        <x:v>33x21 Wall Cabinet</x:v>
      </x:c>
      <x:c r="C230" s="4" t="n">
        <x:v>103.63</x:v>
      </x:c>
      <x:c r="D230" s="4" t="n">
        <x:v>110.16</x:v>
      </x:c>
      <x:c r="E230" s="4" t="n">
        <x:v>121.18</x:v>
      </x:c>
      <x:c r="F230" s="2" t="n">
        <x:v>1</x:v>
      </x:c>
      <x:c r="G230" s="2" t="n">
        <x:v>0</x:v>
      </x:c>
      <x:c r="H230" s="2" t="n">
        <x:v>2</x:v>
      </x:c>
      <x:c r="I230" s="2" t="str"/>
      <x:c r="J230" s="2" t="str"/>
      <x:c r="K230" s="2" t="str">
        <x:v>PDF p. 38</x:v>
      </x:c>
      <x:c r="L230" s="2" t="str">
        <x:v>Complete cabinet / listed item</x:v>
      </x:c>
    </x:row>
    <x:row r="231" ht="22" customHeight="1">
      <x:c r="A231" s="2" t="str">
        <x:v>W3324</x:v>
      </x:c>
      <x:c r="B231" s="2" t="str">
        <x:v>33x24 Wall Cabinet</x:v>
      </x:c>
      <x:c r="C231" s="4" t="n">
        <x:v>116.28</x:v>
      </x:c>
      <x:c r="D231" s="4" t="n">
        <x:v>123.01</x:v>
      </x:c>
      <x:c r="E231" s="4" t="n">
        <x:v>135.31</x:v>
      </x:c>
      <x:c r="F231" s="2" t="n">
        <x:v>1</x:v>
      </x:c>
      <x:c r="G231" s="2" t="n">
        <x:v>0</x:v>
      </x:c>
      <x:c r="H231" s="2" t="n">
        <x:v>2</x:v>
      </x:c>
      <x:c r="I231" s="2" t="str"/>
      <x:c r="J231" s="2" t="str"/>
      <x:c r="K231" s="2" t="str">
        <x:v>PDF p. 38</x:v>
      </x:c>
      <x:c r="L231" s="2" t="str">
        <x:v>Complete cabinet / listed item</x:v>
      </x:c>
    </x:row>
    <x:row r="232" ht="22" customHeight="1">
      <x:c r="A232" s="2" t="str">
        <x:v>W3330</x:v>
      </x:c>
      <x:c r="B232" s="2" t="str">
        <x:v>33x30 Wall Cabinet</x:v>
      </x:c>
      <x:c r="C232" s="4" t="n">
        <x:v>123.42</x:v>
      </x:c>
      <x:c r="D232" s="4" t="n">
        <x:v>136.68</x:v>
      </x:c>
      <x:c r="E232" s="4" t="n">
        <x:v>150.35</x:v>
      </x:c>
      <x:c r="F232" s="2" t="n">
        <x:v>1</x:v>
      </x:c>
      <x:c r="G232" s="2" t="n">
        <x:v>0</x:v>
      </x:c>
      <x:c r="H232" s="2" t="n">
        <x:v>2</x:v>
      </x:c>
      <x:c r="I232" s="2" t="str"/>
      <x:c r="J232" s="2" t="str"/>
      <x:c r="K232" s="2" t="str">
        <x:v>PDF p. 38</x:v>
      </x:c>
      <x:c r="L232" s="2" t="str">
        <x:v>Complete cabinet / listed item</x:v>
      </x:c>
    </x:row>
    <x:row r="233" ht="22" customHeight="1">
      <x:c r="A233" s="2" t="str">
        <x:v>W3336</x:v>
      </x:c>
      <x:c r="B233" s="2" t="str">
        <x:v>33x36 Wall Cabinet</x:v>
      </x:c>
      <x:c r="C233" s="4" t="n">
        <x:v>137.5</x:v>
      </x:c>
      <x:c r="D233" s="4" t="n">
        <x:v>150.96</x:v>
      </x:c>
      <x:c r="E233" s="4" t="n">
        <x:v>166.06</x:v>
      </x:c>
      <x:c r="F233" s="2" t="n">
        <x:v>1</x:v>
      </x:c>
      <x:c r="G233" s="2" t="n">
        <x:v>0</x:v>
      </x:c>
      <x:c r="H233" s="2" t="n">
        <x:v>2</x:v>
      </x:c>
      <x:c r="I233" s="2" t="str"/>
      <x:c r="J233" s="2" t="str"/>
      <x:c r="K233" s="2" t="str">
        <x:v>PDF p. 38</x:v>
      </x:c>
      <x:c r="L233" s="2" t="str">
        <x:v>Complete cabinet / listed item</x:v>
      </x:c>
    </x:row>
    <x:row r="234" ht="22" customHeight="1">
      <x:c r="A234" s="2" t="str">
        <x:v>W3342</x:v>
      </x:c>
      <x:c r="B234" s="2" t="str">
        <x:v>33x42 Wall Cabinet</x:v>
      </x:c>
      <x:c r="C234" s="4" t="n">
        <x:v>157.08</x:v>
      </x:c>
      <x:c r="D234" s="4" t="n">
        <x:v>170.34</x:v>
      </x:c>
      <x:c r="E234" s="4" t="n">
        <x:v>187.37</x:v>
      </x:c>
      <x:c r="F234" s="2" t="n">
        <x:v>1</x:v>
      </x:c>
      <x:c r="G234" s="2" t="n">
        <x:v>0</x:v>
      </x:c>
      <x:c r="H234" s="2" t="n">
        <x:v>2</x:v>
      </x:c>
      <x:c r="I234" s="2" t="str"/>
      <x:c r="J234" s="2" t="str"/>
      <x:c r="K234" s="2" t="str">
        <x:v>PDF p. 38</x:v>
      </x:c>
      <x:c r="L234" s="2" t="str">
        <x:v>Complete cabinet / listed item</x:v>
      </x:c>
    </x:row>
    <x:row r="235" ht="22" customHeight="1">
      <x:c r="A235" s="2" t="str">
        <x:v>W3612</x:v>
      </x:c>
      <x:c r="B235" s="2" t="str">
        <x:v>36x12 Wall Cabinet</x:v>
      </x:c>
      <x:c r="C235" s="4" t="n">
        <x:v>76.5</x:v>
      </x:c>
      <x:c r="D235" s="4" t="n">
        <x:v>82.62</x:v>
      </x:c>
      <x:c r="E235" s="4" t="n">
        <x:v>90.88</x:v>
      </x:c>
      <x:c r="F235" s="2" t="n">
        <x:v>1</x:v>
      </x:c>
      <x:c r="G235" s="2" t="n">
        <x:v>0</x:v>
      </x:c>
      <x:c r="H235" s="2" t="n">
        <x:v>2</x:v>
      </x:c>
      <x:c r="I235" s="2" t="str"/>
      <x:c r="J235" s="2" t="str"/>
      <x:c r="K235" s="2" t="str">
        <x:v>PDF p. 38</x:v>
      </x:c>
      <x:c r="L235" s="2" t="str">
        <x:v>Complete cabinet / listed item</x:v>
      </x:c>
    </x:row>
    <x:row r="236" ht="22" customHeight="1">
      <x:c r="A236" s="2" t="str">
        <x:v>W361224</x:v>
      </x:c>
      <x:c r="B236" s="2" t="str">
        <x:v>36x12x24 Wall cabinet</x:v>
      </x:c>
      <x:c r="C236" s="4" t="n">
        <x:v>103.63</x:v>
      </x:c>
      <x:c r="D236" s="4" t="n">
        <x:v>108.12</x:v>
      </x:c>
      <x:c r="E236" s="4" t="n">
        <x:v>118.93</x:v>
      </x:c>
      <x:c r="F236" s="2" t="n">
        <x:v>1</x:v>
      </x:c>
      <x:c r="G236" s="2" t="n">
        <x:v>0</x:v>
      </x:c>
      <x:c r="H236" s="2" t="n">
        <x:v>2</x:v>
      </x:c>
      <x:c r="I236" s="2" t="str"/>
      <x:c r="J236" s="2" t="str"/>
      <x:c r="K236" s="2" t="str">
        <x:v>PDF p. 38</x:v>
      </x:c>
      <x:c r="L236" s="2" t="str">
        <x:v>Catalog item</x:v>
      </x:c>
    </x:row>
    <x:row r="237" ht="22" customHeight="1">
      <x:c r="A237" s="2" t="str">
        <x:v>W3615</x:v>
      </x:c>
      <x:c r="B237" s="2" t="str">
        <x:v>36x15 Wall Cabinet</x:v>
      </x:c>
      <x:c r="C237" s="4" t="n">
        <x:v>81.8</x:v>
      </x:c>
      <x:c r="D237" s="4" t="n">
        <x:v>88.74</x:v>
      </x:c>
      <x:c r="E237" s="4" t="n">
        <x:v>97.61</x:v>
      </x:c>
      <x:c r="F237" s="2" t="n">
        <x:v>1</x:v>
      </x:c>
      <x:c r="G237" s="2" t="n">
        <x:v>0</x:v>
      </x:c>
      <x:c r="H237" s="2" t="n">
        <x:v>2</x:v>
      </x:c>
      <x:c r="I237" s="2" t="str"/>
      <x:c r="J237" s="2" t="str"/>
      <x:c r="K237" s="2" t="str">
        <x:v>PDF p. 38</x:v>
      </x:c>
      <x:c r="L237" s="2" t="str">
        <x:v>Complete cabinet / listed item</x:v>
      </x:c>
    </x:row>
    <x:row r="238" ht="22" customHeight="1">
      <x:c r="A238" s="2" t="str">
        <x:v>W361524</x:v>
      </x:c>
      <x:c r="B238" s="2" t="str">
        <x:v>36x15x24 Wall Cabinet</x:v>
      </x:c>
      <x:c r="C238" s="4" t="n">
        <x:v>115.06</x:v>
      </x:c>
      <x:c r="D238" s="4" t="n">
        <x:v>120.36</x:v>
      </x:c>
      <x:c r="E238" s="4" t="n">
        <x:v>132.4</x:v>
      </x:c>
      <x:c r="F238" s="2" t="n">
        <x:v>1</x:v>
      </x:c>
      <x:c r="G238" s="2" t="n">
        <x:v>0</x:v>
      </x:c>
      <x:c r="H238" s="2" t="n">
        <x:v>2</x:v>
      </x:c>
      <x:c r="I238" s="2" t="str"/>
      <x:c r="J238" s="2" t="str"/>
      <x:c r="K238" s="2" t="str">
        <x:v>PDF p. 38</x:v>
      </x:c>
      <x:c r="L238" s="2" t="str">
        <x:v>Complete cabinet / listed item</x:v>
      </x:c>
    </x:row>
    <x:row r="239" ht="22" customHeight="1">
      <x:c r="A239" s="2" t="str">
        <x:v>W3615GD</x:v>
      </x:c>
      <x:c r="B239" s="2" t="str">
        <x:v>36x15 Wall Cabinet Glass Door*</x:v>
      </x:c>
      <x:c r="C239" s="4" t="n">
        <x:v>36.6</x:v>
      </x:c>
      <x:c r="D239" s="4" t="n">
        <x:v>37.72</x:v>
      </x:c>
      <x:c r="E239" s="4" t="n">
        <x:v>41.49</x:v>
      </x:c>
      <x:c r="F239" s="2" t="n">
        <x:v>0</x:v>
      </x:c>
      <x:c r="G239" s="2" t="n">
        <x:v>0</x:v>
      </x:c>
      <x:c r="H239" s="2" t="n">
        <x:v>0</x:v>
      </x:c>
      <x:c r="I239" s="2" t="str">
        <x:v>W3615</x:v>
      </x:c>
      <x:c r="J239" s="2" t="str">
        <x:v>Glass doors only; available in Shaker, not Slim Shaker.</x:v>
      </x:c>
      <x:c r="K239" s="2" t="str">
        <x:v>PDF p. 38</x:v>
      </x:c>
      <x:c r="L239" s="2" t="str">
        <x:v>Glass doors only</x:v>
      </x:c>
    </x:row>
    <x:row r="240" ht="22" customHeight="1">
      <x:c r="A240" s="2" t="str">
        <x:v>W3618</x:v>
      </x:c>
      <x:c r="B240" s="2" t="str">
        <x:v>36x18 Wall Cabinet</x:v>
      </x:c>
      <x:c r="C240" s="4" t="n">
        <x:v>101.59</x:v>
      </x:c>
      <x:c r="D240" s="4" t="n">
        <x:v>108.12</x:v>
      </x:c>
      <x:c r="E240" s="4" t="n">
        <x:v>118.93</x:v>
      </x:c>
      <x:c r="F240" s="2" t="n">
        <x:v>1</x:v>
      </x:c>
      <x:c r="G240" s="2" t="n">
        <x:v>0</x:v>
      </x:c>
      <x:c r="H240" s="2" t="n">
        <x:v>2</x:v>
      </x:c>
      <x:c r="I240" s="2" t="str"/>
      <x:c r="J240" s="2" t="str"/>
      <x:c r="K240" s="2" t="str">
        <x:v>PDF p. 38</x:v>
      </x:c>
      <x:c r="L240" s="2" t="str">
        <x:v>Complete cabinet / listed item</x:v>
      </x:c>
    </x:row>
    <x:row r="241" ht="22" customHeight="1">
      <x:c r="A241" s="2" t="str">
        <x:v>W361824</x:v>
      </x:c>
      <x:c r="B241" s="2" t="str">
        <x:v>36x18x24 Wall Cabinet</x:v>
      </x:c>
      <x:c r="C241" s="4" t="n">
        <x:v>126.68</x:v>
      </x:c>
      <x:c r="D241" s="4" t="n">
        <x:v>132.6</x:v>
      </x:c>
      <x:c r="E241" s="4" t="n">
        <x:v>145.86</x:v>
      </x:c>
      <x:c r="F241" s="2" t="n">
        <x:v>1</x:v>
      </x:c>
      <x:c r="G241" s="2" t="n">
        <x:v>0</x:v>
      </x:c>
      <x:c r="H241" s="2" t="n">
        <x:v>2</x:v>
      </x:c>
      <x:c r="I241" s="2" t="str"/>
      <x:c r="J241" s="2" t="str"/>
      <x:c r="K241" s="2" t="str">
        <x:v>PDF p. 38</x:v>
      </x:c>
      <x:c r="L241" s="2" t="str">
        <x:v>Complete cabinet / listed item</x:v>
      </x:c>
    </x:row>
    <x:row r="242" ht="22" customHeight="1">
      <x:c r="A242" s="2" t="str">
        <x:v>W3621</x:v>
      </x:c>
      <x:c r="B242" s="2" t="str">
        <x:v>36x21 Wall Cabinet</x:v>
      </x:c>
      <x:c r="C242" s="4" t="n">
        <x:v>116.69</x:v>
      </x:c>
      <x:c r="D242" s="4" t="n">
        <x:v>124.44</x:v>
      </x:c>
      <x:c r="E242" s="4" t="n">
        <x:v>136.88</x:v>
      </x:c>
      <x:c r="F242" s="2" t="n">
        <x:v>1</x:v>
      </x:c>
      <x:c r="G242" s="2" t="n">
        <x:v>0</x:v>
      </x:c>
      <x:c r="H242" s="2" t="n">
        <x:v>2</x:v>
      </x:c>
      <x:c r="I242" s="2" t="str"/>
      <x:c r="J242" s="2" t="str"/>
      <x:c r="K242" s="2" t="str">
        <x:v>PDF p. 38</x:v>
      </x:c>
      <x:c r="L242" s="2" t="str">
        <x:v>Complete cabinet / listed item</x:v>
      </x:c>
    </x:row>
    <x:row r="243" ht="22" customHeight="1">
      <x:c r="A243" s="2" t="str">
        <x:v>W362124</x:v>
      </x:c>
      <x:c r="B243" s="2" t="str">
        <x:v>36x21x24 Wall Cabinet</x:v>
      </x:c>
      <x:c r="C243" s="4" t="n">
        <x:v>133.21</x:v>
      </x:c>
      <x:c r="D243" s="4" t="n">
        <x:v>141.78</x:v>
      </x:c>
      <x:c r="E243" s="4" t="n">
        <x:v>155.96</x:v>
      </x:c>
      <x:c r="F243" s="2" t="n">
        <x:v>1</x:v>
      </x:c>
      <x:c r="G243" s="2" t="n">
        <x:v>0</x:v>
      </x:c>
      <x:c r="H243" s="2" t="n">
        <x:v>2</x:v>
      </x:c>
      <x:c r="I243" s="2" t="str"/>
      <x:c r="J243" s="2" t="str"/>
      <x:c r="K243" s="2" t="str">
        <x:v>PDF p. 38</x:v>
      </x:c>
      <x:c r="L243" s="2" t="str">
        <x:v>Complete cabinet / listed item</x:v>
      </x:c>
    </x:row>
    <x:row r="244" ht="22" customHeight="1">
      <x:c r="A244" s="2" t="str">
        <x:v>W3624</x:v>
      </x:c>
      <x:c r="B244" s="2" t="str">
        <x:v>36x24 Wall Cabinet</x:v>
      </x:c>
      <x:c r="C244" s="4" t="n">
        <x:v>133.21</x:v>
      </x:c>
      <x:c r="D244" s="4" t="n">
        <x:v>141.78</x:v>
      </x:c>
      <x:c r="E244" s="4" t="n">
        <x:v>155.96</x:v>
      </x:c>
      <x:c r="F244" s="2" t="n">
        <x:v>1</x:v>
      </x:c>
      <x:c r="G244" s="2" t="n">
        <x:v>0</x:v>
      </x:c>
      <x:c r="H244" s="2" t="n">
        <x:v>2</x:v>
      </x:c>
      <x:c r="I244" s="2" t="str"/>
      <x:c r="J244" s="2" t="str"/>
      <x:c r="K244" s="2" t="str">
        <x:v>PDF p. 38</x:v>
      </x:c>
      <x:c r="L244" s="2" t="str">
        <x:v>Complete cabinet / listed item</x:v>
      </x:c>
    </x:row>
    <x:row r="245" ht="22" customHeight="1">
      <x:c r="A245" s="2" t="str">
        <x:v>W362424</x:v>
      </x:c>
      <x:c r="B245" s="2" t="str">
        <x:v>36x24x24 Wall Cabinet</x:v>
      </x:c>
      <x:c r="C245" s="4" t="n">
        <x:v>139.74</x:v>
      </x:c>
      <x:c r="D245" s="4" t="n">
        <x:v>147.49</x:v>
      </x:c>
      <x:c r="E245" s="4" t="n">
        <x:v>162.24</x:v>
      </x:c>
      <x:c r="F245" s="2" t="n">
        <x:v>1</x:v>
      </x:c>
      <x:c r="G245" s="2" t="n">
        <x:v>0</x:v>
      </x:c>
      <x:c r="H245" s="2" t="n">
        <x:v>2</x:v>
      </x:c>
      <x:c r="I245" s="2" t="str"/>
      <x:c r="J245" s="2" t="str"/>
      <x:c r="K245" s="2" t="str">
        <x:v>PDF p. 38</x:v>
      </x:c>
      <x:c r="L245" s="2" t="str">
        <x:v>Complete cabinet / listed item</x:v>
      </x:c>
    </x:row>
    <x:row r="246" ht="22" customHeight="1">
      <x:c r="A246" s="2" t="str">
        <x:v>W3630</x:v>
      </x:c>
      <x:c r="B246" s="2" t="str">
        <x:v>36x30 Wall Cabinet</x:v>
      </x:c>
      <x:c r="C246" s="4" t="n">
        <x:v>128.72</x:v>
      </x:c>
      <x:c r="D246" s="4" t="n">
        <x:v>137.7</x:v>
      </x:c>
      <x:c r="E246" s="4" t="n">
        <x:v>151.47</x:v>
      </x:c>
      <x:c r="F246" s="2" t="n">
        <x:v>1</x:v>
      </x:c>
      <x:c r="G246" s="2" t="n">
        <x:v>0</x:v>
      </x:c>
      <x:c r="H246" s="2" t="n">
        <x:v>2</x:v>
      </x:c>
      <x:c r="I246" s="2" t="str"/>
      <x:c r="J246" s="2" t="str"/>
      <x:c r="K246" s="2" t="str">
        <x:v>PDF p. 38</x:v>
      </x:c>
      <x:c r="L246" s="2" t="str">
        <x:v>Complete cabinet / listed item</x:v>
      </x:c>
    </x:row>
    <x:row r="247" ht="22" customHeight="1">
      <x:c r="A247" s="2" t="str">
        <x:v>W3630GD</x:v>
      </x:c>
      <x:c r="B247" s="2" t="str">
        <x:v>36x30 Wall Cabinet Glass Door*</x:v>
      </x:c>
      <x:c r="C247" s="4" t="n">
        <x:v>71.91</x:v>
      </x:c>
      <x:c r="D247" s="4" t="n">
        <x:v>74.06</x:v>
      </x:c>
      <x:c r="E247" s="4" t="n">
        <x:v>81.47</x:v>
      </x:c>
      <x:c r="F247" s="2" t="n">
        <x:v>0</x:v>
      </x:c>
      <x:c r="G247" s="2" t="n">
        <x:v>0</x:v>
      </x:c>
      <x:c r="H247" s="2" t="n">
        <x:v>0</x:v>
      </x:c>
      <x:c r="I247" s="2" t="str">
        <x:v>W3630</x:v>
      </x:c>
      <x:c r="J247" s="2" t="str">
        <x:v>Glass doors only; available in Shaker, not Slim Shaker.</x:v>
      </x:c>
      <x:c r="K247" s="2" t="str">
        <x:v>PDF p. 38</x:v>
      </x:c>
      <x:c r="L247" s="2" t="str">
        <x:v>Glass doors only</x:v>
      </x:c>
    </x:row>
    <x:row r="248" ht="22" customHeight="1">
      <x:c r="A248" s="2" t="str">
        <x:v>W3636</x:v>
      </x:c>
      <x:c r="B248" s="2" t="str">
        <x:v>36x36 Wall Cabinet</x:v>
      </x:c>
      <x:c r="C248" s="4" t="n">
        <x:v>143</x:v>
      </x:c>
      <x:c r="D248" s="4" t="n">
        <x:v>159.12</x:v>
      </x:c>
      <x:c r="E248" s="4" t="n">
        <x:v>175.03</x:v>
      </x:c>
      <x:c r="F248" s="2" t="n">
        <x:v>1</x:v>
      </x:c>
      <x:c r="G248" s="2" t="n">
        <x:v>0</x:v>
      </x:c>
      <x:c r="H248" s="2" t="n">
        <x:v>2</x:v>
      </x:c>
      <x:c r="I248" s="2" t="str"/>
      <x:c r="J248" s="2" t="str"/>
      <x:c r="K248" s="2" t="str">
        <x:v>PDF p. 38</x:v>
      </x:c>
      <x:c r="L248" s="2" t="str">
        <x:v>Complete cabinet / listed item</x:v>
      </x:c>
    </x:row>
    <x:row r="249" ht="22" customHeight="1">
      <x:c r="A249" s="2" t="str">
        <x:v>W3636GD</x:v>
      </x:c>
      <x:c r="B249" s="2" t="str">
        <x:v>36x36 Wall Cabinet Glass Door*</x:v>
      </x:c>
      <x:c r="C249" s="4" t="n">
        <x:v>86.47</x:v>
      </x:c>
      <x:c r="D249" s="4" t="n">
        <x:v>89.07</x:v>
      </x:c>
      <x:c r="E249" s="4" t="n">
        <x:v>97.98</x:v>
      </x:c>
      <x:c r="F249" s="2" t="n">
        <x:v>0</x:v>
      </x:c>
      <x:c r="G249" s="2" t="n">
        <x:v>0</x:v>
      </x:c>
      <x:c r="H249" s="2" t="n">
        <x:v>0</x:v>
      </x:c>
      <x:c r="I249" s="2" t="str">
        <x:v>W3636</x:v>
      </x:c>
      <x:c r="J249" s="2" t="str">
        <x:v>Glass doors only; available in Shaker, not Slim Shaker.</x:v>
      </x:c>
      <x:c r="K249" s="2" t="str">
        <x:v>PDF p. 38</x:v>
      </x:c>
      <x:c r="L249" s="2" t="str">
        <x:v>Glass doors only</x:v>
      </x:c>
    </x:row>
    <x:row r="250" ht="22" customHeight="1">
      <x:c r="A250" s="2" t="str">
        <x:v>W3642</x:v>
      </x:c>
      <x:c r="B250" s="2" t="str">
        <x:v>36x42 Wall Cabinet</x:v>
      </x:c>
      <x:c r="C250" s="4" t="n">
        <x:v>164.83</x:v>
      </x:c>
      <x:c r="D250" s="4" t="n">
        <x:v>190.74</x:v>
      </x:c>
      <x:c r="E250" s="4" t="n">
        <x:v>209.81</x:v>
      </x:c>
      <x:c r="F250" s="2" t="n">
        <x:v>1</x:v>
      </x:c>
      <x:c r="G250" s="2" t="n">
        <x:v>0</x:v>
      </x:c>
      <x:c r="H250" s="2" t="n">
        <x:v>2</x:v>
      </x:c>
      <x:c r="I250" s="2" t="str"/>
      <x:c r="J250" s="2" t="str"/>
      <x:c r="K250" s="2" t="str">
        <x:v>PDF p. 38</x:v>
      </x:c>
      <x:c r="L250" s="2" t="str">
        <x:v>Complete cabinet / listed item</x:v>
      </x:c>
    </x:row>
    <x:row r="251" ht="22" customHeight="1">
      <x:c r="A251" s="2" t="str">
        <x:v>W3642GD</x:v>
      </x:c>
      <x:c r="B251" s="2" t="str">
        <x:v>36x42 Wall Cabinet Glass Door*</x:v>
      </x:c>
      <x:c r="C251" s="4" t="n">
        <x:v>101.14</x:v>
      </x:c>
      <x:c r="D251" s="4" t="n">
        <x:v>104.17</x:v>
      </x:c>
      <x:c r="E251" s="4" t="n">
        <x:v>114.59</x:v>
      </x:c>
      <x:c r="F251" s="2" t="n">
        <x:v>0</x:v>
      </x:c>
      <x:c r="G251" s="2" t="n">
        <x:v>0</x:v>
      </x:c>
      <x:c r="H251" s="2" t="n">
        <x:v>0</x:v>
      </x:c>
      <x:c r="I251" s="2" t="str">
        <x:v>W3642</x:v>
      </x:c>
      <x:c r="J251" s="2" t="str">
        <x:v>Glass doors only; available in Shaker, not Slim Shaker.</x:v>
      </x:c>
      <x:c r="K251" s="2" t="str">
        <x:v>PDF p. 38</x:v>
      </x:c>
      <x:c r="L251" s="2" t="str">
        <x:v>Glass doors only</x:v>
      </x:c>
    </x:row>
    <x:row r="252" ht="22" customHeight="1">
      <x:c r="A252" s="2" t="str">
        <x:v>W4230</x:v>
      </x:c>
      <x:c r="B252" s="2" t="str">
        <x:v>42x30 Wall Cabinet</x:v>
      </x:c>
      <x:c r="C252" s="4" t="n">
        <x:v>136.48</x:v>
      </x:c>
      <x:c r="D252" s="4" t="n">
        <x:v>150.96</x:v>
      </x:c>
      <x:c r="E252" s="4" t="n">
        <x:v>166.06</x:v>
      </x:c>
      <x:c r="F252" s="2" t="n">
        <x:v>1</x:v>
      </x:c>
      <x:c r="G252" s="2" t="n">
        <x:v>0</x:v>
      </x:c>
      <x:c r="H252" s="2" t="n">
        <x:v>2</x:v>
      </x:c>
      <x:c r="I252" s="2" t="str"/>
      <x:c r="J252" s="2" t="str"/>
      <x:c r="K252" s="2" t="str">
        <x:v>PDF p. 38</x:v>
      </x:c>
      <x:c r="L252" s="2" t="str">
        <x:v>Complete cabinet / listed item</x:v>
      </x:c>
    </x:row>
    <x:row r="253" ht="22" customHeight="1">
      <x:c r="A253" s="2" t="str">
        <x:v>W4236</x:v>
      </x:c>
      <x:c r="B253" s="2" t="str">
        <x:v>42x36 Wall Cabinet</x:v>
      </x:c>
      <x:c r="C253" s="4" t="n">
        <x:v>151.78</x:v>
      </x:c>
      <x:c r="D253" s="4" t="n">
        <x:v>167.28</x:v>
      </x:c>
      <x:c r="E253" s="4" t="n">
        <x:v>184.01</x:v>
      </x:c>
      <x:c r="F253" s="2" t="n">
        <x:v>1</x:v>
      </x:c>
      <x:c r="G253" s="2" t="n">
        <x:v>0</x:v>
      </x:c>
      <x:c r="H253" s="2" t="n">
        <x:v>2</x:v>
      </x:c>
      <x:c r="I253" s="2" t="str"/>
      <x:c r="J253" s="2" t="str"/>
      <x:c r="K253" s="2" t="str">
        <x:v>PDF p. 38</x:v>
      </x:c>
      <x:c r="L253" s="2" t="str">
        <x:v>Complete cabinet / listed item</x:v>
      </x:c>
    </x:row>
    <x:row r="254" ht="22" customHeight="1">
      <x:c r="A254" s="2" t="str">
        <x:v>W4242</x:v>
      </x:c>
      <x:c r="B254" s="2" t="str">
        <x:v>42x42 Wall Cabinet</x:v>
      </x:c>
      <x:c r="C254" s="4" t="n">
        <x:v>184.42</x:v>
      </x:c>
      <x:c r="D254" s="4" t="n">
        <x:v>207.06</x:v>
      </x:c>
      <x:c r="E254" s="4" t="n">
        <x:v>227.77</x:v>
      </x:c>
      <x:c r="F254" s="2" t="n">
        <x:v>1</x:v>
      </x:c>
      <x:c r="G254" s="2" t="n">
        <x:v>0</x:v>
      </x:c>
      <x:c r="H254" s="2" t="n">
        <x:v>2</x:v>
      </x:c>
      <x:c r="I254" s="2" t="str"/>
      <x:c r="J254" s="2" t="str"/>
      <x:c r="K254" s="2" t="str">
        <x:v>PDF p. 38</x:v>
      </x:c>
      <x:c r="L254" s="2" t="str">
        <x:v>Complete cabinet / listed item</x:v>
      </x:c>
    </x:row>
    <x:row r="255" ht="22" customHeight="1">
      <x:c r="A255" s="2" t="str">
        <x:v>W930</x:v>
      </x:c>
      <x:c r="B255" s="2" t="str">
        <x:v>9x30 Wall Cabinet</x:v>
      </x:c>
      <x:c r="C255" s="4" t="n">
        <x:v>69.77</x:v>
      </x:c>
      <x:c r="D255" s="4" t="n">
        <x:v>74.46</x:v>
      </x:c>
      <x:c r="E255" s="4" t="n">
        <x:v>81.91</x:v>
      </x:c>
      <x:c r="F255" s="2" t="n">
        <x:v>1</x:v>
      </x:c>
      <x:c r="G255" s="2" t="n">
        <x:v>0</x:v>
      </x:c>
      <x:c r="H255" s="2" t="n">
        <x:v>1</x:v>
      </x:c>
      <x:c r="I255" s="2" t="str"/>
      <x:c r="J255" s="2" t="str">
        <x:v>Alias for catalog SKU W0930. </x:v>
      </x:c>
      <x:c r="K255" s="2" t="str">
        <x:v>PDF p. 37</x:v>
      </x:c>
      <x:c r="L255" s="2" t="str">
        <x:v>Complete cabinet / listed item</x:v>
      </x:c>
    </x:row>
    <x:row r="256" ht="22" customHeight="1">
      <x:c r="A256" s="2" t="str">
        <x:v>W936</x:v>
      </x:c>
      <x:c r="B256" s="2" t="str">
        <x:v>9x36 Wall Cabinet</x:v>
      </x:c>
      <x:c r="C256" s="4" t="n">
        <x:v>72.01</x:v>
      </x:c>
      <x:c r="D256" s="4" t="n">
        <x:v>81.6</x:v>
      </x:c>
      <x:c r="E256" s="4" t="n">
        <x:v>89.76</x:v>
      </x:c>
      <x:c r="F256" s="2" t="n">
        <x:v>1</x:v>
      </x:c>
      <x:c r="G256" s="2" t="n">
        <x:v>0</x:v>
      </x:c>
      <x:c r="H256" s="2" t="n">
        <x:v>1</x:v>
      </x:c>
      <x:c r="I256" s="2" t="str"/>
      <x:c r="J256" s="2" t="str">
        <x:v>Alias for catalog SKU W0936. </x:v>
      </x:c>
      <x:c r="K256" s="2" t="str">
        <x:v>PDF p. 37</x:v>
      </x:c>
      <x:c r="L256" s="2" t="str">
        <x:v>Complete cabinet / listed item</x:v>
      </x:c>
    </x:row>
    <x:row r="257" ht="22" customHeight="1">
      <x:c r="A257" s="2" t="str">
        <x:v>W942</x:v>
      </x:c>
      <x:c r="B257" s="2" t="str">
        <x:v>9x42 Wall Cabinet</x:v>
      </x:c>
      <x:c r="C257" s="4" t="n">
        <x:v>86.29</x:v>
      </x:c>
      <x:c r="D257" s="4" t="n">
        <x:v>100.98</x:v>
      </x:c>
      <x:c r="E257" s="4" t="n">
        <x:v>111.08</x:v>
      </x:c>
      <x:c r="F257" s="2" t="n">
        <x:v>1</x:v>
      </x:c>
      <x:c r="G257" s="2" t="n">
        <x:v>0</x:v>
      </x:c>
      <x:c r="H257" s="2" t="n">
        <x:v>1</x:v>
      </x:c>
      <x:c r="I257" s="2" t="str"/>
      <x:c r="J257" s="2" t="str">
        <x:v>Alias for catalog SKU W0942. </x:v>
      </x:c>
      <x:c r="K257" s="2" t="str">
        <x:v>PDF p. 37</x:v>
      </x:c>
      <x:c r="L257" s="2" t="str">
        <x:v>Complete cabinet / listed item</x:v>
      </x:c>
    </x:row>
    <x:row r="258" ht="22" customHeight="1">
      <x:c r="A258" s="2" t="str">
        <x:v>WBC3030</x:v>
      </x:c>
      <x:c r="B258" s="2" t="str">
        <x:v>30x30 Wall Blind Corner Cabinet - L/R</x:v>
      </x:c>
      <x:c r="C258" s="4" t="n">
        <x:v>124.44</x:v>
      </x:c>
      <x:c r="D258" s="4" t="n">
        <x:v>132.6</x:v>
      </x:c>
      <x:c r="E258" s="4" t="n">
        <x:v>145.86</x:v>
      </x:c>
      <x:c r="F258" s="2" t="n">
        <x:v>1</x:v>
      </x:c>
      <x:c r="G258" s="2" t="n">
        <x:v>0</x:v>
      </x:c>
      <x:c r="H258" s="2" t="n">
        <x:v>1</x:v>
      </x:c>
      <x:c r="I258" s="2" t="str"/>
      <x:c r="J258" s="2" t="str"/>
      <x:c r="K258" s="2" t="str">
        <x:v>PDF p. 38</x:v>
      </x:c>
      <x:c r="L258" s="2" t="str">
        <x:v>Complete cabinet / listed item</x:v>
      </x:c>
    </x:row>
    <x:row r="259" ht="22" customHeight="1">
      <x:c r="A259" s="2" t="str">
        <x:v>WBC3036</x:v>
      </x:c>
      <x:c r="B259" s="2" t="str">
        <x:v>30x36 Wall Blind Corner Cabinet - L/R</x:v>
      </x:c>
      <x:c r="C259" s="4" t="n">
        <x:v>135.25</x:v>
      </x:c>
      <x:c r="D259" s="4" t="n">
        <x:v>143.82</x:v>
      </x:c>
      <x:c r="E259" s="4" t="n">
        <x:v>158.2</x:v>
      </x:c>
      <x:c r="F259" s="2" t="n">
        <x:v>1</x:v>
      </x:c>
      <x:c r="G259" s="2" t="n">
        <x:v>0</x:v>
      </x:c>
      <x:c r="H259" s="2" t="n">
        <x:v>1</x:v>
      </x:c>
      <x:c r="I259" s="2" t="str"/>
      <x:c r="J259" s="2" t="str"/>
      <x:c r="K259" s="2" t="str">
        <x:v>PDF p. 38</x:v>
      </x:c>
      <x:c r="L259" s="2" t="str">
        <x:v>Complete cabinet / listed item</x:v>
      </x:c>
    </x:row>
    <x:row r="260" ht="22" customHeight="1">
      <x:c r="A260" s="2" t="str">
        <x:v>WBC3042</x:v>
      </x:c>
      <x:c r="B260" s="2" t="str">
        <x:v>30x42 Wall Blind Corner Cabinet - L/R</x:v>
      </x:c>
      <x:c r="C260" s="4" t="n">
        <x:v>148.51</x:v>
      </x:c>
      <x:c r="D260" s="4" t="n">
        <x:v>154.02</x:v>
      </x:c>
      <x:c r="E260" s="4" t="n">
        <x:v>169.42</x:v>
      </x:c>
      <x:c r="F260" s="2" t="n">
        <x:v>1</x:v>
      </x:c>
      <x:c r="G260" s="2" t="n">
        <x:v>0</x:v>
      </x:c>
      <x:c r="H260" s="2" t="n">
        <x:v>1</x:v>
      </x:c>
      <x:c r="I260" s="2" t="str"/>
      <x:c r="J260" s="2" t="str"/>
      <x:c r="K260" s="2" t="str">
        <x:v>PDF p. 38</x:v>
      </x:c>
      <x:c r="L260" s="2" t="str">
        <x:v>Complete cabinet / listed item</x:v>
      </x:c>
    </x:row>
    <x:row r="261" ht="22" customHeight="1">
      <x:c r="A261" s="2" t="str">
        <x:v>WDC2415</x:v>
      </x:c>
      <x:c r="B261" s="2" t="str">
        <x:v>24x15 Wall Diagonal Corner Cabinet</x:v>
      </x:c>
      <x:c r="C261" s="4" t="n">
        <x:v>106.9</x:v>
      </x:c>
      <x:c r="D261" s="4" t="n">
        <x:v>118.52</x:v>
      </x:c>
      <x:c r="E261" s="4" t="n">
        <x:v>130.38</x:v>
      </x:c>
      <x:c r="F261" s="2" t="n">
        <x:v>1</x:v>
      </x:c>
      <x:c r="G261" s="2" t="n">
        <x:v>0</x:v>
      </x:c>
      <x:c r="H261" s="2" t="n">
        <x:v>1</x:v>
      </x:c>
      <x:c r="I261" s="2" t="str"/>
      <x:c r="J261" s="2" t="str"/>
      <x:c r="K261" s="2" t="str">
        <x:v>PDF p. 38</x:v>
      </x:c>
      <x:c r="L261" s="2" t="str">
        <x:v>Complete cabinet / listed item</x:v>
      </x:c>
    </x:row>
    <x:row r="262" ht="22" customHeight="1">
      <x:c r="A262" s="2" t="str">
        <x:v>WDC2415GD</x:v>
      </x:c>
      <x:c r="B262" s="2" t="str">
        <x:v>24x15 Wall Diagonal Glass Door*</x:v>
      </x:c>
      <x:c r="C262" s="4" t="n">
        <x:v>36.52</x:v>
      </x:c>
      <x:c r="D262" s="4" t="n">
        <x:v>37.61</x:v>
      </x:c>
      <x:c r="E262" s="4" t="n">
        <x:v>41.38</x:v>
      </x:c>
      <x:c r="F262" s="2" t="n">
        <x:v>0</x:v>
      </x:c>
      <x:c r="G262" s="2" t="n">
        <x:v>0</x:v>
      </x:c>
      <x:c r="H262" s="2" t="n">
        <x:v>0</x:v>
      </x:c>
      <x:c r="I262" s="2" t="str">
        <x:v>WDC2415</x:v>
      </x:c>
      <x:c r="J262" s="2" t="str">
        <x:v>Glass doors only; available in Shaker, not Slim Shaker.</x:v>
      </x:c>
      <x:c r="K262" s="2" t="str">
        <x:v>PDF p. 38</x:v>
      </x:c>
      <x:c r="L262" s="2" t="str">
        <x:v>Glass doors only</x:v>
      </x:c>
    </x:row>
    <x:row r="263" ht="22" customHeight="1">
      <x:c r="A263" s="2" t="str">
        <x:v>WDC2430</x:v>
      </x:c>
      <x:c r="B263" s="2" t="str">
        <x:v>24x30 Wall Diagonal Corner Cabinet</x:v>
      </x:c>
      <x:c r="C263" s="4" t="n">
        <x:v>122.2</x:v>
      </x:c>
      <x:c r="D263" s="4" t="n">
        <x:v>132.6</x:v>
      </x:c>
      <x:c r="E263" s="4" t="n">
        <x:v>145.86</x:v>
      </x:c>
      <x:c r="F263" s="2" t="n">
        <x:v>1</x:v>
      </x:c>
      <x:c r="G263" s="2" t="n">
        <x:v>0</x:v>
      </x:c>
      <x:c r="H263" s="2" t="n">
        <x:v>1</x:v>
      </x:c>
      <x:c r="I263" s="2" t="str"/>
      <x:c r="J263" s="2" t="str"/>
      <x:c r="K263" s="2" t="str">
        <x:v>PDF p. 38</x:v>
      </x:c>
      <x:c r="L263" s="2" t="str">
        <x:v>Complete cabinet / listed item</x:v>
      </x:c>
    </x:row>
    <x:row r="264" ht="22" customHeight="1">
      <x:c r="A264" s="2" t="str">
        <x:v>WDC2430GD</x:v>
      </x:c>
      <x:c r="B264" s="2" t="str">
        <x:v>24x30 Wall Diagonal Glass Door*</x:v>
      </x:c>
      <x:c r="C264" s="4" t="n">
        <x:v>29.24</x:v>
      </x:c>
      <x:c r="D264" s="4" t="n">
        <x:v>30.13</x:v>
      </x:c>
      <x:c r="E264" s="4" t="n">
        <x:v>33.14</x:v>
      </x:c>
      <x:c r="F264" s="2" t="n">
        <x:v>0</x:v>
      </x:c>
      <x:c r="G264" s="2" t="n">
        <x:v>0</x:v>
      </x:c>
      <x:c r="H264" s="2" t="n">
        <x:v>0</x:v>
      </x:c>
      <x:c r="I264" s="2" t="str">
        <x:v>WDC2430</x:v>
      </x:c>
      <x:c r="J264" s="2" t="str">
        <x:v>Glass doors only; available in Shaker, not Slim Shaker.</x:v>
      </x:c>
      <x:c r="K264" s="2" t="str">
        <x:v>PDF p. 38</x:v>
      </x:c>
      <x:c r="L264" s="2" t="str">
        <x:v>Glass doors only</x:v>
      </x:c>
    </x:row>
    <x:row r="265" ht="22" customHeight="1">
      <x:c r="A265" s="2" t="str">
        <x:v>WDC2436</x:v>
      </x:c>
      <x:c r="B265" s="2" t="str">
        <x:v>24x36 Wall Diagonal Corner Cabinet</x:v>
      </x:c>
      <x:c r="C265" s="4" t="n">
        <x:v>131.99</x:v>
      </x:c>
      <x:c r="D265" s="4" t="n">
        <x:v>146.88</x:v>
      </x:c>
      <x:c r="E265" s="4" t="n">
        <x:v>161.57</x:v>
      </x:c>
      <x:c r="F265" s="2" t="n">
        <x:v>1</x:v>
      </x:c>
      <x:c r="G265" s="2" t="n">
        <x:v>0</x:v>
      </x:c>
      <x:c r="H265" s="2" t="n">
        <x:v>1</x:v>
      </x:c>
      <x:c r="I265" s="2" t="str"/>
      <x:c r="J265" s="2" t="str"/>
      <x:c r="K265" s="2" t="str">
        <x:v>PDF p. 38</x:v>
      </x:c>
      <x:c r="L265" s="2" t="str">
        <x:v>Complete cabinet / listed item</x:v>
      </x:c>
    </x:row>
    <x:row r="266" ht="22" customHeight="1">
      <x:c r="A266" s="2" t="str">
        <x:v>WDC2436GD</x:v>
      </x:c>
      <x:c r="B266" s="2" t="str">
        <x:v>24x36 Wall Diagonal Glass Door*</x:v>
      </x:c>
      <x:c r="C266" s="4" t="n">
        <x:v>34.71</x:v>
      </x:c>
      <x:c r="D266" s="4" t="n">
        <x:v>35.74</x:v>
      </x:c>
      <x:c r="E266" s="4" t="n">
        <x:v>39.32</x:v>
      </x:c>
      <x:c r="F266" s="2" t="n">
        <x:v>0</x:v>
      </x:c>
      <x:c r="G266" s="2" t="n">
        <x:v>0</x:v>
      </x:c>
      <x:c r="H266" s="2" t="n">
        <x:v>0</x:v>
      </x:c>
      <x:c r="I266" s="2" t="str">
        <x:v>WDC2436</x:v>
      </x:c>
      <x:c r="J266" s="2" t="str">
        <x:v>Glass doors only; available in Shaker, not Slim Shaker.</x:v>
      </x:c>
      <x:c r="K266" s="2" t="str">
        <x:v>PDF p. 38</x:v>
      </x:c>
      <x:c r="L266" s="2" t="str">
        <x:v>Glass doors only</x:v>
      </x:c>
    </x:row>
    <x:row r="267" ht="22" customHeight="1">
      <x:c r="A267" s="2" t="str">
        <x:v>WDC2442</x:v>
      </x:c>
      <x:c r="B267" s="2" t="str">
        <x:v>24x42 Wall Diagonal Corner Cabinet</x:v>
      </x:c>
      <x:c r="C267" s="4" t="n">
        <x:v>152.8</x:v>
      </x:c>
      <x:c r="D267" s="4" t="n">
        <x:v>169.32</x:v>
      </x:c>
      <x:c r="E267" s="4" t="n">
        <x:v>186.25</x:v>
      </x:c>
      <x:c r="F267" s="2" t="n">
        <x:v>1</x:v>
      </x:c>
      <x:c r="G267" s="2" t="n">
        <x:v>0</x:v>
      </x:c>
      <x:c r="H267" s="2" t="n">
        <x:v>1</x:v>
      </x:c>
      <x:c r="I267" s="2" t="str"/>
      <x:c r="J267" s="2" t="str"/>
      <x:c r="K267" s="2" t="str">
        <x:v>PDF p. 38</x:v>
      </x:c>
      <x:c r="L267" s="2" t="str">
        <x:v>Complete cabinet / listed item</x:v>
      </x:c>
    </x:row>
    <x:row r="268" ht="22" customHeight="1">
      <x:c r="A268" s="2" t="str">
        <x:v>WDC2442GD</x:v>
      </x:c>
      <x:c r="B268" s="2" t="str">
        <x:v>24x42 Wall Diagonal Glass Door*</x:v>
      </x:c>
      <x:c r="C268" s="4" t="n">
        <x:v>40.6</x:v>
      </x:c>
      <x:c r="D268" s="4" t="n">
        <x:v>41.81</x:v>
      </x:c>
      <x:c r="E268" s="4" t="n">
        <x:v>45.99</x:v>
      </x:c>
      <x:c r="F268" s="2" t="n">
        <x:v>0</x:v>
      </x:c>
      <x:c r="G268" s="2" t="n">
        <x:v>0</x:v>
      </x:c>
      <x:c r="H268" s="2" t="n">
        <x:v>0</x:v>
      </x:c>
      <x:c r="I268" s="2" t="str">
        <x:v>WDC2442</x:v>
      </x:c>
      <x:c r="J268" s="2" t="str">
        <x:v>Glass doors only; available in Shaker, not Slim Shaker.</x:v>
      </x:c>
      <x:c r="K268" s="2" t="str">
        <x:v>PDF p. 38</x:v>
      </x:c>
      <x:c r="L268" s="2" t="str">
        <x:v>Glass doors only</x:v>
      </x:c>
    </x:row>
    <x:row r="269" ht="22" customHeight="1">
      <x:c r="A269" s="2" t="str">
        <x:v>WDC273615</x:v>
      </x:c>
      <x:c r="B269" s="2" t="str">
        <x:v>27x36x15 Wall Diagonal Corner Cabinet</x:v>
      </x:c>
      <x:c r="C269" s="4" t="n">
        <x:v>146.27</x:v>
      </x:c>
      <x:c r="D269" s="4" t="n">
        <x:v>160.14</x:v>
      </x:c>
      <x:c r="E269" s="4" t="n">
        <x:v>176.15</x:v>
      </x:c>
      <x:c r="F269" s="2" t="n">
        <x:v>1</x:v>
      </x:c>
      <x:c r="G269" s="2" t="n">
        <x:v>0</x:v>
      </x:c>
      <x:c r="H269" s="2" t="n">
        <x:v>1</x:v>
      </x:c>
      <x:c r="I269" s="2" t="str"/>
      <x:c r="J269" s="2" t="str"/>
      <x:c r="K269" s="2" t="str">
        <x:v>PDF p. 38</x:v>
      </x:c>
      <x:c r="L269" s="2" t="str">
        <x:v>Complete cabinet / listed item</x:v>
      </x:c>
    </x:row>
    <x:row r="270" ht="22" customHeight="1">
      <x:c r="A270" s="2" t="str">
        <x:v>WDC274215</x:v>
      </x:c>
      <x:c r="B270" s="2" t="str">
        <x:v>27x42x15 Wall Diagonal Corner Cabinet</x:v>
      </x:c>
      <x:c r="C270" s="4" t="n">
        <x:v>170.34</x:v>
      </x:c>
      <x:c r="D270" s="4" t="n">
        <x:v>193.8</x:v>
      </x:c>
      <x:c r="E270" s="4" t="n">
        <x:v>213.18</x:v>
      </x:c>
      <x:c r="F270" s="2" t="n">
        <x:v>1</x:v>
      </x:c>
      <x:c r="G270" s="2" t="n">
        <x:v>0</x:v>
      </x:c>
      <x:c r="H270" s="2" t="n">
        <x:v>1</x:v>
      </x:c>
      <x:c r="I270" s="2" t="str"/>
      <x:c r="J270" s="2" t="str"/>
      <x:c r="K270" s="2" t="str">
        <x:v>PDF p. 39</x:v>
      </x:c>
      <x:c r="L270" s="2" t="str">
        <x:v>Complete cabinet / listed item</x:v>
      </x:c>
    </x:row>
    <x:row r="271" ht="22" customHeight="1">
      <x:c r="A271" s="2" t="str">
        <x:v>WEC1230</x:v>
      </x:c>
      <x:c r="B271" s="2" t="str">
        <x:v>12x30 Wall End Cabinet</x:v>
      </x:c>
      <x:c r="C271" s="4" t="n">
        <x:v>98.33</x:v>
      </x:c>
      <x:c r="D271" s="4" t="n">
        <x:v>104.04</x:v>
      </x:c>
      <x:c r="E271" s="4" t="n">
        <x:v>114.44</x:v>
      </x:c>
      <x:c r="F271" s="2" t="n">
        <x:v>1</x:v>
      </x:c>
      <x:c r="G271" s="2" t="n">
        <x:v>0</x:v>
      </x:c>
      <x:c r="H271" s="2" t="n">
        <x:v>2</x:v>
      </x:c>
      <x:c r="I271" s="2" t="str"/>
      <x:c r="J271" s="2" t="str"/>
      <x:c r="K271" s="2" t="str">
        <x:v>PDF p. 39</x:v>
      </x:c>
      <x:c r="L271" s="2" t="str">
        <x:v>Complete cabinet / listed item</x:v>
      </x:c>
    </x:row>
    <x:row r="272" ht="22" customHeight="1">
      <x:c r="A272" s="2" t="str">
        <x:v>WEC1236</x:v>
      </x:c>
      <x:c r="B272" s="2" t="str">
        <x:v>12x36 Wall End Cabinet</x:v>
      </x:c>
      <x:c r="C272" s="4" t="n">
        <x:v>104.86</x:v>
      </x:c>
      <x:c r="D272" s="4" t="n">
        <x:v>108.94</x:v>
      </x:c>
      <x:c r="E272" s="4" t="n">
        <x:v>119.83</x:v>
      </x:c>
      <x:c r="F272" s="2" t="n">
        <x:v>1</x:v>
      </x:c>
      <x:c r="G272" s="2" t="n">
        <x:v>0</x:v>
      </x:c>
      <x:c r="H272" s="2" t="n">
        <x:v>2</x:v>
      </x:c>
      <x:c r="I272" s="2" t="str"/>
      <x:c r="J272" s="2" t="str"/>
      <x:c r="K272" s="2" t="str">
        <x:v>PDF p. 39</x:v>
      </x:c>
      <x:c r="L272" s="2" t="str">
        <x:v>Complete cabinet / listed item</x:v>
      </x:c>
    </x:row>
    <x:row r="273" ht="22" customHeight="1">
      <x:c r="A273" s="2" t="str">
        <x:v>WEC1242</x:v>
      </x:c>
      <x:c r="B273" s="2" t="str">
        <x:v>12x42 Wall End Cabinet</x:v>
      </x:c>
      <x:c r="C273" s="4" t="n">
        <x:v>111.38</x:v>
      </x:c>
      <x:c r="D273" s="4" t="n">
        <x:v>117.5</x:v>
      </x:c>
      <x:c r="E273" s="4" t="n">
        <x:v>129.25</x:v>
      </x:c>
      <x:c r="F273" s="2" t="n">
        <x:v>1</x:v>
      </x:c>
      <x:c r="G273" s="2" t="n">
        <x:v>0</x:v>
      </x:c>
      <x:c r="H273" s="2" t="n">
        <x:v>2</x:v>
      </x:c>
      <x:c r="I273" s="2" t="str"/>
      <x:c r="J273" s="2" t="str"/>
      <x:c r="K273" s="2" t="str">
        <x:v>PDF p. 39</x:v>
      </x:c>
      <x:c r="L273" s="2" t="str">
        <x:v>Complete cabinet / listed item</x:v>
      </x:c>
    </x:row>
    <x:row r="274" ht="22" customHeight="1">
      <x:c r="A274" s="2" t="str">
        <x:v>WES930</x:v>
      </x:c>
      <x:c r="B274" s="2" t="str">
        <x:v>9x30 Wall End Shelves</x:v>
      </x:c>
      <x:c r="C274" s="4" t="n">
        <x:v>85.07</x:v>
      </x:c>
      <x:c r="D274" s="4" t="n">
        <x:v>87.72</x:v>
      </x:c>
      <x:c r="E274" s="4" t="n">
        <x:v>96.49</x:v>
      </x:c>
      <x:c r="F274" s="2" t="n">
        <x:v>0</x:v>
      </x:c>
      <x:c r="G274" s="2" t="n">
        <x:v>0</x:v>
      </x:c>
      <x:c r="H274" s="2" t="n">
        <x:v>0</x:v>
      </x:c>
      <x:c r="I274" s="2" t="str"/>
      <x:c r="J274" s="2" t="str"/>
      <x:c r="K274" s="2" t="str">
        <x:v>PDF p. 39</x:v>
      </x:c>
      <x:c r="L274" s="2" t="str">
        <x:v>Catalog item</x:v>
      </x:c>
    </x:row>
    <x:row r="275" ht="22" customHeight="1">
      <x:c r="A275" s="2" t="str">
        <x:v>WES936</x:v>
      </x:c>
      <x:c r="B275" s="2" t="str">
        <x:v>9x36 Wall End Shelves</x:v>
      </x:c>
      <x:c r="C275" s="4" t="n">
        <x:v>96.08</x:v>
      </x:c>
      <x:c r="D275" s="4" t="n">
        <x:v>98.94</x:v>
      </x:c>
      <x:c r="E275" s="4" t="n">
        <x:v>108.83</x:v>
      </x:c>
      <x:c r="F275" s="2" t="n">
        <x:v>0</x:v>
      </x:c>
      <x:c r="G275" s="2" t="n">
        <x:v>0</x:v>
      </x:c>
      <x:c r="H275" s="2" t="n">
        <x:v>0</x:v>
      </x:c>
      <x:c r="I275" s="2" t="str"/>
      <x:c r="J275" s="2" t="str"/>
      <x:c r="K275" s="2" t="str">
        <x:v>PDF p. 39</x:v>
      </x:c>
      <x:c r="L275" s="2" t="str">
        <x:v>Catalog item</x:v>
      </x:c>
    </x:row>
    <x:row r="276" ht="22" customHeight="1">
      <x:c r="A276" s="2" t="str">
        <x:v>WES942</x:v>
      </x:c>
      <x:c r="B276" s="2" t="str">
        <x:v>9x42 Wall End Shelves</x:v>
      </x:c>
      <x:c r="C276" s="4" t="n">
        <x:v>114.65</x:v>
      </x:c>
      <x:c r="D276" s="4" t="n">
        <x:v>119.34</x:v>
      </x:c>
      <x:c r="E276" s="4" t="n">
        <x:v>131.27</x:v>
      </x:c>
      <x:c r="F276" s="2" t="n">
        <x:v>0</x:v>
      </x:c>
      <x:c r="G276" s="2" t="n">
        <x:v>0</x:v>
      </x:c>
      <x:c r="H276" s="2" t="n">
        <x:v>0</x:v>
      </x:c>
      <x:c r="I276" s="2" t="str"/>
      <x:c r="J276" s="2" t="str"/>
      <x:c r="K276" s="2" t="str">
        <x:v>PDF p. 39</x:v>
      </x:c>
      <x:c r="L276" s="2" t="str">
        <x:v>Catalog item</x:v>
      </x:c>
    </x:row>
    <x:row r="277" ht="22" customHeight="1">
      <x:c r="A277" s="2" t="str">
        <x:v>WF330</x:v>
      </x:c>
      <x:c r="B277" s="2" t="str">
        <x:v>3x30 Cabinet Filler</x:v>
      </x:c>
      <x:c r="C277" s="4" t="n">
        <x:v>8.77</x:v>
      </x:c>
      <x:c r="D277" s="4" t="n">
        <x:v>9.18</x:v>
      </x:c>
      <x:c r="E277" s="4" t="n">
        <x:v>10.1</x:v>
      </x:c>
      <x:c r="F277" s="2" t="n">
        <x:v>0</x:v>
      </x:c>
      <x:c r="G277" s="2" t="n">
        <x:v>0</x:v>
      </x:c>
      <x:c r="H277" s="2" t="n">
        <x:v>0</x:v>
      </x:c>
      <x:c r="I277" s="2" t="str"/>
      <x:c r="J277" s="2" t="str"/>
      <x:c r="K277" s="2" t="str">
        <x:v>PDF p. 39</x:v>
      </x:c>
      <x:c r="L277" s="2" t="str">
        <x:v>Complete cabinet / listed item</x:v>
      </x:c>
    </x:row>
    <x:row r="278" ht="22" customHeight="1">
      <x:c r="A278" s="2" t="str">
        <x:v>WF336</x:v>
      </x:c>
      <x:c r="B278" s="2" t="str">
        <x:v>3x36 Cabinet Filler</x:v>
      </x:c>
      <x:c r="C278" s="4" t="n">
        <x:v>9.82</x:v>
      </x:c>
      <x:c r="D278" s="4" t="n">
        <x:v>10.2</x:v>
      </x:c>
      <x:c r="E278" s="4" t="n">
        <x:v>11.22</x:v>
      </x:c>
      <x:c r="F278" s="2" t="n">
        <x:v>0</x:v>
      </x:c>
      <x:c r="G278" s="2" t="n">
        <x:v>0</x:v>
      </x:c>
      <x:c r="H278" s="2" t="n">
        <x:v>0</x:v>
      </x:c>
      <x:c r="I278" s="2" t="str"/>
      <x:c r="J278" s="2" t="str"/>
      <x:c r="K278" s="2" t="str">
        <x:v>PDF p. 39</x:v>
      </x:c>
      <x:c r="L278" s="2" t="str">
        <x:v>Complete cabinet / listed item</x:v>
      </x:c>
    </x:row>
    <x:row r="279" ht="22" customHeight="1">
      <x:c r="A279" s="2" t="str">
        <x:v>WF342</x:v>
      </x:c>
      <x:c r="B279" s="2" t="str">
        <x:v>3x42 Cabinet Filler</x:v>
      </x:c>
      <x:c r="C279" s="4" t="n">
        <x:v>11.63</x:v>
      </x:c>
      <x:c r="D279" s="4" t="n">
        <x:v>12.04</x:v>
      </x:c>
      <x:c r="E279" s="4" t="n">
        <x:v>13.24</x:v>
      </x:c>
      <x:c r="F279" s="2" t="n">
        <x:v>0</x:v>
      </x:c>
      <x:c r="G279" s="2" t="n">
        <x:v>0</x:v>
      </x:c>
      <x:c r="H279" s="2" t="n">
        <x:v>0</x:v>
      </x:c>
      <x:c r="I279" s="2" t="str"/>
      <x:c r="J279" s="2" t="str"/>
      <x:c r="K279" s="2" t="str">
        <x:v>PDF p. 39</x:v>
      </x:c>
      <x:c r="L279" s="2" t="str">
        <x:v>Complete cabinet / listed item</x:v>
      </x:c>
    </x:row>
    <x:row r="280" ht="22" customHeight="1">
      <x:c r="A280" s="2" t="str">
        <x:v>WF630</x:v>
      </x:c>
      <x:c r="B280" s="2" t="str">
        <x:v>6x30 Cabinet Filler</x:v>
      </x:c>
      <x:c r="C280" s="4" t="n">
        <x:v>15.3</x:v>
      </x:c>
      <x:c r="D280" s="4" t="n">
        <x:v>15.91</x:v>
      </x:c>
      <x:c r="E280" s="4" t="n">
        <x:v>17.5</x:v>
      </x:c>
      <x:c r="F280" s="2" t="n">
        <x:v>0</x:v>
      </x:c>
      <x:c r="G280" s="2" t="n">
        <x:v>0</x:v>
      </x:c>
      <x:c r="H280" s="2" t="n">
        <x:v>0</x:v>
      </x:c>
      <x:c r="I280" s="2" t="str"/>
      <x:c r="J280" s="2" t="str"/>
      <x:c r="K280" s="2" t="str">
        <x:v>PDF p. 39</x:v>
      </x:c>
      <x:c r="L280" s="2" t="str">
        <x:v>Complete cabinet / listed item</x:v>
      </x:c>
    </x:row>
    <x:row r="281" ht="22" customHeight="1">
      <x:c r="A281" s="2" t="str">
        <x:v>WF636</x:v>
      </x:c>
      <x:c r="B281" s="2" t="str">
        <x:v>6x36 Cabinet Filler</x:v>
      </x:c>
      <x:c r="C281" s="4" t="n">
        <x:v>17.54</x:v>
      </x:c>
      <x:c r="D281" s="4" t="n">
        <x:v>18.36</x:v>
      </x:c>
      <x:c r="E281" s="4" t="n">
        <x:v>20.2</x:v>
      </x:c>
      <x:c r="F281" s="2" t="n">
        <x:v>0</x:v>
      </x:c>
      <x:c r="G281" s="2" t="n">
        <x:v>0</x:v>
      </x:c>
      <x:c r="H281" s="2" t="n">
        <x:v>0</x:v>
      </x:c>
      <x:c r="I281" s="2" t="str"/>
      <x:c r="J281" s="2" t="str"/>
      <x:c r="K281" s="2" t="str">
        <x:v>PDF p. 39</x:v>
      </x:c>
      <x:c r="L281" s="2" t="str">
        <x:v>Complete cabinet / listed item</x:v>
      </x:c>
    </x:row>
    <x:row r="282" ht="22" customHeight="1">
      <x:c r="A282" s="2" t="str">
        <x:v>WF642</x:v>
      </x:c>
      <x:c r="B282" s="2" t="str">
        <x:v>6x42 Cabinet Filler</x:v>
      </x:c>
      <x:c r="C282" s="4" t="n">
        <x:v>22.85</x:v>
      </x:c>
      <x:c r="D282" s="4" t="n">
        <x:v>24.07</x:v>
      </x:c>
      <x:c r="E282" s="4" t="n">
        <x:v>26.48</x:v>
      </x:c>
      <x:c r="F282" s="2" t="n">
        <x:v>0</x:v>
      </x:c>
      <x:c r="G282" s="2" t="n">
        <x:v>0</x:v>
      </x:c>
      <x:c r="H282" s="2" t="n">
        <x:v>0</x:v>
      </x:c>
      <x:c r="I282" s="2" t="str"/>
      <x:c r="J282" s="2" t="str"/>
      <x:c r="K282" s="2" t="str">
        <x:v>PDF p. 39</x:v>
      </x:c>
      <x:c r="L282" s="2" t="str">
        <x:v>Complete cabinet / listed item</x:v>
      </x:c>
    </x:row>
    <x:row r="283" ht="22" customHeight="1">
      <x:c r="A283" s="2" t="str">
        <x:v>WLS2430</x:v>
      </x:c>
      <x:c r="B283" s="2" t="str">
        <x:v>24x30 Wall Lazy Susan</x:v>
      </x:c>
      <x:c r="C283" s="4" t="n">
        <x:v>169.93</x:v>
      </x:c>
      <x:c r="D283" s="4" t="n">
        <x:v>181.76</x:v>
      </x:c>
      <x:c r="E283" s="4" t="n">
        <x:v>199.94</x:v>
      </x:c>
      <x:c r="F283" s="2" t="n">
        <x:v>1</x:v>
      </x:c>
      <x:c r="G283" s="2" t="n">
        <x:v>0</x:v>
      </x:c>
      <x:c r="H283" s="2" t="n">
        <x:v>1</x:v>
      </x:c>
      <x:c r="I283" s="2" t="str"/>
      <x:c r="J283" s="2" t="str"/>
      <x:c r="K283" s="2" t="str">
        <x:v>PDF p. 39</x:v>
      </x:c>
      <x:c r="L283" s="2" t="str">
        <x:v>Catalog item</x:v>
      </x:c>
    </x:row>
    <x:row r="284" ht="22" customHeight="1">
      <x:c r="A284" s="2" t="str">
        <x:v>WLS2436</x:v>
      </x:c>
      <x:c r="B284" s="2" t="str">
        <x:v>24x36 Wall Lazy Susan</x:v>
      </x:c>
      <x:c r="C284" s="4" t="n">
        <x:v>192.98</x:v>
      </x:c>
      <x:c r="D284" s="4" t="n">
        <x:v>206.45</x:v>
      </x:c>
      <x:c r="E284" s="4" t="n">
        <x:v>227.09</x:v>
      </x:c>
      <x:c r="F284" s="2" t="n">
        <x:v>1</x:v>
      </x:c>
      <x:c r="G284" s="2" t="n">
        <x:v>0</x:v>
      </x:c>
      <x:c r="H284" s="2" t="n">
        <x:v>1</x:v>
      </x:c>
      <x:c r="I284" s="2" t="str"/>
      <x:c r="J284" s="2" t="str"/>
      <x:c r="K284" s="2" t="str">
        <x:v>PDF p. 39</x:v>
      </x:c>
      <x:c r="L284" s="2" t="str">
        <x:v>Catalog item</x:v>
      </x:c>
    </x:row>
    <x:row r="285" ht="22" customHeight="1">
      <x:c r="A285" s="2" t="str">
        <x:v>WLS2442</x:v>
      </x:c>
      <x:c r="B285" s="2" t="str">
        <x:v>24x42 Wall Lazy Susan</x:v>
      </x:c>
      <x:c r="C285" s="4" t="n">
        <x:v>214.61</x:v>
      </x:c>
      <x:c r="D285" s="4" t="n">
        <x:v>229.7</x:v>
      </x:c>
      <x:c r="E285" s="4" t="n">
        <x:v>252.67</x:v>
      </x:c>
      <x:c r="F285" s="2" t="n">
        <x:v>1</x:v>
      </x:c>
      <x:c r="G285" s="2" t="n">
        <x:v>0</x:v>
      </x:c>
      <x:c r="H285" s="2" t="n">
        <x:v>1</x:v>
      </x:c>
      <x:c r="I285" s="2" t="str"/>
      <x:c r="J285" s="2" t="str"/>
      <x:c r="K285" s="2" t="str">
        <x:v>PDF p. 39</x:v>
      </x:c>
      <x:c r="L285" s="2" t="str">
        <x:v>Catalog item</x:v>
      </x:c>
    </x:row>
    <x:row r="286" ht="22" customHeight="1">
      <x:c r="A286" s="2" t="str">
        <x:v>WMC2730</x:v>
      </x:c>
      <x:c r="B286" s="2" t="str">
        <x:v>27x30 Microwave Cabinet</x:v>
      </x:c>
      <x:c r="C286" s="4" t="n">
        <x:v>144.02</x:v>
      </x:c>
      <x:c r="D286" s="4" t="n">
        <x:v>149.94</x:v>
      </x:c>
      <x:c r="E286" s="4" t="n">
        <x:v>164.93</x:v>
      </x:c>
      <x:c r="F286" s="2" t="n">
        <x:v>1</x:v>
      </x:c>
      <x:c r="G286" s="2" t="n">
        <x:v>0</x:v>
      </x:c>
      <x:c r="H286" s="2" t="n">
        <x:v>2</x:v>
      </x:c>
      <x:c r="I286" s="2" t="str"/>
      <x:c r="J286" s="2" t="str"/>
      <x:c r="K286" s="2" t="str">
        <x:v>PDF p. 39</x:v>
      </x:c>
      <x:c r="L286" s="2" t="str">
        <x:v>Complete cabinet / listed item</x:v>
      </x:c>
    </x:row>
    <x:row r="287" ht="22" customHeight="1">
      <x:c r="A287" s="2" t="str">
        <x:v>WMC2736</x:v>
      </x:c>
      <x:c r="B287" s="2" t="str">
        <x:v>27x36 Microwave Cabinet</x:v>
      </x:c>
      <x:c r="C287" s="4" t="n">
        <x:v>150.55</x:v>
      </x:c>
      <x:c r="D287" s="4" t="n">
        <x:v>158.1</x:v>
      </x:c>
      <x:c r="E287" s="4" t="n">
        <x:v>173.91</x:v>
      </x:c>
      <x:c r="F287" s="2" t="n">
        <x:v>1</x:v>
      </x:c>
      <x:c r="G287" s="2" t="n">
        <x:v>0</x:v>
      </x:c>
      <x:c r="H287" s="2" t="n">
        <x:v>2</x:v>
      </x:c>
      <x:c r="I287" s="2" t="str"/>
      <x:c r="J287" s="2" t="str"/>
      <x:c r="K287" s="2" t="str">
        <x:v>PDF p. 39</x:v>
      </x:c>
      <x:c r="L287" s="2" t="str">
        <x:v>Complete cabinet / listed item</x:v>
      </x:c>
    </x:row>
    <x:row r="288" ht="22" customHeight="1">
      <x:c r="A288" s="2" t="str">
        <x:v>WMC2742</x:v>
      </x:c>
      <x:c r="B288" s="2" t="str">
        <x:v>27x42 Microwave Cabinet</x:v>
      </x:c>
      <x:c r="C288" s="4" t="n">
        <x:v>157.08</x:v>
      </x:c>
      <x:c r="D288" s="4" t="n">
        <x:v>168.3</x:v>
      </x:c>
      <x:c r="E288" s="4" t="n">
        <x:v>185.13</x:v>
      </x:c>
      <x:c r="F288" s="2" t="n">
        <x:v>1</x:v>
      </x:c>
      <x:c r="G288" s="2" t="n">
        <x:v>0</x:v>
      </x:c>
      <x:c r="H288" s="2" t="n">
        <x:v>2</x:v>
      </x:c>
      <x:c r="I288" s="2" t="str"/>
      <x:c r="J288" s="2" t="str"/>
      <x:c r="K288" s="2" t="str">
        <x:v>PDF p. 39</x:v>
      </x:c>
      <x:c r="L288" s="2" t="str">
        <x:v>Complete cabinet / listed item</x:v>
      </x:c>
    </x:row>
    <x:row r="289" ht="22" customHeight="1">
      <x:c r="A289" s="2" t="str">
        <x:v>WMC3030</x:v>
      </x:c>
      <x:c r="B289" s="2" t="str">
        <x:v>30x30 Wall Microwave Cabinet</x:v>
      </x:c>
      <x:c r="C289" s="4" t="n">
        <x:v>144.02</x:v>
      </x:c>
      <x:c r="D289" s="4" t="n">
        <x:v>149.94</x:v>
      </x:c>
      <x:c r="E289" s="4" t="str">
        <x:v>Unavailable</x:v>
      </x:c>
      <x:c r="F289" s="2" t="n">
        <x:v>0</x:v>
      </x:c>
      <x:c r="G289" s="2" t="n">
        <x:v>0</x:v>
      </x:c>
      <x:c r="H289" s="2" t="n">
        <x:v>0</x:v>
      </x:c>
      <x:c r="I289" s="2" t="str"/>
      <x:c r="J289" s="2" t="str"/>
      <x:c r="K289" s="2" t="str">
        <x:v>PDF p. 39</x:v>
      </x:c>
      <x:c r="L289" s="2" t="str">
        <x:v>Complete cabinet / listed item</x:v>
      </x:c>
    </x:row>
    <x:row r="290" ht="22" customHeight="1">
      <x:c r="A290" s="2" t="str">
        <x:v>WMC3036</x:v>
      </x:c>
      <x:c r="B290" s="2" t="str">
        <x:v>30x36 Wall Microwave Cabinet</x:v>
      </x:c>
      <x:c r="C290" s="4" t="n">
        <x:v>150.55</x:v>
      </x:c>
      <x:c r="D290" s="4" t="n">
        <x:v>158.1</x:v>
      </x:c>
      <x:c r="E290" s="4" t="str">
        <x:v>Unavailable</x:v>
      </x:c>
      <x:c r="F290" s="2" t="n">
        <x:v>0</x:v>
      </x:c>
      <x:c r="G290" s="2" t="n">
        <x:v>0</x:v>
      </x:c>
      <x:c r="H290" s="2" t="n">
        <x:v>0</x:v>
      </x:c>
      <x:c r="I290" s="2" t="str"/>
      <x:c r="J290" s="2" t="str"/>
      <x:c r="K290" s="2" t="str">
        <x:v>PDF p. 39</x:v>
      </x:c>
      <x:c r="L290" s="2" t="str">
        <x:v>Complete cabinet / listed item</x:v>
      </x:c>
    </x:row>
    <x:row r="291" ht="22" customHeight="1">
      <x:c r="A291" s="2" t="str">
        <x:v>WMC3042</x:v>
      </x:c>
      <x:c r="B291" s="2" t="str">
        <x:v>30x42 Wall Microwave Cabinet</x:v>
      </x:c>
      <x:c r="C291" s="4" t="n">
        <x:v>157.08</x:v>
      </x:c>
      <x:c r="D291" s="4" t="n">
        <x:v>168.3</x:v>
      </x:c>
      <x:c r="E291" s="4" t="str">
        <x:v>Unavailable</x:v>
      </x:c>
      <x:c r="F291" s="2" t="n">
        <x:v>0</x:v>
      </x:c>
      <x:c r="G291" s="2" t="n">
        <x:v>0</x:v>
      </x:c>
      <x:c r="H291" s="2" t="n">
        <x:v>0</x:v>
      </x:c>
      <x:c r="I291" s="2" t="str"/>
      <x:c r="J291" s="2" t="str"/>
      <x:c r="K291" s="2" t="str">
        <x:v>PDF p. 39</x:v>
      </x:c>
      <x:c r="L291" s="2" t="str">
        <x:v>Complete cabinet / listed item</x:v>
      </x:c>
    </x:row>
    <x:row r="292" ht="22" customHeight="1">
      <x:c r="A292" s="2" t="str">
        <x:v>Wray - 3rd Party Delivery</x:v>
      </x:c>
      <x:c r="B292" s="2" t="str">
        <x:v>Wray - 3rd Party Delivery</x:v>
      </x:c>
      <x:c r="C292" s="4" t="n">
        <x:v>212.16</x:v>
      </x:c>
      <x:c r="D292" s="4" t="n">
        <x:v>212.16</x:v>
      </x:c>
      <x:c r="E292" s="4" t="n">
        <x:v>212.16</x:v>
      </x:c>
      <x:c r="F292" s="2" t="n">
        <x:v>0</x:v>
      </x:c>
      <x:c r="G292" s="2" t="n">
        <x:v>0</x:v>
      </x:c>
      <x:c r="H292" s="2" t="n">
        <x:v>0</x:v>
      </x:c>
      <x:c r="I292" s="2" t="str"/>
      <x:c r="J292" s="2" t="str"/>
      <x:c r="K292" s="2" t="str">
        <x:v>PDF p. 39</x:v>
      </x:c>
      <x:c r="L292" s="2" t="str">
        <x:v>Service / supply</x:v>
      </x:c>
    </x:row>
    <x:row r="293" ht="22" customHeight="1">
      <x:c r="A293" s="2" t="str">
        <x:v>WRC3015</x:v>
      </x:c>
      <x:c r="B293" s="2" t="str">
        <x:v>30x15 Wall Wine Rack</x:v>
      </x:c>
      <x:c r="C293" s="4" t="n">
        <x:v>141.98</x:v>
      </x:c>
      <x:c r="D293" s="4" t="n">
        <x:v>148.1</x:v>
      </x:c>
      <x:c r="E293" s="4" t="n">
        <x:v>162.91</x:v>
      </x:c>
      <x:c r="F293" s="2" t="n">
        <x:v>0</x:v>
      </x:c>
      <x:c r="G293" s="2" t="n">
        <x:v>0</x:v>
      </x:c>
      <x:c r="H293" s="2" t="n">
        <x:v>0</x:v>
      </x:c>
      <x:c r="I293" s="2" t="str"/>
      <x:c r="J293" s="2" t="str"/>
      <x:c r="K293" s="2" t="str">
        <x:v>PDF p. 39</x:v>
      </x:c>
      <x:c r="L293" s="2" t="str">
        <x:v>Catalog item</x:v>
      </x:c>
    </x:row>
    <x:row r="294" ht="22" customHeight="1">
      <x:c r="A294" s="2" t="str">
        <x:v>WRC3615</x:v>
      </x:c>
      <x:c r="B294" s="2" t="str">
        <x:v>36x15 Wall Wine Rack</x:v>
      </x:c>
      <x:c r="C294" s="4" t="n">
        <x:v>148.51</x:v>
      </x:c>
      <x:c r="D294" s="4" t="n">
        <x:v>154.63</x:v>
      </x:c>
      <x:c r="E294" s="4" t="n">
        <x:v>170.1</x:v>
      </x:c>
      <x:c r="F294" s="2" t="n">
        <x:v>0</x:v>
      </x:c>
      <x:c r="G294" s="2" t="n">
        <x:v>0</x:v>
      </x:c>
      <x:c r="H294" s="2" t="n">
        <x:v>0</x:v>
      </x:c>
      <x:c r="I294" s="2" t="str"/>
      <x:c r="J294" s="2" t="str"/>
      <x:c r="K294" s="2" t="str">
        <x:v>PDF p. 39</x:v>
      </x:c>
      <x:c r="L294" s="2" t="str">
        <x:v>Catalog item</x:v>
      </x:c>
    </x:row>
  </x:sheetData>
  <x:pageMargins left="0.7" right="0.7" top="0.75" bottom="0.75" header="0.3" footer="0.3"/>
  <x:tableParts count="1">
    <x:tablePart xmlns:r="http://schemas.openxmlformats.org/officeDocument/2006/relationships" r:id="R71184e88320e4d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25" hidden="0" customWidth="1"/>
    <x:col min="5" max="5" width="22" hidden="0" customWidth="1"/>
    <x:col min="6" max="6" width="14" hidden="0" customWidth="1"/>
    <x:col min="7" max="7" width="15" hidden="0" customWidth="1"/>
    <x:col min="8" max="8" width="17" hidden="0" customWidth="1"/>
    <x:col min="9" max="9" width="27" hidden="0" customWidth="1"/>
    <x:col min="10" max="10" width="90" hidden="0" customWidth="1"/>
    <x:col min="11" max="11" width="22" hidden="0" customWidth="1"/>
    <x:col min="12" max="12" width="3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Euro purchase prices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2" t="str">
        <x:v>All prices already include the fixed 0.204 factor. Complete cabinets, components, trim, molding, kits and services.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Unavailable prices cannot be quoted. Refer to source notes before ordering required components.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8" t="str">
        <x:v>SKU / item</x:v>
      </x:c>
      <x:c r="B6" s="8" t="str">
        <x:v>Description</x:v>
      </x:c>
      <x:c r="C6" s="8" t="str">
        <x:v>Classic</x:v>
      </x:c>
      <x:c r="D6" s="8" t="str">
        <x:v>Deluxe</x:v>
      </x:c>
      <x:c r="E6" s="8" t="str">
        <x:v>Custom Deluxe</x:v>
      </x:c>
      <x:c r="F6" s="8" t="str">
        <x:v>Cabinet count</x:v>
      </x:c>
      <x:c r="G6" s="8" t="str">
        <x:v>Toe width (in)</x:v>
      </x:c>
      <x:c r="H6" s="8" t="str">
        <x:v>Handles estimate</x:v>
      </x:c>
      <x:c r="I6" s="8" t="str">
        <x:v>Required SKU</x:v>
      </x:c>
      <x:c r="J6" s="8" t="str">
        <x:v>Pricing / order notes</x:v>
      </x:c>
      <x:c r="K6" s="8" t="str">
        <x:v>Source PDF page</x:v>
      </x:c>
      <x:c r="L6" s="8" t="str">
        <x:v>Price includes</x:v>
      </x:c>
    </x:row>
    <x:row r="7" ht="22" customHeight="1">
      <x:c r="A7" s="2" t="str">
        <x:v>2DB12</x:v>
      </x:c>
      <x:c r="B7" s="2" t="str">
        <x:v>2-Drawer Base Cabinet</x:v>
      </x:c>
      <x:c r="C7" s="4" t="n">
        <x:v>114.85</x:v>
      </x:c>
      <x:c r="D7" s="4" t="n">
        <x:v>123.22</x:v>
      </x:c>
      <x:c r="E7" s="4" t="n">
        <x:v>136.68</x:v>
      </x:c>
      <x:c r="F7" s="2" t="n">
        <x:v>1</x:v>
      </x:c>
      <x:c r="G7" s="2" t="n">
        <x:v>12</x:v>
      </x:c>
      <x:c r="H7" s="2" t="n">
        <x:v>2</x:v>
      </x:c>
      <x:c r="I7" s="2" t="str"/>
      <x:c r="J7" s="2" t="str"/>
      <x:c r="K7" s="2" t="str">
        <x:v>PDF p. 15</x:v>
      </x:c>
      <x:c r="L7" s="2" t="str">
        <x:v>Box + selected fronts</x:v>
      </x:c>
    </x:row>
    <x:row r="8" ht="22" customHeight="1">
      <x:c r="A8" s="2" t="str">
        <x:v>2DB15</x:v>
      </x:c>
      <x:c r="B8" s="2" t="str">
        <x:v>2-Drawer Base Cabinet</x:v>
      </x:c>
      <x:c r="C8" s="4" t="n">
        <x:v>121.58</x:v>
      </x:c>
      <x:c r="D8" s="4" t="n">
        <x:v>131.78</x:v>
      </x:c>
      <x:c r="E8" s="4" t="n">
        <x:v>148.31</x:v>
      </x:c>
      <x:c r="F8" s="2" t="n">
        <x:v>1</x:v>
      </x:c>
      <x:c r="G8" s="2" t="n">
        <x:v>15</x:v>
      </x:c>
      <x:c r="H8" s="2" t="n">
        <x:v>2</x:v>
      </x:c>
      <x:c r="I8" s="2" t="str"/>
      <x:c r="J8" s="2" t="str"/>
      <x:c r="K8" s="2" t="str">
        <x:v>PDF p. 15</x:v>
      </x:c>
      <x:c r="L8" s="2" t="str">
        <x:v>Box + selected fronts</x:v>
      </x:c>
    </x:row>
    <x:row r="9" ht="22" customHeight="1">
      <x:c r="A9" s="2" t="str">
        <x:v>2DB18</x:v>
      </x:c>
      <x:c r="B9" s="2" t="str">
        <x:v>2-Drawer Base Cabinet</x:v>
      </x:c>
      <x:c r="C9" s="4" t="n">
        <x:v>128.52</x:v>
      </x:c>
      <x:c r="D9" s="4" t="n">
        <x:v>140.35</x:v>
      </x:c>
      <x:c r="E9" s="4" t="n">
        <x:v>159.53</x:v>
      </x:c>
      <x:c r="F9" s="2" t="n">
        <x:v>1</x:v>
      </x:c>
      <x:c r="G9" s="2" t="n">
        <x:v>18</x:v>
      </x:c>
      <x:c r="H9" s="2" t="n">
        <x:v>2</x:v>
      </x:c>
      <x:c r="I9" s="2" t="str"/>
      <x:c r="J9" s="2" t="str"/>
      <x:c r="K9" s="2" t="str">
        <x:v>PDF p. 15</x:v>
      </x:c>
      <x:c r="L9" s="2" t="str">
        <x:v>Box + selected fronts</x:v>
      </x:c>
    </x:row>
    <x:row r="10" ht="22" customHeight="1">
      <x:c r="A10" s="2" t="str">
        <x:v>2DB21</x:v>
      </x:c>
      <x:c r="B10" s="2" t="str">
        <x:v>2-Drawer Base Cabinet</x:v>
      </x:c>
      <x:c r="C10" s="4" t="n">
        <x:v>135.25</x:v>
      </x:c>
      <x:c r="D10" s="4" t="n">
        <x:v>148.72</x:v>
      </x:c>
      <x:c r="E10" s="4" t="n">
        <x:v>170.75</x:v>
      </x:c>
      <x:c r="F10" s="2" t="n">
        <x:v>1</x:v>
      </x:c>
      <x:c r="G10" s="2" t="n">
        <x:v>21</x:v>
      </x:c>
      <x:c r="H10" s="2" t="n">
        <x:v>2</x:v>
      </x:c>
      <x:c r="I10" s="2" t="str"/>
      <x:c r="J10" s="2" t="str"/>
      <x:c r="K10" s="2" t="str">
        <x:v>PDF p. 15</x:v>
      </x:c>
      <x:c r="L10" s="2" t="str">
        <x:v>Box + selected fronts</x:v>
      </x:c>
    </x:row>
    <x:row r="11" ht="22" customHeight="1">
      <x:c r="A11" s="2" t="str">
        <x:v>2DB24</x:v>
      </x:c>
      <x:c r="B11" s="2" t="str">
        <x:v>2-Drawer Base Cabinet</x:v>
      </x:c>
      <x:c r="C11" s="4" t="n">
        <x:v>141.37</x:v>
      </x:c>
      <x:c r="D11" s="4" t="n">
        <x:v>156.47</x:v>
      </x:c>
      <x:c r="E11" s="4" t="n">
        <x:v>181.36</x:v>
      </x:c>
      <x:c r="F11" s="2" t="n">
        <x:v>1</x:v>
      </x:c>
      <x:c r="G11" s="2" t="n">
        <x:v>24</x:v>
      </x:c>
      <x:c r="H11" s="2" t="n">
        <x:v>2</x:v>
      </x:c>
      <x:c r="I11" s="2" t="str"/>
      <x:c r="J11" s="2" t="str"/>
      <x:c r="K11" s="2" t="str">
        <x:v>PDF p. 15</x:v>
      </x:c>
      <x:c r="L11" s="2" t="str">
        <x:v>Box + selected fronts</x:v>
      </x:c>
    </x:row>
    <x:row r="12" ht="22" customHeight="1">
      <x:c r="A12" s="2" t="str">
        <x:v>2DB27</x:v>
      </x:c>
      <x:c r="B12" s="2" t="str">
        <x:v>2-Drawer Base Cabinet</x:v>
      </x:c>
      <x:c r="C12" s="4" t="n">
        <x:v>148.51</x:v>
      </x:c>
      <x:c r="D12" s="4" t="n">
        <x:v>165.44</x:v>
      </x:c>
      <x:c r="E12" s="4" t="n">
        <x:v>193.39</x:v>
      </x:c>
      <x:c r="F12" s="2" t="n">
        <x:v>1</x:v>
      </x:c>
      <x:c r="G12" s="2" t="n">
        <x:v>27</x:v>
      </x:c>
      <x:c r="H12" s="2" t="n">
        <x:v>2</x:v>
      </x:c>
      <x:c r="I12" s="2" t="str"/>
      <x:c r="J12" s="2" t="str"/>
      <x:c r="K12" s="2" t="str">
        <x:v>PDF p. 15</x:v>
      </x:c>
      <x:c r="L12" s="2" t="str">
        <x:v>Box + selected fronts</x:v>
      </x:c>
    </x:row>
    <x:row r="13" ht="22" customHeight="1">
      <x:c r="A13" s="2" t="str">
        <x:v>2DB30</x:v>
      </x:c>
      <x:c r="B13" s="2" t="str">
        <x:v>2-Drawer Base Cabinet</x:v>
      </x:c>
      <x:c r="C13" s="4" t="n">
        <x:v>155.04</x:v>
      </x:c>
      <x:c r="D13" s="4" t="n">
        <x:v>173.6</x:v>
      </x:c>
      <x:c r="E13" s="4" t="n">
        <x:v>204.2</x:v>
      </x:c>
      <x:c r="F13" s="2" t="n">
        <x:v>1</x:v>
      </x:c>
      <x:c r="G13" s="2" t="n">
        <x:v>30</x:v>
      </x:c>
      <x:c r="H13" s="2" t="n">
        <x:v>2</x:v>
      </x:c>
      <x:c r="I13" s="2" t="str"/>
      <x:c r="J13" s="2" t="str"/>
      <x:c r="K13" s="2" t="str">
        <x:v>PDF p. 15</x:v>
      </x:c>
      <x:c r="L13" s="2" t="str">
        <x:v>Box + selected fronts</x:v>
      </x:c>
    </x:row>
    <x:row r="14" ht="22" customHeight="1">
      <x:c r="A14" s="2" t="str">
        <x:v>2DB33</x:v>
      </x:c>
      <x:c r="B14" s="2" t="str">
        <x:v>2-Drawer Base Cabinet</x:v>
      </x:c>
      <x:c r="C14" s="4" t="n">
        <x:v>161.98</x:v>
      </x:c>
      <x:c r="D14" s="4" t="n">
        <x:v>182.38</x:v>
      </x:c>
      <x:c r="E14" s="4" t="n">
        <x:v>215.63</x:v>
      </x:c>
      <x:c r="F14" s="2" t="n">
        <x:v>1</x:v>
      </x:c>
      <x:c r="G14" s="2" t="n">
        <x:v>33</x:v>
      </x:c>
      <x:c r="H14" s="2" t="n">
        <x:v>2</x:v>
      </x:c>
      <x:c r="I14" s="2" t="str"/>
      <x:c r="J14" s="2" t="str"/>
      <x:c r="K14" s="2" t="str">
        <x:v>PDF p. 15</x:v>
      </x:c>
      <x:c r="L14" s="2" t="str">
        <x:v>Box + selected fronts</x:v>
      </x:c>
    </x:row>
    <x:row r="15" ht="22" customHeight="1">
      <x:c r="A15" s="2" t="str">
        <x:v>2DB36</x:v>
      </x:c>
      <x:c r="B15" s="2" t="str">
        <x:v>2-Drawer Base Cabinet</x:v>
      </x:c>
      <x:c r="C15" s="4" t="n">
        <x:v>168.5</x:v>
      </x:c>
      <x:c r="D15" s="4" t="n">
        <x:v>190.74</x:v>
      </x:c>
      <x:c r="E15" s="4" t="n">
        <x:v>226.85</x:v>
      </x:c>
      <x:c r="F15" s="2" t="n">
        <x:v>1</x:v>
      </x:c>
      <x:c r="G15" s="2" t="n">
        <x:v>36</x:v>
      </x:c>
      <x:c r="H15" s="2" t="n">
        <x:v>2</x:v>
      </x:c>
      <x:c r="I15" s="2" t="str"/>
      <x:c r="J15" s="2" t="str"/>
      <x:c r="K15" s="2" t="str">
        <x:v>PDF p. 15</x:v>
      </x:c>
      <x:c r="L15" s="2" t="str">
        <x:v>Box + selected fronts</x:v>
      </x:c>
    </x:row>
    <x:row r="16" ht="22" customHeight="1">
      <x:c r="A16" s="2" t="str">
        <x:v>3DB12</x:v>
      </x:c>
      <x:c r="B16" s="2" t="str">
        <x:v>3-Drawer Base Cabinet</x:v>
      </x:c>
      <x:c r="C16" s="4" t="n">
        <x:v>143.21</x:v>
      </x:c>
      <x:c r="D16" s="4" t="n">
        <x:v>151.98</x:v>
      </x:c>
      <x:c r="E16" s="4" t="n">
        <x:v>166.67</x:v>
      </x:c>
      <x:c r="F16" s="2" t="n">
        <x:v>1</x:v>
      </x:c>
      <x:c r="G16" s="2" t="n">
        <x:v>12</x:v>
      </x:c>
      <x:c r="H16" s="2" t="n">
        <x:v>3</x:v>
      </x:c>
      <x:c r="I16" s="2" t="str"/>
      <x:c r="J16" s="2" t="str"/>
      <x:c r="K16" s="2" t="str">
        <x:v>PDF p. 15</x:v>
      </x:c>
      <x:c r="L16" s="2" t="str">
        <x:v>Box + selected fronts</x:v>
      </x:c>
    </x:row>
    <x:row r="17" ht="22" customHeight="1">
      <x:c r="A17" s="2" t="str">
        <x:v>3DB15</x:v>
      </x:c>
      <x:c r="B17" s="2" t="str">
        <x:v>3-Drawer Base Cabinet</x:v>
      </x:c>
      <x:c r="C17" s="4" t="n">
        <x:v>151.57</x:v>
      </x:c>
      <x:c r="D17" s="4" t="n">
        <x:v>162.38</x:v>
      </x:c>
      <x:c r="E17" s="4" t="n">
        <x:v>179.72</x:v>
      </x:c>
      <x:c r="F17" s="2" t="n">
        <x:v>1</x:v>
      </x:c>
      <x:c r="G17" s="2" t="n">
        <x:v>15</x:v>
      </x:c>
      <x:c r="H17" s="2" t="n">
        <x:v>3</x:v>
      </x:c>
      <x:c r="I17" s="2" t="str"/>
      <x:c r="J17" s="2" t="str"/>
      <x:c r="K17" s="2" t="str">
        <x:v>PDF p. 15</x:v>
      </x:c>
      <x:c r="L17" s="2" t="str">
        <x:v>Box + selected fronts</x:v>
      </x:c>
    </x:row>
    <x:row r="18" ht="22" customHeight="1">
      <x:c r="A18" s="2" t="str">
        <x:v>3DB18</x:v>
      </x:c>
      <x:c r="B18" s="2" t="str">
        <x:v>3-Drawer Base Cabinet</x:v>
      </x:c>
      <x:c r="C18" s="4" t="n">
        <x:v>159.73</x:v>
      </x:c>
      <x:c r="D18" s="4" t="n">
        <x:v>172.18</x:v>
      </x:c>
      <x:c r="E18" s="4" t="n">
        <x:v>192.37</x:v>
      </x:c>
      <x:c r="F18" s="2" t="n">
        <x:v>1</x:v>
      </x:c>
      <x:c r="G18" s="2" t="n">
        <x:v>18</x:v>
      </x:c>
      <x:c r="H18" s="2" t="n">
        <x:v>3</x:v>
      </x:c>
      <x:c r="I18" s="2" t="str"/>
      <x:c r="J18" s="2" t="str"/>
      <x:c r="K18" s="2" t="str">
        <x:v>PDF p. 15</x:v>
      </x:c>
      <x:c r="L18" s="2" t="str">
        <x:v>Box + selected fronts</x:v>
      </x:c>
    </x:row>
    <x:row r="19" ht="22" customHeight="1">
      <x:c r="A19" s="2" t="str">
        <x:v>3DB21</x:v>
      </x:c>
      <x:c r="B19" s="2" t="str">
        <x:v>3-Drawer Base Cabinet</x:v>
      </x:c>
      <x:c r="C19" s="4" t="n">
        <x:v>167.28</x:v>
      </x:c>
      <x:c r="D19" s="4" t="n">
        <x:v>181.56</x:v>
      </x:c>
      <x:c r="E19" s="4" t="n">
        <x:v>204.61</x:v>
      </x:c>
      <x:c r="F19" s="2" t="n">
        <x:v>1</x:v>
      </x:c>
      <x:c r="G19" s="2" t="n">
        <x:v>21</x:v>
      </x:c>
      <x:c r="H19" s="2" t="n">
        <x:v>3</x:v>
      </x:c>
      <x:c r="I19" s="2" t="str"/>
      <x:c r="J19" s="2" t="str"/>
      <x:c r="K19" s="2" t="str">
        <x:v>PDF p. 15</x:v>
      </x:c>
      <x:c r="L19" s="2" t="str">
        <x:v>Box + selected fronts</x:v>
      </x:c>
    </x:row>
    <x:row r="20" ht="22" customHeight="1">
      <x:c r="A20" s="2" t="str">
        <x:v>3DB24</x:v>
      </x:c>
      <x:c r="B20" s="2" t="str">
        <x:v>3-Drawer Base Cabinet</x:v>
      </x:c>
      <x:c r="C20" s="4" t="n">
        <x:v>175.64</x:v>
      </x:c>
      <x:c r="D20" s="4" t="n">
        <x:v>191.56</x:v>
      </x:c>
      <x:c r="E20" s="4" t="n">
        <x:v>217.46</x:v>
      </x:c>
      <x:c r="F20" s="2" t="n">
        <x:v>1</x:v>
      </x:c>
      <x:c r="G20" s="2" t="n">
        <x:v>24</x:v>
      </x:c>
      <x:c r="H20" s="2" t="n">
        <x:v>3</x:v>
      </x:c>
      <x:c r="I20" s="2" t="str"/>
      <x:c r="J20" s="2" t="str"/>
      <x:c r="K20" s="2" t="str">
        <x:v>PDF p. 15</x:v>
      </x:c>
      <x:c r="L20" s="2" t="str">
        <x:v>Box + selected fronts</x:v>
      </x:c>
    </x:row>
    <x:row r="21" ht="22" customHeight="1">
      <x:c r="A21" s="2" t="str">
        <x:v>3DB27</x:v>
      </x:c>
      <x:c r="B21" s="2" t="str">
        <x:v>3-Drawer Base Cabinet</x:v>
      </x:c>
      <x:c r="C21" s="4" t="n">
        <x:v>184.21</x:v>
      </x:c>
      <x:c r="D21" s="4" t="n">
        <x:v>201.55</x:v>
      </x:c>
      <x:c r="E21" s="4" t="n">
        <x:v>230.52</x:v>
      </x:c>
      <x:c r="F21" s="2" t="n">
        <x:v>1</x:v>
      </x:c>
      <x:c r="G21" s="2" t="n">
        <x:v>27</x:v>
      </x:c>
      <x:c r="H21" s="2" t="n">
        <x:v>3</x:v>
      </x:c>
      <x:c r="I21" s="2" t="str"/>
      <x:c r="J21" s="2" t="str"/>
      <x:c r="K21" s="2" t="str">
        <x:v>PDF p. 15</x:v>
      </x:c>
      <x:c r="L21" s="2" t="str">
        <x:v>Box + selected fronts</x:v>
      </x:c>
    </x:row>
    <x:row r="22" ht="22" customHeight="1">
      <x:c r="A22" s="2" t="str">
        <x:v>3DB30</x:v>
      </x:c>
      <x:c r="B22" s="2" t="str">
        <x:v>3-Drawer Base Cabinet</x:v>
      </x:c>
      <x:c r="C22" s="4" t="n">
        <x:v>191.76</x:v>
      </x:c>
      <x:c r="D22" s="4" t="n">
        <x:v>210.94</x:v>
      </x:c>
      <x:c r="E22" s="4" t="n">
        <x:v>242.56</x:v>
      </x:c>
      <x:c r="F22" s="2" t="n">
        <x:v>1</x:v>
      </x:c>
      <x:c r="G22" s="2" t="n">
        <x:v>30</x:v>
      </x:c>
      <x:c r="H22" s="2" t="n">
        <x:v>3</x:v>
      </x:c>
      <x:c r="I22" s="2" t="str"/>
      <x:c r="J22" s="2" t="str"/>
      <x:c r="K22" s="2" t="str">
        <x:v>PDF p. 15</x:v>
      </x:c>
      <x:c r="L22" s="2" t="str">
        <x:v>Box + selected fronts</x:v>
      </x:c>
    </x:row>
    <x:row r="23" ht="22" customHeight="1">
      <x:c r="A23" s="2" t="str">
        <x:v>3DB33</x:v>
      </x:c>
      <x:c r="B23" s="2" t="str">
        <x:v>3-Drawer Base Cabinet</x:v>
      </x:c>
      <x:c r="C23" s="4" t="n">
        <x:v>199.92</x:v>
      </x:c>
      <x:c r="D23" s="4" t="n">
        <x:v>220.73</x:v>
      </x:c>
      <x:c r="E23" s="4" t="n">
        <x:v>255.2</x:v>
      </x:c>
      <x:c r="F23" s="2" t="n">
        <x:v>1</x:v>
      </x:c>
      <x:c r="G23" s="2" t="n">
        <x:v>33</x:v>
      </x:c>
      <x:c r="H23" s="2" t="n">
        <x:v>3</x:v>
      </x:c>
      <x:c r="I23" s="2" t="str"/>
      <x:c r="J23" s="2" t="str"/>
      <x:c r="K23" s="2" t="str">
        <x:v>PDF p. 15</x:v>
      </x:c>
      <x:c r="L23" s="2" t="str">
        <x:v>Box + selected fronts</x:v>
      </x:c>
    </x:row>
    <x:row r="24" ht="22" customHeight="1">
      <x:c r="A24" s="2" t="str">
        <x:v>3DB36</x:v>
      </x:c>
      <x:c r="B24" s="2" t="str">
        <x:v>3-Drawer Base Cabinet</x:v>
      </x:c>
      <x:c r="C24" s="4" t="n">
        <x:v>207.88</x:v>
      </x:c>
      <x:c r="D24" s="4" t="n">
        <x:v>230.52</x:v>
      </x:c>
      <x:c r="E24" s="4" t="n">
        <x:v>267.85</x:v>
      </x:c>
      <x:c r="F24" s="2" t="n">
        <x:v>1</x:v>
      </x:c>
      <x:c r="G24" s="2" t="n">
        <x:v>36</x:v>
      </x:c>
      <x:c r="H24" s="2" t="n">
        <x:v>3</x:v>
      </x:c>
      <x:c r="I24" s="2" t="str"/>
      <x:c r="J24" s="2" t="str"/>
      <x:c r="K24" s="2" t="str">
        <x:v>PDF p. 15</x:v>
      </x:c>
      <x:c r="L24" s="2" t="str">
        <x:v>Box + selected fronts</x:v>
      </x:c>
    </x:row>
    <x:row r="25" ht="22" customHeight="1">
      <x:c r="A25" s="2" t="str">
        <x:v>B09FHD</x:v>
      </x:c>
      <x:c r="B25" s="2" t="str">
        <x:v>Single Full Height Door Base Cabinet</x:v>
      </x:c>
      <x:c r="C25" s="4" t="n">
        <x:v>56.1</x:v>
      </x:c>
      <x:c r="D25" s="4" t="n">
        <x:v>61.81</x:v>
      </x:c>
      <x:c r="E25" s="4" t="n">
        <x:v>71.4</x:v>
      </x:c>
      <x:c r="F25" s="2" t="n">
        <x:v>1</x:v>
      </x:c>
      <x:c r="G25" s="2" t="n">
        <x:v>9</x:v>
      </x:c>
      <x:c r="H25" s="2" t="n">
        <x:v>1</x:v>
      </x:c>
      <x:c r="I25" s="2" t="str"/>
      <x:c r="J25" s="2" t="str"/>
      <x:c r="K25" s="2" t="str">
        <x:v>PDF p. 16</x:v>
      </x:c>
      <x:c r="L25" s="2" t="str">
        <x:v>Box + selected fronts</x:v>
      </x:c>
    </x:row>
    <x:row r="26" ht="22" customHeight="1">
      <x:c r="A26" s="2" t="str">
        <x:v>B12</x:v>
      </x:c>
      <x:c r="B26" s="2" t="str">
        <x:v>Single Door Base Cabinet</x:v>
      </x:c>
      <x:c r="C26" s="4" t="n">
        <x:v>89.96</x:v>
      </x:c>
      <x:c r="D26" s="4" t="n">
        <x:v>98.33</x:v>
      </x:c>
      <x:c r="E26" s="4" t="n">
        <x:v>111.79</x:v>
      </x:c>
      <x:c r="F26" s="2" t="n">
        <x:v>1</x:v>
      </x:c>
      <x:c r="G26" s="2" t="n">
        <x:v>12</x:v>
      </x:c>
      <x:c r="H26" s="2" t="n">
        <x:v>2</x:v>
      </x:c>
      <x:c r="I26" s="2" t="str"/>
      <x:c r="J26" s="2" t="str"/>
      <x:c r="K26" s="2" t="str">
        <x:v>PDF p. 15</x:v>
      </x:c>
      <x:c r="L26" s="2" t="str">
        <x:v>Box + selected fronts</x:v>
      </x:c>
    </x:row>
    <x:row r="27" ht="22" customHeight="1">
      <x:c r="A27" s="2" t="str">
        <x:v>B12FHD</x:v>
      </x:c>
      <x:c r="B27" s="2" t="str">
        <x:v>Single Full Height Door Base Cabinet</x:v>
      </x:c>
      <x:c r="C27" s="4" t="n">
        <x:v>60.79</x:v>
      </x:c>
      <x:c r="D27" s="4" t="n">
        <x:v>68.34</x:v>
      </x:c>
      <x:c r="E27" s="4" t="n">
        <x:v>80.78</x:v>
      </x:c>
      <x:c r="F27" s="2" t="n">
        <x:v>1</x:v>
      </x:c>
      <x:c r="G27" s="2" t="n">
        <x:v>12</x:v>
      </x:c>
      <x:c r="H27" s="2" t="n">
        <x:v>1</x:v>
      </x:c>
      <x:c r="I27" s="2" t="str"/>
      <x:c r="J27" s="2" t="str"/>
      <x:c r="K27" s="2" t="str">
        <x:v>PDF p. 16</x:v>
      </x:c>
      <x:c r="L27" s="2" t="str">
        <x:v>Box + selected fronts</x:v>
      </x:c>
    </x:row>
    <x:row r="28" ht="22" customHeight="1">
      <x:c r="A28" s="2" t="str">
        <x:v>B15</x:v>
      </x:c>
      <x:c r="B28" s="2" t="str">
        <x:v>Single Door Base Cabinet</x:v>
      </x:c>
      <x:c r="C28" s="4" t="n">
        <x:v>96.7</x:v>
      </x:c>
      <x:c r="D28" s="4" t="n">
        <x:v>106.9</x:v>
      </x:c>
      <x:c r="E28" s="4" t="n">
        <x:v>123.42</x:v>
      </x:c>
      <x:c r="F28" s="2" t="n">
        <x:v>1</x:v>
      </x:c>
      <x:c r="G28" s="2" t="n">
        <x:v>15</x:v>
      </x:c>
      <x:c r="H28" s="2" t="n">
        <x:v>2</x:v>
      </x:c>
      <x:c r="I28" s="2" t="str"/>
      <x:c r="J28" s="2" t="str"/>
      <x:c r="K28" s="2" t="str">
        <x:v>PDF p. 15</x:v>
      </x:c>
      <x:c r="L28" s="2" t="str">
        <x:v>Box + selected fronts</x:v>
      </x:c>
    </x:row>
    <x:row r="29" ht="22" customHeight="1">
      <x:c r="A29" s="2" t="str">
        <x:v>B15FHD</x:v>
      </x:c>
      <x:c r="B29" s="2" t="str">
        <x:v>Single Full Height Door Base Cabinet</x:v>
      </x:c>
      <x:c r="C29" s="4" t="n">
        <x:v>65.89</x:v>
      </x:c>
      <x:c r="D29" s="4" t="n">
        <x:v>75.07</x:v>
      </x:c>
      <x:c r="E29" s="4" t="n">
        <x:v>90.17</x:v>
      </x:c>
      <x:c r="F29" s="2" t="n">
        <x:v>1</x:v>
      </x:c>
      <x:c r="G29" s="2" t="n">
        <x:v>15</x:v>
      </x:c>
      <x:c r="H29" s="2" t="n">
        <x:v>1</x:v>
      </x:c>
      <x:c r="I29" s="2" t="str"/>
      <x:c r="J29" s="2" t="str"/>
      <x:c r="K29" s="2" t="str">
        <x:v>PDF p. 16</x:v>
      </x:c>
      <x:c r="L29" s="2" t="str">
        <x:v>Box + selected fronts</x:v>
      </x:c>
    </x:row>
    <x:row r="30" ht="22" customHeight="1">
      <x:c r="A30" s="2" t="str">
        <x:v>B18</x:v>
      </x:c>
      <x:c r="B30" s="2" t="str">
        <x:v>Single Door Base Cabinet</x:v>
      </x:c>
      <x:c r="C30" s="4" t="n">
        <x:v>103.02</x:v>
      </x:c>
      <x:c r="D30" s="4" t="n">
        <x:v>114.85</x:v>
      </x:c>
      <x:c r="E30" s="4" t="n">
        <x:v>134.03</x:v>
      </x:c>
      <x:c r="F30" s="2" t="n">
        <x:v>1</x:v>
      </x:c>
      <x:c r="G30" s="2" t="n">
        <x:v>18</x:v>
      </x:c>
      <x:c r="H30" s="2" t="n">
        <x:v>2</x:v>
      </x:c>
      <x:c r="I30" s="2" t="str"/>
      <x:c r="J30" s="2" t="str"/>
      <x:c r="K30" s="2" t="str">
        <x:v>PDF p. 15</x:v>
      </x:c>
      <x:c r="L30" s="2" t="str">
        <x:v>Box + selected fronts</x:v>
      </x:c>
    </x:row>
    <x:row r="31" ht="22" customHeight="1">
      <x:c r="A31" s="2" t="str">
        <x:v>B18FHD</x:v>
      </x:c>
      <x:c r="B31" s="2" t="str">
        <x:v>Single Full Height Door Base Cabinet</x:v>
      </x:c>
      <x:c r="C31" s="4" t="n">
        <x:v>71.2</x:v>
      </x:c>
      <x:c r="D31" s="4" t="n">
        <x:v>82.21</x:v>
      </x:c>
      <x:c r="E31" s="4" t="n">
        <x:v>100.37</x:v>
      </x:c>
      <x:c r="F31" s="2" t="n">
        <x:v>1</x:v>
      </x:c>
      <x:c r="G31" s="2" t="n">
        <x:v>18</x:v>
      </x:c>
      <x:c r="H31" s="2" t="n">
        <x:v>1</x:v>
      </x:c>
      <x:c r="I31" s="2" t="str"/>
      <x:c r="J31" s="2" t="str"/>
      <x:c r="K31" s="2" t="str">
        <x:v>PDF p. 16</x:v>
      </x:c>
      <x:c r="L31" s="2" t="str">
        <x:v>Box + selected fronts</x:v>
      </x:c>
    </x:row>
    <x:row r="32" ht="22" customHeight="1">
      <x:c r="A32" s="2" t="str">
        <x:v>B21</x:v>
      </x:c>
      <x:c r="B32" s="2" t="str">
        <x:v>Single Door Base Cabinet</x:v>
      </x:c>
      <x:c r="C32" s="4" t="n">
        <x:v>109.96</x:v>
      </x:c>
      <x:c r="D32" s="4" t="n">
        <x:v>123.42</x:v>
      </x:c>
      <x:c r="E32" s="4" t="n">
        <x:v>145.45</x:v>
      </x:c>
      <x:c r="F32" s="2" t="n">
        <x:v>1</x:v>
      </x:c>
      <x:c r="G32" s="2" t="n">
        <x:v>21</x:v>
      </x:c>
      <x:c r="H32" s="2" t="n">
        <x:v>2</x:v>
      </x:c>
      <x:c r="I32" s="2" t="str"/>
      <x:c r="J32" s="2" t="str"/>
      <x:c r="K32" s="2" t="str">
        <x:v>PDF p. 15</x:v>
      </x:c>
      <x:c r="L32" s="2" t="str">
        <x:v>Box + selected fronts</x:v>
      </x:c>
    </x:row>
    <x:row r="33" ht="22" customHeight="1">
      <x:c r="A33" s="2" t="str">
        <x:v>B21FHD</x:v>
      </x:c>
      <x:c r="B33" s="2" t="str">
        <x:v>Single Full Height Door Base Cabinet</x:v>
      </x:c>
      <x:c r="C33" s="4" t="n">
        <x:v>76.3</x:v>
      </x:c>
      <x:c r="D33" s="4" t="n">
        <x:v>88.94</x:v>
      </x:c>
      <x:c r="E33" s="4" t="n">
        <x:v>109.75</x:v>
      </x:c>
      <x:c r="F33" s="2" t="n">
        <x:v>1</x:v>
      </x:c>
      <x:c r="G33" s="2" t="n">
        <x:v>21</x:v>
      </x:c>
      <x:c r="H33" s="2" t="n">
        <x:v>1</x:v>
      </x:c>
      <x:c r="I33" s="2" t="str"/>
      <x:c r="J33" s="2" t="str"/>
      <x:c r="K33" s="2" t="str">
        <x:v>PDF p. 16</x:v>
      </x:c>
      <x:c r="L33" s="2" t="str">
        <x:v>Box + selected fronts</x:v>
      </x:c>
    </x:row>
    <x:row r="34" ht="22" customHeight="1">
      <x:c r="A34" s="2" t="str">
        <x:v>B24</x:v>
      </x:c>
      <x:c r="B34" s="2" t="str">
        <x:v>Double Door Base Cabinet</x:v>
      </x:c>
      <x:c r="C34" s="4" t="n">
        <x:v>121.18</x:v>
      </x:c>
      <x:c r="D34" s="4" t="n">
        <x:v>137.09</x:v>
      </x:c>
      <x:c r="E34" s="4" t="n">
        <x:v>163</x:v>
      </x:c>
      <x:c r="F34" s="2" t="n">
        <x:v>1</x:v>
      </x:c>
      <x:c r="G34" s="2" t="n">
        <x:v>24</x:v>
      </x:c>
      <x:c r="H34" s="2" t="n">
        <x:v>3</x:v>
      </x:c>
      <x:c r="I34" s="2" t="str"/>
      <x:c r="J34" s="2" t="str"/>
      <x:c r="K34" s="2" t="str">
        <x:v>PDF p. 15</x:v>
      </x:c>
      <x:c r="L34" s="2" t="str">
        <x:v>Box + selected fronts</x:v>
      </x:c>
    </x:row>
    <x:row r="35" ht="22" customHeight="1">
      <x:c r="A35" s="2" t="str">
        <x:v>B24FHD</x:v>
      </x:c>
      <x:c r="B35" s="2" t="str">
        <x:v>Single Full Height Door Base Cabinet</x:v>
      </x:c>
      <x:c r="C35" s="4" t="n">
        <x:v>86.29</x:v>
      </x:c>
      <x:c r="D35" s="4" t="n">
        <x:v>101.39</x:v>
      </x:c>
      <x:c r="E35" s="4" t="n">
        <x:v>126.28</x:v>
      </x:c>
      <x:c r="F35" s="2" t="n">
        <x:v>1</x:v>
      </x:c>
      <x:c r="G35" s="2" t="n">
        <x:v>24</x:v>
      </x:c>
      <x:c r="H35" s="2" t="n">
        <x:v>2</x:v>
      </x:c>
      <x:c r="I35" s="2" t="str"/>
      <x:c r="J35" s="2" t="str">
        <x:v>Source lists both single- and double-door layouts at identical prices. Confirm layout; handle estimate uses double-door.</x:v>
      </x:c>
      <x:c r="K35" s="2" t="str">
        <x:v>PDF p. 16</x:v>
      </x:c>
      <x:c r="L35" s="2" t="str">
        <x:v>Box + selected fronts</x:v>
      </x:c>
    </x:row>
    <x:row r="36" ht="22" customHeight="1">
      <x:c r="A36" s="2" t="str">
        <x:v>B27</x:v>
      </x:c>
      <x:c r="B36" s="2" t="str">
        <x:v>Double Door Base Cabinet</x:v>
      </x:c>
      <x:c r="C36" s="4" t="n">
        <x:v>127.7</x:v>
      </x:c>
      <x:c r="D36" s="4" t="n">
        <x:v>145.45</x:v>
      </x:c>
      <x:c r="E36" s="4" t="n">
        <x:v>174.42</x:v>
      </x:c>
      <x:c r="F36" s="2" t="n">
        <x:v>1</x:v>
      </x:c>
      <x:c r="G36" s="2" t="n">
        <x:v>27</x:v>
      </x:c>
      <x:c r="H36" s="2" t="n">
        <x:v>3</x:v>
      </x:c>
      <x:c r="I36" s="2" t="str"/>
      <x:c r="J36" s="2" t="str"/>
      <x:c r="K36" s="2" t="str">
        <x:v>PDF p. 15</x:v>
      </x:c>
      <x:c r="L36" s="2" t="str">
        <x:v>Box + selected fronts</x:v>
      </x:c>
    </x:row>
    <x:row r="37" ht="22" customHeight="1">
      <x:c r="A37" s="2" t="str">
        <x:v>B27FHD</x:v>
      </x:c>
      <x:c r="B37" s="2" t="str">
        <x:v>Double Full Height Door Base Cabinet</x:v>
      </x:c>
      <x:c r="C37" s="4" t="n">
        <x:v>91.39</x:v>
      </x:c>
      <x:c r="D37" s="4" t="n">
        <x:v>108.32</x:v>
      </x:c>
      <x:c r="E37" s="4" t="n">
        <x:v>136.27</x:v>
      </x:c>
      <x:c r="F37" s="2" t="n">
        <x:v>1</x:v>
      </x:c>
      <x:c r="G37" s="2" t="n">
        <x:v>27</x:v>
      </x:c>
      <x:c r="H37" s="2" t="n">
        <x:v>2</x:v>
      </x:c>
      <x:c r="I37" s="2" t="str"/>
      <x:c r="J37" s="2" t="str"/>
      <x:c r="K37" s="2" t="str">
        <x:v>PDF p. 16</x:v>
      </x:c>
      <x:c r="L37" s="2" t="str">
        <x:v>Box + selected fronts</x:v>
      </x:c>
    </x:row>
    <x:row r="38" ht="22" customHeight="1">
      <x:c r="A38" s="2" t="str">
        <x:v>B30</x:v>
      </x:c>
      <x:c r="B38" s="2" t="str">
        <x:v>Double Door Base Cabinet</x:v>
      </x:c>
      <x:c r="C38" s="4" t="n">
        <x:v>134.23</x:v>
      </x:c>
      <x:c r="D38" s="4" t="n">
        <x:v>153.41</x:v>
      </x:c>
      <x:c r="E38" s="4" t="n">
        <x:v>185.03</x:v>
      </x:c>
      <x:c r="F38" s="2" t="n">
        <x:v>1</x:v>
      </x:c>
      <x:c r="G38" s="2" t="n">
        <x:v>30</x:v>
      </x:c>
      <x:c r="H38" s="2" t="n">
        <x:v>3</x:v>
      </x:c>
      <x:c r="I38" s="2" t="str"/>
      <x:c r="J38" s="2" t="str"/>
      <x:c r="K38" s="2" t="str">
        <x:v>PDF p. 15</x:v>
      </x:c>
      <x:c r="L38" s="2" t="str">
        <x:v>Box + selected fronts</x:v>
      </x:c>
    </x:row>
    <x:row r="39" ht="22" customHeight="1">
      <x:c r="A39" s="2" t="str">
        <x:v>B30FHD</x:v>
      </x:c>
      <x:c r="B39" s="2" t="str">
        <x:v>Double Full Height Door Base Cabinet</x:v>
      </x:c>
      <x:c r="C39" s="4" t="n">
        <x:v>96.7</x:v>
      </x:c>
      <x:c r="D39" s="4" t="n">
        <x:v>115.26</x:v>
      </x:c>
      <x:c r="E39" s="4" t="n">
        <x:v>145.86</x:v>
      </x:c>
      <x:c r="F39" s="2" t="n">
        <x:v>1</x:v>
      </x:c>
      <x:c r="G39" s="2" t="n">
        <x:v>30</x:v>
      </x:c>
      <x:c r="H39" s="2" t="n">
        <x:v>2</x:v>
      </x:c>
      <x:c r="I39" s="2" t="str"/>
      <x:c r="J39" s="2" t="str"/>
      <x:c r="K39" s="2" t="str">
        <x:v>PDF p. 16</x:v>
      </x:c>
      <x:c r="L39" s="2" t="str">
        <x:v>Box + selected fronts</x:v>
      </x:c>
    </x:row>
    <x:row r="40" ht="22" customHeight="1">
      <x:c r="A40" s="2" t="str">
        <x:v>B33</x:v>
      </x:c>
      <x:c r="B40" s="2" t="str">
        <x:v>Double Door Base Cabinet</x:v>
      </x:c>
      <x:c r="C40" s="4" t="n">
        <x:v>140.35</x:v>
      </x:c>
      <x:c r="D40" s="4" t="n">
        <x:v>161.36</x:v>
      </x:c>
      <x:c r="E40" s="4" t="n">
        <x:v>195.84</x:v>
      </x:c>
      <x:c r="F40" s="2" t="n">
        <x:v>1</x:v>
      </x:c>
      <x:c r="G40" s="2" t="n">
        <x:v>33</x:v>
      </x:c>
      <x:c r="H40" s="2" t="n">
        <x:v>3</x:v>
      </x:c>
      <x:c r="I40" s="2" t="str"/>
      <x:c r="J40" s="2" t="str"/>
      <x:c r="K40" s="2" t="str">
        <x:v>PDF p. 15</x:v>
      </x:c>
      <x:c r="L40" s="2" t="str">
        <x:v>Box + selected fronts</x:v>
      </x:c>
    </x:row>
    <x:row r="41" ht="22" customHeight="1">
      <x:c r="A41" s="2" t="str">
        <x:v>B33FHD</x:v>
      </x:c>
      <x:c r="B41" s="2" t="str">
        <x:v>Double Full Height Door Base Cabinet</x:v>
      </x:c>
      <x:c r="C41" s="4" t="n">
        <x:v>101.8</x:v>
      </x:c>
      <x:c r="D41" s="4" t="n">
        <x:v>122.2</x:v>
      </x:c>
      <x:c r="E41" s="4" t="n">
        <x:v>155.45</x:v>
      </x:c>
      <x:c r="F41" s="2" t="n">
        <x:v>1</x:v>
      </x:c>
      <x:c r="G41" s="2" t="n">
        <x:v>33</x:v>
      </x:c>
      <x:c r="H41" s="2" t="n">
        <x:v>2</x:v>
      </x:c>
      <x:c r="I41" s="2" t="str"/>
      <x:c r="J41" s="2" t="str"/>
      <x:c r="K41" s="2" t="str">
        <x:v>PDF p. 16</x:v>
      </x:c>
      <x:c r="L41" s="2" t="str">
        <x:v>Box + selected fronts</x:v>
      </x:c>
    </x:row>
    <x:row r="42" ht="22" customHeight="1">
      <x:c r="A42" s="2" t="str">
        <x:v>B36</x:v>
      </x:c>
      <x:c r="B42" s="2" t="str">
        <x:v>Double Door Base Cabinet</x:v>
      </x:c>
      <x:c r="C42" s="4" t="n">
        <x:v>147.29</x:v>
      </x:c>
      <x:c r="D42" s="4" t="n">
        <x:v>169.93</x:v>
      </x:c>
      <x:c r="E42" s="4" t="n">
        <x:v>207.26</x:v>
      </x:c>
      <x:c r="F42" s="2" t="n">
        <x:v>1</x:v>
      </x:c>
      <x:c r="G42" s="2" t="n">
        <x:v>36</x:v>
      </x:c>
      <x:c r="H42" s="2" t="n">
        <x:v>3</x:v>
      </x:c>
      <x:c r="I42" s="2" t="str"/>
      <x:c r="J42" s="2" t="str"/>
      <x:c r="K42" s="2" t="str">
        <x:v>PDF p. 15</x:v>
      </x:c>
      <x:c r="L42" s="2" t="str">
        <x:v>Box + selected fronts</x:v>
      </x:c>
    </x:row>
    <x:row r="43" ht="22" customHeight="1">
      <x:c r="A43" s="2" t="str">
        <x:v>B36FHD</x:v>
      </x:c>
      <x:c r="B43" s="2" t="str">
        <x:v>Double Full Height Door Base Cabinet</x:v>
      </x:c>
      <x:c r="C43" s="4" t="n">
        <x:v>106.69</x:v>
      </x:c>
      <x:c r="D43" s="4" t="n">
        <x:v>128.93</x:v>
      </x:c>
      <x:c r="E43" s="4" t="n">
        <x:v>165.04</x:v>
      </x:c>
      <x:c r="F43" s="2" t="n">
        <x:v>1</x:v>
      </x:c>
      <x:c r="G43" s="2" t="n">
        <x:v>36</x:v>
      </x:c>
      <x:c r="H43" s="2" t="n">
        <x:v>2</x:v>
      </x:c>
      <x:c r="I43" s="2" t="str"/>
      <x:c r="J43" s="2" t="str"/>
      <x:c r="K43" s="2" t="str">
        <x:v>PDF p. 16</x:v>
      </x:c>
      <x:c r="L43" s="2" t="str">
        <x:v>Box + selected fronts</x:v>
      </x:c>
    </x:row>
    <x:row r="44" ht="22" customHeight="1">
      <x:c r="A44" s="2" t="str">
        <x:v>BBC42</x:v>
      </x:c>
      <x:c r="B44" s="2" t="str">
        <x:v>Full Height Door Base Blind Corner Cabinet</x:v>
      </x:c>
      <x:c r="C44" s="4" t="n">
        <x:v>121.18</x:v>
      </x:c>
      <x:c r="D44" s="4" t="n">
        <x:v>132.19</x:v>
      </x:c>
      <x:c r="E44" s="4" t="n">
        <x:v>150.35</x:v>
      </x:c>
      <x:c r="F44" s="2" t="n">
        <x:v>1</x:v>
      </x:c>
      <x:c r="G44" s="2" t="n">
        <x:v>42</x:v>
      </x:c>
      <x:c r="H44" s="2" t="n">
        <x:v>1</x:v>
      </x:c>
      <x:c r="I44" s="2" t="str">
        <x:v>BBC42 Filler</x:v>
      </x:c>
      <x:c r="J44" s="2" t="str">
        <x:v>Filler required. Swing-out hardware separately priced; not included in box + front total.</x:v>
      </x:c>
      <x:c r="K44" s="2" t="str">
        <x:v>PDF p. 18</x:v>
      </x:c>
      <x:c r="L44" s="2" t="str">
        <x:v>Box + selected fronts</x:v>
      </x:c>
    </x:row>
    <x:row r="45" ht="22" customHeight="1">
      <x:c r="A45" s="2" t="str">
        <x:v>BBC42 Filler</x:v>
      </x:c>
      <x:c r="B45" s="2" t="str">
        <x:v>Full Height Door Base Blind Corner Cabinet</x:v>
      </x:c>
      <x:c r="C45" s="4" t="n">
        <x:v>5.71</x:v>
      </x:c>
      <x:c r="D45" s="4" t="n">
        <x:v>11.42</x:v>
      </x:c>
      <x:c r="E45" s="4" t="n">
        <x:v>20.81</x:v>
      </x:c>
      <x:c r="F45" s="2" t="n">
        <x:v>0</x:v>
      </x:c>
      <x:c r="G45" s="2" t="n">
        <x:v>0</x:v>
      </x:c>
      <x:c r="H45" s="2" t="n">
        <x:v>0</x:v>
      </x:c>
      <x:c r="I45" s="2" t="str"/>
      <x:c r="J45" s="2" t="str"/>
      <x:c r="K45" s="2" t="str">
        <x:v>PDF p. 18</x:v>
      </x:c>
      <x:c r="L45" s="2" t="str">
        <x:v>Accessory</x:v>
      </x:c>
    </x:row>
    <x:row r="46" ht="22" customHeight="1">
      <x:c r="A46" s="2" t="str">
        <x:v>BBCSwing out-L</x:v>
      </x:c>
      <x:c r="B46" s="2" t="str">
        <x:v>Full Height Door Base Blind Corner Cabinet</x:v>
      </x:c>
      <x:c r="C46" s="4" t="n">
        <x:v>182.38</x:v>
      </x:c>
      <x:c r="D46" s="4" t="n">
        <x:v>182.38</x:v>
      </x:c>
      <x:c r="E46" s="4" t="n">
        <x:v>182.38</x:v>
      </x:c>
      <x:c r="F46" s="2" t="n">
        <x:v>0</x:v>
      </x:c>
      <x:c r="G46" s="2" t="n">
        <x:v>0</x:v>
      </x:c>
      <x:c r="H46" s="2" t="n">
        <x:v>0</x:v>
      </x:c>
      <x:c r="I46" s="2" t="str"/>
      <x:c r="J46" s="2" t="str"/>
      <x:c r="K46" s="2" t="str">
        <x:v>PDF p. 18</x:v>
      </x:c>
      <x:c r="L46" s="2" t="str">
        <x:v>Accessory</x:v>
      </x:c>
    </x:row>
    <x:row r="47" ht="22" customHeight="1">
      <x:c r="A47" s="2" t="str">
        <x:v>BBCSwing out-R</x:v>
      </x:c>
      <x:c r="B47" s="2" t="str">
        <x:v>Full Height Door Base Blind Corner Cabinet</x:v>
      </x:c>
      <x:c r="C47" s="4" t="n">
        <x:v>182.38</x:v>
      </x:c>
      <x:c r="D47" s="4" t="n">
        <x:v>182.38</x:v>
      </x:c>
      <x:c r="E47" s="4" t="n">
        <x:v>182.38</x:v>
      </x:c>
      <x:c r="F47" s="2" t="n">
        <x:v>0</x:v>
      </x:c>
      <x:c r="G47" s="2" t="n">
        <x:v>0</x:v>
      </x:c>
      <x:c r="H47" s="2" t="n">
        <x:v>0</x:v>
      </x:c>
      <x:c r="I47" s="2" t="str"/>
      <x:c r="J47" s="2" t="str"/>
      <x:c r="K47" s="2" t="str">
        <x:v>PDF p. 18</x:v>
      </x:c>
      <x:c r="L47" s="2" t="str">
        <x:v>Accessory</x:v>
      </x:c>
    </x:row>
    <x:row r="48" ht="22" customHeight="1">
      <x:c r="A48" s="2" t="str">
        <x:v>BFD22</x:v>
      </x:c>
      <x:c r="B48" s="2" t="str">
        <x:v>Match End Panel</x:v>
      </x:c>
      <x:c r="C48" s="4" t="n">
        <x:v>15.5</x:v>
      </x:c>
      <x:c r="D48" s="4" t="n">
        <x:v>30.8</x:v>
      </x:c>
      <x:c r="E48" s="4" t="n">
        <x:v>56.1</x:v>
      </x:c>
      <x:c r="F48" s="2" t="n">
        <x:v>0</x:v>
      </x:c>
      <x:c r="G48" s="2" t="n">
        <x:v>0</x:v>
      </x:c>
      <x:c r="H48" s="2" t="n">
        <x:v>0</x:v>
      </x:c>
      <x:c r="I48" s="2" t="str"/>
      <x:c r="J48" s="2" t="str"/>
      <x:c r="K48" s="2" t="str">
        <x:v>PDF p. 24</x:v>
      </x:c>
      <x:c r="L48" s="2" t="str">
        <x:v>Accessory</x:v>
      </x:c>
    </x:row>
    <x:row r="49" ht="22" customHeight="1">
      <x:c r="A49" s="2" t="str">
        <x:v>BFD25</x:v>
      </x:c>
      <x:c r="B49" s="2" t="str">
        <x:v>Match End Panel</x:v>
      </x:c>
      <x:c r="C49" s="4" t="n">
        <x:v>17.95</x:v>
      </x:c>
      <x:c r="D49" s="4" t="n">
        <x:v>35.9</x:v>
      </x:c>
      <x:c r="E49" s="4" t="n">
        <x:v>65.28</x:v>
      </x:c>
      <x:c r="F49" s="2" t="n">
        <x:v>0</x:v>
      </x:c>
      <x:c r="G49" s="2" t="n">
        <x:v>0</x:v>
      </x:c>
      <x:c r="H49" s="2" t="n">
        <x:v>0</x:v>
      </x:c>
      <x:c r="I49" s="2" t="str"/>
      <x:c r="J49" s="2" t="str"/>
      <x:c r="K49" s="2" t="str">
        <x:v>PDF p. 24</x:v>
      </x:c>
      <x:c r="L49" s="2" t="str">
        <x:v>Accessory</x:v>
      </x:c>
    </x:row>
    <x:row r="50" ht="22" customHeight="1">
      <x:c r="A50" s="2" t="str">
        <x:v>BLS33</x:v>
      </x:c>
      <x:c r="B50" s="2" t="str">
        <x:v>Base Lazy Susan Cabinet</x:v>
      </x:c>
      <x:c r="C50" s="4" t="n">
        <x:v>154.02</x:v>
      </x:c>
      <x:c r="D50" s="4" t="n">
        <x:v>165.85</x:v>
      </x:c>
      <x:c r="E50" s="4" t="n">
        <x:v>185.03</x:v>
      </x:c>
      <x:c r="F50" s="2" t="n">
        <x:v>1</x:v>
      </x:c>
      <x:c r="G50" s="2" t="n">
        <x:v>33</x:v>
      </x:c>
      <x:c r="H50" s="2" t="n">
        <x:v>1</x:v>
      </x:c>
      <x:c r="I50" s="2" t="str"/>
      <x:c r="J50" s="2" t="str"/>
      <x:c r="K50" s="2" t="str">
        <x:v>PDF p. 18</x:v>
      </x:c>
      <x:c r="L50" s="2" t="str">
        <x:v>Box + selected fronts</x:v>
      </x:c>
    </x:row>
    <x:row r="51" ht="22" customHeight="1">
      <x:c r="A51" s="2" t="str">
        <x:v>BLS36</x:v>
      </x:c>
      <x:c r="B51" s="2" t="str">
        <x:v>Base Lazy Susan Cabinet</x:v>
      </x:c>
      <x:c r="C51" s="4" t="n">
        <x:v>168.3</x:v>
      </x:c>
      <x:c r="D51" s="4" t="n">
        <x:v>183.4</x:v>
      </x:c>
      <x:c r="E51" s="4" t="n">
        <x:v>208.28</x:v>
      </x:c>
      <x:c r="F51" s="2" t="n">
        <x:v>1</x:v>
      </x:c>
      <x:c r="G51" s="2" t="n">
        <x:v>36</x:v>
      </x:c>
      <x:c r="H51" s="2" t="n">
        <x:v>1</x:v>
      </x:c>
      <x:c r="I51" s="2" t="str">
        <x:v>BLS36-Tray</x:v>
      </x:c>
      <x:c r="J51" s="2" t="str">
        <x:v>Swing tray required; tray price in catalog is #REF! and excluded from box + front total.</x:v>
      </x:c>
      <x:c r="K51" s="2" t="str">
        <x:v>PDF p. 18</x:v>
      </x:c>
      <x:c r="L51" s="2" t="str">
        <x:v>Box + selected fronts</x:v>
      </x:c>
    </x:row>
    <x:row r="52" ht="22" customHeight="1">
      <x:c r="A52" s="2" t="str">
        <x:v>BLS36-Tray</x:v>
      </x:c>
      <x:c r="B52" s="2" t="str">
        <x:v>Base Lazy Susan Cabinet</x:v>
      </x:c>
      <x:c r="C52" s="4" t="str">
        <x:v>Unavailable</x:v>
      </x:c>
      <x:c r="D52" s="4" t="str">
        <x:v>Unavailable</x:v>
      </x:c>
      <x:c r="E52" s="4" t="str">
        <x:v>Unavailable</x:v>
      </x:c>
      <x:c r="F52" s="2" t="n">
        <x:v>0</x:v>
      </x:c>
      <x:c r="G52" s="2" t="n">
        <x:v>0</x:v>
      </x:c>
      <x:c r="H52" s="2" t="n">
        <x:v>0</x:v>
      </x:c>
      <x:c r="I52" s="2" t="str"/>
      <x:c r="J52" s="2" t="str">
        <x:v>SOURCE ERROR: catalog prints #REF!; price unavailable.</x:v>
      </x:c>
      <x:c r="K52" s="2" t="str">
        <x:v>PDF p. 18</x:v>
      </x:c>
      <x:c r="L52" s="2" t="str">
        <x:v>Tray</x:v>
      </x:c>
    </x:row>
    <x:row r="53" ht="22" customHeight="1">
      <x:c r="A53" s="2" t="str">
        <x:v>BMC24</x:v>
      </x:c>
      <x:c r="B53" s="2" t="str">
        <x:v>Base Microwave Cabinet</x:v>
      </x:c>
      <x:c r="C53" s="4" t="n">
        <x:v>109.55</x:v>
      </x:c>
      <x:c r="D53" s="4" t="n">
        <x:v>118.73</x:v>
      </x:c>
      <x:c r="E53" s="4" t="n">
        <x:v>133.82</x:v>
      </x:c>
      <x:c r="F53" s="2" t="n">
        <x:v>1</x:v>
      </x:c>
      <x:c r="G53" s="2" t="n">
        <x:v>24</x:v>
      </x:c>
      <x:c r="H53" s="2" t="n">
        <x:v>1</x:v>
      </x:c>
      <x:c r="I53" s="2" t="str"/>
      <x:c r="J53" s="2" t="str"/>
      <x:c r="K53" s="2" t="str">
        <x:v>PDF p. 17</x:v>
      </x:c>
      <x:c r="L53" s="2" t="str">
        <x:v>Box + selected fronts</x:v>
      </x:c>
    </x:row>
    <x:row r="54" ht="22" customHeight="1">
      <x:c r="A54" s="2" t="str">
        <x:v>BMC27</x:v>
      </x:c>
      <x:c r="B54" s="2" t="str">
        <x:v>Base Microwave Cabinet</x:v>
      </x:c>
      <x:c r="C54" s="4" t="n">
        <x:v>115.46</x:v>
      </x:c>
      <x:c r="D54" s="4" t="n">
        <x:v>125.26</x:v>
      </x:c>
      <x:c r="E54" s="4" t="n">
        <x:v>141.37</x:v>
      </x:c>
      <x:c r="F54" s="2" t="n">
        <x:v>1</x:v>
      </x:c>
      <x:c r="G54" s="2" t="n">
        <x:v>27</x:v>
      </x:c>
      <x:c r="H54" s="2" t="n">
        <x:v>1</x:v>
      </x:c>
      <x:c r="I54" s="2" t="str"/>
      <x:c r="J54" s="2" t="str"/>
      <x:c r="K54" s="2" t="str">
        <x:v>PDF p. 17</x:v>
      </x:c>
      <x:c r="L54" s="2" t="str">
        <x:v>Box + selected fronts</x:v>
      </x:c>
    </x:row>
    <x:row r="55" ht="22" customHeight="1">
      <x:c r="A55" s="2" t="str">
        <x:v>BMC30</x:v>
      </x:c>
      <x:c r="B55" s="2" t="str">
        <x:v>Base Microwave Cabinet</x:v>
      </x:c>
      <x:c r="C55" s="4" t="n">
        <x:v>121.38</x:v>
      </x:c>
      <x:c r="D55" s="4" t="n">
        <x:v>131.99</x:v>
      </x:c>
      <x:c r="E55" s="4" t="n">
        <x:v>149.53</x:v>
      </x:c>
      <x:c r="F55" s="2" t="n">
        <x:v>1</x:v>
      </x:c>
      <x:c r="G55" s="2" t="n">
        <x:v>30</x:v>
      </x:c>
      <x:c r="H55" s="2" t="n">
        <x:v>1</x:v>
      </x:c>
      <x:c r="I55" s="2" t="str"/>
      <x:c r="J55" s="2" t="str"/>
      <x:c r="K55" s="2" t="str">
        <x:v>PDF p. 17</x:v>
      </x:c>
      <x:c r="L55" s="2" t="str">
        <x:v>Box + selected fronts</x:v>
      </x:c>
    </x:row>
    <x:row r="56" ht="22" customHeight="1">
      <x:c r="A56" s="2" t="str">
        <x:v>BWBK18</x:v>
      </x:c>
      <x:c r="B56" s="2" t="str">
        <x:v>Pull Out Trash Can Base Cabinet</x:v>
      </x:c>
      <x:c r="C56" s="4" t="n">
        <x:v>71.2</x:v>
      </x:c>
      <x:c r="D56" s="4" t="n">
        <x:v>82.21</x:v>
      </x:c>
      <x:c r="E56" s="4" t="n">
        <x:v>100.37</x:v>
      </x:c>
      <x:c r="F56" s="2" t="n">
        <x:v>1</x:v>
      </x:c>
      <x:c r="G56" s="2" t="n">
        <x:v>18</x:v>
      </x:c>
      <x:c r="H56" s="2" t="n">
        <x:v>1</x:v>
      </x:c>
      <x:c r="I56" s="2" t="str">
        <x:v>Trash Kit</x:v>
      </x:c>
      <x:c r="J56" s="2" t="str">
        <x:v>Required Trash Kit is separately priced; add it in matching quantity.</x:v>
      </x:c>
      <x:c r="K56" s="2" t="str">
        <x:v>PDF p. 16</x:v>
      </x:c>
      <x:c r="L56" s="2" t="str">
        <x:v>Box + selected fronts</x:v>
      </x:c>
    </x:row>
    <x:row r="57" ht="22" customHeight="1">
      <x:c r="A57" s="2" t="str">
        <x:v>CSB36</x:v>
      </x:c>
      <x:c r="B57" s="2" t="str">
        <x:v>Corner Sink Base Cabinet</x:v>
      </x:c>
      <x:c r="C57" s="4" t="n">
        <x:v>152.59</x:v>
      </x:c>
      <x:c r="D57" s="4" t="n">
        <x:v>163.61</x:v>
      </x:c>
      <x:c r="E57" s="4" t="n">
        <x:v>181.76</x:v>
      </x:c>
      <x:c r="F57" s="2" t="n">
        <x:v>1</x:v>
      </x:c>
      <x:c r="G57" s="2" t="n">
        <x:v>36</x:v>
      </x:c>
      <x:c r="H57" s="2" t="n">
        <x:v>0</x:v>
      </x:c>
      <x:c r="I57" s="2" t="str"/>
      <x:c r="J57" s="2" t="str"/>
      <x:c r="K57" s="2" t="str">
        <x:v>PDF p. 17</x:v>
      </x:c>
      <x:c r="L57" s="2" t="str">
        <x:v>Box + selected fronts</x:v>
      </x:c>
    </x:row>
    <x:row r="58" ht="22" customHeight="1">
      <x:c r="A58" s="2" t="str">
        <x:v>DOC3084</x:v>
      </x:c>
      <x:c r="B58" s="2" t="str">
        <x:v>Oven Tall Cabinet</x:v>
      </x:c>
      <x:c r="C58" s="4" t="n">
        <x:v>235.62</x:v>
      </x:c>
      <x:c r="D58" s="4" t="n">
        <x:v>256.63</x:v>
      </x:c>
      <x:c r="E58" s="4" t="n">
        <x:v>291.11</x:v>
      </x:c>
      <x:c r="F58" s="2" t="n">
        <x:v>1</x:v>
      </x:c>
      <x:c r="G58" s="2" t="n">
        <x:v>0</x:v>
      </x:c>
      <x:c r="H58" s="2" t="n">
        <x:v>1</x:v>
      </x:c>
      <x:c r="I58" s="2" t="str"/>
      <x:c r="J58" s="2" t="str"/>
      <x:c r="K58" s="2" t="str">
        <x:v>PDF p. 22</x:v>
      </x:c>
      <x:c r="L58" s="2" t="str">
        <x:v>Box + selected fronts</x:v>
      </x:c>
    </x:row>
    <x:row r="59" ht="22" customHeight="1">
      <x:c r="A59" s="2" t="str">
        <x:v>DOC3090</x:v>
      </x:c>
      <x:c r="B59" s="2" t="str">
        <x:v>Oven Tall Cabinet</x:v>
      </x:c>
      <x:c r="C59" s="4" t="n">
        <x:v>240.11</x:v>
      </x:c>
      <x:c r="D59" s="4" t="n">
        <x:v>264.59</x:v>
      </x:c>
      <x:c r="E59" s="4" t="n">
        <x:v>304.78</x:v>
      </x:c>
      <x:c r="F59" s="2" t="n">
        <x:v>1</x:v>
      </x:c>
      <x:c r="G59" s="2" t="n">
        <x:v>0</x:v>
      </x:c>
      <x:c r="H59" s="2" t="n">
        <x:v>1</x:v>
      </x:c>
      <x:c r="I59" s="2" t="str"/>
      <x:c r="J59" s="2" t="str"/>
      <x:c r="K59" s="2" t="str">
        <x:v>PDF p. 22</x:v>
      </x:c>
      <x:c r="L59" s="2" t="str">
        <x:v>Box + selected fronts</x:v>
      </x:c>
    </x:row>
    <x:row r="60" ht="22" customHeight="1">
      <x:c r="A60" s="2" t="str">
        <x:v>DOC3096</x:v>
      </x:c>
      <x:c r="B60" s="2" t="str">
        <x:v>Oven Tall Cabinet</x:v>
      </x:c>
      <x:c r="C60" s="4" t="n">
        <x:v>252.76</x:v>
      </x:c>
      <x:c r="D60" s="4" t="n">
        <x:v>280.91</x:v>
      </x:c>
      <x:c r="E60" s="4" t="n">
        <x:v>326.81</x:v>
      </x:c>
      <x:c r="F60" s="2" t="n">
        <x:v>1</x:v>
      </x:c>
      <x:c r="G60" s="2" t="n">
        <x:v>0</x:v>
      </x:c>
      <x:c r="H60" s="2" t="n">
        <x:v>1</x:v>
      </x:c>
      <x:c r="I60" s="2" t="str"/>
      <x:c r="J60" s="2" t="str"/>
      <x:c r="K60" s="2" t="str">
        <x:v>PDF p. 22</x:v>
      </x:c>
      <x:c r="L60" s="2" t="str">
        <x:v>Box + selected fronts</x:v>
      </x:c>
    </x:row>
    <x:row r="61" ht="22" customHeight="1">
      <x:c r="A61" s="2" t="str">
        <x:v>FD1330</x:v>
      </x:c>
      <x:c r="B61" s="2" t="str">
        <x:v>Match End Panel</x:v>
      </x:c>
      <x:c r="C61" s="4" t="n">
        <x:v>7.96</x:v>
      </x:c>
      <x:c r="D61" s="4" t="n">
        <x:v>15.91</x:v>
      </x:c>
      <x:c r="E61" s="4" t="n">
        <x:v>28.97</x:v>
      </x:c>
      <x:c r="F61" s="2" t="n">
        <x:v>0</x:v>
      </x:c>
      <x:c r="G61" s="2" t="n">
        <x:v>0</x:v>
      </x:c>
      <x:c r="H61" s="2" t="n">
        <x:v>0</x:v>
      </x:c>
      <x:c r="I61" s="2" t="str"/>
      <x:c r="J61" s="2" t="str"/>
      <x:c r="K61" s="2" t="str">
        <x:v>PDF p. 24</x:v>
      </x:c>
      <x:c r="L61" s="2" t="str">
        <x:v>Accessory</x:v>
      </x:c>
    </x:row>
    <x:row r="62" ht="22" customHeight="1">
      <x:c r="A62" s="2" t="str">
        <x:v>FD1336</x:v>
      </x:c>
      <x:c r="B62" s="2" t="str">
        <x:v>Match End Panel</x:v>
      </x:c>
      <x:c r="C62" s="4" t="n">
        <x:v>9.18</x:v>
      </x:c>
      <x:c r="D62" s="4" t="n">
        <x:v>18.36</x:v>
      </x:c>
      <x:c r="E62" s="4" t="n">
        <x:v>33.46</x:v>
      </x:c>
      <x:c r="F62" s="2" t="n">
        <x:v>0</x:v>
      </x:c>
      <x:c r="G62" s="2" t="n">
        <x:v>0</x:v>
      </x:c>
      <x:c r="H62" s="2" t="n">
        <x:v>0</x:v>
      </x:c>
      <x:c r="I62" s="2" t="str"/>
      <x:c r="J62" s="2" t="str"/>
      <x:c r="K62" s="2" t="str">
        <x:v>PDF p. 24</x:v>
      </x:c>
      <x:c r="L62" s="2" t="str">
        <x:v>Accessory</x:v>
      </x:c>
    </x:row>
    <x:row r="63" ht="22" customHeight="1">
      <x:c r="A63" s="2" t="str">
        <x:v>FD1342</x:v>
      </x:c>
      <x:c r="B63" s="2" t="str">
        <x:v>Match End Panel</x:v>
      </x:c>
      <x:c r="C63" s="4" t="n">
        <x:v>10.81</x:v>
      </x:c>
      <x:c r="D63" s="4" t="n">
        <x:v>21.62</x:v>
      </x:c>
      <x:c r="E63" s="4" t="n">
        <x:v>39.58</x:v>
      </x:c>
      <x:c r="F63" s="2" t="n">
        <x:v>0</x:v>
      </x:c>
      <x:c r="G63" s="2" t="n">
        <x:v>0</x:v>
      </x:c>
      <x:c r="H63" s="2" t="n">
        <x:v>0</x:v>
      </x:c>
      <x:c r="I63" s="2" t="str"/>
      <x:c r="J63" s="2" t="str"/>
      <x:c r="K63" s="2" t="str">
        <x:v>PDF p. 24</x:v>
      </x:c>
      <x:c r="L63" s="2" t="str">
        <x:v>Accessory</x:v>
      </x:c>
    </x:row>
    <x:row r="64" ht="22" customHeight="1">
      <x:c r="A64" s="2" t="str">
        <x:v>FS30</x:v>
      </x:c>
      <x:c r="B64" s="2" t="str">
        <x:v>Floating Shelf</x:v>
      </x:c>
      <x:c r="C64" s="4" t="n">
        <x:v>34.48</x:v>
      </x:c>
      <x:c r="D64" s="4" t="n">
        <x:v>50.39</x:v>
      </x:c>
      <x:c r="E64" s="4" t="n">
        <x:v>91.8</x:v>
      </x:c>
      <x:c r="F64" s="2" t="n">
        <x:v>0</x:v>
      </x:c>
      <x:c r="G64" s="2" t="n">
        <x:v>0</x:v>
      </x:c>
      <x:c r="H64" s="2" t="n">
        <x:v>0</x:v>
      </x:c>
      <x:c r="I64" s="2" t="str"/>
      <x:c r="J64" s="2" t="str">
        <x:v>Matte White Finish Only; hardware packaged separately.</x:v>
      </x:c>
      <x:c r="K64" s="2" t="str">
        <x:v>PDF p. 25</x:v>
      </x:c>
      <x:c r="L64" s="2" t="str">
        <x:v>Accessory</x:v>
      </x:c>
    </x:row>
    <x:row r="65" ht="22" customHeight="1">
      <x:c r="A65" s="2" t="str">
        <x:v>FS36</x:v>
      </x:c>
      <x:c r="B65" s="2" t="str">
        <x:v>Floating Shelf</x:v>
      </x:c>
      <x:c r="C65" s="4" t="n">
        <x:v>42.02</x:v>
      </x:c>
      <x:c r="D65" s="4" t="n">
        <x:v>65.08</x:v>
      </x:c>
      <x:c r="E65" s="4" t="n">
        <x:v>118.52</x:v>
      </x:c>
      <x:c r="F65" s="2" t="n">
        <x:v>0</x:v>
      </x:c>
      <x:c r="G65" s="2" t="n">
        <x:v>0</x:v>
      </x:c>
      <x:c r="H65" s="2" t="n">
        <x:v>0</x:v>
      </x:c>
      <x:c r="I65" s="2" t="str"/>
      <x:c r="J65" s="2" t="str">
        <x:v>Matte White Finish Only; hardware packaged separately.</x:v>
      </x:c>
      <x:c r="K65" s="2" t="str">
        <x:v>PDF p. 25</x:v>
      </x:c>
      <x:c r="L65" s="2" t="str">
        <x:v>Accessory</x:v>
      </x:c>
    </x:row>
    <x:row r="66" ht="22" customHeight="1">
      <x:c r="A66" s="2" t="str">
        <x:v>FSM33</x:v>
      </x:c>
      <x:c r="B66" s="2" t="str">
        <x:v>Special Sink Base Cabinet</x:v>
      </x:c>
      <x:c r="C66" s="4" t="n">
        <x:v>100.78</x:v>
      </x:c>
      <x:c r="D66" s="4" t="n">
        <x:v>118.52</x:v>
      </x:c>
      <x:c r="E66" s="4" t="n">
        <x:v>147.7</x:v>
      </x:c>
      <x:c r="F66" s="2" t="n">
        <x:v>1</x:v>
      </x:c>
      <x:c r="G66" s="2" t="n">
        <x:v>33</x:v>
      </x:c>
      <x:c r="H66" s="2" t="n">
        <x:v>0</x:v>
      </x:c>
      <x:c r="I66" s="2" t="str"/>
      <x:c r="J66" s="2" t="str">
        <x:v>Matte White Finish Only; hardware packaged separately.</x:v>
      </x:c>
      <x:c r="K66" s="2" t="str">
        <x:v>PDF p. 17</x:v>
      </x:c>
      <x:c r="L66" s="2" t="str">
        <x:v>Box + selected fronts</x:v>
      </x:c>
    </x:row>
    <x:row r="67" ht="22" customHeight="1">
      <x:c r="A67" s="2" t="str">
        <x:v>FSM36</x:v>
      </x:c>
      <x:c r="B67" s="2" t="str">
        <x:v>Special Sink Base Cabinet</x:v>
      </x:c>
      <x:c r="C67" s="4" t="n">
        <x:v>105.67</x:v>
      </x:c>
      <x:c r="D67" s="4" t="n">
        <x:v>125.26</x:v>
      </x:c>
      <x:c r="E67" s="4" t="n">
        <x:v>157.49</x:v>
      </x:c>
      <x:c r="F67" s="2" t="n">
        <x:v>1</x:v>
      </x:c>
      <x:c r="G67" s="2" t="n">
        <x:v>36</x:v>
      </x:c>
      <x:c r="H67" s="2" t="n">
        <x:v>0</x:v>
      </x:c>
      <x:c r="I67" s="2" t="str"/>
      <x:c r="J67" s="2" t="str">
        <x:v>Matte White Finish Only; hardware packaged separately.</x:v>
      </x:c>
      <x:c r="K67" s="2" t="str">
        <x:v>PDF p. 17</x:v>
      </x:c>
      <x:c r="L67" s="2" t="str">
        <x:v>Box + selected fronts</x:v>
      </x:c>
    </x:row>
    <x:row r="68" ht="22" customHeight="1">
      <x:c r="A68" s="2" t="str">
        <x:v>FVB12</x:v>
      </x:c>
      <x:c r="B68" s="2" t="str">
        <x:v>Floating Vanity Base Cabinet</x:v>
      </x:c>
      <x:c r="C68" s="4" t="n">
        <x:v>55.28</x:v>
      </x:c>
      <x:c r="D68" s="4" t="n">
        <x:v>61.61</x:v>
      </x:c>
      <x:c r="E68" s="4" t="n">
        <x:v>71.81</x:v>
      </x:c>
      <x:c r="F68" s="2" t="n">
        <x:v>1</x:v>
      </x:c>
      <x:c r="G68" s="2" t="n">
        <x:v>0</x:v>
      </x:c>
      <x:c r="H68" s="2" t="n">
        <x:v>1</x:v>
      </x:c>
      <x:c r="I68" s="2" t="str"/>
      <x:c r="J68" s="2" t="str">
        <x:v>Floating hardware packaged separately; catalog does not state a separate price.</x:v>
      </x:c>
      <x:c r="K68" s="2" t="str">
        <x:v>PDF p. 23</x:v>
      </x:c>
      <x:c r="L68" s="2" t="str">
        <x:v>Box + selected fronts</x:v>
      </x:c>
    </x:row>
    <x:row r="69" ht="22" customHeight="1">
      <x:c r="A69" s="2" t="str">
        <x:v>FVB15</x:v>
      </x:c>
      <x:c r="B69" s="2" t="str">
        <x:v>Floating Vanity Base Cabinet</x:v>
      </x:c>
      <x:c r="C69" s="4" t="n">
        <x:v>59.98</x:v>
      </x:c>
      <x:c r="D69" s="4" t="n">
        <x:v>67.52</x:v>
      </x:c>
      <x:c r="E69" s="4" t="n">
        <x:v>79.97</x:v>
      </x:c>
      <x:c r="F69" s="2" t="n">
        <x:v>1</x:v>
      </x:c>
      <x:c r="G69" s="2" t="n">
        <x:v>0</x:v>
      </x:c>
      <x:c r="H69" s="2" t="n">
        <x:v>1</x:v>
      </x:c>
      <x:c r="I69" s="2" t="str"/>
      <x:c r="J69" s="2" t="str">
        <x:v>Floating hardware packaged separately; catalog does not state a separate price.</x:v>
      </x:c>
      <x:c r="K69" s="2" t="str">
        <x:v>PDF p. 23</x:v>
      </x:c>
      <x:c r="L69" s="2" t="str">
        <x:v>Box + selected fronts</x:v>
      </x:c>
    </x:row>
    <x:row r="70" ht="22" customHeight="1">
      <x:c r="A70" s="2" t="str">
        <x:v>FVB18</x:v>
      </x:c>
      <x:c r="B70" s="2" t="str">
        <x:v>Floating Vanity Base Cabinet</x:v>
      </x:c>
      <x:c r="C70" s="4" t="n">
        <x:v>64.87</x:v>
      </x:c>
      <x:c r="D70" s="4" t="n">
        <x:v>73.85</x:v>
      </x:c>
      <x:c r="E70" s="4" t="n">
        <x:v>88.74</x:v>
      </x:c>
      <x:c r="F70" s="2" t="n">
        <x:v>1</x:v>
      </x:c>
      <x:c r="G70" s="2" t="n">
        <x:v>0</x:v>
      </x:c>
      <x:c r="H70" s="2" t="n">
        <x:v>1</x:v>
      </x:c>
      <x:c r="I70" s="2" t="str"/>
      <x:c r="J70" s="2" t="str">
        <x:v>Floating hardware packaged separately; catalog does not state a separate price.</x:v>
      </x:c>
      <x:c r="K70" s="2" t="str">
        <x:v>PDF p. 23</x:v>
      </x:c>
      <x:c r="L70" s="2" t="str">
        <x:v>Box + selected fronts</x:v>
      </x:c>
    </x:row>
    <x:row r="71" ht="22" customHeight="1">
      <x:c r="A71" s="2" t="str">
        <x:v>FVB21</x:v>
      </x:c>
      <x:c r="B71" s="2" t="str">
        <x:v>Floating Vanity Base Cabinet</x:v>
      </x:c>
      <x:c r="C71" s="4" t="n">
        <x:v>70.18</x:v>
      </x:c>
      <x:c r="D71" s="4" t="n">
        <x:v>81.19</x:v>
      </x:c>
      <x:c r="E71" s="4" t="n">
        <x:v>99.35</x:v>
      </x:c>
      <x:c r="F71" s="2" t="n">
        <x:v>1</x:v>
      </x:c>
      <x:c r="G71" s="2" t="n">
        <x:v>0</x:v>
      </x:c>
      <x:c r="H71" s="2" t="n">
        <x:v>1</x:v>
      </x:c>
      <x:c r="I71" s="2" t="str"/>
      <x:c r="J71" s="2" t="str">
        <x:v>Floating hardware packaged separately; catalog does not state a separate price.</x:v>
      </x:c>
      <x:c r="K71" s="2" t="str">
        <x:v>PDF p. 23</x:v>
      </x:c>
      <x:c r="L71" s="2" t="str">
        <x:v>Box + selected fronts</x:v>
      </x:c>
    </x:row>
    <x:row r="72" ht="22" customHeight="1">
      <x:c r="A72" s="2" t="str">
        <x:v>FVB24</x:v>
      </x:c>
      <x:c r="B72" s="2" t="str">
        <x:v>Floating Vanity Base Cabinet</x:v>
      </x:c>
      <x:c r="C72" s="4" t="n">
        <x:v>78.95</x:v>
      </x:c>
      <x:c r="D72" s="4" t="n">
        <x:v>91.39</x:v>
      </x:c>
      <x:c r="E72" s="4" t="n">
        <x:v>111.59</x:v>
      </x:c>
      <x:c r="F72" s="2" t="n">
        <x:v>1</x:v>
      </x:c>
      <x:c r="G72" s="2" t="n">
        <x:v>0</x:v>
      </x:c>
      <x:c r="H72" s="2" t="n">
        <x:v>2</x:v>
      </x:c>
      <x:c r="I72" s="2" t="str"/>
      <x:c r="J72" s="2" t="str">
        <x:v>Floating hardware packaged separately; catalog does not state a separate price.</x:v>
      </x:c>
      <x:c r="K72" s="2" t="str">
        <x:v>PDF p. 23</x:v>
      </x:c>
      <x:c r="L72" s="2" t="str">
        <x:v>Box + selected fronts</x:v>
      </x:c>
    </x:row>
    <x:row r="73" ht="22" customHeight="1">
      <x:c r="A73" s="2" t="str">
        <x:v>FVB27</x:v>
      </x:c>
      <x:c r="B73" s="2" t="str">
        <x:v>Floating Vanity Base Cabinet</x:v>
      </x:c>
      <x:c r="C73" s="4" t="n">
        <x:v>84.46</x:v>
      </x:c>
      <x:c r="D73" s="4" t="n">
        <x:v>98.33</x:v>
      </x:c>
      <x:c r="E73" s="4" t="n">
        <x:v>120.97</x:v>
      </x:c>
      <x:c r="F73" s="2" t="n">
        <x:v>1</x:v>
      </x:c>
      <x:c r="G73" s="2" t="n">
        <x:v>0</x:v>
      </x:c>
      <x:c r="H73" s="2" t="n">
        <x:v>2</x:v>
      </x:c>
      <x:c r="I73" s="2" t="str"/>
      <x:c r="J73" s="2" t="str">
        <x:v>Floating hardware packaged separately; catalog does not state a separate price.</x:v>
      </x:c>
      <x:c r="K73" s="2" t="str">
        <x:v>PDF p. 23</x:v>
      </x:c>
      <x:c r="L73" s="2" t="str">
        <x:v>Box + selected fronts</x:v>
      </x:c>
    </x:row>
    <x:row r="74" ht="22" customHeight="1">
      <x:c r="A74" s="2" t="str">
        <x:v>FVB30</x:v>
      </x:c>
      <x:c r="B74" s="2" t="str">
        <x:v>Floating Vanity Base Cabinet</x:v>
      </x:c>
      <x:c r="C74" s="4" t="n">
        <x:v>87.92</x:v>
      </x:c>
      <x:c r="D74" s="4" t="n">
        <x:v>103.02</x:v>
      </x:c>
      <x:c r="E74" s="4" t="n">
        <x:v>127.91</x:v>
      </x:c>
      <x:c r="F74" s="2" t="n">
        <x:v>1</x:v>
      </x:c>
      <x:c r="G74" s="2" t="n">
        <x:v>0</x:v>
      </x:c>
      <x:c r="H74" s="2" t="n">
        <x:v>2</x:v>
      </x:c>
      <x:c r="I74" s="2" t="str"/>
      <x:c r="J74" s="2" t="str">
        <x:v>Floating hardware packaged separately; catalog does not state a separate price.</x:v>
      </x:c>
      <x:c r="K74" s="2" t="str">
        <x:v>PDF p. 23</x:v>
      </x:c>
      <x:c r="L74" s="2" t="str">
        <x:v>Box + selected fronts</x:v>
      </x:c>
    </x:row>
    <x:row r="75" ht="22" customHeight="1">
      <x:c r="A75" s="2" t="str">
        <x:v>FVB33</x:v>
      </x:c>
      <x:c r="B75" s="2" t="str">
        <x:v>Floating Vanity Base Cabinet</x:v>
      </x:c>
      <x:c r="C75" s="4" t="n">
        <x:v>93.02</x:v>
      </x:c>
      <x:c r="D75" s="4" t="n">
        <x:v>109.75</x:v>
      </x:c>
      <x:c r="E75" s="4" t="n">
        <x:v>137.29</x:v>
      </x:c>
      <x:c r="F75" s="2" t="n">
        <x:v>1</x:v>
      </x:c>
      <x:c r="G75" s="2" t="n">
        <x:v>0</x:v>
      </x:c>
      <x:c r="H75" s="2" t="n">
        <x:v>2</x:v>
      </x:c>
      <x:c r="I75" s="2" t="str"/>
      <x:c r="J75" s="2" t="str">
        <x:v>Floating hardware packaged separately; catalog does not state a separate price.</x:v>
      </x:c>
      <x:c r="K75" s="2" t="str">
        <x:v>PDF p. 23</x:v>
      </x:c>
      <x:c r="L75" s="2" t="str">
        <x:v>Box + selected fronts</x:v>
      </x:c>
    </x:row>
    <x:row r="76" ht="22" customHeight="1">
      <x:c r="A76" s="2" t="str">
        <x:v>FVB36</x:v>
      </x:c>
      <x:c r="B76" s="2" t="str">
        <x:v>Floating Vanity Base Cabinet</x:v>
      </x:c>
      <x:c r="C76" s="4" t="n">
        <x:v>97.31</x:v>
      </x:c>
      <x:c r="D76" s="4" t="n">
        <x:v>115.26</x:v>
      </x:c>
      <x:c r="E76" s="4" t="n">
        <x:v>144.64</x:v>
      </x:c>
      <x:c r="F76" s="2" t="n">
        <x:v>1</x:v>
      </x:c>
      <x:c r="G76" s="2" t="n">
        <x:v>0</x:v>
      </x:c>
      <x:c r="H76" s="2" t="n">
        <x:v>2</x:v>
      </x:c>
      <x:c r="I76" s="2" t="str"/>
      <x:c r="J76" s="2" t="str">
        <x:v>Floating hardware packaged separately; catalog does not state a separate price.</x:v>
      </x:c>
      <x:c r="K76" s="2" t="str">
        <x:v>PDF p. 23</x:v>
      </x:c>
      <x:c r="L76" s="2" t="str">
        <x:v>Box + selected fronts</x:v>
      </x:c>
    </x:row>
    <x:row r="77" ht="22" customHeight="1">
      <x:c r="A77" s="2" t="str">
        <x:v>FVDB12</x:v>
      </x:c>
      <x:c r="B77" s="2" t="str">
        <x:v>Floating Vanity Drawer Cabinet</x:v>
      </x:c>
      <x:c r="C77" s="4" t="n">
        <x:v>110.36</x:v>
      </x:c>
      <x:c r="D77" s="4" t="n">
        <x:v>117.3</x:v>
      </x:c>
      <x:c r="E77" s="4" t="n">
        <x:v>128.72</x:v>
      </x:c>
      <x:c r="F77" s="2" t="n">
        <x:v>1</x:v>
      </x:c>
      <x:c r="G77" s="2" t="n">
        <x:v>0</x:v>
      </x:c>
      <x:c r="H77" s="2" t="n">
        <x:v>2</x:v>
      </x:c>
      <x:c r="I77" s="2" t="str"/>
      <x:c r="J77" s="2" t="str">
        <x:v>Floating hardware packaged separately; catalog does not state a separate price.</x:v>
      </x:c>
      <x:c r="K77" s="2" t="str">
        <x:v>PDF p. 23</x:v>
      </x:c>
      <x:c r="L77" s="2" t="str">
        <x:v>Box + selected fronts</x:v>
      </x:c>
    </x:row>
    <x:row r="78" ht="22" customHeight="1">
      <x:c r="A78" s="2" t="str">
        <x:v>FVDB15</x:v>
      </x:c>
      <x:c r="B78" s="2" t="str">
        <x:v>Floating Vanity Drawer Cabinet</x:v>
      </x:c>
      <x:c r="C78" s="4" t="n">
        <x:v>117.5</x:v>
      </x:c>
      <x:c r="D78" s="4" t="n">
        <x:v>125.87</x:v>
      </x:c>
      <x:c r="E78" s="4" t="n">
        <x:v>139.33</x:v>
      </x:c>
      <x:c r="F78" s="2" t="n">
        <x:v>1</x:v>
      </x:c>
      <x:c r="G78" s="2" t="n">
        <x:v>0</x:v>
      </x:c>
      <x:c r="H78" s="2" t="n">
        <x:v>2</x:v>
      </x:c>
      <x:c r="I78" s="2" t="str"/>
      <x:c r="J78" s="2" t="str">
        <x:v>Floating hardware packaged separately; catalog does not state a separate price.</x:v>
      </x:c>
      <x:c r="K78" s="2" t="str">
        <x:v>PDF p. 23</x:v>
      </x:c>
      <x:c r="L78" s="2" t="str">
        <x:v>Box + selected fronts</x:v>
      </x:c>
    </x:row>
    <x:row r="79" ht="22" customHeight="1">
      <x:c r="A79" s="2" t="str">
        <x:v>FVDB18</x:v>
      </x:c>
      <x:c r="B79" s="2" t="str">
        <x:v>Floating Vanity Drawer Cabinet</x:v>
      </x:c>
      <x:c r="C79" s="4" t="n">
        <x:v>125.05</x:v>
      </x:c>
      <x:c r="D79" s="4" t="n">
        <x:v>134.64</x:v>
      </x:c>
      <x:c r="E79" s="4" t="n">
        <x:v>150.55</x:v>
      </x:c>
      <x:c r="F79" s="2" t="n">
        <x:v>1</x:v>
      </x:c>
      <x:c r="G79" s="2" t="n">
        <x:v>0</x:v>
      </x:c>
      <x:c r="H79" s="2" t="n">
        <x:v>2</x:v>
      </x:c>
      <x:c r="I79" s="2" t="str"/>
      <x:c r="J79" s="2" t="str">
        <x:v>Floating hardware packaged separately; catalog does not state a separate price.</x:v>
      </x:c>
      <x:c r="K79" s="2" t="str">
        <x:v>PDF p. 23</x:v>
      </x:c>
      <x:c r="L79" s="2" t="str">
        <x:v>Box + selected fronts</x:v>
      </x:c>
    </x:row>
    <x:row r="80" ht="22" customHeight="1">
      <x:c r="A80" s="2" t="str">
        <x:v>FVDB21</x:v>
      </x:c>
      <x:c r="B80" s="2" t="str">
        <x:v>Floating Vanity Drawer Cabinet</x:v>
      </x:c>
      <x:c r="C80" s="4" t="n">
        <x:v>131.99</x:v>
      </x:c>
      <x:c r="D80" s="4" t="n">
        <x:v>143</x:v>
      </x:c>
      <x:c r="E80" s="4" t="n">
        <x:v>161.16</x:v>
      </x:c>
      <x:c r="F80" s="2" t="n">
        <x:v>1</x:v>
      </x:c>
      <x:c r="G80" s="2" t="n">
        <x:v>0</x:v>
      </x:c>
      <x:c r="H80" s="2" t="n">
        <x:v>2</x:v>
      </x:c>
      <x:c r="I80" s="2" t="str"/>
      <x:c r="J80" s="2" t="str">
        <x:v>Floating hardware packaged separately; catalog does not state a separate price.</x:v>
      </x:c>
      <x:c r="K80" s="2" t="str">
        <x:v>PDF p. 23</x:v>
      </x:c>
      <x:c r="L80" s="2" t="str">
        <x:v>Box + selected fronts</x:v>
      </x:c>
    </x:row>
    <x:row r="81" ht="22" customHeight="1">
      <x:c r="A81" s="2" t="str">
        <x:v>FVDB24</x:v>
      </x:c>
      <x:c r="B81" s="2" t="str">
        <x:v>Floating Vanity Drawer Cabinet</x:v>
      </x:c>
      <x:c r="C81" s="4" t="n">
        <x:v>137.9</x:v>
      </x:c>
      <x:c r="D81" s="4" t="n">
        <x:v>150.35</x:v>
      </x:c>
      <x:c r="E81" s="4" t="n">
        <x:v>170.54</x:v>
      </x:c>
      <x:c r="F81" s="2" t="n">
        <x:v>1</x:v>
      </x:c>
      <x:c r="G81" s="2" t="n">
        <x:v>0</x:v>
      </x:c>
      <x:c r="H81" s="2" t="n">
        <x:v>2</x:v>
      </x:c>
      <x:c r="I81" s="2" t="str"/>
      <x:c r="J81" s="2" t="str">
        <x:v>Floating hardware packaged separately; catalog does not state a separate price.</x:v>
      </x:c>
      <x:c r="K81" s="2" t="str">
        <x:v>PDF p. 23</x:v>
      </x:c>
      <x:c r="L81" s="2" t="str">
        <x:v>Box + selected fronts</x:v>
      </x:c>
    </x:row>
    <x:row r="82" ht="22" customHeight="1">
      <x:c r="A82" s="2" t="str">
        <x:v>FVDB27</x:v>
      </x:c>
      <x:c r="B82" s="2" t="str">
        <x:v>Floating Vanity Drawer Cabinet</x:v>
      </x:c>
      <x:c r="C82" s="4" t="n">
        <x:v>144.64</x:v>
      </x:c>
      <x:c r="D82" s="4" t="n">
        <x:v>158.51</x:v>
      </x:c>
      <x:c r="E82" s="4" t="n">
        <x:v>181.15</x:v>
      </x:c>
      <x:c r="F82" s="2" t="n">
        <x:v>1</x:v>
      </x:c>
      <x:c r="G82" s="2" t="n">
        <x:v>0</x:v>
      </x:c>
      <x:c r="H82" s="2" t="n">
        <x:v>2</x:v>
      </x:c>
      <x:c r="I82" s="2" t="str"/>
      <x:c r="J82" s="2" t="str">
        <x:v>Floating hardware packaged separately; catalog does not state a separate price.</x:v>
      </x:c>
      <x:c r="K82" s="2" t="str">
        <x:v>PDF p. 23</x:v>
      </x:c>
      <x:c r="L82" s="2" t="str">
        <x:v>Box + selected fronts</x:v>
      </x:c>
    </x:row>
    <x:row r="83" ht="22" customHeight="1">
      <x:c r="A83" s="2" t="str">
        <x:v>FVDB30</x:v>
      </x:c>
      <x:c r="B83" s="2" t="str">
        <x:v>Floating Vanity Drawer Cabinet</x:v>
      </x:c>
      <x:c r="C83" s="4" t="n">
        <x:v>151.37</x:v>
      </x:c>
      <x:c r="D83" s="4" t="n">
        <x:v>166.46</x:v>
      </x:c>
      <x:c r="E83" s="4" t="n">
        <x:v>191.35</x:v>
      </x:c>
      <x:c r="F83" s="2" t="n">
        <x:v>1</x:v>
      </x:c>
      <x:c r="G83" s="2" t="n">
        <x:v>0</x:v>
      </x:c>
      <x:c r="H83" s="2" t="n">
        <x:v>2</x:v>
      </x:c>
      <x:c r="I83" s="2" t="str"/>
      <x:c r="J83" s="2" t="str">
        <x:v>Floating hardware packaged separately; catalog does not state a separate price.</x:v>
      </x:c>
      <x:c r="K83" s="2" t="str">
        <x:v>PDF p. 23</x:v>
      </x:c>
      <x:c r="L83" s="2" t="str">
        <x:v>Box + selected fronts</x:v>
      </x:c>
    </x:row>
    <x:row r="84" ht="22" customHeight="1">
      <x:c r="A84" s="2" t="str">
        <x:v>FVDB33</x:v>
      </x:c>
      <x:c r="B84" s="2" t="str">
        <x:v>Floating Vanity Drawer Cabinet</x:v>
      </x:c>
      <x:c r="C84" s="4" t="n">
        <x:v>158.1</x:v>
      </x:c>
      <x:c r="D84" s="4" t="n">
        <x:v>174.62</x:v>
      </x:c>
      <x:c r="E84" s="4" t="n">
        <x:v>201.96</x:v>
      </x:c>
      <x:c r="F84" s="2" t="n">
        <x:v>1</x:v>
      </x:c>
      <x:c r="G84" s="2" t="n">
        <x:v>0</x:v>
      </x:c>
      <x:c r="H84" s="2" t="n">
        <x:v>2</x:v>
      </x:c>
      <x:c r="I84" s="2" t="str"/>
      <x:c r="J84" s="2" t="str">
        <x:v>Floating hardware packaged separately; catalog does not state a separate price.</x:v>
      </x:c>
      <x:c r="K84" s="2" t="str">
        <x:v>PDF p. 23</x:v>
      </x:c>
      <x:c r="L84" s="2" t="str">
        <x:v>Box + selected fronts</x:v>
      </x:c>
    </x:row>
    <x:row r="85" ht="22" customHeight="1">
      <x:c r="A85" s="2" t="str">
        <x:v>FVDB36</x:v>
      </x:c>
      <x:c r="B85" s="2" t="str">
        <x:v>Floating Vanity Drawer Cabinet</x:v>
      </x:c>
      <x:c r="C85" s="4" t="n">
        <x:v>164.83</x:v>
      </x:c>
      <x:c r="D85" s="4" t="n">
        <x:v>182.78</x:v>
      </x:c>
      <x:c r="E85" s="4" t="n">
        <x:v>212.16</x:v>
      </x:c>
      <x:c r="F85" s="2" t="n">
        <x:v>1</x:v>
      </x:c>
      <x:c r="G85" s="2" t="n">
        <x:v>0</x:v>
      </x:c>
      <x:c r="H85" s="2" t="n">
        <x:v>2</x:v>
      </x:c>
      <x:c r="I85" s="2" t="str"/>
      <x:c r="J85" s="2" t="str">
        <x:v>Floating hardware packaged separately; catalog does not state a separate price.</x:v>
      </x:c>
      <x:c r="K85" s="2" t="str">
        <x:v>PDF p. 23</x:v>
      </x:c>
      <x:c r="L85" s="2" t="str">
        <x:v>Box + selected fronts</x:v>
      </x:c>
    </x:row>
    <x:row r="86" ht="22" customHeight="1">
      <x:c r="A86" s="2" t="str">
        <x:v>GD-WDC2430</x:v>
      </x:c>
      <x:c r="B86" s="2" t="str">
        <x:v>Aluminum Frame Glass Door</x:v>
      </x:c>
      <x:c r="C86" s="4" t="str">
        <x:v>Unavailable</x:v>
      </x:c>
      <x:c r="D86" s="4" t="n">
        <x:v>31.01</x:v>
      </x:c>
      <x:c r="E86" s="4" t="str">
        <x:v>Unavailable</x:v>
      </x:c>
      <x:c r="F86" s="2" t="n">
        <x:v>0</x:v>
      </x:c>
      <x:c r="G86" s="2" t="n">
        <x:v>0</x:v>
      </x:c>
      <x:c r="H86" s="2" t="n">
        <x:v>0</x:v>
      </x:c>
      <x:c r="I86" s="2" t="str"/>
      <x:c r="J86" s="2" t="str">
        <x:v>Handleless bottom panel and hinges are additional cost; prices not stated here.</x:v>
      </x:c>
      <x:c r="K86" s="2" t="str">
        <x:v>PDF p. 20</x:v>
      </x:c>
      <x:c r="L86" s="2" t="str">
        <x:v>Glass door only</x:v>
      </x:c>
    </x:row>
    <x:row r="87" ht="22" customHeight="1">
      <x:c r="A87" s="2" t="str">
        <x:v>GD-WDC2436</x:v>
      </x:c>
      <x:c r="B87" s="2" t="str">
        <x:v>Aluminum Frame Glass Door</x:v>
      </x:c>
      <x:c r="C87" s="4" t="str">
        <x:v>Unavailable</x:v>
      </x:c>
      <x:c r="D87" s="4" t="n">
        <x:v>36.31</x:v>
      </x:c>
      <x:c r="E87" s="4" t="str">
        <x:v>Unavailable</x:v>
      </x:c>
      <x:c r="F87" s="2" t="n">
        <x:v>0</x:v>
      </x:c>
      <x:c r="G87" s="2" t="n">
        <x:v>0</x:v>
      </x:c>
      <x:c r="H87" s="2" t="n">
        <x:v>0</x:v>
      </x:c>
      <x:c r="I87" s="2" t="str"/>
      <x:c r="J87" s="2" t="str">
        <x:v>Handleless bottom panel and hinges are additional cost; prices not stated here.</x:v>
      </x:c>
      <x:c r="K87" s="2" t="str">
        <x:v>PDF p. 20</x:v>
      </x:c>
      <x:c r="L87" s="2" t="str">
        <x:v>Glass door only</x:v>
      </x:c>
    </x:row>
    <x:row r="88" ht="22" customHeight="1">
      <x:c r="A88" s="2" t="str">
        <x:v>GD-WDC2442</x:v>
      </x:c>
      <x:c r="B88" s="2" t="str">
        <x:v>Aluminum Frame Glass Door</x:v>
      </x:c>
      <x:c r="C88" s="4" t="str">
        <x:v>Unavailable</x:v>
      </x:c>
      <x:c r="D88" s="4" t="n">
        <x:v>47.53</x:v>
      </x:c>
      <x:c r="E88" s="4" t="str">
        <x:v>Unavailable</x:v>
      </x:c>
      <x:c r="F88" s="2" t="n">
        <x:v>0</x:v>
      </x:c>
      <x:c r="G88" s="2" t="n">
        <x:v>0</x:v>
      </x:c>
      <x:c r="H88" s="2" t="n">
        <x:v>0</x:v>
      </x:c>
      <x:c r="I88" s="2" t="str"/>
      <x:c r="J88" s="2" t="str">
        <x:v>Handleless bottom panel and hinges are additional cost; prices not stated here.</x:v>
      </x:c>
      <x:c r="K88" s="2" t="str">
        <x:v>PDF p. 20</x:v>
      </x:c>
      <x:c r="L88" s="2" t="str">
        <x:v>Glass door only</x:v>
      </x:c>
    </x:row>
    <x:row r="89" ht="22" customHeight="1">
      <x:c r="A89" s="2" t="str">
        <x:v>GD1230</x:v>
      </x:c>
      <x:c r="B89" s="2" t="str">
        <x:v>Aluminum Frame Glass Door</x:v>
      </x:c>
      <x:c r="C89" s="4" t="str">
        <x:v>Unavailable</x:v>
      </x:c>
      <x:c r="D89" s="4" t="n">
        <x:v>26.11</x:v>
      </x:c>
      <x:c r="E89" s="4" t="str">
        <x:v>Unavailable</x:v>
      </x:c>
      <x:c r="F89" s="2" t="n">
        <x:v>0</x:v>
      </x:c>
      <x:c r="G89" s="2" t="n">
        <x:v>0</x:v>
      </x:c>
      <x:c r="H89" s="2" t="n">
        <x:v>0</x:v>
      </x:c>
      <x:c r="I89" s="2" t="str"/>
      <x:c r="J89" s="2" t="str">
        <x:v>Handleless bottom panel and hinges are additional cost; prices not stated here.</x:v>
      </x:c>
      <x:c r="K89" s="2" t="str">
        <x:v>PDF p. 20</x:v>
      </x:c>
      <x:c r="L89" s="2" t="str">
        <x:v>Glass door only</x:v>
      </x:c>
    </x:row>
    <x:row r="90" ht="22" customHeight="1">
      <x:c r="A90" s="2" t="str">
        <x:v>GD1236</x:v>
      </x:c>
      <x:c r="B90" s="2" t="str">
        <x:v>Aluminum Frame Glass Door</x:v>
      </x:c>
      <x:c r="C90" s="4" t="str">
        <x:v>Unavailable</x:v>
      </x:c>
      <x:c r="D90" s="4" t="n">
        <x:v>30.6</x:v>
      </x:c>
      <x:c r="E90" s="4" t="str">
        <x:v>Unavailable</x:v>
      </x:c>
      <x:c r="F90" s="2" t="n">
        <x:v>0</x:v>
      </x:c>
      <x:c r="G90" s="2" t="n">
        <x:v>0</x:v>
      </x:c>
      <x:c r="H90" s="2" t="n">
        <x:v>0</x:v>
      </x:c>
      <x:c r="I90" s="2" t="str"/>
      <x:c r="J90" s="2" t="str">
        <x:v>Handleless bottom panel and hinges are additional cost; prices not stated here.</x:v>
      </x:c>
      <x:c r="K90" s="2" t="str">
        <x:v>PDF p. 20</x:v>
      </x:c>
      <x:c r="L90" s="2" t="str">
        <x:v>Glass door only</x:v>
      </x:c>
    </x:row>
    <x:row r="91" ht="22" customHeight="1">
      <x:c r="A91" s="2" t="str">
        <x:v>GD1242</x:v>
      </x:c>
      <x:c r="B91" s="2" t="str">
        <x:v>Aluminum Frame Glass Door</x:v>
      </x:c>
      <x:c r="C91" s="4" t="str">
        <x:v>Unavailable</x:v>
      </x:c>
      <x:c r="D91" s="4" t="n">
        <x:v>36.92</x:v>
      </x:c>
      <x:c r="E91" s="4" t="str">
        <x:v>Unavailable</x:v>
      </x:c>
      <x:c r="F91" s="2" t="n">
        <x:v>0</x:v>
      </x:c>
      <x:c r="G91" s="2" t="n">
        <x:v>0</x:v>
      </x:c>
      <x:c r="H91" s="2" t="n">
        <x:v>0</x:v>
      </x:c>
      <x:c r="I91" s="2" t="str"/>
      <x:c r="J91" s="2" t="str">
        <x:v>Handleless bottom panel and hinges are additional cost; prices not stated here.</x:v>
      </x:c>
      <x:c r="K91" s="2" t="str">
        <x:v>PDF p. 20</x:v>
      </x:c>
      <x:c r="L91" s="2" t="str">
        <x:v>Glass door only</x:v>
      </x:c>
    </x:row>
    <x:row r="92" ht="22" customHeight="1">
      <x:c r="A92" s="2" t="str">
        <x:v>GD1530</x:v>
      </x:c>
      <x:c r="B92" s="2" t="str">
        <x:v>Aluminum Frame Glass Door</x:v>
      </x:c>
      <x:c r="C92" s="4" t="str">
        <x:v>Unavailable</x:v>
      </x:c>
      <x:c r="D92" s="4" t="n">
        <x:v>31.82</x:v>
      </x:c>
      <x:c r="E92" s="4" t="str">
        <x:v>Unavailable</x:v>
      </x:c>
      <x:c r="F92" s="2" t="n">
        <x:v>0</x:v>
      </x:c>
      <x:c r="G92" s="2" t="n">
        <x:v>0</x:v>
      </x:c>
      <x:c r="H92" s="2" t="n">
        <x:v>0</x:v>
      </x:c>
      <x:c r="I92" s="2" t="str"/>
      <x:c r="J92" s="2" t="str">
        <x:v>Handleless bottom panel and hinges are additional cost; prices not stated here.</x:v>
      </x:c>
      <x:c r="K92" s="2" t="str">
        <x:v>PDF p. 20</x:v>
      </x:c>
      <x:c r="L92" s="2" t="str">
        <x:v>Glass door only</x:v>
      </x:c>
    </x:row>
    <x:row r="93" ht="22" customHeight="1">
      <x:c r="A93" s="2" t="str">
        <x:v>GD1536</x:v>
      </x:c>
      <x:c r="B93" s="2" t="str">
        <x:v>Aluminum Frame Glass Door</x:v>
      </x:c>
      <x:c r="C93" s="4" t="str">
        <x:v>Unavailable</x:v>
      </x:c>
      <x:c r="D93" s="4" t="n">
        <x:v>36.31</x:v>
      </x:c>
      <x:c r="E93" s="4" t="str">
        <x:v>Unavailable</x:v>
      </x:c>
      <x:c r="F93" s="2" t="n">
        <x:v>0</x:v>
      </x:c>
      <x:c r="G93" s="2" t="n">
        <x:v>0</x:v>
      </x:c>
      <x:c r="H93" s="2" t="n">
        <x:v>0</x:v>
      </x:c>
      <x:c r="I93" s="2" t="str"/>
      <x:c r="J93" s="2" t="str">
        <x:v>Handleless bottom panel and hinges are additional cost; prices not stated here.</x:v>
      </x:c>
      <x:c r="K93" s="2" t="str">
        <x:v>PDF p. 20</x:v>
      </x:c>
      <x:c r="L93" s="2" t="str">
        <x:v>Glass door only</x:v>
      </x:c>
    </x:row>
    <x:row r="94" ht="22" customHeight="1">
      <x:c r="A94" s="2" t="str">
        <x:v>GD1542</x:v>
      </x:c>
      <x:c r="B94" s="2" t="str">
        <x:v>Aluminum Frame Glass Door</x:v>
      </x:c>
      <x:c r="C94" s="4" t="str">
        <x:v>Unavailable</x:v>
      </x:c>
      <x:c r="D94" s="4" t="n">
        <x:v>41</x:v>
      </x:c>
      <x:c r="E94" s="4" t="str">
        <x:v>Unavailable</x:v>
      </x:c>
      <x:c r="F94" s="2" t="n">
        <x:v>0</x:v>
      </x:c>
      <x:c r="G94" s="2" t="n">
        <x:v>0</x:v>
      </x:c>
      <x:c r="H94" s="2" t="n">
        <x:v>0</x:v>
      </x:c>
      <x:c r="I94" s="2" t="str"/>
      <x:c r="J94" s="2" t="str">
        <x:v>Handleless bottom panel and hinges are additional cost; prices not stated here.</x:v>
      </x:c>
      <x:c r="K94" s="2" t="str">
        <x:v>PDF p. 20</x:v>
      </x:c>
      <x:c r="L94" s="2" t="str">
        <x:v>Glass door only</x:v>
      </x:c>
    </x:row>
    <x:row r="95" ht="22" customHeight="1">
      <x:c r="A95" s="2" t="str">
        <x:v>GD1830</x:v>
      </x:c>
      <x:c r="B95" s="2" t="str">
        <x:v>Aluminum Frame Glass Door</x:v>
      </x:c>
      <x:c r="C95" s="4" t="str">
        <x:v>Unavailable</x:v>
      </x:c>
      <x:c r="D95" s="4" t="n">
        <x:v>35.5</x:v>
      </x:c>
      <x:c r="E95" s="4" t="str">
        <x:v>Unavailable</x:v>
      </x:c>
      <x:c r="F95" s="2" t="n">
        <x:v>0</x:v>
      </x:c>
      <x:c r="G95" s="2" t="n">
        <x:v>0</x:v>
      </x:c>
      <x:c r="H95" s="2" t="n">
        <x:v>0</x:v>
      </x:c>
      <x:c r="I95" s="2" t="str"/>
      <x:c r="J95" s="2" t="str">
        <x:v>Handleless bottom panel and hinges are additional cost; prices not stated here.</x:v>
      </x:c>
      <x:c r="K95" s="2" t="str">
        <x:v>PDF p. 20</x:v>
      </x:c>
      <x:c r="L95" s="2" t="str">
        <x:v>Glass door only</x:v>
      </x:c>
    </x:row>
    <x:row r="96" ht="22" customHeight="1">
      <x:c r="A96" s="2" t="str">
        <x:v>GD1836</x:v>
      </x:c>
      <x:c r="B96" s="2" t="str">
        <x:v>Aluminum Frame Glass Door</x:v>
      </x:c>
      <x:c r="C96" s="4" t="str">
        <x:v>Unavailable</x:v>
      </x:c>
      <x:c r="D96" s="4" t="n">
        <x:v>40.6</x:v>
      </x:c>
      <x:c r="E96" s="4" t="str">
        <x:v>Unavailable</x:v>
      </x:c>
      <x:c r="F96" s="2" t="n">
        <x:v>0</x:v>
      </x:c>
      <x:c r="G96" s="2" t="n">
        <x:v>0</x:v>
      </x:c>
      <x:c r="H96" s="2" t="n">
        <x:v>0</x:v>
      </x:c>
      <x:c r="I96" s="2" t="str"/>
      <x:c r="J96" s="2" t="str">
        <x:v>Handleless bottom panel and hinges are additional cost; prices not stated here.</x:v>
      </x:c>
      <x:c r="K96" s="2" t="str">
        <x:v>PDF p. 20</x:v>
      </x:c>
      <x:c r="L96" s="2" t="str">
        <x:v>Glass door only</x:v>
      </x:c>
    </x:row>
    <x:row r="97" ht="22" customHeight="1">
      <x:c r="A97" s="2" t="str">
        <x:v>GD1842</x:v>
      </x:c>
      <x:c r="B97" s="2" t="str">
        <x:v>Aluminum Frame Glass Door</x:v>
      </x:c>
      <x:c r="C97" s="4" t="str">
        <x:v>Unavailable</x:v>
      </x:c>
      <x:c r="D97" s="4" t="n">
        <x:v>47.53</x:v>
      </x:c>
      <x:c r="E97" s="4" t="str">
        <x:v>Unavailable</x:v>
      </x:c>
      <x:c r="F97" s="2" t="n">
        <x:v>0</x:v>
      </x:c>
      <x:c r="G97" s="2" t="n">
        <x:v>0</x:v>
      </x:c>
      <x:c r="H97" s="2" t="n">
        <x:v>0</x:v>
      </x:c>
      <x:c r="I97" s="2" t="str"/>
      <x:c r="J97" s="2" t="str">
        <x:v>Handleless bottom panel and hinges are additional cost; prices not stated here.</x:v>
      </x:c>
      <x:c r="K97" s="2" t="str">
        <x:v>PDF p. 20</x:v>
      </x:c>
      <x:c r="L97" s="2" t="str">
        <x:v>Glass door only</x:v>
      </x:c>
    </x:row>
    <x:row r="98" ht="22" customHeight="1">
      <x:c r="A98" s="2" t="str">
        <x:v>IBEP24</x:v>
      </x:c>
      <x:c r="B98" s="2" t="str">
        <x:v>Island Base Panel</x:v>
      </x:c>
      <x:c r="C98" s="4" t="n">
        <x:v>17.95</x:v>
      </x:c>
      <x:c r="D98" s="4" t="n">
        <x:v>35.9</x:v>
      </x:c>
      <x:c r="E98" s="4" t="n">
        <x:v>65.28</x:v>
      </x:c>
      <x:c r="F98" s="2" t="n">
        <x:v>0</x:v>
      </x:c>
      <x:c r="G98" s="2" t="n">
        <x:v>0</x:v>
      </x:c>
      <x:c r="H98" s="2" t="n">
        <x:v>0</x:v>
      </x:c>
      <x:c r="I98" s="2" t="str"/>
      <x:c r="J98" s="2" t="str"/>
      <x:c r="K98" s="2" t="str">
        <x:v>PDF p. 24</x:v>
      </x:c>
      <x:c r="L98" s="2" t="str">
        <x:v>Accessory</x:v>
      </x:c>
    </x:row>
    <x:row r="99" ht="22" customHeight="1">
      <x:c r="A99" s="2" t="str">
        <x:v>IBEP36</x:v>
      </x:c>
      <x:c r="B99" s="2" t="str">
        <x:v>Island Base Panel</x:v>
      </x:c>
      <x:c r="C99" s="4" t="n">
        <x:v>25.7</x:v>
      </x:c>
      <x:c r="D99" s="4" t="n">
        <x:v>51.61</x:v>
      </x:c>
      <x:c r="E99" s="4" t="n">
        <x:v>93.84</x:v>
      </x:c>
      <x:c r="F99" s="2" t="n">
        <x:v>0</x:v>
      </x:c>
      <x:c r="G99" s="2" t="n">
        <x:v>0</x:v>
      </x:c>
      <x:c r="H99" s="2" t="n">
        <x:v>0</x:v>
      </x:c>
      <x:c r="I99" s="2" t="str"/>
      <x:c r="J99" s="2" t="str"/>
      <x:c r="K99" s="2" t="str">
        <x:v>PDF p. 24</x:v>
      </x:c>
      <x:c r="L99" s="2" t="str">
        <x:v>Accessory</x:v>
      </x:c>
    </x:row>
    <x:row r="100" ht="22" customHeight="1">
      <x:c r="A100" s="2" t="str">
        <x:v>IBEP48</x:v>
      </x:c>
      <x:c r="B100" s="2" t="str">
        <x:v>Island Base Panel</x:v>
      </x:c>
      <x:c r="C100" s="4" t="n">
        <x:v>33.86</x:v>
      </x:c>
      <x:c r="D100" s="4" t="n">
        <x:v>67.93</x:v>
      </x:c>
      <x:c r="E100" s="4" t="n">
        <x:v>123.42</x:v>
      </x:c>
      <x:c r="F100" s="2" t="n">
        <x:v>0</x:v>
      </x:c>
      <x:c r="G100" s="2" t="n">
        <x:v>0</x:v>
      </x:c>
      <x:c r="H100" s="2" t="n">
        <x:v>0</x:v>
      </x:c>
      <x:c r="I100" s="2" t="str"/>
      <x:c r="J100" s="2" t="str"/>
      <x:c r="K100" s="2" t="str">
        <x:v>PDF p. 24</x:v>
      </x:c>
      <x:c r="L100" s="2" t="str">
        <x:v>Accessory</x:v>
      </x:c>
    </x:row>
    <x:row r="101" ht="22" customHeight="1">
      <x:c r="A101" s="2" t="str">
        <x:v>MOC3084</x:v>
      </x:c>
      <x:c r="B101" s="2" t="str">
        <x:v>Micro-Oven Tall Cabinet</x:v>
      </x:c>
      <x:c r="C101" s="4" t="n">
        <x:v>288.25</x:v>
      </x:c>
      <x:c r="D101" s="4" t="n">
        <x:v>316.81</x:v>
      </x:c>
      <x:c r="E101" s="4" t="n">
        <x:v>363.94</x:v>
      </x:c>
      <x:c r="F101" s="2" t="n">
        <x:v>1</x:v>
      </x:c>
      <x:c r="G101" s="2" t="n">
        <x:v>0</x:v>
      </x:c>
      <x:c r="H101" s="2" t="n">
        <x:v>4</x:v>
      </x:c>
      <x:c r="I101" s="2" t="str"/>
      <x:c r="J101" s="2" t="str"/>
      <x:c r="K101" s="2" t="str">
        <x:v>PDF p. 21</x:v>
      </x:c>
      <x:c r="L101" s="2" t="str">
        <x:v>Box + selected fronts</x:v>
      </x:c>
    </x:row>
    <x:row r="102" ht="22" customHeight="1">
      <x:c r="A102" s="2" t="str">
        <x:v>MOC3090</x:v>
      </x:c>
      <x:c r="B102" s="2" t="str">
        <x:v>Micro-Oven Tall Cabinet</x:v>
      </x:c>
      <x:c r="C102" s="4" t="n">
        <x:v>297.64</x:v>
      </x:c>
      <x:c r="D102" s="4" t="n">
        <x:v>329.66</x:v>
      </x:c>
      <x:c r="E102" s="4" t="n">
        <x:v>382.3</x:v>
      </x:c>
      <x:c r="F102" s="2" t="n">
        <x:v>1</x:v>
      </x:c>
      <x:c r="G102" s="2" t="n">
        <x:v>0</x:v>
      </x:c>
      <x:c r="H102" s="2" t="n">
        <x:v>4</x:v>
      </x:c>
      <x:c r="I102" s="2" t="str"/>
      <x:c r="J102" s="2" t="str"/>
      <x:c r="K102" s="2" t="str">
        <x:v>PDF p. 21</x:v>
      </x:c>
      <x:c r="L102" s="2" t="str">
        <x:v>Box + selected fronts</x:v>
      </x:c>
    </x:row>
    <x:row r="103" ht="22" customHeight="1">
      <x:c r="A103" s="2" t="str">
        <x:v>MOC3096</x:v>
      </x:c>
      <x:c r="B103" s="2" t="str">
        <x:v>Micro-Oven Tall Cabinet</x:v>
      </x:c>
      <x:c r="C103" s="4" t="n">
        <x:v>307.22</x:v>
      </x:c>
      <x:c r="D103" s="4" t="n">
        <x:v>342.92</x:v>
      </x:c>
      <x:c r="E103" s="4" t="n">
        <x:v>401.27</x:v>
      </x:c>
      <x:c r="F103" s="2" t="n">
        <x:v>1</x:v>
      </x:c>
      <x:c r="G103" s="2" t="n">
        <x:v>0</x:v>
      </x:c>
      <x:c r="H103" s="2" t="n">
        <x:v>4</x:v>
      </x:c>
      <x:c r="I103" s="2" t="str"/>
      <x:c r="J103" s="2" t="str"/>
      <x:c r="K103" s="2" t="str">
        <x:v>PDF p. 21</x:v>
      </x:c>
      <x:c r="L103" s="2" t="str">
        <x:v>Box + selected fronts</x:v>
      </x:c>
    </x:row>
    <x:row r="104" ht="22" customHeight="1">
      <x:c r="A104" s="2" t="str">
        <x:v>PC1884</x:v>
      </x:c>
      <x:c r="B104" s="2" t="str">
        <x:v>Single Pantry Cabinet</x:v>
      </x:c>
      <x:c r="C104" s="4" t="n">
        <x:v>188.09</x:v>
      </x:c>
      <x:c r="D104" s="4" t="n">
        <x:v>219.91</x:v>
      </x:c>
      <x:c r="E104" s="4" t="n">
        <x:v>271.93</x:v>
      </x:c>
      <x:c r="F104" s="2" t="n">
        <x:v>1</x:v>
      </x:c>
      <x:c r="G104" s="2" t="n">
        <x:v>0</x:v>
      </x:c>
      <x:c r="H104" s="2" t="n">
        <x:v>2</x:v>
      </x:c>
      <x:c r="I104" s="2" t="str"/>
      <x:c r="J104" s="2" t="str"/>
      <x:c r="K104" s="2" t="str">
        <x:v>PDF p. 21</x:v>
      </x:c>
      <x:c r="L104" s="2" t="str">
        <x:v>Box + selected fronts</x:v>
      </x:c>
    </x:row>
    <x:row r="105" ht="22" customHeight="1">
      <x:c r="A105" s="2" t="str">
        <x:v>PC1890</x:v>
      </x:c>
      <x:c r="B105" s="2" t="str">
        <x:v>Single Pantry Cabinet</x:v>
      </x:c>
      <x:c r="C105" s="4" t="n">
        <x:v>195.64</x:v>
      </x:c>
      <x:c r="D105" s="4" t="n">
        <x:v>229.5</x:v>
      </x:c>
      <x:c r="E105" s="4" t="n">
        <x:v>284.78</x:v>
      </x:c>
      <x:c r="F105" s="2" t="n">
        <x:v>1</x:v>
      </x:c>
      <x:c r="G105" s="2" t="n">
        <x:v>0</x:v>
      </x:c>
      <x:c r="H105" s="2" t="n">
        <x:v>2</x:v>
      </x:c>
      <x:c r="I105" s="2" t="str"/>
      <x:c r="J105" s="2" t="str"/>
      <x:c r="K105" s="2" t="str">
        <x:v>PDF p. 21</x:v>
      </x:c>
      <x:c r="L105" s="2" t="str">
        <x:v>Box + selected fronts</x:v>
      </x:c>
    </x:row>
    <x:row r="106" ht="22" customHeight="1">
      <x:c r="A106" s="2" t="str">
        <x:v>PC1896</x:v>
      </x:c>
      <x:c r="B106" s="2" t="str">
        <x:v>Single Pantry Cabinet</x:v>
      </x:c>
      <x:c r="C106" s="4" t="n">
        <x:v>203.59</x:v>
      </x:c>
      <x:c r="D106" s="4" t="n">
        <x:v>239.5</x:v>
      </x:c>
      <x:c r="E106" s="4" t="n">
        <x:v>298.04</x:v>
      </x:c>
      <x:c r="F106" s="2" t="n">
        <x:v>1</x:v>
      </x:c>
      <x:c r="G106" s="2" t="n">
        <x:v>0</x:v>
      </x:c>
      <x:c r="H106" s="2" t="n">
        <x:v>2</x:v>
      </x:c>
      <x:c r="I106" s="2" t="str"/>
      <x:c r="J106" s="2" t="str"/>
      <x:c r="K106" s="2" t="str">
        <x:v>PDF p. 21</x:v>
      </x:c>
      <x:c r="L106" s="2" t="str">
        <x:v>Box + selected fronts</x:v>
      </x:c>
    </x:row>
    <x:row r="107" ht="22" customHeight="1">
      <x:c r="A107" s="2" t="str">
        <x:v>PC2484</x:v>
      </x:c>
      <x:c r="B107" s="2" t="str">
        <x:v>Double Pantry Cabinet</x:v>
      </x:c>
      <x:c r="C107" s="4" t="n">
        <x:v>229.5</x:v>
      </x:c>
      <x:c r="D107" s="4" t="n">
        <x:v>273.36</x:v>
      </x:c>
      <x:c r="E107" s="4" t="n">
        <x:v>345.58</x:v>
      </x:c>
      <x:c r="F107" s="2" t="n">
        <x:v>1</x:v>
      </x:c>
      <x:c r="G107" s="2" t="n">
        <x:v>0</x:v>
      </x:c>
      <x:c r="H107" s="2" t="n">
        <x:v>4</x:v>
      </x:c>
      <x:c r="I107" s="2" t="str"/>
      <x:c r="J107" s="2" t="str"/>
      <x:c r="K107" s="2" t="str">
        <x:v>PDF p. 21</x:v>
      </x:c>
      <x:c r="L107" s="2" t="str">
        <x:v>Box + selected fronts</x:v>
      </x:c>
    </x:row>
    <x:row r="108" ht="22" customHeight="1">
      <x:c r="A108" s="2" t="str">
        <x:v>PC2490</x:v>
      </x:c>
      <x:c r="B108" s="2" t="str">
        <x:v>Double Pantry Cabinet</x:v>
      </x:c>
      <x:c r="C108" s="4" t="n">
        <x:v>238.48</x:v>
      </x:c>
      <x:c r="D108" s="4" t="n">
        <x:v>285.4</x:v>
      </x:c>
      <x:c r="E108" s="4" t="n">
        <x:v>362.1</x:v>
      </x:c>
      <x:c r="F108" s="2" t="n">
        <x:v>1</x:v>
      </x:c>
      <x:c r="G108" s="2" t="n">
        <x:v>0</x:v>
      </x:c>
      <x:c r="H108" s="2" t="n">
        <x:v>4</x:v>
      </x:c>
      <x:c r="I108" s="2" t="str"/>
      <x:c r="J108" s="2" t="str"/>
      <x:c r="K108" s="2" t="str">
        <x:v>PDF p. 21</x:v>
      </x:c>
      <x:c r="L108" s="2" t="str">
        <x:v>Box + selected fronts</x:v>
      </x:c>
    </x:row>
    <x:row r="109" ht="22" customHeight="1">
      <x:c r="A109" s="2" t="str">
        <x:v>PC2496</x:v>
      </x:c>
      <x:c r="B109" s="2" t="str">
        <x:v>Double Pantry Cabinet</x:v>
      </x:c>
      <x:c r="C109" s="4" t="n">
        <x:v>247.04</x:v>
      </x:c>
      <x:c r="D109" s="4" t="n">
        <x:v>296.41</x:v>
      </x:c>
      <x:c r="E109" s="4" t="n">
        <x:v>377.81</x:v>
      </x:c>
      <x:c r="F109" s="2" t="n">
        <x:v>1</x:v>
      </x:c>
      <x:c r="G109" s="2" t="n">
        <x:v>0</x:v>
      </x:c>
      <x:c r="H109" s="2" t="n">
        <x:v>4</x:v>
      </x:c>
      <x:c r="I109" s="2" t="str"/>
      <x:c r="J109" s="2" t="str"/>
      <x:c r="K109" s="2" t="str">
        <x:v>PDF p. 21</x:v>
      </x:c>
      <x:c r="L109" s="2" t="str">
        <x:v>Box + selected fronts</x:v>
      </x:c>
    </x:row>
    <x:row r="110" ht="22" customHeight="1">
      <x:c r="A110" s="2" t="str">
        <x:v>PC3084</x:v>
      </x:c>
      <x:c r="B110" s="2" t="str">
        <x:v>Double Pantry Cabinet</x:v>
      </x:c>
      <x:c r="C110" s="4" t="n">
        <x:v>257.45</x:v>
      </x:c>
      <x:c r="D110" s="4" t="n">
        <x:v>311.1</x:v>
      </x:c>
      <x:c r="E110" s="4" t="n">
        <x:v>399.23</x:v>
      </x:c>
      <x:c r="F110" s="2" t="n">
        <x:v>1</x:v>
      </x:c>
      <x:c r="G110" s="2" t="n">
        <x:v>0</x:v>
      </x:c>
      <x:c r="H110" s="2" t="n">
        <x:v>4</x:v>
      </x:c>
      <x:c r="I110" s="2" t="str"/>
      <x:c r="J110" s="2" t="str"/>
      <x:c r="K110" s="2" t="str">
        <x:v>PDF p. 21</x:v>
      </x:c>
      <x:c r="L110" s="2" t="str">
        <x:v>Box + selected fronts</x:v>
      </x:c>
    </x:row>
    <x:row r="111" ht="22" customHeight="1">
      <x:c r="A111" s="2" t="str">
        <x:v>PC3090</x:v>
      </x:c>
      <x:c r="B111" s="2" t="str">
        <x:v>Double Pantry Cabinet</x:v>
      </x:c>
      <x:c r="C111" s="4" t="n">
        <x:v>267.04</x:v>
      </x:c>
      <x:c r="D111" s="4" t="n">
        <x:v>324.36</x:v>
      </x:c>
      <x:c r="E111" s="4" t="n">
        <x:v>418</x:v>
      </x:c>
      <x:c r="F111" s="2" t="n">
        <x:v>1</x:v>
      </x:c>
      <x:c r="G111" s="2" t="n">
        <x:v>0</x:v>
      </x:c>
      <x:c r="H111" s="2" t="n">
        <x:v>4</x:v>
      </x:c>
      <x:c r="I111" s="2" t="str"/>
      <x:c r="J111" s="2" t="str"/>
      <x:c r="K111" s="2" t="str">
        <x:v>PDF p. 21</x:v>
      </x:c>
      <x:c r="L111" s="2" t="str">
        <x:v>Box + selected fronts</x:v>
      </x:c>
    </x:row>
    <x:row r="112" ht="22" customHeight="1">
      <x:c r="A112" s="2" t="str">
        <x:v>PC3096</x:v>
      </x:c>
      <x:c r="B112" s="2" t="str">
        <x:v>Double Pantry Cabinet</x:v>
      </x:c>
      <x:c r="C112" s="4" t="n">
        <x:v>276.83</x:v>
      </x:c>
      <x:c r="D112" s="4" t="n">
        <x:v>337.62</x:v>
      </x:c>
      <x:c r="E112" s="4" t="n">
        <x:v>436.97</x:v>
      </x:c>
      <x:c r="F112" s="2" t="n">
        <x:v>1</x:v>
      </x:c>
      <x:c r="G112" s="2" t="n">
        <x:v>0</x:v>
      </x:c>
      <x:c r="H112" s="2" t="n">
        <x:v>4</x:v>
      </x:c>
      <x:c r="I112" s="2" t="str"/>
      <x:c r="J112" s="2" t="str"/>
      <x:c r="K112" s="2" t="str">
        <x:v>PDF p. 21</x:v>
      </x:c>
      <x:c r="L112" s="2" t="str">
        <x:v>Box + selected fronts</x:v>
      </x:c>
    </x:row>
    <x:row r="113" ht="22" customHeight="1">
      <x:c r="A113" s="2" t="str">
        <x:v>PNL34.5x96x3/4</x:v>
      </x:c>
      <x:c r="B113" s="2" t="str">
        <x:v>Match End Panel</x:v>
      </x:c>
      <x:c r="C113" s="4" t="n">
        <x:v>64.67</x:v>
      </x:c>
      <x:c r="D113" s="4" t="n">
        <x:v>129.34</x:v>
      </x:c>
      <x:c r="E113" s="4" t="n">
        <x:v>235.21</x:v>
      </x:c>
      <x:c r="F113" s="2" t="n">
        <x:v>0</x:v>
      </x:c>
      <x:c r="G113" s="2" t="n">
        <x:v>0</x:v>
      </x:c>
      <x:c r="H113" s="2" t="n">
        <x:v>0</x:v>
      </x:c>
      <x:c r="I113" s="2" t="str"/>
      <x:c r="J113" s="2" t="str"/>
      <x:c r="K113" s="2" t="str">
        <x:v>PDF p. 24</x:v>
      </x:c>
      <x:c r="L113" s="2" t="str">
        <x:v>Accessory</x:v>
      </x:c>
    </x:row>
    <x:row r="114" ht="22" customHeight="1">
      <x:c r="A114" s="2" t="str">
        <x:v>REP8425</x:v>
      </x:c>
      <x:c r="B114" s="2" t="str">
        <x:v>Match End Panel</x:v>
      </x:c>
      <x:c r="C114" s="4" t="n">
        <x:v>40.6</x:v>
      </x:c>
      <x:c r="D114" s="4" t="n">
        <x:v>81.19</x:v>
      </x:c>
      <x:c r="E114" s="4" t="n">
        <x:v>147.7</x:v>
      </x:c>
      <x:c r="F114" s="2" t="n">
        <x:v>0</x:v>
      </x:c>
      <x:c r="G114" s="2" t="n">
        <x:v>0</x:v>
      </x:c>
      <x:c r="H114" s="2" t="n">
        <x:v>0</x:v>
      </x:c>
      <x:c r="I114" s="2" t="str"/>
      <x:c r="J114" s="2" t="str"/>
      <x:c r="K114" s="2" t="str">
        <x:v>PDF p. 24</x:v>
      </x:c>
      <x:c r="L114" s="2" t="str">
        <x:v>Accessory</x:v>
      </x:c>
    </x:row>
    <x:row r="115" ht="22" customHeight="1">
      <x:c r="A115" s="2" t="str">
        <x:v>REP9025</x:v>
      </x:c>
      <x:c r="B115" s="2" t="str">
        <x:v>Match End Panel</x:v>
      </x:c>
      <x:c r="C115" s="4" t="n">
        <x:v>43.25</x:v>
      </x:c>
      <x:c r="D115" s="4" t="n">
        <x:v>86.7</x:v>
      </x:c>
      <x:c r="E115" s="4" t="n">
        <x:v>157.69</x:v>
      </x:c>
      <x:c r="F115" s="2" t="n">
        <x:v>0</x:v>
      </x:c>
      <x:c r="G115" s="2" t="n">
        <x:v>0</x:v>
      </x:c>
      <x:c r="H115" s="2" t="n">
        <x:v>0</x:v>
      </x:c>
      <x:c r="I115" s="2" t="str"/>
      <x:c r="J115" s="2" t="str"/>
      <x:c r="K115" s="2" t="str">
        <x:v>PDF p. 24</x:v>
      </x:c>
      <x:c r="L115" s="2" t="str">
        <x:v>Accessory</x:v>
      </x:c>
    </x:row>
    <x:row r="116" ht="22" customHeight="1">
      <x:c r="A116" s="2" t="str">
        <x:v>REP9625</x:v>
      </x:c>
      <x:c r="B116" s="2" t="str">
        <x:v>Match End Panel</x:v>
      </x:c>
      <x:c r="C116" s="4" t="n">
        <x:v>46.31</x:v>
      </x:c>
      <x:c r="D116" s="4" t="n">
        <x:v>92.62</x:v>
      </x:c>
      <x:c r="E116" s="4" t="n">
        <x:v>168.5</x:v>
      </x:c>
      <x:c r="F116" s="2" t="n">
        <x:v>0</x:v>
      </x:c>
      <x:c r="G116" s="2" t="n">
        <x:v>0</x:v>
      </x:c>
      <x:c r="H116" s="2" t="n">
        <x:v>0</x:v>
      </x:c>
      <x:c r="I116" s="2" t="str"/>
      <x:c r="J116" s="2" t="str"/>
      <x:c r="K116" s="2" t="str">
        <x:v>PDF p. 24</x:v>
      </x:c>
      <x:c r="L116" s="2" t="str">
        <x:v>Accessory</x:v>
      </x:c>
    </x:row>
    <x:row r="117" ht="22" customHeight="1">
      <x:c r="A117" s="2" t="str">
        <x:v>ROT18</x:v>
      </x:c>
      <x:c r="B117" s="2" t="str">
        <x:v>Roll Out Tray</x:v>
      </x:c>
      <x:c r="C117" s="4" t="n">
        <x:v>41.82</x:v>
      </x:c>
      <x:c r="D117" s="4" t="n">
        <x:v>41.82</x:v>
      </x:c>
      <x:c r="E117" s="4" t="n">
        <x:v>41.82</x:v>
      </x:c>
      <x:c r="F117" s="2" t="n">
        <x:v>0</x:v>
      </x:c>
      <x:c r="G117" s="2" t="n">
        <x:v>0</x:v>
      </x:c>
      <x:c r="H117" s="2" t="n">
        <x:v>0</x:v>
      </x:c>
      <x:c r="I117" s="2" t="str"/>
      <x:c r="J117" s="2" t="str"/>
      <x:c r="K117" s="2" t="str">
        <x:v>PDF p. 24</x:v>
      </x:c>
      <x:c r="L117" s="2" t="str">
        <x:v>Accessory</x:v>
      </x:c>
    </x:row>
    <x:row r="118" ht="22" customHeight="1">
      <x:c r="A118" s="2" t="str">
        <x:v>ROT24</x:v>
      </x:c>
      <x:c r="B118" s="2" t="str">
        <x:v>Roll Out Tray</x:v>
      </x:c>
      <x:c r="C118" s="4" t="n">
        <x:v>47.74</x:v>
      </x:c>
      <x:c r="D118" s="4" t="n">
        <x:v>47.74</x:v>
      </x:c>
      <x:c r="E118" s="4" t="n">
        <x:v>47.74</x:v>
      </x:c>
      <x:c r="F118" s="2" t="n">
        <x:v>0</x:v>
      </x:c>
      <x:c r="G118" s="2" t="n">
        <x:v>0</x:v>
      </x:c>
      <x:c r="H118" s="2" t="n">
        <x:v>0</x:v>
      </x:c>
      <x:c r="I118" s="2" t="str"/>
      <x:c r="J118" s="2" t="str"/>
      <x:c r="K118" s="2" t="str">
        <x:v>PDF p. 24</x:v>
      </x:c>
      <x:c r="L118" s="2" t="str">
        <x:v>Accessory</x:v>
      </x:c>
    </x:row>
    <x:row r="119" ht="22" customHeight="1">
      <x:c r="A119" s="2" t="str">
        <x:v>ROT30</x:v>
      </x:c>
      <x:c r="B119" s="2" t="str">
        <x:v>Roll Out Tray</x:v>
      </x:c>
      <x:c r="C119" s="4" t="n">
        <x:v>53.65</x:v>
      </x:c>
      <x:c r="D119" s="4" t="n">
        <x:v>53.65</x:v>
      </x:c>
      <x:c r="E119" s="4" t="n">
        <x:v>53.65</x:v>
      </x:c>
      <x:c r="F119" s="2" t="n">
        <x:v>0</x:v>
      </x:c>
      <x:c r="G119" s="2" t="n">
        <x:v>0</x:v>
      </x:c>
      <x:c r="H119" s="2" t="n">
        <x:v>0</x:v>
      </x:c>
      <x:c r="I119" s="2" t="str"/>
      <x:c r="J119" s="2" t="str"/>
      <x:c r="K119" s="2" t="str">
        <x:v>PDF p. 24</x:v>
      </x:c>
      <x:c r="L119" s="2" t="str">
        <x:v>Accessory</x:v>
      </x:c>
    </x:row>
    <x:row r="120" ht="22" customHeight="1">
      <x:c r="A120" s="2" t="str">
        <x:v>ROT36</x:v>
      </x:c>
      <x:c r="B120" s="2" t="str">
        <x:v>Roll Out Tray</x:v>
      </x:c>
      <x:c r="C120" s="4" t="n">
        <x:v>59.77</x:v>
      </x:c>
      <x:c r="D120" s="4" t="n">
        <x:v>59.77</x:v>
      </x:c>
      <x:c r="E120" s="4" t="n">
        <x:v>59.77</x:v>
      </x:c>
      <x:c r="F120" s="2" t="n">
        <x:v>0</x:v>
      </x:c>
      <x:c r="G120" s="2" t="n">
        <x:v>0</x:v>
      </x:c>
      <x:c r="H120" s="2" t="n">
        <x:v>0</x:v>
      </x:c>
      <x:c r="I120" s="2" t="str"/>
      <x:c r="J120" s="2" t="str"/>
      <x:c r="K120" s="2" t="str">
        <x:v>PDF p. 24</x:v>
      </x:c>
      <x:c r="L120" s="2" t="str">
        <x:v>Accessory</x:v>
      </x:c>
    </x:row>
    <x:row r="121" ht="22" customHeight="1">
      <x:c r="A121" s="2" t="str">
        <x:v>SB30</x:v>
      </x:c>
      <x:c r="B121" s="2" t="str">
        <x:v>Sink Base Cabinet</x:v>
      </x:c>
      <x:c r="C121" s="4" t="n">
        <x:v>83.44</x:v>
      </x:c>
      <x:c r="D121" s="4" t="n">
        <x:v>102.61</x:v>
      </x:c>
      <x:c r="E121" s="4" t="n">
        <x:v>134.23</x:v>
      </x:c>
      <x:c r="F121" s="2" t="n">
        <x:v>1</x:v>
      </x:c>
      <x:c r="G121" s="2" t="n">
        <x:v>30</x:v>
      </x:c>
      <x:c r="H121" s="2" t="n">
        <x:v>2</x:v>
      </x:c>
      <x:c r="I121" s="2" t="str"/>
      <x:c r="J121" s="2" t="str"/>
      <x:c r="K121" s="2" t="str">
        <x:v>PDF p. 16</x:v>
      </x:c>
      <x:c r="L121" s="2" t="str">
        <x:v>Box + selected fronts</x:v>
      </x:c>
    </x:row>
    <x:row r="122" ht="22" customHeight="1">
      <x:c r="A122" s="2" t="str">
        <x:v>SB33</x:v>
      </x:c>
      <x:c r="B122" s="2" t="str">
        <x:v>Sink Base Cabinet</x:v>
      </x:c>
      <x:c r="C122" s="4" t="n">
        <x:v>86.9</x:v>
      </x:c>
      <x:c r="D122" s="4" t="n">
        <x:v>107.92</x:v>
      </x:c>
      <x:c r="E122" s="4" t="n">
        <x:v>142.39</x:v>
      </x:c>
      <x:c r="F122" s="2" t="n">
        <x:v>1</x:v>
      </x:c>
      <x:c r="G122" s="2" t="n">
        <x:v>33</x:v>
      </x:c>
      <x:c r="H122" s="2" t="n">
        <x:v>2</x:v>
      </x:c>
      <x:c r="I122" s="2" t="str"/>
      <x:c r="J122" s="2" t="str"/>
      <x:c r="K122" s="2" t="str">
        <x:v>PDF p. 16</x:v>
      </x:c>
      <x:c r="L122" s="2" t="str">
        <x:v>Box + selected fronts</x:v>
      </x:c>
    </x:row>
    <x:row r="123" ht="22" customHeight="1">
      <x:c r="A123" s="2" t="str">
        <x:v>SB36</x:v>
      </x:c>
      <x:c r="B123" s="2" t="str">
        <x:v>Sink Base Cabinet</x:v>
      </x:c>
      <x:c r="C123" s="4" t="n">
        <x:v>90.78</x:v>
      </x:c>
      <x:c r="D123" s="4" t="n">
        <x:v>113.42</x:v>
      </x:c>
      <x:c r="E123" s="4" t="n">
        <x:v>150.76</x:v>
      </x:c>
      <x:c r="F123" s="2" t="n">
        <x:v>1</x:v>
      </x:c>
      <x:c r="G123" s="2" t="n">
        <x:v>36</x:v>
      </x:c>
      <x:c r="H123" s="2" t="n">
        <x:v>2</x:v>
      </x:c>
      <x:c r="I123" s="2" t="str"/>
      <x:c r="J123" s="2" t="str"/>
      <x:c r="K123" s="2" t="str">
        <x:v>PDF p. 16</x:v>
      </x:c>
      <x:c r="L123" s="2" t="str">
        <x:v>Box + selected fronts</x:v>
      </x:c>
    </x:row>
    <x:row r="124" ht="22" customHeight="1">
      <x:c r="A124" s="2" t="str">
        <x:v>SB39</x:v>
      </x:c>
      <x:c r="B124" s="2" t="str">
        <x:v>Sink Base Cabinet</x:v>
      </x:c>
      <x:c r="C124" s="4" t="n">
        <x:v>99.35</x:v>
      </x:c>
      <x:c r="D124" s="4" t="n">
        <x:v>124.03</x:v>
      </x:c>
      <x:c r="E124" s="4" t="n">
        <x:v>164.63</x:v>
      </x:c>
      <x:c r="F124" s="2" t="n">
        <x:v>1</x:v>
      </x:c>
      <x:c r="G124" s="2" t="n">
        <x:v>39</x:v>
      </x:c>
      <x:c r="H124" s="2" t="n">
        <x:v>2</x:v>
      </x:c>
      <x:c r="I124" s="2" t="str"/>
      <x:c r="J124" s="2" t="str"/>
      <x:c r="K124" s="2" t="str">
        <x:v>PDF p. 16</x:v>
      </x:c>
      <x:c r="L124" s="2" t="str">
        <x:v>Box + selected fronts</x:v>
      </x:c>
    </x:row>
    <x:row r="125" ht="22" customHeight="1">
      <x:c r="A125" s="2" t="str">
        <x:v>SP09L</x:v>
      </x:c>
      <x:c r="B125" s="2" t="str">
        <x:v>Base Spice Rack Cabinet</x:v>
      </x:c>
      <x:c r="C125" s="4" t="n">
        <x:v>112.61</x:v>
      </x:c>
      <x:c r="D125" s="4" t="n">
        <x:v>118.32</x:v>
      </x:c>
      <x:c r="E125" s="4" t="n">
        <x:v>127.91</x:v>
      </x:c>
      <x:c r="F125" s="2" t="n">
        <x:v>1</x:v>
      </x:c>
      <x:c r="G125" s="2" t="n">
        <x:v>9</x:v>
      </x:c>
      <x:c r="H125" s="2" t="n">
        <x:v>1</x:v>
      </x:c>
      <x:c r="I125" s="2" t="str"/>
      <x:c r="J125" s="2" t="str">
        <x:v>Catalog states door and hardware preassembled with box, hardware price included; separate front columns retained as printed.</x:v>
      </x:c>
      <x:c r="K125" s="2" t="str">
        <x:v>PDF p. 17</x:v>
      </x:c>
      <x:c r="L125" s="2" t="str">
        <x:v>Box + selected fronts</x:v>
      </x:c>
    </x:row>
    <x:row r="126" ht="22" customHeight="1">
      <x:c r="A126" s="2" t="str">
        <x:v>SP09R</x:v>
      </x:c>
      <x:c r="B126" s="2" t="str">
        <x:v>Base Spice Rack Cabinet</x:v>
      </x:c>
      <x:c r="C126" s="4" t="n">
        <x:v>112.61</x:v>
      </x:c>
      <x:c r="D126" s="4" t="n">
        <x:v>118.32</x:v>
      </x:c>
      <x:c r="E126" s="4" t="n">
        <x:v>127.91</x:v>
      </x:c>
      <x:c r="F126" s="2" t="n">
        <x:v>1</x:v>
      </x:c>
      <x:c r="G126" s="2" t="n">
        <x:v>9</x:v>
      </x:c>
      <x:c r="H126" s="2" t="n">
        <x:v>1</x:v>
      </x:c>
      <x:c r="I126" s="2" t="str"/>
      <x:c r="J126" s="2" t="str">
        <x:v>Catalog states door and hardware preassembled with box, hardware price included; separate front columns retained as printed.</x:v>
      </x:c>
      <x:c r="K126" s="2" t="str">
        <x:v>PDF p. 17</x:v>
      </x:c>
      <x:c r="L126" s="2" t="str">
        <x:v>Box + selected fronts</x:v>
      </x:c>
    </x:row>
    <x:row r="127" ht="22" customHeight="1">
      <x:c r="A127" s="2" t="str">
        <x:v>SP12L</x:v>
      </x:c>
      <x:c r="B127" s="2" t="str">
        <x:v>Base Spice Rack Cabinet</x:v>
      </x:c>
      <x:c r="C127" s="4" t="n">
        <x:v>123.62</x:v>
      </x:c>
      <x:c r="D127" s="4" t="n">
        <x:v>131.17</x:v>
      </x:c>
      <x:c r="E127" s="4" t="n">
        <x:v>143.62</x:v>
      </x:c>
      <x:c r="F127" s="2" t="n">
        <x:v>1</x:v>
      </x:c>
      <x:c r="G127" s="2" t="n">
        <x:v>12</x:v>
      </x:c>
      <x:c r="H127" s="2" t="n">
        <x:v>1</x:v>
      </x:c>
      <x:c r="I127" s="2" t="str"/>
      <x:c r="J127" s="2" t="str">
        <x:v>Catalog states door and hardware preassembled with box, hardware price included; separate front columns retained as printed.</x:v>
      </x:c>
      <x:c r="K127" s="2" t="str">
        <x:v>PDF p. 17</x:v>
      </x:c>
      <x:c r="L127" s="2" t="str">
        <x:v>Box + selected fronts</x:v>
      </x:c>
    </x:row>
    <x:row r="128" ht="22" customHeight="1">
      <x:c r="A128" s="2" t="str">
        <x:v>SP12R</x:v>
      </x:c>
      <x:c r="B128" s="2" t="str">
        <x:v>Base Spice Rack Cabinet</x:v>
      </x:c>
      <x:c r="C128" s="4" t="n">
        <x:v>123.62</x:v>
      </x:c>
      <x:c r="D128" s="4" t="n">
        <x:v>131.17</x:v>
      </x:c>
      <x:c r="E128" s="4" t="n">
        <x:v>143.62</x:v>
      </x:c>
      <x:c r="F128" s="2" t="n">
        <x:v>1</x:v>
      </x:c>
      <x:c r="G128" s="2" t="n">
        <x:v>12</x:v>
      </x:c>
      <x:c r="H128" s="2" t="n">
        <x:v>1</x:v>
      </x:c>
      <x:c r="I128" s="2" t="str"/>
      <x:c r="J128" s="2" t="str">
        <x:v>Catalog states door and hardware preassembled with box, hardware price included; separate front columns retained as printed.</x:v>
      </x:c>
      <x:c r="K128" s="2" t="str">
        <x:v>PDF p. 17</x:v>
      </x:c>
      <x:c r="L128" s="2" t="str">
        <x:v>Box + selected fronts</x:v>
      </x:c>
    </x:row>
    <x:row r="129" ht="22" customHeight="1">
      <x:c r="A129" s="2" t="str">
        <x:v>TF396</x:v>
      </x:c>
      <x:c r="B129" s="2" t="str">
        <x:v>Filler</x:v>
      </x:c>
      <x:c r="C129" s="4" t="n">
        <x:v>18.16</x:v>
      </x:c>
      <x:c r="D129" s="4" t="n">
        <x:v>36.52</x:v>
      </x:c>
      <x:c r="E129" s="4" t="n">
        <x:v>66.3</x:v>
      </x:c>
      <x:c r="F129" s="2" t="n">
        <x:v>0</x:v>
      </x:c>
      <x:c r="G129" s="2" t="n">
        <x:v>0</x:v>
      </x:c>
      <x:c r="H129" s="2" t="n">
        <x:v>0</x:v>
      </x:c>
      <x:c r="I129" s="2" t="str"/>
      <x:c r="J129" s="2" t="str"/>
      <x:c r="K129" s="2" t="str">
        <x:v>PDF p. 24</x:v>
      </x:c>
      <x:c r="L129" s="2" t="str">
        <x:v>Accessory</x:v>
      </x:c>
    </x:row>
    <x:row r="130" ht="22" customHeight="1">
      <x:c r="A130" s="2" t="str">
        <x:v>TF696</x:v>
      </x:c>
      <x:c r="B130" s="2" t="str">
        <x:v>Filler</x:v>
      </x:c>
      <x:c r="C130" s="4" t="n">
        <x:v>36.92</x:v>
      </x:c>
      <x:c r="D130" s="4" t="n">
        <x:v>73.64</x:v>
      </x:c>
      <x:c r="E130" s="4" t="n">
        <x:v>134.03</x:v>
      </x:c>
      <x:c r="F130" s="2" t="n">
        <x:v>0</x:v>
      </x:c>
      <x:c r="G130" s="2" t="n">
        <x:v>0</x:v>
      </x:c>
      <x:c r="H130" s="2" t="n">
        <x:v>0</x:v>
      </x:c>
      <x:c r="I130" s="2" t="str"/>
      <x:c r="J130" s="2" t="str"/>
      <x:c r="K130" s="2" t="str">
        <x:v>PDF p. 24</x:v>
      </x:c>
      <x:c r="L130" s="2" t="str">
        <x:v>Accessory</x:v>
      </x:c>
    </x:row>
    <x:row r="131" ht="22" customHeight="1">
      <x:c r="A131" s="2" t="str">
        <x:v>TK8</x:v>
      </x:c>
      <x:c r="B131" s="2" t="str">
        <x:v>Toe Kick</x:v>
      </x:c>
      <x:c r="C131" s="4" t="n">
        <x:v>10.2</x:v>
      </x:c>
      <x:c r="D131" s="4" t="n">
        <x:v>20.6</x:v>
      </x:c>
      <x:c r="E131" s="4" t="n">
        <x:v>37.33</x:v>
      </x:c>
      <x:c r="F131" s="2" t="n">
        <x:v>0</x:v>
      </x:c>
      <x:c r="G131" s="2" t="n">
        <x:v>0</x:v>
      </x:c>
      <x:c r="H131" s="2" t="n">
        <x:v>0</x:v>
      </x:c>
      <x:c r="I131" s="2" t="str"/>
      <x:c r="J131" s="2" t="str"/>
      <x:c r="K131" s="2" t="str">
        <x:v>PDF p. 25</x:v>
      </x:c>
      <x:c r="L131" s="2" t="str">
        <x:v>Accessory</x:v>
      </x:c>
    </x:row>
    <x:row r="132" ht="22" customHeight="1">
      <x:c r="A132" s="2" t="str">
        <x:v>Trash Kit</x:v>
      </x:c>
      <x:c r="B132" s="2" t="str">
        <x:v>Pull Out Trash Can Base Cabinet</x:v>
      </x:c>
      <x:c r="C132" s="4" t="n">
        <x:v>104.45</x:v>
      </x:c>
      <x:c r="D132" s="4" t="n">
        <x:v>104.45</x:v>
      </x:c>
      <x:c r="E132" s="4" t="n">
        <x:v>104.45</x:v>
      </x:c>
      <x:c r="F132" s="2" t="n">
        <x:v>0</x:v>
      </x:c>
      <x:c r="G132" s="2" t="n">
        <x:v>0</x:v>
      </x:c>
      <x:c r="H132" s="2" t="n">
        <x:v>0</x:v>
      </x:c>
      <x:c r="I132" s="2" t="str"/>
      <x:c r="J132" s="2" t="str"/>
      <x:c r="K132" s="2" t="str">
        <x:v>PDF p. 16</x:v>
      </x:c>
      <x:c r="L132" s="2" t="str">
        <x:v>Accessory</x:v>
      </x:c>
    </x:row>
    <x:row r="133" ht="22" customHeight="1">
      <x:c r="A133" s="2" t="str">
        <x:v>V2DB12</x:v>
      </x:c>
      <x:c r="B133" s="2" t="str">
        <x:v>Vanity 2-Drawer Base Cabinet</x:v>
      </x:c>
      <x:c r="C133" s="4" t="n">
        <x:v>110.98</x:v>
      </x:c>
      <x:c r="D133" s="4" t="n">
        <x:v>119.34</x:v>
      </x:c>
      <x:c r="E133" s="4" t="n">
        <x:v>132.8</x:v>
      </x:c>
      <x:c r="F133" s="2" t="n">
        <x:v>1</x:v>
      </x:c>
      <x:c r="G133" s="2" t="n">
        <x:v>12</x:v>
      </x:c>
      <x:c r="H133" s="2" t="n">
        <x:v>2</x:v>
      </x:c>
      <x:c r="I133" s="2" t="str"/>
      <x:c r="J133" s="2" t="str"/>
      <x:c r="K133" s="2" t="str">
        <x:v>PDF p. 22</x:v>
      </x:c>
      <x:c r="L133" s="2" t="str">
        <x:v>Box + selected fronts</x:v>
      </x:c>
    </x:row>
    <x:row r="134" ht="22" customHeight="1">
      <x:c r="A134" s="2" t="str">
        <x:v>V2DB15</x:v>
      </x:c>
      <x:c r="B134" s="2" t="str">
        <x:v>Vanity 2-Drawer Base Cabinet</x:v>
      </x:c>
      <x:c r="C134" s="4" t="n">
        <x:v>117.5</x:v>
      </x:c>
      <x:c r="D134" s="4" t="n">
        <x:v>127.7</x:v>
      </x:c>
      <x:c r="E134" s="4" t="n">
        <x:v>144.23</x:v>
      </x:c>
      <x:c r="F134" s="2" t="n">
        <x:v>1</x:v>
      </x:c>
      <x:c r="G134" s="2" t="n">
        <x:v>15</x:v>
      </x:c>
      <x:c r="H134" s="2" t="n">
        <x:v>2</x:v>
      </x:c>
      <x:c r="I134" s="2" t="str"/>
      <x:c r="J134" s="2" t="str"/>
      <x:c r="K134" s="2" t="str">
        <x:v>PDF p. 22</x:v>
      </x:c>
      <x:c r="L134" s="2" t="str">
        <x:v>Box + selected fronts</x:v>
      </x:c>
    </x:row>
    <x:row r="135" ht="22" customHeight="1">
      <x:c r="A135" s="2" t="str">
        <x:v>V2DB18</x:v>
      </x:c>
      <x:c r="B135" s="2" t="str">
        <x:v>Vanity 2-Drawer Base Cabinet</x:v>
      </x:c>
      <x:c r="C135" s="4" t="n">
        <x:v>124.03</x:v>
      </x:c>
      <x:c r="D135" s="4" t="n">
        <x:v>135.86</x:v>
      </x:c>
      <x:c r="E135" s="4" t="n">
        <x:v>155.04</x:v>
      </x:c>
      <x:c r="F135" s="2" t="n">
        <x:v>1</x:v>
      </x:c>
      <x:c r="G135" s="2" t="n">
        <x:v>18</x:v>
      </x:c>
      <x:c r="H135" s="2" t="n">
        <x:v>2</x:v>
      </x:c>
      <x:c r="I135" s="2" t="str"/>
      <x:c r="J135" s="2" t="str"/>
      <x:c r="K135" s="2" t="str">
        <x:v>PDF p. 22</x:v>
      </x:c>
      <x:c r="L135" s="2" t="str">
        <x:v>Box + selected fronts</x:v>
      </x:c>
    </x:row>
    <x:row r="136" ht="22" customHeight="1">
      <x:c r="A136" s="2" t="str">
        <x:v>V2DB21</x:v>
      </x:c>
      <x:c r="B136" s="2" t="str">
        <x:v>Vanity 2-Drawer Base Cabinet</x:v>
      </x:c>
      <x:c r="C136" s="4" t="n">
        <x:v>131.38</x:v>
      </x:c>
      <x:c r="D136" s="4" t="n">
        <x:v>144.84</x:v>
      </x:c>
      <x:c r="E136" s="4" t="n">
        <x:v>166.87</x:v>
      </x:c>
      <x:c r="F136" s="2" t="n">
        <x:v>1</x:v>
      </x:c>
      <x:c r="G136" s="2" t="n">
        <x:v>21</x:v>
      </x:c>
      <x:c r="H136" s="2" t="n">
        <x:v>2</x:v>
      </x:c>
      <x:c r="I136" s="2" t="str"/>
      <x:c r="J136" s="2" t="str"/>
      <x:c r="K136" s="2" t="str">
        <x:v>PDF p. 22</x:v>
      </x:c>
      <x:c r="L136" s="2" t="str">
        <x:v>Box + selected fronts</x:v>
      </x:c>
    </x:row>
    <x:row r="137" ht="22" customHeight="1">
      <x:c r="A137" s="2" t="str">
        <x:v>V2DB24</x:v>
      </x:c>
      <x:c r="B137" s="2" t="str">
        <x:v>Vanity 2-Drawer Base Cabinet</x:v>
      </x:c>
      <x:c r="C137" s="4" t="n">
        <x:v>137.29</x:v>
      </x:c>
      <x:c r="D137" s="4" t="n">
        <x:v>152.39</x:v>
      </x:c>
      <x:c r="E137" s="4" t="n">
        <x:v>177.28</x:v>
      </x:c>
      <x:c r="F137" s="2" t="n">
        <x:v>1</x:v>
      </x:c>
      <x:c r="G137" s="2" t="n">
        <x:v>24</x:v>
      </x:c>
      <x:c r="H137" s="2" t="n">
        <x:v>2</x:v>
      </x:c>
      <x:c r="I137" s="2" t="str"/>
      <x:c r="J137" s="2" t="str"/>
      <x:c r="K137" s="2" t="str">
        <x:v>PDF p. 22</x:v>
      </x:c>
      <x:c r="L137" s="2" t="str">
        <x:v>Box + selected fronts</x:v>
      </x:c>
    </x:row>
    <x:row r="138" ht="22" customHeight="1">
      <x:c r="A138" s="2" t="str">
        <x:v>V3DB12</x:v>
      </x:c>
      <x:c r="B138" s="2" t="str">
        <x:v>Vanity 3-Drawer Base Cabinet</x:v>
      </x:c>
      <x:c r="C138" s="4" t="n">
        <x:v>139.94</x:v>
      </x:c>
      <x:c r="D138" s="4" t="n">
        <x:v>148.72</x:v>
      </x:c>
      <x:c r="E138" s="4" t="n">
        <x:v>163.4</x:v>
      </x:c>
      <x:c r="F138" s="2" t="n">
        <x:v>1</x:v>
      </x:c>
      <x:c r="G138" s="2" t="n">
        <x:v>12</x:v>
      </x:c>
      <x:c r="H138" s="2" t="n">
        <x:v>3</x:v>
      </x:c>
      <x:c r="I138" s="2" t="str"/>
      <x:c r="J138" s="2" t="str"/>
      <x:c r="K138" s="2" t="str">
        <x:v>PDF p. 22</x:v>
      </x:c>
      <x:c r="L138" s="2" t="str">
        <x:v>Box + selected fronts</x:v>
      </x:c>
    </x:row>
    <x:row r="139" ht="22" customHeight="1">
      <x:c r="A139" s="2" t="str">
        <x:v>V3DB15</x:v>
      </x:c>
      <x:c r="B139" s="2" t="str">
        <x:v>Vanity 3-Drawer Base Cabinet</x:v>
      </x:c>
      <x:c r="C139" s="4" t="n">
        <x:v>147.7</x:v>
      </x:c>
      <x:c r="D139" s="4" t="n">
        <x:v>158.51</x:v>
      </x:c>
      <x:c r="E139" s="4" t="n">
        <x:v>175.85</x:v>
      </x:c>
      <x:c r="F139" s="2" t="n">
        <x:v>1</x:v>
      </x:c>
      <x:c r="G139" s="2" t="n">
        <x:v>15</x:v>
      </x:c>
      <x:c r="H139" s="2" t="n">
        <x:v>3</x:v>
      </x:c>
      <x:c r="I139" s="2" t="str"/>
      <x:c r="J139" s="2" t="str"/>
      <x:c r="K139" s="2" t="str">
        <x:v>PDF p. 22</x:v>
      </x:c>
      <x:c r="L139" s="2" t="str">
        <x:v>Box + selected fronts</x:v>
      </x:c>
    </x:row>
    <x:row r="140" ht="22" customHeight="1">
      <x:c r="A140" s="2" t="str">
        <x:v>V3DB18</x:v>
      </x:c>
      <x:c r="B140" s="2" t="str">
        <x:v>Vanity 3-Drawer Base Cabinet</x:v>
      </x:c>
      <x:c r="C140" s="4" t="n">
        <x:v>155.45</x:v>
      </x:c>
      <x:c r="D140" s="4" t="n">
        <x:v>167.89</x:v>
      </x:c>
      <x:c r="E140" s="4" t="n">
        <x:v>188.09</x:v>
      </x:c>
      <x:c r="F140" s="2" t="n">
        <x:v>1</x:v>
      </x:c>
      <x:c r="G140" s="2" t="n">
        <x:v>18</x:v>
      </x:c>
      <x:c r="H140" s="2" t="n">
        <x:v>3</x:v>
      </x:c>
      <x:c r="I140" s="2" t="str"/>
      <x:c r="J140" s="2" t="str"/>
      <x:c r="K140" s="2" t="str">
        <x:v>PDF p. 22</x:v>
      </x:c>
      <x:c r="L140" s="2" t="str">
        <x:v>Box + selected fronts</x:v>
      </x:c>
    </x:row>
    <x:row r="141" ht="22" customHeight="1">
      <x:c r="A141" s="2" t="str">
        <x:v>V3DB21</x:v>
      </x:c>
      <x:c r="B141" s="2" t="str">
        <x:v>Vanity 3-Drawer Base Cabinet</x:v>
      </x:c>
      <x:c r="C141" s="4" t="n">
        <x:v>163.4</x:v>
      </x:c>
      <x:c r="D141" s="4" t="n">
        <x:v>177.68</x:v>
      </x:c>
      <x:c r="E141" s="4" t="n">
        <x:v>200.74</x:v>
      </x:c>
      <x:c r="F141" s="2" t="n">
        <x:v>1</x:v>
      </x:c>
      <x:c r="G141" s="2" t="n">
        <x:v>21</x:v>
      </x:c>
      <x:c r="H141" s="2" t="n">
        <x:v>3</x:v>
      </x:c>
      <x:c r="I141" s="2" t="str"/>
      <x:c r="J141" s="2" t="str"/>
      <x:c r="K141" s="2" t="str">
        <x:v>PDF p. 22</x:v>
      </x:c>
      <x:c r="L141" s="2" t="str">
        <x:v>Box + selected fronts</x:v>
      </x:c>
    </x:row>
    <x:row r="142" ht="22" customHeight="1">
      <x:c r="A142" s="2" t="str">
        <x:v>V3DB24</x:v>
      </x:c>
      <x:c r="B142" s="2" t="str">
        <x:v>Vanity 3-Drawer Base Cabinet</x:v>
      </x:c>
      <x:c r="C142" s="4" t="n">
        <x:v>171.16</x:v>
      </x:c>
      <x:c r="D142" s="4" t="n">
        <x:v>187.07</x:v>
      </x:c>
      <x:c r="E142" s="4" t="n">
        <x:v>212.98</x:v>
      </x:c>
      <x:c r="F142" s="2" t="n">
        <x:v>1</x:v>
      </x:c>
      <x:c r="G142" s="2" t="n">
        <x:v>24</x:v>
      </x:c>
      <x:c r="H142" s="2" t="n">
        <x:v>3</x:v>
      </x:c>
      <x:c r="I142" s="2" t="str"/>
      <x:c r="J142" s="2" t="str"/>
      <x:c r="K142" s="2" t="str">
        <x:v>PDF p. 22</x:v>
      </x:c>
      <x:c r="L142" s="2" t="str">
        <x:v>Box + selected fronts</x:v>
      </x:c>
    </x:row>
    <x:row r="143" ht="22" customHeight="1">
      <x:c r="A143" s="2" t="str">
        <x:v>VB12</x:v>
      </x:c>
      <x:c r="B143" s="2" t="str">
        <x:v>Vanity Base Cabinet</x:v>
      </x:c>
      <x:c r="C143" s="4" t="n">
        <x:v>89.35</x:v>
      </x:c>
      <x:c r="D143" s="4" t="n">
        <x:v>97.72</x:v>
      </x:c>
      <x:c r="E143" s="4" t="n">
        <x:v>111.18</x:v>
      </x:c>
      <x:c r="F143" s="2" t="n">
        <x:v>1</x:v>
      </x:c>
      <x:c r="G143" s="2" t="n">
        <x:v>12</x:v>
      </x:c>
      <x:c r="H143" s="2" t="n">
        <x:v>2</x:v>
      </x:c>
      <x:c r="I143" s="2" t="str"/>
      <x:c r="J143" s="2" t="str"/>
      <x:c r="K143" s="2" t="str">
        <x:v>PDF p. 22</x:v>
      </x:c>
      <x:c r="L143" s="2" t="str">
        <x:v>Box + selected fronts</x:v>
      </x:c>
    </x:row>
    <x:row r="144" ht="22" customHeight="1">
      <x:c r="A144" s="2" t="str">
        <x:v>VB15</x:v>
      </x:c>
      <x:c r="B144" s="2" t="str">
        <x:v>Vanity Base Cabinet</x:v>
      </x:c>
      <x:c r="C144" s="4" t="n">
        <x:v>92</x:v>
      </x:c>
      <x:c r="D144" s="4" t="n">
        <x:v>102.2</x:v>
      </x:c>
      <x:c r="E144" s="4" t="n">
        <x:v>118.73</x:v>
      </x:c>
      <x:c r="F144" s="2" t="n">
        <x:v>1</x:v>
      </x:c>
      <x:c r="G144" s="2" t="n">
        <x:v>15</x:v>
      </x:c>
      <x:c r="H144" s="2" t="n">
        <x:v>2</x:v>
      </x:c>
      <x:c r="I144" s="2" t="str"/>
      <x:c r="J144" s="2" t="str"/>
      <x:c r="K144" s="2" t="str">
        <x:v>PDF p. 22</x:v>
      </x:c>
      <x:c r="L144" s="2" t="str">
        <x:v>Box + selected fronts</x:v>
      </x:c>
    </x:row>
    <x:row r="145" ht="22" customHeight="1">
      <x:c r="A145" s="2" t="str">
        <x:v>VB18</x:v>
      </x:c>
      <x:c r="B145" s="2" t="str">
        <x:v>Vanity Base Cabinet</x:v>
      </x:c>
      <x:c r="C145" s="4" t="n">
        <x:v>98.33</x:v>
      </x:c>
      <x:c r="D145" s="4" t="n">
        <x:v>110.16</x:v>
      </x:c>
      <x:c r="E145" s="4" t="n">
        <x:v>129.34</x:v>
      </x:c>
      <x:c r="F145" s="2" t="n">
        <x:v>1</x:v>
      </x:c>
      <x:c r="G145" s="2" t="n">
        <x:v>18</x:v>
      </x:c>
      <x:c r="H145" s="2" t="n">
        <x:v>2</x:v>
      </x:c>
      <x:c r="I145" s="2" t="str"/>
      <x:c r="J145" s="2" t="str"/>
      <x:c r="K145" s="2" t="str">
        <x:v>PDF p. 22</x:v>
      </x:c>
      <x:c r="L145" s="2" t="str">
        <x:v>Box + selected fronts</x:v>
      </x:c>
    </x:row>
    <x:row r="146" ht="22" customHeight="1">
      <x:c r="A146" s="2" t="str">
        <x:v>VB21</x:v>
      </x:c>
      <x:c r="B146" s="2" t="str">
        <x:v>Vanity Base Cabinet</x:v>
      </x:c>
      <x:c r="C146" s="4" t="n">
        <x:v>104.65</x:v>
      </x:c>
      <x:c r="D146" s="4" t="n">
        <x:v>118.12</x:v>
      </x:c>
      <x:c r="E146" s="4" t="n">
        <x:v>140.15</x:v>
      </x:c>
      <x:c r="F146" s="2" t="n">
        <x:v>1</x:v>
      </x:c>
      <x:c r="G146" s="2" t="n">
        <x:v>21</x:v>
      </x:c>
      <x:c r="H146" s="2" t="n">
        <x:v>2</x:v>
      </x:c>
      <x:c r="I146" s="2" t="str"/>
      <x:c r="J146" s="2" t="str"/>
      <x:c r="K146" s="2" t="str">
        <x:v>PDF p. 22</x:v>
      </x:c>
      <x:c r="L146" s="2" t="str">
        <x:v>Box + selected fronts</x:v>
      </x:c>
    </x:row>
    <x:row r="147" ht="22" customHeight="1">
      <x:c r="A147" s="2" t="str">
        <x:v>VSB24</x:v>
      </x:c>
      <x:c r="B147" s="2" t="str">
        <x:v>Vanity Sink Base Cabinet</x:v>
      </x:c>
      <x:c r="C147" s="4" t="n">
        <x:v>71.81</x:v>
      </x:c>
      <x:c r="D147" s="4" t="n">
        <x:v>87.72</x:v>
      </x:c>
      <x:c r="E147" s="4" t="n">
        <x:v>113.63</x:v>
      </x:c>
      <x:c r="F147" s="2" t="n">
        <x:v>1</x:v>
      </x:c>
      <x:c r="G147" s="2" t="n">
        <x:v>24</x:v>
      </x:c>
      <x:c r="H147" s="2" t="n">
        <x:v>2</x:v>
      </x:c>
      <x:c r="I147" s="2" t="str"/>
      <x:c r="J147" s="2" t="str"/>
      <x:c r="K147" s="2" t="str">
        <x:v>PDF p. 23</x:v>
      </x:c>
      <x:c r="L147" s="2" t="str">
        <x:v>Box + selected fronts</x:v>
      </x:c>
    </x:row>
    <x:row r="148" ht="22" customHeight="1">
      <x:c r="A148" s="2" t="str">
        <x:v>VSB24FHD</x:v>
      </x:c>
      <x:c r="B148" s="2" t="str">
        <x:v>Vanity Full Height Door Base Cabinet</x:v>
      </x:c>
      <x:c r="C148" s="4" t="n">
        <x:v>80.78</x:v>
      </x:c>
      <x:c r="D148" s="4" t="n">
        <x:v>95.88</x:v>
      </x:c>
      <x:c r="E148" s="4" t="n">
        <x:v>120.56</x:v>
      </x:c>
      <x:c r="F148" s="2" t="n">
        <x:v>1</x:v>
      </x:c>
      <x:c r="G148" s="2" t="n">
        <x:v>24</x:v>
      </x:c>
      <x:c r="H148" s="2" t="n">
        <x:v>2</x:v>
      </x:c>
      <x:c r="I148" s="2" t="str"/>
      <x:c r="J148" s="2" t="str"/>
      <x:c r="K148" s="2" t="str">
        <x:v>PDF p. 22</x:v>
      </x:c>
      <x:c r="L148" s="2" t="str">
        <x:v>Box + selected fronts</x:v>
      </x:c>
    </x:row>
    <x:row r="149" ht="22" customHeight="1">
      <x:c r="A149" s="2" t="str">
        <x:v>VSB27</x:v>
      </x:c>
      <x:c r="B149" s="2" t="str">
        <x:v>Vanity Sink Base Cabinet</x:v>
      </x:c>
      <x:c r="C149" s="4" t="n">
        <x:v>75.07</x:v>
      </x:c>
      <x:c r="D149" s="4" t="n">
        <x:v>92.82</x:v>
      </x:c>
      <x:c r="E149" s="4" t="n">
        <x:v>121.79</x:v>
      </x:c>
      <x:c r="F149" s="2" t="n">
        <x:v>1</x:v>
      </x:c>
      <x:c r="G149" s="2" t="n">
        <x:v>27</x:v>
      </x:c>
      <x:c r="H149" s="2" t="n">
        <x:v>2</x:v>
      </x:c>
      <x:c r="I149" s="2" t="str"/>
      <x:c r="J149" s="2" t="str"/>
      <x:c r="K149" s="2" t="str">
        <x:v>PDF p. 23</x:v>
      </x:c>
      <x:c r="L149" s="2" t="str">
        <x:v>Box + selected fronts</x:v>
      </x:c>
    </x:row>
    <x:row r="150" ht="22" customHeight="1">
      <x:c r="A150" s="2" t="str">
        <x:v>VSB27FHD</x:v>
      </x:c>
      <x:c r="B150" s="2" t="str">
        <x:v>Vanity Full Height Door Base Cabinet</x:v>
      </x:c>
      <x:c r="C150" s="4" t="n">
        <x:v>86.29</x:v>
      </x:c>
      <x:c r="D150" s="4" t="n">
        <x:v>103.22</x:v>
      </x:c>
      <x:c r="E150" s="4" t="n">
        <x:v>130.97</x:v>
      </x:c>
      <x:c r="F150" s="2" t="n">
        <x:v>1</x:v>
      </x:c>
      <x:c r="G150" s="2" t="n">
        <x:v>27</x:v>
      </x:c>
      <x:c r="H150" s="2" t="n">
        <x:v>2</x:v>
      </x:c>
      <x:c r="I150" s="2" t="str"/>
      <x:c r="J150" s="2" t="str"/>
      <x:c r="K150" s="2" t="str">
        <x:v>PDF p. 22</x:v>
      </x:c>
      <x:c r="L150" s="2" t="str">
        <x:v>Box + selected fronts</x:v>
      </x:c>
    </x:row>
    <x:row r="151" ht="22" customHeight="1">
      <x:c r="A151" s="2" t="str">
        <x:v>VSB30</x:v>
      </x:c>
      <x:c r="B151" s="2" t="str">
        <x:v>Vanity Sink Base Cabinet</x:v>
      </x:c>
      <x:c r="C151" s="4" t="n">
        <x:v>78.95</x:v>
      </x:c>
      <x:c r="D151" s="4" t="n">
        <x:v>98.12</x:v>
      </x:c>
      <x:c r="E151" s="4" t="n">
        <x:v>129.74</x:v>
      </x:c>
      <x:c r="F151" s="2" t="n">
        <x:v>1</x:v>
      </x:c>
      <x:c r="G151" s="2" t="n">
        <x:v>30</x:v>
      </x:c>
      <x:c r="H151" s="2" t="n">
        <x:v>2</x:v>
      </x:c>
      <x:c r="I151" s="2" t="str"/>
      <x:c r="J151" s="2" t="str"/>
      <x:c r="K151" s="2" t="str">
        <x:v>PDF p. 23</x:v>
      </x:c>
      <x:c r="L151" s="2" t="str">
        <x:v>Box + selected fronts</x:v>
      </x:c>
    </x:row>
    <x:row r="152" ht="22" customHeight="1">
      <x:c r="A152" s="2" t="str">
        <x:v>VSB30FHD</x:v>
      </x:c>
      <x:c r="B152" s="2" t="str">
        <x:v>Vanity Full Height Door Base Cabinet</x:v>
      </x:c>
      <x:c r="C152" s="4" t="n">
        <x:v>90.37</x:v>
      </x:c>
      <x:c r="D152" s="4" t="n">
        <x:v>108.94</x:v>
      </x:c>
      <x:c r="E152" s="4" t="n">
        <x:v>139.33</x:v>
      </x:c>
      <x:c r="F152" s="2" t="n">
        <x:v>1</x:v>
      </x:c>
      <x:c r="G152" s="2" t="n">
        <x:v>30</x:v>
      </x:c>
      <x:c r="H152" s="2" t="n">
        <x:v>2</x:v>
      </x:c>
      <x:c r="I152" s="2" t="str"/>
      <x:c r="J152" s="2" t="str"/>
      <x:c r="K152" s="2" t="str">
        <x:v>PDF p. 22</x:v>
      </x:c>
      <x:c r="L152" s="2" t="str">
        <x:v>Box + selected fronts</x:v>
      </x:c>
    </x:row>
    <x:row r="153" ht="22" customHeight="1">
      <x:c r="A153" s="2" t="str">
        <x:v>VSB33</x:v>
      </x:c>
      <x:c r="B153" s="2" t="str">
        <x:v>Vanity Sink Base Cabinet</x:v>
      </x:c>
      <x:c r="C153" s="4" t="n">
        <x:v>83.23</x:v>
      </x:c>
      <x:c r="D153" s="4" t="n">
        <x:v>104.45</x:v>
      </x:c>
      <x:c r="E153" s="4" t="n">
        <x:v>139.33</x:v>
      </x:c>
      <x:c r="F153" s="2" t="n">
        <x:v>1</x:v>
      </x:c>
      <x:c r="G153" s="2" t="n">
        <x:v>33</x:v>
      </x:c>
      <x:c r="H153" s="2" t="n">
        <x:v>2</x:v>
      </x:c>
      <x:c r="I153" s="2" t="str"/>
      <x:c r="J153" s="2" t="str"/>
      <x:c r="K153" s="2" t="str">
        <x:v>PDF p. 23</x:v>
      </x:c>
      <x:c r="L153" s="2" t="str">
        <x:v>Box + selected fronts</x:v>
      </x:c>
    </x:row>
    <x:row r="154" ht="22" customHeight="1">
      <x:c r="A154" s="2" t="str">
        <x:v>VSB33FHD</x:v>
      </x:c>
      <x:c r="B154" s="2" t="str">
        <x:v>Vanity Full Height Door Base Cabinet</x:v>
      </x:c>
      <x:c r="C154" s="4" t="n">
        <x:v>95.88</x:v>
      </x:c>
      <x:c r="D154" s="4" t="n">
        <x:v>116.28</x:v>
      </x:c>
      <x:c r="E154" s="4" t="n">
        <x:v>149.74</x:v>
      </x:c>
      <x:c r="F154" s="2" t="n">
        <x:v>1</x:v>
      </x:c>
      <x:c r="G154" s="2" t="n">
        <x:v>33</x:v>
      </x:c>
      <x:c r="H154" s="2" t="n">
        <x:v>2</x:v>
      </x:c>
      <x:c r="I154" s="2" t="str"/>
      <x:c r="J154" s="2" t="str"/>
      <x:c r="K154" s="2" t="str">
        <x:v>PDF p. 22</x:v>
      </x:c>
      <x:c r="L154" s="2" t="str">
        <x:v>Box + selected fronts</x:v>
      </x:c>
    </x:row>
    <x:row r="155" ht="22" customHeight="1">
      <x:c r="A155" s="2" t="str">
        <x:v>VSB36</x:v>
      </x:c>
      <x:c r="B155" s="2" t="str">
        <x:v>Vanity Sink Base Cabinet</x:v>
      </x:c>
      <x:c r="C155" s="4" t="n">
        <x:v>85.88</x:v>
      </x:c>
      <x:c r="D155" s="4" t="n">
        <x:v>108.53</x:v>
      </x:c>
      <x:c r="E155" s="4" t="n">
        <x:v>145.86</x:v>
      </x:c>
      <x:c r="F155" s="2" t="n">
        <x:v>1</x:v>
      </x:c>
      <x:c r="G155" s="2" t="n">
        <x:v>36</x:v>
      </x:c>
      <x:c r="H155" s="2" t="n">
        <x:v>2</x:v>
      </x:c>
      <x:c r="I155" s="2" t="str"/>
      <x:c r="J155" s="2" t="str"/>
      <x:c r="K155" s="2" t="str">
        <x:v>PDF p. 23</x:v>
      </x:c>
      <x:c r="L155" s="2" t="str">
        <x:v>Box + selected fronts</x:v>
      </x:c>
    </x:row>
    <x:row r="156" ht="22" customHeight="1">
      <x:c r="A156" s="2" t="str">
        <x:v>VSB36FHD</x:v>
      </x:c>
      <x:c r="B156" s="2" t="str">
        <x:v>Vanity Full Height Door Base Cabinet</x:v>
      </x:c>
      <x:c r="C156" s="4" t="n">
        <x:v>100.37</x:v>
      </x:c>
      <x:c r="D156" s="4" t="n">
        <x:v>122.6</x:v>
      </x:c>
      <x:c r="E156" s="4" t="n">
        <x:v>158.92</x:v>
      </x:c>
      <x:c r="F156" s="2" t="n">
        <x:v>1</x:v>
      </x:c>
      <x:c r="G156" s="2" t="n">
        <x:v>36</x:v>
      </x:c>
      <x:c r="H156" s="2" t="n">
        <x:v>2</x:v>
      </x:c>
      <x:c r="I156" s="2" t="str"/>
      <x:c r="J156" s="2" t="str"/>
      <x:c r="K156" s="2" t="str">
        <x:v>PDF p. 22</x:v>
      </x:c>
      <x:c r="L156" s="2" t="str">
        <x:v>Box + selected fronts</x:v>
      </x:c>
    </x:row>
    <x:row r="157" ht="22" customHeight="1">
      <x:c r="A157" s="2" t="str">
        <x:v>W1230</x:v>
      </x:c>
      <x:c r="B157" s="2" t="str">
        <x:v>Single Door Wall Cabinet 30H and 36H</x:v>
      </x:c>
      <x:c r="C157" s="4" t="n">
        <x:v>49.37</x:v>
      </x:c>
      <x:c r="D157" s="4" t="n">
        <x:v>56.92</x:v>
      </x:c>
      <x:c r="E157" s="4" t="n">
        <x:v>69.36</x:v>
      </x:c>
      <x:c r="F157" s="2" t="n">
        <x:v>1</x:v>
      </x:c>
      <x:c r="G157" s="2" t="n">
        <x:v>0</x:v>
      </x:c>
      <x:c r="H157" s="2" t="n">
        <x:v>1</x:v>
      </x:c>
      <x:c r="I157" s="2" t="str"/>
      <x:c r="J157" s="2" t="str"/>
      <x:c r="K157" s="2" t="str">
        <x:v>PDF p. 18</x:v>
      </x:c>
      <x:c r="L157" s="2" t="str">
        <x:v>Box + selected fronts</x:v>
      </x:c>
    </x:row>
    <x:row r="158" ht="22" customHeight="1">
      <x:c r="A158" s="2" t="str">
        <x:v>W1236</x:v>
      </x:c>
      <x:c r="B158" s="2" t="str">
        <x:v>Single Door Wall Cabinet 30H and 36H</x:v>
      </x:c>
      <x:c r="C158" s="4" t="n">
        <x:v>54.47</x:v>
      </x:c>
      <x:c r="D158" s="4" t="n">
        <x:v>63.44</x:v>
      </x:c>
      <x:c r="E158" s="4" t="n">
        <x:v>78.34</x:v>
      </x:c>
      <x:c r="F158" s="2" t="n">
        <x:v>1</x:v>
      </x:c>
      <x:c r="G158" s="2" t="n">
        <x:v>0</x:v>
      </x:c>
      <x:c r="H158" s="2" t="n">
        <x:v>1</x:v>
      </x:c>
      <x:c r="I158" s="2" t="str"/>
      <x:c r="J158" s="2" t="str"/>
      <x:c r="K158" s="2" t="str">
        <x:v>PDF p. 18</x:v>
      </x:c>
      <x:c r="L158" s="2" t="str">
        <x:v>Box + selected fronts</x:v>
      </x:c>
    </x:row>
    <x:row r="159" ht="22" customHeight="1">
      <x:c r="A159" s="2" t="str">
        <x:v>W1242</x:v>
      </x:c>
      <x:c r="B159" s="2" t="str">
        <x:v>Single Door Wall Cabinet 42H</x:v>
      </x:c>
      <x:c r="C159" s="4" t="n">
        <x:v>64.26</x:v>
      </x:c>
      <x:c r="D159" s="4" t="n">
        <x:v>74.87</x:v>
      </x:c>
      <x:c r="E159" s="4" t="n">
        <x:v>92</x:v>
      </x:c>
      <x:c r="F159" s="2" t="n">
        <x:v>1</x:v>
      </x:c>
      <x:c r="G159" s="2" t="n">
        <x:v>0</x:v>
      </x:c>
      <x:c r="H159" s="2" t="n">
        <x:v>1</x:v>
      </x:c>
      <x:c r="I159" s="2" t="str"/>
      <x:c r="J159" s="2" t="str"/>
      <x:c r="K159" s="2" t="str">
        <x:v>PDF p. 18</x:v>
      </x:c>
      <x:c r="L159" s="2" t="str">
        <x:v>Box + selected fronts</x:v>
      </x:c>
    </x:row>
    <x:row r="160" ht="22" customHeight="1">
      <x:c r="A160" s="2" t="str">
        <x:v>W1530</x:v>
      </x:c>
      <x:c r="B160" s="2" t="str">
        <x:v>Single Door Wall Cabinet 30H and 36H</x:v>
      </x:c>
      <x:c r="C160" s="4" t="n">
        <x:v>54.26</x:v>
      </x:c>
      <x:c r="D160" s="4" t="n">
        <x:v>63.44</x:v>
      </x:c>
      <x:c r="E160" s="4" t="n">
        <x:v>78.54</x:v>
      </x:c>
      <x:c r="F160" s="2" t="n">
        <x:v>1</x:v>
      </x:c>
      <x:c r="G160" s="2" t="n">
        <x:v>0</x:v>
      </x:c>
      <x:c r="H160" s="2" t="n">
        <x:v>1</x:v>
      </x:c>
      <x:c r="I160" s="2" t="str"/>
      <x:c r="J160" s="2" t="str"/>
      <x:c r="K160" s="2" t="str">
        <x:v>PDF p. 18</x:v>
      </x:c>
      <x:c r="L160" s="2" t="str">
        <x:v>Box + selected fronts</x:v>
      </x:c>
    </x:row>
    <x:row r="161" ht="22" customHeight="1">
      <x:c r="A161" s="2" t="str">
        <x:v>W1536</x:v>
      </x:c>
      <x:c r="B161" s="2" t="str">
        <x:v>Single Door Wall Cabinet 30H and 36H</x:v>
      </x:c>
      <x:c r="C161" s="4" t="n">
        <x:v>59.77</x:v>
      </x:c>
      <x:c r="D161" s="4" t="n">
        <x:v>70.79</x:v>
      </x:c>
      <x:c r="E161" s="4" t="n">
        <x:v>88.94</x:v>
      </x:c>
      <x:c r="F161" s="2" t="n">
        <x:v>1</x:v>
      </x:c>
      <x:c r="G161" s="2" t="n">
        <x:v>0</x:v>
      </x:c>
      <x:c r="H161" s="2" t="n">
        <x:v>1</x:v>
      </x:c>
      <x:c r="I161" s="2" t="str"/>
      <x:c r="J161" s="2" t="str"/>
      <x:c r="K161" s="2" t="str">
        <x:v>PDF p. 18</x:v>
      </x:c>
      <x:c r="L161" s="2" t="str">
        <x:v>Box + selected fronts</x:v>
      </x:c>
    </x:row>
    <x:row r="162" ht="22" customHeight="1">
      <x:c r="A162" s="2" t="str">
        <x:v>W1542</x:v>
      </x:c>
      <x:c r="B162" s="2" t="str">
        <x:v>Single Door Wall Cabinet 42H</x:v>
      </x:c>
      <x:c r="C162" s="4" t="n">
        <x:v>70.58</x:v>
      </x:c>
      <x:c r="D162" s="4" t="n">
        <x:v>83.23</x:v>
      </x:c>
      <x:c r="E162" s="4" t="n">
        <x:v>104.04</x:v>
      </x:c>
      <x:c r="F162" s="2" t="n">
        <x:v>1</x:v>
      </x:c>
      <x:c r="G162" s="2" t="n">
        <x:v>0</x:v>
      </x:c>
      <x:c r="H162" s="2" t="n">
        <x:v>1</x:v>
      </x:c>
      <x:c r="I162" s="2" t="str"/>
      <x:c r="J162" s="2" t="str"/>
      <x:c r="K162" s="2" t="str">
        <x:v>PDF p. 18</x:v>
      </x:c>
      <x:c r="L162" s="2" t="str">
        <x:v>Box + selected fronts</x:v>
      </x:c>
    </x:row>
    <x:row r="163" ht="22" customHeight="1">
      <x:c r="A163" s="2" t="str">
        <x:v>W1830</x:v>
      </x:c>
      <x:c r="B163" s="2" t="str">
        <x:v>Single Door Wall Cabinet 30H and 36H</x:v>
      </x:c>
      <x:c r="C163" s="4" t="n">
        <x:v>59.57</x:v>
      </x:c>
      <x:c r="D163" s="4" t="n">
        <x:v>70.58</x:v>
      </x:c>
      <x:c r="E163" s="4" t="n">
        <x:v>88.74</x:v>
      </x:c>
      <x:c r="F163" s="2" t="n">
        <x:v>1</x:v>
      </x:c>
      <x:c r="G163" s="2" t="n">
        <x:v>0</x:v>
      </x:c>
      <x:c r="H163" s="2" t="n">
        <x:v>1</x:v>
      </x:c>
      <x:c r="I163" s="2" t="str"/>
      <x:c r="J163" s="2" t="str"/>
      <x:c r="K163" s="2" t="str">
        <x:v>PDF p. 18</x:v>
      </x:c>
      <x:c r="L163" s="2" t="str">
        <x:v>Box + selected fronts</x:v>
      </x:c>
    </x:row>
    <x:row r="164" ht="22" customHeight="1">
      <x:c r="A164" s="2" t="str">
        <x:v>W1836</x:v>
      </x:c>
      <x:c r="B164" s="2" t="str">
        <x:v>Single Door Wall Cabinet 30H and 36H</x:v>
      </x:c>
      <x:c r="C164" s="4" t="n">
        <x:v>65.69</x:v>
      </x:c>
      <x:c r="D164" s="4" t="n">
        <x:v>78.95</x:v>
      </x:c>
      <x:c r="E164" s="4" t="n">
        <x:v>100.78</x:v>
      </x:c>
      <x:c r="F164" s="2" t="n">
        <x:v>1</x:v>
      </x:c>
      <x:c r="G164" s="2" t="n">
        <x:v>0</x:v>
      </x:c>
      <x:c r="H164" s="2" t="n">
        <x:v>1</x:v>
      </x:c>
      <x:c r="I164" s="2" t="str"/>
      <x:c r="J164" s="2" t="str"/>
      <x:c r="K164" s="2" t="str">
        <x:v>PDF p. 18</x:v>
      </x:c>
      <x:c r="L164" s="2" t="str">
        <x:v>Box + selected fronts</x:v>
      </x:c>
    </x:row>
    <x:row r="165" ht="22" customHeight="1">
      <x:c r="A165" s="2" t="str">
        <x:v>W1842</x:v>
      </x:c>
      <x:c r="B165" s="2" t="str">
        <x:v>Single Door Wall Cabinet 42H</x:v>
      </x:c>
      <x:c r="C165" s="4" t="n">
        <x:v>77.32</x:v>
      </x:c>
      <x:c r="D165" s="4" t="n">
        <x:v>92.41</x:v>
      </x:c>
      <x:c r="E165" s="4" t="n">
        <x:v>117.3</x:v>
      </x:c>
      <x:c r="F165" s="2" t="n">
        <x:v>1</x:v>
      </x:c>
      <x:c r="G165" s="2" t="n">
        <x:v>0</x:v>
      </x:c>
      <x:c r="H165" s="2" t="n">
        <x:v>1</x:v>
      </x:c>
      <x:c r="I165" s="2" t="str"/>
      <x:c r="J165" s="2" t="str"/>
      <x:c r="K165" s="2" t="str">
        <x:v>PDF p. 18</x:v>
      </x:c>
      <x:c r="L165" s="2" t="str">
        <x:v>Box + selected fronts</x:v>
      </x:c>
    </x:row>
    <x:row r="166" ht="22" customHeight="1">
      <x:c r="A166" s="2" t="str">
        <x:v>W2130</x:v>
      </x:c>
      <x:c r="B166" s="2" t="str">
        <x:v>Single Door Wall Cabinet 30H and 36H</x:v>
      </x:c>
      <x:c r="C166" s="4" t="n">
        <x:v>64.67</x:v>
      </x:c>
      <x:c r="D166" s="4" t="n">
        <x:v>77.32</x:v>
      </x:c>
      <x:c r="E166" s="4" t="n">
        <x:v>98.12</x:v>
      </x:c>
      <x:c r="F166" s="2" t="n">
        <x:v>1</x:v>
      </x:c>
      <x:c r="G166" s="2" t="n">
        <x:v>0</x:v>
      </x:c>
      <x:c r="H166" s="2" t="n">
        <x:v>1</x:v>
      </x:c>
      <x:c r="I166" s="2" t="str"/>
      <x:c r="J166" s="2" t="str"/>
      <x:c r="K166" s="2" t="str">
        <x:v>PDF p. 18</x:v>
      </x:c>
      <x:c r="L166" s="2" t="str">
        <x:v>Box + selected fronts</x:v>
      </x:c>
    </x:row>
    <x:row r="167" ht="22" customHeight="1">
      <x:c r="A167" s="2" t="str">
        <x:v>W2136</x:v>
      </x:c>
      <x:c r="B167" s="2" t="str">
        <x:v>Single Door Wall Cabinet 30H and 36H</x:v>
      </x:c>
      <x:c r="C167" s="4" t="n">
        <x:v>71.2</x:v>
      </x:c>
      <x:c r="D167" s="4" t="n">
        <x:v>86.29</x:v>
      </x:c>
      <x:c r="E167" s="4" t="n">
        <x:v>111.18</x:v>
      </x:c>
      <x:c r="F167" s="2" t="n">
        <x:v>1</x:v>
      </x:c>
      <x:c r="G167" s="2" t="n">
        <x:v>0</x:v>
      </x:c>
      <x:c r="H167" s="2" t="n">
        <x:v>1</x:v>
      </x:c>
      <x:c r="I167" s="2" t="str"/>
      <x:c r="J167" s="2" t="str"/>
      <x:c r="K167" s="2" t="str">
        <x:v>PDF p. 18</x:v>
      </x:c>
      <x:c r="L167" s="2" t="str">
        <x:v>Box + selected fronts</x:v>
      </x:c>
    </x:row>
    <x:row r="168" ht="22" customHeight="1">
      <x:c r="A168" s="2" t="str">
        <x:v>W2142</x:v>
      </x:c>
      <x:c r="B168" s="2" t="str">
        <x:v>Single Door Wall Cabinet 42H</x:v>
      </x:c>
      <x:c r="C168" s="4" t="n">
        <x:v>84.05</x:v>
      </x:c>
      <x:c r="D168" s="4" t="n">
        <x:v>101.8</x:v>
      </x:c>
      <x:c r="E168" s="4" t="n">
        <x:v>130.76</x:v>
      </x:c>
      <x:c r="F168" s="2" t="n">
        <x:v>1</x:v>
      </x:c>
      <x:c r="G168" s="2" t="n">
        <x:v>0</x:v>
      </x:c>
      <x:c r="H168" s="2" t="n">
        <x:v>1</x:v>
      </x:c>
      <x:c r="I168" s="2" t="str"/>
      <x:c r="J168" s="2" t="str"/>
      <x:c r="K168" s="2" t="str">
        <x:v>PDF p. 18</x:v>
      </x:c>
      <x:c r="L168" s="2" t="str">
        <x:v>Box + selected fronts</x:v>
      </x:c>
    </x:row>
    <x:row r="169" ht="22" customHeight="1">
      <x:c r="A169" s="2" t="str">
        <x:v>W2430</x:v>
      </x:c>
      <x:c r="B169" s="2" t="str">
        <x:v>Double Door Wall Cabinet 30H and 36H</x:v>
      </x:c>
      <x:c r="C169" s="4" t="n">
        <x:v>74.66</x:v>
      </x:c>
      <x:c r="D169" s="4" t="n">
        <x:v>89.76</x:v>
      </x:c>
      <x:c r="E169" s="4" t="n">
        <x:v>114.65</x:v>
      </x:c>
      <x:c r="F169" s="2" t="n">
        <x:v>1</x:v>
      </x:c>
      <x:c r="G169" s="2" t="n">
        <x:v>0</x:v>
      </x:c>
      <x:c r="H169" s="2" t="n">
        <x:v>2</x:v>
      </x:c>
      <x:c r="I169" s="2" t="str"/>
      <x:c r="J169" s="2" t="str"/>
      <x:c r="K169" s="2" t="str">
        <x:v>PDF p. 19</x:v>
      </x:c>
      <x:c r="L169" s="2" t="str">
        <x:v>Box + selected fronts</x:v>
      </x:c>
    </x:row>
    <x:row r="170" ht="22" customHeight="1">
      <x:c r="A170" s="2" t="str">
        <x:v>W2436</x:v>
      </x:c>
      <x:c r="B170" s="2" t="str">
        <x:v>Double Door Wall Cabinet 30H and 36H</x:v>
      </x:c>
      <x:c r="C170" s="4" t="n">
        <x:v>81.8</x:v>
      </x:c>
      <x:c r="D170" s="4" t="n">
        <x:v>99.76</x:v>
      </x:c>
      <x:c r="E170" s="4" t="n">
        <x:v>129.13</x:v>
      </x:c>
      <x:c r="F170" s="2" t="n">
        <x:v>1</x:v>
      </x:c>
      <x:c r="G170" s="2" t="n">
        <x:v>0</x:v>
      </x:c>
      <x:c r="H170" s="2" t="n">
        <x:v>2</x:v>
      </x:c>
      <x:c r="I170" s="2" t="str"/>
      <x:c r="J170" s="2" t="str"/>
      <x:c r="K170" s="2" t="str">
        <x:v>PDF p. 19</x:v>
      </x:c>
      <x:c r="L170" s="2" t="str">
        <x:v>Box + selected fronts</x:v>
      </x:c>
    </x:row>
    <x:row r="171" ht="22" customHeight="1">
      <x:c r="A171" s="2" t="str">
        <x:v>W2442</x:v>
      </x:c>
      <x:c r="B171" s="2" t="str">
        <x:v>Double Door Wall Cabinet 42H</x:v>
      </x:c>
      <x:c r="C171" s="4" t="n">
        <x:v>98.12</x:v>
      </x:c>
      <x:c r="D171" s="4" t="n">
        <x:v>118.73</x:v>
      </x:c>
      <x:c r="E171" s="4" t="n">
        <x:v>152.8</x:v>
      </x:c>
      <x:c r="F171" s="2" t="n">
        <x:v>1</x:v>
      </x:c>
      <x:c r="G171" s="2" t="n">
        <x:v>0</x:v>
      </x:c>
      <x:c r="H171" s="2" t="n">
        <x:v>2</x:v>
      </x:c>
      <x:c r="I171" s="2" t="str"/>
      <x:c r="J171" s="2" t="str"/>
      <x:c r="K171" s="2" t="str">
        <x:v>PDF p. 19</x:v>
      </x:c>
      <x:c r="L171" s="2" t="str">
        <x:v>Box + selected fronts</x:v>
      </x:c>
    </x:row>
    <x:row r="172" ht="22" customHeight="1">
      <x:c r="A172" s="2" t="str">
        <x:v>W2730</x:v>
      </x:c>
      <x:c r="B172" s="2" t="str">
        <x:v>Double Door Wall Cabinet 30H and 36H</x:v>
      </x:c>
      <x:c r="C172" s="4" t="n">
        <x:v>79.76</x:v>
      </x:c>
      <x:c r="D172" s="4" t="n">
        <x:v>96.7</x:v>
      </x:c>
      <x:c r="E172" s="4" t="n">
        <x:v>124.64</x:v>
      </x:c>
      <x:c r="F172" s="2" t="n">
        <x:v>1</x:v>
      </x:c>
      <x:c r="G172" s="2" t="n">
        <x:v>0</x:v>
      </x:c>
      <x:c r="H172" s="2" t="n">
        <x:v>2</x:v>
      </x:c>
      <x:c r="I172" s="2" t="str"/>
      <x:c r="J172" s="2" t="str"/>
      <x:c r="K172" s="2" t="str">
        <x:v>PDF p. 19</x:v>
      </x:c>
      <x:c r="L172" s="2" t="str">
        <x:v>Box + selected fronts</x:v>
      </x:c>
    </x:row>
    <x:row r="173" ht="22" customHeight="1">
      <x:c r="A173" s="2" t="str">
        <x:v>W2736</x:v>
      </x:c>
      <x:c r="B173" s="2" t="str">
        <x:v>Double Door Wall Cabinet 30H and 36H</x:v>
      </x:c>
      <x:c r="C173" s="4" t="n">
        <x:v>87.31</x:v>
      </x:c>
      <x:c r="D173" s="4" t="n">
        <x:v>107.51</x:v>
      </x:c>
      <x:c r="E173" s="4" t="n">
        <x:v>140.35</x:v>
      </x:c>
      <x:c r="F173" s="2" t="n">
        <x:v>1</x:v>
      </x:c>
      <x:c r="G173" s="2" t="n">
        <x:v>0</x:v>
      </x:c>
      <x:c r="H173" s="2" t="n">
        <x:v>2</x:v>
      </x:c>
      <x:c r="I173" s="2" t="str"/>
      <x:c r="J173" s="2" t="str"/>
      <x:c r="K173" s="2" t="str">
        <x:v>PDF p. 19</x:v>
      </x:c>
      <x:c r="L173" s="2" t="str">
        <x:v>Box + selected fronts</x:v>
      </x:c>
    </x:row>
    <x:row r="174" ht="22" customHeight="1">
      <x:c r="A174" s="2" t="str">
        <x:v>W2742</x:v>
      </x:c>
      <x:c r="B174" s="2" t="str">
        <x:v>Double Door Wall Cabinet 42H</x:v>
      </x:c>
      <x:c r="C174" s="4" t="n">
        <x:v>104.45</x:v>
      </x:c>
      <x:c r="D174" s="4" t="n">
        <x:v>127.5</x:v>
      </x:c>
      <x:c r="E174" s="4" t="n">
        <x:v>165.44</x:v>
      </x:c>
      <x:c r="F174" s="2" t="n">
        <x:v>1</x:v>
      </x:c>
      <x:c r="G174" s="2" t="n">
        <x:v>0</x:v>
      </x:c>
      <x:c r="H174" s="2" t="n">
        <x:v>2</x:v>
      </x:c>
      <x:c r="I174" s="2" t="str"/>
      <x:c r="J174" s="2" t="str"/>
      <x:c r="K174" s="2" t="str">
        <x:v>PDF p. 19</x:v>
      </x:c>
      <x:c r="L174" s="2" t="str">
        <x:v>Box + selected fronts</x:v>
      </x:c>
    </x:row>
    <x:row r="175" ht="22" customHeight="1">
      <x:c r="A175" s="2" t="str">
        <x:v>W3012</x:v>
      </x:c>
      <x:c r="B175" s="2" t="str">
        <x:v>Wall Bridge Cabinet</x:v>
      </x:c>
      <x:c r="C175" s="4" t="n">
        <x:v>49.16</x:v>
      </x:c>
      <x:c r="D175" s="4" t="n">
        <x:v>57.53</x:v>
      </x:c>
      <x:c r="E175" s="4" t="n">
        <x:v>70.99</x:v>
      </x:c>
      <x:c r="F175" s="2" t="n">
        <x:v>1</x:v>
      </x:c>
      <x:c r="G175" s="2" t="n">
        <x:v>0</x:v>
      </x:c>
      <x:c r="H175" s="2" t="n">
        <x:v>2</x:v>
      </x:c>
      <x:c r="I175" s="2" t="str"/>
      <x:c r="J175" s="2" t="str"/>
      <x:c r="K175" s="2" t="str">
        <x:v>PDF p. 19</x:v>
      </x:c>
      <x:c r="L175" s="2" t="str">
        <x:v>Box + selected fronts</x:v>
      </x:c>
    </x:row>
    <x:row r="176" ht="22" customHeight="1">
      <x:c r="A176" s="2" t="str">
        <x:v>W301224</x:v>
      </x:c>
      <x:c r="B176" s="2" t="str">
        <x:v>Wall Cabinet 24 Depth</x:v>
      </x:c>
      <x:c r="C176" s="4" t="n">
        <x:v>66.71</x:v>
      </x:c>
      <x:c r="D176" s="4" t="n">
        <x:v>75.07</x:v>
      </x:c>
      <x:c r="E176" s="4" t="n">
        <x:v>88.54</x:v>
      </x:c>
      <x:c r="F176" s="2" t="n">
        <x:v>1</x:v>
      </x:c>
      <x:c r="G176" s="2" t="n">
        <x:v>0</x:v>
      </x:c>
      <x:c r="H176" s="2" t="n">
        <x:v>2</x:v>
      </x:c>
      <x:c r="I176" s="2" t="str"/>
      <x:c r="J176" s="2" t="str"/>
      <x:c r="K176" s="2" t="str">
        <x:v>PDF p. 19</x:v>
      </x:c>
      <x:c r="L176" s="2" t="str">
        <x:v>Box + selected fronts</x:v>
      </x:c>
    </x:row>
    <x:row r="177" ht="22" customHeight="1">
      <x:c r="A177" s="2" t="str">
        <x:v>W3015</x:v>
      </x:c>
      <x:c r="B177" s="2" t="str">
        <x:v>Wall Bridge Cabinet</x:v>
      </x:c>
      <x:c r="C177" s="4" t="n">
        <x:v>53.24</x:v>
      </x:c>
      <x:c r="D177" s="4" t="n">
        <x:v>63.44</x:v>
      </x:c>
      <x:c r="E177" s="4" t="n">
        <x:v>79.97</x:v>
      </x:c>
      <x:c r="F177" s="2" t="n">
        <x:v>1</x:v>
      </x:c>
      <x:c r="G177" s="2" t="n">
        <x:v>0</x:v>
      </x:c>
      <x:c r="H177" s="2" t="n">
        <x:v>2</x:v>
      </x:c>
      <x:c r="I177" s="2" t="str"/>
      <x:c r="J177" s="2" t="str"/>
      <x:c r="K177" s="2" t="str">
        <x:v>PDF p. 19</x:v>
      </x:c>
      <x:c r="L177" s="2" t="str">
        <x:v>Box + selected fronts</x:v>
      </x:c>
    </x:row>
    <x:row r="178" ht="22" customHeight="1">
      <x:c r="A178" s="2" t="str">
        <x:v>W301524</x:v>
      </x:c>
      <x:c r="B178" s="2" t="str">
        <x:v>Wall Cabinet 24 Depth</x:v>
      </x:c>
      <x:c r="C178" s="4" t="n">
        <x:v>72.22</x:v>
      </x:c>
      <x:c r="D178" s="4" t="n">
        <x:v>82.42</x:v>
      </x:c>
      <x:c r="E178" s="4" t="n">
        <x:v>98.94</x:v>
      </x:c>
      <x:c r="F178" s="2" t="n">
        <x:v>1</x:v>
      </x:c>
      <x:c r="G178" s="2" t="n">
        <x:v>0</x:v>
      </x:c>
      <x:c r="H178" s="2" t="n">
        <x:v>2</x:v>
      </x:c>
      <x:c r="I178" s="2" t="str"/>
      <x:c r="J178" s="2" t="str"/>
      <x:c r="K178" s="2" t="str">
        <x:v>PDF p. 19</x:v>
      </x:c>
      <x:c r="L178" s="2" t="str">
        <x:v>Box + selected fronts</x:v>
      </x:c>
    </x:row>
    <x:row r="179" ht="22" customHeight="1">
      <x:c r="A179" s="2" t="str">
        <x:v>W3018</x:v>
      </x:c>
      <x:c r="B179" s="2" t="str">
        <x:v>Wall Bridge Cabinet</x:v>
      </x:c>
      <x:c r="C179" s="4" t="n">
        <x:v>56.71</x:v>
      </x:c>
      <x:c r="D179" s="4" t="n">
        <x:v>68.54</x:v>
      </x:c>
      <x:c r="E179" s="4" t="n">
        <x:v>87.72</x:v>
      </x:c>
      <x:c r="F179" s="2" t="n">
        <x:v>1</x:v>
      </x:c>
      <x:c r="G179" s="2" t="n">
        <x:v>0</x:v>
      </x:c>
      <x:c r="H179" s="2" t="n">
        <x:v>2</x:v>
      </x:c>
      <x:c r="I179" s="2" t="str"/>
      <x:c r="J179" s="2" t="str"/>
      <x:c r="K179" s="2" t="str">
        <x:v>PDF p. 19</x:v>
      </x:c>
      <x:c r="L179" s="2" t="str">
        <x:v>Box + selected fronts</x:v>
      </x:c>
    </x:row>
    <x:row r="180" ht="22" customHeight="1">
      <x:c r="A180" s="2" t="str">
        <x:v>W301824</x:v>
      </x:c>
      <x:c r="B180" s="2" t="str">
        <x:v>Wall Cabinet 24 Depth</x:v>
      </x:c>
      <x:c r="C180" s="4" t="n">
        <x:v>77.11</x:v>
      </x:c>
      <x:c r="D180" s="4" t="n">
        <x:v>88.94</x:v>
      </x:c>
      <x:c r="E180" s="4" t="n">
        <x:v>108.12</x:v>
      </x:c>
      <x:c r="F180" s="2" t="n">
        <x:v>1</x:v>
      </x:c>
      <x:c r="G180" s="2" t="n">
        <x:v>0</x:v>
      </x:c>
      <x:c r="H180" s="2" t="n">
        <x:v>2</x:v>
      </x:c>
      <x:c r="I180" s="2" t="str"/>
      <x:c r="J180" s="2" t="str"/>
      <x:c r="K180" s="2" t="str">
        <x:v>PDF p. 19</x:v>
      </x:c>
      <x:c r="L180" s="2" t="str">
        <x:v>Box + selected fronts</x:v>
      </x:c>
    </x:row>
    <x:row r="181" ht="22" customHeight="1">
      <x:c r="A181" s="2" t="str">
        <x:v>W3021</x:v>
      </x:c>
      <x:c r="B181" s="2" t="str">
        <x:v>Wall Bridge Cabinet</x:v>
      </x:c>
      <x:c r="C181" s="4" t="n">
        <x:v>61</x:v>
      </x:c>
      <x:c r="D181" s="4" t="n">
        <x:v>74.46</x:v>
      </x:c>
      <x:c r="E181" s="4" t="n">
        <x:v>96.49</x:v>
      </x:c>
      <x:c r="F181" s="2" t="n">
        <x:v>1</x:v>
      </x:c>
      <x:c r="G181" s="2" t="n">
        <x:v>0</x:v>
      </x:c>
      <x:c r="H181" s="2" t="n">
        <x:v>2</x:v>
      </x:c>
      <x:c r="I181" s="2" t="str"/>
      <x:c r="J181" s="2" t="str"/>
      <x:c r="K181" s="2" t="str">
        <x:v>PDF p. 19</x:v>
      </x:c>
      <x:c r="L181" s="2" t="str">
        <x:v>Box + selected fronts</x:v>
      </x:c>
    </x:row>
    <x:row r="182" ht="22" customHeight="1">
      <x:c r="A182" s="2" t="str">
        <x:v>W3024</x:v>
      </x:c>
      <x:c r="B182" s="2" t="str">
        <x:v>Wall Bridge Cabinet</x:v>
      </x:c>
      <x:c r="C182" s="4" t="n">
        <x:v>70.99</x:v>
      </x:c>
      <x:c r="D182" s="4" t="n">
        <x:v>86.09</x:v>
      </x:c>
      <x:c r="E182" s="4" t="n">
        <x:v>110.98</x:v>
      </x:c>
      <x:c r="F182" s="2" t="n">
        <x:v>1</x:v>
      </x:c>
      <x:c r="G182" s="2" t="n">
        <x:v>0</x:v>
      </x:c>
      <x:c r="H182" s="2" t="n">
        <x:v>2</x:v>
      </x:c>
      <x:c r="I182" s="2" t="str"/>
      <x:c r="J182" s="2" t="str"/>
      <x:c r="K182" s="2" t="str">
        <x:v>PDF p. 19</x:v>
      </x:c>
      <x:c r="L182" s="2" t="str">
        <x:v>Box + selected fronts</x:v>
      </x:c>
    </x:row>
    <x:row r="183" ht="22" customHeight="1">
      <x:c r="A183" s="2" t="str">
        <x:v>W302424</x:v>
      </x:c>
      <x:c r="B183" s="2" t="str">
        <x:v>Wall Cabinet 24 Depth</x:v>
      </x:c>
      <x:c r="C183" s="4" t="n">
        <x:v>99.76</x:v>
      </x:c>
      <x:c r="D183" s="4" t="n">
        <x:v>114.85</x:v>
      </x:c>
      <x:c r="E183" s="4" t="n">
        <x:v>139.74</x:v>
      </x:c>
      <x:c r="F183" s="2" t="n">
        <x:v>1</x:v>
      </x:c>
      <x:c r="G183" s="2" t="n">
        <x:v>0</x:v>
      </x:c>
      <x:c r="H183" s="2" t="n">
        <x:v>2</x:v>
      </x:c>
      <x:c r="I183" s="2" t="str"/>
      <x:c r="J183" s="2" t="str"/>
      <x:c r="K183" s="2" t="str">
        <x:v>PDF p. 19</x:v>
      </x:c>
      <x:c r="L183" s="2" t="str">
        <x:v>Box + selected fronts</x:v>
      </x:c>
    </x:row>
    <x:row r="184" ht="22" customHeight="1">
      <x:c r="A184" s="2" t="str">
        <x:v>W3030</x:v>
      </x:c>
      <x:c r="B184" s="2" t="str">
        <x:v>Double Door Wall Cabinet 30H and 36H</x:v>
      </x:c>
      <x:c r="C184" s="4" t="n">
        <x:v>85.07</x:v>
      </x:c>
      <x:c r="D184" s="4" t="n">
        <x:v>103.63</x:v>
      </x:c>
      <x:c r="E184" s="4" t="n">
        <x:v>134.23</x:v>
      </x:c>
      <x:c r="F184" s="2" t="n">
        <x:v>1</x:v>
      </x:c>
      <x:c r="G184" s="2" t="n">
        <x:v>0</x:v>
      </x:c>
      <x:c r="H184" s="2" t="n">
        <x:v>2</x:v>
      </x:c>
      <x:c r="I184" s="2" t="str"/>
      <x:c r="J184" s="2" t="str"/>
      <x:c r="K184" s="2" t="str">
        <x:v>PDF p. 19</x:v>
      </x:c>
      <x:c r="L184" s="2" t="str">
        <x:v>Box + selected fronts</x:v>
      </x:c>
    </x:row>
    <x:row r="185" ht="22" customHeight="1">
      <x:c r="A185" s="2" t="str">
        <x:v>W3036</x:v>
      </x:c>
      <x:c r="B185" s="2" t="str">
        <x:v>Double Door Wall Cabinet 30H and 36H</x:v>
      </x:c>
      <x:c r="C185" s="4" t="n">
        <x:v>92.82</x:v>
      </x:c>
      <x:c r="D185" s="4" t="n">
        <x:v>115.06</x:v>
      </x:c>
      <x:c r="E185" s="4" t="n">
        <x:v>151.16</x:v>
      </x:c>
      <x:c r="F185" s="2" t="n">
        <x:v>1</x:v>
      </x:c>
      <x:c r="G185" s="2" t="n">
        <x:v>0</x:v>
      </x:c>
      <x:c r="H185" s="2" t="n">
        <x:v>2</x:v>
      </x:c>
      <x:c r="I185" s="2" t="str"/>
      <x:c r="J185" s="2" t="str"/>
      <x:c r="K185" s="2" t="str">
        <x:v>PDF p. 19</x:v>
      </x:c>
      <x:c r="L185" s="2" t="str">
        <x:v>Box + selected fronts</x:v>
      </x:c>
    </x:row>
    <x:row r="186" ht="22" customHeight="1">
      <x:c r="A186" s="2" t="str">
        <x:v>W3042</x:v>
      </x:c>
      <x:c r="B186" s="2" t="str">
        <x:v>Double Door Wall Cabinet 42H</x:v>
      </x:c>
      <x:c r="C186" s="4" t="n">
        <x:v>110.77</x:v>
      </x:c>
      <x:c r="D186" s="4" t="n">
        <x:v>136.27</x:v>
      </x:c>
      <x:c r="E186" s="4" t="n">
        <x:v>178.09</x:v>
      </x:c>
      <x:c r="F186" s="2" t="n">
        <x:v>1</x:v>
      </x:c>
      <x:c r="G186" s="2" t="n">
        <x:v>0</x:v>
      </x:c>
      <x:c r="H186" s="2" t="n">
        <x:v>2</x:v>
      </x:c>
      <x:c r="I186" s="2" t="str"/>
      <x:c r="J186" s="2" t="str"/>
      <x:c r="K186" s="2" t="str">
        <x:v>PDF p. 19</x:v>
      </x:c>
      <x:c r="L186" s="2" t="str">
        <x:v>Box + selected fronts</x:v>
      </x:c>
    </x:row>
    <x:row r="187" ht="22" customHeight="1">
      <x:c r="A187" s="2" t="str">
        <x:v>W3330</x:v>
      </x:c>
      <x:c r="B187" s="2" t="str">
        <x:v>Double Door Wall Cabinet 30H and 36H</x:v>
      </x:c>
      <x:c r="C187" s="4" t="n">
        <x:v>89.96</x:v>
      </x:c>
      <x:c r="D187" s="4" t="n">
        <x:v>110.36</x:v>
      </x:c>
      <x:c r="E187" s="4" t="n">
        <x:v>143.62</x:v>
      </x:c>
      <x:c r="F187" s="2" t="n">
        <x:v>1</x:v>
      </x:c>
      <x:c r="G187" s="2" t="n">
        <x:v>0</x:v>
      </x:c>
      <x:c r="H187" s="2" t="n">
        <x:v>2</x:v>
      </x:c>
      <x:c r="I187" s="2" t="str"/>
      <x:c r="J187" s="2" t="str"/>
      <x:c r="K187" s="2" t="str">
        <x:v>PDF p. 19</x:v>
      </x:c>
      <x:c r="L187" s="2" t="str">
        <x:v>Box + selected fronts</x:v>
      </x:c>
    </x:row>
    <x:row r="188" ht="22" customHeight="1">
      <x:c r="A188" s="2" t="str">
        <x:v>W3336</x:v>
      </x:c>
      <x:c r="B188" s="2" t="str">
        <x:v>Double Door Wall Cabinet 30H and 36H</x:v>
      </x:c>
      <x:c r="C188" s="4" t="n">
        <x:v>98.53</x:v>
      </x:c>
      <x:c r="D188" s="4" t="n">
        <x:v>122.81</x:v>
      </x:c>
      <x:c r="E188" s="4" t="n">
        <x:v>162.38</x:v>
      </x:c>
      <x:c r="F188" s="2" t="n">
        <x:v>1</x:v>
      </x:c>
      <x:c r="G188" s="2" t="n">
        <x:v>0</x:v>
      </x:c>
      <x:c r="H188" s="2" t="n">
        <x:v>2</x:v>
      </x:c>
      <x:c r="I188" s="2" t="str"/>
      <x:c r="J188" s="2" t="str"/>
      <x:c r="K188" s="2" t="str">
        <x:v>PDF p. 19</x:v>
      </x:c>
      <x:c r="L188" s="2" t="str">
        <x:v>Box + selected fronts</x:v>
      </x:c>
    </x:row>
    <x:row r="189" ht="22" customHeight="1">
      <x:c r="A189" s="2" t="str">
        <x:v>W3342</x:v>
      </x:c>
      <x:c r="B189" s="2" t="str">
        <x:v>Double Door Wall Cabinet 42H</x:v>
      </x:c>
      <x:c r="C189" s="4" t="n">
        <x:v>117.71</x:v>
      </x:c>
      <x:c r="D189" s="4" t="n">
        <x:v>145.86</x:v>
      </x:c>
      <x:c r="E189" s="4" t="n">
        <x:v>191.76</x:v>
      </x:c>
      <x:c r="F189" s="2" t="n">
        <x:v>1</x:v>
      </x:c>
      <x:c r="G189" s="2" t="n">
        <x:v>0</x:v>
      </x:c>
      <x:c r="H189" s="2" t="n">
        <x:v>2</x:v>
      </x:c>
      <x:c r="I189" s="2" t="str"/>
      <x:c r="J189" s="2" t="str"/>
      <x:c r="K189" s="2" t="str">
        <x:v>PDF p. 19</x:v>
      </x:c>
      <x:c r="L189" s="2" t="str">
        <x:v>Box + selected fronts</x:v>
      </x:c>
    </x:row>
    <x:row r="190" ht="22" customHeight="1">
      <x:c r="A190" s="2" t="str">
        <x:v>W3612</x:v>
      </x:c>
      <x:c r="B190" s="2" t="str">
        <x:v>Wall Bridge Cabinet</x:v>
      </x:c>
      <x:c r="C190" s="4" t="n">
        <x:v>54.47</x:v>
      </x:c>
      <x:c r="D190" s="4" t="n">
        <x:v>64.06</x:v>
      </x:c>
      <x:c r="E190" s="4" t="n">
        <x:v>79.97</x:v>
      </x:c>
      <x:c r="F190" s="2" t="n">
        <x:v>1</x:v>
      </x:c>
      <x:c r="G190" s="2" t="n">
        <x:v>0</x:v>
      </x:c>
      <x:c r="H190" s="2" t="n">
        <x:v>2</x:v>
      </x:c>
      <x:c r="I190" s="2" t="str"/>
      <x:c r="J190" s="2" t="str"/>
      <x:c r="K190" s="2" t="str">
        <x:v>PDF p. 19</x:v>
      </x:c>
      <x:c r="L190" s="2" t="str">
        <x:v>Box + selected fronts</x:v>
      </x:c>
    </x:row>
    <x:row r="191" ht="22" customHeight="1">
      <x:c r="A191" s="2" t="str">
        <x:v>W3615</x:v>
      </x:c>
      <x:c r="B191" s="2" t="str">
        <x:v>Wall Bridge Cabinet</x:v>
      </x:c>
      <x:c r="C191" s="4" t="n">
        <x:v>58.75</x:v>
      </x:c>
      <x:c r="D191" s="4" t="n">
        <x:v>70.58</x:v>
      </x:c>
      <x:c r="E191" s="4" t="n">
        <x:v>89.76</x:v>
      </x:c>
      <x:c r="F191" s="2" t="n">
        <x:v>1</x:v>
      </x:c>
      <x:c r="G191" s="2" t="n">
        <x:v>0</x:v>
      </x:c>
      <x:c r="H191" s="2" t="n">
        <x:v>2</x:v>
      </x:c>
      <x:c r="I191" s="2" t="str"/>
      <x:c r="J191" s="2" t="str"/>
      <x:c r="K191" s="2" t="str">
        <x:v>PDF p. 19</x:v>
      </x:c>
      <x:c r="L191" s="2" t="str">
        <x:v>Box + selected fronts</x:v>
      </x:c>
    </x:row>
    <x:row r="192" ht="22" customHeight="1">
      <x:c r="A192" s="2" t="str">
        <x:v>W361524</x:v>
      </x:c>
      <x:c r="B192" s="2" t="str">
        <x:v>Wall Cabinet 24 Depth</x:v>
      </x:c>
      <x:c r="C192" s="4" t="n">
        <x:v>79.76</x:v>
      </x:c>
      <x:c r="D192" s="4" t="n">
        <x:v>91.6</x:v>
      </x:c>
      <x:c r="E192" s="4" t="n">
        <x:v>110.77</x:v>
      </x:c>
      <x:c r="F192" s="2" t="n">
        <x:v>1</x:v>
      </x:c>
      <x:c r="G192" s="2" t="n">
        <x:v>0</x:v>
      </x:c>
      <x:c r="H192" s="2" t="n">
        <x:v>2</x:v>
      </x:c>
      <x:c r="I192" s="2" t="str"/>
      <x:c r="J192" s="2" t="str"/>
      <x:c r="K192" s="2" t="str">
        <x:v>PDF p. 19</x:v>
      </x:c>
      <x:c r="L192" s="2" t="str">
        <x:v>Box + selected fronts</x:v>
      </x:c>
    </x:row>
    <x:row r="193" ht="22" customHeight="1">
      <x:c r="A193" s="2" t="str">
        <x:v>W3618</x:v>
      </x:c>
      <x:c r="B193" s="2" t="str">
        <x:v>Wall Bridge Cabinet</x:v>
      </x:c>
      <x:c r="C193" s="4" t="n">
        <x:v>62.83</x:v>
      </x:c>
      <x:c r="D193" s="4" t="n">
        <x:v>76.7</x:v>
      </x:c>
      <x:c r="E193" s="4" t="n">
        <x:v>99.35</x:v>
      </x:c>
      <x:c r="F193" s="2" t="n">
        <x:v>1</x:v>
      </x:c>
      <x:c r="G193" s="2" t="n">
        <x:v>0</x:v>
      </x:c>
      <x:c r="H193" s="2" t="n">
        <x:v>2</x:v>
      </x:c>
      <x:c r="I193" s="2" t="str"/>
      <x:c r="J193" s="2" t="str"/>
      <x:c r="K193" s="2" t="str">
        <x:v>PDF p. 19</x:v>
      </x:c>
      <x:c r="L193" s="2" t="str">
        <x:v>Box + selected fronts</x:v>
      </x:c>
    </x:row>
    <x:row r="194" ht="22" customHeight="1">
      <x:c r="A194" s="2" t="str">
        <x:v>W361824</x:v>
      </x:c>
      <x:c r="B194" s="2" t="str">
        <x:v>Wall Cabinet 24 Depth</x:v>
      </x:c>
      <x:c r="C194" s="4" t="n">
        <x:v>85.68</x:v>
      </x:c>
      <x:c r="D194" s="4" t="n">
        <x:v>99.55</x:v>
      </x:c>
      <x:c r="E194" s="4" t="n">
        <x:v>122.2</x:v>
      </x:c>
      <x:c r="F194" s="2" t="n">
        <x:v>1</x:v>
      </x:c>
      <x:c r="G194" s="2" t="n">
        <x:v>0</x:v>
      </x:c>
      <x:c r="H194" s="2" t="n">
        <x:v>2</x:v>
      </x:c>
      <x:c r="I194" s="2" t="str"/>
      <x:c r="J194" s="2" t="str"/>
      <x:c r="K194" s="2" t="str">
        <x:v>PDF p. 19</x:v>
      </x:c>
      <x:c r="L194" s="2" t="str">
        <x:v>Box + selected fronts</x:v>
      </x:c>
    </x:row>
    <x:row r="195" ht="22" customHeight="1">
      <x:c r="A195" s="2" t="str">
        <x:v>W3621</x:v>
      </x:c>
      <x:c r="B195" s="2" t="str">
        <x:v>Wall Bridge Cabinet</x:v>
      </x:c>
      <x:c r="C195" s="4" t="n">
        <x:v>67.52</x:v>
      </x:c>
      <x:c r="D195" s="4" t="n">
        <x:v>83.44</x:v>
      </x:c>
      <x:c r="E195" s="4" t="n">
        <x:v>109.34</x:v>
      </x:c>
      <x:c r="F195" s="2" t="n">
        <x:v>1</x:v>
      </x:c>
      <x:c r="G195" s="2" t="n">
        <x:v>0</x:v>
      </x:c>
      <x:c r="H195" s="2" t="n">
        <x:v>2</x:v>
      </x:c>
      <x:c r="I195" s="2" t="str"/>
      <x:c r="J195" s="2" t="str"/>
      <x:c r="K195" s="2" t="str">
        <x:v>PDF p. 19</x:v>
      </x:c>
      <x:c r="L195" s="2" t="str">
        <x:v>Box + selected fronts</x:v>
      </x:c>
    </x:row>
    <x:row r="196" ht="22" customHeight="1">
      <x:c r="A196" s="2" t="str">
        <x:v>W362124</x:v>
      </x:c>
      <x:c r="B196" s="2" t="str">
        <x:v>Wall Cabinet 24 Depth</x:v>
      </x:c>
      <x:c r="C196" s="4" t="n">
        <x:v>91.39</x:v>
      </x:c>
      <x:c r="D196" s="4" t="n">
        <x:v>107.3</x:v>
      </x:c>
      <x:c r="E196" s="4" t="n">
        <x:v>133.21</x:v>
      </x:c>
      <x:c r="F196" s="2" t="n">
        <x:v>1</x:v>
      </x:c>
      <x:c r="G196" s="2" t="n">
        <x:v>0</x:v>
      </x:c>
      <x:c r="H196" s="2" t="n">
        <x:v>2</x:v>
      </x:c>
      <x:c r="I196" s="2" t="str"/>
      <x:c r="J196" s="2" t="str"/>
      <x:c r="K196" s="2" t="str">
        <x:v>PDF p. 19</x:v>
      </x:c>
      <x:c r="L196" s="2" t="str">
        <x:v>Box + selected fronts</x:v>
      </x:c>
    </x:row>
    <x:row r="197" ht="22" customHeight="1">
      <x:c r="A197" s="2" t="str">
        <x:v>W3624</x:v>
      </x:c>
      <x:c r="B197" s="2" t="str">
        <x:v>Wall Bridge Cabinet</x:v>
      </x:c>
      <x:c r="C197" s="4" t="n">
        <x:v>78.74</x:v>
      </x:c>
      <x:c r="D197" s="4" t="n">
        <x:v>96.7</x:v>
      </x:c>
      <x:c r="E197" s="4" t="n">
        <x:v>126.07</x:v>
      </x:c>
      <x:c r="F197" s="2" t="n">
        <x:v>1</x:v>
      </x:c>
      <x:c r="G197" s="2" t="n">
        <x:v>0</x:v>
      </x:c>
      <x:c r="H197" s="2" t="n">
        <x:v>2</x:v>
      </x:c>
      <x:c r="I197" s="2" t="str"/>
      <x:c r="J197" s="2" t="str"/>
      <x:c r="K197" s="2" t="str">
        <x:v>PDF p. 19</x:v>
      </x:c>
      <x:c r="L197" s="2" t="str">
        <x:v>Box + selected fronts</x:v>
      </x:c>
    </x:row>
    <x:row r="198" ht="22" customHeight="1">
      <x:c r="A198" s="2" t="str">
        <x:v>W362424</x:v>
      </x:c>
      <x:c r="B198" s="2" t="str">
        <x:v>Wall Cabinet 24 Depth</x:v>
      </x:c>
      <x:c r="C198" s="4" t="n">
        <x:v>111.59</x:v>
      </x:c>
      <x:c r="D198" s="4" t="n">
        <x:v>129.54</x:v>
      </x:c>
      <x:c r="E198" s="4" t="n">
        <x:v>158.92</x:v>
      </x:c>
      <x:c r="F198" s="2" t="n">
        <x:v>1</x:v>
      </x:c>
      <x:c r="G198" s="2" t="n">
        <x:v>0</x:v>
      </x:c>
      <x:c r="H198" s="2" t="n">
        <x:v>2</x:v>
      </x:c>
      <x:c r="I198" s="2" t="str"/>
      <x:c r="J198" s="2" t="str"/>
      <x:c r="K198" s="2" t="str">
        <x:v>PDF p. 19</x:v>
      </x:c>
      <x:c r="L198" s="2" t="str">
        <x:v>Box + selected fronts</x:v>
      </x:c>
    </x:row>
    <x:row r="199" ht="22" customHeight="1">
      <x:c r="A199" s="2" t="str">
        <x:v>W3630</x:v>
      </x:c>
      <x:c r="B199" s="2" t="str">
        <x:v>Double Door Wall Cabinet 30H and 36H</x:v>
      </x:c>
      <x:c r="C199" s="4" t="n">
        <x:v>95.06</x:v>
      </x:c>
      <x:c r="D199" s="4" t="n">
        <x:v>117.3</x:v>
      </x:c>
      <x:c r="E199" s="4" t="n">
        <x:v>153.41</x:v>
      </x:c>
      <x:c r="F199" s="2" t="n">
        <x:v>1</x:v>
      </x:c>
      <x:c r="G199" s="2" t="n">
        <x:v>0</x:v>
      </x:c>
      <x:c r="H199" s="2" t="n">
        <x:v>2</x:v>
      </x:c>
      <x:c r="I199" s="2" t="str"/>
      <x:c r="J199" s="2" t="str"/>
      <x:c r="K199" s="2" t="str">
        <x:v>PDF p. 19</x:v>
      </x:c>
      <x:c r="L199" s="2" t="str">
        <x:v>Box + selected fronts</x:v>
      </x:c>
    </x:row>
    <x:row r="200" ht="22" customHeight="1">
      <x:c r="A200" s="2" t="str">
        <x:v>W3636</x:v>
      </x:c>
      <x:c r="B200" s="2" t="str">
        <x:v>Double Door Wall Cabinet 30H and 36H</x:v>
      </x:c>
      <x:c r="C200" s="4" t="n">
        <x:v>103.84</x:v>
      </x:c>
      <x:c r="D200" s="4" t="n">
        <x:v>129.95</x:v>
      </x:c>
      <x:c r="E200" s="4" t="n">
        <x:v>173.2</x:v>
      </x:c>
      <x:c r="F200" s="2" t="n">
        <x:v>1</x:v>
      </x:c>
      <x:c r="G200" s="2" t="n">
        <x:v>0</x:v>
      </x:c>
      <x:c r="H200" s="2" t="n">
        <x:v>2</x:v>
      </x:c>
      <x:c r="I200" s="2" t="str"/>
      <x:c r="J200" s="2" t="str"/>
      <x:c r="K200" s="2" t="str">
        <x:v>PDF p. 19</x:v>
      </x:c>
      <x:c r="L200" s="2" t="str">
        <x:v>Box + selected fronts</x:v>
      </x:c>
    </x:row>
    <x:row r="201" ht="22" customHeight="1">
      <x:c r="A201" s="2" t="str">
        <x:v>W3642</x:v>
      </x:c>
      <x:c r="B201" s="2" t="str">
        <x:v>Double Door Wall Cabinet 42H</x:v>
      </x:c>
      <x:c r="C201" s="4" t="n">
        <x:v>124.24</x:v>
      </x:c>
      <x:c r="D201" s="4" t="n">
        <x:v>154.63</x:v>
      </x:c>
      <x:c r="E201" s="4" t="n">
        <x:v>204.61</x:v>
      </x:c>
      <x:c r="F201" s="2" t="n">
        <x:v>1</x:v>
      </x:c>
      <x:c r="G201" s="2" t="n">
        <x:v>0</x:v>
      </x:c>
      <x:c r="H201" s="2" t="n">
        <x:v>2</x:v>
      </x:c>
      <x:c r="I201" s="2" t="str"/>
      <x:c r="J201" s="2" t="str"/>
      <x:c r="K201" s="2" t="str">
        <x:v>PDF p. 19</x:v>
      </x:c>
      <x:c r="L201" s="2" t="str">
        <x:v>Box + selected fronts</x:v>
      </x:c>
    </x:row>
    <x:row r="202" ht="22" customHeight="1">
      <x:c r="A202" s="2" t="str">
        <x:v>WBC3030</x:v>
      </x:c>
      <x:c r="B202" s="2" t="str">
        <x:v>Wall Blind Corner Cabinet</x:v>
      </x:c>
      <x:c r="C202" s="4" t="n">
        <x:v>80.99</x:v>
      </x:c>
      <x:c r="D202" s="4" t="n">
        <x:v>92.82</x:v>
      </x:c>
      <x:c r="E202" s="4" t="n">
        <x:v>112</x:v>
      </x:c>
      <x:c r="F202" s="2" t="n">
        <x:v>1</x:v>
      </x:c>
      <x:c r="G202" s="2" t="n">
        <x:v>0</x:v>
      </x:c>
      <x:c r="H202" s="2" t="n">
        <x:v>1</x:v>
      </x:c>
      <x:c r="I202" s="2" t="str">
        <x:v>WBCF630</x:v>
      </x:c>
      <x:c r="J202" s="2" t="str">
        <x:v>WBCF filler required and separately priced; excluded from box + front total.</x:v>
      </x:c>
      <x:c r="K202" s="2" t="str">
        <x:v>PDF p. 20</x:v>
      </x:c>
      <x:c r="L202" s="2" t="str">
        <x:v>Box + selected fronts</x:v>
      </x:c>
    </x:row>
    <x:row r="203" ht="22" customHeight="1">
      <x:c r="A203" s="2" t="str">
        <x:v>WBC3036</x:v>
      </x:c>
      <x:c r="B203" s="2" t="str">
        <x:v>Wall Blind Corner Cabinet</x:v>
      </x:c>
      <x:c r="C203" s="4" t="n">
        <x:v>89.56</x:v>
      </x:c>
      <x:c r="D203" s="4" t="n">
        <x:v>103.43</x:v>
      </x:c>
      <x:c r="E203" s="4" t="n">
        <x:v>126.07</x:v>
      </x:c>
      <x:c r="F203" s="2" t="n">
        <x:v>1</x:v>
      </x:c>
      <x:c r="G203" s="2" t="n">
        <x:v>0</x:v>
      </x:c>
      <x:c r="H203" s="2" t="n">
        <x:v>1</x:v>
      </x:c>
      <x:c r="I203" s="2" t="str">
        <x:v>WBCF636</x:v>
      </x:c>
      <x:c r="J203" s="2" t="str">
        <x:v>WBCF filler required and separately priced; excluded from box + front total.</x:v>
      </x:c>
      <x:c r="K203" s="2" t="str">
        <x:v>PDF p. 20</x:v>
      </x:c>
      <x:c r="L203" s="2" t="str">
        <x:v>Box + selected fronts</x:v>
      </x:c>
    </x:row>
    <x:row r="204" ht="22" customHeight="1">
      <x:c r="A204" s="2" t="str">
        <x:v>WBC3042</x:v>
      </x:c>
      <x:c r="B204" s="2" t="str">
        <x:v>Wall Blind Corner Cabinet</x:v>
      </x:c>
      <x:c r="C204" s="4" t="n">
        <x:v>99.96</x:v>
      </x:c>
      <x:c r="D204" s="4" t="n">
        <x:v>115.87</x:v>
      </x:c>
      <x:c r="E204" s="4" t="n">
        <x:v>141.78</x:v>
      </x:c>
      <x:c r="F204" s="2" t="n">
        <x:v>1</x:v>
      </x:c>
      <x:c r="G204" s="2" t="n">
        <x:v>0</x:v>
      </x:c>
      <x:c r="H204" s="2" t="n">
        <x:v>1</x:v>
      </x:c>
      <x:c r="I204" s="2" t="str">
        <x:v>WBCF642</x:v>
      </x:c>
      <x:c r="J204" s="2" t="str">
        <x:v>WBCF filler required and separately priced; excluded from box + front total.</x:v>
      </x:c>
      <x:c r="K204" s="2" t="str">
        <x:v>PDF p. 20</x:v>
      </x:c>
      <x:c r="L204" s="2" t="str">
        <x:v>Box + selected fronts</x:v>
      </x:c>
    </x:row>
    <x:row r="205" ht="22" customHeight="1">
      <x:c r="A205" s="2" t="str">
        <x:v>WBCF630</x:v>
      </x:c>
      <x:c r="B205" s="2" t="str">
        <x:v>Wall Blind Corner Cabinet</x:v>
      </x:c>
      <x:c r="C205" s="4" t="n">
        <x:v>5.71</x:v>
      </x:c>
      <x:c r="D205" s="4" t="n">
        <x:v>11.42</x:v>
      </x:c>
      <x:c r="E205" s="4" t="n">
        <x:v>20.81</x:v>
      </x:c>
      <x:c r="F205" s="2" t="n">
        <x:v>0</x:v>
      </x:c>
      <x:c r="G205" s="2" t="n">
        <x:v>0</x:v>
      </x:c>
      <x:c r="H205" s="2" t="n">
        <x:v>0</x:v>
      </x:c>
      <x:c r="I205" s="2" t="str"/>
      <x:c r="J205" s="2" t="str"/>
      <x:c r="K205" s="2" t="str">
        <x:v>PDF p. 20</x:v>
      </x:c>
      <x:c r="L205" s="2" t="str">
        <x:v>Accessory</x:v>
      </x:c>
    </x:row>
    <x:row r="206" ht="22" customHeight="1">
      <x:c r="A206" s="2" t="str">
        <x:v>WBCF636</x:v>
      </x:c>
      <x:c r="B206" s="2" t="str">
        <x:v>Wall Blind Corner Cabinet</x:v>
      </x:c>
      <x:c r="C206" s="4" t="n">
        <x:v>6.94</x:v>
      </x:c>
      <x:c r="D206" s="4" t="n">
        <x:v>13.87</x:v>
      </x:c>
      <x:c r="E206" s="4" t="n">
        <x:v>25.3</x:v>
      </x:c>
      <x:c r="F206" s="2" t="n">
        <x:v>0</x:v>
      </x:c>
      <x:c r="G206" s="2" t="n">
        <x:v>0</x:v>
      </x:c>
      <x:c r="H206" s="2" t="n">
        <x:v>0</x:v>
      </x:c>
      <x:c r="I206" s="2" t="str"/>
      <x:c r="J206" s="2" t="str"/>
      <x:c r="K206" s="2" t="str">
        <x:v>PDF p. 20</x:v>
      </x:c>
      <x:c r="L206" s="2" t="str">
        <x:v>Accessory</x:v>
      </x:c>
    </x:row>
    <x:row r="207" ht="22" customHeight="1">
      <x:c r="A207" s="2" t="str">
        <x:v>WBCF642</x:v>
      </x:c>
      <x:c r="B207" s="2" t="str">
        <x:v>Wall Blind Corner Cabinet</x:v>
      </x:c>
      <x:c r="C207" s="4" t="n">
        <x:v>7.96</x:v>
      </x:c>
      <x:c r="D207" s="4" t="n">
        <x:v>16.12</x:v>
      </x:c>
      <x:c r="E207" s="4" t="n">
        <x:v>29.38</x:v>
      </x:c>
      <x:c r="F207" s="2" t="n">
        <x:v>0</x:v>
      </x:c>
      <x:c r="G207" s="2" t="n">
        <x:v>0</x:v>
      </x:c>
      <x:c r="H207" s="2" t="n">
        <x:v>0</x:v>
      </x:c>
      <x:c r="I207" s="2" t="str"/>
      <x:c r="J207" s="2" t="str"/>
      <x:c r="K207" s="2" t="str">
        <x:v>PDF p. 20</x:v>
      </x:c>
      <x:c r="L207" s="2" t="str">
        <x:v>Accessory</x:v>
      </x:c>
    </x:row>
    <x:row r="208" ht="22" customHeight="1">
      <x:c r="A208" s="2" t="str">
        <x:v>WDC2430</x:v>
      </x:c>
      <x:c r="B208" s="2" t="str">
        <x:v>Wall Diagonal Cabinet</x:v>
      </x:c>
      <x:c r="C208" s="4" t="n">
        <x:v>101.18</x:v>
      </x:c>
      <x:c r="D208" s="4" t="n">
        <x:v>112.2</x:v>
      </x:c>
      <x:c r="E208" s="4" t="n">
        <x:v>130.36</x:v>
      </x:c>
      <x:c r="F208" s="2" t="n">
        <x:v>1</x:v>
      </x:c>
      <x:c r="G208" s="2" t="n">
        <x:v>0</x:v>
      </x:c>
      <x:c r="H208" s="2" t="n">
        <x:v>1</x:v>
      </x:c>
      <x:c r="I208" s="2" t="str"/>
      <x:c r="J208" s="2" t="str"/>
      <x:c r="K208" s="2" t="str">
        <x:v>PDF p. 21</x:v>
      </x:c>
      <x:c r="L208" s="2" t="str">
        <x:v>Box + selected fronts</x:v>
      </x:c>
    </x:row>
    <x:row r="209" ht="22" customHeight="1">
      <x:c r="A209" s="2" t="str">
        <x:v>WDC2436</x:v>
      </x:c>
      <x:c r="B209" s="2" t="str">
        <x:v>Wall Diagonal Cabinet</x:v>
      </x:c>
      <x:c r="C209" s="4" t="n">
        <x:v>110.16</x:v>
      </x:c>
      <x:c r="D209" s="4" t="n">
        <x:v>123.42</x:v>
      </x:c>
      <x:c r="E209" s="4" t="n">
        <x:v>145.25</x:v>
      </x:c>
      <x:c r="F209" s="2" t="n">
        <x:v>1</x:v>
      </x:c>
      <x:c r="G209" s="2" t="n">
        <x:v>0</x:v>
      </x:c>
      <x:c r="H209" s="2" t="n">
        <x:v>1</x:v>
      </x:c>
      <x:c r="I209" s="2" t="str"/>
      <x:c r="J209" s="2" t="str"/>
      <x:c r="K209" s="2" t="str">
        <x:v>PDF p. 21</x:v>
      </x:c>
      <x:c r="L209" s="2" t="str">
        <x:v>Box + selected fronts</x:v>
      </x:c>
    </x:row>
    <x:row r="210" ht="22" customHeight="1">
      <x:c r="A210" s="2" t="str">
        <x:v>WDC2442</x:v>
      </x:c>
      <x:c r="B210" s="2" t="str">
        <x:v>Wall Diagonal Cabinet</x:v>
      </x:c>
      <x:c r="C210" s="4" t="n">
        <x:v>130.97</x:v>
      </x:c>
      <x:c r="D210" s="4" t="n">
        <x:v>146.06</x:v>
      </x:c>
      <x:c r="E210" s="4" t="n">
        <x:v>170.95</x:v>
      </x:c>
      <x:c r="F210" s="2" t="n">
        <x:v>1</x:v>
      </x:c>
      <x:c r="G210" s="2" t="n">
        <x:v>0</x:v>
      </x:c>
      <x:c r="H210" s="2" t="n">
        <x:v>1</x:v>
      </x:c>
      <x:c r="I210" s="2" t="str"/>
      <x:c r="J210" s="2" t="str"/>
      <x:c r="K210" s="2" t="str">
        <x:v>PDF p. 21</x:v>
      </x:c>
      <x:c r="L210" s="2" t="str">
        <x:v>Box + selected fronts</x:v>
      </x:c>
    </x:row>
    <x:row r="211" ht="22" customHeight="1">
      <x:c r="A211" s="2" t="str">
        <x:v>WF330</x:v>
      </x:c>
      <x:c r="B211" s="2" t="str">
        <x:v>Filler</x:v>
      </x:c>
      <x:c r="C211" s="4" t="n">
        <x:v>5.92</x:v>
      </x:c>
      <x:c r="D211" s="4" t="n">
        <x:v>11.63</x:v>
      </x:c>
      <x:c r="E211" s="4" t="n">
        <x:v>21.22</x:v>
      </x:c>
      <x:c r="F211" s="2" t="n">
        <x:v>0</x:v>
      </x:c>
      <x:c r="G211" s="2" t="n">
        <x:v>0</x:v>
      </x:c>
      <x:c r="H211" s="2" t="n">
        <x:v>0</x:v>
      </x:c>
      <x:c r="I211" s="2" t="str"/>
      <x:c r="J211" s="2" t="str"/>
      <x:c r="K211" s="2" t="str">
        <x:v>PDF p. 24</x:v>
      </x:c>
      <x:c r="L211" s="2" t="str">
        <x:v>Accessory</x:v>
      </x:c>
    </x:row>
    <x:row r="212" ht="22" customHeight="1">
      <x:c r="A212" s="2" t="str">
        <x:v>WF336</x:v>
      </x:c>
      <x:c r="B212" s="2" t="str">
        <x:v>Filler</x:v>
      </x:c>
      <x:c r="C212" s="4" t="n">
        <x:v>7.14</x:v>
      </x:c>
      <x:c r="D212" s="4" t="n">
        <x:v>14.28</x:v>
      </x:c>
      <x:c r="E212" s="4" t="n">
        <x:v>26.11</x:v>
      </x:c>
      <x:c r="F212" s="2" t="n">
        <x:v>0</x:v>
      </x:c>
      <x:c r="G212" s="2" t="n">
        <x:v>0</x:v>
      </x:c>
      <x:c r="H212" s="2" t="n">
        <x:v>0</x:v>
      </x:c>
      <x:c r="I212" s="2" t="str"/>
      <x:c r="J212" s="2" t="str"/>
      <x:c r="K212" s="2" t="str">
        <x:v>PDF p. 24</x:v>
      </x:c>
      <x:c r="L212" s="2" t="str">
        <x:v>Accessory</x:v>
      </x:c>
    </x:row>
    <x:row r="213" ht="22" customHeight="1">
      <x:c r="A213" s="2" t="str">
        <x:v>WF342</x:v>
      </x:c>
      <x:c r="B213" s="2" t="str">
        <x:v>Filler</x:v>
      </x:c>
      <x:c r="C213" s="4" t="n">
        <x:v>7.96</x:v>
      </x:c>
      <x:c r="D213" s="4" t="n">
        <x:v>15.91</x:v>
      </x:c>
      <x:c r="E213" s="4" t="n">
        <x:v>28.97</x:v>
      </x:c>
      <x:c r="F213" s="2" t="n">
        <x:v>0</x:v>
      </x:c>
      <x:c r="G213" s="2" t="n">
        <x:v>0</x:v>
      </x:c>
      <x:c r="H213" s="2" t="n">
        <x:v>0</x:v>
      </x:c>
      <x:c r="I213" s="2" t="str"/>
      <x:c r="J213" s="2" t="str"/>
      <x:c r="K213" s="2" t="str">
        <x:v>PDF p. 24</x:v>
      </x:c>
      <x:c r="L213" s="2" t="str">
        <x:v>Accessory</x:v>
      </x:c>
    </x:row>
    <x:row r="214" ht="22" customHeight="1">
      <x:c r="A214" s="2" t="str">
        <x:v>WF630</x:v>
      </x:c>
      <x:c r="B214" s="2" t="str">
        <x:v>Filler</x:v>
      </x:c>
      <x:c r="C214" s="4" t="n">
        <x:v>11.42</x:v>
      </x:c>
      <x:c r="D214" s="4" t="n">
        <x:v>22.85</x:v>
      </x:c>
      <x:c r="E214" s="4" t="n">
        <x:v>41.62</x:v>
      </x:c>
      <x:c r="F214" s="2" t="n">
        <x:v>0</x:v>
      </x:c>
      <x:c r="G214" s="2" t="n">
        <x:v>0</x:v>
      </x:c>
      <x:c r="H214" s="2" t="n">
        <x:v>0</x:v>
      </x:c>
      <x:c r="I214" s="2" t="str"/>
      <x:c r="J214" s="2" t="str"/>
      <x:c r="K214" s="2" t="str">
        <x:v>PDF p. 24</x:v>
      </x:c>
      <x:c r="L214" s="2" t="str">
        <x:v>Accessory</x:v>
      </x:c>
    </x:row>
    <x:row r="215" ht="22" customHeight="1">
      <x:c r="A215" s="2" t="str">
        <x:v>WF636</x:v>
      </x:c>
      <x:c r="B215" s="2" t="str">
        <x:v>Filler</x:v>
      </x:c>
      <x:c r="C215" s="4" t="n">
        <x:v>13.87</x:v>
      </x:c>
      <x:c r="D215" s="4" t="n">
        <x:v>27.95</x:v>
      </x:c>
      <x:c r="E215" s="4" t="n">
        <x:v>50.8</x:v>
      </x:c>
      <x:c r="F215" s="2" t="n">
        <x:v>0</x:v>
      </x:c>
      <x:c r="G215" s="2" t="n">
        <x:v>0</x:v>
      </x:c>
      <x:c r="H215" s="2" t="n">
        <x:v>0</x:v>
      </x:c>
      <x:c r="I215" s="2" t="str"/>
      <x:c r="J215" s="2" t="str"/>
      <x:c r="K215" s="2" t="str">
        <x:v>PDF p. 24</x:v>
      </x:c>
      <x:c r="L215" s="2" t="str">
        <x:v>Accessory</x:v>
      </x:c>
    </x:row>
    <x:row r="216" ht="22" customHeight="1">
      <x:c r="A216" s="2" t="str">
        <x:v>WF642</x:v>
      </x:c>
      <x:c r="B216" s="2" t="str">
        <x:v>Filler</x:v>
      </x:c>
      <x:c r="C216" s="4" t="n">
        <x:v>15.91</x:v>
      </x:c>
      <x:c r="D216" s="4" t="n">
        <x:v>32.23</x:v>
      </x:c>
      <x:c r="E216" s="4" t="n">
        <x:v>58.75</x:v>
      </x:c>
      <x:c r="F216" s="2" t="n">
        <x:v>0</x:v>
      </x:c>
      <x:c r="G216" s="2" t="n">
        <x:v>0</x:v>
      </x:c>
      <x:c r="H216" s="2" t="n">
        <x:v>0</x:v>
      </x:c>
      <x:c r="I216" s="2" t="str"/>
      <x:c r="J216" s="2" t="str"/>
      <x:c r="K216" s="2" t="str">
        <x:v>PDF p. 24</x:v>
      </x:c>
      <x:c r="L216" s="2" t="str">
        <x:v>Accessory</x:v>
      </x:c>
    </x:row>
    <x:row r="217" ht="22" customHeight="1">
      <x:c r="A217" s="2" t="str">
        <x:v>WL2412</x:v>
      </x:c>
      <x:c r="B217" s="2" t="str">
        <x:v>Wall Single Lift Cabinet</x:v>
      </x:c>
      <x:c r="C217" s="4" t="n">
        <x:v>34.68</x:v>
      </x:c>
      <x:c r="D217" s="4" t="n">
        <x:v>41</x:v>
      </x:c>
      <x:c r="E217" s="4" t="n">
        <x:v>51.2</x:v>
      </x:c>
      <x:c r="F217" s="2" t="n">
        <x:v>1</x:v>
      </x:c>
      <x:c r="G217" s="2" t="n">
        <x:v>0</x:v>
      </x:c>
      <x:c r="H217" s="2" t="n">
        <x:v>1</x:v>
      </x:c>
      <x:c r="I217" s="2" t="str"/>
      <x:c r="J217" s="2" t="str"/>
      <x:c r="K217" s="2" t="str">
        <x:v>PDF p. 20</x:v>
      </x:c>
      <x:c r="L217" s="2" t="str">
        <x:v>Box + selected fronts</x:v>
      </x:c>
    </x:row>
    <x:row r="218" ht="22" customHeight="1">
      <x:c r="A218" s="2" t="str">
        <x:v>WL2415</x:v>
      </x:c>
      <x:c r="B218" s="2" t="str">
        <x:v>Wall Single Lift Cabinet</x:v>
      </x:c>
      <x:c r="C218" s="4" t="n">
        <x:v>38.56</x:v>
      </x:c>
      <x:c r="D218" s="4" t="n">
        <x:v>45.9</x:v>
      </x:c>
      <x:c r="E218" s="4" t="n">
        <x:v>58.34</x:v>
      </x:c>
      <x:c r="F218" s="2" t="n">
        <x:v>1</x:v>
      </x:c>
      <x:c r="G218" s="2" t="n">
        <x:v>0</x:v>
      </x:c>
      <x:c r="H218" s="2" t="n">
        <x:v>1</x:v>
      </x:c>
      <x:c r="I218" s="2" t="str"/>
      <x:c r="J218" s="2" t="str"/>
      <x:c r="K218" s="2" t="str">
        <x:v>PDF p. 20</x:v>
      </x:c>
      <x:c r="L218" s="2" t="str">
        <x:v>Box + selected fronts</x:v>
      </x:c>
    </x:row>
    <x:row r="219" ht="22" customHeight="1">
      <x:c r="A219" s="2" t="str">
        <x:v>WL2418</x:v>
      </x:c>
      <x:c r="B219" s="2" t="str">
        <x:v>Wall Single Lift Cabinet</x:v>
      </x:c>
      <x:c r="C219" s="4" t="n">
        <x:v>41.82</x:v>
      </x:c>
      <x:c r="D219" s="4" t="n">
        <x:v>50.8</x:v>
      </x:c>
      <x:c r="E219" s="4" t="n">
        <x:v>65.48</x:v>
      </x:c>
      <x:c r="F219" s="2" t="n">
        <x:v>1</x:v>
      </x:c>
      <x:c r="G219" s="2" t="n">
        <x:v>0</x:v>
      </x:c>
      <x:c r="H219" s="2" t="n">
        <x:v>1</x:v>
      </x:c>
      <x:c r="I219" s="2" t="str"/>
      <x:c r="J219" s="2" t="str"/>
      <x:c r="K219" s="2" t="str">
        <x:v>PDF p. 20</x:v>
      </x:c>
      <x:c r="L219" s="2" t="str">
        <x:v>Box + selected fronts</x:v>
      </x:c>
    </x:row>
    <x:row r="220" ht="22" customHeight="1">
      <x:c r="A220" s="2" t="str">
        <x:v>WL3012</x:v>
      </x:c>
      <x:c r="B220" s="2" t="str">
        <x:v>Wall Single Lift Cabinet</x:v>
      </x:c>
      <x:c r="C220" s="4" t="n">
        <x:v>39.98</x:v>
      </x:c>
      <x:c r="D220" s="4" t="n">
        <x:v>47.53</x:v>
      </x:c>
      <x:c r="E220" s="4" t="n">
        <x:v>59.98</x:v>
      </x:c>
      <x:c r="F220" s="2" t="n">
        <x:v>1</x:v>
      </x:c>
      <x:c r="G220" s="2" t="n">
        <x:v>0</x:v>
      </x:c>
      <x:c r="H220" s="2" t="n">
        <x:v>1</x:v>
      </x:c>
      <x:c r="I220" s="2" t="str"/>
      <x:c r="J220" s="2" t="str"/>
      <x:c r="K220" s="2" t="str">
        <x:v>PDF p. 20</x:v>
      </x:c>
      <x:c r="L220" s="2" t="str">
        <x:v>Box + selected fronts</x:v>
      </x:c>
    </x:row>
    <x:row r="221" ht="22" customHeight="1">
      <x:c r="A221" s="2" t="str">
        <x:v>WL3015</x:v>
      </x:c>
      <x:c r="B221" s="2" t="str">
        <x:v>Wall Single Lift Cabinet</x:v>
      </x:c>
      <x:c r="C221" s="4" t="n">
        <x:v>43.66</x:v>
      </x:c>
      <x:c r="D221" s="4" t="n">
        <x:v>52.84</x:v>
      </x:c>
      <x:c r="E221" s="4" t="n">
        <x:v>67.93</x:v>
      </x:c>
      <x:c r="F221" s="2" t="n">
        <x:v>1</x:v>
      </x:c>
      <x:c r="G221" s="2" t="n">
        <x:v>0</x:v>
      </x:c>
      <x:c r="H221" s="2" t="n">
        <x:v>1</x:v>
      </x:c>
      <x:c r="I221" s="2" t="str"/>
      <x:c r="J221" s="2" t="str"/>
      <x:c r="K221" s="2" t="str">
        <x:v>PDF p. 20</x:v>
      </x:c>
      <x:c r="L221" s="2" t="str">
        <x:v>Box + selected fronts</x:v>
      </x:c>
    </x:row>
    <x:row r="222" ht="22" customHeight="1">
      <x:c r="A222" s="2" t="str">
        <x:v>WL3018</x:v>
      </x:c>
      <x:c r="B222" s="2" t="str">
        <x:v>Wall Single Lift Cabinet</x:v>
      </x:c>
      <x:c r="C222" s="4" t="n">
        <x:v>47.94</x:v>
      </x:c>
      <x:c r="D222" s="4" t="n">
        <x:v>58.96</x:v>
      </x:c>
      <x:c r="E222" s="4" t="n">
        <x:v>77.11</x:v>
      </x:c>
      <x:c r="F222" s="2" t="n">
        <x:v>1</x:v>
      </x:c>
      <x:c r="G222" s="2" t="n">
        <x:v>0</x:v>
      </x:c>
      <x:c r="H222" s="2" t="n">
        <x:v>1</x:v>
      </x:c>
      <x:c r="I222" s="2" t="str"/>
      <x:c r="J222" s="2" t="str"/>
      <x:c r="K222" s="2" t="str">
        <x:v>PDF p. 20</x:v>
      </x:c>
      <x:c r="L222" s="2" t="str">
        <x:v>Box + selected fronts</x:v>
      </x:c>
    </x:row>
    <x:row r="223" ht="22" customHeight="1">
      <x:c r="A223" s="2" t="str">
        <x:v>WL3612</x:v>
      </x:c>
      <x:c r="B223" s="2" t="str">
        <x:v>Wall Single Lift Cabinet</x:v>
      </x:c>
      <x:c r="C223" s="4" t="n">
        <x:v>44.88</x:v>
      </x:c>
      <x:c r="D223" s="4" t="n">
        <x:v>53.86</x:v>
      </x:c>
      <x:c r="E223" s="4" t="n">
        <x:v>68.54</x:v>
      </x:c>
      <x:c r="F223" s="2" t="n">
        <x:v>1</x:v>
      </x:c>
      <x:c r="G223" s="2" t="n">
        <x:v>0</x:v>
      </x:c>
      <x:c r="H223" s="2" t="n">
        <x:v>1</x:v>
      </x:c>
      <x:c r="I223" s="2" t="str"/>
      <x:c r="J223" s="2" t="str"/>
      <x:c r="K223" s="2" t="str">
        <x:v>PDF p. 20</x:v>
      </x:c>
      <x:c r="L223" s="2" t="str">
        <x:v>Box + selected fronts</x:v>
      </x:c>
    </x:row>
    <x:row r="224" ht="22" customHeight="1">
      <x:c r="A224" s="2" t="str">
        <x:v>WL3615</x:v>
      </x:c>
      <x:c r="B224" s="2" t="str">
        <x:v>Wall Single Lift Cabinet</x:v>
      </x:c>
      <x:c r="C224" s="4" t="n">
        <x:v>49.37</x:v>
      </x:c>
      <x:c r="D224" s="4" t="n">
        <x:v>60.38</x:v>
      </x:c>
      <x:c r="E224" s="4" t="n">
        <x:v>78.54</x:v>
      </x:c>
      <x:c r="F224" s="2" t="n">
        <x:v>1</x:v>
      </x:c>
      <x:c r="G224" s="2" t="n">
        <x:v>0</x:v>
      </x:c>
      <x:c r="H224" s="2" t="n">
        <x:v>1</x:v>
      </x:c>
      <x:c r="I224" s="2" t="str"/>
      <x:c r="J224" s="2" t="str"/>
      <x:c r="K224" s="2" t="str">
        <x:v>PDF p. 20</x:v>
      </x:c>
      <x:c r="L224" s="2" t="str">
        <x:v>Box + selected fronts</x:v>
      </x:c>
    </x:row>
    <x:row r="225" ht="22" customHeight="1">
      <x:c r="A225" s="2" t="str">
        <x:v>WL3618</x:v>
      </x:c>
      <x:c r="B225" s="2" t="str">
        <x:v>Wall Single Lift Cabinet</x:v>
      </x:c>
      <x:c r="C225" s="4" t="n">
        <x:v>53.86</x:v>
      </x:c>
      <x:c r="D225" s="4" t="n">
        <x:v>67.12</x:v>
      </x:c>
      <x:c r="E225" s="4" t="n">
        <x:v>88.94</x:v>
      </x:c>
      <x:c r="F225" s="2" t="n">
        <x:v>1</x:v>
      </x:c>
      <x:c r="G225" s="2" t="n">
        <x:v>0</x:v>
      </x:c>
      <x:c r="H225" s="2" t="n">
        <x:v>1</x:v>
      </x:c>
      <x:c r="I225" s="2" t="str"/>
      <x:c r="J225" s="2" t="str"/>
      <x:c r="K225" s="2" t="str">
        <x:v>PDF p. 20</x:v>
      </x:c>
      <x:c r="L225" s="2" t="str">
        <x:v>Box + selected fronts</x:v>
      </x:c>
    </x:row>
    <x:row r="226" ht="22" customHeight="1">
      <x:c r="A226" s="2" t="str">
        <x:v>WLS2430</x:v>
      </x:c>
      <x:c r="B226" s="2" t="str">
        <x:v>Wall Lazy Susan Cabinet</x:v>
      </x:c>
      <x:c r="C226" s="4" t="n">
        <x:v>124.03</x:v>
      </x:c>
      <x:c r="D226" s="4" t="n">
        <x:v>139.13</x:v>
      </x:c>
      <x:c r="E226" s="4" t="n">
        <x:v>164.02</x:v>
      </x:c>
      <x:c r="F226" s="2" t="n">
        <x:v>1</x:v>
      </x:c>
      <x:c r="G226" s="2" t="n">
        <x:v>0</x:v>
      </x:c>
      <x:c r="H226" s="2" t="n">
        <x:v>1</x:v>
      </x:c>
      <x:c r="I226" s="2" t="str"/>
      <x:c r="J226" s="2" t="str"/>
      <x:c r="K226" s="2" t="str">
        <x:v>PDF p. 20</x:v>
      </x:c>
      <x:c r="L226" s="2" t="str">
        <x:v>Box + selected fronts</x:v>
      </x:c>
    </x:row>
    <x:row r="227" ht="22" customHeight="1">
      <x:c r="A227" s="2" t="str">
        <x:v>WLS2436</x:v>
      </x:c>
      <x:c r="B227" s="2" t="str">
        <x:v>Wall Lazy Susan Cabinet</x:v>
      </x:c>
      <x:c r="C227" s="4" t="n">
        <x:v>133.62</x:v>
      </x:c>
      <x:c r="D227" s="4" t="n">
        <x:v>151.57</x:v>
      </x:c>
      <x:c r="E227" s="4" t="n">
        <x:v>180.95</x:v>
      </x:c>
      <x:c r="F227" s="2" t="n">
        <x:v>1</x:v>
      </x:c>
      <x:c r="G227" s="2" t="n">
        <x:v>0</x:v>
      </x:c>
      <x:c r="H227" s="2" t="n">
        <x:v>1</x:v>
      </x:c>
      <x:c r="I227" s="2" t="str"/>
      <x:c r="J227" s="2" t="str"/>
      <x:c r="K227" s="2" t="str">
        <x:v>PDF p. 20</x:v>
      </x:c>
      <x:c r="L227" s="2" t="str">
        <x:v>Box + selected fronts</x:v>
      </x:c>
    </x:row>
    <x:row r="228" ht="22" customHeight="1">
      <x:c r="A228" s="2" t="str">
        <x:v>WLS2442</x:v>
      </x:c>
      <x:c r="B228" s="2" t="str">
        <x:v>Wall Lazy Susan Cabinet</x:v>
      </x:c>
      <x:c r="C228" s="4" t="n">
        <x:v>154.22</x:v>
      </x:c>
      <x:c r="D228" s="4" t="n">
        <x:v>174.83</x:v>
      </x:c>
      <x:c r="E228" s="4" t="n">
        <x:v>208.9</x:v>
      </x:c>
      <x:c r="F228" s="2" t="n">
        <x:v>1</x:v>
      </x:c>
      <x:c r="G228" s="2" t="n">
        <x:v>0</x:v>
      </x:c>
      <x:c r="H228" s="2" t="n">
        <x:v>1</x:v>
      </x:c>
      <x:c r="I228" s="2" t="str"/>
      <x:c r="J228" s="2" t="str"/>
      <x:c r="K228" s="2" t="str">
        <x:v>PDF p. 20</x:v>
      </x:c>
      <x:c r="L228" s="2" t="str">
        <x:v>Box + selected fronts</x:v>
      </x:c>
    </x:row>
  </x:sheetData>
  <x:pageMargins left="0.7" right="0.7" top="0.75" bottom="0.75" header="0.3" footer="0.3"/>
  <x:tableParts count="1">
    <x:tablePart xmlns:r="http://schemas.openxmlformats.org/officeDocument/2006/relationships" r:id="Re114126193a4442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01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0" priority="1" operator="containsText" text="Ready"/>
    <x:cfRule type="expression" dxfId="1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02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2" priority="1" operator="containsText" text="Ready"/>
    <x:cfRule type="expression" dxfId="3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03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4" priority="1" operator="containsText" text="Ready"/>
    <x:cfRule type="expression" dxfId="5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04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6" priority="1" operator="containsText" text="Ready"/>
    <x:cfRule type="expression" dxfId="7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05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8" priority="1" operator="containsText" text="Ready"/>
    <x:cfRule type="expression" dxfId="9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06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10" priority="1" operator="containsText" text="Ready"/>
    <x:cfRule type="expression" dxfId="11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07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12" priority="1" operator="containsText" text="Ready"/>
    <x:cfRule type="expression" dxfId="13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08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14" priority="1" operator="containsText" text="Ready"/>
    <x:cfRule type="expression" dxfId="15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09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16" priority="1" operator="containsText" text="Ready"/>
    <x:cfRule type="expression" dxfId="17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10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18" priority="1" operator="containsText" text="Ready"/>
    <x:cfRule type="expression" dxfId="19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11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20" priority="1" operator="containsText" text="Ready"/>
    <x:cfRule type="expression" dxfId="21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12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22" priority="1" operator="containsText" text="Ready"/>
    <x:cfRule type="expression" dxfId="23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13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24" priority="1" operator="containsText" text="Ready"/>
    <x:cfRule type="expression" dxfId="25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14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26" priority="1" operator="containsText" text="Ready"/>
    <x:cfRule type="expression" dxfId="27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15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28" priority="1" operator="containsText" text="Ready"/>
    <x:cfRule type="expression" dxfId="29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16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30" priority="1" operator="containsText" text="Ready"/>
    <x:cfRule type="expression" dxfId="31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17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32" priority="1" operator="containsText" text="Ready"/>
    <x:cfRule type="expression" dxfId="33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18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34" priority="1" operator="containsText" text="Ready"/>
    <x:cfRule type="expression" dxfId="35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19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36" priority="1" operator="containsText" text="Ready"/>
    <x:cfRule type="expression" dxfId="37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20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38" priority="1" operator="containsText" text="Ready"/>
    <x:cfRule type="expression" dxfId="39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21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40" priority="1" operator="containsText" text="Ready"/>
    <x:cfRule type="expression" dxfId="41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22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42" priority="1" operator="containsText" text="Ready"/>
    <x:cfRule type="expression" dxfId="43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23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44" priority="1" operator="containsText" text="Ready"/>
    <x:cfRule type="expression" dxfId="45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24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46" priority="1" operator="containsText" text="Ready"/>
    <x:cfRule type="expression" dxfId="47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25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48" priority="1" operator="containsText" text="Ready"/>
    <x:cfRule type="expression" dxfId="49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26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50" priority="1" operator="containsText" text="Ready"/>
    <x:cfRule type="expression" dxfId="51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27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52" priority="1" operator="containsText" text="Ready"/>
    <x:cfRule type="expression" dxfId="53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28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54" priority="1" operator="containsText" text="Ready"/>
    <x:cfRule type="expression" dxfId="55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29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56" priority="1" operator="containsText" text="Ready"/>
    <x:cfRule type="expression" dxfId="57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30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58" priority="1" operator="containsText" text="Ready"/>
    <x:cfRule type="expression" dxfId="59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31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60" priority="1" operator="containsText" text="Ready"/>
    <x:cfRule type="expression" dxfId="61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32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62" priority="1" operator="containsText" text="Ready"/>
    <x:cfRule type="expression" dxfId="63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33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64" priority="1" operator="containsText" text="Ready"/>
    <x:cfRule type="expression" dxfId="65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34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66" priority="1" operator="containsText" text="Ready"/>
    <x:cfRule type="expression" dxfId="67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35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68" priority="1" operator="containsText" text="Ready"/>
    <x:cfRule type="expression" dxfId="69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36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70" priority="1" operator="containsText" text="Ready"/>
    <x:cfRule type="expression" dxfId="71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37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72" priority="1" operator="containsText" text="Ready"/>
    <x:cfRule type="expression" dxfId="73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38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74" priority="1" operator="containsText" text="Ready"/>
    <x:cfRule type="expression" dxfId="75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39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76" priority="1" operator="containsText" text="Ready"/>
    <x:cfRule type="expression" dxfId="77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40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78" priority="1" operator="containsText" text="Ready"/>
    <x:cfRule type="expression" dxfId="79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41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80" priority="1" operator="containsText" text="Ready"/>
    <x:cfRule type="expression" dxfId="81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42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82" priority="1" operator="containsText" text="Ready"/>
    <x:cfRule type="expression" dxfId="83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43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84" priority="1" operator="containsText" text="Ready"/>
    <x:cfRule type="expression" dxfId="85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44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86" priority="1" operator="containsText" text="Ready"/>
    <x:cfRule type="expression" dxfId="87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45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88" priority="1" operator="containsText" text="Ready"/>
    <x:cfRule type="expression" dxfId="89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46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90" priority="1" operator="containsText" text="Ready"/>
    <x:cfRule type="expression" dxfId="91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47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92" priority="1" operator="containsText" text="Ready"/>
    <x:cfRule type="expression" dxfId="93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48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94" priority="1" operator="containsText" text="Ready"/>
    <x:cfRule type="expression" dxfId="95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49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96" priority="1" operator="containsText" text="Ready"/>
    <x:cfRule type="expression" dxfId="97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42" hidden="0" customWidth="1"/>
    <x:col min="5" max="5" width="26" hidden="0" customWidth="1"/>
    <x:col min="6" max="6" width="17" hidden="0" customWidth="1"/>
    <x:col min="7" max="7" width="19" hidden="0" customWidth="1"/>
    <x:col min="8" max="8" width="13" hidden="0" customWidth="1"/>
    <x:col min="9" max="9" width="15" hidden="0" customWidth="1"/>
    <x:col min="10" max="10" width="28" hidden="0" customWidth="1"/>
    <x:col min="11" max="11" width="90" hidden="0" customWidth="1"/>
    <x:col min="12" max="12" width="14" hidden="0" customWidth="1"/>
    <x:col min="13" max="13" width="14" hidden="0" customWidth="1"/>
    <x:col min="14" max="14" width="18" hidden="0" customWidth="1"/>
    <x:col min="15" max="15" width="25" hidden="0" customWidth="1"/>
    <x:col min="16" max="16" width="15" hidden="0" customWidth="1"/>
    <x:col min="17" max="17" width="16" hidden="0" customWidth="1"/>
    <x:col min="18" max="18" width="15" hidden="0" customWidth="1"/>
  </x:cols>
  <x:sheetData>
    <x:row r="1" ht="22" customHeight="1">
      <x:c r="A1" s="2" t="str">
        <x:v>Enter the unit name below; pale-gold cells are inputs.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14" t="str">
        <x:v>Unit 50</x:v>
      </x:c>
      <x:c r="B2" s="12"/>
      <x:c r="C2" s="12"/>
      <x:c r="D2" s="1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2" t="str">
        <x:f>"Cabinet selection: "&amp;'Summary Sheet'!$O$3&amp;" | All prices at 0.204"</x:f>
        <x:v>Cabinet selection: White Shaker | All prices at 0.204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 t="str">
        <x:f>IF('Summary Sheet'!$O$4="Shaker","'Shaker Catalog'!$A$7:$A$294","'Euro Catalog'!$A$7:$A$228")</x:f>
        <x:v>'Shaker Catalog'!$A$7:$A$294</x:v>
      </x:c>
      <x:c r="M4" s="2"/>
      <x:c r="N4" s="2"/>
      <x:c r="O4" s="2"/>
      <x:c r="P4" s="2"/>
      <x:c r="Q4" s="2"/>
      <x:c r="R4" s="2"/>
    </x:row>
    <x:row r="5" ht="32" customHeight="1">
      <x:c r="A5" s="8" t="str">
        <x:v>Line</x:v>
      </x:c>
      <x:c r="B5" s="8" t="str">
        <x:v>SKU / item</x:v>
      </x:c>
      <x:c r="C5" s="8" t="str">
        <x:v>Qty</x:v>
      </x:c>
      <x:c r="D5" s="8" t="str">
        <x:v>Description</x:v>
      </x:c>
      <x:c r="E5" s="8" t="str">
        <x:v>Price includes</x:v>
      </x:c>
      <x:c r="F5" s="8" t="str">
        <x:v>Unit cost</x:v>
      </x:c>
      <x:c r="G5" s="8" t="str">
        <x:v>Amount</x:v>
      </x:c>
      <x:c r="H5" s="8" t="str">
        <x:v>Handles each</x:v>
      </x:c>
      <x:c r="I5" s="8" t="str">
        <x:v>Total handles</x:v>
      </x:c>
      <x:c r="J5" s="8" t="str">
        <x:v>Status</x:v>
      </x:c>
      <x:c r="K5" s="8" t="str">
        <x:v>Catalog note</x:v>
      </x:c>
      <x:c r="L5" s="8" t="str">
        <x:v>Cabinet flag</x:v>
      </x:c>
      <x:c r="M5" s="8" t="str">
        <x:v>Toe width</x:v>
      </x:c>
      <x:c r="N5" s="8" t="str">
        <x:v>Total base inches</x:v>
      </x:c>
      <x:c r="O5" s="8" t="str">
        <x:v>Required SKU</x:v>
      </x:c>
      <x:c r="P5" s="8" t="str">
        <x:v>Catalog row</x:v>
      </x:c>
      <x:c r="Q5" s="8" t="str">
        <x:v>Pair conflict</x:v>
      </x:c>
      <x:c r="R5" s="8" t="str">
        <x:v>Catalog</x:v>
      </x:c>
    </x:row>
    <x:row r="6" ht="22" customHeight="1">
      <x:c r="A6" s="2" t="n">
        <x:v>1</x:v>
      </x:c>
      <x:c r="B6" s="12"/>
      <x:c r="C6" s="12" t="str">
        <x:f>IF(B6="","",1)</x:f>
      </x:c>
      <x:c r="D6" s="2" t="str">
        <x:f>IF(B6="","",IF(P6=0,"Unknown SKU",IF('Summary Sheet'!$O$4="Shaker",INDEX('Shaker Catalog'!$B$7:$B$294,P6,1),INDEX('Euro Catalog'!$B$7:$B$228,P6,1))))</x:f>
      </x:c>
      <x:c r="E6" s="2" t="str">
        <x:f>IF(OR(B6="",P6=0),"",IF('Summary Sheet'!$O$4="Shaker",INDEX('Shaker Catalog'!$L$7:$L$294,P6,1),INDEX('Euro Catalog'!$L$7:$L$228,P6,1)))</x:f>
      </x:c>
      <x:c r="F6" s="4" t="str">
        <x:f>IF(B6="","",IF(P6=0,"Unavailable",IF('Summary Sheet'!$O$4="Shaker",INDEX('Shaker Catalog'!$C$7:$E$294,P6,'Summary Sheet'!$Q$3-2),INDEX('Euro Catalog'!$C$7:$E$228,P6,'Summary Sheet'!$Q$3-2))))</x:f>
      </x:c>
      <x:c r="G6" s="4" t="n">
        <x:f>IF(B6="",0,IF(OR(J6="Excluded",J6="Auto toe kick"),0,IF(J6="Ready",ROUND(C6*F6,2),"CHECK INPUTS")))</x:f>
        <x:v>0</x:v>
      </x:c>
      <x:c r="H6" s="2" t="n">
        <x:f>IF(OR(B6="",P6=0),0,IF('Summary Sheet'!$O$4="Shaker",INDEX('Shaker Catalog'!$H$7:$H$294,P6,1),INDEX('Euro Catalog'!$H$7:$H$228,P6,1)))</x:f>
        <x:v>0</x:v>
      </x:c>
      <x:c r="I6" s="2" t="n">
        <x:f>IF(AND(J6="Ready",ISNUMBER(C6)),H6*C6,0)</x:f>
        <x:v>0</x:v>
      </x:c>
      <x:c r="J6" s="2" t="str">
        <x:f>IF(B6="",IF(AND(ISNUMBER(C6),C6=0),"",IF(C6="","","ENTER SKU")),IF(OR(NOT(ISNUMBER(C6)),C6&lt;0,C6&lt;&gt;INT(C6)),"CHECK QUANTITY",IF(C6=0,"Excluded",IF(P6=0,"UNKNOWN SKU",IF(AND(B6="TK8",'Summary Sheet'!$O$9="Auto"),"Auto toe kick",IF(NOT(ISNUMBER(F6)),"MISSING PRICE",IF(AND(ISNUMBER(SEARCH("Slim",'Summary Sheet'!$O$3)),RIGHT(B6,2)="GD"),"NOT AVAILABLE IN SLIM",IF(Q6&gt;0,"DUPLICATE COMPONENTS",IF(AND(O6&lt;&gt;"",SUMIF($B$6:$B$69,O6,$C$6:$C$69)&lt;SUMIF($B$6:$B$69,B6,$C$6:$C$69)),"ADD "&amp;O6,"Ready")))))))))</x:f>
      </x:c>
      <x:c r="K6" s="2" t="str">
        <x:f>IF(OR(B6="",P6=0),"",IF('Summary Sheet'!$O$4="Shaker",INDEX('Shaker Catalog'!$J$7:$J$294,P6,1),INDEX('Euro Catalog'!$J$7:$J$228,P6,1)))</x:f>
      </x:c>
      <x:c r="L6" s="2" t="n">
        <x:f>IF(OR(B6="",P6=0),0,IF('Summary Sheet'!$O$4="Shaker",INDEX('Shaker Catalog'!$F$7:$F$294,P6,1),INDEX('Euro Catalog'!$F$7:$F$228,P6,1)))</x:f>
        <x:v>0</x:v>
      </x:c>
      <x:c r="M6" s="2" t="n">
        <x:f>IF(OR(B6="",P6=0),0,IF('Summary Sheet'!$O$4="Shaker",INDEX('Shaker Catalog'!$G$7:$G$294,P6,1),INDEX('Euro Catalog'!$G$7:$G$228,P6,1)))</x:f>
        <x:v>0</x:v>
      </x:c>
      <x:c r="N6" s="2" t="n">
        <x:f>IF(AND(J6="Ready",ISNUMBER(C6)),M6*C6,0)</x:f>
        <x:v>0</x:v>
      </x:c>
      <x:c r="O6" s="2" t="str">
        <x:f>IF(OR(B6="",P6=0),"",IF(IF('Summary Sheet'!$O$4="Shaker",INDEX('Shaker Catalog'!$I$7:$I$294,P6,1),INDEX('Euro Catalog'!$I$7:$I$228,P6,1))=0,"",IF('Summary Sheet'!$O$4="Shaker",INDEX('Shaker Catalog'!$I$7:$I$294,P6,1),INDEX('Euro Catalog'!$I$7:$I$228,P6,1))))</x:f>
      </x:c>
      <x:c r="P6" s="2" t="n">
        <x:f>IF(B6="",0,_xlfn.IFNA(IF('Summary Sheet'!$O$4="Shaker",MATCH(B6,'Shaker Catalog'!$A$7:$A$294,0),MATCH(B6,'Euro Catalog'!$A$7:$A$228,0)),0))</x:f>
        <x:v>0</x:v>
      </x:c>
      <x:c r="Q6" s="2" t="n">
        <x:f>IF(B6="",0,IF('Summary Sheet'!$O$4&lt;&gt;"Shaker",0,IF(OR(RIGHT(B6,3)="BOX",RIGHT(B6,3)="FFD"),SUMIF($B$6:$B$69,LEFT(B6,LEN(B6)-3),$C$6:$C$69),IF(OR(LEFT(B6,2)="PC",LEFT(B6,2)="OC"),SUMIF($B$6:$B$69,B6&amp;"BOX",$C$6:$C$69)+SUMIF($B$6:$B$69,B6&amp;"FFD",$C$6:$C$69),0))))</x:f>
        <x:v>0</x:v>
      </x:c>
      <x:c r="R6" s="2"/>
    </x:row>
    <x:row r="7" ht="22" customHeight="1">
      <x:c r="A7" s="2" t="n">
        <x:v>2</x:v>
      </x:c>
      <x:c r="B7" s="12"/>
      <x:c r="C7" s="12" t="str">
        <x:f>IF(B7="","",1)</x:f>
      </x:c>
      <x:c r="D7" s="2" t="str">
        <x:f>IF(B7="","",IF(P7=0,"Unknown SKU",IF('Summary Sheet'!$O$4="Shaker",INDEX('Shaker Catalog'!$B$7:$B$294,P7,1),INDEX('Euro Catalog'!$B$7:$B$228,P7,1))))</x:f>
      </x:c>
      <x:c r="E7" s="2" t="str">
        <x:f>IF(OR(B7="",P7=0),"",IF('Summary Sheet'!$O$4="Shaker",INDEX('Shaker Catalog'!$L$7:$L$294,P7,1),INDEX('Euro Catalog'!$L$7:$L$228,P7,1)))</x:f>
      </x:c>
      <x:c r="F7" s="4" t="str">
        <x:f>IF(B7="","",IF(P7=0,"Unavailable",IF('Summary Sheet'!$O$4="Shaker",INDEX('Shaker Catalog'!$C$7:$E$294,P7,'Summary Sheet'!$Q$3-2),INDEX('Euro Catalog'!$C$7:$E$228,P7,'Summary Sheet'!$Q$3-2))))</x:f>
      </x:c>
      <x:c r="G7" s="4" t="n">
        <x:f>IF(B7="",0,IF(OR(J7="Excluded",J7="Auto toe kick"),0,IF(J7="Ready",ROUND(C7*F7,2),"CHECK INPUTS")))</x:f>
        <x:v>0</x:v>
      </x:c>
      <x:c r="H7" s="2" t="n">
        <x:f>IF(OR(B7="",P7=0),0,IF('Summary Sheet'!$O$4="Shaker",INDEX('Shaker Catalog'!$H$7:$H$294,P7,1),INDEX('Euro Catalog'!$H$7:$H$228,P7,1)))</x:f>
        <x:v>0</x:v>
      </x:c>
      <x:c r="I7" s="2" t="n">
        <x:f>IF(AND(J7="Ready",ISNUMBER(C7)),H7*C7,0)</x:f>
        <x:v>0</x:v>
      </x:c>
      <x:c r="J7" s="2" t="str">
        <x:f>IF(B7="",IF(AND(ISNUMBER(C7),C7=0),"",IF(C7="","","ENTER SKU")),IF(OR(NOT(ISNUMBER(C7)),C7&lt;0,C7&lt;&gt;INT(C7)),"CHECK QUANTITY",IF(C7=0,"Excluded",IF(P7=0,"UNKNOWN SKU",IF(AND(B7="TK8",'Summary Sheet'!$O$9="Auto"),"Auto toe kick",IF(NOT(ISNUMBER(F7)),"MISSING PRICE",IF(AND(ISNUMBER(SEARCH("Slim",'Summary Sheet'!$O$3)),RIGHT(B7,2)="GD"),"NOT AVAILABLE IN SLIM",IF(Q7&gt;0,"DUPLICATE COMPONENTS",IF(AND(O7&lt;&gt;"",SUMIF($B$6:$B$69,O7,$C$6:$C$69)&lt;SUMIF($B$6:$B$69,B7,$C$6:$C$69)),"ADD "&amp;O7,"Ready")))))))))</x:f>
      </x:c>
      <x:c r="K7" s="2" t="str">
        <x:f>IF(OR(B7="",P7=0),"",IF('Summary Sheet'!$O$4="Shaker",INDEX('Shaker Catalog'!$J$7:$J$294,P7,1),INDEX('Euro Catalog'!$J$7:$J$228,P7,1)))</x:f>
      </x:c>
      <x:c r="L7" s="2" t="n">
        <x:f>IF(OR(B7="",P7=0),0,IF('Summary Sheet'!$O$4="Shaker",INDEX('Shaker Catalog'!$F$7:$F$294,P7,1),INDEX('Euro Catalog'!$F$7:$F$228,P7,1)))</x:f>
        <x:v>0</x:v>
      </x:c>
      <x:c r="M7" s="2" t="n">
        <x:f>IF(OR(B7="",P7=0),0,IF('Summary Sheet'!$O$4="Shaker",INDEX('Shaker Catalog'!$G$7:$G$294,P7,1),INDEX('Euro Catalog'!$G$7:$G$228,P7,1)))</x:f>
        <x:v>0</x:v>
      </x:c>
      <x:c r="N7" s="2" t="n">
        <x:f>IF(AND(J7="Ready",ISNUMBER(C7)),M7*C7,0)</x:f>
        <x:v>0</x:v>
      </x:c>
      <x:c r="O7" s="2" t="str">
        <x:f>IF(OR(B7="",P7=0),"",IF(IF('Summary Sheet'!$O$4="Shaker",INDEX('Shaker Catalog'!$I$7:$I$294,P7,1),INDEX('Euro Catalog'!$I$7:$I$228,P7,1))=0,"",IF('Summary Sheet'!$O$4="Shaker",INDEX('Shaker Catalog'!$I$7:$I$294,P7,1),INDEX('Euro Catalog'!$I$7:$I$228,P7,1))))</x:f>
      </x:c>
      <x:c r="P7" s="2" t="n">
        <x:f>IF(B7="",0,_xlfn.IFNA(IF('Summary Sheet'!$O$4="Shaker",MATCH(B7,'Shaker Catalog'!$A$7:$A$294,0),MATCH(B7,'Euro Catalog'!$A$7:$A$228,0)),0))</x:f>
        <x:v>0</x:v>
      </x:c>
      <x:c r="Q7" s="2" t="n">
        <x:f>IF(B7="",0,IF('Summary Sheet'!$O$4&lt;&gt;"Shaker",0,IF(OR(RIGHT(B7,3)="BOX",RIGHT(B7,3)="FFD"),SUMIF($B$6:$B$69,LEFT(B7,LEN(B7)-3),$C$6:$C$69),IF(OR(LEFT(B7,2)="PC",LEFT(B7,2)="OC"),SUMIF($B$6:$B$69,B7&amp;"BOX",$C$6:$C$69)+SUMIF($B$6:$B$69,B7&amp;"FFD",$C$6:$C$69),0))))</x:f>
        <x:v>0</x:v>
      </x:c>
      <x:c r="R7" s="2"/>
    </x:row>
    <x:row r="8" ht="22" customHeight="1">
      <x:c r="A8" s="2" t="n">
        <x:v>3</x:v>
      </x:c>
      <x:c r="B8" s="12"/>
      <x:c r="C8" s="12" t="str">
        <x:f>IF(B8="","",1)</x:f>
      </x:c>
      <x:c r="D8" s="2" t="str">
        <x:f>IF(B8="","",IF(P8=0,"Unknown SKU",IF('Summary Sheet'!$O$4="Shaker",INDEX('Shaker Catalog'!$B$7:$B$294,P8,1),INDEX('Euro Catalog'!$B$7:$B$228,P8,1))))</x:f>
      </x:c>
      <x:c r="E8" s="2" t="str">
        <x:f>IF(OR(B8="",P8=0),"",IF('Summary Sheet'!$O$4="Shaker",INDEX('Shaker Catalog'!$L$7:$L$294,P8,1),INDEX('Euro Catalog'!$L$7:$L$228,P8,1)))</x:f>
      </x:c>
      <x:c r="F8" s="4" t="str">
        <x:f>IF(B8="","",IF(P8=0,"Unavailable",IF('Summary Sheet'!$O$4="Shaker",INDEX('Shaker Catalog'!$C$7:$E$294,P8,'Summary Sheet'!$Q$3-2),INDEX('Euro Catalog'!$C$7:$E$228,P8,'Summary Sheet'!$Q$3-2))))</x:f>
      </x:c>
      <x:c r="G8" s="4" t="n">
        <x:f>IF(B8="",0,IF(OR(J8="Excluded",J8="Auto toe kick"),0,IF(J8="Ready",ROUND(C8*F8,2),"CHECK INPUTS")))</x:f>
        <x:v>0</x:v>
      </x:c>
      <x:c r="H8" s="2" t="n">
        <x:f>IF(OR(B8="",P8=0),0,IF('Summary Sheet'!$O$4="Shaker",INDEX('Shaker Catalog'!$H$7:$H$294,P8,1),INDEX('Euro Catalog'!$H$7:$H$228,P8,1)))</x:f>
        <x:v>0</x:v>
      </x:c>
      <x:c r="I8" s="2" t="n">
        <x:f>IF(AND(J8="Ready",ISNUMBER(C8)),H8*C8,0)</x:f>
        <x:v>0</x:v>
      </x:c>
      <x:c r="J8" s="2" t="str">
        <x:f>IF(B8="",IF(AND(ISNUMBER(C8),C8=0),"",IF(C8="","","ENTER SKU")),IF(OR(NOT(ISNUMBER(C8)),C8&lt;0,C8&lt;&gt;INT(C8)),"CHECK QUANTITY",IF(C8=0,"Excluded",IF(P8=0,"UNKNOWN SKU",IF(AND(B8="TK8",'Summary Sheet'!$O$9="Auto"),"Auto toe kick",IF(NOT(ISNUMBER(F8)),"MISSING PRICE",IF(AND(ISNUMBER(SEARCH("Slim",'Summary Sheet'!$O$3)),RIGHT(B8,2)="GD"),"NOT AVAILABLE IN SLIM",IF(Q8&gt;0,"DUPLICATE COMPONENTS",IF(AND(O8&lt;&gt;"",SUMIF($B$6:$B$69,O8,$C$6:$C$69)&lt;SUMIF($B$6:$B$69,B8,$C$6:$C$69)),"ADD "&amp;O8,"Ready")))))))))</x:f>
      </x:c>
      <x:c r="K8" s="2" t="str">
        <x:f>IF(OR(B8="",P8=0),"",IF('Summary Sheet'!$O$4="Shaker",INDEX('Shaker Catalog'!$J$7:$J$294,P8,1),INDEX('Euro Catalog'!$J$7:$J$228,P8,1)))</x:f>
      </x:c>
      <x:c r="L8" s="2" t="n">
        <x:f>IF(OR(B8="",P8=0),0,IF('Summary Sheet'!$O$4="Shaker",INDEX('Shaker Catalog'!$F$7:$F$294,P8,1),INDEX('Euro Catalog'!$F$7:$F$228,P8,1)))</x:f>
        <x:v>0</x:v>
      </x:c>
      <x:c r="M8" s="2" t="n">
        <x:f>IF(OR(B8="",P8=0),0,IF('Summary Sheet'!$O$4="Shaker",INDEX('Shaker Catalog'!$G$7:$G$294,P8,1),INDEX('Euro Catalog'!$G$7:$G$228,P8,1)))</x:f>
        <x:v>0</x:v>
      </x:c>
      <x:c r="N8" s="2" t="n">
        <x:f>IF(AND(J8="Ready",ISNUMBER(C8)),M8*C8,0)</x:f>
        <x:v>0</x:v>
      </x:c>
      <x:c r="O8" s="2" t="str">
        <x:f>IF(OR(B8="",P8=0),"",IF(IF('Summary Sheet'!$O$4="Shaker",INDEX('Shaker Catalog'!$I$7:$I$294,P8,1),INDEX('Euro Catalog'!$I$7:$I$228,P8,1))=0,"",IF('Summary Sheet'!$O$4="Shaker",INDEX('Shaker Catalog'!$I$7:$I$294,P8,1),INDEX('Euro Catalog'!$I$7:$I$228,P8,1))))</x:f>
      </x:c>
      <x:c r="P8" s="2" t="n">
        <x:f>IF(B8="",0,_xlfn.IFNA(IF('Summary Sheet'!$O$4="Shaker",MATCH(B8,'Shaker Catalog'!$A$7:$A$294,0),MATCH(B8,'Euro Catalog'!$A$7:$A$228,0)),0))</x:f>
        <x:v>0</x:v>
      </x:c>
      <x:c r="Q8" s="2" t="n">
        <x:f>IF(B8="",0,IF('Summary Sheet'!$O$4&lt;&gt;"Shaker",0,IF(OR(RIGHT(B8,3)="BOX",RIGHT(B8,3)="FFD"),SUMIF($B$6:$B$69,LEFT(B8,LEN(B8)-3),$C$6:$C$69),IF(OR(LEFT(B8,2)="PC",LEFT(B8,2)="OC"),SUMIF($B$6:$B$69,B8&amp;"BOX",$C$6:$C$69)+SUMIF($B$6:$B$69,B8&amp;"FFD",$C$6:$C$69),0))))</x:f>
        <x:v>0</x:v>
      </x:c>
      <x:c r="R8" s="2"/>
    </x:row>
    <x:row r="9" ht="22" customHeight="1">
      <x:c r="A9" s="2" t="n">
        <x:v>4</x:v>
      </x:c>
      <x:c r="B9" s="12"/>
      <x:c r="C9" s="12" t="str">
        <x:f>IF(B9="","",1)</x:f>
      </x:c>
      <x:c r="D9" s="2" t="str">
        <x:f>IF(B9="","",IF(P9=0,"Unknown SKU",IF('Summary Sheet'!$O$4="Shaker",INDEX('Shaker Catalog'!$B$7:$B$294,P9,1),INDEX('Euro Catalog'!$B$7:$B$228,P9,1))))</x:f>
      </x:c>
      <x:c r="E9" s="2" t="str">
        <x:f>IF(OR(B9="",P9=0),"",IF('Summary Sheet'!$O$4="Shaker",INDEX('Shaker Catalog'!$L$7:$L$294,P9,1),INDEX('Euro Catalog'!$L$7:$L$228,P9,1)))</x:f>
      </x:c>
      <x:c r="F9" s="4" t="str">
        <x:f>IF(B9="","",IF(P9=0,"Unavailable",IF('Summary Sheet'!$O$4="Shaker",INDEX('Shaker Catalog'!$C$7:$E$294,P9,'Summary Sheet'!$Q$3-2),INDEX('Euro Catalog'!$C$7:$E$228,P9,'Summary Sheet'!$Q$3-2))))</x:f>
      </x:c>
      <x:c r="G9" s="4" t="n">
        <x:f>IF(B9="",0,IF(OR(J9="Excluded",J9="Auto toe kick"),0,IF(J9="Ready",ROUND(C9*F9,2),"CHECK INPUTS")))</x:f>
        <x:v>0</x:v>
      </x:c>
      <x:c r="H9" s="2" t="n">
        <x:f>IF(OR(B9="",P9=0),0,IF('Summary Sheet'!$O$4="Shaker",INDEX('Shaker Catalog'!$H$7:$H$294,P9,1),INDEX('Euro Catalog'!$H$7:$H$228,P9,1)))</x:f>
        <x:v>0</x:v>
      </x:c>
      <x:c r="I9" s="2" t="n">
        <x:f>IF(AND(J9="Ready",ISNUMBER(C9)),H9*C9,0)</x:f>
        <x:v>0</x:v>
      </x:c>
      <x:c r="J9" s="2" t="str">
        <x:f>IF(B9="",IF(AND(ISNUMBER(C9),C9=0),"",IF(C9="","","ENTER SKU")),IF(OR(NOT(ISNUMBER(C9)),C9&lt;0,C9&lt;&gt;INT(C9)),"CHECK QUANTITY",IF(C9=0,"Excluded",IF(P9=0,"UNKNOWN SKU",IF(AND(B9="TK8",'Summary Sheet'!$O$9="Auto"),"Auto toe kick",IF(NOT(ISNUMBER(F9)),"MISSING PRICE",IF(AND(ISNUMBER(SEARCH("Slim",'Summary Sheet'!$O$3)),RIGHT(B9,2)="GD"),"NOT AVAILABLE IN SLIM",IF(Q9&gt;0,"DUPLICATE COMPONENTS",IF(AND(O9&lt;&gt;"",SUMIF($B$6:$B$69,O9,$C$6:$C$69)&lt;SUMIF($B$6:$B$69,B9,$C$6:$C$69)),"ADD "&amp;O9,"Ready")))))))))</x:f>
      </x:c>
      <x:c r="K9" s="2" t="str">
        <x:f>IF(OR(B9="",P9=0),"",IF('Summary Sheet'!$O$4="Shaker",INDEX('Shaker Catalog'!$J$7:$J$294,P9,1),INDEX('Euro Catalog'!$J$7:$J$228,P9,1)))</x:f>
      </x:c>
      <x:c r="L9" s="2" t="n">
        <x:f>IF(OR(B9="",P9=0),0,IF('Summary Sheet'!$O$4="Shaker",INDEX('Shaker Catalog'!$F$7:$F$294,P9,1),INDEX('Euro Catalog'!$F$7:$F$228,P9,1)))</x:f>
        <x:v>0</x:v>
      </x:c>
      <x:c r="M9" s="2" t="n">
        <x:f>IF(OR(B9="",P9=0),0,IF('Summary Sheet'!$O$4="Shaker",INDEX('Shaker Catalog'!$G$7:$G$294,P9,1),INDEX('Euro Catalog'!$G$7:$G$228,P9,1)))</x:f>
        <x:v>0</x:v>
      </x:c>
      <x:c r="N9" s="2" t="n">
        <x:f>IF(AND(J9="Ready",ISNUMBER(C9)),M9*C9,0)</x:f>
        <x:v>0</x:v>
      </x:c>
      <x:c r="O9" s="2" t="str">
        <x:f>IF(OR(B9="",P9=0),"",IF(IF('Summary Sheet'!$O$4="Shaker",INDEX('Shaker Catalog'!$I$7:$I$294,P9,1),INDEX('Euro Catalog'!$I$7:$I$228,P9,1))=0,"",IF('Summary Sheet'!$O$4="Shaker",INDEX('Shaker Catalog'!$I$7:$I$294,P9,1),INDEX('Euro Catalog'!$I$7:$I$228,P9,1))))</x:f>
      </x:c>
      <x:c r="P9" s="2" t="n">
        <x:f>IF(B9="",0,_xlfn.IFNA(IF('Summary Sheet'!$O$4="Shaker",MATCH(B9,'Shaker Catalog'!$A$7:$A$294,0),MATCH(B9,'Euro Catalog'!$A$7:$A$228,0)),0))</x:f>
        <x:v>0</x:v>
      </x:c>
      <x:c r="Q9" s="2" t="n">
        <x:f>IF(B9="",0,IF('Summary Sheet'!$O$4&lt;&gt;"Shaker",0,IF(OR(RIGHT(B9,3)="BOX",RIGHT(B9,3)="FFD"),SUMIF($B$6:$B$69,LEFT(B9,LEN(B9)-3),$C$6:$C$69),IF(OR(LEFT(B9,2)="PC",LEFT(B9,2)="OC"),SUMIF($B$6:$B$69,B9&amp;"BOX",$C$6:$C$69)+SUMIF($B$6:$B$69,B9&amp;"FFD",$C$6:$C$69),0))))</x:f>
        <x:v>0</x:v>
      </x:c>
      <x:c r="R9" s="2"/>
    </x:row>
    <x:row r="10" ht="22" customHeight="1">
      <x:c r="A10" s="2" t="n">
        <x:v>5</x:v>
      </x:c>
      <x:c r="B10" s="12"/>
      <x:c r="C10" s="12" t="str">
        <x:f>IF(B10="","",1)</x:f>
      </x:c>
      <x:c r="D10" s="2" t="str">
        <x:f>IF(B10="","",IF(P10=0,"Unknown SKU",IF('Summary Sheet'!$O$4="Shaker",INDEX('Shaker Catalog'!$B$7:$B$294,P10,1),INDEX('Euro Catalog'!$B$7:$B$228,P10,1))))</x:f>
      </x:c>
      <x:c r="E10" s="2" t="str">
        <x:f>IF(OR(B10="",P10=0),"",IF('Summary Sheet'!$O$4="Shaker",INDEX('Shaker Catalog'!$L$7:$L$294,P10,1),INDEX('Euro Catalog'!$L$7:$L$228,P10,1)))</x:f>
      </x:c>
      <x:c r="F10" s="4" t="str">
        <x:f>IF(B10="","",IF(P10=0,"Unavailable",IF('Summary Sheet'!$O$4="Shaker",INDEX('Shaker Catalog'!$C$7:$E$294,P10,'Summary Sheet'!$Q$3-2),INDEX('Euro Catalog'!$C$7:$E$228,P10,'Summary Sheet'!$Q$3-2))))</x:f>
      </x:c>
      <x:c r="G10" s="4" t="n">
        <x:f>IF(B10="",0,IF(OR(J10="Excluded",J10="Auto toe kick"),0,IF(J10="Ready",ROUND(C10*F10,2),"CHECK INPUTS")))</x:f>
        <x:v>0</x:v>
      </x:c>
      <x:c r="H10" s="2" t="n">
        <x:f>IF(OR(B10="",P10=0),0,IF('Summary Sheet'!$O$4="Shaker",INDEX('Shaker Catalog'!$H$7:$H$294,P10,1),INDEX('Euro Catalog'!$H$7:$H$228,P10,1)))</x:f>
        <x:v>0</x:v>
      </x:c>
      <x:c r="I10" s="2" t="n">
        <x:f>IF(AND(J10="Ready",ISNUMBER(C10)),H10*C10,0)</x:f>
        <x:v>0</x:v>
      </x:c>
      <x:c r="J10" s="2" t="str">
        <x:f>IF(B10="",IF(AND(ISNUMBER(C10),C10=0),"",IF(C10="","","ENTER SKU")),IF(OR(NOT(ISNUMBER(C10)),C10&lt;0,C10&lt;&gt;INT(C10)),"CHECK QUANTITY",IF(C10=0,"Excluded",IF(P10=0,"UNKNOWN SKU",IF(AND(B10="TK8",'Summary Sheet'!$O$9="Auto"),"Auto toe kick",IF(NOT(ISNUMBER(F10)),"MISSING PRICE",IF(AND(ISNUMBER(SEARCH("Slim",'Summary Sheet'!$O$3)),RIGHT(B10,2)="GD"),"NOT AVAILABLE IN SLIM",IF(Q10&gt;0,"DUPLICATE COMPONENTS",IF(AND(O10&lt;&gt;"",SUMIF($B$6:$B$69,O10,$C$6:$C$69)&lt;SUMIF($B$6:$B$69,B10,$C$6:$C$69)),"ADD "&amp;O10,"Ready")))))))))</x:f>
      </x:c>
      <x:c r="K10" s="2" t="str">
        <x:f>IF(OR(B10="",P10=0),"",IF('Summary Sheet'!$O$4="Shaker",INDEX('Shaker Catalog'!$J$7:$J$294,P10,1),INDEX('Euro Catalog'!$J$7:$J$228,P10,1)))</x:f>
      </x:c>
      <x:c r="L10" s="2" t="n">
        <x:f>IF(OR(B10="",P10=0),0,IF('Summary Sheet'!$O$4="Shaker",INDEX('Shaker Catalog'!$F$7:$F$294,P10,1),INDEX('Euro Catalog'!$F$7:$F$228,P10,1)))</x:f>
        <x:v>0</x:v>
      </x:c>
      <x:c r="M10" s="2" t="n">
        <x:f>IF(OR(B10="",P10=0),0,IF('Summary Sheet'!$O$4="Shaker",INDEX('Shaker Catalog'!$G$7:$G$294,P10,1),INDEX('Euro Catalog'!$G$7:$G$228,P10,1)))</x:f>
        <x:v>0</x:v>
      </x:c>
      <x:c r="N10" s="2" t="n">
        <x:f>IF(AND(J10="Ready",ISNUMBER(C10)),M10*C10,0)</x:f>
        <x:v>0</x:v>
      </x:c>
      <x:c r="O10" s="2" t="str">
        <x:f>IF(OR(B10="",P10=0),"",IF(IF('Summary Sheet'!$O$4="Shaker",INDEX('Shaker Catalog'!$I$7:$I$294,P10,1),INDEX('Euro Catalog'!$I$7:$I$228,P10,1))=0,"",IF('Summary Sheet'!$O$4="Shaker",INDEX('Shaker Catalog'!$I$7:$I$294,P10,1),INDEX('Euro Catalog'!$I$7:$I$228,P10,1))))</x:f>
      </x:c>
      <x:c r="P10" s="2" t="n">
        <x:f>IF(B10="",0,_xlfn.IFNA(IF('Summary Sheet'!$O$4="Shaker",MATCH(B10,'Shaker Catalog'!$A$7:$A$294,0),MATCH(B10,'Euro Catalog'!$A$7:$A$228,0)),0))</x:f>
        <x:v>0</x:v>
      </x:c>
      <x:c r="Q10" s="2" t="n">
        <x:f>IF(B10="",0,IF('Summary Sheet'!$O$4&lt;&gt;"Shaker",0,IF(OR(RIGHT(B10,3)="BOX",RIGHT(B10,3)="FFD"),SUMIF($B$6:$B$69,LEFT(B10,LEN(B10)-3),$C$6:$C$69),IF(OR(LEFT(B10,2)="PC",LEFT(B10,2)="OC"),SUMIF($B$6:$B$69,B10&amp;"BOX",$C$6:$C$69)+SUMIF($B$6:$B$69,B10&amp;"FFD",$C$6:$C$69),0))))</x:f>
        <x:v>0</x:v>
      </x:c>
      <x:c r="R10" s="2"/>
    </x:row>
    <x:row r="11" ht="22" customHeight="1">
      <x:c r="A11" s="2" t="n">
        <x:v>6</x:v>
      </x:c>
      <x:c r="B11" s="12"/>
      <x:c r="C11" s="12" t="str">
        <x:f>IF(B11="","",1)</x:f>
      </x:c>
      <x:c r="D11" s="2" t="str">
        <x:f>IF(B11="","",IF(P11=0,"Unknown SKU",IF('Summary Sheet'!$O$4="Shaker",INDEX('Shaker Catalog'!$B$7:$B$294,P11,1),INDEX('Euro Catalog'!$B$7:$B$228,P11,1))))</x:f>
      </x:c>
      <x:c r="E11" s="2" t="str">
        <x:f>IF(OR(B11="",P11=0),"",IF('Summary Sheet'!$O$4="Shaker",INDEX('Shaker Catalog'!$L$7:$L$294,P11,1),INDEX('Euro Catalog'!$L$7:$L$228,P11,1)))</x:f>
      </x:c>
      <x:c r="F11" s="4" t="str">
        <x:f>IF(B11="","",IF(P11=0,"Unavailable",IF('Summary Sheet'!$O$4="Shaker",INDEX('Shaker Catalog'!$C$7:$E$294,P11,'Summary Sheet'!$Q$3-2),INDEX('Euro Catalog'!$C$7:$E$228,P11,'Summary Sheet'!$Q$3-2))))</x:f>
      </x:c>
      <x:c r="G11" s="4" t="n">
        <x:f>IF(B11="",0,IF(OR(J11="Excluded",J11="Auto toe kick"),0,IF(J11="Ready",ROUND(C11*F11,2),"CHECK INPUTS")))</x:f>
        <x:v>0</x:v>
      </x:c>
      <x:c r="H11" s="2" t="n">
        <x:f>IF(OR(B11="",P11=0),0,IF('Summary Sheet'!$O$4="Shaker",INDEX('Shaker Catalog'!$H$7:$H$294,P11,1),INDEX('Euro Catalog'!$H$7:$H$228,P11,1)))</x:f>
        <x:v>0</x:v>
      </x:c>
      <x:c r="I11" s="2" t="n">
        <x:f>IF(AND(J11="Ready",ISNUMBER(C11)),H11*C11,0)</x:f>
        <x:v>0</x:v>
      </x:c>
      <x:c r="J11" s="2" t="str">
        <x:f>IF(B11="",IF(AND(ISNUMBER(C11),C11=0),"",IF(C11="","","ENTER SKU")),IF(OR(NOT(ISNUMBER(C11)),C11&lt;0,C11&lt;&gt;INT(C11)),"CHECK QUANTITY",IF(C11=0,"Excluded",IF(P11=0,"UNKNOWN SKU",IF(AND(B11="TK8",'Summary Sheet'!$O$9="Auto"),"Auto toe kick",IF(NOT(ISNUMBER(F11)),"MISSING PRICE",IF(AND(ISNUMBER(SEARCH("Slim",'Summary Sheet'!$O$3)),RIGHT(B11,2)="GD"),"NOT AVAILABLE IN SLIM",IF(Q11&gt;0,"DUPLICATE COMPONENTS",IF(AND(O11&lt;&gt;"",SUMIF($B$6:$B$69,O11,$C$6:$C$69)&lt;SUMIF($B$6:$B$69,B11,$C$6:$C$69)),"ADD "&amp;O11,"Ready")))))))))</x:f>
      </x:c>
      <x:c r="K11" s="2" t="str">
        <x:f>IF(OR(B11="",P11=0),"",IF('Summary Sheet'!$O$4="Shaker",INDEX('Shaker Catalog'!$J$7:$J$294,P11,1),INDEX('Euro Catalog'!$J$7:$J$228,P11,1)))</x:f>
      </x:c>
      <x:c r="L11" s="2" t="n">
        <x:f>IF(OR(B11="",P11=0),0,IF('Summary Sheet'!$O$4="Shaker",INDEX('Shaker Catalog'!$F$7:$F$294,P11,1),INDEX('Euro Catalog'!$F$7:$F$228,P11,1)))</x:f>
        <x:v>0</x:v>
      </x:c>
      <x:c r="M11" s="2" t="n">
        <x:f>IF(OR(B11="",P11=0),0,IF('Summary Sheet'!$O$4="Shaker",INDEX('Shaker Catalog'!$G$7:$G$294,P11,1),INDEX('Euro Catalog'!$G$7:$G$228,P11,1)))</x:f>
        <x:v>0</x:v>
      </x:c>
      <x:c r="N11" s="2" t="n">
        <x:f>IF(AND(J11="Ready",ISNUMBER(C11)),M11*C11,0)</x:f>
        <x:v>0</x:v>
      </x:c>
      <x:c r="O11" s="2" t="str">
        <x:f>IF(OR(B11="",P11=0),"",IF(IF('Summary Sheet'!$O$4="Shaker",INDEX('Shaker Catalog'!$I$7:$I$294,P11,1),INDEX('Euro Catalog'!$I$7:$I$228,P11,1))=0,"",IF('Summary Sheet'!$O$4="Shaker",INDEX('Shaker Catalog'!$I$7:$I$294,P11,1),INDEX('Euro Catalog'!$I$7:$I$228,P11,1))))</x:f>
      </x:c>
      <x:c r="P11" s="2" t="n">
        <x:f>IF(B11="",0,_xlfn.IFNA(IF('Summary Sheet'!$O$4="Shaker",MATCH(B11,'Shaker Catalog'!$A$7:$A$294,0),MATCH(B11,'Euro Catalog'!$A$7:$A$228,0)),0))</x:f>
        <x:v>0</x:v>
      </x:c>
      <x:c r="Q11" s="2" t="n">
        <x:f>IF(B11="",0,IF('Summary Sheet'!$O$4&lt;&gt;"Shaker",0,IF(OR(RIGHT(B11,3)="BOX",RIGHT(B11,3)="FFD"),SUMIF($B$6:$B$69,LEFT(B11,LEN(B11)-3),$C$6:$C$69),IF(OR(LEFT(B11,2)="PC",LEFT(B11,2)="OC"),SUMIF($B$6:$B$69,B11&amp;"BOX",$C$6:$C$69)+SUMIF($B$6:$B$69,B11&amp;"FFD",$C$6:$C$69),0))))</x:f>
        <x:v>0</x:v>
      </x:c>
      <x:c r="R11" s="2"/>
    </x:row>
    <x:row r="12" ht="22" customHeight="1">
      <x:c r="A12" s="2" t="n">
        <x:v>7</x:v>
      </x:c>
      <x:c r="B12" s="12"/>
      <x:c r="C12" s="12" t="str">
        <x:f>IF(B12="","",1)</x:f>
      </x:c>
      <x:c r="D12" s="2" t="str">
        <x:f>IF(B12="","",IF(P12=0,"Unknown SKU",IF('Summary Sheet'!$O$4="Shaker",INDEX('Shaker Catalog'!$B$7:$B$294,P12,1),INDEX('Euro Catalog'!$B$7:$B$228,P12,1))))</x:f>
      </x:c>
      <x:c r="E12" s="2" t="str">
        <x:f>IF(OR(B12="",P12=0),"",IF('Summary Sheet'!$O$4="Shaker",INDEX('Shaker Catalog'!$L$7:$L$294,P12,1),INDEX('Euro Catalog'!$L$7:$L$228,P12,1)))</x:f>
      </x:c>
      <x:c r="F12" s="4" t="str">
        <x:f>IF(B12="","",IF(P12=0,"Unavailable",IF('Summary Sheet'!$O$4="Shaker",INDEX('Shaker Catalog'!$C$7:$E$294,P12,'Summary Sheet'!$Q$3-2),INDEX('Euro Catalog'!$C$7:$E$228,P12,'Summary Sheet'!$Q$3-2))))</x:f>
      </x:c>
      <x:c r="G12" s="4" t="n">
        <x:f>IF(B12="",0,IF(OR(J12="Excluded",J12="Auto toe kick"),0,IF(J12="Ready",ROUND(C12*F12,2),"CHECK INPUTS")))</x:f>
        <x:v>0</x:v>
      </x:c>
      <x:c r="H12" s="2" t="n">
        <x:f>IF(OR(B12="",P12=0),0,IF('Summary Sheet'!$O$4="Shaker",INDEX('Shaker Catalog'!$H$7:$H$294,P12,1),INDEX('Euro Catalog'!$H$7:$H$228,P12,1)))</x:f>
        <x:v>0</x:v>
      </x:c>
      <x:c r="I12" s="2" t="n">
        <x:f>IF(AND(J12="Ready",ISNUMBER(C12)),H12*C12,0)</x:f>
        <x:v>0</x:v>
      </x:c>
      <x:c r="J12" s="2" t="str">
        <x:f>IF(B12="",IF(AND(ISNUMBER(C12),C12=0),"",IF(C12="","","ENTER SKU")),IF(OR(NOT(ISNUMBER(C12)),C12&lt;0,C12&lt;&gt;INT(C12)),"CHECK QUANTITY",IF(C12=0,"Excluded",IF(P12=0,"UNKNOWN SKU",IF(AND(B12="TK8",'Summary Sheet'!$O$9="Auto"),"Auto toe kick",IF(NOT(ISNUMBER(F12)),"MISSING PRICE",IF(AND(ISNUMBER(SEARCH("Slim",'Summary Sheet'!$O$3)),RIGHT(B12,2)="GD"),"NOT AVAILABLE IN SLIM",IF(Q12&gt;0,"DUPLICATE COMPONENTS",IF(AND(O12&lt;&gt;"",SUMIF($B$6:$B$69,O12,$C$6:$C$69)&lt;SUMIF($B$6:$B$69,B12,$C$6:$C$69)),"ADD "&amp;O12,"Ready")))))))))</x:f>
      </x:c>
      <x:c r="K12" s="2" t="str">
        <x:f>IF(OR(B12="",P12=0),"",IF('Summary Sheet'!$O$4="Shaker",INDEX('Shaker Catalog'!$J$7:$J$294,P12,1),INDEX('Euro Catalog'!$J$7:$J$228,P12,1)))</x:f>
      </x:c>
      <x:c r="L12" s="2" t="n">
        <x:f>IF(OR(B12="",P12=0),0,IF('Summary Sheet'!$O$4="Shaker",INDEX('Shaker Catalog'!$F$7:$F$294,P12,1),INDEX('Euro Catalog'!$F$7:$F$228,P12,1)))</x:f>
        <x:v>0</x:v>
      </x:c>
      <x:c r="M12" s="2" t="n">
        <x:f>IF(OR(B12="",P12=0),0,IF('Summary Sheet'!$O$4="Shaker",INDEX('Shaker Catalog'!$G$7:$G$294,P12,1),INDEX('Euro Catalog'!$G$7:$G$228,P12,1)))</x:f>
        <x:v>0</x:v>
      </x:c>
      <x:c r="N12" s="2" t="n">
        <x:f>IF(AND(J12="Ready",ISNUMBER(C12)),M12*C12,0)</x:f>
        <x:v>0</x:v>
      </x:c>
      <x:c r="O12" s="2" t="str">
        <x:f>IF(OR(B12="",P12=0),"",IF(IF('Summary Sheet'!$O$4="Shaker",INDEX('Shaker Catalog'!$I$7:$I$294,P12,1),INDEX('Euro Catalog'!$I$7:$I$228,P12,1))=0,"",IF('Summary Sheet'!$O$4="Shaker",INDEX('Shaker Catalog'!$I$7:$I$294,P12,1),INDEX('Euro Catalog'!$I$7:$I$228,P12,1))))</x:f>
      </x:c>
      <x:c r="P12" s="2" t="n">
        <x:f>IF(B12="",0,_xlfn.IFNA(IF('Summary Sheet'!$O$4="Shaker",MATCH(B12,'Shaker Catalog'!$A$7:$A$294,0),MATCH(B12,'Euro Catalog'!$A$7:$A$228,0)),0))</x:f>
        <x:v>0</x:v>
      </x:c>
      <x:c r="Q12" s="2" t="n">
        <x:f>IF(B12="",0,IF('Summary Sheet'!$O$4&lt;&gt;"Shaker",0,IF(OR(RIGHT(B12,3)="BOX",RIGHT(B12,3)="FFD"),SUMIF($B$6:$B$69,LEFT(B12,LEN(B12)-3),$C$6:$C$69),IF(OR(LEFT(B12,2)="PC",LEFT(B12,2)="OC"),SUMIF($B$6:$B$69,B12&amp;"BOX",$C$6:$C$69)+SUMIF($B$6:$B$69,B12&amp;"FFD",$C$6:$C$69),0))))</x:f>
        <x:v>0</x:v>
      </x:c>
      <x:c r="R12" s="2"/>
    </x:row>
    <x:row r="13" ht="22" customHeight="1">
      <x:c r="A13" s="2" t="n">
        <x:v>8</x:v>
      </x:c>
      <x:c r="B13" s="12"/>
      <x:c r="C13" s="12" t="str">
        <x:f>IF(B13="","",1)</x:f>
      </x:c>
      <x:c r="D13" s="2" t="str">
        <x:f>IF(B13="","",IF(P13=0,"Unknown SKU",IF('Summary Sheet'!$O$4="Shaker",INDEX('Shaker Catalog'!$B$7:$B$294,P13,1),INDEX('Euro Catalog'!$B$7:$B$228,P13,1))))</x:f>
      </x:c>
      <x:c r="E13" s="2" t="str">
        <x:f>IF(OR(B13="",P13=0),"",IF('Summary Sheet'!$O$4="Shaker",INDEX('Shaker Catalog'!$L$7:$L$294,P13,1),INDEX('Euro Catalog'!$L$7:$L$228,P13,1)))</x:f>
      </x:c>
      <x:c r="F13" s="4" t="str">
        <x:f>IF(B13="","",IF(P13=0,"Unavailable",IF('Summary Sheet'!$O$4="Shaker",INDEX('Shaker Catalog'!$C$7:$E$294,P13,'Summary Sheet'!$Q$3-2),INDEX('Euro Catalog'!$C$7:$E$228,P13,'Summary Sheet'!$Q$3-2))))</x:f>
      </x:c>
      <x:c r="G13" s="4" t="n">
        <x:f>IF(B13="",0,IF(OR(J13="Excluded",J13="Auto toe kick"),0,IF(J13="Ready",ROUND(C13*F13,2),"CHECK INPUTS")))</x:f>
        <x:v>0</x:v>
      </x:c>
      <x:c r="H13" s="2" t="n">
        <x:f>IF(OR(B13="",P13=0),0,IF('Summary Sheet'!$O$4="Shaker",INDEX('Shaker Catalog'!$H$7:$H$294,P13,1),INDEX('Euro Catalog'!$H$7:$H$228,P13,1)))</x:f>
        <x:v>0</x:v>
      </x:c>
      <x:c r="I13" s="2" t="n">
        <x:f>IF(AND(J13="Ready",ISNUMBER(C13)),H13*C13,0)</x:f>
        <x:v>0</x:v>
      </x:c>
      <x:c r="J13" s="2" t="str">
        <x:f>IF(B13="",IF(AND(ISNUMBER(C13),C13=0),"",IF(C13="","","ENTER SKU")),IF(OR(NOT(ISNUMBER(C13)),C13&lt;0,C13&lt;&gt;INT(C13)),"CHECK QUANTITY",IF(C13=0,"Excluded",IF(P13=0,"UNKNOWN SKU",IF(AND(B13="TK8",'Summary Sheet'!$O$9="Auto"),"Auto toe kick",IF(NOT(ISNUMBER(F13)),"MISSING PRICE",IF(AND(ISNUMBER(SEARCH("Slim",'Summary Sheet'!$O$3)),RIGHT(B13,2)="GD"),"NOT AVAILABLE IN SLIM",IF(Q13&gt;0,"DUPLICATE COMPONENTS",IF(AND(O13&lt;&gt;"",SUMIF($B$6:$B$69,O13,$C$6:$C$69)&lt;SUMIF($B$6:$B$69,B13,$C$6:$C$69)),"ADD "&amp;O13,"Ready")))))))))</x:f>
      </x:c>
      <x:c r="K13" s="2" t="str">
        <x:f>IF(OR(B13="",P13=0),"",IF('Summary Sheet'!$O$4="Shaker",INDEX('Shaker Catalog'!$J$7:$J$294,P13,1),INDEX('Euro Catalog'!$J$7:$J$228,P13,1)))</x:f>
      </x:c>
      <x:c r="L13" s="2" t="n">
        <x:f>IF(OR(B13="",P13=0),0,IF('Summary Sheet'!$O$4="Shaker",INDEX('Shaker Catalog'!$F$7:$F$294,P13,1),INDEX('Euro Catalog'!$F$7:$F$228,P13,1)))</x:f>
        <x:v>0</x:v>
      </x:c>
      <x:c r="M13" s="2" t="n">
        <x:f>IF(OR(B13="",P13=0),0,IF('Summary Sheet'!$O$4="Shaker",INDEX('Shaker Catalog'!$G$7:$G$294,P13,1),INDEX('Euro Catalog'!$G$7:$G$228,P13,1)))</x:f>
        <x:v>0</x:v>
      </x:c>
      <x:c r="N13" s="2" t="n">
        <x:f>IF(AND(J13="Ready",ISNUMBER(C13)),M13*C13,0)</x:f>
        <x:v>0</x:v>
      </x:c>
      <x:c r="O13" s="2" t="str">
        <x:f>IF(OR(B13="",P13=0),"",IF(IF('Summary Sheet'!$O$4="Shaker",INDEX('Shaker Catalog'!$I$7:$I$294,P13,1),INDEX('Euro Catalog'!$I$7:$I$228,P13,1))=0,"",IF('Summary Sheet'!$O$4="Shaker",INDEX('Shaker Catalog'!$I$7:$I$294,P13,1),INDEX('Euro Catalog'!$I$7:$I$228,P13,1))))</x:f>
      </x:c>
      <x:c r="P13" s="2" t="n">
        <x:f>IF(B13="",0,_xlfn.IFNA(IF('Summary Sheet'!$O$4="Shaker",MATCH(B13,'Shaker Catalog'!$A$7:$A$294,0),MATCH(B13,'Euro Catalog'!$A$7:$A$228,0)),0))</x:f>
        <x:v>0</x:v>
      </x:c>
      <x:c r="Q13" s="2" t="n">
        <x:f>IF(B13="",0,IF('Summary Sheet'!$O$4&lt;&gt;"Shaker",0,IF(OR(RIGHT(B13,3)="BOX",RIGHT(B13,3)="FFD"),SUMIF($B$6:$B$69,LEFT(B13,LEN(B13)-3),$C$6:$C$69),IF(OR(LEFT(B13,2)="PC",LEFT(B13,2)="OC"),SUMIF($B$6:$B$69,B13&amp;"BOX",$C$6:$C$69)+SUMIF($B$6:$B$69,B13&amp;"FFD",$C$6:$C$69),0))))</x:f>
        <x:v>0</x:v>
      </x:c>
      <x:c r="R13" s="2"/>
    </x:row>
    <x:row r="14" ht="22" customHeight="1">
      <x:c r="A14" s="2" t="n">
        <x:v>9</x:v>
      </x:c>
      <x:c r="B14" s="12"/>
      <x:c r="C14" s="12" t="str">
        <x:f>IF(B14="","",1)</x:f>
      </x:c>
      <x:c r="D14" s="2" t="str">
        <x:f>IF(B14="","",IF(P14=0,"Unknown SKU",IF('Summary Sheet'!$O$4="Shaker",INDEX('Shaker Catalog'!$B$7:$B$294,P14,1),INDEX('Euro Catalog'!$B$7:$B$228,P14,1))))</x:f>
      </x:c>
      <x:c r="E14" s="2" t="str">
        <x:f>IF(OR(B14="",P14=0),"",IF('Summary Sheet'!$O$4="Shaker",INDEX('Shaker Catalog'!$L$7:$L$294,P14,1),INDEX('Euro Catalog'!$L$7:$L$228,P14,1)))</x:f>
      </x:c>
      <x:c r="F14" s="4" t="str">
        <x:f>IF(B14="","",IF(P14=0,"Unavailable",IF('Summary Sheet'!$O$4="Shaker",INDEX('Shaker Catalog'!$C$7:$E$294,P14,'Summary Sheet'!$Q$3-2),INDEX('Euro Catalog'!$C$7:$E$228,P14,'Summary Sheet'!$Q$3-2))))</x:f>
      </x:c>
      <x:c r="G14" s="4" t="n">
        <x:f>IF(B14="",0,IF(OR(J14="Excluded",J14="Auto toe kick"),0,IF(J14="Ready",ROUND(C14*F14,2),"CHECK INPUTS")))</x:f>
        <x:v>0</x:v>
      </x:c>
      <x:c r="H14" s="2" t="n">
        <x:f>IF(OR(B14="",P14=0),0,IF('Summary Sheet'!$O$4="Shaker",INDEX('Shaker Catalog'!$H$7:$H$294,P14,1),INDEX('Euro Catalog'!$H$7:$H$228,P14,1)))</x:f>
        <x:v>0</x:v>
      </x:c>
      <x:c r="I14" s="2" t="n">
        <x:f>IF(AND(J14="Ready",ISNUMBER(C14)),H14*C14,0)</x:f>
        <x:v>0</x:v>
      </x:c>
      <x:c r="J14" s="2" t="str">
        <x:f>IF(B14="",IF(AND(ISNUMBER(C14),C14=0),"",IF(C14="","","ENTER SKU")),IF(OR(NOT(ISNUMBER(C14)),C14&lt;0,C14&lt;&gt;INT(C14)),"CHECK QUANTITY",IF(C14=0,"Excluded",IF(P14=0,"UNKNOWN SKU",IF(AND(B14="TK8",'Summary Sheet'!$O$9="Auto"),"Auto toe kick",IF(NOT(ISNUMBER(F14)),"MISSING PRICE",IF(AND(ISNUMBER(SEARCH("Slim",'Summary Sheet'!$O$3)),RIGHT(B14,2)="GD"),"NOT AVAILABLE IN SLIM",IF(Q14&gt;0,"DUPLICATE COMPONENTS",IF(AND(O14&lt;&gt;"",SUMIF($B$6:$B$69,O14,$C$6:$C$69)&lt;SUMIF($B$6:$B$69,B14,$C$6:$C$69)),"ADD "&amp;O14,"Ready")))))))))</x:f>
      </x:c>
      <x:c r="K14" s="2" t="str">
        <x:f>IF(OR(B14="",P14=0),"",IF('Summary Sheet'!$O$4="Shaker",INDEX('Shaker Catalog'!$J$7:$J$294,P14,1),INDEX('Euro Catalog'!$J$7:$J$228,P14,1)))</x:f>
      </x:c>
      <x:c r="L14" s="2" t="n">
        <x:f>IF(OR(B14="",P14=0),0,IF('Summary Sheet'!$O$4="Shaker",INDEX('Shaker Catalog'!$F$7:$F$294,P14,1),INDEX('Euro Catalog'!$F$7:$F$228,P14,1)))</x:f>
        <x:v>0</x:v>
      </x:c>
      <x:c r="M14" s="2" t="n">
        <x:f>IF(OR(B14="",P14=0),0,IF('Summary Sheet'!$O$4="Shaker",INDEX('Shaker Catalog'!$G$7:$G$294,P14,1),INDEX('Euro Catalog'!$G$7:$G$228,P14,1)))</x:f>
        <x:v>0</x:v>
      </x:c>
      <x:c r="N14" s="2" t="n">
        <x:f>IF(AND(J14="Ready",ISNUMBER(C14)),M14*C14,0)</x:f>
        <x:v>0</x:v>
      </x:c>
      <x:c r="O14" s="2" t="str">
        <x:f>IF(OR(B14="",P14=0),"",IF(IF('Summary Sheet'!$O$4="Shaker",INDEX('Shaker Catalog'!$I$7:$I$294,P14,1),INDEX('Euro Catalog'!$I$7:$I$228,P14,1))=0,"",IF('Summary Sheet'!$O$4="Shaker",INDEX('Shaker Catalog'!$I$7:$I$294,P14,1),INDEX('Euro Catalog'!$I$7:$I$228,P14,1))))</x:f>
      </x:c>
      <x:c r="P14" s="2" t="n">
        <x:f>IF(B14="",0,_xlfn.IFNA(IF('Summary Sheet'!$O$4="Shaker",MATCH(B14,'Shaker Catalog'!$A$7:$A$294,0),MATCH(B14,'Euro Catalog'!$A$7:$A$228,0)),0))</x:f>
        <x:v>0</x:v>
      </x:c>
      <x:c r="Q14" s="2" t="n">
        <x:f>IF(B14="",0,IF('Summary Sheet'!$O$4&lt;&gt;"Shaker",0,IF(OR(RIGHT(B14,3)="BOX",RIGHT(B14,3)="FFD"),SUMIF($B$6:$B$69,LEFT(B14,LEN(B14)-3),$C$6:$C$69),IF(OR(LEFT(B14,2)="PC",LEFT(B14,2)="OC"),SUMIF($B$6:$B$69,B14&amp;"BOX",$C$6:$C$69)+SUMIF($B$6:$B$69,B14&amp;"FFD",$C$6:$C$69),0))))</x:f>
        <x:v>0</x:v>
      </x:c>
      <x:c r="R14" s="2"/>
    </x:row>
    <x:row r="15" ht="22" customHeight="1">
      <x:c r="A15" s="2" t="n">
        <x:v>10</x:v>
      </x:c>
      <x:c r="B15" s="12"/>
      <x:c r="C15" s="12" t="str">
        <x:f>IF(B15="","",1)</x:f>
      </x:c>
      <x:c r="D15" s="2" t="str">
        <x:f>IF(B15="","",IF(P15=0,"Unknown SKU",IF('Summary Sheet'!$O$4="Shaker",INDEX('Shaker Catalog'!$B$7:$B$294,P15,1),INDEX('Euro Catalog'!$B$7:$B$228,P15,1))))</x:f>
      </x:c>
      <x:c r="E15" s="2" t="str">
        <x:f>IF(OR(B15="",P15=0),"",IF('Summary Sheet'!$O$4="Shaker",INDEX('Shaker Catalog'!$L$7:$L$294,P15,1),INDEX('Euro Catalog'!$L$7:$L$228,P15,1)))</x:f>
      </x:c>
      <x:c r="F15" s="4" t="str">
        <x:f>IF(B15="","",IF(P15=0,"Unavailable",IF('Summary Sheet'!$O$4="Shaker",INDEX('Shaker Catalog'!$C$7:$E$294,P15,'Summary Sheet'!$Q$3-2),INDEX('Euro Catalog'!$C$7:$E$228,P15,'Summary Sheet'!$Q$3-2))))</x:f>
      </x:c>
      <x:c r="G15" s="4" t="n">
        <x:f>IF(B15="",0,IF(OR(J15="Excluded",J15="Auto toe kick"),0,IF(J15="Ready",ROUND(C15*F15,2),"CHECK INPUTS")))</x:f>
        <x:v>0</x:v>
      </x:c>
      <x:c r="H15" s="2" t="n">
        <x:f>IF(OR(B15="",P15=0),0,IF('Summary Sheet'!$O$4="Shaker",INDEX('Shaker Catalog'!$H$7:$H$294,P15,1),INDEX('Euro Catalog'!$H$7:$H$228,P15,1)))</x:f>
        <x:v>0</x:v>
      </x:c>
      <x:c r="I15" s="2" t="n">
        <x:f>IF(AND(J15="Ready",ISNUMBER(C15)),H15*C15,0)</x:f>
        <x:v>0</x:v>
      </x:c>
      <x:c r="J15" s="2" t="str">
        <x:f>IF(B15="",IF(AND(ISNUMBER(C15),C15=0),"",IF(C15="","","ENTER SKU")),IF(OR(NOT(ISNUMBER(C15)),C15&lt;0,C15&lt;&gt;INT(C15)),"CHECK QUANTITY",IF(C15=0,"Excluded",IF(P15=0,"UNKNOWN SKU",IF(AND(B15="TK8",'Summary Sheet'!$O$9="Auto"),"Auto toe kick",IF(NOT(ISNUMBER(F15)),"MISSING PRICE",IF(AND(ISNUMBER(SEARCH("Slim",'Summary Sheet'!$O$3)),RIGHT(B15,2)="GD"),"NOT AVAILABLE IN SLIM",IF(Q15&gt;0,"DUPLICATE COMPONENTS",IF(AND(O15&lt;&gt;"",SUMIF($B$6:$B$69,O15,$C$6:$C$69)&lt;SUMIF($B$6:$B$69,B15,$C$6:$C$69)),"ADD "&amp;O15,"Ready")))))))))</x:f>
      </x:c>
      <x:c r="K15" s="2" t="str">
        <x:f>IF(OR(B15="",P15=0),"",IF('Summary Sheet'!$O$4="Shaker",INDEX('Shaker Catalog'!$J$7:$J$294,P15,1),INDEX('Euro Catalog'!$J$7:$J$228,P15,1)))</x:f>
      </x:c>
      <x:c r="L15" s="2" t="n">
        <x:f>IF(OR(B15="",P15=0),0,IF('Summary Sheet'!$O$4="Shaker",INDEX('Shaker Catalog'!$F$7:$F$294,P15,1),INDEX('Euro Catalog'!$F$7:$F$228,P15,1)))</x:f>
        <x:v>0</x:v>
      </x:c>
      <x:c r="M15" s="2" t="n">
        <x:f>IF(OR(B15="",P15=0),0,IF('Summary Sheet'!$O$4="Shaker",INDEX('Shaker Catalog'!$G$7:$G$294,P15,1),INDEX('Euro Catalog'!$G$7:$G$228,P15,1)))</x:f>
        <x:v>0</x:v>
      </x:c>
      <x:c r="N15" s="2" t="n">
        <x:f>IF(AND(J15="Ready",ISNUMBER(C15)),M15*C15,0)</x:f>
        <x:v>0</x:v>
      </x:c>
      <x:c r="O15" s="2" t="str">
        <x:f>IF(OR(B15="",P15=0),"",IF(IF('Summary Sheet'!$O$4="Shaker",INDEX('Shaker Catalog'!$I$7:$I$294,P15,1),INDEX('Euro Catalog'!$I$7:$I$228,P15,1))=0,"",IF('Summary Sheet'!$O$4="Shaker",INDEX('Shaker Catalog'!$I$7:$I$294,P15,1),INDEX('Euro Catalog'!$I$7:$I$228,P15,1))))</x:f>
      </x:c>
      <x:c r="P15" s="2" t="n">
        <x:f>IF(B15="",0,_xlfn.IFNA(IF('Summary Sheet'!$O$4="Shaker",MATCH(B15,'Shaker Catalog'!$A$7:$A$294,0),MATCH(B15,'Euro Catalog'!$A$7:$A$228,0)),0))</x:f>
        <x:v>0</x:v>
      </x:c>
      <x:c r="Q15" s="2" t="n">
        <x:f>IF(B15="",0,IF('Summary Sheet'!$O$4&lt;&gt;"Shaker",0,IF(OR(RIGHT(B15,3)="BOX",RIGHT(B15,3)="FFD"),SUMIF($B$6:$B$69,LEFT(B15,LEN(B15)-3),$C$6:$C$69),IF(OR(LEFT(B15,2)="PC",LEFT(B15,2)="OC"),SUMIF($B$6:$B$69,B15&amp;"BOX",$C$6:$C$69)+SUMIF($B$6:$B$69,B15&amp;"FFD",$C$6:$C$69),0))))</x:f>
        <x:v>0</x:v>
      </x:c>
      <x:c r="R15" s="2"/>
    </x:row>
    <x:row r="16" ht="22" customHeight="1">
      <x:c r="A16" s="2" t="n">
        <x:v>11</x:v>
      </x:c>
      <x:c r="B16" s="12"/>
      <x:c r="C16" s="12" t="str">
        <x:f>IF(B16="","",1)</x:f>
      </x:c>
      <x:c r="D16" s="2" t="str">
        <x:f>IF(B16="","",IF(P16=0,"Unknown SKU",IF('Summary Sheet'!$O$4="Shaker",INDEX('Shaker Catalog'!$B$7:$B$294,P16,1),INDEX('Euro Catalog'!$B$7:$B$228,P16,1))))</x:f>
      </x:c>
      <x:c r="E16" s="2" t="str">
        <x:f>IF(OR(B16="",P16=0),"",IF('Summary Sheet'!$O$4="Shaker",INDEX('Shaker Catalog'!$L$7:$L$294,P16,1),INDEX('Euro Catalog'!$L$7:$L$228,P16,1)))</x:f>
      </x:c>
      <x:c r="F16" s="4" t="str">
        <x:f>IF(B16="","",IF(P16=0,"Unavailable",IF('Summary Sheet'!$O$4="Shaker",INDEX('Shaker Catalog'!$C$7:$E$294,P16,'Summary Sheet'!$Q$3-2),INDEX('Euro Catalog'!$C$7:$E$228,P16,'Summary Sheet'!$Q$3-2))))</x:f>
      </x:c>
      <x:c r="G16" s="4" t="n">
        <x:f>IF(B16="",0,IF(OR(J16="Excluded",J16="Auto toe kick"),0,IF(J16="Ready",ROUND(C16*F16,2),"CHECK INPUTS")))</x:f>
        <x:v>0</x:v>
      </x:c>
      <x:c r="H16" s="2" t="n">
        <x:f>IF(OR(B16="",P16=0),0,IF('Summary Sheet'!$O$4="Shaker",INDEX('Shaker Catalog'!$H$7:$H$294,P16,1),INDEX('Euro Catalog'!$H$7:$H$228,P16,1)))</x:f>
        <x:v>0</x:v>
      </x:c>
      <x:c r="I16" s="2" t="n">
        <x:f>IF(AND(J16="Ready",ISNUMBER(C16)),H16*C16,0)</x:f>
        <x:v>0</x:v>
      </x:c>
      <x:c r="J16" s="2" t="str">
        <x:f>IF(B16="",IF(AND(ISNUMBER(C16),C16=0),"",IF(C16="","","ENTER SKU")),IF(OR(NOT(ISNUMBER(C16)),C16&lt;0,C16&lt;&gt;INT(C16)),"CHECK QUANTITY",IF(C16=0,"Excluded",IF(P16=0,"UNKNOWN SKU",IF(AND(B16="TK8",'Summary Sheet'!$O$9="Auto"),"Auto toe kick",IF(NOT(ISNUMBER(F16)),"MISSING PRICE",IF(AND(ISNUMBER(SEARCH("Slim",'Summary Sheet'!$O$3)),RIGHT(B16,2)="GD"),"NOT AVAILABLE IN SLIM",IF(Q16&gt;0,"DUPLICATE COMPONENTS",IF(AND(O16&lt;&gt;"",SUMIF($B$6:$B$69,O16,$C$6:$C$69)&lt;SUMIF($B$6:$B$69,B16,$C$6:$C$69)),"ADD "&amp;O16,"Ready")))))))))</x:f>
      </x:c>
      <x:c r="K16" s="2" t="str">
        <x:f>IF(OR(B16="",P16=0),"",IF('Summary Sheet'!$O$4="Shaker",INDEX('Shaker Catalog'!$J$7:$J$294,P16,1),INDEX('Euro Catalog'!$J$7:$J$228,P16,1)))</x:f>
      </x:c>
      <x:c r="L16" s="2" t="n">
        <x:f>IF(OR(B16="",P16=0),0,IF('Summary Sheet'!$O$4="Shaker",INDEX('Shaker Catalog'!$F$7:$F$294,P16,1),INDEX('Euro Catalog'!$F$7:$F$228,P16,1)))</x:f>
        <x:v>0</x:v>
      </x:c>
      <x:c r="M16" s="2" t="n">
        <x:f>IF(OR(B16="",P16=0),0,IF('Summary Sheet'!$O$4="Shaker",INDEX('Shaker Catalog'!$G$7:$G$294,P16,1),INDEX('Euro Catalog'!$G$7:$G$228,P16,1)))</x:f>
        <x:v>0</x:v>
      </x:c>
      <x:c r="N16" s="2" t="n">
        <x:f>IF(AND(J16="Ready",ISNUMBER(C16)),M16*C16,0)</x:f>
        <x:v>0</x:v>
      </x:c>
      <x:c r="O16" s="2" t="str">
        <x:f>IF(OR(B16="",P16=0),"",IF(IF('Summary Sheet'!$O$4="Shaker",INDEX('Shaker Catalog'!$I$7:$I$294,P16,1),INDEX('Euro Catalog'!$I$7:$I$228,P16,1))=0,"",IF('Summary Sheet'!$O$4="Shaker",INDEX('Shaker Catalog'!$I$7:$I$294,P16,1),INDEX('Euro Catalog'!$I$7:$I$228,P16,1))))</x:f>
      </x:c>
      <x:c r="P16" s="2" t="n">
        <x:f>IF(B16="",0,_xlfn.IFNA(IF('Summary Sheet'!$O$4="Shaker",MATCH(B16,'Shaker Catalog'!$A$7:$A$294,0),MATCH(B16,'Euro Catalog'!$A$7:$A$228,0)),0))</x:f>
        <x:v>0</x:v>
      </x:c>
      <x:c r="Q16" s="2" t="n">
        <x:f>IF(B16="",0,IF('Summary Sheet'!$O$4&lt;&gt;"Shaker",0,IF(OR(RIGHT(B16,3)="BOX",RIGHT(B16,3)="FFD"),SUMIF($B$6:$B$69,LEFT(B16,LEN(B16)-3),$C$6:$C$69),IF(OR(LEFT(B16,2)="PC",LEFT(B16,2)="OC"),SUMIF($B$6:$B$69,B16&amp;"BOX",$C$6:$C$69)+SUMIF($B$6:$B$69,B16&amp;"FFD",$C$6:$C$69),0))))</x:f>
        <x:v>0</x:v>
      </x:c>
      <x:c r="R16" s="2"/>
    </x:row>
    <x:row r="17" ht="22" customHeight="1">
      <x:c r="A17" s="2" t="n">
        <x:v>12</x:v>
      </x:c>
      <x:c r="B17" s="12"/>
      <x:c r="C17" s="12" t="str">
        <x:f>IF(B17="","",1)</x:f>
      </x:c>
      <x:c r="D17" s="2" t="str">
        <x:f>IF(B17="","",IF(P17=0,"Unknown SKU",IF('Summary Sheet'!$O$4="Shaker",INDEX('Shaker Catalog'!$B$7:$B$294,P17,1),INDEX('Euro Catalog'!$B$7:$B$228,P17,1))))</x:f>
      </x:c>
      <x:c r="E17" s="2" t="str">
        <x:f>IF(OR(B17="",P17=0),"",IF('Summary Sheet'!$O$4="Shaker",INDEX('Shaker Catalog'!$L$7:$L$294,P17,1),INDEX('Euro Catalog'!$L$7:$L$228,P17,1)))</x:f>
      </x:c>
      <x:c r="F17" s="4" t="str">
        <x:f>IF(B17="","",IF(P17=0,"Unavailable",IF('Summary Sheet'!$O$4="Shaker",INDEX('Shaker Catalog'!$C$7:$E$294,P17,'Summary Sheet'!$Q$3-2),INDEX('Euro Catalog'!$C$7:$E$228,P17,'Summary Sheet'!$Q$3-2))))</x:f>
      </x:c>
      <x:c r="G17" s="4" t="n">
        <x:f>IF(B17="",0,IF(OR(J17="Excluded",J17="Auto toe kick"),0,IF(J17="Ready",ROUND(C17*F17,2),"CHECK INPUTS")))</x:f>
        <x:v>0</x:v>
      </x:c>
      <x:c r="H17" s="2" t="n">
        <x:f>IF(OR(B17="",P17=0),0,IF('Summary Sheet'!$O$4="Shaker",INDEX('Shaker Catalog'!$H$7:$H$294,P17,1),INDEX('Euro Catalog'!$H$7:$H$228,P17,1)))</x:f>
        <x:v>0</x:v>
      </x:c>
      <x:c r="I17" s="2" t="n">
        <x:f>IF(AND(J17="Ready",ISNUMBER(C17)),H17*C17,0)</x:f>
        <x:v>0</x:v>
      </x:c>
      <x:c r="J17" s="2" t="str">
        <x:f>IF(B17="",IF(AND(ISNUMBER(C17),C17=0),"",IF(C17="","","ENTER SKU")),IF(OR(NOT(ISNUMBER(C17)),C17&lt;0,C17&lt;&gt;INT(C17)),"CHECK QUANTITY",IF(C17=0,"Excluded",IF(P17=0,"UNKNOWN SKU",IF(AND(B17="TK8",'Summary Sheet'!$O$9="Auto"),"Auto toe kick",IF(NOT(ISNUMBER(F17)),"MISSING PRICE",IF(AND(ISNUMBER(SEARCH("Slim",'Summary Sheet'!$O$3)),RIGHT(B17,2)="GD"),"NOT AVAILABLE IN SLIM",IF(Q17&gt;0,"DUPLICATE COMPONENTS",IF(AND(O17&lt;&gt;"",SUMIF($B$6:$B$69,O17,$C$6:$C$69)&lt;SUMIF($B$6:$B$69,B17,$C$6:$C$69)),"ADD "&amp;O17,"Ready")))))))))</x:f>
      </x:c>
      <x:c r="K17" s="2" t="str">
        <x:f>IF(OR(B17="",P17=0),"",IF('Summary Sheet'!$O$4="Shaker",INDEX('Shaker Catalog'!$J$7:$J$294,P17,1),INDEX('Euro Catalog'!$J$7:$J$228,P17,1)))</x:f>
      </x:c>
      <x:c r="L17" s="2" t="n">
        <x:f>IF(OR(B17="",P17=0),0,IF('Summary Sheet'!$O$4="Shaker",INDEX('Shaker Catalog'!$F$7:$F$294,P17,1),INDEX('Euro Catalog'!$F$7:$F$228,P17,1)))</x:f>
        <x:v>0</x:v>
      </x:c>
      <x:c r="M17" s="2" t="n">
        <x:f>IF(OR(B17="",P17=0),0,IF('Summary Sheet'!$O$4="Shaker",INDEX('Shaker Catalog'!$G$7:$G$294,P17,1),INDEX('Euro Catalog'!$G$7:$G$228,P17,1)))</x:f>
        <x:v>0</x:v>
      </x:c>
      <x:c r="N17" s="2" t="n">
        <x:f>IF(AND(J17="Ready",ISNUMBER(C17)),M17*C17,0)</x:f>
        <x:v>0</x:v>
      </x:c>
      <x:c r="O17" s="2" t="str">
        <x:f>IF(OR(B17="",P17=0),"",IF(IF('Summary Sheet'!$O$4="Shaker",INDEX('Shaker Catalog'!$I$7:$I$294,P17,1),INDEX('Euro Catalog'!$I$7:$I$228,P17,1))=0,"",IF('Summary Sheet'!$O$4="Shaker",INDEX('Shaker Catalog'!$I$7:$I$294,P17,1),INDEX('Euro Catalog'!$I$7:$I$228,P17,1))))</x:f>
      </x:c>
      <x:c r="P17" s="2" t="n">
        <x:f>IF(B17="",0,_xlfn.IFNA(IF('Summary Sheet'!$O$4="Shaker",MATCH(B17,'Shaker Catalog'!$A$7:$A$294,0),MATCH(B17,'Euro Catalog'!$A$7:$A$228,0)),0))</x:f>
        <x:v>0</x:v>
      </x:c>
      <x:c r="Q17" s="2" t="n">
        <x:f>IF(B17="",0,IF('Summary Sheet'!$O$4&lt;&gt;"Shaker",0,IF(OR(RIGHT(B17,3)="BOX",RIGHT(B17,3)="FFD"),SUMIF($B$6:$B$69,LEFT(B17,LEN(B17)-3),$C$6:$C$69),IF(OR(LEFT(B17,2)="PC",LEFT(B17,2)="OC"),SUMIF($B$6:$B$69,B17&amp;"BOX",$C$6:$C$69)+SUMIF($B$6:$B$69,B17&amp;"FFD",$C$6:$C$69),0))))</x:f>
        <x:v>0</x:v>
      </x:c>
      <x:c r="R17" s="2"/>
    </x:row>
    <x:row r="18" ht="22" customHeight="1">
      <x:c r="A18" s="2" t="n">
        <x:v>13</x:v>
      </x:c>
      <x:c r="B18" s="12"/>
      <x:c r="C18" s="12" t="str">
        <x:f>IF(B18="","",1)</x:f>
      </x:c>
      <x:c r="D18" s="2" t="str">
        <x:f>IF(B18="","",IF(P18=0,"Unknown SKU",IF('Summary Sheet'!$O$4="Shaker",INDEX('Shaker Catalog'!$B$7:$B$294,P18,1),INDEX('Euro Catalog'!$B$7:$B$228,P18,1))))</x:f>
      </x:c>
      <x:c r="E18" s="2" t="str">
        <x:f>IF(OR(B18="",P18=0),"",IF('Summary Sheet'!$O$4="Shaker",INDEX('Shaker Catalog'!$L$7:$L$294,P18,1),INDEX('Euro Catalog'!$L$7:$L$228,P18,1)))</x:f>
      </x:c>
      <x:c r="F18" s="4" t="str">
        <x:f>IF(B18="","",IF(P18=0,"Unavailable",IF('Summary Sheet'!$O$4="Shaker",INDEX('Shaker Catalog'!$C$7:$E$294,P18,'Summary Sheet'!$Q$3-2),INDEX('Euro Catalog'!$C$7:$E$228,P18,'Summary Sheet'!$Q$3-2))))</x:f>
      </x:c>
      <x:c r="G18" s="4" t="n">
        <x:f>IF(B18="",0,IF(OR(J18="Excluded",J18="Auto toe kick"),0,IF(J18="Ready",ROUND(C18*F18,2),"CHECK INPUTS")))</x:f>
        <x:v>0</x:v>
      </x:c>
      <x:c r="H18" s="2" t="n">
        <x:f>IF(OR(B18="",P18=0),0,IF('Summary Sheet'!$O$4="Shaker",INDEX('Shaker Catalog'!$H$7:$H$294,P18,1),INDEX('Euro Catalog'!$H$7:$H$228,P18,1)))</x:f>
        <x:v>0</x:v>
      </x:c>
      <x:c r="I18" s="2" t="n">
        <x:f>IF(AND(J18="Ready",ISNUMBER(C18)),H18*C18,0)</x:f>
        <x:v>0</x:v>
      </x:c>
      <x:c r="J18" s="2" t="str">
        <x:f>IF(B18="",IF(AND(ISNUMBER(C18),C18=0),"",IF(C18="","","ENTER SKU")),IF(OR(NOT(ISNUMBER(C18)),C18&lt;0,C18&lt;&gt;INT(C18)),"CHECK QUANTITY",IF(C18=0,"Excluded",IF(P18=0,"UNKNOWN SKU",IF(AND(B18="TK8",'Summary Sheet'!$O$9="Auto"),"Auto toe kick",IF(NOT(ISNUMBER(F18)),"MISSING PRICE",IF(AND(ISNUMBER(SEARCH("Slim",'Summary Sheet'!$O$3)),RIGHT(B18,2)="GD"),"NOT AVAILABLE IN SLIM",IF(Q18&gt;0,"DUPLICATE COMPONENTS",IF(AND(O18&lt;&gt;"",SUMIF($B$6:$B$69,O18,$C$6:$C$69)&lt;SUMIF($B$6:$B$69,B18,$C$6:$C$69)),"ADD "&amp;O18,"Ready")))))))))</x:f>
      </x:c>
      <x:c r="K18" s="2" t="str">
        <x:f>IF(OR(B18="",P18=0),"",IF('Summary Sheet'!$O$4="Shaker",INDEX('Shaker Catalog'!$J$7:$J$294,P18,1),INDEX('Euro Catalog'!$J$7:$J$228,P18,1)))</x:f>
      </x:c>
      <x:c r="L18" s="2" t="n">
        <x:f>IF(OR(B18="",P18=0),0,IF('Summary Sheet'!$O$4="Shaker",INDEX('Shaker Catalog'!$F$7:$F$294,P18,1),INDEX('Euro Catalog'!$F$7:$F$228,P18,1)))</x:f>
        <x:v>0</x:v>
      </x:c>
      <x:c r="M18" s="2" t="n">
        <x:f>IF(OR(B18="",P18=0),0,IF('Summary Sheet'!$O$4="Shaker",INDEX('Shaker Catalog'!$G$7:$G$294,P18,1),INDEX('Euro Catalog'!$G$7:$G$228,P18,1)))</x:f>
        <x:v>0</x:v>
      </x:c>
      <x:c r="N18" s="2" t="n">
        <x:f>IF(AND(J18="Ready",ISNUMBER(C18)),M18*C18,0)</x:f>
        <x:v>0</x:v>
      </x:c>
      <x:c r="O18" s="2" t="str">
        <x:f>IF(OR(B18="",P18=0),"",IF(IF('Summary Sheet'!$O$4="Shaker",INDEX('Shaker Catalog'!$I$7:$I$294,P18,1),INDEX('Euro Catalog'!$I$7:$I$228,P18,1))=0,"",IF('Summary Sheet'!$O$4="Shaker",INDEX('Shaker Catalog'!$I$7:$I$294,P18,1),INDEX('Euro Catalog'!$I$7:$I$228,P18,1))))</x:f>
      </x:c>
      <x:c r="P18" s="2" t="n">
        <x:f>IF(B18="",0,_xlfn.IFNA(IF('Summary Sheet'!$O$4="Shaker",MATCH(B18,'Shaker Catalog'!$A$7:$A$294,0),MATCH(B18,'Euro Catalog'!$A$7:$A$228,0)),0))</x:f>
        <x:v>0</x:v>
      </x:c>
      <x:c r="Q18" s="2" t="n">
        <x:f>IF(B18="",0,IF('Summary Sheet'!$O$4&lt;&gt;"Shaker",0,IF(OR(RIGHT(B18,3)="BOX",RIGHT(B18,3)="FFD"),SUMIF($B$6:$B$69,LEFT(B18,LEN(B18)-3),$C$6:$C$69),IF(OR(LEFT(B18,2)="PC",LEFT(B18,2)="OC"),SUMIF($B$6:$B$69,B18&amp;"BOX",$C$6:$C$69)+SUMIF($B$6:$B$69,B18&amp;"FFD",$C$6:$C$69),0))))</x:f>
        <x:v>0</x:v>
      </x:c>
      <x:c r="R18" s="2"/>
    </x:row>
    <x:row r="19" ht="22" customHeight="1">
      <x:c r="A19" s="2" t="n">
        <x:v>14</x:v>
      </x:c>
      <x:c r="B19" s="12"/>
      <x:c r="C19" s="12" t="str">
        <x:f>IF(B19="","",1)</x:f>
      </x:c>
      <x:c r="D19" s="2" t="str">
        <x:f>IF(B19="","",IF(P19=0,"Unknown SKU",IF('Summary Sheet'!$O$4="Shaker",INDEX('Shaker Catalog'!$B$7:$B$294,P19,1),INDEX('Euro Catalog'!$B$7:$B$228,P19,1))))</x:f>
      </x:c>
      <x:c r="E19" s="2" t="str">
        <x:f>IF(OR(B19="",P19=0),"",IF('Summary Sheet'!$O$4="Shaker",INDEX('Shaker Catalog'!$L$7:$L$294,P19,1),INDEX('Euro Catalog'!$L$7:$L$228,P19,1)))</x:f>
      </x:c>
      <x:c r="F19" s="4" t="str">
        <x:f>IF(B19="","",IF(P19=0,"Unavailable",IF('Summary Sheet'!$O$4="Shaker",INDEX('Shaker Catalog'!$C$7:$E$294,P19,'Summary Sheet'!$Q$3-2),INDEX('Euro Catalog'!$C$7:$E$228,P19,'Summary Sheet'!$Q$3-2))))</x:f>
      </x:c>
      <x:c r="G19" s="4" t="n">
        <x:f>IF(B19="",0,IF(OR(J19="Excluded",J19="Auto toe kick"),0,IF(J19="Ready",ROUND(C19*F19,2),"CHECK INPUTS")))</x:f>
        <x:v>0</x:v>
      </x:c>
      <x:c r="H19" s="2" t="n">
        <x:f>IF(OR(B19="",P19=0),0,IF('Summary Sheet'!$O$4="Shaker",INDEX('Shaker Catalog'!$H$7:$H$294,P19,1),INDEX('Euro Catalog'!$H$7:$H$228,P19,1)))</x:f>
        <x:v>0</x:v>
      </x:c>
      <x:c r="I19" s="2" t="n">
        <x:f>IF(AND(J19="Ready",ISNUMBER(C19)),H19*C19,0)</x:f>
        <x:v>0</x:v>
      </x:c>
      <x:c r="J19" s="2" t="str">
        <x:f>IF(B19="",IF(AND(ISNUMBER(C19),C19=0),"",IF(C19="","","ENTER SKU")),IF(OR(NOT(ISNUMBER(C19)),C19&lt;0,C19&lt;&gt;INT(C19)),"CHECK QUANTITY",IF(C19=0,"Excluded",IF(P19=0,"UNKNOWN SKU",IF(AND(B19="TK8",'Summary Sheet'!$O$9="Auto"),"Auto toe kick",IF(NOT(ISNUMBER(F19)),"MISSING PRICE",IF(AND(ISNUMBER(SEARCH("Slim",'Summary Sheet'!$O$3)),RIGHT(B19,2)="GD"),"NOT AVAILABLE IN SLIM",IF(Q19&gt;0,"DUPLICATE COMPONENTS",IF(AND(O19&lt;&gt;"",SUMIF($B$6:$B$69,O19,$C$6:$C$69)&lt;SUMIF($B$6:$B$69,B19,$C$6:$C$69)),"ADD "&amp;O19,"Ready")))))))))</x:f>
      </x:c>
      <x:c r="K19" s="2" t="str">
        <x:f>IF(OR(B19="",P19=0),"",IF('Summary Sheet'!$O$4="Shaker",INDEX('Shaker Catalog'!$J$7:$J$294,P19,1),INDEX('Euro Catalog'!$J$7:$J$228,P19,1)))</x:f>
      </x:c>
      <x:c r="L19" s="2" t="n">
        <x:f>IF(OR(B19="",P19=0),0,IF('Summary Sheet'!$O$4="Shaker",INDEX('Shaker Catalog'!$F$7:$F$294,P19,1),INDEX('Euro Catalog'!$F$7:$F$228,P19,1)))</x:f>
        <x:v>0</x:v>
      </x:c>
      <x:c r="M19" s="2" t="n">
        <x:f>IF(OR(B19="",P19=0),0,IF('Summary Sheet'!$O$4="Shaker",INDEX('Shaker Catalog'!$G$7:$G$294,P19,1),INDEX('Euro Catalog'!$G$7:$G$228,P19,1)))</x:f>
        <x:v>0</x:v>
      </x:c>
      <x:c r="N19" s="2" t="n">
        <x:f>IF(AND(J19="Ready",ISNUMBER(C19)),M19*C19,0)</x:f>
        <x:v>0</x:v>
      </x:c>
      <x:c r="O19" s="2" t="str">
        <x:f>IF(OR(B19="",P19=0),"",IF(IF('Summary Sheet'!$O$4="Shaker",INDEX('Shaker Catalog'!$I$7:$I$294,P19,1),INDEX('Euro Catalog'!$I$7:$I$228,P19,1))=0,"",IF('Summary Sheet'!$O$4="Shaker",INDEX('Shaker Catalog'!$I$7:$I$294,P19,1),INDEX('Euro Catalog'!$I$7:$I$228,P19,1))))</x:f>
      </x:c>
      <x:c r="P19" s="2" t="n">
        <x:f>IF(B19="",0,_xlfn.IFNA(IF('Summary Sheet'!$O$4="Shaker",MATCH(B19,'Shaker Catalog'!$A$7:$A$294,0),MATCH(B19,'Euro Catalog'!$A$7:$A$228,0)),0))</x:f>
        <x:v>0</x:v>
      </x:c>
      <x:c r="Q19" s="2" t="n">
        <x:f>IF(B19="",0,IF('Summary Sheet'!$O$4&lt;&gt;"Shaker",0,IF(OR(RIGHT(B19,3)="BOX",RIGHT(B19,3)="FFD"),SUMIF($B$6:$B$69,LEFT(B19,LEN(B19)-3),$C$6:$C$69),IF(OR(LEFT(B19,2)="PC",LEFT(B19,2)="OC"),SUMIF($B$6:$B$69,B19&amp;"BOX",$C$6:$C$69)+SUMIF($B$6:$B$69,B19&amp;"FFD",$C$6:$C$69),0))))</x:f>
        <x:v>0</x:v>
      </x:c>
      <x:c r="R19" s="2"/>
    </x:row>
    <x:row r="20" ht="22" customHeight="1">
      <x:c r="A20" s="2" t="n">
        <x:v>15</x:v>
      </x:c>
      <x:c r="B20" s="12"/>
      <x:c r="C20" s="12" t="str">
        <x:f>IF(B20="","",1)</x:f>
      </x:c>
      <x:c r="D20" s="2" t="str">
        <x:f>IF(B20="","",IF(P20=0,"Unknown SKU",IF('Summary Sheet'!$O$4="Shaker",INDEX('Shaker Catalog'!$B$7:$B$294,P20,1),INDEX('Euro Catalog'!$B$7:$B$228,P20,1))))</x:f>
      </x:c>
      <x:c r="E20" s="2" t="str">
        <x:f>IF(OR(B20="",P20=0),"",IF('Summary Sheet'!$O$4="Shaker",INDEX('Shaker Catalog'!$L$7:$L$294,P20,1),INDEX('Euro Catalog'!$L$7:$L$228,P20,1)))</x:f>
      </x:c>
      <x:c r="F20" s="4" t="str">
        <x:f>IF(B20="","",IF(P20=0,"Unavailable",IF('Summary Sheet'!$O$4="Shaker",INDEX('Shaker Catalog'!$C$7:$E$294,P20,'Summary Sheet'!$Q$3-2),INDEX('Euro Catalog'!$C$7:$E$228,P20,'Summary Sheet'!$Q$3-2))))</x:f>
      </x:c>
      <x:c r="G20" s="4" t="n">
        <x:f>IF(B20="",0,IF(OR(J20="Excluded",J20="Auto toe kick"),0,IF(J20="Ready",ROUND(C20*F20,2),"CHECK INPUTS")))</x:f>
        <x:v>0</x:v>
      </x:c>
      <x:c r="H20" s="2" t="n">
        <x:f>IF(OR(B20="",P20=0),0,IF('Summary Sheet'!$O$4="Shaker",INDEX('Shaker Catalog'!$H$7:$H$294,P20,1),INDEX('Euro Catalog'!$H$7:$H$228,P20,1)))</x:f>
        <x:v>0</x:v>
      </x:c>
      <x:c r="I20" s="2" t="n">
        <x:f>IF(AND(J20="Ready",ISNUMBER(C20)),H20*C20,0)</x:f>
        <x:v>0</x:v>
      </x:c>
      <x:c r="J20" s="2" t="str">
        <x:f>IF(B20="",IF(AND(ISNUMBER(C20),C20=0),"",IF(C20="","","ENTER SKU")),IF(OR(NOT(ISNUMBER(C20)),C20&lt;0,C20&lt;&gt;INT(C20)),"CHECK QUANTITY",IF(C20=0,"Excluded",IF(P20=0,"UNKNOWN SKU",IF(AND(B20="TK8",'Summary Sheet'!$O$9="Auto"),"Auto toe kick",IF(NOT(ISNUMBER(F20)),"MISSING PRICE",IF(AND(ISNUMBER(SEARCH("Slim",'Summary Sheet'!$O$3)),RIGHT(B20,2)="GD"),"NOT AVAILABLE IN SLIM",IF(Q20&gt;0,"DUPLICATE COMPONENTS",IF(AND(O20&lt;&gt;"",SUMIF($B$6:$B$69,O20,$C$6:$C$69)&lt;SUMIF($B$6:$B$69,B20,$C$6:$C$69)),"ADD "&amp;O20,"Ready")))))))))</x:f>
      </x:c>
      <x:c r="K20" s="2" t="str">
        <x:f>IF(OR(B20="",P20=0),"",IF('Summary Sheet'!$O$4="Shaker",INDEX('Shaker Catalog'!$J$7:$J$294,P20,1),INDEX('Euro Catalog'!$J$7:$J$228,P20,1)))</x:f>
      </x:c>
      <x:c r="L20" s="2" t="n">
        <x:f>IF(OR(B20="",P20=0),0,IF('Summary Sheet'!$O$4="Shaker",INDEX('Shaker Catalog'!$F$7:$F$294,P20,1),INDEX('Euro Catalog'!$F$7:$F$228,P20,1)))</x:f>
        <x:v>0</x:v>
      </x:c>
      <x:c r="M20" s="2" t="n">
        <x:f>IF(OR(B20="",P20=0),0,IF('Summary Sheet'!$O$4="Shaker",INDEX('Shaker Catalog'!$G$7:$G$294,P20,1),INDEX('Euro Catalog'!$G$7:$G$228,P20,1)))</x:f>
        <x:v>0</x:v>
      </x:c>
      <x:c r="N20" s="2" t="n">
        <x:f>IF(AND(J20="Ready",ISNUMBER(C20)),M20*C20,0)</x:f>
        <x:v>0</x:v>
      </x:c>
      <x:c r="O20" s="2" t="str">
        <x:f>IF(OR(B20="",P20=0),"",IF(IF('Summary Sheet'!$O$4="Shaker",INDEX('Shaker Catalog'!$I$7:$I$294,P20,1),INDEX('Euro Catalog'!$I$7:$I$228,P20,1))=0,"",IF('Summary Sheet'!$O$4="Shaker",INDEX('Shaker Catalog'!$I$7:$I$294,P20,1),INDEX('Euro Catalog'!$I$7:$I$228,P20,1))))</x:f>
      </x:c>
      <x:c r="P20" s="2" t="n">
        <x:f>IF(B20="",0,_xlfn.IFNA(IF('Summary Sheet'!$O$4="Shaker",MATCH(B20,'Shaker Catalog'!$A$7:$A$294,0),MATCH(B20,'Euro Catalog'!$A$7:$A$228,0)),0))</x:f>
        <x:v>0</x:v>
      </x:c>
      <x:c r="Q20" s="2" t="n">
        <x:f>IF(B20="",0,IF('Summary Sheet'!$O$4&lt;&gt;"Shaker",0,IF(OR(RIGHT(B20,3)="BOX",RIGHT(B20,3)="FFD"),SUMIF($B$6:$B$69,LEFT(B20,LEN(B20)-3),$C$6:$C$69),IF(OR(LEFT(B20,2)="PC",LEFT(B20,2)="OC"),SUMIF($B$6:$B$69,B20&amp;"BOX",$C$6:$C$69)+SUMIF($B$6:$B$69,B20&amp;"FFD",$C$6:$C$69),0))))</x:f>
        <x:v>0</x:v>
      </x:c>
      <x:c r="R20" s="2"/>
    </x:row>
    <x:row r="21" ht="22" customHeight="1">
      <x:c r="A21" s="2" t="n">
        <x:v>16</x:v>
      </x:c>
      <x:c r="B21" s="12"/>
      <x:c r="C21" s="12" t="str">
        <x:f>IF(B21="","",1)</x:f>
      </x:c>
      <x:c r="D21" s="2" t="str">
        <x:f>IF(B21="","",IF(P21=0,"Unknown SKU",IF('Summary Sheet'!$O$4="Shaker",INDEX('Shaker Catalog'!$B$7:$B$294,P21,1),INDEX('Euro Catalog'!$B$7:$B$228,P21,1))))</x:f>
      </x:c>
      <x:c r="E21" s="2" t="str">
        <x:f>IF(OR(B21="",P21=0),"",IF('Summary Sheet'!$O$4="Shaker",INDEX('Shaker Catalog'!$L$7:$L$294,P21,1),INDEX('Euro Catalog'!$L$7:$L$228,P21,1)))</x:f>
      </x:c>
      <x:c r="F21" s="4" t="str">
        <x:f>IF(B21="","",IF(P21=0,"Unavailable",IF('Summary Sheet'!$O$4="Shaker",INDEX('Shaker Catalog'!$C$7:$E$294,P21,'Summary Sheet'!$Q$3-2),INDEX('Euro Catalog'!$C$7:$E$228,P21,'Summary Sheet'!$Q$3-2))))</x:f>
      </x:c>
      <x:c r="G21" s="4" t="n">
        <x:f>IF(B21="",0,IF(OR(J21="Excluded",J21="Auto toe kick"),0,IF(J21="Ready",ROUND(C21*F21,2),"CHECK INPUTS")))</x:f>
        <x:v>0</x:v>
      </x:c>
      <x:c r="H21" s="2" t="n">
        <x:f>IF(OR(B21="",P21=0),0,IF('Summary Sheet'!$O$4="Shaker",INDEX('Shaker Catalog'!$H$7:$H$294,P21,1),INDEX('Euro Catalog'!$H$7:$H$228,P21,1)))</x:f>
        <x:v>0</x:v>
      </x:c>
      <x:c r="I21" s="2" t="n">
        <x:f>IF(AND(J21="Ready",ISNUMBER(C21)),H21*C21,0)</x:f>
        <x:v>0</x:v>
      </x:c>
      <x:c r="J21" s="2" t="str">
        <x:f>IF(B21="",IF(AND(ISNUMBER(C21),C21=0),"",IF(C21="","","ENTER SKU")),IF(OR(NOT(ISNUMBER(C21)),C21&lt;0,C21&lt;&gt;INT(C21)),"CHECK QUANTITY",IF(C21=0,"Excluded",IF(P21=0,"UNKNOWN SKU",IF(AND(B21="TK8",'Summary Sheet'!$O$9="Auto"),"Auto toe kick",IF(NOT(ISNUMBER(F21)),"MISSING PRICE",IF(AND(ISNUMBER(SEARCH("Slim",'Summary Sheet'!$O$3)),RIGHT(B21,2)="GD"),"NOT AVAILABLE IN SLIM",IF(Q21&gt;0,"DUPLICATE COMPONENTS",IF(AND(O21&lt;&gt;"",SUMIF($B$6:$B$69,O21,$C$6:$C$69)&lt;SUMIF($B$6:$B$69,B21,$C$6:$C$69)),"ADD "&amp;O21,"Ready")))))))))</x:f>
      </x:c>
      <x:c r="K21" s="2" t="str">
        <x:f>IF(OR(B21="",P21=0),"",IF('Summary Sheet'!$O$4="Shaker",INDEX('Shaker Catalog'!$J$7:$J$294,P21,1),INDEX('Euro Catalog'!$J$7:$J$228,P21,1)))</x:f>
      </x:c>
      <x:c r="L21" s="2" t="n">
        <x:f>IF(OR(B21="",P21=0),0,IF('Summary Sheet'!$O$4="Shaker",INDEX('Shaker Catalog'!$F$7:$F$294,P21,1),INDEX('Euro Catalog'!$F$7:$F$228,P21,1)))</x:f>
        <x:v>0</x:v>
      </x:c>
      <x:c r="M21" s="2" t="n">
        <x:f>IF(OR(B21="",P21=0),0,IF('Summary Sheet'!$O$4="Shaker",INDEX('Shaker Catalog'!$G$7:$G$294,P21,1),INDEX('Euro Catalog'!$G$7:$G$228,P21,1)))</x:f>
        <x:v>0</x:v>
      </x:c>
      <x:c r="N21" s="2" t="n">
        <x:f>IF(AND(J21="Ready",ISNUMBER(C21)),M21*C21,0)</x:f>
        <x:v>0</x:v>
      </x:c>
      <x:c r="O21" s="2" t="str">
        <x:f>IF(OR(B21="",P21=0),"",IF(IF('Summary Sheet'!$O$4="Shaker",INDEX('Shaker Catalog'!$I$7:$I$294,P21,1),INDEX('Euro Catalog'!$I$7:$I$228,P21,1))=0,"",IF('Summary Sheet'!$O$4="Shaker",INDEX('Shaker Catalog'!$I$7:$I$294,P21,1),INDEX('Euro Catalog'!$I$7:$I$228,P21,1))))</x:f>
      </x:c>
      <x:c r="P21" s="2" t="n">
        <x:f>IF(B21="",0,_xlfn.IFNA(IF('Summary Sheet'!$O$4="Shaker",MATCH(B21,'Shaker Catalog'!$A$7:$A$294,0),MATCH(B21,'Euro Catalog'!$A$7:$A$228,0)),0))</x:f>
        <x:v>0</x:v>
      </x:c>
      <x:c r="Q21" s="2" t="n">
        <x:f>IF(B21="",0,IF('Summary Sheet'!$O$4&lt;&gt;"Shaker",0,IF(OR(RIGHT(B21,3)="BOX",RIGHT(B21,3)="FFD"),SUMIF($B$6:$B$69,LEFT(B21,LEN(B21)-3),$C$6:$C$69),IF(OR(LEFT(B21,2)="PC",LEFT(B21,2)="OC"),SUMIF($B$6:$B$69,B21&amp;"BOX",$C$6:$C$69)+SUMIF($B$6:$B$69,B21&amp;"FFD",$C$6:$C$69),0))))</x:f>
        <x:v>0</x:v>
      </x:c>
      <x:c r="R21" s="2"/>
    </x:row>
    <x:row r="22" ht="22" customHeight="1">
      <x:c r="A22" s="2" t="n">
        <x:v>17</x:v>
      </x:c>
      <x:c r="B22" s="12"/>
      <x:c r="C22" s="12" t="str">
        <x:f>IF(B22="","",1)</x:f>
      </x:c>
      <x:c r="D22" s="2" t="str">
        <x:f>IF(B22="","",IF(P22=0,"Unknown SKU",IF('Summary Sheet'!$O$4="Shaker",INDEX('Shaker Catalog'!$B$7:$B$294,P22,1),INDEX('Euro Catalog'!$B$7:$B$228,P22,1))))</x:f>
      </x:c>
      <x:c r="E22" s="2" t="str">
        <x:f>IF(OR(B22="",P22=0),"",IF('Summary Sheet'!$O$4="Shaker",INDEX('Shaker Catalog'!$L$7:$L$294,P22,1),INDEX('Euro Catalog'!$L$7:$L$228,P22,1)))</x:f>
      </x:c>
      <x:c r="F22" s="4" t="str">
        <x:f>IF(B22="","",IF(P22=0,"Unavailable",IF('Summary Sheet'!$O$4="Shaker",INDEX('Shaker Catalog'!$C$7:$E$294,P22,'Summary Sheet'!$Q$3-2),INDEX('Euro Catalog'!$C$7:$E$228,P22,'Summary Sheet'!$Q$3-2))))</x:f>
      </x:c>
      <x:c r="G22" s="4" t="n">
        <x:f>IF(B22="",0,IF(OR(J22="Excluded",J22="Auto toe kick"),0,IF(J22="Ready",ROUND(C22*F22,2),"CHECK INPUTS")))</x:f>
        <x:v>0</x:v>
      </x:c>
      <x:c r="H22" s="2" t="n">
        <x:f>IF(OR(B22="",P22=0),0,IF('Summary Sheet'!$O$4="Shaker",INDEX('Shaker Catalog'!$H$7:$H$294,P22,1),INDEX('Euro Catalog'!$H$7:$H$228,P22,1)))</x:f>
        <x:v>0</x:v>
      </x:c>
      <x:c r="I22" s="2" t="n">
        <x:f>IF(AND(J22="Ready",ISNUMBER(C22)),H22*C22,0)</x:f>
        <x:v>0</x:v>
      </x:c>
      <x:c r="J22" s="2" t="str">
        <x:f>IF(B22="",IF(AND(ISNUMBER(C22),C22=0),"",IF(C22="","","ENTER SKU")),IF(OR(NOT(ISNUMBER(C22)),C22&lt;0,C22&lt;&gt;INT(C22)),"CHECK QUANTITY",IF(C22=0,"Excluded",IF(P22=0,"UNKNOWN SKU",IF(AND(B22="TK8",'Summary Sheet'!$O$9="Auto"),"Auto toe kick",IF(NOT(ISNUMBER(F22)),"MISSING PRICE",IF(AND(ISNUMBER(SEARCH("Slim",'Summary Sheet'!$O$3)),RIGHT(B22,2)="GD"),"NOT AVAILABLE IN SLIM",IF(Q22&gt;0,"DUPLICATE COMPONENTS",IF(AND(O22&lt;&gt;"",SUMIF($B$6:$B$69,O22,$C$6:$C$69)&lt;SUMIF($B$6:$B$69,B22,$C$6:$C$69)),"ADD "&amp;O22,"Ready")))))))))</x:f>
      </x:c>
      <x:c r="K22" s="2" t="str">
        <x:f>IF(OR(B22="",P22=0),"",IF('Summary Sheet'!$O$4="Shaker",INDEX('Shaker Catalog'!$J$7:$J$294,P22,1),INDEX('Euro Catalog'!$J$7:$J$228,P22,1)))</x:f>
      </x:c>
      <x:c r="L22" s="2" t="n">
        <x:f>IF(OR(B22="",P22=0),0,IF('Summary Sheet'!$O$4="Shaker",INDEX('Shaker Catalog'!$F$7:$F$294,P22,1),INDEX('Euro Catalog'!$F$7:$F$228,P22,1)))</x:f>
        <x:v>0</x:v>
      </x:c>
      <x:c r="M22" s="2" t="n">
        <x:f>IF(OR(B22="",P22=0),0,IF('Summary Sheet'!$O$4="Shaker",INDEX('Shaker Catalog'!$G$7:$G$294,P22,1),INDEX('Euro Catalog'!$G$7:$G$228,P22,1)))</x:f>
        <x:v>0</x:v>
      </x:c>
      <x:c r="N22" s="2" t="n">
        <x:f>IF(AND(J22="Ready",ISNUMBER(C22)),M22*C22,0)</x:f>
        <x:v>0</x:v>
      </x:c>
      <x:c r="O22" s="2" t="str">
        <x:f>IF(OR(B22="",P22=0),"",IF(IF('Summary Sheet'!$O$4="Shaker",INDEX('Shaker Catalog'!$I$7:$I$294,P22,1),INDEX('Euro Catalog'!$I$7:$I$228,P22,1))=0,"",IF('Summary Sheet'!$O$4="Shaker",INDEX('Shaker Catalog'!$I$7:$I$294,P22,1),INDEX('Euro Catalog'!$I$7:$I$228,P22,1))))</x:f>
      </x:c>
      <x:c r="P22" s="2" t="n">
        <x:f>IF(B22="",0,_xlfn.IFNA(IF('Summary Sheet'!$O$4="Shaker",MATCH(B22,'Shaker Catalog'!$A$7:$A$294,0),MATCH(B22,'Euro Catalog'!$A$7:$A$228,0)),0))</x:f>
        <x:v>0</x:v>
      </x:c>
      <x:c r="Q22" s="2" t="n">
        <x:f>IF(B22="",0,IF('Summary Sheet'!$O$4&lt;&gt;"Shaker",0,IF(OR(RIGHT(B22,3)="BOX",RIGHT(B22,3)="FFD"),SUMIF($B$6:$B$69,LEFT(B22,LEN(B22)-3),$C$6:$C$69),IF(OR(LEFT(B22,2)="PC",LEFT(B22,2)="OC"),SUMIF($B$6:$B$69,B22&amp;"BOX",$C$6:$C$69)+SUMIF($B$6:$B$69,B22&amp;"FFD",$C$6:$C$69),0))))</x:f>
        <x:v>0</x:v>
      </x:c>
      <x:c r="R22" s="2"/>
    </x:row>
    <x:row r="23" ht="22" customHeight="1">
      <x:c r="A23" s="2" t="n">
        <x:v>18</x:v>
      </x:c>
      <x:c r="B23" s="12"/>
      <x:c r="C23" s="12" t="str">
        <x:f>IF(B23="","",1)</x:f>
      </x:c>
      <x:c r="D23" s="2" t="str">
        <x:f>IF(B23="","",IF(P23=0,"Unknown SKU",IF('Summary Sheet'!$O$4="Shaker",INDEX('Shaker Catalog'!$B$7:$B$294,P23,1),INDEX('Euro Catalog'!$B$7:$B$228,P23,1))))</x:f>
      </x:c>
      <x:c r="E23" s="2" t="str">
        <x:f>IF(OR(B23="",P23=0),"",IF('Summary Sheet'!$O$4="Shaker",INDEX('Shaker Catalog'!$L$7:$L$294,P23,1),INDEX('Euro Catalog'!$L$7:$L$228,P23,1)))</x:f>
      </x:c>
      <x:c r="F23" s="4" t="str">
        <x:f>IF(B23="","",IF(P23=0,"Unavailable",IF('Summary Sheet'!$O$4="Shaker",INDEX('Shaker Catalog'!$C$7:$E$294,P23,'Summary Sheet'!$Q$3-2),INDEX('Euro Catalog'!$C$7:$E$228,P23,'Summary Sheet'!$Q$3-2))))</x:f>
      </x:c>
      <x:c r="G23" s="4" t="n">
        <x:f>IF(B23="",0,IF(OR(J23="Excluded",J23="Auto toe kick"),0,IF(J23="Ready",ROUND(C23*F23,2),"CHECK INPUTS")))</x:f>
        <x:v>0</x:v>
      </x:c>
      <x:c r="H23" s="2" t="n">
        <x:f>IF(OR(B23="",P23=0),0,IF('Summary Sheet'!$O$4="Shaker",INDEX('Shaker Catalog'!$H$7:$H$294,P23,1),INDEX('Euro Catalog'!$H$7:$H$228,P23,1)))</x:f>
        <x:v>0</x:v>
      </x:c>
      <x:c r="I23" s="2" t="n">
        <x:f>IF(AND(J23="Ready",ISNUMBER(C23)),H23*C23,0)</x:f>
        <x:v>0</x:v>
      </x:c>
      <x:c r="J23" s="2" t="str">
        <x:f>IF(B23="",IF(AND(ISNUMBER(C23),C23=0),"",IF(C23="","","ENTER SKU")),IF(OR(NOT(ISNUMBER(C23)),C23&lt;0,C23&lt;&gt;INT(C23)),"CHECK QUANTITY",IF(C23=0,"Excluded",IF(P23=0,"UNKNOWN SKU",IF(AND(B23="TK8",'Summary Sheet'!$O$9="Auto"),"Auto toe kick",IF(NOT(ISNUMBER(F23)),"MISSING PRICE",IF(AND(ISNUMBER(SEARCH("Slim",'Summary Sheet'!$O$3)),RIGHT(B23,2)="GD"),"NOT AVAILABLE IN SLIM",IF(Q23&gt;0,"DUPLICATE COMPONENTS",IF(AND(O23&lt;&gt;"",SUMIF($B$6:$B$69,O23,$C$6:$C$69)&lt;SUMIF($B$6:$B$69,B23,$C$6:$C$69)),"ADD "&amp;O23,"Ready")))))))))</x:f>
      </x:c>
      <x:c r="K23" s="2" t="str">
        <x:f>IF(OR(B23="",P23=0),"",IF('Summary Sheet'!$O$4="Shaker",INDEX('Shaker Catalog'!$J$7:$J$294,P23,1),INDEX('Euro Catalog'!$J$7:$J$228,P23,1)))</x:f>
      </x:c>
      <x:c r="L23" s="2" t="n">
        <x:f>IF(OR(B23="",P23=0),0,IF('Summary Sheet'!$O$4="Shaker",INDEX('Shaker Catalog'!$F$7:$F$294,P23,1),INDEX('Euro Catalog'!$F$7:$F$228,P23,1)))</x:f>
        <x:v>0</x:v>
      </x:c>
      <x:c r="M23" s="2" t="n">
        <x:f>IF(OR(B23="",P23=0),0,IF('Summary Sheet'!$O$4="Shaker",INDEX('Shaker Catalog'!$G$7:$G$294,P23,1),INDEX('Euro Catalog'!$G$7:$G$228,P23,1)))</x:f>
        <x:v>0</x:v>
      </x:c>
      <x:c r="N23" s="2" t="n">
        <x:f>IF(AND(J23="Ready",ISNUMBER(C23)),M23*C23,0)</x:f>
        <x:v>0</x:v>
      </x:c>
      <x:c r="O23" s="2" t="str">
        <x:f>IF(OR(B23="",P23=0),"",IF(IF('Summary Sheet'!$O$4="Shaker",INDEX('Shaker Catalog'!$I$7:$I$294,P23,1),INDEX('Euro Catalog'!$I$7:$I$228,P23,1))=0,"",IF('Summary Sheet'!$O$4="Shaker",INDEX('Shaker Catalog'!$I$7:$I$294,P23,1),INDEX('Euro Catalog'!$I$7:$I$228,P23,1))))</x:f>
      </x:c>
      <x:c r="P23" s="2" t="n">
        <x:f>IF(B23="",0,_xlfn.IFNA(IF('Summary Sheet'!$O$4="Shaker",MATCH(B23,'Shaker Catalog'!$A$7:$A$294,0),MATCH(B23,'Euro Catalog'!$A$7:$A$228,0)),0))</x:f>
        <x:v>0</x:v>
      </x:c>
      <x:c r="Q23" s="2" t="n">
        <x:f>IF(B23="",0,IF('Summary Sheet'!$O$4&lt;&gt;"Shaker",0,IF(OR(RIGHT(B23,3)="BOX",RIGHT(B23,3)="FFD"),SUMIF($B$6:$B$69,LEFT(B23,LEN(B23)-3),$C$6:$C$69),IF(OR(LEFT(B23,2)="PC",LEFT(B23,2)="OC"),SUMIF($B$6:$B$69,B23&amp;"BOX",$C$6:$C$69)+SUMIF($B$6:$B$69,B23&amp;"FFD",$C$6:$C$69),0))))</x:f>
        <x:v>0</x:v>
      </x:c>
      <x:c r="R23" s="2"/>
    </x:row>
    <x:row r="24" ht="22" customHeight="1">
      <x:c r="A24" s="2" t="n">
        <x:v>19</x:v>
      </x:c>
      <x:c r="B24" s="12"/>
      <x:c r="C24" s="12" t="str">
        <x:f>IF(B24="","",1)</x:f>
      </x:c>
      <x:c r="D24" s="2" t="str">
        <x:f>IF(B24="","",IF(P24=0,"Unknown SKU",IF('Summary Sheet'!$O$4="Shaker",INDEX('Shaker Catalog'!$B$7:$B$294,P24,1),INDEX('Euro Catalog'!$B$7:$B$228,P24,1))))</x:f>
      </x:c>
      <x:c r="E24" s="2" t="str">
        <x:f>IF(OR(B24="",P24=0),"",IF('Summary Sheet'!$O$4="Shaker",INDEX('Shaker Catalog'!$L$7:$L$294,P24,1),INDEX('Euro Catalog'!$L$7:$L$228,P24,1)))</x:f>
      </x:c>
      <x:c r="F24" s="4" t="str">
        <x:f>IF(B24="","",IF(P24=0,"Unavailable",IF('Summary Sheet'!$O$4="Shaker",INDEX('Shaker Catalog'!$C$7:$E$294,P24,'Summary Sheet'!$Q$3-2),INDEX('Euro Catalog'!$C$7:$E$228,P24,'Summary Sheet'!$Q$3-2))))</x:f>
      </x:c>
      <x:c r="G24" s="4" t="n">
        <x:f>IF(B24="",0,IF(OR(J24="Excluded",J24="Auto toe kick"),0,IF(J24="Ready",ROUND(C24*F24,2),"CHECK INPUTS")))</x:f>
        <x:v>0</x:v>
      </x:c>
      <x:c r="H24" s="2" t="n">
        <x:f>IF(OR(B24="",P24=0),0,IF('Summary Sheet'!$O$4="Shaker",INDEX('Shaker Catalog'!$H$7:$H$294,P24,1),INDEX('Euro Catalog'!$H$7:$H$228,P24,1)))</x:f>
        <x:v>0</x:v>
      </x:c>
      <x:c r="I24" s="2" t="n">
        <x:f>IF(AND(J24="Ready",ISNUMBER(C24)),H24*C24,0)</x:f>
        <x:v>0</x:v>
      </x:c>
      <x:c r="J24" s="2" t="str">
        <x:f>IF(B24="",IF(AND(ISNUMBER(C24),C24=0),"",IF(C24="","","ENTER SKU")),IF(OR(NOT(ISNUMBER(C24)),C24&lt;0,C24&lt;&gt;INT(C24)),"CHECK QUANTITY",IF(C24=0,"Excluded",IF(P24=0,"UNKNOWN SKU",IF(AND(B24="TK8",'Summary Sheet'!$O$9="Auto"),"Auto toe kick",IF(NOT(ISNUMBER(F24)),"MISSING PRICE",IF(AND(ISNUMBER(SEARCH("Slim",'Summary Sheet'!$O$3)),RIGHT(B24,2)="GD"),"NOT AVAILABLE IN SLIM",IF(Q24&gt;0,"DUPLICATE COMPONENTS",IF(AND(O24&lt;&gt;"",SUMIF($B$6:$B$69,O24,$C$6:$C$69)&lt;SUMIF($B$6:$B$69,B24,$C$6:$C$69)),"ADD "&amp;O24,"Ready")))))))))</x:f>
      </x:c>
      <x:c r="K24" s="2" t="str">
        <x:f>IF(OR(B24="",P24=0),"",IF('Summary Sheet'!$O$4="Shaker",INDEX('Shaker Catalog'!$J$7:$J$294,P24,1),INDEX('Euro Catalog'!$J$7:$J$228,P24,1)))</x:f>
      </x:c>
      <x:c r="L24" s="2" t="n">
        <x:f>IF(OR(B24="",P24=0),0,IF('Summary Sheet'!$O$4="Shaker",INDEX('Shaker Catalog'!$F$7:$F$294,P24,1),INDEX('Euro Catalog'!$F$7:$F$228,P24,1)))</x:f>
        <x:v>0</x:v>
      </x:c>
      <x:c r="M24" s="2" t="n">
        <x:f>IF(OR(B24="",P24=0),0,IF('Summary Sheet'!$O$4="Shaker",INDEX('Shaker Catalog'!$G$7:$G$294,P24,1),INDEX('Euro Catalog'!$G$7:$G$228,P24,1)))</x:f>
        <x:v>0</x:v>
      </x:c>
      <x:c r="N24" s="2" t="n">
        <x:f>IF(AND(J24="Ready",ISNUMBER(C24)),M24*C24,0)</x:f>
        <x:v>0</x:v>
      </x:c>
      <x:c r="O24" s="2" t="str">
        <x:f>IF(OR(B24="",P24=0),"",IF(IF('Summary Sheet'!$O$4="Shaker",INDEX('Shaker Catalog'!$I$7:$I$294,P24,1),INDEX('Euro Catalog'!$I$7:$I$228,P24,1))=0,"",IF('Summary Sheet'!$O$4="Shaker",INDEX('Shaker Catalog'!$I$7:$I$294,P24,1),INDEX('Euro Catalog'!$I$7:$I$228,P24,1))))</x:f>
      </x:c>
      <x:c r="P24" s="2" t="n">
        <x:f>IF(B24="",0,_xlfn.IFNA(IF('Summary Sheet'!$O$4="Shaker",MATCH(B24,'Shaker Catalog'!$A$7:$A$294,0),MATCH(B24,'Euro Catalog'!$A$7:$A$228,0)),0))</x:f>
        <x:v>0</x:v>
      </x:c>
      <x:c r="Q24" s="2" t="n">
        <x:f>IF(B24="",0,IF('Summary Sheet'!$O$4&lt;&gt;"Shaker",0,IF(OR(RIGHT(B24,3)="BOX",RIGHT(B24,3)="FFD"),SUMIF($B$6:$B$69,LEFT(B24,LEN(B24)-3),$C$6:$C$69),IF(OR(LEFT(B24,2)="PC",LEFT(B24,2)="OC"),SUMIF($B$6:$B$69,B24&amp;"BOX",$C$6:$C$69)+SUMIF($B$6:$B$69,B24&amp;"FFD",$C$6:$C$69),0))))</x:f>
        <x:v>0</x:v>
      </x:c>
      <x:c r="R24" s="2"/>
    </x:row>
    <x:row r="25" ht="22" customHeight="1">
      <x:c r="A25" s="2" t="n">
        <x:v>20</x:v>
      </x:c>
      <x:c r="B25" s="12"/>
      <x:c r="C25" s="12" t="str">
        <x:f>IF(B25="","",1)</x:f>
      </x:c>
      <x:c r="D25" s="2" t="str">
        <x:f>IF(B25="","",IF(P25=0,"Unknown SKU",IF('Summary Sheet'!$O$4="Shaker",INDEX('Shaker Catalog'!$B$7:$B$294,P25,1),INDEX('Euro Catalog'!$B$7:$B$228,P25,1))))</x:f>
      </x:c>
      <x:c r="E25" s="2" t="str">
        <x:f>IF(OR(B25="",P25=0),"",IF('Summary Sheet'!$O$4="Shaker",INDEX('Shaker Catalog'!$L$7:$L$294,P25,1),INDEX('Euro Catalog'!$L$7:$L$228,P25,1)))</x:f>
      </x:c>
      <x:c r="F25" s="4" t="str">
        <x:f>IF(B25="","",IF(P25=0,"Unavailable",IF('Summary Sheet'!$O$4="Shaker",INDEX('Shaker Catalog'!$C$7:$E$294,P25,'Summary Sheet'!$Q$3-2),INDEX('Euro Catalog'!$C$7:$E$228,P25,'Summary Sheet'!$Q$3-2))))</x:f>
      </x:c>
      <x:c r="G25" s="4" t="n">
        <x:f>IF(B25="",0,IF(OR(J25="Excluded",J25="Auto toe kick"),0,IF(J25="Ready",ROUND(C25*F25,2),"CHECK INPUTS")))</x:f>
        <x:v>0</x:v>
      </x:c>
      <x:c r="H25" s="2" t="n">
        <x:f>IF(OR(B25="",P25=0),0,IF('Summary Sheet'!$O$4="Shaker",INDEX('Shaker Catalog'!$H$7:$H$294,P25,1),INDEX('Euro Catalog'!$H$7:$H$228,P25,1)))</x:f>
        <x:v>0</x:v>
      </x:c>
      <x:c r="I25" s="2" t="n">
        <x:f>IF(AND(J25="Ready",ISNUMBER(C25)),H25*C25,0)</x:f>
        <x:v>0</x:v>
      </x:c>
      <x:c r="J25" s="2" t="str">
        <x:f>IF(B25="",IF(AND(ISNUMBER(C25),C25=0),"",IF(C25="","","ENTER SKU")),IF(OR(NOT(ISNUMBER(C25)),C25&lt;0,C25&lt;&gt;INT(C25)),"CHECK QUANTITY",IF(C25=0,"Excluded",IF(P25=0,"UNKNOWN SKU",IF(AND(B25="TK8",'Summary Sheet'!$O$9="Auto"),"Auto toe kick",IF(NOT(ISNUMBER(F25)),"MISSING PRICE",IF(AND(ISNUMBER(SEARCH("Slim",'Summary Sheet'!$O$3)),RIGHT(B25,2)="GD"),"NOT AVAILABLE IN SLIM",IF(Q25&gt;0,"DUPLICATE COMPONENTS",IF(AND(O25&lt;&gt;"",SUMIF($B$6:$B$69,O25,$C$6:$C$69)&lt;SUMIF($B$6:$B$69,B25,$C$6:$C$69)),"ADD "&amp;O25,"Ready")))))))))</x:f>
      </x:c>
      <x:c r="K25" s="2" t="str">
        <x:f>IF(OR(B25="",P25=0),"",IF('Summary Sheet'!$O$4="Shaker",INDEX('Shaker Catalog'!$J$7:$J$294,P25,1),INDEX('Euro Catalog'!$J$7:$J$228,P25,1)))</x:f>
      </x:c>
      <x:c r="L25" s="2" t="n">
        <x:f>IF(OR(B25="",P25=0),0,IF('Summary Sheet'!$O$4="Shaker",INDEX('Shaker Catalog'!$F$7:$F$294,P25,1),INDEX('Euro Catalog'!$F$7:$F$228,P25,1)))</x:f>
        <x:v>0</x:v>
      </x:c>
      <x:c r="M25" s="2" t="n">
        <x:f>IF(OR(B25="",P25=0),0,IF('Summary Sheet'!$O$4="Shaker",INDEX('Shaker Catalog'!$G$7:$G$294,P25,1),INDEX('Euro Catalog'!$G$7:$G$228,P25,1)))</x:f>
        <x:v>0</x:v>
      </x:c>
      <x:c r="N25" s="2" t="n">
        <x:f>IF(AND(J25="Ready",ISNUMBER(C25)),M25*C25,0)</x:f>
        <x:v>0</x:v>
      </x:c>
      <x:c r="O25" s="2" t="str">
        <x:f>IF(OR(B25="",P25=0),"",IF(IF('Summary Sheet'!$O$4="Shaker",INDEX('Shaker Catalog'!$I$7:$I$294,P25,1),INDEX('Euro Catalog'!$I$7:$I$228,P25,1))=0,"",IF('Summary Sheet'!$O$4="Shaker",INDEX('Shaker Catalog'!$I$7:$I$294,P25,1),INDEX('Euro Catalog'!$I$7:$I$228,P25,1))))</x:f>
      </x:c>
      <x:c r="P25" s="2" t="n">
        <x:f>IF(B25="",0,_xlfn.IFNA(IF('Summary Sheet'!$O$4="Shaker",MATCH(B25,'Shaker Catalog'!$A$7:$A$294,0),MATCH(B25,'Euro Catalog'!$A$7:$A$228,0)),0))</x:f>
        <x:v>0</x:v>
      </x:c>
      <x:c r="Q25" s="2" t="n">
        <x:f>IF(B25="",0,IF('Summary Sheet'!$O$4&lt;&gt;"Shaker",0,IF(OR(RIGHT(B25,3)="BOX",RIGHT(B25,3)="FFD"),SUMIF($B$6:$B$69,LEFT(B25,LEN(B25)-3),$C$6:$C$69),IF(OR(LEFT(B25,2)="PC",LEFT(B25,2)="OC"),SUMIF($B$6:$B$69,B25&amp;"BOX",$C$6:$C$69)+SUMIF($B$6:$B$69,B25&amp;"FFD",$C$6:$C$69),0))))</x:f>
        <x:v>0</x:v>
      </x:c>
      <x:c r="R25" s="2"/>
    </x:row>
    <x:row r="26" ht="22" customHeight="1">
      <x:c r="A26" s="2" t="n">
        <x:v>21</x:v>
      </x:c>
      <x:c r="B26" s="12"/>
      <x:c r="C26" s="12" t="str">
        <x:f>IF(B26="","",1)</x:f>
      </x:c>
      <x:c r="D26" s="2" t="str">
        <x:f>IF(B26="","",IF(P26=0,"Unknown SKU",IF('Summary Sheet'!$O$4="Shaker",INDEX('Shaker Catalog'!$B$7:$B$294,P26,1),INDEX('Euro Catalog'!$B$7:$B$228,P26,1))))</x:f>
      </x:c>
      <x:c r="E26" s="2" t="str">
        <x:f>IF(OR(B26="",P26=0),"",IF('Summary Sheet'!$O$4="Shaker",INDEX('Shaker Catalog'!$L$7:$L$294,P26,1),INDEX('Euro Catalog'!$L$7:$L$228,P26,1)))</x:f>
      </x:c>
      <x:c r="F26" s="4" t="str">
        <x:f>IF(B26="","",IF(P26=0,"Unavailable",IF('Summary Sheet'!$O$4="Shaker",INDEX('Shaker Catalog'!$C$7:$E$294,P26,'Summary Sheet'!$Q$3-2),INDEX('Euro Catalog'!$C$7:$E$228,P26,'Summary Sheet'!$Q$3-2))))</x:f>
      </x:c>
      <x:c r="G26" s="4" t="n">
        <x:f>IF(B26="",0,IF(OR(J26="Excluded",J26="Auto toe kick"),0,IF(J26="Ready",ROUND(C26*F26,2),"CHECK INPUTS")))</x:f>
        <x:v>0</x:v>
      </x:c>
      <x:c r="H26" s="2" t="n">
        <x:f>IF(OR(B26="",P26=0),0,IF('Summary Sheet'!$O$4="Shaker",INDEX('Shaker Catalog'!$H$7:$H$294,P26,1),INDEX('Euro Catalog'!$H$7:$H$228,P26,1)))</x:f>
        <x:v>0</x:v>
      </x:c>
      <x:c r="I26" s="2" t="n">
        <x:f>IF(AND(J26="Ready",ISNUMBER(C26)),H26*C26,0)</x:f>
        <x:v>0</x:v>
      </x:c>
      <x:c r="J26" s="2" t="str">
        <x:f>IF(B26="",IF(AND(ISNUMBER(C26),C26=0),"",IF(C26="","","ENTER SKU")),IF(OR(NOT(ISNUMBER(C26)),C26&lt;0,C26&lt;&gt;INT(C26)),"CHECK QUANTITY",IF(C26=0,"Excluded",IF(P26=0,"UNKNOWN SKU",IF(AND(B26="TK8",'Summary Sheet'!$O$9="Auto"),"Auto toe kick",IF(NOT(ISNUMBER(F26)),"MISSING PRICE",IF(AND(ISNUMBER(SEARCH("Slim",'Summary Sheet'!$O$3)),RIGHT(B26,2)="GD"),"NOT AVAILABLE IN SLIM",IF(Q26&gt;0,"DUPLICATE COMPONENTS",IF(AND(O26&lt;&gt;"",SUMIF($B$6:$B$69,O26,$C$6:$C$69)&lt;SUMIF($B$6:$B$69,B26,$C$6:$C$69)),"ADD "&amp;O26,"Ready")))))))))</x:f>
      </x:c>
      <x:c r="K26" s="2" t="str">
        <x:f>IF(OR(B26="",P26=0),"",IF('Summary Sheet'!$O$4="Shaker",INDEX('Shaker Catalog'!$J$7:$J$294,P26,1),INDEX('Euro Catalog'!$J$7:$J$228,P26,1)))</x:f>
      </x:c>
      <x:c r="L26" s="2" t="n">
        <x:f>IF(OR(B26="",P26=0),0,IF('Summary Sheet'!$O$4="Shaker",INDEX('Shaker Catalog'!$F$7:$F$294,P26,1),INDEX('Euro Catalog'!$F$7:$F$228,P26,1)))</x:f>
        <x:v>0</x:v>
      </x:c>
      <x:c r="M26" s="2" t="n">
        <x:f>IF(OR(B26="",P26=0),0,IF('Summary Sheet'!$O$4="Shaker",INDEX('Shaker Catalog'!$G$7:$G$294,P26,1),INDEX('Euro Catalog'!$G$7:$G$228,P26,1)))</x:f>
        <x:v>0</x:v>
      </x:c>
      <x:c r="N26" s="2" t="n">
        <x:f>IF(AND(J26="Ready",ISNUMBER(C26)),M26*C26,0)</x:f>
        <x:v>0</x:v>
      </x:c>
      <x:c r="O26" s="2" t="str">
        <x:f>IF(OR(B26="",P26=0),"",IF(IF('Summary Sheet'!$O$4="Shaker",INDEX('Shaker Catalog'!$I$7:$I$294,P26,1),INDEX('Euro Catalog'!$I$7:$I$228,P26,1))=0,"",IF('Summary Sheet'!$O$4="Shaker",INDEX('Shaker Catalog'!$I$7:$I$294,P26,1),INDEX('Euro Catalog'!$I$7:$I$228,P26,1))))</x:f>
      </x:c>
      <x:c r="P26" s="2" t="n">
        <x:f>IF(B26="",0,_xlfn.IFNA(IF('Summary Sheet'!$O$4="Shaker",MATCH(B26,'Shaker Catalog'!$A$7:$A$294,0),MATCH(B26,'Euro Catalog'!$A$7:$A$228,0)),0))</x:f>
        <x:v>0</x:v>
      </x:c>
      <x:c r="Q26" s="2" t="n">
        <x:f>IF(B26="",0,IF('Summary Sheet'!$O$4&lt;&gt;"Shaker",0,IF(OR(RIGHT(B26,3)="BOX",RIGHT(B26,3)="FFD"),SUMIF($B$6:$B$69,LEFT(B26,LEN(B26)-3),$C$6:$C$69),IF(OR(LEFT(B26,2)="PC",LEFT(B26,2)="OC"),SUMIF($B$6:$B$69,B26&amp;"BOX",$C$6:$C$69)+SUMIF($B$6:$B$69,B26&amp;"FFD",$C$6:$C$69),0))))</x:f>
        <x:v>0</x:v>
      </x:c>
      <x:c r="R26" s="2"/>
    </x:row>
    <x:row r="27" ht="22" customHeight="1">
      <x:c r="A27" s="2" t="n">
        <x:v>22</x:v>
      </x:c>
      <x:c r="B27" s="12"/>
      <x:c r="C27" s="12" t="str">
        <x:f>IF(B27="","",1)</x:f>
      </x:c>
      <x:c r="D27" s="2" t="str">
        <x:f>IF(B27="","",IF(P27=0,"Unknown SKU",IF('Summary Sheet'!$O$4="Shaker",INDEX('Shaker Catalog'!$B$7:$B$294,P27,1),INDEX('Euro Catalog'!$B$7:$B$228,P27,1))))</x:f>
      </x:c>
      <x:c r="E27" s="2" t="str">
        <x:f>IF(OR(B27="",P27=0),"",IF('Summary Sheet'!$O$4="Shaker",INDEX('Shaker Catalog'!$L$7:$L$294,P27,1),INDEX('Euro Catalog'!$L$7:$L$228,P27,1)))</x:f>
      </x:c>
      <x:c r="F27" s="4" t="str">
        <x:f>IF(B27="","",IF(P27=0,"Unavailable",IF('Summary Sheet'!$O$4="Shaker",INDEX('Shaker Catalog'!$C$7:$E$294,P27,'Summary Sheet'!$Q$3-2),INDEX('Euro Catalog'!$C$7:$E$228,P27,'Summary Sheet'!$Q$3-2))))</x:f>
      </x:c>
      <x:c r="G27" s="4" t="n">
        <x:f>IF(B27="",0,IF(OR(J27="Excluded",J27="Auto toe kick"),0,IF(J27="Ready",ROUND(C27*F27,2),"CHECK INPUTS")))</x:f>
        <x:v>0</x:v>
      </x:c>
      <x:c r="H27" s="2" t="n">
        <x:f>IF(OR(B27="",P27=0),0,IF('Summary Sheet'!$O$4="Shaker",INDEX('Shaker Catalog'!$H$7:$H$294,P27,1),INDEX('Euro Catalog'!$H$7:$H$228,P27,1)))</x:f>
        <x:v>0</x:v>
      </x:c>
      <x:c r="I27" s="2" t="n">
        <x:f>IF(AND(J27="Ready",ISNUMBER(C27)),H27*C27,0)</x:f>
        <x:v>0</x:v>
      </x:c>
      <x:c r="J27" s="2" t="str">
        <x:f>IF(B27="",IF(AND(ISNUMBER(C27),C27=0),"",IF(C27="","","ENTER SKU")),IF(OR(NOT(ISNUMBER(C27)),C27&lt;0,C27&lt;&gt;INT(C27)),"CHECK QUANTITY",IF(C27=0,"Excluded",IF(P27=0,"UNKNOWN SKU",IF(AND(B27="TK8",'Summary Sheet'!$O$9="Auto"),"Auto toe kick",IF(NOT(ISNUMBER(F27)),"MISSING PRICE",IF(AND(ISNUMBER(SEARCH("Slim",'Summary Sheet'!$O$3)),RIGHT(B27,2)="GD"),"NOT AVAILABLE IN SLIM",IF(Q27&gt;0,"DUPLICATE COMPONENTS",IF(AND(O27&lt;&gt;"",SUMIF($B$6:$B$69,O27,$C$6:$C$69)&lt;SUMIF($B$6:$B$69,B27,$C$6:$C$69)),"ADD "&amp;O27,"Ready")))))))))</x:f>
      </x:c>
      <x:c r="K27" s="2" t="str">
        <x:f>IF(OR(B27="",P27=0),"",IF('Summary Sheet'!$O$4="Shaker",INDEX('Shaker Catalog'!$J$7:$J$294,P27,1),INDEX('Euro Catalog'!$J$7:$J$228,P27,1)))</x:f>
      </x:c>
      <x:c r="L27" s="2" t="n">
        <x:f>IF(OR(B27="",P27=0),0,IF('Summary Sheet'!$O$4="Shaker",INDEX('Shaker Catalog'!$F$7:$F$294,P27,1),INDEX('Euro Catalog'!$F$7:$F$228,P27,1)))</x:f>
        <x:v>0</x:v>
      </x:c>
      <x:c r="M27" s="2" t="n">
        <x:f>IF(OR(B27="",P27=0),0,IF('Summary Sheet'!$O$4="Shaker",INDEX('Shaker Catalog'!$G$7:$G$294,P27,1),INDEX('Euro Catalog'!$G$7:$G$228,P27,1)))</x:f>
        <x:v>0</x:v>
      </x:c>
      <x:c r="N27" s="2" t="n">
        <x:f>IF(AND(J27="Ready",ISNUMBER(C27)),M27*C27,0)</x:f>
        <x:v>0</x:v>
      </x:c>
      <x:c r="O27" s="2" t="str">
        <x:f>IF(OR(B27="",P27=0),"",IF(IF('Summary Sheet'!$O$4="Shaker",INDEX('Shaker Catalog'!$I$7:$I$294,P27,1),INDEX('Euro Catalog'!$I$7:$I$228,P27,1))=0,"",IF('Summary Sheet'!$O$4="Shaker",INDEX('Shaker Catalog'!$I$7:$I$294,P27,1),INDEX('Euro Catalog'!$I$7:$I$228,P27,1))))</x:f>
      </x:c>
      <x:c r="P27" s="2" t="n">
        <x:f>IF(B27="",0,_xlfn.IFNA(IF('Summary Sheet'!$O$4="Shaker",MATCH(B27,'Shaker Catalog'!$A$7:$A$294,0),MATCH(B27,'Euro Catalog'!$A$7:$A$228,0)),0))</x:f>
        <x:v>0</x:v>
      </x:c>
      <x:c r="Q27" s="2" t="n">
        <x:f>IF(B27="",0,IF('Summary Sheet'!$O$4&lt;&gt;"Shaker",0,IF(OR(RIGHT(B27,3)="BOX",RIGHT(B27,3)="FFD"),SUMIF($B$6:$B$69,LEFT(B27,LEN(B27)-3),$C$6:$C$69),IF(OR(LEFT(B27,2)="PC",LEFT(B27,2)="OC"),SUMIF($B$6:$B$69,B27&amp;"BOX",$C$6:$C$69)+SUMIF($B$6:$B$69,B27&amp;"FFD",$C$6:$C$69),0))))</x:f>
        <x:v>0</x:v>
      </x:c>
      <x:c r="R27" s="2"/>
    </x:row>
    <x:row r="28" ht="22" customHeight="1">
      <x:c r="A28" s="2" t="n">
        <x:v>23</x:v>
      </x:c>
      <x:c r="B28" s="12"/>
      <x:c r="C28" s="12" t="str">
        <x:f>IF(B28="","",1)</x:f>
      </x:c>
      <x:c r="D28" s="2" t="str">
        <x:f>IF(B28="","",IF(P28=0,"Unknown SKU",IF('Summary Sheet'!$O$4="Shaker",INDEX('Shaker Catalog'!$B$7:$B$294,P28,1),INDEX('Euro Catalog'!$B$7:$B$228,P28,1))))</x:f>
      </x:c>
      <x:c r="E28" s="2" t="str">
        <x:f>IF(OR(B28="",P28=0),"",IF('Summary Sheet'!$O$4="Shaker",INDEX('Shaker Catalog'!$L$7:$L$294,P28,1),INDEX('Euro Catalog'!$L$7:$L$228,P28,1)))</x:f>
      </x:c>
      <x:c r="F28" s="4" t="str">
        <x:f>IF(B28="","",IF(P28=0,"Unavailable",IF('Summary Sheet'!$O$4="Shaker",INDEX('Shaker Catalog'!$C$7:$E$294,P28,'Summary Sheet'!$Q$3-2),INDEX('Euro Catalog'!$C$7:$E$228,P28,'Summary Sheet'!$Q$3-2))))</x:f>
      </x:c>
      <x:c r="G28" s="4" t="n">
        <x:f>IF(B28="",0,IF(OR(J28="Excluded",J28="Auto toe kick"),0,IF(J28="Ready",ROUND(C28*F28,2),"CHECK INPUTS")))</x:f>
        <x:v>0</x:v>
      </x:c>
      <x:c r="H28" s="2" t="n">
        <x:f>IF(OR(B28="",P28=0),0,IF('Summary Sheet'!$O$4="Shaker",INDEX('Shaker Catalog'!$H$7:$H$294,P28,1),INDEX('Euro Catalog'!$H$7:$H$228,P28,1)))</x:f>
        <x:v>0</x:v>
      </x:c>
      <x:c r="I28" s="2" t="n">
        <x:f>IF(AND(J28="Ready",ISNUMBER(C28)),H28*C28,0)</x:f>
        <x:v>0</x:v>
      </x:c>
      <x:c r="J28" s="2" t="str">
        <x:f>IF(B28="",IF(AND(ISNUMBER(C28),C28=0),"",IF(C28="","","ENTER SKU")),IF(OR(NOT(ISNUMBER(C28)),C28&lt;0,C28&lt;&gt;INT(C28)),"CHECK QUANTITY",IF(C28=0,"Excluded",IF(P28=0,"UNKNOWN SKU",IF(AND(B28="TK8",'Summary Sheet'!$O$9="Auto"),"Auto toe kick",IF(NOT(ISNUMBER(F28)),"MISSING PRICE",IF(AND(ISNUMBER(SEARCH("Slim",'Summary Sheet'!$O$3)),RIGHT(B28,2)="GD"),"NOT AVAILABLE IN SLIM",IF(Q28&gt;0,"DUPLICATE COMPONENTS",IF(AND(O28&lt;&gt;"",SUMIF($B$6:$B$69,O28,$C$6:$C$69)&lt;SUMIF($B$6:$B$69,B28,$C$6:$C$69)),"ADD "&amp;O28,"Ready")))))))))</x:f>
      </x:c>
      <x:c r="K28" s="2" t="str">
        <x:f>IF(OR(B28="",P28=0),"",IF('Summary Sheet'!$O$4="Shaker",INDEX('Shaker Catalog'!$J$7:$J$294,P28,1),INDEX('Euro Catalog'!$J$7:$J$228,P28,1)))</x:f>
      </x:c>
      <x:c r="L28" s="2" t="n">
        <x:f>IF(OR(B28="",P28=0),0,IF('Summary Sheet'!$O$4="Shaker",INDEX('Shaker Catalog'!$F$7:$F$294,P28,1),INDEX('Euro Catalog'!$F$7:$F$228,P28,1)))</x:f>
        <x:v>0</x:v>
      </x:c>
      <x:c r="M28" s="2" t="n">
        <x:f>IF(OR(B28="",P28=0),0,IF('Summary Sheet'!$O$4="Shaker",INDEX('Shaker Catalog'!$G$7:$G$294,P28,1),INDEX('Euro Catalog'!$G$7:$G$228,P28,1)))</x:f>
        <x:v>0</x:v>
      </x:c>
      <x:c r="N28" s="2" t="n">
        <x:f>IF(AND(J28="Ready",ISNUMBER(C28)),M28*C28,0)</x:f>
        <x:v>0</x:v>
      </x:c>
      <x:c r="O28" s="2" t="str">
        <x:f>IF(OR(B28="",P28=0),"",IF(IF('Summary Sheet'!$O$4="Shaker",INDEX('Shaker Catalog'!$I$7:$I$294,P28,1),INDEX('Euro Catalog'!$I$7:$I$228,P28,1))=0,"",IF('Summary Sheet'!$O$4="Shaker",INDEX('Shaker Catalog'!$I$7:$I$294,P28,1),INDEX('Euro Catalog'!$I$7:$I$228,P28,1))))</x:f>
      </x:c>
      <x:c r="P28" s="2" t="n">
        <x:f>IF(B28="",0,_xlfn.IFNA(IF('Summary Sheet'!$O$4="Shaker",MATCH(B28,'Shaker Catalog'!$A$7:$A$294,0),MATCH(B28,'Euro Catalog'!$A$7:$A$228,0)),0))</x:f>
        <x:v>0</x:v>
      </x:c>
      <x:c r="Q28" s="2" t="n">
        <x:f>IF(B28="",0,IF('Summary Sheet'!$O$4&lt;&gt;"Shaker",0,IF(OR(RIGHT(B28,3)="BOX",RIGHT(B28,3)="FFD"),SUMIF($B$6:$B$69,LEFT(B28,LEN(B28)-3),$C$6:$C$69),IF(OR(LEFT(B28,2)="PC",LEFT(B28,2)="OC"),SUMIF($B$6:$B$69,B28&amp;"BOX",$C$6:$C$69)+SUMIF($B$6:$B$69,B28&amp;"FFD",$C$6:$C$69),0))))</x:f>
        <x:v>0</x:v>
      </x:c>
      <x:c r="R28" s="2"/>
    </x:row>
    <x:row r="29" ht="22" customHeight="1">
      <x:c r="A29" s="2" t="n">
        <x:v>24</x:v>
      </x:c>
      <x:c r="B29" s="12"/>
      <x:c r="C29" s="12" t="str">
        <x:f>IF(B29="","",1)</x:f>
      </x:c>
      <x:c r="D29" s="2" t="str">
        <x:f>IF(B29="","",IF(P29=0,"Unknown SKU",IF('Summary Sheet'!$O$4="Shaker",INDEX('Shaker Catalog'!$B$7:$B$294,P29,1),INDEX('Euro Catalog'!$B$7:$B$228,P29,1))))</x:f>
      </x:c>
      <x:c r="E29" s="2" t="str">
        <x:f>IF(OR(B29="",P29=0),"",IF('Summary Sheet'!$O$4="Shaker",INDEX('Shaker Catalog'!$L$7:$L$294,P29,1),INDEX('Euro Catalog'!$L$7:$L$228,P29,1)))</x:f>
      </x:c>
      <x:c r="F29" s="4" t="str">
        <x:f>IF(B29="","",IF(P29=0,"Unavailable",IF('Summary Sheet'!$O$4="Shaker",INDEX('Shaker Catalog'!$C$7:$E$294,P29,'Summary Sheet'!$Q$3-2),INDEX('Euro Catalog'!$C$7:$E$228,P29,'Summary Sheet'!$Q$3-2))))</x:f>
      </x:c>
      <x:c r="G29" s="4" t="n">
        <x:f>IF(B29="",0,IF(OR(J29="Excluded",J29="Auto toe kick"),0,IF(J29="Ready",ROUND(C29*F29,2),"CHECK INPUTS")))</x:f>
        <x:v>0</x:v>
      </x:c>
      <x:c r="H29" s="2" t="n">
        <x:f>IF(OR(B29="",P29=0),0,IF('Summary Sheet'!$O$4="Shaker",INDEX('Shaker Catalog'!$H$7:$H$294,P29,1),INDEX('Euro Catalog'!$H$7:$H$228,P29,1)))</x:f>
        <x:v>0</x:v>
      </x:c>
      <x:c r="I29" s="2" t="n">
        <x:f>IF(AND(J29="Ready",ISNUMBER(C29)),H29*C29,0)</x:f>
        <x:v>0</x:v>
      </x:c>
      <x:c r="J29" s="2" t="str">
        <x:f>IF(B29="",IF(AND(ISNUMBER(C29),C29=0),"",IF(C29="","","ENTER SKU")),IF(OR(NOT(ISNUMBER(C29)),C29&lt;0,C29&lt;&gt;INT(C29)),"CHECK QUANTITY",IF(C29=0,"Excluded",IF(P29=0,"UNKNOWN SKU",IF(AND(B29="TK8",'Summary Sheet'!$O$9="Auto"),"Auto toe kick",IF(NOT(ISNUMBER(F29)),"MISSING PRICE",IF(AND(ISNUMBER(SEARCH("Slim",'Summary Sheet'!$O$3)),RIGHT(B29,2)="GD"),"NOT AVAILABLE IN SLIM",IF(Q29&gt;0,"DUPLICATE COMPONENTS",IF(AND(O29&lt;&gt;"",SUMIF($B$6:$B$69,O29,$C$6:$C$69)&lt;SUMIF($B$6:$B$69,B29,$C$6:$C$69)),"ADD "&amp;O29,"Ready")))))))))</x:f>
      </x:c>
      <x:c r="K29" s="2" t="str">
        <x:f>IF(OR(B29="",P29=0),"",IF('Summary Sheet'!$O$4="Shaker",INDEX('Shaker Catalog'!$J$7:$J$294,P29,1),INDEX('Euro Catalog'!$J$7:$J$228,P29,1)))</x:f>
      </x:c>
      <x:c r="L29" s="2" t="n">
        <x:f>IF(OR(B29="",P29=0),0,IF('Summary Sheet'!$O$4="Shaker",INDEX('Shaker Catalog'!$F$7:$F$294,P29,1),INDEX('Euro Catalog'!$F$7:$F$228,P29,1)))</x:f>
        <x:v>0</x:v>
      </x:c>
      <x:c r="M29" s="2" t="n">
        <x:f>IF(OR(B29="",P29=0),0,IF('Summary Sheet'!$O$4="Shaker",INDEX('Shaker Catalog'!$G$7:$G$294,P29,1),INDEX('Euro Catalog'!$G$7:$G$228,P29,1)))</x:f>
        <x:v>0</x:v>
      </x:c>
      <x:c r="N29" s="2" t="n">
        <x:f>IF(AND(J29="Ready",ISNUMBER(C29)),M29*C29,0)</x:f>
        <x:v>0</x:v>
      </x:c>
      <x:c r="O29" s="2" t="str">
        <x:f>IF(OR(B29="",P29=0),"",IF(IF('Summary Sheet'!$O$4="Shaker",INDEX('Shaker Catalog'!$I$7:$I$294,P29,1),INDEX('Euro Catalog'!$I$7:$I$228,P29,1))=0,"",IF('Summary Sheet'!$O$4="Shaker",INDEX('Shaker Catalog'!$I$7:$I$294,P29,1),INDEX('Euro Catalog'!$I$7:$I$228,P29,1))))</x:f>
      </x:c>
      <x:c r="P29" s="2" t="n">
        <x:f>IF(B29="",0,_xlfn.IFNA(IF('Summary Sheet'!$O$4="Shaker",MATCH(B29,'Shaker Catalog'!$A$7:$A$294,0),MATCH(B29,'Euro Catalog'!$A$7:$A$228,0)),0))</x:f>
        <x:v>0</x:v>
      </x:c>
      <x:c r="Q29" s="2" t="n">
        <x:f>IF(B29="",0,IF('Summary Sheet'!$O$4&lt;&gt;"Shaker",0,IF(OR(RIGHT(B29,3)="BOX",RIGHT(B29,3)="FFD"),SUMIF($B$6:$B$69,LEFT(B29,LEN(B29)-3),$C$6:$C$69),IF(OR(LEFT(B29,2)="PC",LEFT(B29,2)="OC"),SUMIF($B$6:$B$69,B29&amp;"BOX",$C$6:$C$69)+SUMIF($B$6:$B$69,B29&amp;"FFD",$C$6:$C$69),0))))</x:f>
        <x:v>0</x:v>
      </x:c>
      <x:c r="R29" s="2"/>
    </x:row>
    <x:row r="30" ht="22" customHeight="1">
      <x:c r="A30" s="2" t="n">
        <x:v>25</x:v>
      </x:c>
      <x:c r="B30" s="12"/>
      <x:c r="C30" s="12" t="str">
        <x:f>IF(B30="","",1)</x:f>
      </x:c>
      <x:c r="D30" s="2" t="str">
        <x:f>IF(B30="","",IF(P30=0,"Unknown SKU",IF('Summary Sheet'!$O$4="Shaker",INDEX('Shaker Catalog'!$B$7:$B$294,P30,1),INDEX('Euro Catalog'!$B$7:$B$228,P30,1))))</x:f>
      </x:c>
      <x:c r="E30" s="2" t="str">
        <x:f>IF(OR(B30="",P30=0),"",IF('Summary Sheet'!$O$4="Shaker",INDEX('Shaker Catalog'!$L$7:$L$294,P30,1),INDEX('Euro Catalog'!$L$7:$L$228,P30,1)))</x:f>
      </x:c>
      <x:c r="F30" s="4" t="str">
        <x:f>IF(B30="","",IF(P30=0,"Unavailable",IF('Summary Sheet'!$O$4="Shaker",INDEX('Shaker Catalog'!$C$7:$E$294,P30,'Summary Sheet'!$Q$3-2),INDEX('Euro Catalog'!$C$7:$E$228,P30,'Summary Sheet'!$Q$3-2))))</x:f>
      </x:c>
      <x:c r="G30" s="4" t="n">
        <x:f>IF(B30="",0,IF(OR(J30="Excluded",J30="Auto toe kick"),0,IF(J30="Ready",ROUND(C30*F30,2),"CHECK INPUTS")))</x:f>
        <x:v>0</x:v>
      </x:c>
      <x:c r="H30" s="2" t="n">
        <x:f>IF(OR(B30="",P30=0),0,IF('Summary Sheet'!$O$4="Shaker",INDEX('Shaker Catalog'!$H$7:$H$294,P30,1),INDEX('Euro Catalog'!$H$7:$H$228,P30,1)))</x:f>
        <x:v>0</x:v>
      </x:c>
      <x:c r="I30" s="2" t="n">
        <x:f>IF(AND(J30="Ready",ISNUMBER(C30)),H30*C30,0)</x:f>
        <x:v>0</x:v>
      </x:c>
      <x:c r="J30" s="2" t="str">
        <x:f>IF(B30="",IF(AND(ISNUMBER(C30),C30=0),"",IF(C30="","","ENTER SKU")),IF(OR(NOT(ISNUMBER(C30)),C30&lt;0,C30&lt;&gt;INT(C30)),"CHECK QUANTITY",IF(C30=0,"Excluded",IF(P30=0,"UNKNOWN SKU",IF(AND(B30="TK8",'Summary Sheet'!$O$9="Auto"),"Auto toe kick",IF(NOT(ISNUMBER(F30)),"MISSING PRICE",IF(AND(ISNUMBER(SEARCH("Slim",'Summary Sheet'!$O$3)),RIGHT(B30,2)="GD"),"NOT AVAILABLE IN SLIM",IF(Q30&gt;0,"DUPLICATE COMPONENTS",IF(AND(O30&lt;&gt;"",SUMIF($B$6:$B$69,O30,$C$6:$C$69)&lt;SUMIF($B$6:$B$69,B30,$C$6:$C$69)),"ADD "&amp;O30,"Ready")))))))))</x:f>
      </x:c>
      <x:c r="K30" s="2" t="str">
        <x:f>IF(OR(B30="",P30=0),"",IF('Summary Sheet'!$O$4="Shaker",INDEX('Shaker Catalog'!$J$7:$J$294,P30,1),INDEX('Euro Catalog'!$J$7:$J$228,P30,1)))</x:f>
      </x:c>
      <x:c r="L30" s="2" t="n">
        <x:f>IF(OR(B30="",P30=0),0,IF('Summary Sheet'!$O$4="Shaker",INDEX('Shaker Catalog'!$F$7:$F$294,P30,1),INDEX('Euro Catalog'!$F$7:$F$228,P30,1)))</x:f>
        <x:v>0</x:v>
      </x:c>
      <x:c r="M30" s="2" t="n">
        <x:f>IF(OR(B30="",P30=0),0,IF('Summary Sheet'!$O$4="Shaker",INDEX('Shaker Catalog'!$G$7:$G$294,P30,1),INDEX('Euro Catalog'!$G$7:$G$228,P30,1)))</x:f>
        <x:v>0</x:v>
      </x:c>
      <x:c r="N30" s="2" t="n">
        <x:f>IF(AND(J30="Ready",ISNUMBER(C30)),M30*C30,0)</x:f>
        <x:v>0</x:v>
      </x:c>
      <x:c r="O30" s="2" t="str">
        <x:f>IF(OR(B30="",P30=0),"",IF(IF('Summary Sheet'!$O$4="Shaker",INDEX('Shaker Catalog'!$I$7:$I$294,P30,1),INDEX('Euro Catalog'!$I$7:$I$228,P30,1))=0,"",IF('Summary Sheet'!$O$4="Shaker",INDEX('Shaker Catalog'!$I$7:$I$294,P30,1),INDEX('Euro Catalog'!$I$7:$I$228,P30,1))))</x:f>
      </x:c>
      <x:c r="P30" s="2" t="n">
        <x:f>IF(B30="",0,_xlfn.IFNA(IF('Summary Sheet'!$O$4="Shaker",MATCH(B30,'Shaker Catalog'!$A$7:$A$294,0),MATCH(B30,'Euro Catalog'!$A$7:$A$228,0)),0))</x:f>
        <x:v>0</x:v>
      </x:c>
      <x:c r="Q30" s="2" t="n">
        <x:f>IF(B30="",0,IF('Summary Sheet'!$O$4&lt;&gt;"Shaker",0,IF(OR(RIGHT(B30,3)="BOX",RIGHT(B30,3)="FFD"),SUMIF($B$6:$B$69,LEFT(B30,LEN(B30)-3),$C$6:$C$69),IF(OR(LEFT(B30,2)="PC",LEFT(B30,2)="OC"),SUMIF($B$6:$B$69,B30&amp;"BOX",$C$6:$C$69)+SUMIF($B$6:$B$69,B30&amp;"FFD",$C$6:$C$69),0))))</x:f>
        <x:v>0</x:v>
      </x:c>
      <x:c r="R30" s="2"/>
    </x:row>
    <x:row r="31" ht="22" customHeight="1">
      <x:c r="A31" s="2" t="n">
        <x:v>26</x:v>
      </x:c>
      <x:c r="B31" s="12"/>
      <x:c r="C31" s="12" t="str">
        <x:f>IF(B31="","",1)</x:f>
      </x:c>
      <x:c r="D31" s="2" t="str">
        <x:f>IF(B31="","",IF(P31=0,"Unknown SKU",IF('Summary Sheet'!$O$4="Shaker",INDEX('Shaker Catalog'!$B$7:$B$294,P31,1),INDEX('Euro Catalog'!$B$7:$B$228,P31,1))))</x:f>
      </x:c>
      <x:c r="E31" s="2" t="str">
        <x:f>IF(OR(B31="",P31=0),"",IF('Summary Sheet'!$O$4="Shaker",INDEX('Shaker Catalog'!$L$7:$L$294,P31,1),INDEX('Euro Catalog'!$L$7:$L$228,P31,1)))</x:f>
      </x:c>
      <x:c r="F31" s="4" t="str">
        <x:f>IF(B31="","",IF(P31=0,"Unavailable",IF('Summary Sheet'!$O$4="Shaker",INDEX('Shaker Catalog'!$C$7:$E$294,P31,'Summary Sheet'!$Q$3-2),INDEX('Euro Catalog'!$C$7:$E$228,P31,'Summary Sheet'!$Q$3-2))))</x:f>
      </x:c>
      <x:c r="G31" s="4" t="n">
        <x:f>IF(B31="",0,IF(OR(J31="Excluded",J31="Auto toe kick"),0,IF(J31="Ready",ROUND(C31*F31,2),"CHECK INPUTS")))</x:f>
        <x:v>0</x:v>
      </x:c>
      <x:c r="H31" s="2" t="n">
        <x:f>IF(OR(B31="",P31=0),0,IF('Summary Sheet'!$O$4="Shaker",INDEX('Shaker Catalog'!$H$7:$H$294,P31,1),INDEX('Euro Catalog'!$H$7:$H$228,P31,1)))</x:f>
        <x:v>0</x:v>
      </x:c>
      <x:c r="I31" s="2" t="n">
        <x:f>IF(AND(J31="Ready",ISNUMBER(C31)),H31*C31,0)</x:f>
        <x:v>0</x:v>
      </x:c>
      <x:c r="J31" s="2" t="str">
        <x:f>IF(B31="",IF(AND(ISNUMBER(C31),C31=0),"",IF(C31="","","ENTER SKU")),IF(OR(NOT(ISNUMBER(C31)),C31&lt;0,C31&lt;&gt;INT(C31)),"CHECK QUANTITY",IF(C31=0,"Excluded",IF(P31=0,"UNKNOWN SKU",IF(AND(B31="TK8",'Summary Sheet'!$O$9="Auto"),"Auto toe kick",IF(NOT(ISNUMBER(F31)),"MISSING PRICE",IF(AND(ISNUMBER(SEARCH("Slim",'Summary Sheet'!$O$3)),RIGHT(B31,2)="GD"),"NOT AVAILABLE IN SLIM",IF(Q31&gt;0,"DUPLICATE COMPONENTS",IF(AND(O31&lt;&gt;"",SUMIF($B$6:$B$69,O31,$C$6:$C$69)&lt;SUMIF($B$6:$B$69,B31,$C$6:$C$69)),"ADD "&amp;O31,"Ready")))))))))</x:f>
      </x:c>
      <x:c r="K31" s="2" t="str">
        <x:f>IF(OR(B31="",P31=0),"",IF('Summary Sheet'!$O$4="Shaker",INDEX('Shaker Catalog'!$J$7:$J$294,P31,1),INDEX('Euro Catalog'!$J$7:$J$228,P31,1)))</x:f>
      </x:c>
      <x:c r="L31" s="2" t="n">
        <x:f>IF(OR(B31="",P31=0),0,IF('Summary Sheet'!$O$4="Shaker",INDEX('Shaker Catalog'!$F$7:$F$294,P31,1),INDEX('Euro Catalog'!$F$7:$F$228,P31,1)))</x:f>
        <x:v>0</x:v>
      </x:c>
      <x:c r="M31" s="2" t="n">
        <x:f>IF(OR(B31="",P31=0),0,IF('Summary Sheet'!$O$4="Shaker",INDEX('Shaker Catalog'!$G$7:$G$294,P31,1),INDEX('Euro Catalog'!$G$7:$G$228,P31,1)))</x:f>
        <x:v>0</x:v>
      </x:c>
      <x:c r="N31" s="2" t="n">
        <x:f>IF(AND(J31="Ready",ISNUMBER(C31)),M31*C31,0)</x:f>
        <x:v>0</x:v>
      </x:c>
      <x:c r="O31" s="2" t="str">
        <x:f>IF(OR(B31="",P31=0),"",IF(IF('Summary Sheet'!$O$4="Shaker",INDEX('Shaker Catalog'!$I$7:$I$294,P31,1),INDEX('Euro Catalog'!$I$7:$I$228,P31,1))=0,"",IF('Summary Sheet'!$O$4="Shaker",INDEX('Shaker Catalog'!$I$7:$I$294,P31,1),INDEX('Euro Catalog'!$I$7:$I$228,P31,1))))</x:f>
      </x:c>
      <x:c r="P31" s="2" t="n">
        <x:f>IF(B31="",0,_xlfn.IFNA(IF('Summary Sheet'!$O$4="Shaker",MATCH(B31,'Shaker Catalog'!$A$7:$A$294,0),MATCH(B31,'Euro Catalog'!$A$7:$A$228,0)),0))</x:f>
        <x:v>0</x:v>
      </x:c>
      <x:c r="Q31" s="2" t="n">
        <x:f>IF(B31="",0,IF('Summary Sheet'!$O$4&lt;&gt;"Shaker",0,IF(OR(RIGHT(B31,3)="BOX",RIGHT(B31,3)="FFD"),SUMIF($B$6:$B$69,LEFT(B31,LEN(B31)-3),$C$6:$C$69),IF(OR(LEFT(B31,2)="PC",LEFT(B31,2)="OC"),SUMIF($B$6:$B$69,B31&amp;"BOX",$C$6:$C$69)+SUMIF($B$6:$B$69,B31&amp;"FFD",$C$6:$C$69),0))))</x:f>
        <x:v>0</x:v>
      </x:c>
      <x:c r="R31" s="2"/>
    </x:row>
    <x:row r="32" ht="22" customHeight="1">
      <x:c r="A32" s="2" t="n">
        <x:v>27</x:v>
      </x:c>
      <x:c r="B32" s="12"/>
      <x:c r="C32" s="12" t="str">
        <x:f>IF(B32="","",1)</x:f>
      </x:c>
      <x:c r="D32" s="2" t="str">
        <x:f>IF(B32="","",IF(P32=0,"Unknown SKU",IF('Summary Sheet'!$O$4="Shaker",INDEX('Shaker Catalog'!$B$7:$B$294,P32,1),INDEX('Euro Catalog'!$B$7:$B$228,P32,1))))</x:f>
      </x:c>
      <x:c r="E32" s="2" t="str">
        <x:f>IF(OR(B32="",P32=0),"",IF('Summary Sheet'!$O$4="Shaker",INDEX('Shaker Catalog'!$L$7:$L$294,P32,1),INDEX('Euro Catalog'!$L$7:$L$228,P32,1)))</x:f>
      </x:c>
      <x:c r="F32" s="4" t="str">
        <x:f>IF(B32="","",IF(P32=0,"Unavailable",IF('Summary Sheet'!$O$4="Shaker",INDEX('Shaker Catalog'!$C$7:$E$294,P32,'Summary Sheet'!$Q$3-2),INDEX('Euro Catalog'!$C$7:$E$228,P32,'Summary Sheet'!$Q$3-2))))</x:f>
      </x:c>
      <x:c r="G32" s="4" t="n">
        <x:f>IF(B32="",0,IF(OR(J32="Excluded",J32="Auto toe kick"),0,IF(J32="Ready",ROUND(C32*F32,2),"CHECK INPUTS")))</x:f>
        <x:v>0</x:v>
      </x:c>
      <x:c r="H32" s="2" t="n">
        <x:f>IF(OR(B32="",P32=0),0,IF('Summary Sheet'!$O$4="Shaker",INDEX('Shaker Catalog'!$H$7:$H$294,P32,1),INDEX('Euro Catalog'!$H$7:$H$228,P32,1)))</x:f>
        <x:v>0</x:v>
      </x:c>
      <x:c r="I32" s="2" t="n">
        <x:f>IF(AND(J32="Ready",ISNUMBER(C32)),H32*C32,0)</x:f>
        <x:v>0</x:v>
      </x:c>
      <x:c r="J32" s="2" t="str">
        <x:f>IF(B32="",IF(AND(ISNUMBER(C32),C32=0),"",IF(C32="","","ENTER SKU")),IF(OR(NOT(ISNUMBER(C32)),C32&lt;0,C32&lt;&gt;INT(C32)),"CHECK QUANTITY",IF(C32=0,"Excluded",IF(P32=0,"UNKNOWN SKU",IF(AND(B32="TK8",'Summary Sheet'!$O$9="Auto"),"Auto toe kick",IF(NOT(ISNUMBER(F32)),"MISSING PRICE",IF(AND(ISNUMBER(SEARCH("Slim",'Summary Sheet'!$O$3)),RIGHT(B32,2)="GD"),"NOT AVAILABLE IN SLIM",IF(Q32&gt;0,"DUPLICATE COMPONENTS",IF(AND(O32&lt;&gt;"",SUMIF($B$6:$B$69,O32,$C$6:$C$69)&lt;SUMIF($B$6:$B$69,B32,$C$6:$C$69)),"ADD "&amp;O32,"Ready")))))))))</x:f>
      </x:c>
      <x:c r="K32" s="2" t="str">
        <x:f>IF(OR(B32="",P32=0),"",IF('Summary Sheet'!$O$4="Shaker",INDEX('Shaker Catalog'!$J$7:$J$294,P32,1),INDEX('Euro Catalog'!$J$7:$J$228,P32,1)))</x:f>
      </x:c>
      <x:c r="L32" s="2" t="n">
        <x:f>IF(OR(B32="",P32=0),0,IF('Summary Sheet'!$O$4="Shaker",INDEX('Shaker Catalog'!$F$7:$F$294,P32,1),INDEX('Euro Catalog'!$F$7:$F$228,P32,1)))</x:f>
        <x:v>0</x:v>
      </x:c>
      <x:c r="M32" s="2" t="n">
        <x:f>IF(OR(B32="",P32=0),0,IF('Summary Sheet'!$O$4="Shaker",INDEX('Shaker Catalog'!$G$7:$G$294,P32,1),INDEX('Euro Catalog'!$G$7:$G$228,P32,1)))</x:f>
        <x:v>0</x:v>
      </x:c>
      <x:c r="N32" s="2" t="n">
        <x:f>IF(AND(J32="Ready",ISNUMBER(C32)),M32*C32,0)</x:f>
        <x:v>0</x:v>
      </x:c>
      <x:c r="O32" s="2" t="str">
        <x:f>IF(OR(B32="",P32=0),"",IF(IF('Summary Sheet'!$O$4="Shaker",INDEX('Shaker Catalog'!$I$7:$I$294,P32,1),INDEX('Euro Catalog'!$I$7:$I$228,P32,1))=0,"",IF('Summary Sheet'!$O$4="Shaker",INDEX('Shaker Catalog'!$I$7:$I$294,P32,1),INDEX('Euro Catalog'!$I$7:$I$228,P32,1))))</x:f>
      </x:c>
      <x:c r="P32" s="2" t="n">
        <x:f>IF(B32="",0,_xlfn.IFNA(IF('Summary Sheet'!$O$4="Shaker",MATCH(B32,'Shaker Catalog'!$A$7:$A$294,0),MATCH(B32,'Euro Catalog'!$A$7:$A$228,0)),0))</x:f>
        <x:v>0</x:v>
      </x:c>
      <x:c r="Q32" s="2" t="n">
        <x:f>IF(B32="",0,IF('Summary Sheet'!$O$4&lt;&gt;"Shaker",0,IF(OR(RIGHT(B32,3)="BOX",RIGHT(B32,3)="FFD"),SUMIF($B$6:$B$69,LEFT(B32,LEN(B32)-3),$C$6:$C$69),IF(OR(LEFT(B32,2)="PC",LEFT(B32,2)="OC"),SUMIF($B$6:$B$69,B32&amp;"BOX",$C$6:$C$69)+SUMIF($B$6:$B$69,B32&amp;"FFD",$C$6:$C$69),0))))</x:f>
        <x:v>0</x:v>
      </x:c>
      <x:c r="R32" s="2"/>
    </x:row>
    <x:row r="33" ht="22" customHeight="1">
      <x:c r="A33" s="2" t="n">
        <x:v>28</x:v>
      </x:c>
      <x:c r="B33" s="12"/>
      <x:c r="C33" s="12" t="str">
        <x:f>IF(B33="","",1)</x:f>
      </x:c>
      <x:c r="D33" s="2" t="str">
        <x:f>IF(B33="","",IF(P33=0,"Unknown SKU",IF('Summary Sheet'!$O$4="Shaker",INDEX('Shaker Catalog'!$B$7:$B$294,P33,1),INDEX('Euro Catalog'!$B$7:$B$228,P33,1))))</x:f>
      </x:c>
      <x:c r="E33" s="2" t="str">
        <x:f>IF(OR(B33="",P33=0),"",IF('Summary Sheet'!$O$4="Shaker",INDEX('Shaker Catalog'!$L$7:$L$294,P33,1),INDEX('Euro Catalog'!$L$7:$L$228,P33,1)))</x:f>
      </x:c>
      <x:c r="F33" s="4" t="str">
        <x:f>IF(B33="","",IF(P33=0,"Unavailable",IF('Summary Sheet'!$O$4="Shaker",INDEX('Shaker Catalog'!$C$7:$E$294,P33,'Summary Sheet'!$Q$3-2),INDEX('Euro Catalog'!$C$7:$E$228,P33,'Summary Sheet'!$Q$3-2))))</x:f>
      </x:c>
      <x:c r="G33" s="4" t="n">
        <x:f>IF(B33="",0,IF(OR(J33="Excluded",J33="Auto toe kick"),0,IF(J33="Ready",ROUND(C33*F33,2),"CHECK INPUTS")))</x:f>
        <x:v>0</x:v>
      </x:c>
      <x:c r="H33" s="2" t="n">
        <x:f>IF(OR(B33="",P33=0),0,IF('Summary Sheet'!$O$4="Shaker",INDEX('Shaker Catalog'!$H$7:$H$294,P33,1),INDEX('Euro Catalog'!$H$7:$H$228,P33,1)))</x:f>
        <x:v>0</x:v>
      </x:c>
      <x:c r="I33" s="2" t="n">
        <x:f>IF(AND(J33="Ready",ISNUMBER(C33)),H33*C33,0)</x:f>
        <x:v>0</x:v>
      </x:c>
      <x:c r="J33" s="2" t="str">
        <x:f>IF(B33="",IF(AND(ISNUMBER(C33),C33=0),"",IF(C33="","","ENTER SKU")),IF(OR(NOT(ISNUMBER(C33)),C33&lt;0,C33&lt;&gt;INT(C33)),"CHECK QUANTITY",IF(C33=0,"Excluded",IF(P33=0,"UNKNOWN SKU",IF(AND(B33="TK8",'Summary Sheet'!$O$9="Auto"),"Auto toe kick",IF(NOT(ISNUMBER(F33)),"MISSING PRICE",IF(AND(ISNUMBER(SEARCH("Slim",'Summary Sheet'!$O$3)),RIGHT(B33,2)="GD"),"NOT AVAILABLE IN SLIM",IF(Q33&gt;0,"DUPLICATE COMPONENTS",IF(AND(O33&lt;&gt;"",SUMIF($B$6:$B$69,O33,$C$6:$C$69)&lt;SUMIF($B$6:$B$69,B33,$C$6:$C$69)),"ADD "&amp;O33,"Ready")))))))))</x:f>
      </x:c>
      <x:c r="K33" s="2" t="str">
        <x:f>IF(OR(B33="",P33=0),"",IF('Summary Sheet'!$O$4="Shaker",INDEX('Shaker Catalog'!$J$7:$J$294,P33,1),INDEX('Euro Catalog'!$J$7:$J$228,P33,1)))</x:f>
      </x:c>
      <x:c r="L33" s="2" t="n">
        <x:f>IF(OR(B33="",P33=0),0,IF('Summary Sheet'!$O$4="Shaker",INDEX('Shaker Catalog'!$F$7:$F$294,P33,1),INDEX('Euro Catalog'!$F$7:$F$228,P33,1)))</x:f>
        <x:v>0</x:v>
      </x:c>
      <x:c r="M33" s="2" t="n">
        <x:f>IF(OR(B33="",P33=0),0,IF('Summary Sheet'!$O$4="Shaker",INDEX('Shaker Catalog'!$G$7:$G$294,P33,1),INDEX('Euro Catalog'!$G$7:$G$228,P33,1)))</x:f>
        <x:v>0</x:v>
      </x:c>
      <x:c r="N33" s="2" t="n">
        <x:f>IF(AND(J33="Ready",ISNUMBER(C33)),M33*C33,0)</x:f>
        <x:v>0</x:v>
      </x:c>
      <x:c r="O33" s="2" t="str">
        <x:f>IF(OR(B33="",P33=0),"",IF(IF('Summary Sheet'!$O$4="Shaker",INDEX('Shaker Catalog'!$I$7:$I$294,P33,1),INDEX('Euro Catalog'!$I$7:$I$228,P33,1))=0,"",IF('Summary Sheet'!$O$4="Shaker",INDEX('Shaker Catalog'!$I$7:$I$294,P33,1),INDEX('Euro Catalog'!$I$7:$I$228,P33,1))))</x:f>
      </x:c>
      <x:c r="P33" s="2" t="n">
        <x:f>IF(B33="",0,_xlfn.IFNA(IF('Summary Sheet'!$O$4="Shaker",MATCH(B33,'Shaker Catalog'!$A$7:$A$294,0),MATCH(B33,'Euro Catalog'!$A$7:$A$228,0)),0))</x:f>
        <x:v>0</x:v>
      </x:c>
      <x:c r="Q33" s="2" t="n">
        <x:f>IF(B33="",0,IF('Summary Sheet'!$O$4&lt;&gt;"Shaker",0,IF(OR(RIGHT(B33,3)="BOX",RIGHT(B33,3)="FFD"),SUMIF($B$6:$B$69,LEFT(B33,LEN(B33)-3),$C$6:$C$69),IF(OR(LEFT(B33,2)="PC",LEFT(B33,2)="OC"),SUMIF($B$6:$B$69,B33&amp;"BOX",$C$6:$C$69)+SUMIF($B$6:$B$69,B33&amp;"FFD",$C$6:$C$69),0))))</x:f>
        <x:v>0</x:v>
      </x:c>
      <x:c r="R33" s="2"/>
    </x:row>
    <x:row r="34" ht="22" customHeight="1">
      <x:c r="A34" s="2" t="n">
        <x:v>29</x:v>
      </x:c>
      <x:c r="B34" s="12"/>
      <x:c r="C34" s="12" t="str">
        <x:f>IF(B34="","",1)</x:f>
      </x:c>
      <x:c r="D34" s="2" t="str">
        <x:f>IF(B34="","",IF(P34=0,"Unknown SKU",IF('Summary Sheet'!$O$4="Shaker",INDEX('Shaker Catalog'!$B$7:$B$294,P34,1),INDEX('Euro Catalog'!$B$7:$B$228,P34,1))))</x:f>
      </x:c>
      <x:c r="E34" s="2" t="str">
        <x:f>IF(OR(B34="",P34=0),"",IF('Summary Sheet'!$O$4="Shaker",INDEX('Shaker Catalog'!$L$7:$L$294,P34,1),INDEX('Euro Catalog'!$L$7:$L$228,P34,1)))</x:f>
      </x:c>
      <x:c r="F34" s="4" t="str">
        <x:f>IF(B34="","",IF(P34=0,"Unavailable",IF('Summary Sheet'!$O$4="Shaker",INDEX('Shaker Catalog'!$C$7:$E$294,P34,'Summary Sheet'!$Q$3-2),INDEX('Euro Catalog'!$C$7:$E$228,P34,'Summary Sheet'!$Q$3-2))))</x:f>
      </x:c>
      <x:c r="G34" s="4" t="n">
        <x:f>IF(B34="",0,IF(OR(J34="Excluded",J34="Auto toe kick"),0,IF(J34="Ready",ROUND(C34*F34,2),"CHECK INPUTS")))</x:f>
        <x:v>0</x:v>
      </x:c>
      <x:c r="H34" s="2" t="n">
        <x:f>IF(OR(B34="",P34=0),0,IF('Summary Sheet'!$O$4="Shaker",INDEX('Shaker Catalog'!$H$7:$H$294,P34,1),INDEX('Euro Catalog'!$H$7:$H$228,P34,1)))</x:f>
        <x:v>0</x:v>
      </x:c>
      <x:c r="I34" s="2" t="n">
        <x:f>IF(AND(J34="Ready",ISNUMBER(C34)),H34*C34,0)</x:f>
        <x:v>0</x:v>
      </x:c>
      <x:c r="J34" s="2" t="str">
        <x:f>IF(B34="",IF(AND(ISNUMBER(C34),C34=0),"",IF(C34="","","ENTER SKU")),IF(OR(NOT(ISNUMBER(C34)),C34&lt;0,C34&lt;&gt;INT(C34)),"CHECK QUANTITY",IF(C34=0,"Excluded",IF(P34=0,"UNKNOWN SKU",IF(AND(B34="TK8",'Summary Sheet'!$O$9="Auto"),"Auto toe kick",IF(NOT(ISNUMBER(F34)),"MISSING PRICE",IF(AND(ISNUMBER(SEARCH("Slim",'Summary Sheet'!$O$3)),RIGHT(B34,2)="GD"),"NOT AVAILABLE IN SLIM",IF(Q34&gt;0,"DUPLICATE COMPONENTS",IF(AND(O34&lt;&gt;"",SUMIF($B$6:$B$69,O34,$C$6:$C$69)&lt;SUMIF($B$6:$B$69,B34,$C$6:$C$69)),"ADD "&amp;O34,"Ready")))))))))</x:f>
      </x:c>
      <x:c r="K34" s="2" t="str">
        <x:f>IF(OR(B34="",P34=0),"",IF('Summary Sheet'!$O$4="Shaker",INDEX('Shaker Catalog'!$J$7:$J$294,P34,1),INDEX('Euro Catalog'!$J$7:$J$228,P34,1)))</x:f>
      </x:c>
      <x:c r="L34" s="2" t="n">
        <x:f>IF(OR(B34="",P34=0),0,IF('Summary Sheet'!$O$4="Shaker",INDEX('Shaker Catalog'!$F$7:$F$294,P34,1),INDEX('Euro Catalog'!$F$7:$F$228,P34,1)))</x:f>
        <x:v>0</x:v>
      </x:c>
      <x:c r="M34" s="2" t="n">
        <x:f>IF(OR(B34="",P34=0),0,IF('Summary Sheet'!$O$4="Shaker",INDEX('Shaker Catalog'!$G$7:$G$294,P34,1),INDEX('Euro Catalog'!$G$7:$G$228,P34,1)))</x:f>
        <x:v>0</x:v>
      </x:c>
      <x:c r="N34" s="2" t="n">
        <x:f>IF(AND(J34="Ready",ISNUMBER(C34)),M34*C34,0)</x:f>
        <x:v>0</x:v>
      </x:c>
      <x:c r="O34" s="2" t="str">
        <x:f>IF(OR(B34="",P34=0),"",IF(IF('Summary Sheet'!$O$4="Shaker",INDEX('Shaker Catalog'!$I$7:$I$294,P34,1),INDEX('Euro Catalog'!$I$7:$I$228,P34,1))=0,"",IF('Summary Sheet'!$O$4="Shaker",INDEX('Shaker Catalog'!$I$7:$I$294,P34,1),INDEX('Euro Catalog'!$I$7:$I$228,P34,1))))</x:f>
      </x:c>
      <x:c r="P34" s="2" t="n">
        <x:f>IF(B34="",0,_xlfn.IFNA(IF('Summary Sheet'!$O$4="Shaker",MATCH(B34,'Shaker Catalog'!$A$7:$A$294,0),MATCH(B34,'Euro Catalog'!$A$7:$A$228,0)),0))</x:f>
        <x:v>0</x:v>
      </x:c>
      <x:c r="Q34" s="2" t="n">
        <x:f>IF(B34="",0,IF('Summary Sheet'!$O$4&lt;&gt;"Shaker",0,IF(OR(RIGHT(B34,3)="BOX",RIGHT(B34,3)="FFD"),SUMIF($B$6:$B$69,LEFT(B34,LEN(B34)-3),$C$6:$C$69),IF(OR(LEFT(B34,2)="PC",LEFT(B34,2)="OC"),SUMIF($B$6:$B$69,B34&amp;"BOX",$C$6:$C$69)+SUMIF($B$6:$B$69,B34&amp;"FFD",$C$6:$C$69),0))))</x:f>
        <x:v>0</x:v>
      </x:c>
      <x:c r="R34" s="2"/>
    </x:row>
    <x:row r="35" ht="22" customHeight="1">
      <x:c r="A35" s="2" t="n">
        <x:v>30</x:v>
      </x:c>
      <x:c r="B35" s="12"/>
      <x:c r="C35" s="12" t="str">
        <x:f>IF(B35="","",1)</x:f>
      </x:c>
      <x:c r="D35" s="2" t="str">
        <x:f>IF(B35="","",IF(P35=0,"Unknown SKU",IF('Summary Sheet'!$O$4="Shaker",INDEX('Shaker Catalog'!$B$7:$B$294,P35,1),INDEX('Euro Catalog'!$B$7:$B$228,P35,1))))</x:f>
      </x:c>
      <x:c r="E35" s="2" t="str">
        <x:f>IF(OR(B35="",P35=0),"",IF('Summary Sheet'!$O$4="Shaker",INDEX('Shaker Catalog'!$L$7:$L$294,P35,1),INDEX('Euro Catalog'!$L$7:$L$228,P35,1)))</x:f>
      </x:c>
      <x:c r="F35" s="4" t="str">
        <x:f>IF(B35="","",IF(P35=0,"Unavailable",IF('Summary Sheet'!$O$4="Shaker",INDEX('Shaker Catalog'!$C$7:$E$294,P35,'Summary Sheet'!$Q$3-2),INDEX('Euro Catalog'!$C$7:$E$228,P35,'Summary Sheet'!$Q$3-2))))</x:f>
      </x:c>
      <x:c r="G35" s="4" t="n">
        <x:f>IF(B35="",0,IF(OR(J35="Excluded",J35="Auto toe kick"),0,IF(J35="Ready",ROUND(C35*F35,2),"CHECK INPUTS")))</x:f>
        <x:v>0</x:v>
      </x:c>
      <x:c r="H35" s="2" t="n">
        <x:f>IF(OR(B35="",P35=0),0,IF('Summary Sheet'!$O$4="Shaker",INDEX('Shaker Catalog'!$H$7:$H$294,P35,1),INDEX('Euro Catalog'!$H$7:$H$228,P35,1)))</x:f>
        <x:v>0</x:v>
      </x:c>
      <x:c r="I35" s="2" t="n">
        <x:f>IF(AND(J35="Ready",ISNUMBER(C35)),H35*C35,0)</x:f>
        <x:v>0</x:v>
      </x:c>
      <x:c r="J35" s="2" t="str">
        <x:f>IF(B35="",IF(AND(ISNUMBER(C35),C35=0),"",IF(C35="","","ENTER SKU")),IF(OR(NOT(ISNUMBER(C35)),C35&lt;0,C35&lt;&gt;INT(C35)),"CHECK QUANTITY",IF(C35=0,"Excluded",IF(P35=0,"UNKNOWN SKU",IF(AND(B35="TK8",'Summary Sheet'!$O$9="Auto"),"Auto toe kick",IF(NOT(ISNUMBER(F35)),"MISSING PRICE",IF(AND(ISNUMBER(SEARCH("Slim",'Summary Sheet'!$O$3)),RIGHT(B35,2)="GD"),"NOT AVAILABLE IN SLIM",IF(Q35&gt;0,"DUPLICATE COMPONENTS",IF(AND(O35&lt;&gt;"",SUMIF($B$6:$B$69,O35,$C$6:$C$69)&lt;SUMIF($B$6:$B$69,B35,$C$6:$C$69)),"ADD "&amp;O35,"Ready")))))))))</x:f>
      </x:c>
      <x:c r="K35" s="2" t="str">
        <x:f>IF(OR(B35="",P35=0),"",IF('Summary Sheet'!$O$4="Shaker",INDEX('Shaker Catalog'!$J$7:$J$294,P35,1),INDEX('Euro Catalog'!$J$7:$J$228,P35,1)))</x:f>
      </x:c>
      <x:c r="L35" s="2" t="n">
        <x:f>IF(OR(B35="",P35=0),0,IF('Summary Sheet'!$O$4="Shaker",INDEX('Shaker Catalog'!$F$7:$F$294,P35,1),INDEX('Euro Catalog'!$F$7:$F$228,P35,1)))</x:f>
        <x:v>0</x:v>
      </x:c>
      <x:c r="M35" s="2" t="n">
        <x:f>IF(OR(B35="",P35=0),0,IF('Summary Sheet'!$O$4="Shaker",INDEX('Shaker Catalog'!$G$7:$G$294,P35,1),INDEX('Euro Catalog'!$G$7:$G$228,P35,1)))</x:f>
        <x:v>0</x:v>
      </x:c>
      <x:c r="N35" s="2" t="n">
        <x:f>IF(AND(J35="Ready",ISNUMBER(C35)),M35*C35,0)</x:f>
        <x:v>0</x:v>
      </x:c>
      <x:c r="O35" s="2" t="str">
        <x:f>IF(OR(B35="",P35=0),"",IF(IF('Summary Sheet'!$O$4="Shaker",INDEX('Shaker Catalog'!$I$7:$I$294,P35,1),INDEX('Euro Catalog'!$I$7:$I$228,P35,1))=0,"",IF('Summary Sheet'!$O$4="Shaker",INDEX('Shaker Catalog'!$I$7:$I$294,P35,1),INDEX('Euro Catalog'!$I$7:$I$228,P35,1))))</x:f>
      </x:c>
      <x:c r="P35" s="2" t="n">
        <x:f>IF(B35="",0,_xlfn.IFNA(IF('Summary Sheet'!$O$4="Shaker",MATCH(B35,'Shaker Catalog'!$A$7:$A$294,0),MATCH(B35,'Euro Catalog'!$A$7:$A$228,0)),0))</x:f>
        <x:v>0</x:v>
      </x:c>
      <x:c r="Q35" s="2" t="n">
        <x:f>IF(B35="",0,IF('Summary Sheet'!$O$4&lt;&gt;"Shaker",0,IF(OR(RIGHT(B35,3)="BOX",RIGHT(B35,3)="FFD"),SUMIF($B$6:$B$69,LEFT(B35,LEN(B35)-3),$C$6:$C$69),IF(OR(LEFT(B35,2)="PC",LEFT(B35,2)="OC"),SUMIF($B$6:$B$69,B35&amp;"BOX",$C$6:$C$69)+SUMIF($B$6:$B$69,B35&amp;"FFD",$C$6:$C$69),0))))</x:f>
        <x:v>0</x:v>
      </x:c>
      <x:c r="R35" s="2"/>
    </x:row>
    <x:row r="36" ht="22" customHeight="1">
      <x:c r="A36" s="2" t="n">
        <x:v>31</x:v>
      </x:c>
      <x:c r="B36" s="12"/>
      <x:c r="C36" s="12" t="str">
        <x:f>IF(B36="","",1)</x:f>
      </x:c>
      <x:c r="D36" s="2" t="str">
        <x:f>IF(B36="","",IF(P36=0,"Unknown SKU",IF('Summary Sheet'!$O$4="Shaker",INDEX('Shaker Catalog'!$B$7:$B$294,P36,1),INDEX('Euro Catalog'!$B$7:$B$228,P36,1))))</x:f>
      </x:c>
      <x:c r="E36" s="2" t="str">
        <x:f>IF(OR(B36="",P36=0),"",IF('Summary Sheet'!$O$4="Shaker",INDEX('Shaker Catalog'!$L$7:$L$294,P36,1),INDEX('Euro Catalog'!$L$7:$L$228,P36,1)))</x:f>
      </x:c>
      <x:c r="F36" s="4" t="str">
        <x:f>IF(B36="","",IF(P36=0,"Unavailable",IF('Summary Sheet'!$O$4="Shaker",INDEX('Shaker Catalog'!$C$7:$E$294,P36,'Summary Sheet'!$Q$3-2),INDEX('Euro Catalog'!$C$7:$E$228,P36,'Summary Sheet'!$Q$3-2))))</x:f>
      </x:c>
      <x:c r="G36" s="4" t="n">
        <x:f>IF(B36="",0,IF(OR(J36="Excluded",J36="Auto toe kick"),0,IF(J36="Ready",ROUND(C36*F36,2),"CHECK INPUTS")))</x:f>
        <x:v>0</x:v>
      </x:c>
      <x:c r="H36" s="2" t="n">
        <x:f>IF(OR(B36="",P36=0),0,IF('Summary Sheet'!$O$4="Shaker",INDEX('Shaker Catalog'!$H$7:$H$294,P36,1),INDEX('Euro Catalog'!$H$7:$H$228,P36,1)))</x:f>
        <x:v>0</x:v>
      </x:c>
      <x:c r="I36" s="2" t="n">
        <x:f>IF(AND(J36="Ready",ISNUMBER(C36)),H36*C36,0)</x:f>
        <x:v>0</x:v>
      </x:c>
      <x:c r="J36" s="2" t="str">
        <x:f>IF(B36="",IF(AND(ISNUMBER(C36),C36=0),"",IF(C36="","","ENTER SKU")),IF(OR(NOT(ISNUMBER(C36)),C36&lt;0,C36&lt;&gt;INT(C36)),"CHECK QUANTITY",IF(C36=0,"Excluded",IF(P36=0,"UNKNOWN SKU",IF(AND(B36="TK8",'Summary Sheet'!$O$9="Auto"),"Auto toe kick",IF(NOT(ISNUMBER(F36)),"MISSING PRICE",IF(AND(ISNUMBER(SEARCH("Slim",'Summary Sheet'!$O$3)),RIGHT(B36,2)="GD"),"NOT AVAILABLE IN SLIM",IF(Q36&gt;0,"DUPLICATE COMPONENTS",IF(AND(O36&lt;&gt;"",SUMIF($B$6:$B$69,O36,$C$6:$C$69)&lt;SUMIF($B$6:$B$69,B36,$C$6:$C$69)),"ADD "&amp;O36,"Ready")))))))))</x:f>
      </x:c>
      <x:c r="K36" s="2" t="str">
        <x:f>IF(OR(B36="",P36=0),"",IF('Summary Sheet'!$O$4="Shaker",INDEX('Shaker Catalog'!$J$7:$J$294,P36,1),INDEX('Euro Catalog'!$J$7:$J$228,P36,1)))</x:f>
      </x:c>
      <x:c r="L36" s="2" t="n">
        <x:f>IF(OR(B36="",P36=0),0,IF('Summary Sheet'!$O$4="Shaker",INDEX('Shaker Catalog'!$F$7:$F$294,P36,1),INDEX('Euro Catalog'!$F$7:$F$228,P36,1)))</x:f>
        <x:v>0</x:v>
      </x:c>
      <x:c r="M36" s="2" t="n">
        <x:f>IF(OR(B36="",P36=0),0,IF('Summary Sheet'!$O$4="Shaker",INDEX('Shaker Catalog'!$G$7:$G$294,P36,1),INDEX('Euro Catalog'!$G$7:$G$228,P36,1)))</x:f>
        <x:v>0</x:v>
      </x:c>
      <x:c r="N36" s="2" t="n">
        <x:f>IF(AND(J36="Ready",ISNUMBER(C36)),M36*C36,0)</x:f>
        <x:v>0</x:v>
      </x:c>
      <x:c r="O36" s="2" t="str">
        <x:f>IF(OR(B36="",P36=0),"",IF(IF('Summary Sheet'!$O$4="Shaker",INDEX('Shaker Catalog'!$I$7:$I$294,P36,1),INDEX('Euro Catalog'!$I$7:$I$228,P36,1))=0,"",IF('Summary Sheet'!$O$4="Shaker",INDEX('Shaker Catalog'!$I$7:$I$294,P36,1),INDEX('Euro Catalog'!$I$7:$I$228,P36,1))))</x:f>
      </x:c>
      <x:c r="P36" s="2" t="n">
        <x:f>IF(B36="",0,_xlfn.IFNA(IF('Summary Sheet'!$O$4="Shaker",MATCH(B36,'Shaker Catalog'!$A$7:$A$294,0),MATCH(B36,'Euro Catalog'!$A$7:$A$228,0)),0))</x:f>
        <x:v>0</x:v>
      </x:c>
      <x:c r="Q36" s="2" t="n">
        <x:f>IF(B36="",0,IF('Summary Sheet'!$O$4&lt;&gt;"Shaker",0,IF(OR(RIGHT(B36,3)="BOX",RIGHT(B36,3)="FFD"),SUMIF($B$6:$B$69,LEFT(B36,LEN(B36)-3),$C$6:$C$69),IF(OR(LEFT(B36,2)="PC",LEFT(B36,2)="OC"),SUMIF($B$6:$B$69,B36&amp;"BOX",$C$6:$C$69)+SUMIF($B$6:$B$69,B36&amp;"FFD",$C$6:$C$69),0))))</x:f>
        <x:v>0</x:v>
      </x:c>
      <x:c r="R36" s="2"/>
    </x:row>
    <x:row r="37" ht="22" customHeight="1">
      <x:c r="A37" s="2" t="n">
        <x:v>32</x:v>
      </x:c>
      <x:c r="B37" s="12"/>
      <x:c r="C37" s="12" t="str">
        <x:f>IF(B37="","",1)</x:f>
      </x:c>
      <x:c r="D37" s="2" t="str">
        <x:f>IF(B37="","",IF(P37=0,"Unknown SKU",IF('Summary Sheet'!$O$4="Shaker",INDEX('Shaker Catalog'!$B$7:$B$294,P37,1),INDEX('Euro Catalog'!$B$7:$B$228,P37,1))))</x:f>
      </x:c>
      <x:c r="E37" s="2" t="str">
        <x:f>IF(OR(B37="",P37=0),"",IF('Summary Sheet'!$O$4="Shaker",INDEX('Shaker Catalog'!$L$7:$L$294,P37,1),INDEX('Euro Catalog'!$L$7:$L$228,P37,1)))</x:f>
      </x:c>
      <x:c r="F37" s="4" t="str">
        <x:f>IF(B37="","",IF(P37=0,"Unavailable",IF('Summary Sheet'!$O$4="Shaker",INDEX('Shaker Catalog'!$C$7:$E$294,P37,'Summary Sheet'!$Q$3-2),INDEX('Euro Catalog'!$C$7:$E$228,P37,'Summary Sheet'!$Q$3-2))))</x:f>
      </x:c>
      <x:c r="G37" s="4" t="n">
        <x:f>IF(B37="",0,IF(OR(J37="Excluded",J37="Auto toe kick"),0,IF(J37="Ready",ROUND(C37*F37,2),"CHECK INPUTS")))</x:f>
        <x:v>0</x:v>
      </x:c>
      <x:c r="H37" s="2" t="n">
        <x:f>IF(OR(B37="",P37=0),0,IF('Summary Sheet'!$O$4="Shaker",INDEX('Shaker Catalog'!$H$7:$H$294,P37,1),INDEX('Euro Catalog'!$H$7:$H$228,P37,1)))</x:f>
        <x:v>0</x:v>
      </x:c>
      <x:c r="I37" s="2" t="n">
        <x:f>IF(AND(J37="Ready",ISNUMBER(C37)),H37*C37,0)</x:f>
        <x:v>0</x:v>
      </x:c>
      <x:c r="J37" s="2" t="str">
        <x:f>IF(B37="",IF(AND(ISNUMBER(C37),C37=0),"",IF(C37="","","ENTER SKU")),IF(OR(NOT(ISNUMBER(C37)),C37&lt;0,C37&lt;&gt;INT(C37)),"CHECK QUANTITY",IF(C37=0,"Excluded",IF(P37=0,"UNKNOWN SKU",IF(AND(B37="TK8",'Summary Sheet'!$O$9="Auto"),"Auto toe kick",IF(NOT(ISNUMBER(F37)),"MISSING PRICE",IF(AND(ISNUMBER(SEARCH("Slim",'Summary Sheet'!$O$3)),RIGHT(B37,2)="GD"),"NOT AVAILABLE IN SLIM",IF(Q37&gt;0,"DUPLICATE COMPONENTS",IF(AND(O37&lt;&gt;"",SUMIF($B$6:$B$69,O37,$C$6:$C$69)&lt;SUMIF($B$6:$B$69,B37,$C$6:$C$69)),"ADD "&amp;O37,"Ready")))))))))</x:f>
      </x:c>
      <x:c r="K37" s="2" t="str">
        <x:f>IF(OR(B37="",P37=0),"",IF('Summary Sheet'!$O$4="Shaker",INDEX('Shaker Catalog'!$J$7:$J$294,P37,1),INDEX('Euro Catalog'!$J$7:$J$228,P37,1)))</x:f>
      </x:c>
      <x:c r="L37" s="2" t="n">
        <x:f>IF(OR(B37="",P37=0),0,IF('Summary Sheet'!$O$4="Shaker",INDEX('Shaker Catalog'!$F$7:$F$294,P37,1),INDEX('Euro Catalog'!$F$7:$F$228,P37,1)))</x:f>
        <x:v>0</x:v>
      </x:c>
      <x:c r="M37" s="2" t="n">
        <x:f>IF(OR(B37="",P37=0),0,IF('Summary Sheet'!$O$4="Shaker",INDEX('Shaker Catalog'!$G$7:$G$294,P37,1),INDEX('Euro Catalog'!$G$7:$G$228,P37,1)))</x:f>
        <x:v>0</x:v>
      </x:c>
      <x:c r="N37" s="2" t="n">
        <x:f>IF(AND(J37="Ready",ISNUMBER(C37)),M37*C37,0)</x:f>
        <x:v>0</x:v>
      </x:c>
      <x:c r="O37" s="2" t="str">
        <x:f>IF(OR(B37="",P37=0),"",IF(IF('Summary Sheet'!$O$4="Shaker",INDEX('Shaker Catalog'!$I$7:$I$294,P37,1),INDEX('Euro Catalog'!$I$7:$I$228,P37,1))=0,"",IF('Summary Sheet'!$O$4="Shaker",INDEX('Shaker Catalog'!$I$7:$I$294,P37,1),INDEX('Euro Catalog'!$I$7:$I$228,P37,1))))</x:f>
      </x:c>
      <x:c r="P37" s="2" t="n">
        <x:f>IF(B37="",0,_xlfn.IFNA(IF('Summary Sheet'!$O$4="Shaker",MATCH(B37,'Shaker Catalog'!$A$7:$A$294,0),MATCH(B37,'Euro Catalog'!$A$7:$A$228,0)),0))</x:f>
        <x:v>0</x:v>
      </x:c>
      <x:c r="Q37" s="2" t="n">
        <x:f>IF(B37="",0,IF('Summary Sheet'!$O$4&lt;&gt;"Shaker",0,IF(OR(RIGHT(B37,3)="BOX",RIGHT(B37,3)="FFD"),SUMIF($B$6:$B$69,LEFT(B37,LEN(B37)-3),$C$6:$C$69),IF(OR(LEFT(B37,2)="PC",LEFT(B37,2)="OC"),SUMIF($B$6:$B$69,B37&amp;"BOX",$C$6:$C$69)+SUMIF($B$6:$B$69,B37&amp;"FFD",$C$6:$C$69),0))))</x:f>
        <x:v>0</x:v>
      </x:c>
      <x:c r="R37" s="2"/>
    </x:row>
    <x:row r="38" ht="22" customHeight="1">
      <x:c r="A38" s="2" t="n">
        <x:v>33</x:v>
      </x:c>
      <x:c r="B38" s="12"/>
      <x:c r="C38" s="12" t="str">
        <x:f>IF(B38="","",1)</x:f>
      </x:c>
      <x:c r="D38" s="2" t="str">
        <x:f>IF(B38="","",IF(P38=0,"Unknown SKU",IF('Summary Sheet'!$O$4="Shaker",INDEX('Shaker Catalog'!$B$7:$B$294,P38,1),INDEX('Euro Catalog'!$B$7:$B$228,P38,1))))</x:f>
      </x:c>
      <x:c r="E38" s="2" t="str">
        <x:f>IF(OR(B38="",P38=0),"",IF('Summary Sheet'!$O$4="Shaker",INDEX('Shaker Catalog'!$L$7:$L$294,P38,1),INDEX('Euro Catalog'!$L$7:$L$228,P38,1)))</x:f>
      </x:c>
      <x:c r="F38" s="4" t="str">
        <x:f>IF(B38="","",IF(P38=0,"Unavailable",IF('Summary Sheet'!$O$4="Shaker",INDEX('Shaker Catalog'!$C$7:$E$294,P38,'Summary Sheet'!$Q$3-2),INDEX('Euro Catalog'!$C$7:$E$228,P38,'Summary Sheet'!$Q$3-2))))</x:f>
      </x:c>
      <x:c r="G38" s="4" t="n">
        <x:f>IF(B38="",0,IF(OR(J38="Excluded",J38="Auto toe kick"),0,IF(J38="Ready",ROUND(C38*F38,2),"CHECK INPUTS")))</x:f>
        <x:v>0</x:v>
      </x:c>
      <x:c r="H38" s="2" t="n">
        <x:f>IF(OR(B38="",P38=0),0,IF('Summary Sheet'!$O$4="Shaker",INDEX('Shaker Catalog'!$H$7:$H$294,P38,1),INDEX('Euro Catalog'!$H$7:$H$228,P38,1)))</x:f>
        <x:v>0</x:v>
      </x:c>
      <x:c r="I38" s="2" t="n">
        <x:f>IF(AND(J38="Ready",ISNUMBER(C38)),H38*C38,0)</x:f>
        <x:v>0</x:v>
      </x:c>
      <x:c r="J38" s="2" t="str">
        <x:f>IF(B38="",IF(AND(ISNUMBER(C38),C38=0),"",IF(C38="","","ENTER SKU")),IF(OR(NOT(ISNUMBER(C38)),C38&lt;0,C38&lt;&gt;INT(C38)),"CHECK QUANTITY",IF(C38=0,"Excluded",IF(P38=0,"UNKNOWN SKU",IF(AND(B38="TK8",'Summary Sheet'!$O$9="Auto"),"Auto toe kick",IF(NOT(ISNUMBER(F38)),"MISSING PRICE",IF(AND(ISNUMBER(SEARCH("Slim",'Summary Sheet'!$O$3)),RIGHT(B38,2)="GD"),"NOT AVAILABLE IN SLIM",IF(Q38&gt;0,"DUPLICATE COMPONENTS",IF(AND(O38&lt;&gt;"",SUMIF($B$6:$B$69,O38,$C$6:$C$69)&lt;SUMIF($B$6:$B$69,B38,$C$6:$C$69)),"ADD "&amp;O38,"Ready")))))))))</x:f>
      </x:c>
      <x:c r="K38" s="2" t="str">
        <x:f>IF(OR(B38="",P38=0),"",IF('Summary Sheet'!$O$4="Shaker",INDEX('Shaker Catalog'!$J$7:$J$294,P38,1),INDEX('Euro Catalog'!$J$7:$J$228,P38,1)))</x:f>
      </x:c>
      <x:c r="L38" s="2" t="n">
        <x:f>IF(OR(B38="",P38=0),0,IF('Summary Sheet'!$O$4="Shaker",INDEX('Shaker Catalog'!$F$7:$F$294,P38,1),INDEX('Euro Catalog'!$F$7:$F$228,P38,1)))</x:f>
        <x:v>0</x:v>
      </x:c>
      <x:c r="M38" s="2" t="n">
        <x:f>IF(OR(B38="",P38=0),0,IF('Summary Sheet'!$O$4="Shaker",INDEX('Shaker Catalog'!$G$7:$G$294,P38,1),INDEX('Euro Catalog'!$G$7:$G$228,P38,1)))</x:f>
        <x:v>0</x:v>
      </x:c>
      <x:c r="N38" s="2" t="n">
        <x:f>IF(AND(J38="Ready",ISNUMBER(C38)),M38*C38,0)</x:f>
        <x:v>0</x:v>
      </x:c>
      <x:c r="O38" s="2" t="str">
        <x:f>IF(OR(B38="",P38=0),"",IF(IF('Summary Sheet'!$O$4="Shaker",INDEX('Shaker Catalog'!$I$7:$I$294,P38,1),INDEX('Euro Catalog'!$I$7:$I$228,P38,1))=0,"",IF('Summary Sheet'!$O$4="Shaker",INDEX('Shaker Catalog'!$I$7:$I$294,P38,1),INDEX('Euro Catalog'!$I$7:$I$228,P38,1))))</x:f>
      </x:c>
      <x:c r="P38" s="2" t="n">
        <x:f>IF(B38="",0,_xlfn.IFNA(IF('Summary Sheet'!$O$4="Shaker",MATCH(B38,'Shaker Catalog'!$A$7:$A$294,0),MATCH(B38,'Euro Catalog'!$A$7:$A$228,0)),0))</x:f>
        <x:v>0</x:v>
      </x:c>
      <x:c r="Q38" s="2" t="n">
        <x:f>IF(B38="",0,IF('Summary Sheet'!$O$4&lt;&gt;"Shaker",0,IF(OR(RIGHT(B38,3)="BOX",RIGHT(B38,3)="FFD"),SUMIF($B$6:$B$69,LEFT(B38,LEN(B38)-3),$C$6:$C$69),IF(OR(LEFT(B38,2)="PC",LEFT(B38,2)="OC"),SUMIF($B$6:$B$69,B38&amp;"BOX",$C$6:$C$69)+SUMIF($B$6:$B$69,B38&amp;"FFD",$C$6:$C$69),0))))</x:f>
        <x:v>0</x:v>
      </x:c>
      <x:c r="R38" s="2"/>
    </x:row>
    <x:row r="39" ht="22" customHeight="1">
      <x:c r="A39" s="2" t="n">
        <x:v>34</x:v>
      </x:c>
      <x:c r="B39" s="12"/>
      <x:c r="C39" s="12" t="str">
        <x:f>IF(B39="","",1)</x:f>
      </x:c>
      <x:c r="D39" s="2" t="str">
        <x:f>IF(B39="","",IF(P39=0,"Unknown SKU",IF('Summary Sheet'!$O$4="Shaker",INDEX('Shaker Catalog'!$B$7:$B$294,P39,1),INDEX('Euro Catalog'!$B$7:$B$228,P39,1))))</x:f>
      </x:c>
      <x:c r="E39" s="2" t="str">
        <x:f>IF(OR(B39="",P39=0),"",IF('Summary Sheet'!$O$4="Shaker",INDEX('Shaker Catalog'!$L$7:$L$294,P39,1),INDEX('Euro Catalog'!$L$7:$L$228,P39,1)))</x:f>
      </x:c>
      <x:c r="F39" s="4" t="str">
        <x:f>IF(B39="","",IF(P39=0,"Unavailable",IF('Summary Sheet'!$O$4="Shaker",INDEX('Shaker Catalog'!$C$7:$E$294,P39,'Summary Sheet'!$Q$3-2),INDEX('Euro Catalog'!$C$7:$E$228,P39,'Summary Sheet'!$Q$3-2))))</x:f>
      </x:c>
      <x:c r="G39" s="4" t="n">
        <x:f>IF(B39="",0,IF(OR(J39="Excluded",J39="Auto toe kick"),0,IF(J39="Ready",ROUND(C39*F39,2),"CHECK INPUTS")))</x:f>
        <x:v>0</x:v>
      </x:c>
      <x:c r="H39" s="2" t="n">
        <x:f>IF(OR(B39="",P39=0),0,IF('Summary Sheet'!$O$4="Shaker",INDEX('Shaker Catalog'!$H$7:$H$294,P39,1),INDEX('Euro Catalog'!$H$7:$H$228,P39,1)))</x:f>
        <x:v>0</x:v>
      </x:c>
      <x:c r="I39" s="2" t="n">
        <x:f>IF(AND(J39="Ready",ISNUMBER(C39)),H39*C39,0)</x:f>
        <x:v>0</x:v>
      </x:c>
      <x:c r="J39" s="2" t="str">
        <x:f>IF(B39="",IF(AND(ISNUMBER(C39),C39=0),"",IF(C39="","","ENTER SKU")),IF(OR(NOT(ISNUMBER(C39)),C39&lt;0,C39&lt;&gt;INT(C39)),"CHECK QUANTITY",IF(C39=0,"Excluded",IF(P39=0,"UNKNOWN SKU",IF(AND(B39="TK8",'Summary Sheet'!$O$9="Auto"),"Auto toe kick",IF(NOT(ISNUMBER(F39)),"MISSING PRICE",IF(AND(ISNUMBER(SEARCH("Slim",'Summary Sheet'!$O$3)),RIGHT(B39,2)="GD"),"NOT AVAILABLE IN SLIM",IF(Q39&gt;0,"DUPLICATE COMPONENTS",IF(AND(O39&lt;&gt;"",SUMIF($B$6:$B$69,O39,$C$6:$C$69)&lt;SUMIF($B$6:$B$69,B39,$C$6:$C$69)),"ADD "&amp;O39,"Ready")))))))))</x:f>
      </x:c>
      <x:c r="K39" s="2" t="str">
        <x:f>IF(OR(B39="",P39=0),"",IF('Summary Sheet'!$O$4="Shaker",INDEX('Shaker Catalog'!$J$7:$J$294,P39,1),INDEX('Euro Catalog'!$J$7:$J$228,P39,1)))</x:f>
      </x:c>
      <x:c r="L39" s="2" t="n">
        <x:f>IF(OR(B39="",P39=0),0,IF('Summary Sheet'!$O$4="Shaker",INDEX('Shaker Catalog'!$F$7:$F$294,P39,1),INDEX('Euro Catalog'!$F$7:$F$228,P39,1)))</x:f>
        <x:v>0</x:v>
      </x:c>
      <x:c r="M39" s="2" t="n">
        <x:f>IF(OR(B39="",P39=0),0,IF('Summary Sheet'!$O$4="Shaker",INDEX('Shaker Catalog'!$G$7:$G$294,P39,1),INDEX('Euro Catalog'!$G$7:$G$228,P39,1)))</x:f>
        <x:v>0</x:v>
      </x:c>
      <x:c r="N39" s="2" t="n">
        <x:f>IF(AND(J39="Ready",ISNUMBER(C39)),M39*C39,0)</x:f>
        <x:v>0</x:v>
      </x:c>
      <x:c r="O39" s="2" t="str">
        <x:f>IF(OR(B39="",P39=0),"",IF(IF('Summary Sheet'!$O$4="Shaker",INDEX('Shaker Catalog'!$I$7:$I$294,P39,1),INDEX('Euro Catalog'!$I$7:$I$228,P39,1))=0,"",IF('Summary Sheet'!$O$4="Shaker",INDEX('Shaker Catalog'!$I$7:$I$294,P39,1),INDEX('Euro Catalog'!$I$7:$I$228,P39,1))))</x:f>
      </x:c>
      <x:c r="P39" s="2" t="n">
        <x:f>IF(B39="",0,_xlfn.IFNA(IF('Summary Sheet'!$O$4="Shaker",MATCH(B39,'Shaker Catalog'!$A$7:$A$294,0),MATCH(B39,'Euro Catalog'!$A$7:$A$228,0)),0))</x:f>
        <x:v>0</x:v>
      </x:c>
      <x:c r="Q39" s="2" t="n">
        <x:f>IF(B39="",0,IF('Summary Sheet'!$O$4&lt;&gt;"Shaker",0,IF(OR(RIGHT(B39,3)="BOX",RIGHT(B39,3)="FFD"),SUMIF($B$6:$B$69,LEFT(B39,LEN(B39)-3),$C$6:$C$69),IF(OR(LEFT(B39,2)="PC",LEFT(B39,2)="OC"),SUMIF($B$6:$B$69,B39&amp;"BOX",$C$6:$C$69)+SUMIF($B$6:$B$69,B39&amp;"FFD",$C$6:$C$69),0))))</x:f>
        <x:v>0</x:v>
      </x:c>
      <x:c r="R39" s="2"/>
    </x:row>
    <x:row r="40" ht="22" customHeight="1">
      <x:c r="A40" s="2" t="n">
        <x:v>35</x:v>
      </x:c>
      <x:c r="B40" s="12"/>
      <x:c r="C40" s="12" t="str">
        <x:f>IF(B40="","",1)</x:f>
      </x:c>
      <x:c r="D40" s="2" t="str">
        <x:f>IF(B40="","",IF(P40=0,"Unknown SKU",IF('Summary Sheet'!$O$4="Shaker",INDEX('Shaker Catalog'!$B$7:$B$294,P40,1),INDEX('Euro Catalog'!$B$7:$B$228,P40,1))))</x:f>
      </x:c>
      <x:c r="E40" s="2" t="str">
        <x:f>IF(OR(B40="",P40=0),"",IF('Summary Sheet'!$O$4="Shaker",INDEX('Shaker Catalog'!$L$7:$L$294,P40,1),INDEX('Euro Catalog'!$L$7:$L$228,P40,1)))</x:f>
      </x:c>
      <x:c r="F40" s="4" t="str">
        <x:f>IF(B40="","",IF(P40=0,"Unavailable",IF('Summary Sheet'!$O$4="Shaker",INDEX('Shaker Catalog'!$C$7:$E$294,P40,'Summary Sheet'!$Q$3-2),INDEX('Euro Catalog'!$C$7:$E$228,P40,'Summary Sheet'!$Q$3-2))))</x:f>
      </x:c>
      <x:c r="G40" s="4" t="n">
        <x:f>IF(B40="",0,IF(OR(J40="Excluded",J40="Auto toe kick"),0,IF(J40="Ready",ROUND(C40*F40,2),"CHECK INPUTS")))</x:f>
        <x:v>0</x:v>
      </x:c>
      <x:c r="H40" s="2" t="n">
        <x:f>IF(OR(B40="",P40=0),0,IF('Summary Sheet'!$O$4="Shaker",INDEX('Shaker Catalog'!$H$7:$H$294,P40,1),INDEX('Euro Catalog'!$H$7:$H$228,P40,1)))</x:f>
        <x:v>0</x:v>
      </x:c>
      <x:c r="I40" s="2" t="n">
        <x:f>IF(AND(J40="Ready",ISNUMBER(C40)),H40*C40,0)</x:f>
        <x:v>0</x:v>
      </x:c>
      <x:c r="J40" s="2" t="str">
        <x:f>IF(B40="",IF(AND(ISNUMBER(C40),C40=0),"",IF(C40="","","ENTER SKU")),IF(OR(NOT(ISNUMBER(C40)),C40&lt;0,C40&lt;&gt;INT(C40)),"CHECK QUANTITY",IF(C40=0,"Excluded",IF(P40=0,"UNKNOWN SKU",IF(AND(B40="TK8",'Summary Sheet'!$O$9="Auto"),"Auto toe kick",IF(NOT(ISNUMBER(F40)),"MISSING PRICE",IF(AND(ISNUMBER(SEARCH("Slim",'Summary Sheet'!$O$3)),RIGHT(B40,2)="GD"),"NOT AVAILABLE IN SLIM",IF(Q40&gt;0,"DUPLICATE COMPONENTS",IF(AND(O40&lt;&gt;"",SUMIF($B$6:$B$69,O40,$C$6:$C$69)&lt;SUMIF($B$6:$B$69,B40,$C$6:$C$69)),"ADD "&amp;O40,"Ready")))))))))</x:f>
      </x:c>
      <x:c r="K40" s="2" t="str">
        <x:f>IF(OR(B40="",P40=0),"",IF('Summary Sheet'!$O$4="Shaker",INDEX('Shaker Catalog'!$J$7:$J$294,P40,1),INDEX('Euro Catalog'!$J$7:$J$228,P40,1)))</x:f>
      </x:c>
      <x:c r="L40" s="2" t="n">
        <x:f>IF(OR(B40="",P40=0),0,IF('Summary Sheet'!$O$4="Shaker",INDEX('Shaker Catalog'!$F$7:$F$294,P40,1),INDEX('Euro Catalog'!$F$7:$F$228,P40,1)))</x:f>
        <x:v>0</x:v>
      </x:c>
      <x:c r="M40" s="2" t="n">
        <x:f>IF(OR(B40="",P40=0),0,IF('Summary Sheet'!$O$4="Shaker",INDEX('Shaker Catalog'!$G$7:$G$294,P40,1),INDEX('Euro Catalog'!$G$7:$G$228,P40,1)))</x:f>
        <x:v>0</x:v>
      </x:c>
      <x:c r="N40" s="2" t="n">
        <x:f>IF(AND(J40="Ready",ISNUMBER(C40)),M40*C40,0)</x:f>
        <x:v>0</x:v>
      </x:c>
      <x:c r="O40" s="2" t="str">
        <x:f>IF(OR(B40="",P40=0),"",IF(IF('Summary Sheet'!$O$4="Shaker",INDEX('Shaker Catalog'!$I$7:$I$294,P40,1),INDEX('Euro Catalog'!$I$7:$I$228,P40,1))=0,"",IF('Summary Sheet'!$O$4="Shaker",INDEX('Shaker Catalog'!$I$7:$I$294,P40,1),INDEX('Euro Catalog'!$I$7:$I$228,P40,1))))</x:f>
      </x:c>
      <x:c r="P40" s="2" t="n">
        <x:f>IF(B40="",0,_xlfn.IFNA(IF('Summary Sheet'!$O$4="Shaker",MATCH(B40,'Shaker Catalog'!$A$7:$A$294,0),MATCH(B40,'Euro Catalog'!$A$7:$A$228,0)),0))</x:f>
        <x:v>0</x:v>
      </x:c>
      <x:c r="Q40" s="2" t="n">
        <x:f>IF(B40="",0,IF('Summary Sheet'!$O$4&lt;&gt;"Shaker",0,IF(OR(RIGHT(B40,3)="BOX",RIGHT(B40,3)="FFD"),SUMIF($B$6:$B$69,LEFT(B40,LEN(B40)-3),$C$6:$C$69),IF(OR(LEFT(B40,2)="PC",LEFT(B40,2)="OC"),SUMIF($B$6:$B$69,B40&amp;"BOX",$C$6:$C$69)+SUMIF($B$6:$B$69,B40&amp;"FFD",$C$6:$C$69),0))))</x:f>
        <x:v>0</x:v>
      </x:c>
      <x:c r="R40" s="2"/>
    </x:row>
    <x:row r="41" ht="22" customHeight="1">
      <x:c r="A41" s="2" t="n">
        <x:v>36</x:v>
      </x:c>
      <x:c r="B41" s="12"/>
      <x:c r="C41" s="12" t="str">
        <x:f>IF(B41="","",1)</x:f>
      </x:c>
      <x:c r="D41" s="2" t="str">
        <x:f>IF(B41="","",IF(P41=0,"Unknown SKU",IF('Summary Sheet'!$O$4="Shaker",INDEX('Shaker Catalog'!$B$7:$B$294,P41,1),INDEX('Euro Catalog'!$B$7:$B$228,P41,1))))</x:f>
      </x:c>
      <x:c r="E41" s="2" t="str">
        <x:f>IF(OR(B41="",P41=0),"",IF('Summary Sheet'!$O$4="Shaker",INDEX('Shaker Catalog'!$L$7:$L$294,P41,1),INDEX('Euro Catalog'!$L$7:$L$228,P41,1)))</x:f>
      </x:c>
      <x:c r="F41" s="4" t="str">
        <x:f>IF(B41="","",IF(P41=0,"Unavailable",IF('Summary Sheet'!$O$4="Shaker",INDEX('Shaker Catalog'!$C$7:$E$294,P41,'Summary Sheet'!$Q$3-2),INDEX('Euro Catalog'!$C$7:$E$228,P41,'Summary Sheet'!$Q$3-2))))</x:f>
      </x:c>
      <x:c r="G41" s="4" t="n">
        <x:f>IF(B41="",0,IF(OR(J41="Excluded",J41="Auto toe kick"),0,IF(J41="Ready",ROUND(C41*F41,2),"CHECK INPUTS")))</x:f>
        <x:v>0</x:v>
      </x:c>
      <x:c r="H41" s="2" t="n">
        <x:f>IF(OR(B41="",P41=0),0,IF('Summary Sheet'!$O$4="Shaker",INDEX('Shaker Catalog'!$H$7:$H$294,P41,1),INDEX('Euro Catalog'!$H$7:$H$228,P41,1)))</x:f>
        <x:v>0</x:v>
      </x:c>
      <x:c r="I41" s="2" t="n">
        <x:f>IF(AND(J41="Ready",ISNUMBER(C41)),H41*C41,0)</x:f>
        <x:v>0</x:v>
      </x:c>
      <x:c r="J41" s="2" t="str">
        <x:f>IF(B41="",IF(AND(ISNUMBER(C41),C41=0),"",IF(C41="","","ENTER SKU")),IF(OR(NOT(ISNUMBER(C41)),C41&lt;0,C41&lt;&gt;INT(C41)),"CHECK QUANTITY",IF(C41=0,"Excluded",IF(P41=0,"UNKNOWN SKU",IF(AND(B41="TK8",'Summary Sheet'!$O$9="Auto"),"Auto toe kick",IF(NOT(ISNUMBER(F41)),"MISSING PRICE",IF(AND(ISNUMBER(SEARCH("Slim",'Summary Sheet'!$O$3)),RIGHT(B41,2)="GD"),"NOT AVAILABLE IN SLIM",IF(Q41&gt;0,"DUPLICATE COMPONENTS",IF(AND(O41&lt;&gt;"",SUMIF($B$6:$B$69,O41,$C$6:$C$69)&lt;SUMIF($B$6:$B$69,B41,$C$6:$C$69)),"ADD "&amp;O41,"Ready")))))))))</x:f>
      </x:c>
      <x:c r="K41" s="2" t="str">
        <x:f>IF(OR(B41="",P41=0),"",IF('Summary Sheet'!$O$4="Shaker",INDEX('Shaker Catalog'!$J$7:$J$294,P41,1),INDEX('Euro Catalog'!$J$7:$J$228,P41,1)))</x:f>
      </x:c>
      <x:c r="L41" s="2" t="n">
        <x:f>IF(OR(B41="",P41=0),0,IF('Summary Sheet'!$O$4="Shaker",INDEX('Shaker Catalog'!$F$7:$F$294,P41,1),INDEX('Euro Catalog'!$F$7:$F$228,P41,1)))</x:f>
        <x:v>0</x:v>
      </x:c>
      <x:c r="M41" s="2" t="n">
        <x:f>IF(OR(B41="",P41=0),0,IF('Summary Sheet'!$O$4="Shaker",INDEX('Shaker Catalog'!$G$7:$G$294,P41,1),INDEX('Euro Catalog'!$G$7:$G$228,P41,1)))</x:f>
        <x:v>0</x:v>
      </x:c>
      <x:c r="N41" s="2" t="n">
        <x:f>IF(AND(J41="Ready",ISNUMBER(C41)),M41*C41,0)</x:f>
        <x:v>0</x:v>
      </x:c>
      <x:c r="O41" s="2" t="str">
        <x:f>IF(OR(B41="",P41=0),"",IF(IF('Summary Sheet'!$O$4="Shaker",INDEX('Shaker Catalog'!$I$7:$I$294,P41,1),INDEX('Euro Catalog'!$I$7:$I$228,P41,1))=0,"",IF('Summary Sheet'!$O$4="Shaker",INDEX('Shaker Catalog'!$I$7:$I$294,P41,1),INDEX('Euro Catalog'!$I$7:$I$228,P41,1))))</x:f>
      </x:c>
      <x:c r="P41" s="2" t="n">
        <x:f>IF(B41="",0,_xlfn.IFNA(IF('Summary Sheet'!$O$4="Shaker",MATCH(B41,'Shaker Catalog'!$A$7:$A$294,0),MATCH(B41,'Euro Catalog'!$A$7:$A$228,0)),0))</x:f>
        <x:v>0</x:v>
      </x:c>
      <x:c r="Q41" s="2" t="n">
        <x:f>IF(B41="",0,IF('Summary Sheet'!$O$4&lt;&gt;"Shaker",0,IF(OR(RIGHT(B41,3)="BOX",RIGHT(B41,3)="FFD"),SUMIF($B$6:$B$69,LEFT(B41,LEN(B41)-3),$C$6:$C$69),IF(OR(LEFT(B41,2)="PC",LEFT(B41,2)="OC"),SUMIF($B$6:$B$69,B41&amp;"BOX",$C$6:$C$69)+SUMIF($B$6:$B$69,B41&amp;"FFD",$C$6:$C$69),0))))</x:f>
        <x:v>0</x:v>
      </x:c>
      <x:c r="R41" s="2"/>
    </x:row>
    <x:row r="42" ht="22" customHeight="1">
      <x:c r="A42" s="2" t="n">
        <x:v>37</x:v>
      </x:c>
      <x:c r="B42" s="12"/>
      <x:c r="C42" s="12" t="str">
        <x:f>IF(B42="","",1)</x:f>
      </x:c>
      <x:c r="D42" s="2" t="str">
        <x:f>IF(B42="","",IF(P42=0,"Unknown SKU",IF('Summary Sheet'!$O$4="Shaker",INDEX('Shaker Catalog'!$B$7:$B$294,P42,1),INDEX('Euro Catalog'!$B$7:$B$228,P42,1))))</x:f>
      </x:c>
      <x:c r="E42" s="2" t="str">
        <x:f>IF(OR(B42="",P42=0),"",IF('Summary Sheet'!$O$4="Shaker",INDEX('Shaker Catalog'!$L$7:$L$294,P42,1),INDEX('Euro Catalog'!$L$7:$L$228,P42,1)))</x:f>
      </x:c>
      <x:c r="F42" s="4" t="str">
        <x:f>IF(B42="","",IF(P42=0,"Unavailable",IF('Summary Sheet'!$O$4="Shaker",INDEX('Shaker Catalog'!$C$7:$E$294,P42,'Summary Sheet'!$Q$3-2),INDEX('Euro Catalog'!$C$7:$E$228,P42,'Summary Sheet'!$Q$3-2))))</x:f>
      </x:c>
      <x:c r="G42" s="4" t="n">
        <x:f>IF(B42="",0,IF(OR(J42="Excluded",J42="Auto toe kick"),0,IF(J42="Ready",ROUND(C42*F42,2),"CHECK INPUTS")))</x:f>
        <x:v>0</x:v>
      </x:c>
      <x:c r="H42" s="2" t="n">
        <x:f>IF(OR(B42="",P42=0),0,IF('Summary Sheet'!$O$4="Shaker",INDEX('Shaker Catalog'!$H$7:$H$294,P42,1),INDEX('Euro Catalog'!$H$7:$H$228,P42,1)))</x:f>
        <x:v>0</x:v>
      </x:c>
      <x:c r="I42" s="2" t="n">
        <x:f>IF(AND(J42="Ready",ISNUMBER(C42)),H42*C42,0)</x:f>
        <x:v>0</x:v>
      </x:c>
      <x:c r="J42" s="2" t="str">
        <x:f>IF(B42="",IF(AND(ISNUMBER(C42),C42=0),"",IF(C42="","","ENTER SKU")),IF(OR(NOT(ISNUMBER(C42)),C42&lt;0,C42&lt;&gt;INT(C42)),"CHECK QUANTITY",IF(C42=0,"Excluded",IF(P42=0,"UNKNOWN SKU",IF(AND(B42="TK8",'Summary Sheet'!$O$9="Auto"),"Auto toe kick",IF(NOT(ISNUMBER(F42)),"MISSING PRICE",IF(AND(ISNUMBER(SEARCH("Slim",'Summary Sheet'!$O$3)),RIGHT(B42,2)="GD"),"NOT AVAILABLE IN SLIM",IF(Q42&gt;0,"DUPLICATE COMPONENTS",IF(AND(O42&lt;&gt;"",SUMIF($B$6:$B$69,O42,$C$6:$C$69)&lt;SUMIF($B$6:$B$69,B42,$C$6:$C$69)),"ADD "&amp;O42,"Ready")))))))))</x:f>
      </x:c>
      <x:c r="K42" s="2" t="str">
        <x:f>IF(OR(B42="",P42=0),"",IF('Summary Sheet'!$O$4="Shaker",INDEX('Shaker Catalog'!$J$7:$J$294,P42,1),INDEX('Euro Catalog'!$J$7:$J$228,P42,1)))</x:f>
      </x:c>
      <x:c r="L42" s="2" t="n">
        <x:f>IF(OR(B42="",P42=0),0,IF('Summary Sheet'!$O$4="Shaker",INDEX('Shaker Catalog'!$F$7:$F$294,P42,1),INDEX('Euro Catalog'!$F$7:$F$228,P42,1)))</x:f>
        <x:v>0</x:v>
      </x:c>
      <x:c r="M42" s="2" t="n">
        <x:f>IF(OR(B42="",P42=0),0,IF('Summary Sheet'!$O$4="Shaker",INDEX('Shaker Catalog'!$G$7:$G$294,P42,1),INDEX('Euro Catalog'!$G$7:$G$228,P42,1)))</x:f>
        <x:v>0</x:v>
      </x:c>
      <x:c r="N42" s="2" t="n">
        <x:f>IF(AND(J42="Ready",ISNUMBER(C42)),M42*C42,0)</x:f>
        <x:v>0</x:v>
      </x:c>
      <x:c r="O42" s="2" t="str">
        <x:f>IF(OR(B42="",P42=0),"",IF(IF('Summary Sheet'!$O$4="Shaker",INDEX('Shaker Catalog'!$I$7:$I$294,P42,1),INDEX('Euro Catalog'!$I$7:$I$228,P42,1))=0,"",IF('Summary Sheet'!$O$4="Shaker",INDEX('Shaker Catalog'!$I$7:$I$294,P42,1),INDEX('Euro Catalog'!$I$7:$I$228,P42,1))))</x:f>
      </x:c>
      <x:c r="P42" s="2" t="n">
        <x:f>IF(B42="",0,_xlfn.IFNA(IF('Summary Sheet'!$O$4="Shaker",MATCH(B42,'Shaker Catalog'!$A$7:$A$294,0),MATCH(B42,'Euro Catalog'!$A$7:$A$228,0)),0))</x:f>
        <x:v>0</x:v>
      </x:c>
      <x:c r="Q42" s="2" t="n">
        <x:f>IF(B42="",0,IF('Summary Sheet'!$O$4&lt;&gt;"Shaker",0,IF(OR(RIGHT(B42,3)="BOX",RIGHT(B42,3)="FFD"),SUMIF($B$6:$B$69,LEFT(B42,LEN(B42)-3),$C$6:$C$69),IF(OR(LEFT(B42,2)="PC",LEFT(B42,2)="OC"),SUMIF($B$6:$B$69,B42&amp;"BOX",$C$6:$C$69)+SUMIF($B$6:$B$69,B42&amp;"FFD",$C$6:$C$69),0))))</x:f>
        <x:v>0</x:v>
      </x:c>
      <x:c r="R42" s="2"/>
    </x:row>
    <x:row r="43" ht="22" customHeight="1">
      <x:c r="A43" s="2" t="n">
        <x:v>38</x:v>
      </x:c>
      <x:c r="B43" s="12"/>
      <x:c r="C43" s="12" t="str">
        <x:f>IF(B43="","",1)</x:f>
      </x:c>
      <x:c r="D43" s="2" t="str">
        <x:f>IF(B43="","",IF(P43=0,"Unknown SKU",IF('Summary Sheet'!$O$4="Shaker",INDEX('Shaker Catalog'!$B$7:$B$294,P43,1),INDEX('Euro Catalog'!$B$7:$B$228,P43,1))))</x:f>
      </x:c>
      <x:c r="E43" s="2" t="str">
        <x:f>IF(OR(B43="",P43=0),"",IF('Summary Sheet'!$O$4="Shaker",INDEX('Shaker Catalog'!$L$7:$L$294,P43,1),INDEX('Euro Catalog'!$L$7:$L$228,P43,1)))</x:f>
      </x:c>
      <x:c r="F43" s="4" t="str">
        <x:f>IF(B43="","",IF(P43=0,"Unavailable",IF('Summary Sheet'!$O$4="Shaker",INDEX('Shaker Catalog'!$C$7:$E$294,P43,'Summary Sheet'!$Q$3-2),INDEX('Euro Catalog'!$C$7:$E$228,P43,'Summary Sheet'!$Q$3-2))))</x:f>
      </x:c>
      <x:c r="G43" s="4" t="n">
        <x:f>IF(B43="",0,IF(OR(J43="Excluded",J43="Auto toe kick"),0,IF(J43="Ready",ROUND(C43*F43,2),"CHECK INPUTS")))</x:f>
        <x:v>0</x:v>
      </x:c>
      <x:c r="H43" s="2" t="n">
        <x:f>IF(OR(B43="",P43=0),0,IF('Summary Sheet'!$O$4="Shaker",INDEX('Shaker Catalog'!$H$7:$H$294,P43,1),INDEX('Euro Catalog'!$H$7:$H$228,P43,1)))</x:f>
        <x:v>0</x:v>
      </x:c>
      <x:c r="I43" s="2" t="n">
        <x:f>IF(AND(J43="Ready",ISNUMBER(C43)),H43*C43,0)</x:f>
        <x:v>0</x:v>
      </x:c>
      <x:c r="J43" s="2" t="str">
        <x:f>IF(B43="",IF(AND(ISNUMBER(C43),C43=0),"",IF(C43="","","ENTER SKU")),IF(OR(NOT(ISNUMBER(C43)),C43&lt;0,C43&lt;&gt;INT(C43)),"CHECK QUANTITY",IF(C43=0,"Excluded",IF(P43=0,"UNKNOWN SKU",IF(AND(B43="TK8",'Summary Sheet'!$O$9="Auto"),"Auto toe kick",IF(NOT(ISNUMBER(F43)),"MISSING PRICE",IF(AND(ISNUMBER(SEARCH("Slim",'Summary Sheet'!$O$3)),RIGHT(B43,2)="GD"),"NOT AVAILABLE IN SLIM",IF(Q43&gt;0,"DUPLICATE COMPONENTS",IF(AND(O43&lt;&gt;"",SUMIF($B$6:$B$69,O43,$C$6:$C$69)&lt;SUMIF($B$6:$B$69,B43,$C$6:$C$69)),"ADD "&amp;O43,"Ready")))))))))</x:f>
      </x:c>
      <x:c r="K43" s="2" t="str">
        <x:f>IF(OR(B43="",P43=0),"",IF('Summary Sheet'!$O$4="Shaker",INDEX('Shaker Catalog'!$J$7:$J$294,P43,1),INDEX('Euro Catalog'!$J$7:$J$228,P43,1)))</x:f>
      </x:c>
      <x:c r="L43" s="2" t="n">
        <x:f>IF(OR(B43="",P43=0),0,IF('Summary Sheet'!$O$4="Shaker",INDEX('Shaker Catalog'!$F$7:$F$294,P43,1),INDEX('Euro Catalog'!$F$7:$F$228,P43,1)))</x:f>
        <x:v>0</x:v>
      </x:c>
      <x:c r="M43" s="2" t="n">
        <x:f>IF(OR(B43="",P43=0),0,IF('Summary Sheet'!$O$4="Shaker",INDEX('Shaker Catalog'!$G$7:$G$294,P43,1),INDEX('Euro Catalog'!$G$7:$G$228,P43,1)))</x:f>
        <x:v>0</x:v>
      </x:c>
      <x:c r="N43" s="2" t="n">
        <x:f>IF(AND(J43="Ready",ISNUMBER(C43)),M43*C43,0)</x:f>
        <x:v>0</x:v>
      </x:c>
      <x:c r="O43" s="2" t="str">
        <x:f>IF(OR(B43="",P43=0),"",IF(IF('Summary Sheet'!$O$4="Shaker",INDEX('Shaker Catalog'!$I$7:$I$294,P43,1),INDEX('Euro Catalog'!$I$7:$I$228,P43,1))=0,"",IF('Summary Sheet'!$O$4="Shaker",INDEX('Shaker Catalog'!$I$7:$I$294,P43,1),INDEX('Euro Catalog'!$I$7:$I$228,P43,1))))</x:f>
      </x:c>
      <x:c r="P43" s="2" t="n">
        <x:f>IF(B43="",0,_xlfn.IFNA(IF('Summary Sheet'!$O$4="Shaker",MATCH(B43,'Shaker Catalog'!$A$7:$A$294,0),MATCH(B43,'Euro Catalog'!$A$7:$A$228,0)),0))</x:f>
        <x:v>0</x:v>
      </x:c>
      <x:c r="Q43" s="2" t="n">
        <x:f>IF(B43="",0,IF('Summary Sheet'!$O$4&lt;&gt;"Shaker",0,IF(OR(RIGHT(B43,3)="BOX",RIGHT(B43,3)="FFD"),SUMIF($B$6:$B$69,LEFT(B43,LEN(B43)-3),$C$6:$C$69),IF(OR(LEFT(B43,2)="PC",LEFT(B43,2)="OC"),SUMIF($B$6:$B$69,B43&amp;"BOX",$C$6:$C$69)+SUMIF($B$6:$B$69,B43&amp;"FFD",$C$6:$C$69),0))))</x:f>
        <x:v>0</x:v>
      </x:c>
      <x:c r="R43" s="2"/>
    </x:row>
    <x:row r="44" ht="22" customHeight="1">
      <x:c r="A44" s="2" t="n">
        <x:v>39</x:v>
      </x:c>
      <x:c r="B44" s="12"/>
      <x:c r="C44" s="12" t="str">
        <x:f>IF(B44="","",1)</x:f>
      </x:c>
      <x:c r="D44" s="2" t="str">
        <x:f>IF(B44="","",IF(P44=0,"Unknown SKU",IF('Summary Sheet'!$O$4="Shaker",INDEX('Shaker Catalog'!$B$7:$B$294,P44,1),INDEX('Euro Catalog'!$B$7:$B$228,P44,1))))</x:f>
      </x:c>
      <x:c r="E44" s="2" t="str">
        <x:f>IF(OR(B44="",P44=0),"",IF('Summary Sheet'!$O$4="Shaker",INDEX('Shaker Catalog'!$L$7:$L$294,P44,1),INDEX('Euro Catalog'!$L$7:$L$228,P44,1)))</x:f>
      </x:c>
      <x:c r="F44" s="4" t="str">
        <x:f>IF(B44="","",IF(P44=0,"Unavailable",IF('Summary Sheet'!$O$4="Shaker",INDEX('Shaker Catalog'!$C$7:$E$294,P44,'Summary Sheet'!$Q$3-2),INDEX('Euro Catalog'!$C$7:$E$228,P44,'Summary Sheet'!$Q$3-2))))</x:f>
      </x:c>
      <x:c r="G44" s="4" t="n">
        <x:f>IF(B44="",0,IF(OR(J44="Excluded",J44="Auto toe kick"),0,IF(J44="Ready",ROUND(C44*F44,2),"CHECK INPUTS")))</x:f>
        <x:v>0</x:v>
      </x:c>
      <x:c r="H44" s="2" t="n">
        <x:f>IF(OR(B44="",P44=0),0,IF('Summary Sheet'!$O$4="Shaker",INDEX('Shaker Catalog'!$H$7:$H$294,P44,1),INDEX('Euro Catalog'!$H$7:$H$228,P44,1)))</x:f>
        <x:v>0</x:v>
      </x:c>
      <x:c r="I44" s="2" t="n">
        <x:f>IF(AND(J44="Ready",ISNUMBER(C44)),H44*C44,0)</x:f>
        <x:v>0</x:v>
      </x:c>
      <x:c r="J44" s="2" t="str">
        <x:f>IF(B44="",IF(AND(ISNUMBER(C44),C44=0),"",IF(C44="","","ENTER SKU")),IF(OR(NOT(ISNUMBER(C44)),C44&lt;0,C44&lt;&gt;INT(C44)),"CHECK QUANTITY",IF(C44=0,"Excluded",IF(P44=0,"UNKNOWN SKU",IF(AND(B44="TK8",'Summary Sheet'!$O$9="Auto"),"Auto toe kick",IF(NOT(ISNUMBER(F44)),"MISSING PRICE",IF(AND(ISNUMBER(SEARCH("Slim",'Summary Sheet'!$O$3)),RIGHT(B44,2)="GD"),"NOT AVAILABLE IN SLIM",IF(Q44&gt;0,"DUPLICATE COMPONENTS",IF(AND(O44&lt;&gt;"",SUMIF($B$6:$B$69,O44,$C$6:$C$69)&lt;SUMIF($B$6:$B$69,B44,$C$6:$C$69)),"ADD "&amp;O44,"Ready")))))))))</x:f>
      </x:c>
      <x:c r="K44" s="2" t="str">
        <x:f>IF(OR(B44="",P44=0),"",IF('Summary Sheet'!$O$4="Shaker",INDEX('Shaker Catalog'!$J$7:$J$294,P44,1),INDEX('Euro Catalog'!$J$7:$J$228,P44,1)))</x:f>
      </x:c>
      <x:c r="L44" s="2" t="n">
        <x:f>IF(OR(B44="",P44=0),0,IF('Summary Sheet'!$O$4="Shaker",INDEX('Shaker Catalog'!$F$7:$F$294,P44,1),INDEX('Euro Catalog'!$F$7:$F$228,P44,1)))</x:f>
        <x:v>0</x:v>
      </x:c>
      <x:c r="M44" s="2" t="n">
        <x:f>IF(OR(B44="",P44=0),0,IF('Summary Sheet'!$O$4="Shaker",INDEX('Shaker Catalog'!$G$7:$G$294,P44,1),INDEX('Euro Catalog'!$G$7:$G$228,P44,1)))</x:f>
        <x:v>0</x:v>
      </x:c>
      <x:c r="N44" s="2" t="n">
        <x:f>IF(AND(J44="Ready",ISNUMBER(C44)),M44*C44,0)</x:f>
        <x:v>0</x:v>
      </x:c>
      <x:c r="O44" s="2" t="str">
        <x:f>IF(OR(B44="",P44=0),"",IF(IF('Summary Sheet'!$O$4="Shaker",INDEX('Shaker Catalog'!$I$7:$I$294,P44,1),INDEX('Euro Catalog'!$I$7:$I$228,P44,1))=0,"",IF('Summary Sheet'!$O$4="Shaker",INDEX('Shaker Catalog'!$I$7:$I$294,P44,1),INDEX('Euro Catalog'!$I$7:$I$228,P44,1))))</x:f>
      </x:c>
      <x:c r="P44" s="2" t="n">
        <x:f>IF(B44="",0,_xlfn.IFNA(IF('Summary Sheet'!$O$4="Shaker",MATCH(B44,'Shaker Catalog'!$A$7:$A$294,0),MATCH(B44,'Euro Catalog'!$A$7:$A$228,0)),0))</x:f>
        <x:v>0</x:v>
      </x:c>
      <x:c r="Q44" s="2" t="n">
        <x:f>IF(B44="",0,IF('Summary Sheet'!$O$4&lt;&gt;"Shaker",0,IF(OR(RIGHT(B44,3)="BOX",RIGHT(B44,3)="FFD"),SUMIF($B$6:$B$69,LEFT(B44,LEN(B44)-3),$C$6:$C$69),IF(OR(LEFT(B44,2)="PC",LEFT(B44,2)="OC"),SUMIF($B$6:$B$69,B44&amp;"BOX",$C$6:$C$69)+SUMIF($B$6:$B$69,B44&amp;"FFD",$C$6:$C$69),0))))</x:f>
        <x:v>0</x:v>
      </x:c>
      <x:c r="R44" s="2"/>
    </x:row>
    <x:row r="45" ht="22" customHeight="1">
      <x:c r="A45" s="2" t="n">
        <x:v>40</x:v>
      </x:c>
      <x:c r="B45" s="12"/>
      <x:c r="C45" s="12" t="str">
        <x:f>IF(B45="","",1)</x:f>
      </x:c>
      <x:c r="D45" s="2" t="str">
        <x:f>IF(B45="","",IF(P45=0,"Unknown SKU",IF('Summary Sheet'!$O$4="Shaker",INDEX('Shaker Catalog'!$B$7:$B$294,P45,1),INDEX('Euro Catalog'!$B$7:$B$228,P45,1))))</x:f>
      </x:c>
      <x:c r="E45" s="2" t="str">
        <x:f>IF(OR(B45="",P45=0),"",IF('Summary Sheet'!$O$4="Shaker",INDEX('Shaker Catalog'!$L$7:$L$294,P45,1),INDEX('Euro Catalog'!$L$7:$L$228,P45,1)))</x:f>
      </x:c>
      <x:c r="F45" s="4" t="str">
        <x:f>IF(B45="","",IF(P45=0,"Unavailable",IF('Summary Sheet'!$O$4="Shaker",INDEX('Shaker Catalog'!$C$7:$E$294,P45,'Summary Sheet'!$Q$3-2),INDEX('Euro Catalog'!$C$7:$E$228,P45,'Summary Sheet'!$Q$3-2))))</x:f>
      </x:c>
      <x:c r="G45" s="4" t="n">
        <x:f>IF(B45="",0,IF(OR(J45="Excluded",J45="Auto toe kick"),0,IF(J45="Ready",ROUND(C45*F45,2),"CHECK INPUTS")))</x:f>
        <x:v>0</x:v>
      </x:c>
      <x:c r="H45" s="2" t="n">
        <x:f>IF(OR(B45="",P45=0),0,IF('Summary Sheet'!$O$4="Shaker",INDEX('Shaker Catalog'!$H$7:$H$294,P45,1),INDEX('Euro Catalog'!$H$7:$H$228,P45,1)))</x:f>
        <x:v>0</x:v>
      </x:c>
      <x:c r="I45" s="2" t="n">
        <x:f>IF(AND(J45="Ready",ISNUMBER(C45)),H45*C45,0)</x:f>
        <x:v>0</x:v>
      </x:c>
      <x:c r="J45" s="2" t="str">
        <x:f>IF(B45="",IF(AND(ISNUMBER(C45),C45=0),"",IF(C45="","","ENTER SKU")),IF(OR(NOT(ISNUMBER(C45)),C45&lt;0,C45&lt;&gt;INT(C45)),"CHECK QUANTITY",IF(C45=0,"Excluded",IF(P45=0,"UNKNOWN SKU",IF(AND(B45="TK8",'Summary Sheet'!$O$9="Auto"),"Auto toe kick",IF(NOT(ISNUMBER(F45)),"MISSING PRICE",IF(AND(ISNUMBER(SEARCH("Slim",'Summary Sheet'!$O$3)),RIGHT(B45,2)="GD"),"NOT AVAILABLE IN SLIM",IF(Q45&gt;0,"DUPLICATE COMPONENTS",IF(AND(O45&lt;&gt;"",SUMIF($B$6:$B$69,O45,$C$6:$C$69)&lt;SUMIF($B$6:$B$69,B45,$C$6:$C$69)),"ADD "&amp;O45,"Ready")))))))))</x:f>
      </x:c>
      <x:c r="K45" s="2" t="str">
        <x:f>IF(OR(B45="",P45=0),"",IF('Summary Sheet'!$O$4="Shaker",INDEX('Shaker Catalog'!$J$7:$J$294,P45,1),INDEX('Euro Catalog'!$J$7:$J$228,P45,1)))</x:f>
      </x:c>
      <x:c r="L45" s="2" t="n">
        <x:f>IF(OR(B45="",P45=0),0,IF('Summary Sheet'!$O$4="Shaker",INDEX('Shaker Catalog'!$F$7:$F$294,P45,1),INDEX('Euro Catalog'!$F$7:$F$228,P45,1)))</x:f>
        <x:v>0</x:v>
      </x:c>
      <x:c r="M45" s="2" t="n">
        <x:f>IF(OR(B45="",P45=0),0,IF('Summary Sheet'!$O$4="Shaker",INDEX('Shaker Catalog'!$G$7:$G$294,P45,1),INDEX('Euro Catalog'!$G$7:$G$228,P45,1)))</x:f>
        <x:v>0</x:v>
      </x:c>
      <x:c r="N45" s="2" t="n">
        <x:f>IF(AND(J45="Ready",ISNUMBER(C45)),M45*C45,0)</x:f>
        <x:v>0</x:v>
      </x:c>
      <x:c r="O45" s="2" t="str">
        <x:f>IF(OR(B45="",P45=0),"",IF(IF('Summary Sheet'!$O$4="Shaker",INDEX('Shaker Catalog'!$I$7:$I$294,P45,1),INDEX('Euro Catalog'!$I$7:$I$228,P45,1))=0,"",IF('Summary Sheet'!$O$4="Shaker",INDEX('Shaker Catalog'!$I$7:$I$294,P45,1),INDEX('Euro Catalog'!$I$7:$I$228,P45,1))))</x:f>
      </x:c>
      <x:c r="P45" s="2" t="n">
        <x:f>IF(B45="",0,_xlfn.IFNA(IF('Summary Sheet'!$O$4="Shaker",MATCH(B45,'Shaker Catalog'!$A$7:$A$294,0),MATCH(B45,'Euro Catalog'!$A$7:$A$228,0)),0))</x:f>
        <x:v>0</x:v>
      </x:c>
      <x:c r="Q45" s="2" t="n">
        <x:f>IF(B45="",0,IF('Summary Sheet'!$O$4&lt;&gt;"Shaker",0,IF(OR(RIGHT(B45,3)="BOX",RIGHT(B45,3)="FFD"),SUMIF($B$6:$B$69,LEFT(B45,LEN(B45)-3),$C$6:$C$69),IF(OR(LEFT(B45,2)="PC",LEFT(B45,2)="OC"),SUMIF($B$6:$B$69,B45&amp;"BOX",$C$6:$C$69)+SUMIF($B$6:$B$69,B45&amp;"FFD",$C$6:$C$69),0))))</x:f>
        <x:v>0</x:v>
      </x:c>
      <x:c r="R45" s="2"/>
    </x:row>
    <x:row r="46" ht="22" customHeight="1">
      <x:c r="A46" s="2" t="n">
        <x:v>41</x:v>
      </x:c>
      <x:c r="B46" s="12"/>
      <x:c r="C46" s="12" t="str">
        <x:f>IF(B46="","",1)</x:f>
      </x:c>
      <x:c r="D46" s="2" t="str">
        <x:f>IF(B46="","",IF(P46=0,"Unknown SKU",IF('Summary Sheet'!$O$4="Shaker",INDEX('Shaker Catalog'!$B$7:$B$294,P46,1),INDEX('Euro Catalog'!$B$7:$B$228,P46,1))))</x:f>
      </x:c>
      <x:c r="E46" s="2" t="str">
        <x:f>IF(OR(B46="",P46=0),"",IF('Summary Sheet'!$O$4="Shaker",INDEX('Shaker Catalog'!$L$7:$L$294,P46,1),INDEX('Euro Catalog'!$L$7:$L$228,P46,1)))</x:f>
      </x:c>
      <x:c r="F46" s="4" t="str">
        <x:f>IF(B46="","",IF(P46=0,"Unavailable",IF('Summary Sheet'!$O$4="Shaker",INDEX('Shaker Catalog'!$C$7:$E$294,P46,'Summary Sheet'!$Q$3-2),INDEX('Euro Catalog'!$C$7:$E$228,P46,'Summary Sheet'!$Q$3-2))))</x:f>
      </x:c>
      <x:c r="G46" s="4" t="n">
        <x:f>IF(B46="",0,IF(OR(J46="Excluded",J46="Auto toe kick"),0,IF(J46="Ready",ROUND(C46*F46,2),"CHECK INPUTS")))</x:f>
        <x:v>0</x:v>
      </x:c>
      <x:c r="H46" s="2" t="n">
        <x:f>IF(OR(B46="",P46=0),0,IF('Summary Sheet'!$O$4="Shaker",INDEX('Shaker Catalog'!$H$7:$H$294,P46,1),INDEX('Euro Catalog'!$H$7:$H$228,P46,1)))</x:f>
        <x:v>0</x:v>
      </x:c>
      <x:c r="I46" s="2" t="n">
        <x:f>IF(AND(J46="Ready",ISNUMBER(C46)),H46*C46,0)</x:f>
        <x:v>0</x:v>
      </x:c>
      <x:c r="J46" s="2" t="str">
        <x:f>IF(B46="",IF(AND(ISNUMBER(C46),C46=0),"",IF(C46="","","ENTER SKU")),IF(OR(NOT(ISNUMBER(C46)),C46&lt;0,C46&lt;&gt;INT(C46)),"CHECK QUANTITY",IF(C46=0,"Excluded",IF(P46=0,"UNKNOWN SKU",IF(AND(B46="TK8",'Summary Sheet'!$O$9="Auto"),"Auto toe kick",IF(NOT(ISNUMBER(F46)),"MISSING PRICE",IF(AND(ISNUMBER(SEARCH("Slim",'Summary Sheet'!$O$3)),RIGHT(B46,2)="GD"),"NOT AVAILABLE IN SLIM",IF(Q46&gt;0,"DUPLICATE COMPONENTS",IF(AND(O46&lt;&gt;"",SUMIF($B$6:$B$69,O46,$C$6:$C$69)&lt;SUMIF($B$6:$B$69,B46,$C$6:$C$69)),"ADD "&amp;O46,"Ready")))))))))</x:f>
      </x:c>
      <x:c r="K46" s="2" t="str">
        <x:f>IF(OR(B46="",P46=0),"",IF('Summary Sheet'!$O$4="Shaker",INDEX('Shaker Catalog'!$J$7:$J$294,P46,1),INDEX('Euro Catalog'!$J$7:$J$228,P46,1)))</x:f>
      </x:c>
      <x:c r="L46" s="2" t="n">
        <x:f>IF(OR(B46="",P46=0),0,IF('Summary Sheet'!$O$4="Shaker",INDEX('Shaker Catalog'!$F$7:$F$294,P46,1),INDEX('Euro Catalog'!$F$7:$F$228,P46,1)))</x:f>
        <x:v>0</x:v>
      </x:c>
      <x:c r="M46" s="2" t="n">
        <x:f>IF(OR(B46="",P46=0),0,IF('Summary Sheet'!$O$4="Shaker",INDEX('Shaker Catalog'!$G$7:$G$294,P46,1),INDEX('Euro Catalog'!$G$7:$G$228,P46,1)))</x:f>
        <x:v>0</x:v>
      </x:c>
      <x:c r="N46" s="2" t="n">
        <x:f>IF(AND(J46="Ready",ISNUMBER(C46)),M46*C46,0)</x:f>
        <x:v>0</x:v>
      </x:c>
      <x:c r="O46" s="2" t="str">
        <x:f>IF(OR(B46="",P46=0),"",IF(IF('Summary Sheet'!$O$4="Shaker",INDEX('Shaker Catalog'!$I$7:$I$294,P46,1),INDEX('Euro Catalog'!$I$7:$I$228,P46,1))=0,"",IF('Summary Sheet'!$O$4="Shaker",INDEX('Shaker Catalog'!$I$7:$I$294,P46,1),INDEX('Euro Catalog'!$I$7:$I$228,P46,1))))</x:f>
      </x:c>
      <x:c r="P46" s="2" t="n">
        <x:f>IF(B46="",0,_xlfn.IFNA(IF('Summary Sheet'!$O$4="Shaker",MATCH(B46,'Shaker Catalog'!$A$7:$A$294,0),MATCH(B46,'Euro Catalog'!$A$7:$A$228,0)),0))</x:f>
        <x:v>0</x:v>
      </x:c>
      <x:c r="Q46" s="2" t="n">
        <x:f>IF(B46="",0,IF('Summary Sheet'!$O$4&lt;&gt;"Shaker",0,IF(OR(RIGHT(B46,3)="BOX",RIGHT(B46,3)="FFD"),SUMIF($B$6:$B$69,LEFT(B46,LEN(B46)-3),$C$6:$C$69),IF(OR(LEFT(B46,2)="PC",LEFT(B46,2)="OC"),SUMIF($B$6:$B$69,B46&amp;"BOX",$C$6:$C$69)+SUMIF($B$6:$B$69,B46&amp;"FFD",$C$6:$C$69),0))))</x:f>
        <x:v>0</x:v>
      </x:c>
      <x:c r="R46" s="2"/>
    </x:row>
    <x:row r="47" ht="22" customHeight="1">
      <x:c r="A47" s="2" t="n">
        <x:v>42</x:v>
      </x:c>
      <x:c r="B47" s="12"/>
      <x:c r="C47" s="12" t="str">
        <x:f>IF(B47="","",1)</x:f>
      </x:c>
      <x:c r="D47" s="2" t="str">
        <x:f>IF(B47="","",IF(P47=0,"Unknown SKU",IF('Summary Sheet'!$O$4="Shaker",INDEX('Shaker Catalog'!$B$7:$B$294,P47,1),INDEX('Euro Catalog'!$B$7:$B$228,P47,1))))</x:f>
      </x:c>
      <x:c r="E47" s="2" t="str">
        <x:f>IF(OR(B47="",P47=0),"",IF('Summary Sheet'!$O$4="Shaker",INDEX('Shaker Catalog'!$L$7:$L$294,P47,1),INDEX('Euro Catalog'!$L$7:$L$228,P47,1)))</x:f>
      </x:c>
      <x:c r="F47" s="4" t="str">
        <x:f>IF(B47="","",IF(P47=0,"Unavailable",IF('Summary Sheet'!$O$4="Shaker",INDEX('Shaker Catalog'!$C$7:$E$294,P47,'Summary Sheet'!$Q$3-2),INDEX('Euro Catalog'!$C$7:$E$228,P47,'Summary Sheet'!$Q$3-2))))</x:f>
      </x:c>
      <x:c r="G47" s="4" t="n">
        <x:f>IF(B47="",0,IF(OR(J47="Excluded",J47="Auto toe kick"),0,IF(J47="Ready",ROUND(C47*F47,2),"CHECK INPUTS")))</x:f>
        <x:v>0</x:v>
      </x:c>
      <x:c r="H47" s="2" t="n">
        <x:f>IF(OR(B47="",P47=0),0,IF('Summary Sheet'!$O$4="Shaker",INDEX('Shaker Catalog'!$H$7:$H$294,P47,1),INDEX('Euro Catalog'!$H$7:$H$228,P47,1)))</x:f>
        <x:v>0</x:v>
      </x:c>
      <x:c r="I47" s="2" t="n">
        <x:f>IF(AND(J47="Ready",ISNUMBER(C47)),H47*C47,0)</x:f>
        <x:v>0</x:v>
      </x:c>
      <x:c r="J47" s="2" t="str">
        <x:f>IF(B47="",IF(AND(ISNUMBER(C47),C47=0),"",IF(C47="","","ENTER SKU")),IF(OR(NOT(ISNUMBER(C47)),C47&lt;0,C47&lt;&gt;INT(C47)),"CHECK QUANTITY",IF(C47=0,"Excluded",IF(P47=0,"UNKNOWN SKU",IF(AND(B47="TK8",'Summary Sheet'!$O$9="Auto"),"Auto toe kick",IF(NOT(ISNUMBER(F47)),"MISSING PRICE",IF(AND(ISNUMBER(SEARCH("Slim",'Summary Sheet'!$O$3)),RIGHT(B47,2)="GD"),"NOT AVAILABLE IN SLIM",IF(Q47&gt;0,"DUPLICATE COMPONENTS",IF(AND(O47&lt;&gt;"",SUMIF($B$6:$B$69,O47,$C$6:$C$69)&lt;SUMIF($B$6:$B$69,B47,$C$6:$C$69)),"ADD "&amp;O47,"Ready")))))))))</x:f>
      </x:c>
      <x:c r="K47" s="2" t="str">
        <x:f>IF(OR(B47="",P47=0),"",IF('Summary Sheet'!$O$4="Shaker",INDEX('Shaker Catalog'!$J$7:$J$294,P47,1),INDEX('Euro Catalog'!$J$7:$J$228,P47,1)))</x:f>
      </x:c>
      <x:c r="L47" s="2" t="n">
        <x:f>IF(OR(B47="",P47=0),0,IF('Summary Sheet'!$O$4="Shaker",INDEX('Shaker Catalog'!$F$7:$F$294,P47,1),INDEX('Euro Catalog'!$F$7:$F$228,P47,1)))</x:f>
        <x:v>0</x:v>
      </x:c>
      <x:c r="M47" s="2" t="n">
        <x:f>IF(OR(B47="",P47=0),0,IF('Summary Sheet'!$O$4="Shaker",INDEX('Shaker Catalog'!$G$7:$G$294,P47,1),INDEX('Euro Catalog'!$G$7:$G$228,P47,1)))</x:f>
        <x:v>0</x:v>
      </x:c>
      <x:c r="N47" s="2" t="n">
        <x:f>IF(AND(J47="Ready",ISNUMBER(C47)),M47*C47,0)</x:f>
        <x:v>0</x:v>
      </x:c>
      <x:c r="O47" s="2" t="str">
        <x:f>IF(OR(B47="",P47=0),"",IF(IF('Summary Sheet'!$O$4="Shaker",INDEX('Shaker Catalog'!$I$7:$I$294,P47,1),INDEX('Euro Catalog'!$I$7:$I$228,P47,1))=0,"",IF('Summary Sheet'!$O$4="Shaker",INDEX('Shaker Catalog'!$I$7:$I$294,P47,1),INDEX('Euro Catalog'!$I$7:$I$228,P47,1))))</x:f>
      </x:c>
      <x:c r="P47" s="2" t="n">
        <x:f>IF(B47="",0,_xlfn.IFNA(IF('Summary Sheet'!$O$4="Shaker",MATCH(B47,'Shaker Catalog'!$A$7:$A$294,0),MATCH(B47,'Euro Catalog'!$A$7:$A$228,0)),0))</x:f>
        <x:v>0</x:v>
      </x:c>
      <x:c r="Q47" s="2" t="n">
        <x:f>IF(B47="",0,IF('Summary Sheet'!$O$4&lt;&gt;"Shaker",0,IF(OR(RIGHT(B47,3)="BOX",RIGHT(B47,3)="FFD"),SUMIF($B$6:$B$69,LEFT(B47,LEN(B47)-3),$C$6:$C$69),IF(OR(LEFT(B47,2)="PC",LEFT(B47,2)="OC"),SUMIF($B$6:$B$69,B47&amp;"BOX",$C$6:$C$69)+SUMIF($B$6:$B$69,B47&amp;"FFD",$C$6:$C$69),0))))</x:f>
        <x:v>0</x:v>
      </x:c>
      <x:c r="R47" s="2"/>
    </x:row>
    <x:row r="48" ht="22" customHeight="1">
      <x:c r="A48" s="2" t="n">
        <x:v>43</x:v>
      </x:c>
      <x:c r="B48" s="12"/>
      <x:c r="C48" s="12" t="str">
        <x:f>IF(B48="","",1)</x:f>
      </x:c>
      <x:c r="D48" s="2" t="str">
        <x:f>IF(B48="","",IF(P48=0,"Unknown SKU",IF('Summary Sheet'!$O$4="Shaker",INDEX('Shaker Catalog'!$B$7:$B$294,P48,1),INDEX('Euro Catalog'!$B$7:$B$228,P48,1))))</x:f>
      </x:c>
      <x:c r="E48" s="2" t="str">
        <x:f>IF(OR(B48="",P48=0),"",IF('Summary Sheet'!$O$4="Shaker",INDEX('Shaker Catalog'!$L$7:$L$294,P48,1),INDEX('Euro Catalog'!$L$7:$L$228,P48,1)))</x:f>
      </x:c>
      <x:c r="F48" s="4" t="str">
        <x:f>IF(B48="","",IF(P48=0,"Unavailable",IF('Summary Sheet'!$O$4="Shaker",INDEX('Shaker Catalog'!$C$7:$E$294,P48,'Summary Sheet'!$Q$3-2),INDEX('Euro Catalog'!$C$7:$E$228,P48,'Summary Sheet'!$Q$3-2))))</x:f>
      </x:c>
      <x:c r="G48" s="4" t="n">
        <x:f>IF(B48="",0,IF(OR(J48="Excluded",J48="Auto toe kick"),0,IF(J48="Ready",ROUND(C48*F48,2),"CHECK INPUTS")))</x:f>
        <x:v>0</x:v>
      </x:c>
      <x:c r="H48" s="2" t="n">
        <x:f>IF(OR(B48="",P48=0),0,IF('Summary Sheet'!$O$4="Shaker",INDEX('Shaker Catalog'!$H$7:$H$294,P48,1),INDEX('Euro Catalog'!$H$7:$H$228,P48,1)))</x:f>
        <x:v>0</x:v>
      </x:c>
      <x:c r="I48" s="2" t="n">
        <x:f>IF(AND(J48="Ready",ISNUMBER(C48)),H48*C48,0)</x:f>
        <x:v>0</x:v>
      </x:c>
      <x:c r="J48" s="2" t="str">
        <x:f>IF(B48="",IF(AND(ISNUMBER(C48),C48=0),"",IF(C48="","","ENTER SKU")),IF(OR(NOT(ISNUMBER(C48)),C48&lt;0,C48&lt;&gt;INT(C48)),"CHECK QUANTITY",IF(C48=0,"Excluded",IF(P48=0,"UNKNOWN SKU",IF(AND(B48="TK8",'Summary Sheet'!$O$9="Auto"),"Auto toe kick",IF(NOT(ISNUMBER(F48)),"MISSING PRICE",IF(AND(ISNUMBER(SEARCH("Slim",'Summary Sheet'!$O$3)),RIGHT(B48,2)="GD"),"NOT AVAILABLE IN SLIM",IF(Q48&gt;0,"DUPLICATE COMPONENTS",IF(AND(O48&lt;&gt;"",SUMIF($B$6:$B$69,O48,$C$6:$C$69)&lt;SUMIF($B$6:$B$69,B48,$C$6:$C$69)),"ADD "&amp;O48,"Ready")))))))))</x:f>
      </x:c>
      <x:c r="K48" s="2" t="str">
        <x:f>IF(OR(B48="",P48=0),"",IF('Summary Sheet'!$O$4="Shaker",INDEX('Shaker Catalog'!$J$7:$J$294,P48,1),INDEX('Euro Catalog'!$J$7:$J$228,P48,1)))</x:f>
      </x:c>
      <x:c r="L48" s="2" t="n">
        <x:f>IF(OR(B48="",P48=0),0,IF('Summary Sheet'!$O$4="Shaker",INDEX('Shaker Catalog'!$F$7:$F$294,P48,1),INDEX('Euro Catalog'!$F$7:$F$228,P48,1)))</x:f>
        <x:v>0</x:v>
      </x:c>
      <x:c r="M48" s="2" t="n">
        <x:f>IF(OR(B48="",P48=0),0,IF('Summary Sheet'!$O$4="Shaker",INDEX('Shaker Catalog'!$G$7:$G$294,P48,1),INDEX('Euro Catalog'!$G$7:$G$228,P48,1)))</x:f>
        <x:v>0</x:v>
      </x:c>
      <x:c r="N48" s="2" t="n">
        <x:f>IF(AND(J48="Ready",ISNUMBER(C48)),M48*C48,0)</x:f>
        <x:v>0</x:v>
      </x:c>
      <x:c r="O48" s="2" t="str">
        <x:f>IF(OR(B48="",P48=0),"",IF(IF('Summary Sheet'!$O$4="Shaker",INDEX('Shaker Catalog'!$I$7:$I$294,P48,1),INDEX('Euro Catalog'!$I$7:$I$228,P48,1))=0,"",IF('Summary Sheet'!$O$4="Shaker",INDEX('Shaker Catalog'!$I$7:$I$294,P48,1),INDEX('Euro Catalog'!$I$7:$I$228,P48,1))))</x:f>
      </x:c>
      <x:c r="P48" s="2" t="n">
        <x:f>IF(B48="",0,_xlfn.IFNA(IF('Summary Sheet'!$O$4="Shaker",MATCH(B48,'Shaker Catalog'!$A$7:$A$294,0),MATCH(B48,'Euro Catalog'!$A$7:$A$228,0)),0))</x:f>
        <x:v>0</x:v>
      </x:c>
      <x:c r="Q48" s="2" t="n">
        <x:f>IF(B48="",0,IF('Summary Sheet'!$O$4&lt;&gt;"Shaker",0,IF(OR(RIGHT(B48,3)="BOX",RIGHT(B48,3)="FFD"),SUMIF($B$6:$B$69,LEFT(B48,LEN(B48)-3),$C$6:$C$69),IF(OR(LEFT(B48,2)="PC",LEFT(B48,2)="OC"),SUMIF($B$6:$B$69,B48&amp;"BOX",$C$6:$C$69)+SUMIF($B$6:$B$69,B48&amp;"FFD",$C$6:$C$69),0))))</x:f>
        <x:v>0</x:v>
      </x:c>
      <x:c r="R48" s="2"/>
    </x:row>
    <x:row r="49" ht="22" customHeight="1">
      <x:c r="A49" s="2" t="n">
        <x:v>44</x:v>
      </x:c>
      <x:c r="B49" s="12"/>
      <x:c r="C49" s="12" t="str">
        <x:f>IF(B49="","",1)</x:f>
      </x:c>
      <x:c r="D49" s="2" t="str">
        <x:f>IF(B49="","",IF(P49=0,"Unknown SKU",IF('Summary Sheet'!$O$4="Shaker",INDEX('Shaker Catalog'!$B$7:$B$294,P49,1),INDEX('Euro Catalog'!$B$7:$B$228,P49,1))))</x:f>
      </x:c>
      <x:c r="E49" s="2" t="str">
        <x:f>IF(OR(B49="",P49=0),"",IF('Summary Sheet'!$O$4="Shaker",INDEX('Shaker Catalog'!$L$7:$L$294,P49,1),INDEX('Euro Catalog'!$L$7:$L$228,P49,1)))</x:f>
      </x:c>
      <x:c r="F49" s="4" t="str">
        <x:f>IF(B49="","",IF(P49=0,"Unavailable",IF('Summary Sheet'!$O$4="Shaker",INDEX('Shaker Catalog'!$C$7:$E$294,P49,'Summary Sheet'!$Q$3-2),INDEX('Euro Catalog'!$C$7:$E$228,P49,'Summary Sheet'!$Q$3-2))))</x:f>
      </x:c>
      <x:c r="G49" s="4" t="n">
        <x:f>IF(B49="",0,IF(OR(J49="Excluded",J49="Auto toe kick"),0,IF(J49="Ready",ROUND(C49*F49,2),"CHECK INPUTS")))</x:f>
        <x:v>0</x:v>
      </x:c>
      <x:c r="H49" s="2" t="n">
        <x:f>IF(OR(B49="",P49=0),0,IF('Summary Sheet'!$O$4="Shaker",INDEX('Shaker Catalog'!$H$7:$H$294,P49,1),INDEX('Euro Catalog'!$H$7:$H$228,P49,1)))</x:f>
        <x:v>0</x:v>
      </x:c>
      <x:c r="I49" s="2" t="n">
        <x:f>IF(AND(J49="Ready",ISNUMBER(C49)),H49*C49,0)</x:f>
        <x:v>0</x:v>
      </x:c>
      <x:c r="J49" s="2" t="str">
        <x:f>IF(B49="",IF(AND(ISNUMBER(C49),C49=0),"",IF(C49="","","ENTER SKU")),IF(OR(NOT(ISNUMBER(C49)),C49&lt;0,C49&lt;&gt;INT(C49)),"CHECK QUANTITY",IF(C49=0,"Excluded",IF(P49=0,"UNKNOWN SKU",IF(AND(B49="TK8",'Summary Sheet'!$O$9="Auto"),"Auto toe kick",IF(NOT(ISNUMBER(F49)),"MISSING PRICE",IF(AND(ISNUMBER(SEARCH("Slim",'Summary Sheet'!$O$3)),RIGHT(B49,2)="GD"),"NOT AVAILABLE IN SLIM",IF(Q49&gt;0,"DUPLICATE COMPONENTS",IF(AND(O49&lt;&gt;"",SUMIF($B$6:$B$69,O49,$C$6:$C$69)&lt;SUMIF($B$6:$B$69,B49,$C$6:$C$69)),"ADD "&amp;O49,"Ready")))))))))</x:f>
      </x:c>
      <x:c r="K49" s="2" t="str">
        <x:f>IF(OR(B49="",P49=0),"",IF('Summary Sheet'!$O$4="Shaker",INDEX('Shaker Catalog'!$J$7:$J$294,P49,1),INDEX('Euro Catalog'!$J$7:$J$228,P49,1)))</x:f>
      </x:c>
      <x:c r="L49" s="2" t="n">
        <x:f>IF(OR(B49="",P49=0),0,IF('Summary Sheet'!$O$4="Shaker",INDEX('Shaker Catalog'!$F$7:$F$294,P49,1),INDEX('Euro Catalog'!$F$7:$F$228,P49,1)))</x:f>
        <x:v>0</x:v>
      </x:c>
      <x:c r="M49" s="2" t="n">
        <x:f>IF(OR(B49="",P49=0),0,IF('Summary Sheet'!$O$4="Shaker",INDEX('Shaker Catalog'!$G$7:$G$294,P49,1),INDEX('Euro Catalog'!$G$7:$G$228,P49,1)))</x:f>
        <x:v>0</x:v>
      </x:c>
      <x:c r="N49" s="2" t="n">
        <x:f>IF(AND(J49="Ready",ISNUMBER(C49)),M49*C49,0)</x:f>
        <x:v>0</x:v>
      </x:c>
      <x:c r="O49" s="2" t="str">
        <x:f>IF(OR(B49="",P49=0),"",IF(IF('Summary Sheet'!$O$4="Shaker",INDEX('Shaker Catalog'!$I$7:$I$294,P49,1),INDEX('Euro Catalog'!$I$7:$I$228,P49,1))=0,"",IF('Summary Sheet'!$O$4="Shaker",INDEX('Shaker Catalog'!$I$7:$I$294,P49,1),INDEX('Euro Catalog'!$I$7:$I$228,P49,1))))</x:f>
      </x:c>
      <x:c r="P49" s="2" t="n">
        <x:f>IF(B49="",0,_xlfn.IFNA(IF('Summary Sheet'!$O$4="Shaker",MATCH(B49,'Shaker Catalog'!$A$7:$A$294,0),MATCH(B49,'Euro Catalog'!$A$7:$A$228,0)),0))</x:f>
        <x:v>0</x:v>
      </x:c>
      <x:c r="Q49" s="2" t="n">
        <x:f>IF(B49="",0,IF('Summary Sheet'!$O$4&lt;&gt;"Shaker",0,IF(OR(RIGHT(B49,3)="BOX",RIGHT(B49,3)="FFD"),SUMIF($B$6:$B$69,LEFT(B49,LEN(B49)-3),$C$6:$C$69),IF(OR(LEFT(B49,2)="PC",LEFT(B49,2)="OC"),SUMIF($B$6:$B$69,B49&amp;"BOX",$C$6:$C$69)+SUMIF($B$6:$B$69,B49&amp;"FFD",$C$6:$C$69),0))))</x:f>
        <x:v>0</x:v>
      </x:c>
      <x:c r="R49" s="2"/>
    </x:row>
    <x:row r="50" ht="22" customHeight="1">
      <x:c r="A50" s="2" t="n">
        <x:v>45</x:v>
      </x:c>
      <x:c r="B50" s="12"/>
      <x:c r="C50" s="12" t="str">
        <x:f>IF(B50="","",1)</x:f>
      </x:c>
      <x:c r="D50" s="2" t="str">
        <x:f>IF(B50="","",IF(P50=0,"Unknown SKU",IF('Summary Sheet'!$O$4="Shaker",INDEX('Shaker Catalog'!$B$7:$B$294,P50,1),INDEX('Euro Catalog'!$B$7:$B$228,P50,1))))</x:f>
      </x:c>
      <x:c r="E50" s="2" t="str">
        <x:f>IF(OR(B50="",P50=0),"",IF('Summary Sheet'!$O$4="Shaker",INDEX('Shaker Catalog'!$L$7:$L$294,P50,1),INDEX('Euro Catalog'!$L$7:$L$228,P50,1)))</x:f>
      </x:c>
      <x:c r="F50" s="4" t="str">
        <x:f>IF(B50="","",IF(P50=0,"Unavailable",IF('Summary Sheet'!$O$4="Shaker",INDEX('Shaker Catalog'!$C$7:$E$294,P50,'Summary Sheet'!$Q$3-2),INDEX('Euro Catalog'!$C$7:$E$228,P50,'Summary Sheet'!$Q$3-2))))</x:f>
      </x:c>
      <x:c r="G50" s="4" t="n">
        <x:f>IF(B50="",0,IF(OR(J50="Excluded",J50="Auto toe kick"),0,IF(J50="Ready",ROUND(C50*F50,2),"CHECK INPUTS")))</x:f>
        <x:v>0</x:v>
      </x:c>
      <x:c r="H50" s="2" t="n">
        <x:f>IF(OR(B50="",P50=0),0,IF('Summary Sheet'!$O$4="Shaker",INDEX('Shaker Catalog'!$H$7:$H$294,P50,1),INDEX('Euro Catalog'!$H$7:$H$228,P50,1)))</x:f>
        <x:v>0</x:v>
      </x:c>
      <x:c r="I50" s="2" t="n">
        <x:f>IF(AND(J50="Ready",ISNUMBER(C50)),H50*C50,0)</x:f>
        <x:v>0</x:v>
      </x:c>
      <x:c r="J50" s="2" t="str">
        <x:f>IF(B50="",IF(AND(ISNUMBER(C50),C50=0),"",IF(C50="","","ENTER SKU")),IF(OR(NOT(ISNUMBER(C50)),C50&lt;0,C50&lt;&gt;INT(C50)),"CHECK QUANTITY",IF(C50=0,"Excluded",IF(P50=0,"UNKNOWN SKU",IF(AND(B50="TK8",'Summary Sheet'!$O$9="Auto"),"Auto toe kick",IF(NOT(ISNUMBER(F50)),"MISSING PRICE",IF(AND(ISNUMBER(SEARCH("Slim",'Summary Sheet'!$O$3)),RIGHT(B50,2)="GD"),"NOT AVAILABLE IN SLIM",IF(Q50&gt;0,"DUPLICATE COMPONENTS",IF(AND(O50&lt;&gt;"",SUMIF($B$6:$B$69,O50,$C$6:$C$69)&lt;SUMIF($B$6:$B$69,B50,$C$6:$C$69)),"ADD "&amp;O50,"Ready")))))))))</x:f>
      </x:c>
      <x:c r="K50" s="2" t="str">
        <x:f>IF(OR(B50="",P50=0),"",IF('Summary Sheet'!$O$4="Shaker",INDEX('Shaker Catalog'!$J$7:$J$294,P50,1),INDEX('Euro Catalog'!$J$7:$J$228,P50,1)))</x:f>
      </x:c>
      <x:c r="L50" s="2" t="n">
        <x:f>IF(OR(B50="",P50=0),0,IF('Summary Sheet'!$O$4="Shaker",INDEX('Shaker Catalog'!$F$7:$F$294,P50,1),INDEX('Euro Catalog'!$F$7:$F$228,P50,1)))</x:f>
        <x:v>0</x:v>
      </x:c>
      <x:c r="M50" s="2" t="n">
        <x:f>IF(OR(B50="",P50=0),0,IF('Summary Sheet'!$O$4="Shaker",INDEX('Shaker Catalog'!$G$7:$G$294,P50,1),INDEX('Euro Catalog'!$G$7:$G$228,P50,1)))</x:f>
        <x:v>0</x:v>
      </x:c>
      <x:c r="N50" s="2" t="n">
        <x:f>IF(AND(J50="Ready",ISNUMBER(C50)),M50*C50,0)</x:f>
        <x:v>0</x:v>
      </x:c>
      <x:c r="O50" s="2" t="str">
        <x:f>IF(OR(B50="",P50=0),"",IF(IF('Summary Sheet'!$O$4="Shaker",INDEX('Shaker Catalog'!$I$7:$I$294,P50,1),INDEX('Euro Catalog'!$I$7:$I$228,P50,1))=0,"",IF('Summary Sheet'!$O$4="Shaker",INDEX('Shaker Catalog'!$I$7:$I$294,P50,1),INDEX('Euro Catalog'!$I$7:$I$228,P50,1))))</x:f>
      </x:c>
      <x:c r="P50" s="2" t="n">
        <x:f>IF(B50="",0,_xlfn.IFNA(IF('Summary Sheet'!$O$4="Shaker",MATCH(B50,'Shaker Catalog'!$A$7:$A$294,0),MATCH(B50,'Euro Catalog'!$A$7:$A$228,0)),0))</x:f>
        <x:v>0</x:v>
      </x:c>
      <x:c r="Q50" s="2" t="n">
        <x:f>IF(B50="",0,IF('Summary Sheet'!$O$4&lt;&gt;"Shaker",0,IF(OR(RIGHT(B50,3)="BOX",RIGHT(B50,3)="FFD"),SUMIF($B$6:$B$69,LEFT(B50,LEN(B50)-3),$C$6:$C$69),IF(OR(LEFT(B50,2)="PC",LEFT(B50,2)="OC"),SUMIF($B$6:$B$69,B50&amp;"BOX",$C$6:$C$69)+SUMIF($B$6:$B$69,B50&amp;"FFD",$C$6:$C$69),0))))</x:f>
        <x:v>0</x:v>
      </x:c>
      <x:c r="R50" s="2"/>
    </x:row>
    <x:row r="51" ht="22" customHeight="1">
      <x:c r="A51" s="2" t="n">
        <x:v>46</x:v>
      </x:c>
      <x:c r="B51" s="12"/>
      <x:c r="C51" s="12" t="str">
        <x:f>IF(B51="","",1)</x:f>
      </x:c>
      <x:c r="D51" s="2" t="str">
        <x:f>IF(B51="","",IF(P51=0,"Unknown SKU",IF('Summary Sheet'!$O$4="Shaker",INDEX('Shaker Catalog'!$B$7:$B$294,P51,1),INDEX('Euro Catalog'!$B$7:$B$228,P51,1))))</x:f>
      </x:c>
      <x:c r="E51" s="2" t="str">
        <x:f>IF(OR(B51="",P51=0),"",IF('Summary Sheet'!$O$4="Shaker",INDEX('Shaker Catalog'!$L$7:$L$294,P51,1),INDEX('Euro Catalog'!$L$7:$L$228,P51,1)))</x:f>
      </x:c>
      <x:c r="F51" s="4" t="str">
        <x:f>IF(B51="","",IF(P51=0,"Unavailable",IF('Summary Sheet'!$O$4="Shaker",INDEX('Shaker Catalog'!$C$7:$E$294,P51,'Summary Sheet'!$Q$3-2),INDEX('Euro Catalog'!$C$7:$E$228,P51,'Summary Sheet'!$Q$3-2))))</x:f>
      </x:c>
      <x:c r="G51" s="4" t="n">
        <x:f>IF(B51="",0,IF(OR(J51="Excluded",J51="Auto toe kick"),0,IF(J51="Ready",ROUND(C51*F51,2),"CHECK INPUTS")))</x:f>
        <x:v>0</x:v>
      </x:c>
      <x:c r="H51" s="2" t="n">
        <x:f>IF(OR(B51="",P51=0),0,IF('Summary Sheet'!$O$4="Shaker",INDEX('Shaker Catalog'!$H$7:$H$294,P51,1),INDEX('Euro Catalog'!$H$7:$H$228,P51,1)))</x:f>
        <x:v>0</x:v>
      </x:c>
      <x:c r="I51" s="2" t="n">
        <x:f>IF(AND(J51="Ready",ISNUMBER(C51)),H51*C51,0)</x:f>
        <x:v>0</x:v>
      </x:c>
      <x:c r="J51" s="2" t="str">
        <x:f>IF(B51="",IF(AND(ISNUMBER(C51),C51=0),"",IF(C51="","","ENTER SKU")),IF(OR(NOT(ISNUMBER(C51)),C51&lt;0,C51&lt;&gt;INT(C51)),"CHECK QUANTITY",IF(C51=0,"Excluded",IF(P51=0,"UNKNOWN SKU",IF(AND(B51="TK8",'Summary Sheet'!$O$9="Auto"),"Auto toe kick",IF(NOT(ISNUMBER(F51)),"MISSING PRICE",IF(AND(ISNUMBER(SEARCH("Slim",'Summary Sheet'!$O$3)),RIGHT(B51,2)="GD"),"NOT AVAILABLE IN SLIM",IF(Q51&gt;0,"DUPLICATE COMPONENTS",IF(AND(O51&lt;&gt;"",SUMIF($B$6:$B$69,O51,$C$6:$C$69)&lt;SUMIF($B$6:$B$69,B51,$C$6:$C$69)),"ADD "&amp;O51,"Ready")))))))))</x:f>
      </x:c>
      <x:c r="K51" s="2" t="str">
        <x:f>IF(OR(B51="",P51=0),"",IF('Summary Sheet'!$O$4="Shaker",INDEX('Shaker Catalog'!$J$7:$J$294,P51,1),INDEX('Euro Catalog'!$J$7:$J$228,P51,1)))</x:f>
      </x:c>
      <x:c r="L51" s="2" t="n">
        <x:f>IF(OR(B51="",P51=0),0,IF('Summary Sheet'!$O$4="Shaker",INDEX('Shaker Catalog'!$F$7:$F$294,P51,1),INDEX('Euro Catalog'!$F$7:$F$228,P51,1)))</x:f>
        <x:v>0</x:v>
      </x:c>
      <x:c r="M51" s="2" t="n">
        <x:f>IF(OR(B51="",P51=0),0,IF('Summary Sheet'!$O$4="Shaker",INDEX('Shaker Catalog'!$G$7:$G$294,P51,1),INDEX('Euro Catalog'!$G$7:$G$228,P51,1)))</x:f>
        <x:v>0</x:v>
      </x:c>
      <x:c r="N51" s="2" t="n">
        <x:f>IF(AND(J51="Ready",ISNUMBER(C51)),M51*C51,0)</x:f>
        <x:v>0</x:v>
      </x:c>
      <x:c r="O51" s="2" t="str">
        <x:f>IF(OR(B51="",P51=0),"",IF(IF('Summary Sheet'!$O$4="Shaker",INDEX('Shaker Catalog'!$I$7:$I$294,P51,1),INDEX('Euro Catalog'!$I$7:$I$228,P51,1))=0,"",IF('Summary Sheet'!$O$4="Shaker",INDEX('Shaker Catalog'!$I$7:$I$294,P51,1),INDEX('Euro Catalog'!$I$7:$I$228,P51,1))))</x:f>
      </x:c>
      <x:c r="P51" s="2" t="n">
        <x:f>IF(B51="",0,_xlfn.IFNA(IF('Summary Sheet'!$O$4="Shaker",MATCH(B51,'Shaker Catalog'!$A$7:$A$294,0),MATCH(B51,'Euro Catalog'!$A$7:$A$228,0)),0))</x:f>
        <x:v>0</x:v>
      </x:c>
      <x:c r="Q51" s="2" t="n">
        <x:f>IF(B51="",0,IF('Summary Sheet'!$O$4&lt;&gt;"Shaker",0,IF(OR(RIGHT(B51,3)="BOX",RIGHT(B51,3)="FFD"),SUMIF($B$6:$B$69,LEFT(B51,LEN(B51)-3),$C$6:$C$69),IF(OR(LEFT(B51,2)="PC",LEFT(B51,2)="OC"),SUMIF($B$6:$B$69,B51&amp;"BOX",$C$6:$C$69)+SUMIF($B$6:$B$69,B51&amp;"FFD",$C$6:$C$69),0))))</x:f>
        <x:v>0</x:v>
      </x:c>
      <x:c r="R51" s="2"/>
    </x:row>
    <x:row r="52" ht="22" customHeight="1">
      <x:c r="A52" s="2" t="n">
        <x:v>47</x:v>
      </x:c>
      <x:c r="B52" s="12"/>
      <x:c r="C52" s="12" t="str">
        <x:f>IF(B52="","",1)</x:f>
      </x:c>
      <x:c r="D52" s="2" t="str">
        <x:f>IF(B52="","",IF(P52=0,"Unknown SKU",IF('Summary Sheet'!$O$4="Shaker",INDEX('Shaker Catalog'!$B$7:$B$294,P52,1),INDEX('Euro Catalog'!$B$7:$B$228,P52,1))))</x:f>
      </x:c>
      <x:c r="E52" s="2" t="str">
        <x:f>IF(OR(B52="",P52=0),"",IF('Summary Sheet'!$O$4="Shaker",INDEX('Shaker Catalog'!$L$7:$L$294,P52,1),INDEX('Euro Catalog'!$L$7:$L$228,P52,1)))</x:f>
      </x:c>
      <x:c r="F52" s="4" t="str">
        <x:f>IF(B52="","",IF(P52=0,"Unavailable",IF('Summary Sheet'!$O$4="Shaker",INDEX('Shaker Catalog'!$C$7:$E$294,P52,'Summary Sheet'!$Q$3-2),INDEX('Euro Catalog'!$C$7:$E$228,P52,'Summary Sheet'!$Q$3-2))))</x:f>
      </x:c>
      <x:c r="G52" s="4" t="n">
        <x:f>IF(B52="",0,IF(OR(J52="Excluded",J52="Auto toe kick"),0,IF(J52="Ready",ROUND(C52*F52,2),"CHECK INPUTS")))</x:f>
        <x:v>0</x:v>
      </x:c>
      <x:c r="H52" s="2" t="n">
        <x:f>IF(OR(B52="",P52=0),0,IF('Summary Sheet'!$O$4="Shaker",INDEX('Shaker Catalog'!$H$7:$H$294,P52,1),INDEX('Euro Catalog'!$H$7:$H$228,P52,1)))</x:f>
        <x:v>0</x:v>
      </x:c>
      <x:c r="I52" s="2" t="n">
        <x:f>IF(AND(J52="Ready",ISNUMBER(C52)),H52*C52,0)</x:f>
        <x:v>0</x:v>
      </x:c>
      <x:c r="J52" s="2" t="str">
        <x:f>IF(B52="",IF(AND(ISNUMBER(C52),C52=0),"",IF(C52="","","ENTER SKU")),IF(OR(NOT(ISNUMBER(C52)),C52&lt;0,C52&lt;&gt;INT(C52)),"CHECK QUANTITY",IF(C52=0,"Excluded",IF(P52=0,"UNKNOWN SKU",IF(AND(B52="TK8",'Summary Sheet'!$O$9="Auto"),"Auto toe kick",IF(NOT(ISNUMBER(F52)),"MISSING PRICE",IF(AND(ISNUMBER(SEARCH("Slim",'Summary Sheet'!$O$3)),RIGHT(B52,2)="GD"),"NOT AVAILABLE IN SLIM",IF(Q52&gt;0,"DUPLICATE COMPONENTS",IF(AND(O52&lt;&gt;"",SUMIF($B$6:$B$69,O52,$C$6:$C$69)&lt;SUMIF($B$6:$B$69,B52,$C$6:$C$69)),"ADD "&amp;O52,"Ready")))))))))</x:f>
      </x:c>
      <x:c r="K52" s="2" t="str">
        <x:f>IF(OR(B52="",P52=0),"",IF('Summary Sheet'!$O$4="Shaker",INDEX('Shaker Catalog'!$J$7:$J$294,P52,1),INDEX('Euro Catalog'!$J$7:$J$228,P52,1)))</x:f>
      </x:c>
      <x:c r="L52" s="2" t="n">
        <x:f>IF(OR(B52="",P52=0),0,IF('Summary Sheet'!$O$4="Shaker",INDEX('Shaker Catalog'!$F$7:$F$294,P52,1),INDEX('Euro Catalog'!$F$7:$F$228,P52,1)))</x:f>
        <x:v>0</x:v>
      </x:c>
      <x:c r="M52" s="2" t="n">
        <x:f>IF(OR(B52="",P52=0),0,IF('Summary Sheet'!$O$4="Shaker",INDEX('Shaker Catalog'!$G$7:$G$294,P52,1),INDEX('Euro Catalog'!$G$7:$G$228,P52,1)))</x:f>
        <x:v>0</x:v>
      </x:c>
      <x:c r="N52" s="2" t="n">
        <x:f>IF(AND(J52="Ready",ISNUMBER(C52)),M52*C52,0)</x:f>
        <x:v>0</x:v>
      </x:c>
      <x:c r="O52" s="2" t="str">
        <x:f>IF(OR(B52="",P52=0),"",IF(IF('Summary Sheet'!$O$4="Shaker",INDEX('Shaker Catalog'!$I$7:$I$294,P52,1),INDEX('Euro Catalog'!$I$7:$I$228,P52,1))=0,"",IF('Summary Sheet'!$O$4="Shaker",INDEX('Shaker Catalog'!$I$7:$I$294,P52,1),INDEX('Euro Catalog'!$I$7:$I$228,P52,1))))</x:f>
      </x:c>
      <x:c r="P52" s="2" t="n">
        <x:f>IF(B52="",0,_xlfn.IFNA(IF('Summary Sheet'!$O$4="Shaker",MATCH(B52,'Shaker Catalog'!$A$7:$A$294,0),MATCH(B52,'Euro Catalog'!$A$7:$A$228,0)),0))</x:f>
        <x:v>0</x:v>
      </x:c>
      <x:c r="Q52" s="2" t="n">
        <x:f>IF(B52="",0,IF('Summary Sheet'!$O$4&lt;&gt;"Shaker",0,IF(OR(RIGHT(B52,3)="BOX",RIGHT(B52,3)="FFD"),SUMIF($B$6:$B$69,LEFT(B52,LEN(B52)-3),$C$6:$C$69),IF(OR(LEFT(B52,2)="PC",LEFT(B52,2)="OC"),SUMIF($B$6:$B$69,B52&amp;"BOX",$C$6:$C$69)+SUMIF($B$6:$B$69,B52&amp;"FFD",$C$6:$C$69),0))))</x:f>
        <x:v>0</x:v>
      </x:c>
      <x:c r="R52" s="2"/>
    </x:row>
    <x:row r="53" ht="22" customHeight="1">
      <x:c r="A53" s="2" t="n">
        <x:v>48</x:v>
      </x:c>
      <x:c r="B53" s="12"/>
      <x:c r="C53" s="12" t="str">
        <x:f>IF(B53="","",1)</x:f>
      </x:c>
      <x:c r="D53" s="2" t="str">
        <x:f>IF(B53="","",IF(P53=0,"Unknown SKU",IF('Summary Sheet'!$O$4="Shaker",INDEX('Shaker Catalog'!$B$7:$B$294,P53,1),INDEX('Euro Catalog'!$B$7:$B$228,P53,1))))</x:f>
      </x:c>
      <x:c r="E53" s="2" t="str">
        <x:f>IF(OR(B53="",P53=0),"",IF('Summary Sheet'!$O$4="Shaker",INDEX('Shaker Catalog'!$L$7:$L$294,P53,1),INDEX('Euro Catalog'!$L$7:$L$228,P53,1)))</x:f>
      </x:c>
      <x:c r="F53" s="4" t="str">
        <x:f>IF(B53="","",IF(P53=0,"Unavailable",IF('Summary Sheet'!$O$4="Shaker",INDEX('Shaker Catalog'!$C$7:$E$294,P53,'Summary Sheet'!$Q$3-2),INDEX('Euro Catalog'!$C$7:$E$228,P53,'Summary Sheet'!$Q$3-2))))</x:f>
      </x:c>
      <x:c r="G53" s="4" t="n">
        <x:f>IF(B53="",0,IF(OR(J53="Excluded",J53="Auto toe kick"),0,IF(J53="Ready",ROUND(C53*F53,2),"CHECK INPUTS")))</x:f>
        <x:v>0</x:v>
      </x:c>
      <x:c r="H53" s="2" t="n">
        <x:f>IF(OR(B53="",P53=0),0,IF('Summary Sheet'!$O$4="Shaker",INDEX('Shaker Catalog'!$H$7:$H$294,P53,1),INDEX('Euro Catalog'!$H$7:$H$228,P53,1)))</x:f>
        <x:v>0</x:v>
      </x:c>
      <x:c r="I53" s="2" t="n">
        <x:f>IF(AND(J53="Ready",ISNUMBER(C53)),H53*C53,0)</x:f>
        <x:v>0</x:v>
      </x:c>
      <x:c r="J53" s="2" t="str">
        <x:f>IF(B53="",IF(AND(ISNUMBER(C53),C53=0),"",IF(C53="","","ENTER SKU")),IF(OR(NOT(ISNUMBER(C53)),C53&lt;0,C53&lt;&gt;INT(C53)),"CHECK QUANTITY",IF(C53=0,"Excluded",IF(P53=0,"UNKNOWN SKU",IF(AND(B53="TK8",'Summary Sheet'!$O$9="Auto"),"Auto toe kick",IF(NOT(ISNUMBER(F53)),"MISSING PRICE",IF(AND(ISNUMBER(SEARCH("Slim",'Summary Sheet'!$O$3)),RIGHT(B53,2)="GD"),"NOT AVAILABLE IN SLIM",IF(Q53&gt;0,"DUPLICATE COMPONENTS",IF(AND(O53&lt;&gt;"",SUMIF($B$6:$B$69,O53,$C$6:$C$69)&lt;SUMIF($B$6:$B$69,B53,$C$6:$C$69)),"ADD "&amp;O53,"Ready")))))))))</x:f>
      </x:c>
      <x:c r="K53" s="2" t="str">
        <x:f>IF(OR(B53="",P53=0),"",IF('Summary Sheet'!$O$4="Shaker",INDEX('Shaker Catalog'!$J$7:$J$294,P53,1),INDEX('Euro Catalog'!$J$7:$J$228,P53,1)))</x:f>
      </x:c>
      <x:c r="L53" s="2" t="n">
        <x:f>IF(OR(B53="",P53=0),0,IF('Summary Sheet'!$O$4="Shaker",INDEX('Shaker Catalog'!$F$7:$F$294,P53,1),INDEX('Euro Catalog'!$F$7:$F$228,P53,1)))</x:f>
        <x:v>0</x:v>
      </x:c>
      <x:c r="M53" s="2" t="n">
        <x:f>IF(OR(B53="",P53=0),0,IF('Summary Sheet'!$O$4="Shaker",INDEX('Shaker Catalog'!$G$7:$G$294,P53,1),INDEX('Euro Catalog'!$G$7:$G$228,P53,1)))</x:f>
        <x:v>0</x:v>
      </x:c>
      <x:c r="N53" s="2" t="n">
        <x:f>IF(AND(J53="Ready",ISNUMBER(C53)),M53*C53,0)</x:f>
        <x:v>0</x:v>
      </x:c>
      <x:c r="O53" s="2" t="str">
        <x:f>IF(OR(B53="",P53=0),"",IF(IF('Summary Sheet'!$O$4="Shaker",INDEX('Shaker Catalog'!$I$7:$I$294,P53,1),INDEX('Euro Catalog'!$I$7:$I$228,P53,1))=0,"",IF('Summary Sheet'!$O$4="Shaker",INDEX('Shaker Catalog'!$I$7:$I$294,P53,1),INDEX('Euro Catalog'!$I$7:$I$228,P53,1))))</x:f>
      </x:c>
      <x:c r="P53" s="2" t="n">
        <x:f>IF(B53="",0,_xlfn.IFNA(IF('Summary Sheet'!$O$4="Shaker",MATCH(B53,'Shaker Catalog'!$A$7:$A$294,0),MATCH(B53,'Euro Catalog'!$A$7:$A$228,0)),0))</x:f>
        <x:v>0</x:v>
      </x:c>
      <x:c r="Q53" s="2" t="n">
        <x:f>IF(B53="",0,IF('Summary Sheet'!$O$4&lt;&gt;"Shaker",0,IF(OR(RIGHT(B53,3)="BOX",RIGHT(B53,3)="FFD"),SUMIF($B$6:$B$69,LEFT(B53,LEN(B53)-3),$C$6:$C$69),IF(OR(LEFT(B53,2)="PC",LEFT(B53,2)="OC"),SUMIF($B$6:$B$69,B53&amp;"BOX",$C$6:$C$69)+SUMIF($B$6:$B$69,B53&amp;"FFD",$C$6:$C$69),0))))</x:f>
        <x:v>0</x:v>
      </x:c>
      <x:c r="R53" s="2"/>
    </x:row>
    <x:row r="54" ht="22" customHeight="1">
      <x:c r="A54" s="2" t="n">
        <x:v>49</x:v>
      </x:c>
      <x:c r="B54" s="12"/>
      <x:c r="C54" s="12" t="str">
        <x:f>IF(B54="","",1)</x:f>
      </x:c>
      <x:c r="D54" s="2" t="str">
        <x:f>IF(B54="","",IF(P54=0,"Unknown SKU",IF('Summary Sheet'!$O$4="Shaker",INDEX('Shaker Catalog'!$B$7:$B$294,P54,1),INDEX('Euro Catalog'!$B$7:$B$228,P54,1))))</x:f>
      </x:c>
      <x:c r="E54" s="2" t="str">
        <x:f>IF(OR(B54="",P54=0),"",IF('Summary Sheet'!$O$4="Shaker",INDEX('Shaker Catalog'!$L$7:$L$294,P54,1),INDEX('Euro Catalog'!$L$7:$L$228,P54,1)))</x:f>
      </x:c>
      <x:c r="F54" s="4" t="str">
        <x:f>IF(B54="","",IF(P54=0,"Unavailable",IF('Summary Sheet'!$O$4="Shaker",INDEX('Shaker Catalog'!$C$7:$E$294,P54,'Summary Sheet'!$Q$3-2),INDEX('Euro Catalog'!$C$7:$E$228,P54,'Summary Sheet'!$Q$3-2))))</x:f>
      </x:c>
      <x:c r="G54" s="4" t="n">
        <x:f>IF(B54="",0,IF(OR(J54="Excluded",J54="Auto toe kick"),0,IF(J54="Ready",ROUND(C54*F54,2),"CHECK INPUTS")))</x:f>
        <x:v>0</x:v>
      </x:c>
      <x:c r="H54" s="2" t="n">
        <x:f>IF(OR(B54="",P54=0),0,IF('Summary Sheet'!$O$4="Shaker",INDEX('Shaker Catalog'!$H$7:$H$294,P54,1),INDEX('Euro Catalog'!$H$7:$H$228,P54,1)))</x:f>
        <x:v>0</x:v>
      </x:c>
      <x:c r="I54" s="2" t="n">
        <x:f>IF(AND(J54="Ready",ISNUMBER(C54)),H54*C54,0)</x:f>
        <x:v>0</x:v>
      </x:c>
      <x:c r="J54" s="2" t="str">
        <x:f>IF(B54="",IF(AND(ISNUMBER(C54),C54=0),"",IF(C54="","","ENTER SKU")),IF(OR(NOT(ISNUMBER(C54)),C54&lt;0,C54&lt;&gt;INT(C54)),"CHECK QUANTITY",IF(C54=0,"Excluded",IF(P54=0,"UNKNOWN SKU",IF(AND(B54="TK8",'Summary Sheet'!$O$9="Auto"),"Auto toe kick",IF(NOT(ISNUMBER(F54)),"MISSING PRICE",IF(AND(ISNUMBER(SEARCH("Slim",'Summary Sheet'!$O$3)),RIGHT(B54,2)="GD"),"NOT AVAILABLE IN SLIM",IF(Q54&gt;0,"DUPLICATE COMPONENTS",IF(AND(O54&lt;&gt;"",SUMIF($B$6:$B$69,O54,$C$6:$C$69)&lt;SUMIF($B$6:$B$69,B54,$C$6:$C$69)),"ADD "&amp;O54,"Ready")))))))))</x:f>
      </x:c>
      <x:c r="K54" s="2" t="str">
        <x:f>IF(OR(B54="",P54=0),"",IF('Summary Sheet'!$O$4="Shaker",INDEX('Shaker Catalog'!$J$7:$J$294,P54,1),INDEX('Euro Catalog'!$J$7:$J$228,P54,1)))</x:f>
      </x:c>
      <x:c r="L54" s="2" t="n">
        <x:f>IF(OR(B54="",P54=0),0,IF('Summary Sheet'!$O$4="Shaker",INDEX('Shaker Catalog'!$F$7:$F$294,P54,1),INDEX('Euro Catalog'!$F$7:$F$228,P54,1)))</x:f>
        <x:v>0</x:v>
      </x:c>
      <x:c r="M54" s="2" t="n">
        <x:f>IF(OR(B54="",P54=0),0,IF('Summary Sheet'!$O$4="Shaker",INDEX('Shaker Catalog'!$G$7:$G$294,P54,1),INDEX('Euro Catalog'!$G$7:$G$228,P54,1)))</x:f>
        <x:v>0</x:v>
      </x:c>
      <x:c r="N54" s="2" t="n">
        <x:f>IF(AND(J54="Ready",ISNUMBER(C54)),M54*C54,0)</x:f>
        <x:v>0</x:v>
      </x:c>
      <x:c r="O54" s="2" t="str">
        <x:f>IF(OR(B54="",P54=0),"",IF(IF('Summary Sheet'!$O$4="Shaker",INDEX('Shaker Catalog'!$I$7:$I$294,P54,1),INDEX('Euro Catalog'!$I$7:$I$228,P54,1))=0,"",IF('Summary Sheet'!$O$4="Shaker",INDEX('Shaker Catalog'!$I$7:$I$294,P54,1),INDEX('Euro Catalog'!$I$7:$I$228,P54,1))))</x:f>
      </x:c>
      <x:c r="P54" s="2" t="n">
        <x:f>IF(B54="",0,_xlfn.IFNA(IF('Summary Sheet'!$O$4="Shaker",MATCH(B54,'Shaker Catalog'!$A$7:$A$294,0),MATCH(B54,'Euro Catalog'!$A$7:$A$228,0)),0))</x:f>
        <x:v>0</x:v>
      </x:c>
      <x:c r="Q54" s="2" t="n">
        <x:f>IF(B54="",0,IF('Summary Sheet'!$O$4&lt;&gt;"Shaker",0,IF(OR(RIGHT(B54,3)="BOX",RIGHT(B54,3)="FFD"),SUMIF($B$6:$B$69,LEFT(B54,LEN(B54)-3),$C$6:$C$69),IF(OR(LEFT(B54,2)="PC",LEFT(B54,2)="OC"),SUMIF($B$6:$B$69,B54&amp;"BOX",$C$6:$C$69)+SUMIF($B$6:$B$69,B54&amp;"FFD",$C$6:$C$69),0))))</x:f>
        <x:v>0</x:v>
      </x:c>
      <x:c r="R54" s="2"/>
    </x:row>
    <x:row r="55" ht="22" customHeight="1">
      <x:c r="A55" s="2" t="n">
        <x:v>50</x:v>
      </x:c>
      <x:c r="B55" s="12"/>
      <x:c r="C55" s="12" t="str">
        <x:f>IF(B55="","",1)</x:f>
      </x:c>
      <x:c r="D55" s="2" t="str">
        <x:f>IF(B55="","",IF(P55=0,"Unknown SKU",IF('Summary Sheet'!$O$4="Shaker",INDEX('Shaker Catalog'!$B$7:$B$294,P55,1),INDEX('Euro Catalog'!$B$7:$B$228,P55,1))))</x:f>
      </x:c>
      <x:c r="E55" s="2" t="str">
        <x:f>IF(OR(B55="",P55=0),"",IF('Summary Sheet'!$O$4="Shaker",INDEX('Shaker Catalog'!$L$7:$L$294,P55,1),INDEX('Euro Catalog'!$L$7:$L$228,P55,1)))</x:f>
      </x:c>
      <x:c r="F55" s="4" t="str">
        <x:f>IF(B55="","",IF(P55=0,"Unavailable",IF('Summary Sheet'!$O$4="Shaker",INDEX('Shaker Catalog'!$C$7:$E$294,P55,'Summary Sheet'!$Q$3-2),INDEX('Euro Catalog'!$C$7:$E$228,P55,'Summary Sheet'!$Q$3-2))))</x:f>
      </x:c>
      <x:c r="G55" s="4" t="n">
        <x:f>IF(B55="",0,IF(OR(J55="Excluded",J55="Auto toe kick"),0,IF(J55="Ready",ROUND(C55*F55,2),"CHECK INPUTS")))</x:f>
        <x:v>0</x:v>
      </x:c>
      <x:c r="H55" s="2" t="n">
        <x:f>IF(OR(B55="",P55=0),0,IF('Summary Sheet'!$O$4="Shaker",INDEX('Shaker Catalog'!$H$7:$H$294,P55,1),INDEX('Euro Catalog'!$H$7:$H$228,P55,1)))</x:f>
        <x:v>0</x:v>
      </x:c>
      <x:c r="I55" s="2" t="n">
        <x:f>IF(AND(J55="Ready",ISNUMBER(C55)),H55*C55,0)</x:f>
        <x:v>0</x:v>
      </x:c>
      <x:c r="J55" s="2" t="str">
        <x:f>IF(B55="",IF(AND(ISNUMBER(C55),C55=0),"",IF(C55="","","ENTER SKU")),IF(OR(NOT(ISNUMBER(C55)),C55&lt;0,C55&lt;&gt;INT(C55)),"CHECK QUANTITY",IF(C55=0,"Excluded",IF(P55=0,"UNKNOWN SKU",IF(AND(B55="TK8",'Summary Sheet'!$O$9="Auto"),"Auto toe kick",IF(NOT(ISNUMBER(F55)),"MISSING PRICE",IF(AND(ISNUMBER(SEARCH("Slim",'Summary Sheet'!$O$3)),RIGHT(B55,2)="GD"),"NOT AVAILABLE IN SLIM",IF(Q55&gt;0,"DUPLICATE COMPONENTS",IF(AND(O55&lt;&gt;"",SUMIF($B$6:$B$69,O55,$C$6:$C$69)&lt;SUMIF($B$6:$B$69,B55,$C$6:$C$69)),"ADD "&amp;O55,"Ready")))))))))</x:f>
      </x:c>
      <x:c r="K55" s="2" t="str">
        <x:f>IF(OR(B55="",P55=0),"",IF('Summary Sheet'!$O$4="Shaker",INDEX('Shaker Catalog'!$J$7:$J$294,P55,1),INDEX('Euro Catalog'!$J$7:$J$228,P55,1)))</x:f>
      </x:c>
      <x:c r="L55" s="2" t="n">
        <x:f>IF(OR(B55="",P55=0),0,IF('Summary Sheet'!$O$4="Shaker",INDEX('Shaker Catalog'!$F$7:$F$294,P55,1),INDEX('Euro Catalog'!$F$7:$F$228,P55,1)))</x:f>
        <x:v>0</x:v>
      </x:c>
      <x:c r="M55" s="2" t="n">
        <x:f>IF(OR(B55="",P55=0),0,IF('Summary Sheet'!$O$4="Shaker",INDEX('Shaker Catalog'!$G$7:$G$294,P55,1),INDEX('Euro Catalog'!$G$7:$G$228,P55,1)))</x:f>
        <x:v>0</x:v>
      </x:c>
      <x:c r="N55" s="2" t="n">
        <x:f>IF(AND(J55="Ready",ISNUMBER(C55)),M55*C55,0)</x:f>
        <x:v>0</x:v>
      </x:c>
      <x:c r="O55" s="2" t="str">
        <x:f>IF(OR(B55="",P55=0),"",IF(IF('Summary Sheet'!$O$4="Shaker",INDEX('Shaker Catalog'!$I$7:$I$294,P55,1),INDEX('Euro Catalog'!$I$7:$I$228,P55,1))=0,"",IF('Summary Sheet'!$O$4="Shaker",INDEX('Shaker Catalog'!$I$7:$I$294,P55,1),INDEX('Euro Catalog'!$I$7:$I$228,P55,1))))</x:f>
      </x:c>
      <x:c r="P55" s="2" t="n">
        <x:f>IF(B55="",0,_xlfn.IFNA(IF('Summary Sheet'!$O$4="Shaker",MATCH(B55,'Shaker Catalog'!$A$7:$A$294,0),MATCH(B55,'Euro Catalog'!$A$7:$A$228,0)),0))</x:f>
        <x:v>0</x:v>
      </x:c>
      <x:c r="Q55" s="2" t="n">
        <x:f>IF(B55="",0,IF('Summary Sheet'!$O$4&lt;&gt;"Shaker",0,IF(OR(RIGHT(B55,3)="BOX",RIGHT(B55,3)="FFD"),SUMIF($B$6:$B$69,LEFT(B55,LEN(B55)-3),$C$6:$C$69),IF(OR(LEFT(B55,2)="PC",LEFT(B55,2)="OC"),SUMIF($B$6:$B$69,B55&amp;"BOX",$C$6:$C$69)+SUMIF($B$6:$B$69,B55&amp;"FFD",$C$6:$C$69),0))))</x:f>
        <x:v>0</x:v>
      </x:c>
      <x:c r="R55" s="2"/>
    </x:row>
    <x:row r="56" ht="22" customHeight="1">
      <x:c r="A56" s="2" t="n">
        <x:v>51</x:v>
      </x:c>
      <x:c r="B56" s="12"/>
      <x:c r="C56" s="12" t="str">
        <x:f>IF(B56="","",1)</x:f>
      </x:c>
      <x:c r="D56" s="2" t="str">
        <x:f>IF(B56="","",IF(P56=0,"Unknown SKU",IF('Summary Sheet'!$O$4="Shaker",INDEX('Shaker Catalog'!$B$7:$B$294,P56,1),INDEX('Euro Catalog'!$B$7:$B$228,P56,1))))</x:f>
      </x:c>
      <x:c r="E56" s="2" t="str">
        <x:f>IF(OR(B56="",P56=0),"",IF('Summary Sheet'!$O$4="Shaker",INDEX('Shaker Catalog'!$L$7:$L$294,P56,1),INDEX('Euro Catalog'!$L$7:$L$228,P56,1)))</x:f>
      </x:c>
      <x:c r="F56" s="4" t="str">
        <x:f>IF(B56="","",IF(P56=0,"Unavailable",IF('Summary Sheet'!$O$4="Shaker",INDEX('Shaker Catalog'!$C$7:$E$294,P56,'Summary Sheet'!$Q$3-2),INDEX('Euro Catalog'!$C$7:$E$228,P56,'Summary Sheet'!$Q$3-2))))</x:f>
      </x:c>
      <x:c r="G56" s="4" t="n">
        <x:f>IF(B56="",0,IF(OR(J56="Excluded",J56="Auto toe kick"),0,IF(J56="Ready",ROUND(C56*F56,2),"CHECK INPUTS")))</x:f>
        <x:v>0</x:v>
      </x:c>
      <x:c r="H56" s="2" t="n">
        <x:f>IF(OR(B56="",P56=0),0,IF('Summary Sheet'!$O$4="Shaker",INDEX('Shaker Catalog'!$H$7:$H$294,P56,1),INDEX('Euro Catalog'!$H$7:$H$228,P56,1)))</x:f>
        <x:v>0</x:v>
      </x:c>
      <x:c r="I56" s="2" t="n">
        <x:f>IF(AND(J56="Ready",ISNUMBER(C56)),H56*C56,0)</x:f>
        <x:v>0</x:v>
      </x:c>
      <x:c r="J56" s="2" t="str">
        <x:f>IF(B56="",IF(AND(ISNUMBER(C56),C56=0),"",IF(C56="","","ENTER SKU")),IF(OR(NOT(ISNUMBER(C56)),C56&lt;0,C56&lt;&gt;INT(C56)),"CHECK QUANTITY",IF(C56=0,"Excluded",IF(P56=0,"UNKNOWN SKU",IF(AND(B56="TK8",'Summary Sheet'!$O$9="Auto"),"Auto toe kick",IF(NOT(ISNUMBER(F56)),"MISSING PRICE",IF(AND(ISNUMBER(SEARCH("Slim",'Summary Sheet'!$O$3)),RIGHT(B56,2)="GD"),"NOT AVAILABLE IN SLIM",IF(Q56&gt;0,"DUPLICATE COMPONENTS",IF(AND(O56&lt;&gt;"",SUMIF($B$6:$B$69,O56,$C$6:$C$69)&lt;SUMIF($B$6:$B$69,B56,$C$6:$C$69)),"ADD "&amp;O56,"Ready")))))))))</x:f>
      </x:c>
      <x:c r="K56" s="2" t="str">
        <x:f>IF(OR(B56="",P56=0),"",IF('Summary Sheet'!$O$4="Shaker",INDEX('Shaker Catalog'!$J$7:$J$294,P56,1),INDEX('Euro Catalog'!$J$7:$J$228,P56,1)))</x:f>
      </x:c>
      <x:c r="L56" s="2" t="n">
        <x:f>IF(OR(B56="",P56=0),0,IF('Summary Sheet'!$O$4="Shaker",INDEX('Shaker Catalog'!$F$7:$F$294,P56,1),INDEX('Euro Catalog'!$F$7:$F$228,P56,1)))</x:f>
        <x:v>0</x:v>
      </x:c>
      <x:c r="M56" s="2" t="n">
        <x:f>IF(OR(B56="",P56=0),0,IF('Summary Sheet'!$O$4="Shaker",INDEX('Shaker Catalog'!$G$7:$G$294,P56,1),INDEX('Euro Catalog'!$G$7:$G$228,P56,1)))</x:f>
        <x:v>0</x:v>
      </x:c>
      <x:c r="N56" s="2" t="n">
        <x:f>IF(AND(J56="Ready",ISNUMBER(C56)),M56*C56,0)</x:f>
        <x:v>0</x:v>
      </x:c>
      <x:c r="O56" s="2" t="str">
        <x:f>IF(OR(B56="",P56=0),"",IF(IF('Summary Sheet'!$O$4="Shaker",INDEX('Shaker Catalog'!$I$7:$I$294,P56,1),INDEX('Euro Catalog'!$I$7:$I$228,P56,1))=0,"",IF('Summary Sheet'!$O$4="Shaker",INDEX('Shaker Catalog'!$I$7:$I$294,P56,1),INDEX('Euro Catalog'!$I$7:$I$228,P56,1))))</x:f>
      </x:c>
      <x:c r="P56" s="2" t="n">
        <x:f>IF(B56="",0,_xlfn.IFNA(IF('Summary Sheet'!$O$4="Shaker",MATCH(B56,'Shaker Catalog'!$A$7:$A$294,0),MATCH(B56,'Euro Catalog'!$A$7:$A$228,0)),0))</x:f>
        <x:v>0</x:v>
      </x:c>
      <x:c r="Q56" s="2" t="n">
        <x:f>IF(B56="",0,IF('Summary Sheet'!$O$4&lt;&gt;"Shaker",0,IF(OR(RIGHT(B56,3)="BOX",RIGHT(B56,3)="FFD"),SUMIF($B$6:$B$69,LEFT(B56,LEN(B56)-3),$C$6:$C$69),IF(OR(LEFT(B56,2)="PC",LEFT(B56,2)="OC"),SUMIF($B$6:$B$69,B56&amp;"BOX",$C$6:$C$69)+SUMIF($B$6:$B$69,B56&amp;"FFD",$C$6:$C$69),0))))</x:f>
        <x:v>0</x:v>
      </x:c>
      <x:c r="R56" s="2"/>
    </x:row>
    <x:row r="57" ht="22" customHeight="1">
      <x:c r="A57" s="2" t="n">
        <x:v>52</x:v>
      </x:c>
      <x:c r="B57" s="12"/>
      <x:c r="C57" s="12" t="str">
        <x:f>IF(B57="","",1)</x:f>
      </x:c>
      <x:c r="D57" s="2" t="str">
        <x:f>IF(B57="","",IF(P57=0,"Unknown SKU",IF('Summary Sheet'!$O$4="Shaker",INDEX('Shaker Catalog'!$B$7:$B$294,P57,1),INDEX('Euro Catalog'!$B$7:$B$228,P57,1))))</x:f>
      </x:c>
      <x:c r="E57" s="2" t="str">
        <x:f>IF(OR(B57="",P57=0),"",IF('Summary Sheet'!$O$4="Shaker",INDEX('Shaker Catalog'!$L$7:$L$294,P57,1),INDEX('Euro Catalog'!$L$7:$L$228,P57,1)))</x:f>
      </x:c>
      <x:c r="F57" s="4" t="str">
        <x:f>IF(B57="","",IF(P57=0,"Unavailable",IF('Summary Sheet'!$O$4="Shaker",INDEX('Shaker Catalog'!$C$7:$E$294,P57,'Summary Sheet'!$Q$3-2),INDEX('Euro Catalog'!$C$7:$E$228,P57,'Summary Sheet'!$Q$3-2))))</x:f>
      </x:c>
      <x:c r="G57" s="4" t="n">
        <x:f>IF(B57="",0,IF(OR(J57="Excluded",J57="Auto toe kick"),0,IF(J57="Ready",ROUND(C57*F57,2),"CHECK INPUTS")))</x:f>
        <x:v>0</x:v>
      </x:c>
      <x:c r="H57" s="2" t="n">
        <x:f>IF(OR(B57="",P57=0),0,IF('Summary Sheet'!$O$4="Shaker",INDEX('Shaker Catalog'!$H$7:$H$294,P57,1),INDEX('Euro Catalog'!$H$7:$H$228,P57,1)))</x:f>
        <x:v>0</x:v>
      </x:c>
      <x:c r="I57" s="2" t="n">
        <x:f>IF(AND(J57="Ready",ISNUMBER(C57)),H57*C57,0)</x:f>
        <x:v>0</x:v>
      </x:c>
      <x:c r="J57" s="2" t="str">
        <x:f>IF(B57="",IF(AND(ISNUMBER(C57),C57=0),"",IF(C57="","","ENTER SKU")),IF(OR(NOT(ISNUMBER(C57)),C57&lt;0,C57&lt;&gt;INT(C57)),"CHECK QUANTITY",IF(C57=0,"Excluded",IF(P57=0,"UNKNOWN SKU",IF(AND(B57="TK8",'Summary Sheet'!$O$9="Auto"),"Auto toe kick",IF(NOT(ISNUMBER(F57)),"MISSING PRICE",IF(AND(ISNUMBER(SEARCH("Slim",'Summary Sheet'!$O$3)),RIGHT(B57,2)="GD"),"NOT AVAILABLE IN SLIM",IF(Q57&gt;0,"DUPLICATE COMPONENTS",IF(AND(O57&lt;&gt;"",SUMIF($B$6:$B$69,O57,$C$6:$C$69)&lt;SUMIF($B$6:$B$69,B57,$C$6:$C$69)),"ADD "&amp;O57,"Ready")))))))))</x:f>
      </x:c>
      <x:c r="K57" s="2" t="str">
        <x:f>IF(OR(B57="",P57=0),"",IF('Summary Sheet'!$O$4="Shaker",INDEX('Shaker Catalog'!$J$7:$J$294,P57,1),INDEX('Euro Catalog'!$J$7:$J$228,P57,1)))</x:f>
      </x:c>
      <x:c r="L57" s="2" t="n">
        <x:f>IF(OR(B57="",P57=0),0,IF('Summary Sheet'!$O$4="Shaker",INDEX('Shaker Catalog'!$F$7:$F$294,P57,1),INDEX('Euro Catalog'!$F$7:$F$228,P57,1)))</x:f>
        <x:v>0</x:v>
      </x:c>
      <x:c r="M57" s="2" t="n">
        <x:f>IF(OR(B57="",P57=0),0,IF('Summary Sheet'!$O$4="Shaker",INDEX('Shaker Catalog'!$G$7:$G$294,P57,1),INDEX('Euro Catalog'!$G$7:$G$228,P57,1)))</x:f>
        <x:v>0</x:v>
      </x:c>
      <x:c r="N57" s="2" t="n">
        <x:f>IF(AND(J57="Ready",ISNUMBER(C57)),M57*C57,0)</x:f>
        <x:v>0</x:v>
      </x:c>
      <x:c r="O57" s="2" t="str">
        <x:f>IF(OR(B57="",P57=0),"",IF(IF('Summary Sheet'!$O$4="Shaker",INDEX('Shaker Catalog'!$I$7:$I$294,P57,1),INDEX('Euro Catalog'!$I$7:$I$228,P57,1))=0,"",IF('Summary Sheet'!$O$4="Shaker",INDEX('Shaker Catalog'!$I$7:$I$294,P57,1),INDEX('Euro Catalog'!$I$7:$I$228,P57,1))))</x:f>
      </x:c>
      <x:c r="P57" s="2" t="n">
        <x:f>IF(B57="",0,_xlfn.IFNA(IF('Summary Sheet'!$O$4="Shaker",MATCH(B57,'Shaker Catalog'!$A$7:$A$294,0),MATCH(B57,'Euro Catalog'!$A$7:$A$228,0)),0))</x:f>
        <x:v>0</x:v>
      </x:c>
      <x:c r="Q57" s="2" t="n">
        <x:f>IF(B57="",0,IF('Summary Sheet'!$O$4&lt;&gt;"Shaker",0,IF(OR(RIGHT(B57,3)="BOX",RIGHT(B57,3)="FFD"),SUMIF($B$6:$B$69,LEFT(B57,LEN(B57)-3),$C$6:$C$69),IF(OR(LEFT(B57,2)="PC",LEFT(B57,2)="OC"),SUMIF($B$6:$B$69,B57&amp;"BOX",$C$6:$C$69)+SUMIF($B$6:$B$69,B57&amp;"FFD",$C$6:$C$69),0))))</x:f>
        <x:v>0</x:v>
      </x:c>
      <x:c r="R57" s="2"/>
    </x:row>
    <x:row r="58" ht="22" customHeight="1">
      <x:c r="A58" s="2" t="n">
        <x:v>53</x:v>
      </x:c>
      <x:c r="B58" s="12"/>
      <x:c r="C58" s="12" t="str">
        <x:f>IF(B58="","",1)</x:f>
      </x:c>
      <x:c r="D58" s="2" t="str">
        <x:f>IF(B58="","",IF(P58=0,"Unknown SKU",IF('Summary Sheet'!$O$4="Shaker",INDEX('Shaker Catalog'!$B$7:$B$294,P58,1),INDEX('Euro Catalog'!$B$7:$B$228,P58,1))))</x:f>
      </x:c>
      <x:c r="E58" s="2" t="str">
        <x:f>IF(OR(B58="",P58=0),"",IF('Summary Sheet'!$O$4="Shaker",INDEX('Shaker Catalog'!$L$7:$L$294,P58,1),INDEX('Euro Catalog'!$L$7:$L$228,P58,1)))</x:f>
      </x:c>
      <x:c r="F58" s="4" t="str">
        <x:f>IF(B58="","",IF(P58=0,"Unavailable",IF('Summary Sheet'!$O$4="Shaker",INDEX('Shaker Catalog'!$C$7:$E$294,P58,'Summary Sheet'!$Q$3-2),INDEX('Euro Catalog'!$C$7:$E$228,P58,'Summary Sheet'!$Q$3-2))))</x:f>
      </x:c>
      <x:c r="G58" s="4" t="n">
        <x:f>IF(B58="",0,IF(OR(J58="Excluded",J58="Auto toe kick"),0,IF(J58="Ready",ROUND(C58*F58,2),"CHECK INPUTS")))</x:f>
        <x:v>0</x:v>
      </x:c>
      <x:c r="H58" s="2" t="n">
        <x:f>IF(OR(B58="",P58=0),0,IF('Summary Sheet'!$O$4="Shaker",INDEX('Shaker Catalog'!$H$7:$H$294,P58,1),INDEX('Euro Catalog'!$H$7:$H$228,P58,1)))</x:f>
        <x:v>0</x:v>
      </x:c>
      <x:c r="I58" s="2" t="n">
        <x:f>IF(AND(J58="Ready",ISNUMBER(C58)),H58*C58,0)</x:f>
        <x:v>0</x:v>
      </x:c>
      <x:c r="J58" s="2" t="str">
        <x:f>IF(B58="",IF(AND(ISNUMBER(C58),C58=0),"",IF(C58="","","ENTER SKU")),IF(OR(NOT(ISNUMBER(C58)),C58&lt;0,C58&lt;&gt;INT(C58)),"CHECK QUANTITY",IF(C58=0,"Excluded",IF(P58=0,"UNKNOWN SKU",IF(AND(B58="TK8",'Summary Sheet'!$O$9="Auto"),"Auto toe kick",IF(NOT(ISNUMBER(F58)),"MISSING PRICE",IF(AND(ISNUMBER(SEARCH("Slim",'Summary Sheet'!$O$3)),RIGHT(B58,2)="GD"),"NOT AVAILABLE IN SLIM",IF(Q58&gt;0,"DUPLICATE COMPONENTS",IF(AND(O58&lt;&gt;"",SUMIF($B$6:$B$69,O58,$C$6:$C$69)&lt;SUMIF($B$6:$B$69,B58,$C$6:$C$69)),"ADD "&amp;O58,"Ready")))))))))</x:f>
      </x:c>
      <x:c r="K58" s="2" t="str">
        <x:f>IF(OR(B58="",P58=0),"",IF('Summary Sheet'!$O$4="Shaker",INDEX('Shaker Catalog'!$J$7:$J$294,P58,1),INDEX('Euro Catalog'!$J$7:$J$228,P58,1)))</x:f>
      </x:c>
      <x:c r="L58" s="2" t="n">
        <x:f>IF(OR(B58="",P58=0),0,IF('Summary Sheet'!$O$4="Shaker",INDEX('Shaker Catalog'!$F$7:$F$294,P58,1),INDEX('Euro Catalog'!$F$7:$F$228,P58,1)))</x:f>
        <x:v>0</x:v>
      </x:c>
      <x:c r="M58" s="2" t="n">
        <x:f>IF(OR(B58="",P58=0),0,IF('Summary Sheet'!$O$4="Shaker",INDEX('Shaker Catalog'!$G$7:$G$294,P58,1),INDEX('Euro Catalog'!$G$7:$G$228,P58,1)))</x:f>
        <x:v>0</x:v>
      </x:c>
      <x:c r="N58" s="2" t="n">
        <x:f>IF(AND(J58="Ready",ISNUMBER(C58)),M58*C58,0)</x:f>
        <x:v>0</x:v>
      </x:c>
      <x:c r="O58" s="2" t="str">
        <x:f>IF(OR(B58="",P58=0),"",IF(IF('Summary Sheet'!$O$4="Shaker",INDEX('Shaker Catalog'!$I$7:$I$294,P58,1),INDEX('Euro Catalog'!$I$7:$I$228,P58,1))=0,"",IF('Summary Sheet'!$O$4="Shaker",INDEX('Shaker Catalog'!$I$7:$I$294,P58,1),INDEX('Euro Catalog'!$I$7:$I$228,P58,1))))</x:f>
      </x:c>
      <x:c r="P58" s="2" t="n">
        <x:f>IF(B58="",0,_xlfn.IFNA(IF('Summary Sheet'!$O$4="Shaker",MATCH(B58,'Shaker Catalog'!$A$7:$A$294,0),MATCH(B58,'Euro Catalog'!$A$7:$A$228,0)),0))</x:f>
        <x:v>0</x:v>
      </x:c>
      <x:c r="Q58" s="2" t="n">
        <x:f>IF(B58="",0,IF('Summary Sheet'!$O$4&lt;&gt;"Shaker",0,IF(OR(RIGHT(B58,3)="BOX",RIGHT(B58,3)="FFD"),SUMIF($B$6:$B$69,LEFT(B58,LEN(B58)-3),$C$6:$C$69),IF(OR(LEFT(B58,2)="PC",LEFT(B58,2)="OC"),SUMIF($B$6:$B$69,B58&amp;"BOX",$C$6:$C$69)+SUMIF($B$6:$B$69,B58&amp;"FFD",$C$6:$C$69),0))))</x:f>
        <x:v>0</x:v>
      </x:c>
      <x:c r="R58" s="2"/>
    </x:row>
    <x:row r="59" ht="22" customHeight="1">
      <x:c r="A59" s="2" t="n">
        <x:v>54</x:v>
      </x:c>
      <x:c r="B59" s="12"/>
      <x:c r="C59" s="12" t="str">
        <x:f>IF(B59="","",1)</x:f>
      </x:c>
      <x:c r="D59" s="2" t="str">
        <x:f>IF(B59="","",IF(P59=0,"Unknown SKU",IF('Summary Sheet'!$O$4="Shaker",INDEX('Shaker Catalog'!$B$7:$B$294,P59,1),INDEX('Euro Catalog'!$B$7:$B$228,P59,1))))</x:f>
      </x:c>
      <x:c r="E59" s="2" t="str">
        <x:f>IF(OR(B59="",P59=0),"",IF('Summary Sheet'!$O$4="Shaker",INDEX('Shaker Catalog'!$L$7:$L$294,P59,1),INDEX('Euro Catalog'!$L$7:$L$228,P59,1)))</x:f>
      </x:c>
      <x:c r="F59" s="4" t="str">
        <x:f>IF(B59="","",IF(P59=0,"Unavailable",IF('Summary Sheet'!$O$4="Shaker",INDEX('Shaker Catalog'!$C$7:$E$294,P59,'Summary Sheet'!$Q$3-2),INDEX('Euro Catalog'!$C$7:$E$228,P59,'Summary Sheet'!$Q$3-2))))</x:f>
      </x:c>
      <x:c r="G59" s="4" t="n">
        <x:f>IF(B59="",0,IF(OR(J59="Excluded",J59="Auto toe kick"),0,IF(J59="Ready",ROUND(C59*F59,2),"CHECK INPUTS")))</x:f>
        <x:v>0</x:v>
      </x:c>
      <x:c r="H59" s="2" t="n">
        <x:f>IF(OR(B59="",P59=0),0,IF('Summary Sheet'!$O$4="Shaker",INDEX('Shaker Catalog'!$H$7:$H$294,P59,1),INDEX('Euro Catalog'!$H$7:$H$228,P59,1)))</x:f>
        <x:v>0</x:v>
      </x:c>
      <x:c r="I59" s="2" t="n">
        <x:f>IF(AND(J59="Ready",ISNUMBER(C59)),H59*C59,0)</x:f>
        <x:v>0</x:v>
      </x:c>
      <x:c r="J59" s="2" t="str">
        <x:f>IF(B59="",IF(AND(ISNUMBER(C59),C59=0),"",IF(C59="","","ENTER SKU")),IF(OR(NOT(ISNUMBER(C59)),C59&lt;0,C59&lt;&gt;INT(C59)),"CHECK QUANTITY",IF(C59=0,"Excluded",IF(P59=0,"UNKNOWN SKU",IF(AND(B59="TK8",'Summary Sheet'!$O$9="Auto"),"Auto toe kick",IF(NOT(ISNUMBER(F59)),"MISSING PRICE",IF(AND(ISNUMBER(SEARCH("Slim",'Summary Sheet'!$O$3)),RIGHT(B59,2)="GD"),"NOT AVAILABLE IN SLIM",IF(Q59&gt;0,"DUPLICATE COMPONENTS",IF(AND(O59&lt;&gt;"",SUMIF($B$6:$B$69,O59,$C$6:$C$69)&lt;SUMIF($B$6:$B$69,B59,$C$6:$C$69)),"ADD "&amp;O59,"Ready")))))))))</x:f>
      </x:c>
      <x:c r="K59" s="2" t="str">
        <x:f>IF(OR(B59="",P59=0),"",IF('Summary Sheet'!$O$4="Shaker",INDEX('Shaker Catalog'!$J$7:$J$294,P59,1),INDEX('Euro Catalog'!$J$7:$J$228,P59,1)))</x:f>
      </x:c>
      <x:c r="L59" s="2" t="n">
        <x:f>IF(OR(B59="",P59=0),0,IF('Summary Sheet'!$O$4="Shaker",INDEX('Shaker Catalog'!$F$7:$F$294,P59,1),INDEX('Euro Catalog'!$F$7:$F$228,P59,1)))</x:f>
        <x:v>0</x:v>
      </x:c>
      <x:c r="M59" s="2" t="n">
        <x:f>IF(OR(B59="",P59=0),0,IF('Summary Sheet'!$O$4="Shaker",INDEX('Shaker Catalog'!$G$7:$G$294,P59,1),INDEX('Euro Catalog'!$G$7:$G$228,P59,1)))</x:f>
        <x:v>0</x:v>
      </x:c>
      <x:c r="N59" s="2" t="n">
        <x:f>IF(AND(J59="Ready",ISNUMBER(C59)),M59*C59,0)</x:f>
        <x:v>0</x:v>
      </x:c>
      <x:c r="O59" s="2" t="str">
        <x:f>IF(OR(B59="",P59=0),"",IF(IF('Summary Sheet'!$O$4="Shaker",INDEX('Shaker Catalog'!$I$7:$I$294,P59,1),INDEX('Euro Catalog'!$I$7:$I$228,P59,1))=0,"",IF('Summary Sheet'!$O$4="Shaker",INDEX('Shaker Catalog'!$I$7:$I$294,P59,1),INDEX('Euro Catalog'!$I$7:$I$228,P59,1))))</x:f>
      </x:c>
      <x:c r="P59" s="2" t="n">
        <x:f>IF(B59="",0,_xlfn.IFNA(IF('Summary Sheet'!$O$4="Shaker",MATCH(B59,'Shaker Catalog'!$A$7:$A$294,0),MATCH(B59,'Euro Catalog'!$A$7:$A$228,0)),0))</x:f>
        <x:v>0</x:v>
      </x:c>
      <x:c r="Q59" s="2" t="n">
        <x:f>IF(B59="",0,IF('Summary Sheet'!$O$4&lt;&gt;"Shaker",0,IF(OR(RIGHT(B59,3)="BOX",RIGHT(B59,3)="FFD"),SUMIF($B$6:$B$69,LEFT(B59,LEN(B59)-3),$C$6:$C$69),IF(OR(LEFT(B59,2)="PC",LEFT(B59,2)="OC"),SUMIF($B$6:$B$69,B59&amp;"BOX",$C$6:$C$69)+SUMIF($B$6:$B$69,B59&amp;"FFD",$C$6:$C$69),0))))</x:f>
        <x:v>0</x:v>
      </x:c>
      <x:c r="R59" s="2"/>
    </x:row>
    <x:row r="60" ht="22" customHeight="1">
      <x:c r="A60" s="2" t="n">
        <x:v>55</x:v>
      </x:c>
      <x:c r="B60" s="12"/>
      <x:c r="C60" s="12" t="str">
        <x:f>IF(B60="","",1)</x:f>
      </x:c>
      <x:c r="D60" s="2" t="str">
        <x:f>IF(B60="","",IF(P60=0,"Unknown SKU",IF('Summary Sheet'!$O$4="Shaker",INDEX('Shaker Catalog'!$B$7:$B$294,P60,1),INDEX('Euro Catalog'!$B$7:$B$228,P60,1))))</x:f>
      </x:c>
      <x:c r="E60" s="2" t="str">
        <x:f>IF(OR(B60="",P60=0),"",IF('Summary Sheet'!$O$4="Shaker",INDEX('Shaker Catalog'!$L$7:$L$294,P60,1),INDEX('Euro Catalog'!$L$7:$L$228,P60,1)))</x:f>
      </x:c>
      <x:c r="F60" s="4" t="str">
        <x:f>IF(B60="","",IF(P60=0,"Unavailable",IF('Summary Sheet'!$O$4="Shaker",INDEX('Shaker Catalog'!$C$7:$E$294,P60,'Summary Sheet'!$Q$3-2),INDEX('Euro Catalog'!$C$7:$E$228,P60,'Summary Sheet'!$Q$3-2))))</x:f>
      </x:c>
      <x:c r="G60" s="4" t="n">
        <x:f>IF(B60="",0,IF(OR(J60="Excluded",J60="Auto toe kick"),0,IF(J60="Ready",ROUND(C60*F60,2),"CHECK INPUTS")))</x:f>
        <x:v>0</x:v>
      </x:c>
      <x:c r="H60" s="2" t="n">
        <x:f>IF(OR(B60="",P60=0),0,IF('Summary Sheet'!$O$4="Shaker",INDEX('Shaker Catalog'!$H$7:$H$294,P60,1),INDEX('Euro Catalog'!$H$7:$H$228,P60,1)))</x:f>
        <x:v>0</x:v>
      </x:c>
      <x:c r="I60" s="2" t="n">
        <x:f>IF(AND(J60="Ready",ISNUMBER(C60)),H60*C60,0)</x:f>
        <x:v>0</x:v>
      </x:c>
      <x:c r="J60" s="2" t="str">
        <x:f>IF(B60="",IF(AND(ISNUMBER(C60),C60=0),"",IF(C60="","","ENTER SKU")),IF(OR(NOT(ISNUMBER(C60)),C60&lt;0,C60&lt;&gt;INT(C60)),"CHECK QUANTITY",IF(C60=0,"Excluded",IF(P60=0,"UNKNOWN SKU",IF(AND(B60="TK8",'Summary Sheet'!$O$9="Auto"),"Auto toe kick",IF(NOT(ISNUMBER(F60)),"MISSING PRICE",IF(AND(ISNUMBER(SEARCH("Slim",'Summary Sheet'!$O$3)),RIGHT(B60,2)="GD"),"NOT AVAILABLE IN SLIM",IF(Q60&gt;0,"DUPLICATE COMPONENTS",IF(AND(O60&lt;&gt;"",SUMIF($B$6:$B$69,O60,$C$6:$C$69)&lt;SUMIF($B$6:$B$69,B60,$C$6:$C$69)),"ADD "&amp;O60,"Ready")))))))))</x:f>
      </x:c>
      <x:c r="K60" s="2" t="str">
        <x:f>IF(OR(B60="",P60=0),"",IF('Summary Sheet'!$O$4="Shaker",INDEX('Shaker Catalog'!$J$7:$J$294,P60,1),INDEX('Euro Catalog'!$J$7:$J$228,P60,1)))</x:f>
      </x:c>
      <x:c r="L60" s="2" t="n">
        <x:f>IF(OR(B60="",P60=0),0,IF('Summary Sheet'!$O$4="Shaker",INDEX('Shaker Catalog'!$F$7:$F$294,P60,1),INDEX('Euro Catalog'!$F$7:$F$228,P60,1)))</x:f>
        <x:v>0</x:v>
      </x:c>
      <x:c r="M60" s="2" t="n">
        <x:f>IF(OR(B60="",P60=0),0,IF('Summary Sheet'!$O$4="Shaker",INDEX('Shaker Catalog'!$G$7:$G$294,P60,1),INDEX('Euro Catalog'!$G$7:$G$228,P60,1)))</x:f>
        <x:v>0</x:v>
      </x:c>
      <x:c r="N60" s="2" t="n">
        <x:f>IF(AND(J60="Ready",ISNUMBER(C60)),M60*C60,0)</x:f>
        <x:v>0</x:v>
      </x:c>
      <x:c r="O60" s="2" t="str">
        <x:f>IF(OR(B60="",P60=0),"",IF(IF('Summary Sheet'!$O$4="Shaker",INDEX('Shaker Catalog'!$I$7:$I$294,P60,1),INDEX('Euro Catalog'!$I$7:$I$228,P60,1))=0,"",IF('Summary Sheet'!$O$4="Shaker",INDEX('Shaker Catalog'!$I$7:$I$294,P60,1),INDEX('Euro Catalog'!$I$7:$I$228,P60,1))))</x:f>
      </x:c>
      <x:c r="P60" s="2" t="n">
        <x:f>IF(B60="",0,_xlfn.IFNA(IF('Summary Sheet'!$O$4="Shaker",MATCH(B60,'Shaker Catalog'!$A$7:$A$294,0),MATCH(B60,'Euro Catalog'!$A$7:$A$228,0)),0))</x:f>
        <x:v>0</x:v>
      </x:c>
      <x:c r="Q60" s="2" t="n">
        <x:f>IF(B60="",0,IF('Summary Sheet'!$O$4&lt;&gt;"Shaker",0,IF(OR(RIGHT(B60,3)="BOX",RIGHT(B60,3)="FFD"),SUMIF($B$6:$B$69,LEFT(B60,LEN(B60)-3),$C$6:$C$69),IF(OR(LEFT(B60,2)="PC",LEFT(B60,2)="OC"),SUMIF($B$6:$B$69,B60&amp;"BOX",$C$6:$C$69)+SUMIF($B$6:$B$69,B60&amp;"FFD",$C$6:$C$69),0))))</x:f>
        <x:v>0</x:v>
      </x:c>
      <x:c r="R60" s="2"/>
    </x:row>
    <x:row r="61" ht="22" customHeight="1">
      <x:c r="A61" s="2" t="n">
        <x:v>56</x:v>
      </x:c>
      <x:c r="B61" s="12"/>
      <x:c r="C61" s="12" t="str">
        <x:f>IF(B61="","",1)</x:f>
      </x:c>
      <x:c r="D61" s="2" t="str">
        <x:f>IF(B61="","",IF(P61=0,"Unknown SKU",IF('Summary Sheet'!$O$4="Shaker",INDEX('Shaker Catalog'!$B$7:$B$294,P61,1),INDEX('Euro Catalog'!$B$7:$B$228,P61,1))))</x:f>
      </x:c>
      <x:c r="E61" s="2" t="str">
        <x:f>IF(OR(B61="",P61=0),"",IF('Summary Sheet'!$O$4="Shaker",INDEX('Shaker Catalog'!$L$7:$L$294,P61,1),INDEX('Euro Catalog'!$L$7:$L$228,P61,1)))</x:f>
      </x:c>
      <x:c r="F61" s="4" t="str">
        <x:f>IF(B61="","",IF(P61=0,"Unavailable",IF('Summary Sheet'!$O$4="Shaker",INDEX('Shaker Catalog'!$C$7:$E$294,P61,'Summary Sheet'!$Q$3-2),INDEX('Euro Catalog'!$C$7:$E$228,P61,'Summary Sheet'!$Q$3-2))))</x:f>
      </x:c>
      <x:c r="G61" s="4" t="n">
        <x:f>IF(B61="",0,IF(OR(J61="Excluded",J61="Auto toe kick"),0,IF(J61="Ready",ROUND(C61*F61,2),"CHECK INPUTS")))</x:f>
        <x:v>0</x:v>
      </x:c>
      <x:c r="H61" s="2" t="n">
        <x:f>IF(OR(B61="",P61=0),0,IF('Summary Sheet'!$O$4="Shaker",INDEX('Shaker Catalog'!$H$7:$H$294,P61,1),INDEX('Euro Catalog'!$H$7:$H$228,P61,1)))</x:f>
        <x:v>0</x:v>
      </x:c>
      <x:c r="I61" s="2" t="n">
        <x:f>IF(AND(J61="Ready",ISNUMBER(C61)),H61*C61,0)</x:f>
        <x:v>0</x:v>
      </x:c>
      <x:c r="J61" s="2" t="str">
        <x:f>IF(B61="",IF(AND(ISNUMBER(C61),C61=0),"",IF(C61="","","ENTER SKU")),IF(OR(NOT(ISNUMBER(C61)),C61&lt;0,C61&lt;&gt;INT(C61)),"CHECK QUANTITY",IF(C61=0,"Excluded",IF(P61=0,"UNKNOWN SKU",IF(AND(B61="TK8",'Summary Sheet'!$O$9="Auto"),"Auto toe kick",IF(NOT(ISNUMBER(F61)),"MISSING PRICE",IF(AND(ISNUMBER(SEARCH("Slim",'Summary Sheet'!$O$3)),RIGHT(B61,2)="GD"),"NOT AVAILABLE IN SLIM",IF(Q61&gt;0,"DUPLICATE COMPONENTS",IF(AND(O61&lt;&gt;"",SUMIF($B$6:$B$69,O61,$C$6:$C$69)&lt;SUMIF($B$6:$B$69,B61,$C$6:$C$69)),"ADD "&amp;O61,"Ready")))))))))</x:f>
      </x:c>
      <x:c r="K61" s="2" t="str">
        <x:f>IF(OR(B61="",P61=0),"",IF('Summary Sheet'!$O$4="Shaker",INDEX('Shaker Catalog'!$J$7:$J$294,P61,1),INDEX('Euro Catalog'!$J$7:$J$228,P61,1)))</x:f>
      </x:c>
      <x:c r="L61" s="2" t="n">
        <x:f>IF(OR(B61="",P61=0),0,IF('Summary Sheet'!$O$4="Shaker",INDEX('Shaker Catalog'!$F$7:$F$294,P61,1),INDEX('Euro Catalog'!$F$7:$F$228,P61,1)))</x:f>
        <x:v>0</x:v>
      </x:c>
      <x:c r="M61" s="2" t="n">
        <x:f>IF(OR(B61="",P61=0),0,IF('Summary Sheet'!$O$4="Shaker",INDEX('Shaker Catalog'!$G$7:$G$294,P61,1),INDEX('Euro Catalog'!$G$7:$G$228,P61,1)))</x:f>
        <x:v>0</x:v>
      </x:c>
      <x:c r="N61" s="2" t="n">
        <x:f>IF(AND(J61="Ready",ISNUMBER(C61)),M61*C61,0)</x:f>
        <x:v>0</x:v>
      </x:c>
      <x:c r="O61" s="2" t="str">
        <x:f>IF(OR(B61="",P61=0),"",IF(IF('Summary Sheet'!$O$4="Shaker",INDEX('Shaker Catalog'!$I$7:$I$294,P61,1),INDEX('Euro Catalog'!$I$7:$I$228,P61,1))=0,"",IF('Summary Sheet'!$O$4="Shaker",INDEX('Shaker Catalog'!$I$7:$I$294,P61,1),INDEX('Euro Catalog'!$I$7:$I$228,P61,1))))</x:f>
      </x:c>
      <x:c r="P61" s="2" t="n">
        <x:f>IF(B61="",0,_xlfn.IFNA(IF('Summary Sheet'!$O$4="Shaker",MATCH(B61,'Shaker Catalog'!$A$7:$A$294,0),MATCH(B61,'Euro Catalog'!$A$7:$A$228,0)),0))</x:f>
        <x:v>0</x:v>
      </x:c>
      <x:c r="Q61" s="2" t="n">
        <x:f>IF(B61="",0,IF('Summary Sheet'!$O$4&lt;&gt;"Shaker",0,IF(OR(RIGHT(B61,3)="BOX",RIGHT(B61,3)="FFD"),SUMIF($B$6:$B$69,LEFT(B61,LEN(B61)-3),$C$6:$C$69),IF(OR(LEFT(B61,2)="PC",LEFT(B61,2)="OC"),SUMIF($B$6:$B$69,B61&amp;"BOX",$C$6:$C$69)+SUMIF($B$6:$B$69,B61&amp;"FFD",$C$6:$C$69),0))))</x:f>
        <x:v>0</x:v>
      </x:c>
      <x:c r="R61" s="2"/>
    </x:row>
    <x:row r="62" ht="22" customHeight="1">
      <x:c r="A62" s="2" t="n">
        <x:v>57</x:v>
      </x:c>
      <x:c r="B62" s="12"/>
      <x:c r="C62" s="12" t="str">
        <x:f>IF(B62="","",1)</x:f>
      </x:c>
      <x:c r="D62" s="2" t="str">
        <x:f>IF(B62="","",IF(P62=0,"Unknown SKU",IF('Summary Sheet'!$O$4="Shaker",INDEX('Shaker Catalog'!$B$7:$B$294,P62,1),INDEX('Euro Catalog'!$B$7:$B$228,P62,1))))</x:f>
      </x:c>
      <x:c r="E62" s="2" t="str">
        <x:f>IF(OR(B62="",P62=0),"",IF('Summary Sheet'!$O$4="Shaker",INDEX('Shaker Catalog'!$L$7:$L$294,P62,1),INDEX('Euro Catalog'!$L$7:$L$228,P62,1)))</x:f>
      </x:c>
      <x:c r="F62" s="4" t="str">
        <x:f>IF(B62="","",IF(P62=0,"Unavailable",IF('Summary Sheet'!$O$4="Shaker",INDEX('Shaker Catalog'!$C$7:$E$294,P62,'Summary Sheet'!$Q$3-2),INDEX('Euro Catalog'!$C$7:$E$228,P62,'Summary Sheet'!$Q$3-2))))</x:f>
      </x:c>
      <x:c r="G62" s="4" t="n">
        <x:f>IF(B62="",0,IF(OR(J62="Excluded",J62="Auto toe kick"),0,IF(J62="Ready",ROUND(C62*F62,2),"CHECK INPUTS")))</x:f>
        <x:v>0</x:v>
      </x:c>
      <x:c r="H62" s="2" t="n">
        <x:f>IF(OR(B62="",P62=0),0,IF('Summary Sheet'!$O$4="Shaker",INDEX('Shaker Catalog'!$H$7:$H$294,P62,1),INDEX('Euro Catalog'!$H$7:$H$228,P62,1)))</x:f>
        <x:v>0</x:v>
      </x:c>
      <x:c r="I62" s="2" t="n">
        <x:f>IF(AND(J62="Ready",ISNUMBER(C62)),H62*C62,0)</x:f>
        <x:v>0</x:v>
      </x:c>
      <x:c r="J62" s="2" t="str">
        <x:f>IF(B62="",IF(AND(ISNUMBER(C62),C62=0),"",IF(C62="","","ENTER SKU")),IF(OR(NOT(ISNUMBER(C62)),C62&lt;0,C62&lt;&gt;INT(C62)),"CHECK QUANTITY",IF(C62=0,"Excluded",IF(P62=0,"UNKNOWN SKU",IF(AND(B62="TK8",'Summary Sheet'!$O$9="Auto"),"Auto toe kick",IF(NOT(ISNUMBER(F62)),"MISSING PRICE",IF(AND(ISNUMBER(SEARCH("Slim",'Summary Sheet'!$O$3)),RIGHT(B62,2)="GD"),"NOT AVAILABLE IN SLIM",IF(Q62&gt;0,"DUPLICATE COMPONENTS",IF(AND(O62&lt;&gt;"",SUMIF($B$6:$B$69,O62,$C$6:$C$69)&lt;SUMIF($B$6:$B$69,B62,$C$6:$C$69)),"ADD "&amp;O62,"Ready")))))))))</x:f>
      </x:c>
      <x:c r="K62" s="2" t="str">
        <x:f>IF(OR(B62="",P62=0),"",IF('Summary Sheet'!$O$4="Shaker",INDEX('Shaker Catalog'!$J$7:$J$294,P62,1),INDEX('Euro Catalog'!$J$7:$J$228,P62,1)))</x:f>
      </x:c>
      <x:c r="L62" s="2" t="n">
        <x:f>IF(OR(B62="",P62=0),0,IF('Summary Sheet'!$O$4="Shaker",INDEX('Shaker Catalog'!$F$7:$F$294,P62,1),INDEX('Euro Catalog'!$F$7:$F$228,P62,1)))</x:f>
        <x:v>0</x:v>
      </x:c>
      <x:c r="M62" s="2" t="n">
        <x:f>IF(OR(B62="",P62=0),0,IF('Summary Sheet'!$O$4="Shaker",INDEX('Shaker Catalog'!$G$7:$G$294,P62,1),INDEX('Euro Catalog'!$G$7:$G$228,P62,1)))</x:f>
        <x:v>0</x:v>
      </x:c>
      <x:c r="N62" s="2" t="n">
        <x:f>IF(AND(J62="Ready",ISNUMBER(C62)),M62*C62,0)</x:f>
        <x:v>0</x:v>
      </x:c>
      <x:c r="O62" s="2" t="str">
        <x:f>IF(OR(B62="",P62=0),"",IF(IF('Summary Sheet'!$O$4="Shaker",INDEX('Shaker Catalog'!$I$7:$I$294,P62,1),INDEX('Euro Catalog'!$I$7:$I$228,P62,1))=0,"",IF('Summary Sheet'!$O$4="Shaker",INDEX('Shaker Catalog'!$I$7:$I$294,P62,1),INDEX('Euro Catalog'!$I$7:$I$228,P62,1))))</x:f>
      </x:c>
      <x:c r="P62" s="2" t="n">
        <x:f>IF(B62="",0,_xlfn.IFNA(IF('Summary Sheet'!$O$4="Shaker",MATCH(B62,'Shaker Catalog'!$A$7:$A$294,0),MATCH(B62,'Euro Catalog'!$A$7:$A$228,0)),0))</x:f>
        <x:v>0</x:v>
      </x:c>
      <x:c r="Q62" s="2" t="n">
        <x:f>IF(B62="",0,IF('Summary Sheet'!$O$4&lt;&gt;"Shaker",0,IF(OR(RIGHT(B62,3)="BOX",RIGHT(B62,3)="FFD"),SUMIF($B$6:$B$69,LEFT(B62,LEN(B62)-3),$C$6:$C$69),IF(OR(LEFT(B62,2)="PC",LEFT(B62,2)="OC"),SUMIF($B$6:$B$69,B62&amp;"BOX",$C$6:$C$69)+SUMIF($B$6:$B$69,B62&amp;"FFD",$C$6:$C$69),0))))</x:f>
        <x:v>0</x:v>
      </x:c>
      <x:c r="R62" s="2"/>
    </x:row>
    <x:row r="63" ht="22" customHeight="1">
      <x:c r="A63" s="2" t="n">
        <x:v>58</x:v>
      </x:c>
      <x:c r="B63" s="12"/>
      <x:c r="C63" s="12" t="str">
        <x:f>IF(B63="","",1)</x:f>
      </x:c>
      <x:c r="D63" s="2" t="str">
        <x:f>IF(B63="","",IF(P63=0,"Unknown SKU",IF('Summary Sheet'!$O$4="Shaker",INDEX('Shaker Catalog'!$B$7:$B$294,P63,1),INDEX('Euro Catalog'!$B$7:$B$228,P63,1))))</x:f>
      </x:c>
      <x:c r="E63" s="2" t="str">
        <x:f>IF(OR(B63="",P63=0),"",IF('Summary Sheet'!$O$4="Shaker",INDEX('Shaker Catalog'!$L$7:$L$294,P63,1),INDEX('Euro Catalog'!$L$7:$L$228,P63,1)))</x:f>
      </x:c>
      <x:c r="F63" s="4" t="str">
        <x:f>IF(B63="","",IF(P63=0,"Unavailable",IF('Summary Sheet'!$O$4="Shaker",INDEX('Shaker Catalog'!$C$7:$E$294,P63,'Summary Sheet'!$Q$3-2),INDEX('Euro Catalog'!$C$7:$E$228,P63,'Summary Sheet'!$Q$3-2))))</x:f>
      </x:c>
      <x:c r="G63" s="4" t="n">
        <x:f>IF(B63="",0,IF(OR(J63="Excluded",J63="Auto toe kick"),0,IF(J63="Ready",ROUND(C63*F63,2),"CHECK INPUTS")))</x:f>
        <x:v>0</x:v>
      </x:c>
      <x:c r="H63" s="2" t="n">
        <x:f>IF(OR(B63="",P63=0),0,IF('Summary Sheet'!$O$4="Shaker",INDEX('Shaker Catalog'!$H$7:$H$294,P63,1),INDEX('Euro Catalog'!$H$7:$H$228,P63,1)))</x:f>
        <x:v>0</x:v>
      </x:c>
      <x:c r="I63" s="2" t="n">
        <x:f>IF(AND(J63="Ready",ISNUMBER(C63)),H63*C63,0)</x:f>
        <x:v>0</x:v>
      </x:c>
      <x:c r="J63" s="2" t="str">
        <x:f>IF(B63="",IF(AND(ISNUMBER(C63),C63=0),"",IF(C63="","","ENTER SKU")),IF(OR(NOT(ISNUMBER(C63)),C63&lt;0,C63&lt;&gt;INT(C63)),"CHECK QUANTITY",IF(C63=0,"Excluded",IF(P63=0,"UNKNOWN SKU",IF(AND(B63="TK8",'Summary Sheet'!$O$9="Auto"),"Auto toe kick",IF(NOT(ISNUMBER(F63)),"MISSING PRICE",IF(AND(ISNUMBER(SEARCH("Slim",'Summary Sheet'!$O$3)),RIGHT(B63,2)="GD"),"NOT AVAILABLE IN SLIM",IF(Q63&gt;0,"DUPLICATE COMPONENTS",IF(AND(O63&lt;&gt;"",SUMIF($B$6:$B$69,O63,$C$6:$C$69)&lt;SUMIF($B$6:$B$69,B63,$C$6:$C$69)),"ADD "&amp;O63,"Ready")))))))))</x:f>
      </x:c>
      <x:c r="K63" s="2" t="str">
        <x:f>IF(OR(B63="",P63=0),"",IF('Summary Sheet'!$O$4="Shaker",INDEX('Shaker Catalog'!$J$7:$J$294,P63,1),INDEX('Euro Catalog'!$J$7:$J$228,P63,1)))</x:f>
      </x:c>
      <x:c r="L63" s="2" t="n">
        <x:f>IF(OR(B63="",P63=0),0,IF('Summary Sheet'!$O$4="Shaker",INDEX('Shaker Catalog'!$F$7:$F$294,P63,1),INDEX('Euro Catalog'!$F$7:$F$228,P63,1)))</x:f>
        <x:v>0</x:v>
      </x:c>
      <x:c r="M63" s="2" t="n">
        <x:f>IF(OR(B63="",P63=0),0,IF('Summary Sheet'!$O$4="Shaker",INDEX('Shaker Catalog'!$G$7:$G$294,P63,1),INDEX('Euro Catalog'!$G$7:$G$228,P63,1)))</x:f>
        <x:v>0</x:v>
      </x:c>
      <x:c r="N63" s="2" t="n">
        <x:f>IF(AND(J63="Ready",ISNUMBER(C63)),M63*C63,0)</x:f>
        <x:v>0</x:v>
      </x:c>
      <x:c r="O63" s="2" t="str">
        <x:f>IF(OR(B63="",P63=0),"",IF(IF('Summary Sheet'!$O$4="Shaker",INDEX('Shaker Catalog'!$I$7:$I$294,P63,1),INDEX('Euro Catalog'!$I$7:$I$228,P63,1))=0,"",IF('Summary Sheet'!$O$4="Shaker",INDEX('Shaker Catalog'!$I$7:$I$294,P63,1),INDEX('Euro Catalog'!$I$7:$I$228,P63,1))))</x:f>
      </x:c>
      <x:c r="P63" s="2" t="n">
        <x:f>IF(B63="",0,_xlfn.IFNA(IF('Summary Sheet'!$O$4="Shaker",MATCH(B63,'Shaker Catalog'!$A$7:$A$294,0),MATCH(B63,'Euro Catalog'!$A$7:$A$228,0)),0))</x:f>
        <x:v>0</x:v>
      </x:c>
      <x:c r="Q63" s="2" t="n">
        <x:f>IF(B63="",0,IF('Summary Sheet'!$O$4&lt;&gt;"Shaker",0,IF(OR(RIGHT(B63,3)="BOX",RIGHT(B63,3)="FFD"),SUMIF($B$6:$B$69,LEFT(B63,LEN(B63)-3),$C$6:$C$69),IF(OR(LEFT(B63,2)="PC",LEFT(B63,2)="OC"),SUMIF($B$6:$B$69,B63&amp;"BOX",$C$6:$C$69)+SUMIF($B$6:$B$69,B63&amp;"FFD",$C$6:$C$69),0))))</x:f>
        <x:v>0</x:v>
      </x:c>
      <x:c r="R63" s="2"/>
    </x:row>
    <x:row r="64" ht="22" customHeight="1">
      <x:c r="A64" s="2" t="n">
        <x:v>59</x:v>
      </x:c>
      <x:c r="B64" s="12"/>
      <x:c r="C64" s="12" t="str">
        <x:f>IF(B64="","",1)</x:f>
      </x:c>
      <x:c r="D64" s="2" t="str">
        <x:f>IF(B64="","",IF(P64=0,"Unknown SKU",IF('Summary Sheet'!$O$4="Shaker",INDEX('Shaker Catalog'!$B$7:$B$294,P64,1),INDEX('Euro Catalog'!$B$7:$B$228,P64,1))))</x:f>
      </x:c>
      <x:c r="E64" s="2" t="str">
        <x:f>IF(OR(B64="",P64=0),"",IF('Summary Sheet'!$O$4="Shaker",INDEX('Shaker Catalog'!$L$7:$L$294,P64,1),INDEX('Euro Catalog'!$L$7:$L$228,P64,1)))</x:f>
      </x:c>
      <x:c r="F64" s="4" t="str">
        <x:f>IF(B64="","",IF(P64=0,"Unavailable",IF('Summary Sheet'!$O$4="Shaker",INDEX('Shaker Catalog'!$C$7:$E$294,P64,'Summary Sheet'!$Q$3-2),INDEX('Euro Catalog'!$C$7:$E$228,P64,'Summary Sheet'!$Q$3-2))))</x:f>
      </x:c>
      <x:c r="G64" s="4" t="n">
        <x:f>IF(B64="",0,IF(OR(J64="Excluded",J64="Auto toe kick"),0,IF(J64="Ready",ROUND(C64*F64,2),"CHECK INPUTS")))</x:f>
        <x:v>0</x:v>
      </x:c>
      <x:c r="H64" s="2" t="n">
        <x:f>IF(OR(B64="",P64=0),0,IF('Summary Sheet'!$O$4="Shaker",INDEX('Shaker Catalog'!$H$7:$H$294,P64,1),INDEX('Euro Catalog'!$H$7:$H$228,P64,1)))</x:f>
        <x:v>0</x:v>
      </x:c>
      <x:c r="I64" s="2" t="n">
        <x:f>IF(AND(J64="Ready",ISNUMBER(C64)),H64*C64,0)</x:f>
        <x:v>0</x:v>
      </x:c>
      <x:c r="J64" s="2" t="str">
        <x:f>IF(B64="",IF(AND(ISNUMBER(C64),C64=0),"",IF(C64="","","ENTER SKU")),IF(OR(NOT(ISNUMBER(C64)),C64&lt;0,C64&lt;&gt;INT(C64)),"CHECK QUANTITY",IF(C64=0,"Excluded",IF(P64=0,"UNKNOWN SKU",IF(AND(B64="TK8",'Summary Sheet'!$O$9="Auto"),"Auto toe kick",IF(NOT(ISNUMBER(F64)),"MISSING PRICE",IF(AND(ISNUMBER(SEARCH("Slim",'Summary Sheet'!$O$3)),RIGHT(B64,2)="GD"),"NOT AVAILABLE IN SLIM",IF(Q64&gt;0,"DUPLICATE COMPONENTS",IF(AND(O64&lt;&gt;"",SUMIF($B$6:$B$69,O64,$C$6:$C$69)&lt;SUMIF($B$6:$B$69,B64,$C$6:$C$69)),"ADD "&amp;O64,"Ready")))))))))</x:f>
      </x:c>
      <x:c r="K64" s="2" t="str">
        <x:f>IF(OR(B64="",P64=0),"",IF('Summary Sheet'!$O$4="Shaker",INDEX('Shaker Catalog'!$J$7:$J$294,P64,1),INDEX('Euro Catalog'!$J$7:$J$228,P64,1)))</x:f>
      </x:c>
      <x:c r="L64" s="2" t="n">
        <x:f>IF(OR(B64="",P64=0),0,IF('Summary Sheet'!$O$4="Shaker",INDEX('Shaker Catalog'!$F$7:$F$294,P64,1),INDEX('Euro Catalog'!$F$7:$F$228,P64,1)))</x:f>
        <x:v>0</x:v>
      </x:c>
      <x:c r="M64" s="2" t="n">
        <x:f>IF(OR(B64="",P64=0),0,IF('Summary Sheet'!$O$4="Shaker",INDEX('Shaker Catalog'!$G$7:$G$294,P64,1),INDEX('Euro Catalog'!$G$7:$G$228,P64,1)))</x:f>
        <x:v>0</x:v>
      </x:c>
      <x:c r="N64" s="2" t="n">
        <x:f>IF(AND(J64="Ready",ISNUMBER(C64)),M64*C64,0)</x:f>
        <x:v>0</x:v>
      </x:c>
      <x:c r="O64" s="2" t="str">
        <x:f>IF(OR(B64="",P64=0),"",IF(IF('Summary Sheet'!$O$4="Shaker",INDEX('Shaker Catalog'!$I$7:$I$294,P64,1),INDEX('Euro Catalog'!$I$7:$I$228,P64,1))=0,"",IF('Summary Sheet'!$O$4="Shaker",INDEX('Shaker Catalog'!$I$7:$I$294,P64,1),INDEX('Euro Catalog'!$I$7:$I$228,P64,1))))</x:f>
      </x:c>
      <x:c r="P64" s="2" t="n">
        <x:f>IF(B64="",0,_xlfn.IFNA(IF('Summary Sheet'!$O$4="Shaker",MATCH(B64,'Shaker Catalog'!$A$7:$A$294,0),MATCH(B64,'Euro Catalog'!$A$7:$A$228,0)),0))</x:f>
        <x:v>0</x:v>
      </x:c>
      <x:c r="Q64" s="2" t="n">
        <x:f>IF(B64="",0,IF('Summary Sheet'!$O$4&lt;&gt;"Shaker",0,IF(OR(RIGHT(B64,3)="BOX",RIGHT(B64,3)="FFD"),SUMIF($B$6:$B$69,LEFT(B64,LEN(B64)-3),$C$6:$C$69),IF(OR(LEFT(B64,2)="PC",LEFT(B64,2)="OC"),SUMIF($B$6:$B$69,B64&amp;"BOX",$C$6:$C$69)+SUMIF($B$6:$B$69,B64&amp;"FFD",$C$6:$C$69),0))))</x:f>
        <x:v>0</x:v>
      </x:c>
      <x:c r="R64" s="2"/>
    </x:row>
    <x:row r="65" ht="22" customHeight="1">
      <x:c r="A65" s="2" t="n">
        <x:v>60</x:v>
      </x:c>
      <x:c r="B65" s="12"/>
      <x:c r="C65" s="12" t="str">
        <x:f>IF(B65="","",1)</x:f>
      </x:c>
      <x:c r="D65" s="2" t="str">
        <x:f>IF(B65="","",IF(P65=0,"Unknown SKU",IF('Summary Sheet'!$O$4="Shaker",INDEX('Shaker Catalog'!$B$7:$B$294,P65,1),INDEX('Euro Catalog'!$B$7:$B$228,P65,1))))</x:f>
      </x:c>
      <x:c r="E65" s="2" t="str">
        <x:f>IF(OR(B65="",P65=0),"",IF('Summary Sheet'!$O$4="Shaker",INDEX('Shaker Catalog'!$L$7:$L$294,P65,1),INDEX('Euro Catalog'!$L$7:$L$228,P65,1)))</x:f>
      </x:c>
      <x:c r="F65" s="4" t="str">
        <x:f>IF(B65="","",IF(P65=0,"Unavailable",IF('Summary Sheet'!$O$4="Shaker",INDEX('Shaker Catalog'!$C$7:$E$294,P65,'Summary Sheet'!$Q$3-2),INDEX('Euro Catalog'!$C$7:$E$228,P65,'Summary Sheet'!$Q$3-2))))</x:f>
      </x:c>
      <x:c r="G65" s="4" t="n">
        <x:f>IF(B65="",0,IF(OR(J65="Excluded",J65="Auto toe kick"),0,IF(J65="Ready",ROUND(C65*F65,2),"CHECK INPUTS")))</x:f>
        <x:v>0</x:v>
      </x:c>
      <x:c r="H65" s="2" t="n">
        <x:f>IF(OR(B65="",P65=0),0,IF('Summary Sheet'!$O$4="Shaker",INDEX('Shaker Catalog'!$H$7:$H$294,P65,1),INDEX('Euro Catalog'!$H$7:$H$228,P65,1)))</x:f>
        <x:v>0</x:v>
      </x:c>
      <x:c r="I65" s="2" t="n">
        <x:f>IF(AND(J65="Ready",ISNUMBER(C65)),H65*C65,0)</x:f>
        <x:v>0</x:v>
      </x:c>
      <x:c r="J65" s="2" t="str">
        <x:f>IF(B65="",IF(AND(ISNUMBER(C65),C65=0),"",IF(C65="","","ENTER SKU")),IF(OR(NOT(ISNUMBER(C65)),C65&lt;0,C65&lt;&gt;INT(C65)),"CHECK QUANTITY",IF(C65=0,"Excluded",IF(P65=0,"UNKNOWN SKU",IF(AND(B65="TK8",'Summary Sheet'!$O$9="Auto"),"Auto toe kick",IF(NOT(ISNUMBER(F65)),"MISSING PRICE",IF(AND(ISNUMBER(SEARCH("Slim",'Summary Sheet'!$O$3)),RIGHT(B65,2)="GD"),"NOT AVAILABLE IN SLIM",IF(Q65&gt;0,"DUPLICATE COMPONENTS",IF(AND(O65&lt;&gt;"",SUMIF($B$6:$B$69,O65,$C$6:$C$69)&lt;SUMIF($B$6:$B$69,B65,$C$6:$C$69)),"ADD "&amp;O65,"Ready")))))))))</x:f>
      </x:c>
      <x:c r="K65" s="2" t="str">
        <x:f>IF(OR(B65="",P65=0),"",IF('Summary Sheet'!$O$4="Shaker",INDEX('Shaker Catalog'!$J$7:$J$294,P65,1),INDEX('Euro Catalog'!$J$7:$J$228,P65,1)))</x:f>
      </x:c>
      <x:c r="L65" s="2" t="n">
        <x:f>IF(OR(B65="",P65=0),0,IF('Summary Sheet'!$O$4="Shaker",INDEX('Shaker Catalog'!$F$7:$F$294,P65,1),INDEX('Euro Catalog'!$F$7:$F$228,P65,1)))</x:f>
        <x:v>0</x:v>
      </x:c>
      <x:c r="M65" s="2" t="n">
        <x:f>IF(OR(B65="",P65=0),0,IF('Summary Sheet'!$O$4="Shaker",INDEX('Shaker Catalog'!$G$7:$G$294,P65,1),INDEX('Euro Catalog'!$G$7:$G$228,P65,1)))</x:f>
        <x:v>0</x:v>
      </x:c>
      <x:c r="N65" s="2" t="n">
        <x:f>IF(AND(J65="Ready",ISNUMBER(C65)),M65*C65,0)</x:f>
        <x:v>0</x:v>
      </x:c>
      <x:c r="O65" s="2" t="str">
        <x:f>IF(OR(B65="",P65=0),"",IF(IF('Summary Sheet'!$O$4="Shaker",INDEX('Shaker Catalog'!$I$7:$I$294,P65,1),INDEX('Euro Catalog'!$I$7:$I$228,P65,1))=0,"",IF('Summary Sheet'!$O$4="Shaker",INDEX('Shaker Catalog'!$I$7:$I$294,P65,1),INDEX('Euro Catalog'!$I$7:$I$228,P65,1))))</x:f>
      </x:c>
      <x:c r="P65" s="2" t="n">
        <x:f>IF(B65="",0,_xlfn.IFNA(IF('Summary Sheet'!$O$4="Shaker",MATCH(B65,'Shaker Catalog'!$A$7:$A$294,0),MATCH(B65,'Euro Catalog'!$A$7:$A$228,0)),0))</x:f>
        <x:v>0</x:v>
      </x:c>
      <x:c r="Q65" s="2" t="n">
        <x:f>IF(B65="",0,IF('Summary Sheet'!$O$4&lt;&gt;"Shaker",0,IF(OR(RIGHT(B65,3)="BOX",RIGHT(B65,3)="FFD"),SUMIF($B$6:$B$69,LEFT(B65,LEN(B65)-3),$C$6:$C$69),IF(OR(LEFT(B65,2)="PC",LEFT(B65,2)="OC"),SUMIF($B$6:$B$69,B65&amp;"BOX",$C$6:$C$69)+SUMIF($B$6:$B$69,B65&amp;"FFD",$C$6:$C$69),0))))</x:f>
        <x:v>0</x:v>
      </x:c>
      <x:c r="R65" s="2"/>
    </x:row>
    <x:row r="66" ht="22" customHeight="1">
      <x:c r="A66" s="2" t="n">
        <x:v>61</x:v>
      </x:c>
      <x:c r="B66" s="12"/>
      <x:c r="C66" s="12" t="str">
        <x:f>IF(B66="","",1)</x:f>
      </x:c>
      <x:c r="D66" s="2" t="str">
        <x:f>IF(B66="","",IF(P66=0,"Unknown SKU",IF('Summary Sheet'!$O$4="Shaker",INDEX('Shaker Catalog'!$B$7:$B$294,P66,1),INDEX('Euro Catalog'!$B$7:$B$228,P66,1))))</x:f>
      </x:c>
      <x:c r="E66" s="2" t="str">
        <x:f>IF(OR(B66="",P66=0),"",IF('Summary Sheet'!$O$4="Shaker",INDEX('Shaker Catalog'!$L$7:$L$294,P66,1),INDEX('Euro Catalog'!$L$7:$L$228,P66,1)))</x:f>
      </x:c>
      <x:c r="F66" s="4" t="str">
        <x:f>IF(B66="","",IF(P66=0,"Unavailable",IF('Summary Sheet'!$O$4="Shaker",INDEX('Shaker Catalog'!$C$7:$E$294,P66,'Summary Sheet'!$Q$3-2),INDEX('Euro Catalog'!$C$7:$E$228,P66,'Summary Sheet'!$Q$3-2))))</x:f>
      </x:c>
      <x:c r="G66" s="4" t="n">
        <x:f>IF(B66="",0,IF(OR(J66="Excluded",J66="Auto toe kick"),0,IF(J66="Ready",ROUND(C66*F66,2),"CHECK INPUTS")))</x:f>
        <x:v>0</x:v>
      </x:c>
      <x:c r="H66" s="2" t="n">
        <x:f>IF(OR(B66="",P66=0),0,IF('Summary Sheet'!$O$4="Shaker",INDEX('Shaker Catalog'!$H$7:$H$294,P66,1),INDEX('Euro Catalog'!$H$7:$H$228,P66,1)))</x:f>
        <x:v>0</x:v>
      </x:c>
      <x:c r="I66" s="2" t="n">
        <x:f>IF(AND(J66="Ready",ISNUMBER(C66)),H66*C66,0)</x:f>
        <x:v>0</x:v>
      </x:c>
      <x:c r="J66" s="2" t="str">
        <x:f>IF(B66="",IF(AND(ISNUMBER(C66),C66=0),"",IF(C66="","","ENTER SKU")),IF(OR(NOT(ISNUMBER(C66)),C66&lt;0,C66&lt;&gt;INT(C66)),"CHECK QUANTITY",IF(C66=0,"Excluded",IF(P66=0,"UNKNOWN SKU",IF(AND(B66="TK8",'Summary Sheet'!$O$9="Auto"),"Auto toe kick",IF(NOT(ISNUMBER(F66)),"MISSING PRICE",IF(AND(ISNUMBER(SEARCH("Slim",'Summary Sheet'!$O$3)),RIGHT(B66,2)="GD"),"NOT AVAILABLE IN SLIM",IF(Q66&gt;0,"DUPLICATE COMPONENTS",IF(AND(O66&lt;&gt;"",SUMIF($B$6:$B$69,O66,$C$6:$C$69)&lt;SUMIF($B$6:$B$69,B66,$C$6:$C$69)),"ADD "&amp;O66,"Ready")))))))))</x:f>
      </x:c>
      <x:c r="K66" s="2" t="str">
        <x:f>IF(OR(B66="",P66=0),"",IF('Summary Sheet'!$O$4="Shaker",INDEX('Shaker Catalog'!$J$7:$J$294,P66,1),INDEX('Euro Catalog'!$J$7:$J$228,P66,1)))</x:f>
      </x:c>
      <x:c r="L66" s="2" t="n">
        <x:f>IF(OR(B66="",P66=0),0,IF('Summary Sheet'!$O$4="Shaker",INDEX('Shaker Catalog'!$F$7:$F$294,P66,1),INDEX('Euro Catalog'!$F$7:$F$228,P66,1)))</x:f>
        <x:v>0</x:v>
      </x:c>
      <x:c r="M66" s="2" t="n">
        <x:f>IF(OR(B66="",P66=0),0,IF('Summary Sheet'!$O$4="Shaker",INDEX('Shaker Catalog'!$G$7:$G$294,P66,1),INDEX('Euro Catalog'!$G$7:$G$228,P66,1)))</x:f>
        <x:v>0</x:v>
      </x:c>
      <x:c r="N66" s="2" t="n">
        <x:f>IF(AND(J66="Ready",ISNUMBER(C66)),M66*C66,0)</x:f>
        <x:v>0</x:v>
      </x:c>
      <x:c r="O66" s="2" t="str">
        <x:f>IF(OR(B66="",P66=0),"",IF(IF('Summary Sheet'!$O$4="Shaker",INDEX('Shaker Catalog'!$I$7:$I$294,P66,1),INDEX('Euro Catalog'!$I$7:$I$228,P66,1))=0,"",IF('Summary Sheet'!$O$4="Shaker",INDEX('Shaker Catalog'!$I$7:$I$294,P66,1),INDEX('Euro Catalog'!$I$7:$I$228,P66,1))))</x:f>
      </x:c>
      <x:c r="P66" s="2" t="n">
        <x:f>IF(B66="",0,_xlfn.IFNA(IF('Summary Sheet'!$O$4="Shaker",MATCH(B66,'Shaker Catalog'!$A$7:$A$294,0),MATCH(B66,'Euro Catalog'!$A$7:$A$228,0)),0))</x:f>
        <x:v>0</x:v>
      </x:c>
      <x:c r="Q66" s="2" t="n">
        <x:f>IF(B66="",0,IF('Summary Sheet'!$O$4&lt;&gt;"Shaker",0,IF(OR(RIGHT(B66,3)="BOX",RIGHT(B66,3)="FFD"),SUMIF($B$6:$B$69,LEFT(B66,LEN(B66)-3),$C$6:$C$69),IF(OR(LEFT(B66,2)="PC",LEFT(B66,2)="OC"),SUMIF($B$6:$B$69,B66&amp;"BOX",$C$6:$C$69)+SUMIF($B$6:$B$69,B66&amp;"FFD",$C$6:$C$69),0))))</x:f>
        <x:v>0</x:v>
      </x:c>
      <x:c r="R66" s="2"/>
    </x:row>
    <x:row r="67" ht="22" customHeight="1">
      <x:c r="A67" s="2" t="n">
        <x:v>62</x:v>
      </x:c>
      <x:c r="B67" s="12"/>
      <x:c r="C67" s="12" t="str">
        <x:f>IF(B67="","",1)</x:f>
      </x:c>
      <x:c r="D67" s="2" t="str">
        <x:f>IF(B67="","",IF(P67=0,"Unknown SKU",IF('Summary Sheet'!$O$4="Shaker",INDEX('Shaker Catalog'!$B$7:$B$294,P67,1),INDEX('Euro Catalog'!$B$7:$B$228,P67,1))))</x:f>
      </x:c>
      <x:c r="E67" s="2" t="str">
        <x:f>IF(OR(B67="",P67=0),"",IF('Summary Sheet'!$O$4="Shaker",INDEX('Shaker Catalog'!$L$7:$L$294,P67,1),INDEX('Euro Catalog'!$L$7:$L$228,P67,1)))</x:f>
      </x:c>
      <x:c r="F67" s="4" t="str">
        <x:f>IF(B67="","",IF(P67=0,"Unavailable",IF('Summary Sheet'!$O$4="Shaker",INDEX('Shaker Catalog'!$C$7:$E$294,P67,'Summary Sheet'!$Q$3-2),INDEX('Euro Catalog'!$C$7:$E$228,P67,'Summary Sheet'!$Q$3-2))))</x:f>
      </x:c>
      <x:c r="G67" s="4" t="n">
        <x:f>IF(B67="",0,IF(OR(J67="Excluded",J67="Auto toe kick"),0,IF(J67="Ready",ROUND(C67*F67,2),"CHECK INPUTS")))</x:f>
        <x:v>0</x:v>
      </x:c>
      <x:c r="H67" s="2" t="n">
        <x:f>IF(OR(B67="",P67=0),0,IF('Summary Sheet'!$O$4="Shaker",INDEX('Shaker Catalog'!$H$7:$H$294,P67,1),INDEX('Euro Catalog'!$H$7:$H$228,P67,1)))</x:f>
        <x:v>0</x:v>
      </x:c>
      <x:c r="I67" s="2" t="n">
        <x:f>IF(AND(J67="Ready",ISNUMBER(C67)),H67*C67,0)</x:f>
        <x:v>0</x:v>
      </x:c>
      <x:c r="J67" s="2" t="str">
        <x:f>IF(B67="",IF(AND(ISNUMBER(C67),C67=0),"",IF(C67="","","ENTER SKU")),IF(OR(NOT(ISNUMBER(C67)),C67&lt;0,C67&lt;&gt;INT(C67)),"CHECK QUANTITY",IF(C67=0,"Excluded",IF(P67=0,"UNKNOWN SKU",IF(AND(B67="TK8",'Summary Sheet'!$O$9="Auto"),"Auto toe kick",IF(NOT(ISNUMBER(F67)),"MISSING PRICE",IF(AND(ISNUMBER(SEARCH("Slim",'Summary Sheet'!$O$3)),RIGHT(B67,2)="GD"),"NOT AVAILABLE IN SLIM",IF(Q67&gt;0,"DUPLICATE COMPONENTS",IF(AND(O67&lt;&gt;"",SUMIF($B$6:$B$69,O67,$C$6:$C$69)&lt;SUMIF($B$6:$B$69,B67,$C$6:$C$69)),"ADD "&amp;O67,"Ready")))))))))</x:f>
      </x:c>
      <x:c r="K67" s="2" t="str">
        <x:f>IF(OR(B67="",P67=0),"",IF('Summary Sheet'!$O$4="Shaker",INDEX('Shaker Catalog'!$J$7:$J$294,P67,1),INDEX('Euro Catalog'!$J$7:$J$228,P67,1)))</x:f>
      </x:c>
      <x:c r="L67" s="2" t="n">
        <x:f>IF(OR(B67="",P67=0),0,IF('Summary Sheet'!$O$4="Shaker",INDEX('Shaker Catalog'!$F$7:$F$294,P67,1),INDEX('Euro Catalog'!$F$7:$F$228,P67,1)))</x:f>
        <x:v>0</x:v>
      </x:c>
      <x:c r="M67" s="2" t="n">
        <x:f>IF(OR(B67="",P67=0),0,IF('Summary Sheet'!$O$4="Shaker",INDEX('Shaker Catalog'!$G$7:$G$294,P67,1),INDEX('Euro Catalog'!$G$7:$G$228,P67,1)))</x:f>
        <x:v>0</x:v>
      </x:c>
      <x:c r="N67" s="2" t="n">
        <x:f>IF(AND(J67="Ready",ISNUMBER(C67)),M67*C67,0)</x:f>
        <x:v>0</x:v>
      </x:c>
      <x:c r="O67" s="2" t="str">
        <x:f>IF(OR(B67="",P67=0),"",IF(IF('Summary Sheet'!$O$4="Shaker",INDEX('Shaker Catalog'!$I$7:$I$294,P67,1),INDEX('Euro Catalog'!$I$7:$I$228,P67,1))=0,"",IF('Summary Sheet'!$O$4="Shaker",INDEX('Shaker Catalog'!$I$7:$I$294,P67,1),INDEX('Euro Catalog'!$I$7:$I$228,P67,1))))</x:f>
      </x:c>
      <x:c r="P67" s="2" t="n">
        <x:f>IF(B67="",0,_xlfn.IFNA(IF('Summary Sheet'!$O$4="Shaker",MATCH(B67,'Shaker Catalog'!$A$7:$A$294,0),MATCH(B67,'Euro Catalog'!$A$7:$A$228,0)),0))</x:f>
        <x:v>0</x:v>
      </x:c>
      <x:c r="Q67" s="2" t="n">
        <x:f>IF(B67="",0,IF('Summary Sheet'!$O$4&lt;&gt;"Shaker",0,IF(OR(RIGHT(B67,3)="BOX",RIGHT(B67,3)="FFD"),SUMIF($B$6:$B$69,LEFT(B67,LEN(B67)-3),$C$6:$C$69),IF(OR(LEFT(B67,2)="PC",LEFT(B67,2)="OC"),SUMIF($B$6:$B$69,B67&amp;"BOX",$C$6:$C$69)+SUMIF($B$6:$B$69,B67&amp;"FFD",$C$6:$C$69),0))))</x:f>
        <x:v>0</x:v>
      </x:c>
      <x:c r="R67" s="2"/>
    </x:row>
    <x:row r="68" ht="22" customHeight="1">
      <x:c r="A68" s="2" t="n">
        <x:v>63</x:v>
      </x:c>
      <x:c r="B68" s="12"/>
      <x:c r="C68" s="12" t="str">
        <x:f>IF(B68="","",1)</x:f>
      </x:c>
      <x:c r="D68" s="2" t="str">
        <x:f>IF(B68="","",IF(P68=0,"Unknown SKU",IF('Summary Sheet'!$O$4="Shaker",INDEX('Shaker Catalog'!$B$7:$B$294,P68,1),INDEX('Euro Catalog'!$B$7:$B$228,P68,1))))</x:f>
      </x:c>
      <x:c r="E68" s="2" t="str">
        <x:f>IF(OR(B68="",P68=0),"",IF('Summary Sheet'!$O$4="Shaker",INDEX('Shaker Catalog'!$L$7:$L$294,P68,1),INDEX('Euro Catalog'!$L$7:$L$228,P68,1)))</x:f>
      </x:c>
      <x:c r="F68" s="4" t="str">
        <x:f>IF(B68="","",IF(P68=0,"Unavailable",IF('Summary Sheet'!$O$4="Shaker",INDEX('Shaker Catalog'!$C$7:$E$294,P68,'Summary Sheet'!$Q$3-2),INDEX('Euro Catalog'!$C$7:$E$228,P68,'Summary Sheet'!$Q$3-2))))</x:f>
      </x:c>
      <x:c r="G68" s="4" t="n">
        <x:f>IF(B68="",0,IF(OR(J68="Excluded",J68="Auto toe kick"),0,IF(J68="Ready",ROUND(C68*F68,2),"CHECK INPUTS")))</x:f>
        <x:v>0</x:v>
      </x:c>
      <x:c r="H68" s="2" t="n">
        <x:f>IF(OR(B68="",P68=0),0,IF('Summary Sheet'!$O$4="Shaker",INDEX('Shaker Catalog'!$H$7:$H$294,P68,1),INDEX('Euro Catalog'!$H$7:$H$228,P68,1)))</x:f>
        <x:v>0</x:v>
      </x:c>
      <x:c r="I68" s="2" t="n">
        <x:f>IF(AND(J68="Ready",ISNUMBER(C68)),H68*C68,0)</x:f>
        <x:v>0</x:v>
      </x:c>
      <x:c r="J68" s="2" t="str">
        <x:f>IF(B68="",IF(AND(ISNUMBER(C68),C68=0),"",IF(C68="","","ENTER SKU")),IF(OR(NOT(ISNUMBER(C68)),C68&lt;0,C68&lt;&gt;INT(C68)),"CHECK QUANTITY",IF(C68=0,"Excluded",IF(P68=0,"UNKNOWN SKU",IF(AND(B68="TK8",'Summary Sheet'!$O$9="Auto"),"Auto toe kick",IF(NOT(ISNUMBER(F68)),"MISSING PRICE",IF(AND(ISNUMBER(SEARCH("Slim",'Summary Sheet'!$O$3)),RIGHT(B68,2)="GD"),"NOT AVAILABLE IN SLIM",IF(Q68&gt;0,"DUPLICATE COMPONENTS",IF(AND(O68&lt;&gt;"",SUMIF($B$6:$B$69,O68,$C$6:$C$69)&lt;SUMIF($B$6:$B$69,B68,$C$6:$C$69)),"ADD "&amp;O68,"Ready")))))))))</x:f>
      </x:c>
      <x:c r="K68" s="2" t="str">
        <x:f>IF(OR(B68="",P68=0),"",IF('Summary Sheet'!$O$4="Shaker",INDEX('Shaker Catalog'!$J$7:$J$294,P68,1),INDEX('Euro Catalog'!$J$7:$J$228,P68,1)))</x:f>
      </x:c>
      <x:c r="L68" s="2" t="n">
        <x:f>IF(OR(B68="",P68=0),0,IF('Summary Sheet'!$O$4="Shaker",INDEX('Shaker Catalog'!$F$7:$F$294,P68,1),INDEX('Euro Catalog'!$F$7:$F$228,P68,1)))</x:f>
        <x:v>0</x:v>
      </x:c>
      <x:c r="M68" s="2" t="n">
        <x:f>IF(OR(B68="",P68=0),0,IF('Summary Sheet'!$O$4="Shaker",INDEX('Shaker Catalog'!$G$7:$G$294,P68,1),INDEX('Euro Catalog'!$G$7:$G$228,P68,1)))</x:f>
        <x:v>0</x:v>
      </x:c>
      <x:c r="N68" s="2" t="n">
        <x:f>IF(AND(J68="Ready",ISNUMBER(C68)),M68*C68,0)</x:f>
        <x:v>0</x:v>
      </x:c>
      <x:c r="O68" s="2" t="str">
        <x:f>IF(OR(B68="",P68=0),"",IF(IF('Summary Sheet'!$O$4="Shaker",INDEX('Shaker Catalog'!$I$7:$I$294,P68,1),INDEX('Euro Catalog'!$I$7:$I$228,P68,1))=0,"",IF('Summary Sheet'!$O$4="Shaker",INDEX('Shaker Catalog'!$I$7:$I$294,P68,1),INDEX('Euro Catalog'!$I$7:$I$228,P68,1))))</x:f>
      </x:c>
      <x:c r="P68" s="2" t="n">
        <x:f>IF(B68="",0,_xlfn.IFNA(IF('Summary Sheet'!$O$4="Shaker",MATCH(B68,'Shaker Catalog'!$A$7:$A$294,0),MATCH(B68,'Euro Catalog'!$A$7:$A$228,0)),0))</x:f>
        <x:v>0</x:v>
      </x:c>
      <x:c r="Q68" s="2" t="n">
        <x:f>IF(B68="",0,IF('Summary Sheet'!$O$4&lt;&gt;"Shaker",0,IF(OR(RIGHT(B68,3)="BOX",RIGHT(B68,3)="FFD"),SUMIF($B$6:$B$69,LEFT(B68,LEN(B68)-3),$C$6:$C$69),IF(OR(LEFT(B68,2)="PC",LEFT(B68,2)="OC"),SUMIF($B$6:$B$69,B68&amp;"BOX",$C$6:$C$69)+SUMIF($B$6:$B$69,B68&amp;"FFD",$C$6:$C$69),0))))</x:f>
        <x:v>0</x:v>
      </x:c>
      <x:c r="R68" s="2"/>
    </x:row>
    <x:row r="69" ht="22" customHeight="1">
      <x:c r="A69" s="2" t="n">
        <x:v>64</x:v>
      </x:c>
      <x:c r="B69" s="12"/>
      <x:c r="C69" s="12" t="str">
        <x:f>IF(B69="","",1)</x:f>
      </x:c>
      <x:c r="D69" s="2" t="str">
        <x:f>IF(B69="","",IF(P69=0,"Unknown SKU",IF('Summary Sheet'!$O$4="Shaker",INDEX('Shaker Catalog'!$B$7:$B$294,P69,1),INDEX('Euro Catalog'!$B$7:$B$228,P69,1))))</x:f>
      </x:c>
      <x:c r="E69" s="2" t="str">
        <x:f>IF(OR(B69="",P69=0),"",IF('Summary Sheet'!$O$4="Shaker",INDEX('Shaker Catalog'!$L$7:$L$294,P69,1),INDEX('Euro Catalog'!$L$7:$L$228,P69,1)))</x:f>
      </x:c>
      <x:c r="F69" s="4" t="str">
        <x:f>IF(B69="","",IF(P69=0,"Unavailable",IF('Summary Sheet'!$O$4="Shaker",INDEX('Shaker Catalog'!$C$7:$E$294,P69,'Summary Sheet'!$Q$3-2),INDEX('Euro Catalog'!$C$7:$E$228,P69,'Summary Sheet'!$Q$3-2))))</x:f>
      </x:c>
      <x:c r="G69" s="4" t="n">
        <x:f>IF(B69="",0,IF(OR(J69="Excluded",J69="Auto toe kick"),0,IF(J69="Ready",ROUND(C69*F69,2),"CHECK INPUTS")))</x:f>
        <x:v>0</x:v>
      </x:c>
      <x:c r="H69" s="2" t="n">
        <x:f>IF(OR(B69="",P69=0),0,IF('Summary Sheet'!$O$4="Shaker",INDEX('Shaker Catalog'!$H$7:$H$294,P69,1),INDEX('Euro Catalog'!$H$7:$H$228,P69,1)))</x:f>
        <x:v>0</x:v>
      </x:c>
      <x:c r="I69" s="2" t="n">
        <x:f>IF(AND(J69="Ready",ISNUMBER(C69)),H69*C69,0)</x:f>
        <x:v>0</x:v>
      </x:c>
      <x:c r="J69" s="2" t="str">
        <x:f>IF(B69="",IF(AND(ISNUMBER(C69),C69=0),"",IF(C69="","","ENTER SKU")),IF(OR(NOT(ISNUMBER(C69)),C69&lt;0,C69&lt;&gt;INT(C69)),"CHECK QUANTITY",IF(C69=0,"Excluded",IF(P69=0,"UNKNOWN SKU",IF(AND(B69="TK8",'Summary Sheet'!$O$9="Auto"),"Auto toe kick",IF(NOT(ISNUMBER(F69)),"MISSING PRICE",IF(AND(ISNUMBER(SEARCH("Slim",'Summary Sheet'!$O$3)),RIGHT(B69,2)="GD"),"NOT AVAILABLE IN SLIM",IF(Q69&gt;0,"DUPLICATE COMPONENTS",IF(AND(O69&lt;&gt;"",SUMIF($B$6:$B$69,O69,$C$6:$C$69)&lt;SUMIF($B$6:$B$69,B69,$C$6:$C$69)),"ADD "&amp;O69,"Ready")))))))))</x:f>
      </x:c>
      <x:c r="K69" s="2" t="str">
        <x:f>IF(OR(B69="",P69=0),"",IF('Summary Sheet'!$O$4="Shaker",INDEX('Shaker Catalog'!$J$7:$J$294,P69,1),INDEX('Euro Catalog'!$J$7:$J$228,P69,1)))</x:f>
      </x:c>
      <x:c r="L69" s="2" t="n">
        <x:f>IF(OR(B69="",P69=0),0,IF('Summary Sheet'!$O$4="Shaker",INDEX('Shaker Catalog'!$F$7:$F$294,P69,1),INDEX('Euro Catalog'!$F$7:$F$228,P69,1)))</x:f>
        <x:v>0</x:v>
      </x:c>
      <x:c r="M69" s="2" t="n">
        <x:f>IF(OR(B69="",P69=0),0,IF('Summary Sheet'!$O$4="Shaker",INDEX('Shaker Catalog'!$G$7:$G$294,P69,1),INDEX('Euro Catalog'!$G$7:$G$228,P69,1)))</x:f>
        <x:v>0</x:v>
      </x:c>
      <x:c r="N69" s="2" t="n">
        <x:f>IF(AND(J69="Ready",ISNUMBER(C69)),M69*C69,0)</x:f>
        <x:v>0</x:v>
      </x:c>
      <x:c r="O69" s="2" t="str">
        <x:f>IF(OR(B69="",P69=0),"",IF(IF('Summary Sheet'!$O$4="Shaker",INDEX('Shaker Catalog'!$I$7:$I$294,P69,1),INDEX('Euro Catalog'!$I$7:$I$228,P69,1))=0,"",IF('Summary Sheet'!$O$4="Shaker",INDEX('Shaker Catalog'!$I$7:$I$294,P69,1),INDEX('Euro Catalog'!$I$7:$I$228,P69,1))))</x:f>
      </x:c>
      <x:c r="P69" s="2" t="n">
        <x:f>IF(B69="",0,_xlfn.IFNA(IF('Summary Sheet'!$O$4="Shaker",MATCH(B69,'Shaker Catalog'!$A$7:$A$294,0),MATCH(B69,'Euro Catalog'!$A$7:$A$228,0)),0))</x:f>
        <x:v>0</x:v>
      </x:c>
      <x:c r="Q69" s="2" t="n">
        <x:f>IF(B69="",0,IF('Summary Sheet'!$O$4&lt;&gt;"Shaker",0,IF(OR(RIGHT(B69,3)="BOX",RIGHT(B69,3)="FFD"),SUMIF($B$6:$B$69,LEFT(B69,LEN(B69)-3),$C$6:$C$69),IF(OR(LEFT(B69,2)="PC",LEFT(B69,2)="OC"),SUMIF($B$6:$B$69,B69&amp;"BOX",$C$6:$C$69)+SUMIF($B$6:$B$69,B69&amp;"FFD",$C$6:$C$69),0))))</x:f>
        <x:v>0</x:v>
      </x:c>
      <x:c r="R69" s="2"/>
    </x:row>
    <x:row r="70" ht="22" customHeight="1">
      <x:c r="A70" s="15" t="str">
        <x:v>Auto</x:v>
      </x:c>
      <x:c r="B70" s="15" t="str">
        <x:v>TK8</x:v>
      </x:c>
      <x:c r="C70" s="15" t="n">
        <x:f>IF('Summary Sheet'!$O$9="Auto",ROUNDUP(SUM(N6:N69)/96,0),0)</x:f>
        <x:v>0</x:v>
      </x:c>
      <x:c r="D70" s="15" t="str">
        <x:v>Automatic toe kicks</x:v>
      </x:c>
      <x:c r="E70" s="15"/>
      <x:c r="F70" s="16" t="n">
        <x:f>IF('Summary Sheet'!$O$4="Shaker",VLOOKUP("TK8",'Shaker Catalog'!$A$7:$L$294,'Summary Sheet'!$Q$3,FALSE),VLOOKUP("TK8",'Euro Catalog'!$A$7:$L$228,'Summary Sheet'!$Q$3,FALSE))</x:f>
        <x:v>9.59</x:v>
      </x:c>
      <x:c r="G70" s="16" t="n">
        <x:f>ROUND(C70*F70,2)</x:f>
        <x:v>0</x:v>
      </x:c>
      <x:c r="H70" s="15"/>
      <x:c r="I70" s="15"/>
      <x:c r="J70" s="15" t="str">
        <x:f>IF('Summary Sheet'!$O$9="Auto","Auto toe kick","Manual mode")</x:f>
        <x:v>Auto toe kick</x:v>
      </x:c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4"/>
      <x:c r="G71" s="4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15" t="str">
        <x:v>Unit purchase total</x:v>
      </x:c>
      <x:c r="B72" s="15"/>
      <x:c r="C72" s="15"/>
      <x:c r="D72" s="15"/>
      <x:c r="E72" s="15"/>
      <x:c r="F72" s="16"/>
      <x:c r="G72" s="17" t="n">
        <x:f>IF(COUNTIF(J6:J69,"Ready")+COUNTIF(J6:J69,"Excluded")+COUNTIF(J6:J69,"Auto toe kick")+COUNTBLANK(J6:J69)=64,SUM(G6:G70),"CHECK INPUTS")</x:f>
        <x:v>0</x:v>
      </x:c>
      <x:c r="H72" s="15"/>
      <x:c r="I72" s="15"/>
      <x:c r="J72" s="15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2" t="str">
        <x:v>Cabinets per unit</x:v>
      </x:c>
      <x:c r="B73" s="2"/>
      <x:c r="C73" s="2" t="n">
        <x:f>SUMPRODUCT(L6:L69,C6:C69)</x:f>
        <x:v>0</x:v>
      </x:c>
      <x:c r="D73" s="2"/>
      <x:c r="E73" s="2"/>
      <x:c r="F73" s="2"/>
      <x:c r="G73" s="2"/>
      <x:c r="H73" s="2" t="str">
        <x:v>Handles estimate</x:v>
      </x:c>
      <x:c r="I73" s="2" t="n">
        <x:f>SUM(I6:I69)</x:f>
        <x:v>0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10" t="str">
        <x:v>Select cabinets AND accessories in the same SKU column. Complete Shaker PC/OC SKUs include BOX + FFD. Euro cabinet prices include box + selected fronts. Add required separately priced parts shown in Status. Auto mode adds 96-inch toe kicks and does not double-charge manual TK8 rows.</x:v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</x:sheetData>
  <x:mergeCells>
    <x:mergeCell ref="A75:J77"/>
  </x:mergeCells>
  <x:conditionalFormatting sqref="J6:J69">
    <x:cfRule type="containsText" dxfId="98" priority="1" operator="containsText" text="Ready"/>
    <x:cfRule type="expression" dxfId="99" priority="2">
      <x:formula>AND(J6&lt;&gt;"",J6&lt;&gt;"Ready",J6&lt;&gt;"Excluded",J6&lt;&gt;"Auto toe kick")</x:formula>
    </x:cfRule>
  </x:conditionalFormatting>
  <x:dataValidations count="2">
    <x:dataValidation type="whole" operator="greaterThanOrEqual" sqref="C6:C69">
      <x:formula1>0</x:formula1>
    </x:dataValidation>
    <x:dataValidation type="list" sqref="B6:B69">
      <x:formula1>INDIRECT($L$4)</x:formula1>
    </x:dataValidation>
  </x:dataValidation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8" hidden="0" customWidth="1"/>
    <x:col min="4" max="4" width="30" hidden="0" customWidth="1"/>
    <x:col min="5" max="5" width="30" hidden="0" customWidth="1"/>
    <x:col min="6" max="6" width="17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Vulpine cabinet pricing configurator</x:v>
      </x:c>
      <x:c r="B2" s="2"/>
      <x:c r="C2" s="2"/>
      <x:c r="D2" s="2"/>
      <x:c r="E2" s="2"/>
      <x:c r="F2" s="2"/>
    </x:row>
    <x:row r="3" ht="22" customHeight="1">
      <x:c r="A3" s="2"/>
      <x:c r="B3" s="2"/>
      <x:c r="C3" s="2"/>
      <x:c r="D3" s="2"/>
      <x:c r="E3" s="2"/>
      <x:c r="F3" s="2"/>
    </x:row>
    <x:row r="4" ht="22" customHeight="1">
      <x:c r="A4" s="2" t="str">
        <x:v>Pricing factor</x:v>
      </x:c>
      <x:c r="B4" s="9" t="n">
        <x:v>0.204</x:v>
      </x:c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32" customHeight="1">
      <x:c r="A6" s="11" t="str">
        <x:v>1. Select a product line</x:v>
      </x:c>
      <x:c r="B6" s="10" t="str">
        <x:v>Choose White Shaker, another Shaker finish, or a Euro tier on Summary Sheet. Selection applies to every unit tab.</x:v>
      </x:c>
      <x:c r="C6" s="2"/>
      <x:c r="D6" s="8" t="str">
        <x:v>Selection</x:v>
      </x:c>
      <x:c r="E6" s="8" t="str">
        <x:v>Price group</x:v>
      </x:c>
      <x:c r="F6" s="8" t="str">
        <x:v>Catalog column</x:v>
      </x:c>
    </x:row>
    <x:row r="7" ht="48" customHeight="1">
      <x:c r="A7" s="11" t="str">
        <x:v>2. Enter each unit</x:v>
      </x:c>
      <x:c r="B7" s="10" t="str">
        <x:v>Open a Unit tab. Replace its name in A2, select SKUs in column B and enter quantities in C. Empty quantities default to 1 after a SKU is selected.</x:v>
      </x:c>
      <x:c r="C7" s="2"/>
      <x:c r="D7" s="2" t="str">
        <x:v>White Shaker</x:v>
      </x:c>
      <x:c r="E7" s="2" t="str">
        <x:v>WHS / GRS / SDW</x:v>
      </x:c>
      <x:c r="F7" s="2" t="n">
        <x:v>3</x:v>
      </x:c>
    </x:row>
    <x:row r="8" ht="48" customHeight="1">
      <x:c r="A8" s="11" t="str">
        <x:v>3. Repeat apartments</x:v>
      </x:c>
      <x:c r="B8" s="10" t="str">
        <x:v>On Summary Sheet, change Apartments for repeated units. Quantity defaults to 1 for a populated unit. Project total sums the extended unit prices.</x:v>
      </x:c>
      <x:c r="C8" s="2"/>
      <x:c r="D8" s="2" t="str">
        <x:v>Grey Shaker</x:v>
      </x:c>
      <x:c r="E8" s="2" t="str">
        <x:v>WHS / GRS / SDW</x:v>
      </x:c>
      <x:c r="F8" s="2" t="n">
        <x:v>3</x:v>
      </x:c>
    </x:row>
    <x:row r="9" ht="48" customHeight="1">
      <x:c r="A9" s="11" t="str">
        <x:v>4. Resolve flagged rows</x:v>
      </x:c>
      <x:c r="B9" s="10" t="str">
        <x:v>Every active row must say Ready or Auto toe kick. Unknown SKUs, unavailable prices, invalid quantities and missing required components prevent a final unit total.</x:v>
      </x:c>
      <x:c r="C9" s="2"/>
      <x:c r="D9" s="2" t="str">
        <x:v>Dove White Slim Shaker</x:v>
      </x:c>
      <x:c r="E9" s="2" t="str">
        <x:v>WHS / GRS / SDW</x:v>
      </x:c>
      <x:c r="F9" s="2" t="n">
        <x:v>3</x:v>
      </x:c>
    </x:row>
    <x:row r="10" ht="48" customHeight="1">
      <x:c r="A10" s="11" t="str">
        <x:v>5. Toe kicks</x:v>
      </x:c>
      <x:c r="B10" s="10" t="str">
        <x:v>Auto mode adds ROUNDUP(total catalog base widths / 96) TK8 sticks per unit and suppresses manual TK8 rows. Manual mode charges only entered TK8 rows. Verify actual layout, waste and cut lengths before ordering.</x:v>
      </x:c>
      <x:c r="C10" s="2"/>
      <x:c r="D10" s="2" t="str">
        <x:v>Modern Slate Shaker</x:v>
      </x:c>
      <x:c r="E10" s="2" t="str">
        <x:v>MSL / ONB / SBS / SSG</x:v>
      </x:c>
      <x:c r="F10" s="2" t="n">
        <x:v>4</x:v>
      </x:c>
    </x:row>
    <x:row r="11" ht="48" customHeight="1">
      <x:c r="A11" s="11" t="str">
        <x:v>All accessories included</x:v>
      </x:c>
      <x:c r="B11" s="10" t="str">
        <x:v>Catalog dropdowns include every priced trim, filler, molding, crown, panel, toe kick, kit, rollout tray and service entry found in the source PDFs.</x:v>
      </x:c>
      <x:c r="C11" s="2"/>
      <x:c r="D11" s="2" t="str">
        <x:v>Onyx Shaker</x:v>
      </x:c>
      <x:c r="E11" s="2" t="str">
        <x:v>MSL / ONB / SBS / SSG</x:v>
      </x:c>
      <x:c r="F11" s="2" t="n">
        <x:v>4</x:v>
      </x:c>
    </x:row>
    <x:row r="12" ht="48" customHeight="1">
      <x:c r="A12" s="11" t="str">
        <x:v>Fixed purchase pricing</x:v>
      </x:c>
      <x:c r="B12" s="10" t="str">
        <x:v>Every numeric catalog cost is MSRP multiplied by 0.204 and rounded to cents. No alternate factors, selling-price markup or added handle charge are used.</x:v>
      </x:c>
      <x:c r="C12" s="2"/>
      <x:c r="D12" s="2" t="str">
        <x:v>Signature Blue Shaker</x:v>
      </x:c>
      <x:c r="E12" s="2" t="str">
        <x:v>MSL / ONB / SBS / SSG</x:v>
      </x:c>
      <x:c r="F12" s="2" t="n">
        <x:v>4</x:v>
      </x:c>
    </x:row>
    <x:row r="13" ht="48" customHeight="1">
      <x:c r="A13" s="11" t="str">
        <x:v>Euro cabinet pricing</x:v>
      </x:c>
      <x:c r="B13" s="10" t="str">
        <x:v>Cabinet costs include box + selected Classic, Deluxe or Custom Deluxe fronts, rounded once after applying 0.204. Accessory-only rows use their standalone tier price.</x:v>
      </x:c>
      <x:c r="C13" s="2"/>
      <x:c r="D13" s="2" t="str">
        <x:v>Saige Green Slim Shaker</x:v>
      </x:c>
      <x:c r="E13" s="2" t="str">
        <x:v>MSL / ONB / SBS / SSG</x:v>
      </x:c>
      <x:c r="F13" s="2" t="n">
        <x:v>4</x:v>
      </x:c>
    </x:row>
    <x:row r="14" ht="48" customHeight="1">
      <x:c r="A14" s="11" t="str">
        <x:v>Shaker pantry / oven</x:v>
      </x:c>
      <x:c r="B14" s="10" t="str">
        <x:v>Complete PC and OC SKUs combine matching BOX + FFD. Separate components remain available; enter matching quantities and do not also enter the complete SKU.</x:v>
      </x:c>
      <x:c r="C14" s="2"/>
      <x:c r="D14" s="2" t="str">
        <x:v>Mountain Timber Shaker</x:v>
      </x:c>
      <x:c r="E14" s="2" t="str">
        <x:v>MTS</x:v>
      </x:c>
      <x:c r="F14" s="2" t="n">
        <x:v>5</x:v>
      </x:c>
    </x:row>
    <x:row r="15" ht="48" customHeight="1">
      <x:c r="A15" s="11" t="str">
        <x:v>Required Euro items</x:v>
      </x:c>
      <x:c r="B15" s="10" t="str">
        <x:v>BWBK18 needs Trash Kit; BBC42 needs BBC42 Filler; WBC cabinets need WBCF fillers. Add the named accessory in matching quantity. BLS36 needs BLS36-Tray, whose source price is unavailable.</x:v>
      </x:c>
      <x:c r="C15" s="2"/>
      <x:c r="D15" s="2" t="str">
        <x:v>Euro Classic</x:v>
      </x:c>
      <x:c r="E15" s="2" t="str">
        <x:v>Classic</x:v>
      </x:c>
      <x:c r="F15" s="2" t="n">
        <x:v>3</x:v>
      </x:c>
    </x:row>
    <x:row r="16" ht="48" customHeight="1">
      <x:c r="A16" s="11" t="str">
        <x:v>Glass doors</x:v>
      </x:c>
      <x:c r="B16" s="10" t="str">
        <x:v>Shaker glass-door items are not available for Slim Shaker. Euro glass-door prices are Deluxe only; additional bottom panels and hinges are not priced in the catalog.</x:v>
      </x:c>
      <x:c r="C16" s="2"/>
      <x:c r="D16" s="2" t="str">
        <x:v>Euro Deluxe</x:v>
      </x:c>
      <x:c r="E16" s="2" t="str">
        <x:v>Deluxe</x:v>
      </x:c>
      <x:c r="F16" s="2" t="n">
        <x:v>4</x:v>
      </x:c>
    </x:row>
    <x:row r="17" ht="48" customHeight="1">
      <x:c r="A17" s="11" t="str">
        <x:v>Unavailable source prices</x:v>
      </x:c>
      <x:c r="B17" s="10" t="str">
        <x:v>Euro BLS36-Tray prints #REF!. Five Mountain Timber prices are blank: MIRROR2430, MIRROR3030, WMC3030, WMC3036, WMC3042. These remain Unavailable.</x:v>
      </x:c>
      <x:c r="C17" s="2"/>
      <x:c r="D17" s="2" t="str">
        <x:v>Euro Custom Deluxe</x:v>
      </x:c>
      <x:c r="E17" s="2" t="str">
        <x:v>Custom Deluxe</x:v>
      </x:c>
      <x:c r="F17" s="2" t="n">
        <x:v>5</x:v>
      </x:c>
    </x:row>
    <x:row r="18" ht="48" customHeight="1">
      <x:c r="A18" s="11" t="str">
        <x:v>Counts and measurements</x:v>
      </x:c>
      <x:c r="B18" s="10" t="str">
        <x:v>Cabinet flags, base widths and handle estimates are retained from the reference template, not used as invented prices. Handle counts are estimates and carry no separate cost.</x:v>
      </x:c>
      <x:c r="C18" s="2"/>
      <x:c r="D18" s="2"/>
      <x:c r="E18" s="2"/>
      <x:c r="F18" s="2"/>
    </x:row>
    <x:row r="19" ht="48" customHeight="1">
      <x:c r="A19" s="11" t="str">
        <x:v>Source ambiguity</x:v>
      </x:c>
      <x:c r="B19" s="10" t="str">
        <x:v>Euro B24FHD appears as both a single- and double-door cabinet at the same price. One price row is provided; confirm door configuration. Overlapping Shaker delivery bands remain separately listed.</x:v>
      </x:c>
      <x:c r="C19" s="2"/>
      <x:c r="D19" s="2"/>
      <x:c r="E19" s="2"/>
      <x:c r="F19" s="2"/>
    </x:row>
    <x:row r="20" ht="48" customHeight="1">
      <x:c r="A20" s="11" t="str">
        <x:v>Shaker source</x:v>
      </x:c>
      <x:c r="B20" s="10" t="str">
        <x:v>HighlandCabinetryCO_ShakerCatalog_v8-03252026re.pdf, MSRP index pages 35-39; cover version v4.03.01.26.</x:v>
      </x:c>
      <x:c r="C20" s="2"/>
      <x:c r="D20" s="2"/>
      <x:c r="E20" s="2"/>
      <x:c r="F20" s="2"/>
    </x:row>
    <x:row r="21" ht="48" customHeight="1">
      <x:c r="A21" s="11" t="str">
        <x:v>Euro source</x:v>
      </x:c>
      <x:c r="B21" s="10" t="str">
        <x:v>EURO-CATALOG-v3.11.10.25-RE.pdf, PDF pages 15-25 / printed pages 14-24; cover Product Catalog 2025 v2.07.2025.</x:v>
      </x:c>
      <x:c r="C21" s="2"/>
      <x:c r="D21" s="2"/>
      <x:c r="E21" s="2"/>
      <x:c r="F21" s="2"/>
    </x:row>
    <x:row r="22" ht="48" customHeight="1">
      <x:c r="A22" s="11" t="str">
        <x:v>Sharing</x:v>
      </x:c>
      <x:c r="B22" s="10" t="str">
        <x:v>Email this .xlsx as an attachment. Catalog data is embedded, with no macros or external workbook links. Recipients select inputs in the pale-gold cells.</x:v>
      </x:c>
      <x:c r="C22" s="2"/>
      <x:c r="D22" s="2"/>
      <x:c r="E22" s="2"/>
      <x:c r="F22" s="2"/>
    </x:row>
    <x:row r="23" ht="48" customHeight="1">
      <x:c r="A23" s="11" t="str">
        <x:v>Scope</x:v>
      </x:c>
      <x:c r="B23" s="10" t="str">
        <x:v>Purchase-price configuration from these catalog editions. Project-specific taxes, shipping and installation are included only when explicitly selected as catalog line items.</x:v>
      </x:c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  <x:row r="31" ht="22" customHeight="1">
      <x:c r="A31" s="2"/>
      <x:c r="B31" s="2"/>
      <x:c r="C31" s="2"/>
      <x:c r="D31" s="2"/>
      <x:c r="E31" s="2"/>
      <x:c r="F31" s="2"/>
    </x:row>
    <x:row r="32" ht="22" customHeight="1">
      <x:c r="A32" s="2"/>
      <x:c r="B32" s="2"/>
      <x:c r="C32" s="2"/>
      <x:c r="D32" s="2"/>
      <x:c r="E32" s="2"/>
      <x:c r="F32" s="2"/>
    </x:row>
    <x:row r="33" ht="22" customHeight="1">
      <x:c r="A33" s="2"/>
      <x:c r="B33" s="2"/>
      <x:c r="C33" s="2"/>
      <x:c r="D33" s="2"/>
      <x:c r="E33" s="2"/>
      <x:c r="F33" s="2"/>
    </x:row>
    <x:row r="34" ht="22" customHeight="1">
      <x:c r="A34" s="2"/>
      <x:c r="B34" s="2"/>
      <x:c r="C34" s="2"/>
      <x:c r="D34" s="2"/>
      <x:c r="E34" s="2"/>
      <x:c r="F34" s="2"/>
    </x:row>
    <x:row r="35" ht="22" customHeight="1">
      <x:c r="A35" s="2"/>
      <x:c r="B35" s="2"/>
      <x:c r="C35" s="2"/>
      <x:c r="D35" s="2"/>
      <x:c r="E35" s="2"/>
      <x:c r="F35" s="2"/>
    </x:row>
    <x:row r="36" ht="22" customHeight="1">
      <x:c r="A36" s="2"/>
      <x:c r="B36" s="2"/>
      <x:c r="C36" s="2"/>
      <x:c r="D36" s="2"/>
      <x:c r="E36" s="2"/>
      <x:c r="F36" s="2"/>
    </x:row>
    <x:row r="37" ht="22" customHeight="1">
      <x:c r="A37" s="2"/>
      <x:c r="B37" s="2"/>
      <x:c r="C37" s="2"/>
      <x:c r="D37" s="2"/>
      <x:c r="E37" s="2"/>
      <x:c r="F37" s="2"/>
    </x:row>
    <x:row r="38" ht="22" customHeight="1">
      <x:c r="A38" s="2"/>
      <x:c r="B38" s="2"/>
      <x:c r="C38" s="2"/>
      <x:c r="D38" s="2"/>
      <x:c r="E38" s="2"/>
      <x:c r="F38" s="2"/>
    </x:row>
    <x:row r="39" ht="22" customHeight="1">
      <x:c r="A39" s="2"/>
      <x:c r="B39" s="2"/>
      <x:c r="C39" s="2"/>
      <x:c r="D39" s="2"/>
      <x:c r="E39" s="2"/>
      <x:c r="F39" s="2"/>
    </x:row>
    <x:row r="40" ht="22" customHeight="1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</x:worksheet>
</file>