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rvey\Documents\Suisun Fish Biomass\Suisun-fish-biomass\Biomass Calculations\"/>
    </mc:Choice>
  </mc:AlternateContent>
  <xr:revisionPtr revIDLastSave="0" documentId="13_ncr:1_{7A41D324-298A-493B-9BE7-DBF7DBE909FC}" xr6:coauthVersionLast="41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B58" i="1"/>
  <c r="B52" i="1"/>
  <c r="B49" i="1"/>
  <c r="B42" i="1"/>
  <c r="B38" i="1"/>
  <c r="B36" i="1"/>
  <c r="B23" i="1"/>
  <c r="B21" i="1"/>
  <c r="B20" i="1"/>
  <c r="B19" i="1"/>
  <c r="B16" i="1"/>
  <c r="B13" i="1"/>
  <c r="B12" i="1"/>
  <c r="B10" i="1"/>
  <c r="B9" i="1"/>
  <c r="B8" i="1"/>
  <c r="B65" i="1"/>
  <c r="B62" i="1"/>
  <c r="B61" i="1"/>
</calcChain>
</file>

<file path=xl/sharedStrings.xml><?xml version="1.0" encoding="utf-8"?>
<sst xmlns="http://schemas.openxmlformats.org/spreadsheetml/2006/main" count="258" uniqueCount="179">
  <si>
    <t>Source</t>
  </si>
  <si>
    <t>Common Name</t>
  </si>
  <si>
    <t>Splittail</t>
  </si>
  <si>
    <t>Standard Length to Fork Length Conversion Equation</t>
  </si>
  <si>
    <t>(SL/0.891) + 1.120</t>
  </si>
  <si>
    <t>Shokihaze Goby</t>
  </si>
  <si>
    <t>Standard Length to Total Length Conversion Equation</t>
  </si>
  <si>
    <t>Fresh Fish</t>
  </si>
  <si>
    <t>Preserved Fish</t>
  </si>
  <si>
    <t>x</t>
  </si>
  <si>
    <t>Comments</t>
  </si>
  <si>
    <t>Shimofuri Goby</t>
  </si>
  <si>
    <t>Bigscale Logperch</t>
  </si>
  <si>
    <t>Black Bullhead</t>
  </si>
  <si>
    <t>Black Crappie</t>
  </si>
  <si>
    <t>Bluegill</t>
  </si>
  <si>
    <t>Brown Bullhead</t>
  </si>
  <si>
    <t>Golden Shiner</t>
  </si>
  <si>
    <t>SL/0.896</t>
  </si>
  <si>
    <t>Hitch</t>
  </si>
  <si>
    <t>Largemouth Bass</t>
  </si>
  <si>
    <t>Prickly Sculpin</t>
  </si>
  <si>
    <t>Redear</t>
  </si>
  <si>
    <t>SL * 1.1317</t>
  </si>
  <si>
    <t>Feyrer. F. 2004. Length-weight Relationships and Conversions for Fresh and Ethanol-preserved Age-0 Splittail. IEP Newsletter 17(3): 10.</t>
  </si>
  <si>
    <r>
      <t xml:space="preserve">Slater, S. B. 2005.  Life history and diet of the Shokihaze Goby </t>
    </r>
    <r>
      <rPr>
        <i/>
        <sz val="11"/>
        <color theme="1"/>
        <rFont val="Calibri"/>
        <family val="2"/>
        <scheme val="minor"/>
      </rPr>
      <t>Tridentiger barbatus</t>
    </r>
    <r>
      <rPr>
        <sz val="11"/>
        <color theme="1"/>
        <rFont val="Calibri"/>
        <family val="2"/>
        <scheme val="minor"/>
      </rPr>
      <t xml:space="preserve"> in the San Francisco Estuary.  M.S. Thesis, California State University, Sacramento.</t>
    </r>
  </si>
  <si>
    <t>Gartz, R. 2005. Standard and fork lengths of various fish species of the San Francisco Estuary. Unpublished CDFW data.</t>
  </si>
  <si>
    <t>SL * 1.0751</t>
  </si>
  <si>
    <t>Threadfin Shad</t>
  </si>
  <si>
    <t>Tule Perch</t>
  </si>
  <si>
    <t>Wakasagi</t>
  </si>
  <si>
    <t xml:space="preserve">SL * 1.156 </t>
  </si>
  <si>
    <t>SL * 1.221</t>
  </si>
  <si>
    <t>(SL * 1.225)/1.024</t>
  </si>
  <si>
    <t>(SL * 1.135)/1.008</t>
  </si>
  <si>
    <t>SL * 1.185</t>
  </si>
  <si>
    <t>(SL * 1.179)/1.077</t>
  </si>
  <si>
    <t>(SL * 1.088) + 0.2823</t>
  </si>
  <si>
    <t>Used Delta Smelt as a surrogate</t>
  </si>
  <si>
    <t>SL * 1.179</t>
  </si>
  <si>
    <t>Warmouth</t>
  </si>
  <si>
    <t>White Crappie</t>
  </si>
  <si>
    <t>(SL * 1.214)/1.034</t>
  </si>
  <si>
    <t>Delta Smelt</t>
  </si>
  <si>
    <t>American Shad</t>
  </si>
  <si>
    <t>Fish preserved in isotonic salt solution</t>
  </si>
  <si>
    <t>SL * 1.0766</t>
  </si>
  <si>
    <t>Bay Goby</t>
  </si>
  <si>
    <t>(SL * 1.1818) + 0.3424</t>
  </si>
  <si>
    <t>Yellowfin Goby</t>
  </si>
  <si>
    <t>(SL * 1.2398) - 1.1664</t>
  </si>
  <si>
    <t>English Sole</t>
  </si>
  <si>
    <t>(SL * 1.1824) - 0.2218</t>
  </si>
  <si>
    <t>(SL * 1.0623) + 2.5507</t>
  </si>
  <si>
    <t>Jacksmelt</t>
  </si>
  <si>
    <t>Longfin Smelt</t>
  </si>
  <si>
    <t>(SL * 1.074) + 0.5214</t>
  </si>
  <si>
    <t>Northern Anchovy</t>
  </si>
  <si>
    <t>(SL * 1.047) + 3.0027</t>
  </si>
  <si>
    <t>Pacific Herring</t>
  </si>
  <si>
    <t>(SL * 1.0462) + 1.5563</t>
  </si>
  <si>
    <t>(SL * 1.0956) + 2.1104</t>
  </si>
  <si>
    <t>Shiner Perch</t>
  </si>
  <si>
    <t>Topsmelt</t>
  </si>
  <si>
    <t>SL * 1.112</t>
  </si>
  <si>
    <t>Pacific Staghorn Sculpin</t>
  </si>
  <si>
    <t>(SL * 1.1577) + 1.1853</t>
  </si>
  <si>
    <t>Plainfin Midshipman</t>
  </si>
  <si>
    <t>(SL * 1.1174) + 1.3857</t>
  </si>
  <si>
    <t>Speckled Sandab</t>
  </si>
  <si>
    <t>(SL * 1.1726) + 0.6647</t>
  </si>
  <si>
    <t>Chinook Salmon</t>
  </si>
  <si>
    <t>(SL * 1.140) / 1.034</t>
  </si>
  <si>
    <t>Channel Catfish</t>
  </si>
  <si>
    <t>SL * 1.140</t>
  </si>
  <si>
    <t>From Fishbase.org</t>
  </si>
  <si>
    <t>From Fishbase.org: Based on measurement of picture, in MORPHMET table</t>
  </si>
  <si>
    <t>From Fishbase.org: Based on measurement of picture Ontsh_u0.jpg</t>
  </si>
  <si>
    <t>From Fishbase.org: Based on photo measurement</t>
  </si>
  <si>
    <t>From Fishbase.org: Measurements taken on picture Coasp_u0.gif.</t>
  </si>
  <si>
    <t>From Fishbase.org: Based on measurement of picture Amcat_u0.jpg</t>
  </si>
  <si>
    <t>Green Sunfish</t>
  </si>
  <si>
    <t>(SL * 1.180)/1.012</t>
  </si>
  <si>
    <t>Pumpkinseed</t>
  </si>
  <si>
    <t>Used Green Sunfish as a surrogate</t>
  </si>
  <si>
    <t>Three-spined stickleback</t>
  </si>
  <si>
    <t>SL * 1.150</t>
  </si>
  <si>
    <t>Steelhead</t>
  </si>
  <si>
    <t>SL * .904</t>
  </si>
  <si>
    <t>From Fishbase.org: Based on photo measurement.</t>
  </si>
  <si>
    <t>White Sturgeon</t>
  </si>
  <si>
    <t>SL * 1.202</t>
  </si>
  <si>
    <t>SL * 1.254</t>
  </si>
  <si>
    <t>Green Sturgeon</t>
  </si>
  <si>
    <t>Mosquito Fish</t>
  </si>
  <si>
    <t>SL * 1.178</t>
  </si>
  <si>
    <t>Sacramento Sucker</t>
  </si>
  <si>
    <t>Carp</t>
  </si>
  <si>
    <t>Rainwater Killifish</t>
  </si>
  <si>
    <t>(SL * 1.256)/1.118</t>
  </si>
  <si>
    <t>Goldfish</t>
  </si>
  <si>
    <t>(SL * 1.250)/1.073</t>
  </si>
  <si>
    <t>Sacramento Pikeminnow</t>
  </si>
  <si>
    <t>Sacramento Blackfish</t>
  </si>
  <si>
    <t>Red Shiner</t>
  </si>
  <si>
    <t>SL/.919</t>
  </si>
  <si>
    <t>From Fishbase.org: Measurements taken on picture Cylut_u2.jpg.</t>
  </si>
  <si>
    <t>Fathead Minnow</t>
  </si>
  <si>
    <t>(SL * 1.205)/1.050</t>
  </si>
  <si>
    <t>Blue Catfish</t>
  </si>
  <si>
    <t>(SL * 1.123)/1.051</t>
  </si>
  <si>
    <t>Yellow Bullhead</t>
  </si>
  <si>
    <t>(SL * 1.209)/1.007</t>
  </si>
  <si>
    <t>Sacramento Perch</t>
  </si>
  <si>
    <t>(SL * 1.204)/1.109</t>
  </si>
  <si>
    <t>Spotted Bass</t>
  </si>
  <si>
    <t>(SL * 1.159)/1.040</t>
  </si>
  <si>
    <t>Smallmouth Bass</t>
  </si>
  <si>
    <t>(SL * 1.208)/1.036</t>
  </si>
  <si>
    <t>Redeye Bass</t>
  </si>
  <si>
    <t>Longjaw Mudsucker</t>
  </si>
  <si>
    <t>(SL * 1.181)</t>
  </si>
  <si>
    <t>Chameleon Goby</t>
  </si>
  <si>
    <t>(SL * 1.217)</t>
  </si>
  <si>
    <t>From Fishbase.org: Based on measurement of picture Ammel_u1.gif</t>
  </si>
  <si>
    <t>(SL/0.861) + 0.17</t>
  </si>
  <si>
    <t>(SL/.808) + .004</t>
  </si>
  <si>
    <t>SL/0.827</t>
  </si>
  <si>
    <t>From Fishbase.org: Based on measurements of photo in PicturesMain Table</t>
  </si>
  <si>
    <t>California Halibut</t>
  </si>
  <si>
    <t>SL * 1.186</t>
  </si>
  <si>
    <t>From Fishbase.org: Based on measurement of picture Pacal_u1.gif</t>
  </si>
  <si>
    <t>White Croaker</t>
  </si>
  <si>
    <t>SL * 1.165</t>
  </si>
  <si>
    <t>Showy Snailfish</t>
  </si>
  <si>
    <t>SL * 1.088</t>
  </si>
  <si>
    <t>From Fishbase.org: Measurements taken on picture Lipul_u0.gif</t>
  </si>
  <si>
    <t xml:space="preserve">(SL * 1.179) + 0.7092 </t>
  </si>
  <si>
    <t>Measurements from field by D. Contreras (n=74)</t>
  </si>
  <si>
    <t>Fish preserved in 10% formalin</t>
  </si>
  <si>
    <t>White Catfish</t>
  </si>
  <si>
    <t>(SL*1.209)*0.907</t>
  </si>
  <si>
    <t>Centrarchid Spp.</t>
  </si>
  <si>
    <t>Used Bluegill As Surrogate</t>
  </si>
  <si>
    <t>Striped Bass</t>
  </si>
  <si>
    <t>Mississippi Silverside</t>
  </si>
  <si>
    <t>Geary, R.E. and P.B. Moyle. 1980. Aspects of the ecology of the Hitch, Lavinia Exilicauda (Cyprinidae), a persistent native cyprinid in Clear Lake, California</t>
  </si>
  <si>
    <t>(1.1 * SL) + 2.6</t>
  </si>
  <si>
    <t>(SL * 1.0883) + 1.4536</t>
  </si>
  <si>
    <t>Measurements from field by R. Kok and D. Contreras (n=71)</t>
  </si>
  <si>
    <t>(SL * 1.1519) + 3.4138</t>
  </si>
  <si>
    <t>Measurements from field by D. Contreras, R.Kok, and M. Crane (n=22)</t>
  </si>
  <si>
    <t>Measurements from field by D. Contreras &amp; M. Crane (n=16)</t>
  </si>
  <si>
    <t>(SL * 1.1972) - 4.4521</t>
  </si>
  <si>
    <t>(SL * 1.089) + 1.9394</t>
  </si>
  <si>
    <t>Measurements from field by D. Contreras and R.Kok (n=15)</t>
  </si>
  <si>
    <t>sl2fl</t>
  </si>
  <si>
    <t>1.088+0.2823</t>
  </si>
  <si>
    <t>1.1+2.6</t>
  </si>
  <si>
    <t>1.0623+2.5507</t>
  </si>
  <si>
    <t>1.161+.17</t>
  </si>
  <si>
    <t>1.074+0.5214</t>
  </si>
  <si>
    <t>1.0883+1.4536</t>
  </si>
  <si>
    <t>1.047+3.0027</t>
  </si>
  <si>
    <t>1.0462+1.5563</t>
  </si>
  <si>
    <t>1.1519+3.4138</t>
  </si>
  <si>
    <t>1.089+1.9394</t>
  </si>
  <si>
    <t>1.0956+2.1104</t>
  </si>
  <si>
    <t>1.122+1.120</t>
  </si>
  <si>
    <t>1.1818 + 0.3424</t>
  </si>
  <si>
    <t>1.1972 - 4.4521</t>
  </si>
  <si>
    <t>1.1824 - 0.2218</t>
  </si>
  <si>
    <t>1.1577 + 1.1853</t>
  </si>
  <si>
    <t>1.1174 + 1.3857</t>
  </si>
  <si>
    <t xml:space="preserve">1.179 + 0.7092 </t>
  </si>
  <si>
    <t>1.1726 + 0.6647</t>
  </si>
  <si>
    <t>1.2398 - 1.1664</t>
  </si>
  <si>
    <t>2tl</t>
  </si>
  <si>
    <t>1.23762376237624 +.004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</si>
</sst>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/>
      <top/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/>
      <top style="dashed">
        <color theme="0" tint="-0.34998626667073579"/>
      </top>
      <bottom/>
      <diagonal/>
    </border>
    <border>
      <left/>
      <right style="dashed">
        <color theme="0" tint="-0.34998626667073579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Font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"/>
  <sheetViews>
    <sheetView tabSelected="1" topLeftCell="A53" workbookViewId="0">
      <selection activeCell="C71" sqref="C71"/>
    </sheetView>
  </sheetViews>
  <sheetFormatPr defaultRowHeight="14.5" x14ac:dyDescent="0.35"/>
  <cols>
    <col min="1" max="1" width="23.453125" bestFit="1" customWidth="1"/>
    <col min="2" max="3" width="23.453125" customWidth="1"/>
    <col min="4" max="5" width="29.7265625" style="2" customWidth="1"/>
    <col min="6" max="6" width="11.81640625" style="2" customWidth="1"/>
    <col min="7" max="7" width="14.1796875" style="2" bestFit="1" customWidth="1"/>
    <col min="8" max="8" width="81" style="1" bestFit="1" customWidth="1"/>
    <col min="9" max="9" width="35.7265625" style="3" bestFit="1" customWidth="1"/>
  </cols>
  <sheetData>
    <row r="1" spans="1:9" s="4" customFormat="1" ht="29" x14ac:dyDescent="0.35">
      <c r="A1" s="26" t="s">
        <v>1</v>
      </c>
      <c r="B1" s="26" t="s">
        <v>156</v>
      </c>
      <c r="C1" s="26" t="s">
        <v>177</v>
      </c>
      <c r="D1" s="27" t="s">
        <v>3</v>
      </c>
      <c r="E1" s="27" t="s">
        <v>6</v>
      </c>
      <c r="F1" s="27" t="s">
        <v>7</v>
      </c>
      <c r="G1" s="27" t="s">
        <v>8</v>
      </c>
      <c r="H1" s="27" t="s">
        <v>0</v>
      </c>
      <c r="I1" s="28" t="s">
        <v>10</v>
      </c>
    </row>
    <row r="2" spans="1:9" s="4" customFormat="1" ht="29" x14ac:dyDescent="0.35">
      <c r="A2" s="5" t="s">
        <v>44</v>
      </c>
      <c r="B2" s="6">
        <v>1.0766</v>
      </c>
      <c r="C2" s="6"/>
      <c r="D2" s="6" t="s">
        <v>46</v>
      </c>
      <c r="E2" s="6"/>
      <c r="F2" s="6"/>
      <c r="G2" s="6" t="s">
        <v>9</v>
      </c>
      <c r="H2" s="7" t="s">
        <v>26</v>
      </c>
      <c r="I2" s="8" t="s">
        <v>45</v>
      </c>
    </row>
    <row r="3" spans="1:9" s="4" customFormat="1" ht="29" x14ac:dyDescent="0.35">
      <c r="A3" s="5" t="s">
        <v>47</v>
      </c>
      <c r="B3" s="6"/>
      <c r="C3" s="6" t="s">
        <v>169</v>
      </c>
      <c r="D3" s="6"/>
      <c r="E3" s="6" t="s">
        <v>48</v>
      </c>
      <c r="F3" s="6"/>
      <c r="G3" s="6" t="s">
        <v>9</v>
      </c>
      <c r="H3" s="7" t="s">
        <v>26</v>
      </c>
      <c r="I3" s="8" t="s">
        <v>45</v>
      </c>
    </row>
    <row r="4" spans="1:9" s="4" customFormat="1" x14ac:dyDescent="0.35">
      <c r="A4" s="16" t="s">
        <v>47</v>
      </c>
      <c r="B4" s="18"/>
      <c r="C4" s="18">
        <f>1/0.827</f>
        <v>1.2091898428053205</v>
      </c>
      <c r="D4" s="18"/>
      <c r="E4" s="18" t="s">
        <v>127</v>
      </c>
      <c r="F4" s="18"/>
      <c r="G4" s="18"/>
      <c r="H4" s="20" t="s">
        <v>128</v>
      </c>
      <c r="I4" s="23"/>
    </row>
    <row r="5" spans="1:9" s="4" customFormat="1" x14ac:dyDescent="0.35">
      <c r="A5" s="25" t="s">
        <v>12</v>
      </c>
      <c r="B5" s="6"/>
      <c r="C5" s="6" t="s">
        <v>170</v>
      </c>
      <c r="D5" s="6"/>
      <c r="E5" s="2" t="s">
        <v>153</v>
      </c>
      <c r="F5" s="2" t="s">
        <v>9</v>
      </c>
      <c r="G5" s="6"/>
      <c r="H5" s="10" t="s">
        <v>152</v>
      </c>
      <c r="I5" s="8"/>
    </row>
    <row r="6" spans="1:9" s="4" customFormat="1" x14ac:dyDescent="0.35">
      <c r="A6" s="5" t="s">
        <v>13</v>
      </c>
      <c r="B6" s="6">
        <v>1.1559999999999999</v>
      </c>
      <c r="C6" s="6"/>
      <c r="D6" s="6" t="s">
        <v>31</v>
      </c>
      <c r="E6" s="6"/>
      <c r="F6" s="6"/>
      <c r="G6" s="6"/>
      <c r="H6" s="9" t="s">
        <v>124</v>
      </c>
      <c r="I6" s="8"/>
    </row>
    <row r="7" spans="1:9" s="4" customFormat="1" x14ac:dyDescent="0.35">
      <c r="A7" s="5" t="s">
        <v>14</v>
      </c>
      <c r="B7" s="6">
        <v>1.2210000000000001</v>
      </c>
      <c r="C7" s="6"/>
      <c r="D7" s="6" t="s">
        <v>32</v>
      </c>
      <c r="E7" s="6"/>
      <c r="F7" s="6"/>
      <c r="G7" s="6"/>
      <c r="H7" s="9" t="s">
        <v>75</v>
      </c>
      <c r="I7" s="8"/>
    </row>
    <row r="8" spans="1:9" s="4" customFormat="1" x14ac:dyDescent="0.35">
      <c r="A8" s="5" t="s">
        <v>109</v>
      </c>
      <c r="B8" s="6">
        <f>1.123/1.051</f>
        <v>1.0685061845861086</v>
      </c>
      <c r="C8" s="6"/>
      <c r="D8" s="6" t="s">
        <v>110</v>
      </c>
      <c r="E8" s="6"/>
      <c r="F8" s="6"/>
      <c r="G8" s="6"/>
      <c r="H8" s="7" t="s">
        <v>76</v>
      </c>
      <c r="I8" s="8"/>
    </row>
    <row r="9" spans="1:9" s="4" customFormat="1" x14ac:dyDescent="0.35">
      <c r="A9" s="5" t="s">
        <v>15</v>
      </c>
      <c r="B9" s="6">
        <f>1.225/1.024</f>
        <v>1.1962890625</v>
      </c>
      <c r="C9" s="6"/>
      <c r="D9" s="6" t="s">
        <v>33</v>
      </c>
      <c r="E9" s="6"/>
      <c r="F9" s="6"/>
      <c r="G9" s="6"/>
      <c r="H9" s="7" t="s">
        <v>76</v>
      </c>
      <c r="I9" s="8"/>
    </row>
    <row r="10" spans="1:9" s="4" customFormat="1" x14ac:dyDescent="0.35">
      <c r="A10" s="5" t="s">
        <v>16</v>
      </c>
      <c r="B10" s="6">
        <f>1.135/1.008</f>
        <v>1.1259920634920635</v>
      </c>
      <c r="C10" s="6"/>
      <c r="D10" s="6" t="s">
        <v>34</v>
      </c>
      <c r="E10" s="6"/>
      <c r="F10" s="6"/>
      <c r="G10" s="6"/>
      <c r="H10" s="7" t="s">
        <v>76</v>
      </c>
      <c r="I10" s="8"/>
    </row>
    <row r="11" spans="1:9" s="4" customFormat="1" x14ac:dyDescent="0.35">
      <c r="A11" s="16" t="s">
        <v>129</v>
      </c>
      <c r="B11" s="18"/>
      <c r="C11" s="18">
        <v>1.1859999999999999</v>
      </c>
      <c r="D11" s="18"/>
      <c r="E11" s="18" t="s">
        <v>130</v>
      </c>
      <c r="F11" s="18"/>
      <c r="G11" s="18"/>
      <c r="H11" s="20" t="s">
        <v>131</v>
      </c>
      <c r="I11" s="23"/>
    </row>
    <row r="12" spans="1:9" s="4" customFormat="1" x14ac:dyDescent="0.35">
      <c r="A12" s="5" t="s">
        <v>97</v>
      </c>
      <c r="B12" s="6">
        <f>1.256/1.118</f>
        <v>1.1234347048300535</v>
      </c>
      <c r="C12" s="6"/>
      <c r="D12" s="6" t="s">
        <v>99</v>
      </c>
      <c r="E12" s="6"/>
      <c r="F12" s="6"/>
      <c r="G12" s="6"/>
      <c r="H12" s="7" t="s">
        <v>76</v>
      </c>
      <c r="I12" s="8"/>
    </row>
    <row r="13" spans="1:9" s="4" customFormat="1" x14ac:dyDescent="0.35">
      <c r="A13" s="25" t="s">
        <v>142</v>
      </c>
      <c r="B13" s="6">
        <f>1.225/1.024</f>
        <v>1.1962890625</v>
      </c>
      <c r="C13" s="6"/>
      <c r="D13" s="6" t="s">
        <v>33</v>
      </c>
      <c r="E13" s="6"/>
      <c r="F13" s="6"/>
      <c r="G13" s="6"/>
      <c r="H13" s="7"/>
      <c r="I13" s="8" t="s">
        <v>143</v>
      </c>
    </row>
    <row r="14" spans="1:9" s="4" customFormat="1" x14ac:dyDescent="0.35">
      <c r="A14" s="5" t="s">
        <v>122</v>
      </c>
      <c r="B14" s="6"/>
      <c r="C14" s="6">
        <v>1.2170000000000001</v>
      </c>
      <c r="D14" s="6"/>
      <c r="E14" s="6" t="s">
        <v>123</v>
      </c>
      <c r="F14" s="6"/>
      <c r="G14" s="6"/>
      <c r="H14" s="7" t="s">
        <v>76</v>
      </c>
      <c r="I14" s="8"/>
    </row>
    <row r="15" spans="1:9" s="4" customFormat="1" x14ac:dyDescent="0.35">
      <c r="A15" s="5" t="s">
        <v>73</v>
      </c>
      <c r="B15" s="6">
        <v>1.1399999999999999</v>
      </c>
      <c r="C15" s="6"/>
      <c r="D15" s="6" t="s">
        <v>74</v>
      </c>
      <c r="E15" s="6"/>
      <c r="F15" s="6"/>
      <c r="G15" s="6"/>
      <c r="H15" s="7" t="s">
        <v>75</v>
      </c>
      <c r="I15" s="8"/>
    </row>
    <row r="16" spans="1:9" s="4" customFormat="1" x14ac:dyDescent="0.35">
      <c r="A16" s="5" t="s">
        <v>71</v>
      </c>
      <c r="B16" s="6">
        <f>1.14/1.034</f>
        <v>1.1025145067698259</v>
      </c>
      <c r="C16" s="6"/>
      <c r="D16" s="6" t="s">
        <v>72</v>
      </c>
      <c r="E16" s="6"/>
      <c r="F16" s="6"/>
      <c r="G16" s="6"/>
      <c r="H16" s="9" t="s">
        <v>77</v>
      </c>
      <c r="I16" s="8"/>
    </row>
    <row r="17" spans="1:9" s="4" customFormat="1" ht="29" x14ac:dyDescent="0.35">
      <c r="A17" s="5" t="s">
        <v>43</v>
      </c>
      <c r="B17" s="6" t="s">
        <v>157</v>
      </c>
      <c r="C17" s="6"/>
      <c r="D17" s="6" t="s">
        <v>37</v>
      </c>
      <c r="E17" s="6"/>
      <c r="F17" s="6"/>
      <c r="G17" s="6" t="s">
        <v>9</v>
      </c>
      <c r="H17" s="7" t="s">
        <v>26</v>
      </c>
      <c r="I17" s="8" t="s">
        <v>45</v>
      </c>
    </row>
    <row r="18" spans="1:9" s="4" customFormat="1" ht="29" x14ac:dyDescent="0.35">
      <c r="A18" s="5" t="s">
        <v>51</v>
      </c>
      <c r="B18" s="6"/>
      <c r="C18" s="6" t="s">
        <v>171</v>
      </c>
      <c r="D18" s="6"/>
      <c r="E18" s="6" t="s">
        <v>52</v>
      </c>
      <c r="F18" s="6"/>
      <c r="G18" s="6" t="s">
        <v>9</v>
      </c>
      <c r="H18" s="7" t="s">
        <v>26</v>
      </c>
      <c r="I18" s="8" t="s">
        <v>45</v>
      </c>
    </row>
    <row r="19" spans="1:9" s="4" customFormat="1" x14ac:dyDescent="0.35">
      <c r="A19" s="5" t="s">
        <v>107</v>
      </c>
      <c r="B19" s="6">
        <f>1.205/1.05</f>
        <v>1.1476190476190475</v>
      </c>
      <c r="C19" s="6"/>
      <c r="D19" s="6" t="s">
        <v>108</v>
      </c>
      <c r="E19" s="6"/>
      <c r="F19" s="6"/>
      <c r="G19" s="6"/>
      <c r="H19" s="7" t="s">
        <v>76</v>
      </c>
      <c r="I19" s="8"/>
    </row>
    <row r="20" spans="1:9" s="4" customFormat="1" x14ac:dyDescent="0.35">
      <c r="A20" s="5" t="s">
        <v>17</v>
      </c>
      <c r="B20" s="6">
        <f>1/0.896</f>
        <v>1.1160714285714286</v>
      </c>
      <c r="C20" s="6"/>
      <c r="D20" s="6" t="s">
        <v>18</v>
      </c>
      <c r="E20" s="6"/>
      <c r="F20" s="6"/>
      <c r="G20" s="6"/>
      <c r="H20" s="7" t="s">
        <v>78</v>
      </c>
      <c r="I20" s="8"/>
    </row>
    <row r="21" spans="1:9" s="4" customFormat="1" x14ac:dyDescent="0.35">
      <c r="A21" s="5" t="s">
        <v>100</v>
      </c>
      <c r="B21" s="6">
        <f>1.25/1.073</f>
        <v>1.1649580615097856</v>
      </c>
      <c r="C21" s="6"/>
      <c r="D21" s="6" t="s">
        <v>101</v>
      </c>
      <c r="E21" s="6"/>
      <c r="F21" s="6"/>
      <c r="G21" s="6"/>
      <c r="H21" s="7" t="s">
        <v>76</v>
      </c>
      <c r="I21" s="8"/>
    </row>
    <row r="22" spans="1:9" s="4" customFormat="1" x14ac:dyDescent="0.35">
      <c r="A22" s="5" t="s">
        <v>93</v>
      </c>
      <c r="B22" s="6"/>
      <c r="C22" s="6">
        <v>1.254</v>
      </c>
      <c r="D22" s="6"/>
      <c r="E22" s="6" t="s">
        <v>92</v>
      </c>
      <c r="F22" s="6"/>
      <c r="G22" s="6"/>
      <c r="H22" s="7" t="s">
        <v>76</v>
      </c>
      <c r="I22" s="8"/>
    </row>
    <row r="23" spans="1:9" s="4" customFormat="1" x14ac:dyDescent="0.35">
      <c r="A23" s="5" t="s">
        <v>81</v>
      </c>
      <c r="B23" s="6">
        <f>1.18/1.012</f>
        <v>1.1660079051383399</v>
      </c>
      <c r="C23" s="6"/>
      <c r="D23" s="6" t="s">
        <v>82</v>
      </c>
      <c r="E23" s="6"/>
      <c r="F23" s="6"/>
      <c r="G23" s="6"/>
      <c r="H23" s="7" t="s">
        <v>76</v>
      </c>
      <c r="I23" s="8"/>
    </row>
    <row r="24" spans="1:9" s="4" customFormat="1" ht="29" x14ac:dyDescent="0.35">
      <c r="A24" s="16" t="s">
        <v>19</v>
      </c>
      <c r="B24" s="29" t="s">
        <v>158</v>
      </c>
      <c r="C24" s="29"/>
      <c r="D24" s="29" t="s">
        <v>147</v>
      </c>
      <c r="E24" s="6"/>
      <c r="F24" s="6" t="s">
        <v>9</v>
      </c>
      <c r="G24" s="6"/>
      <c r="H24" s="7" t="s">
        <v>146</v>
      </c>
      <c r="I24" s="8"/>
    </row>
    <row r="25" spans="1:9" s="4" customFormat="1" ht="29" x14ac:dyDescent="0.35">
      <c r="A25" s="5" t="s">
        <v>54</v>
      </c>
      <c r="B25" s="6" t="s">
        <v>159</v>
      </c>
      <c r="C25" s="6"/>
      <c r="D25" s="6" t="s">
        <v>53</v>
      </c>
      <c r="E25" s="6"/>
      <c r="F25" s="6"/>
      <c r="G25" s="6" t="s">
        <v>9</v>
      </c>
      <c r="H25" s="7" t="s">
        <v>26</v>
      </c>
      <c r="I25" s="8" t="s">
        <v>45</v>
      </c>
    </row>
    <row r="26" spans="1:9" s="4" customFormat="1" x14ac:dyDescent="0.35">
      <c r="A26" s="5" t="s">
        <v>20</v>
      </c>
      <c r="B26" s="6" t="s">
        <v>160</v>
      </c>
      <c r="C26" s="6"/>
      <c r="D26" s="6" t="s">
        <v>125</v>
      </c>
      <c r="E26" s="6"/>
      <c r="F26" s="6"/>
      <c r="G26" s="6"/>
      <c r="H26" s="9" t="s">
        <v>75</v>
      </c>
      <c r="I26" s="8"/>
    </row>
    <row r="27" spans="1:9" s="4" customFormat="1" ht="29" x14ac:dyDescent="0.35">
      <c r="A27" s="5" t="s">
        <v>55</v>
      </c>
      <c r="B27" s="6" t="s">
        <v>161</v>
      </c>
      <c r="C27" s="6"/>
      <c r="D27" s="6" t="s">
        <v>56</v>
      </c>
      <c r="E27" s="6"/>
      <c r="F27" s="6"/>
      <c r="G27" s="6" t="s">
        <v>9</v>
      </c>
      <c r="H27" s="7" t="s">
        <v>26</v>
      </c>
      <c r="I27" s="8" t="s">
        <v>45</v>
      </c>
    </row>
    <row r="28" spans="1:9" s="4" customFormat="1" x14ac:dyDescent="0.35">
      <c r="A28" s="5" t="s">
        <v>120</v>
      </c>
      <c r="B28" s="6"/>
      <c r="C28" s="6">
        <v>1.181</v>
      </c>
      <c r="D28" s="6"/>
      <c r="E28" s="6" t="s">
        <v>121</v>
      </c>
      <c r="F28" s="6"/>
      <c r="G28" s="6"/>
      <c r="H28" s="7" t="s">
        <v>76</v>
      </c>
      <c r="I28" s="8"/>
    </row>
    <row r="29" spans="1:9" s="4" customFormat="1" x14ac:dyDescent="0.35">
      <c r="A29" s="16" t="s">
        <v>145</v>
      </c>
      <c r="B29" s="2" t="s">
        <v>162</v>
      </c>
      <c r="C29" s="2"/>
      <c r="D29" s="2" t="s">
        <v>148</v>
      </c>
      <c r="E29" s="6"/>
      <c r="F29" s="6"/>
      <c r="G29" s="6"/>
      <c r="H29" s="10" t="s">
        <v>149</v>
      </c>
      <c r="I29" s="8"/>
    </row>
    <row r="30" spans="1:9" s="4" customFormat="1" x14ac:dyDescent="0.35">
      <c r="A30" s="5" t="s">
        <v>94</v>
      </c>
      <c r="B30" s="6"/>
      <c r="C30" s="6">
        <v>1.1779999999999999</v>
      </c>
      <c r="D30" s="6"/>
      <c r="E30" s="6" t="s">
        <v>95</v>
      </c>
      <c r="F30" s="6"/>
      <c r="G30" s="6"/>
      <c r="H30" s="7" t="s">
        <v>76</v>
      </c>
      <c r="I30" s="8"/>
    </row>
    <row r="31" spans="1:9" s="4" customFormat="1" ht="29" x14ac:dyDescent="0.35">
      <c r="A31" s="5" t="s">
        <v>57</v>
      </c>
      <c r="B31" s="6" t="s">
        <v>163</v>
      </c>
      <c r="C31" s="6"/>
      <c r="D31" s="6" t="s">
        <v>58</v>
      </c>
      <c r="E31" s="6"/>
      <c r="F31" s="6"/>
      <c r="G31" s="6" t="s">
        <v>9</v>
      </c>
      <c r="H31" s="7" t="s">
        <v>26</v>
      </c>
      <c r="I31" s="8" t="s">
        <v>45</v>
      </c>
    </row>
    <row r="32" spans="1:9" s="4" customFormat="1" ht="29" x14ac:dyDescent="0.35">
      <c r="A32" s="5" t="s">
        <v>59</v>
      </c>
      <c r="B32" s="6" t="s">
        <v>164</v>
      </c>
      <c r="C32" s="6"/>
      <c r="D32" s="6" t="s">
        <v>60</v>
      </c>
      <c r="E32" s="6"/>
      <c r="F32" s="6"/>
      <c r="G32" s="6" t="s">
        <v>9</v>
      </c>
      <c r="H32" s="7" t="s">
        <v>26</v>
      </c>
      <c r="I32" s="8" t="s">
        <v>45</v>
      </c>
    </row>
    <row r="33" spans="1:9" s="4" customFormat="1" ht="29" x14ac:dyDescent="0.35">
      <c r="A33" s="5" t="s">
        <v>65</v>
      </c>
      <c r="B33" s="6"/>
      <c r="C33" s="6" t="s">
        <v>172</v>
      </c>
      <c r="D33" s="6"/>
      <c r="E33" s="6" t="s">
        <v>66</v>
      </c>
      <c r="F33" s="6"/>
      <c r="G33" s="6" t="s">
        <v>9</v>
      </c>
      <c r="H33" s="7" t="s">
        <v>26</v>
      </c>
      <c r="I33" s="8" t="s">
        <v>45</v>
      </c>
    </row>
    <row r="34" spans="1:9" s="4" customFormat="1" ht="29" x14ac:dyDescent="0.35">
      <c r="A34" s="5" t="s">
        <v>67</v>
      </c>
      <c r="B34" s="6"/>
      <c r="C34" s="6" t="s">
        <v>173</v>
      </c>
      <c r="D34" s="6"/>
      <c r="E34" s="6" t="s">
        <v>68</v>
      </c>
      <c r="F34" s="6"/>
      <c r="G34" s="6" t="s">
        <v>9</v>
      </c>
      <c r="H34" s="7" t="s">
        <v>26</v>
      </c>
      <c r="I34" s="8" t="s">
        <v>45</v>
      </c>
    </row>
    <row r="35" spans="1:9" s="4" customFormat="1" x14ac:dyDescent="0.35">
      <c r="A35" s="5" t="s">
        <v>21</v>
      </c>
      <c r="B35" s="6">
        <v>1.1850000000000001</v>
      </c>
      <c r="C35" s="6"/>
      <c r="D35" s="6" t="s">
        <v>35</v>
      </c>
      <c r="E35" s="6"/>
      <c r="F35" s="6"/>
      <c r="G35" s="6"/>
      <c r="H35" s="9" t="s">
        <v>79</v>
      </c>
      <c r="I35" s="8"/>
    </row>
    <row r="36" spans="1:9" s="4" customFormat="1" x14ac:dyDescent="0.35">
      <c r="A36" s="25" t="s">
        <v>83</v>
      </c>
      <c r="B36" s="6">
        <f>1.18/1.012</f>
        <v>1.1660079051383399</v>
      </c>
      <c r="C36" s="6"/>
      <c r="D36" s="6" t="s">
        <v>82</v>
      </c>
      <c r="E36" s="6"/>
      <c r="F36" s="6"/>
      <c r="G36" s="6"/>
      <c r="H36" s="7"/>
      <c r="I36" s="8" t="s">
        <v>84</v>
      </c>
    </row>
    <row r="37" spans="1:9" s="4" customFormat="1" x14ac:dyDescent="0.35">
      <c r="A37" s="25" t="s">
        <v>98</v>
      </c>
      <c r="B37" s="6"/>
      <c r="C37" s="6"/>
      <c r="D37" s="6"/>
      <c r="E37" s="6"/>
      <c r="F37" s="6"/>
      <c r="G37" s="6"/>
      <c r="H37" s="7"/>
      <c r="I37" s="8"/>
    </row>
    <row r="38" spans="1:9" s="4" customFormat="1" x14ac:dyDescent="0.35">
      <c r="A38" s="5" t="s">
        <v>104</v>
      </c>
      <c r="B38" s="6">
        <f>1/0.919</f>
        <v>1.088139281828074</v>
      </c>
      <c r="C38" s="6"/>
      <c r="D38" s="6" t="s">
        <v>105</v>
      </c>
      <c r="E38" s="6"/>
      <c r="F38" s="6"/>
      <c r="G38" s="6"/>
      <c r="H38" s="9" t="s">
        <v>106</v>
      </c>
      <c r="I38" s="8"/>
    </row>
    <row r="39" spans="1:9" s="4" customFormat="1" x14ac:dyDescent="0.35">
      <c r="A39" s="25" t="s">
        <v>22</v>
      </c>
      <c r="B39" s="2" t="s">
        <v>165</v>
      </c>
      <c r="C39" s="2"/>
      <c r="D39" s="2" t="s">
        <v>150</v>
      </c>
      <c r="F39" s="6"/>
      <c r="G39" s="6"/>
      <c r="H39" s="10" t="s">
        <v>151</v>
      </c>
      <c r="I39" s="8"/>
    </row>
    <row r="40" spans="1:9" s="4" customFormat="1" x14ac:dyDescent="0.35">
      <c r="A40" s="25" t="s">
        <v>119</v>
      </c>
      <c r="B40" s="6"/>
      <c r="C40" s="6"/>
      <c r="D40" s="6"/>
      <c r="E40" s="6"/>
      <c r="F40" s="6"/>
      <c r="G40" s="6"/>
      <c r="H40" s="7"/>
      <c r="I40" s="8"/>
    </row>
    <row r="41" spans="1:9" s="4" customFormat="1" x14ac:dyDescent="0.35">
      <c r="A41" s="25" t="s">
        <v>103</v>
      </c>
      <c r="B41" s="6"/>
      <c r="C41" s="6"/>
      <c r="D41" s="6"/>
      <c r="E41" s="6"/>
      <c r="F41" s="6"/>
      <c r="G41" s="6"/>
      <c r="H41" s="7"/>
      <c r="I41" s="8"/>
    </row>
    <row r="42" spans="1:9" s="4" customFormat="1" x14ac:dyDescent="0.35">
      <c r="A42" s="5" t="s">
        <v>113</v>
      </c>
      <c r="B42" s="6">
        <f>1.204/1.109</f>
        <v>1.0856627592425609</v>
      </c>
      <c r="C42" s="6"/>
      <c r="D42" s="6" t="s">
        <v>114</v>
      </c>
      <c r="E42" s="6"/>
      <c r="F42" s="6"/>
      <c r="G42" s="6"/>
      <c r="H42" s="7" t="s">
        <v>76</v>
      </c>
      <c r="I42" s="8"/>
    </row>
    <row r="43" spans="1:9" s="4" customFormat="1" x14ac:dyDescent="0.35">
      <c r="A43" s="25" t="s">
        <v>102</v>
      </c>
      <c r="B43" s="2" t="s">
        <v>166</v>
      </c>
      <c r="C43" s="2"/>
      <c r="D43" s="2" t="s">
        <v>154</v>
      </c>
      <c r="E43" s="6"/>
      <c r="F43" s="6" t="s">
        <v>9</v>
      </c>
      <c r="G43" s="6"/>
      <c r="H43" s="10" t="s">
        <v>155</v>
      </c>
      <c r="I43" s="8"/>
    </row>
    <row r="44" spans="1:9" s="4" customFormat="1" x14ac:dyDescent="0.35">
      <c r="A44" s="25" t="s">
        <v>96</v>
      </c>
      <c r="B44" s="6"/>
      <c r="C44" s="6"/>
      <c r="D44" s="6"/>
      <c r="E44" s="6"/>
      <c r="F44" s="6"/>
      <c r="G44" s="6"/>
      <c r="H44" s="7"/>
      <c r="I44" s="8"/>
    </row>
    <row r="45" spans="1:9" s="4" customFormat="1" x14ac:dyDescent="0.35">
      <c r="A45" s="5" t="s">
        <v>11</v>
      </c>
      <c r="B45" s="6"/>
      <c r="C45" s="6" t="s">
        <v>174</v>
      </c>
      <c r="D45" s="6"/>
      <c r="E45" s="2" t="s">
        <v>137</v>
      </c>
      <c r="F45" s="6" t="s">
        <v>9</v>
      </c>
      <c r="G45" s="6"/>
      <c r="H45" s="10" t="s">
        <v>138</v>
      </c>
      <c r="I45" s="8"/>
    </row>
    <row r="46" spans="1:9" s="4" customFormat="1" ht="29" x14ac:dyDescent="0.35">
      <c r="A46" s="5" t="s">
        <v>62</v>
      </c>
      <c r="B46" s="6" t="s">
        <v>167</v>
      </c>
      <c r="C46" s="6"/>
      <c r="D46" s="6" t="s">
        <v>61</v>
      </c>
      <c r="E46" s="6"/>
      <c r="F46" s="6"/>
      <c r="G46" s="6" t="s">
        <v>9</v>
      </c>
      <c r="H46" s="7" t="s">
        <v>26</v>
      </c>
      <c r="I46" s="8" t="s">
        <v>45</v>
      </c>
    </row>
    <row r="47" spans="1:9" s="4" customFormat="1" ht="29" x14ac:dyDescent="0.35">
      <c r="A47" s="5" t="s">
        <v>5</v>
      </c>
      <c r="B47" s="6"/>
      <c r="C47" s="6" t="s">
        <v>178</v>
      </c>
      <c r="D47" s="6"/>
      <c r="E47" s="6" t="s">
        <v>126</v>
      </c>
      <c r="F47" s="6"/>
      <c r="G47" s="6" t="s">
        <v>9</v>
      </c>
      <c r="H47" s="10" t="s">
        <v>25</v>
      </c>
      <c r="I47" s="10" t="s">
        <v>139</v>
      </c>
    </row>
    <row r="48" spans="1:9" s="4" customFormat="1" x14ac:dyDescent="0.35">
      <c r="A48" s="16" t="s">
        <v>134</v>
      </c>
      <c r="B48" s="18"/>
      <c r="C48" s="18">
        <v>1.0880000000000001</v>
      </c>
      <c r="D48" s="18"/>
      <c r="E48" s="18" t="s">
        <v>135</v>
      </c>
      <c r="F48" s="18"/>
      <c r="G48" s="18"/>
      <c r="H48" s="22" t="s">
        <v>136</v>
      </c>
      <c r="I48" s="23"/>
    </row>
    <row r="49" spans="1:9" s="4" customFormat="1" x14ac:dyDescent="0.35">
      <c r="A49" s="5" t="s">
        <v>117</v>
      </c>
      <c r="B49" s="6">
        <f>1.208/1.036</f>
        <v>1.1660231660231659</v>
      </c>
      <c r="C49" s="6"/>
      <c r="D49" s="6" t="s">
        <v>118</v>
      </c>
      <c r="E49" s="6"/>
      <c r="F49" s="6"/>
      <c r="G49" s="6"/>
      <c r="H49" s="7" t="s">
        <v>76</v>
      </c>
      <c r="I49" s="8"/>
    </row>
    <row r="50" spans="1:9" s="4" customFormat="1" ht="29" x14ac:dyDescent="0.35">
      <c r="A50" s="5" t="s">
        <v>69</v>
      </c>
      <c r="B50" s="6"/>
      <c r="C50" s="6" t="s">
        <v>175</v>
      </c>
      <c r="D50" s="6"/>
      <c r="E50" s="6" t="s">
        <v>70</v>
      </c>
      <c r="F50" s="6"/>
      <c r="G50" s="6" t="s">
        <v>9</v>
      </c>
      <c r="H50" s="7" t="s">
        <v>26</v>
      </c>
      <c r="I50" s="8" t="s">
        <v>45</v>
      </c>
    </row>
    <row r="51" spans="1:9" s="4" customFormat="1" ht="29" x14ac:dyDescent="0.35">
      <c r="A51" s="5" t="s">
        <v>2</v>
      </c>
      <c r="B51" s="6" t="s">
        <v>168</v>
      </c>
      <c r="C51" s="6"/>
      <c r="D51" s="6" t="s">
        <v>4</v>
      </c>
      <c r="E51" s="6"/>
      <c r="F51" s="6" t="s">
        <v>9</v>
      </c>
      <c r="G51" s="6"/>
      <c r="H51" s="7" t="s">
        <v>24</v>
      </c>
      <c r="I51" s="8"/>
    </row>
    <row r="52" spans="1:9" s="4" customFormat="1" x14ac:dyDescent="0.35">
      <c r="A52" s="5" t="s">
        <v>115</v>
      </c>
      <c r="B52" s="6">
        <f>1.159/1.04</f>
        <v>1.114423076923077</v>
      </c>
      <c r="C52" s="6"/>
      <c r="D52" s="6" t="s">
        <v>116</v>
      </c>
      <c r="E52" s="6"/>
      <c r="F52" s="6"/>
      <c r="G52" s="6"/>
      <c r="H52" s="7" t="s">
        <v>76</v>
      </c>
      <c r="I52" s="8"/>
    </row>
    <row r="53" spans="1:9" s="4" customFormat="1" x14ac:dyDescent="0.35">
      <c r="A53" s="5" t="s">
        <v>87</v>
      </c>
      <c r="B53" s="6">
        <v>0.90400000000000003</v>
      </c>
      <c r="C53" s="6"/>
      <c r="D53" s="6" t="s">
        <v>88</v>
      </c>
      <c r="E53" s="6"/>
      <c r="F53" s="6"/>
      <c r="G53" s="6"/>
      <c r="H53" s="9" t="s">
        <v>89</v>
      </c>
      <c r="I53" s="8"/>
    </row>
    <row r="54" spans="1:9" s="4" customFormat="1" ht="29" x14ac:dyDescent="0.35">
      <c r="A54" s="5" t="s">
        <v>144</v>
      </c>
      <c r="B54" s="6">
        <v>1.1316999999999999</v>
      </c>
      <c r="C54" s="6"/>
      <c r="D54" s="6" t="s">
        <v>23</v>
      </c>
      <c r="E54" s="6"/>
      <c r="F54" s="6"/>
      <c r="G54" s="6" t="s">
        <v>9</v>
      </c>
      <c r="H54" s="7" t="s">
        <v>26</v>
      </c>
      <c r="I54" s="8" t="s">
        <v>45</v>
      </c>
    </row>
    <row r="55" spans="1:9" s="4" customFormat="1" ht="29" x14ac:dyDescent="0.35">
      <c r="A55" s="5" t="s">
        <v>28</v>
      </c>
      <c r="B55" s="6">
        <v>1.0750999999999999</v>
      </c>
      <c r="C55" s="6"/>
      <c r="D55" s="6" t="s">
        <v>27</v>
      </c>
      <c r="E55" s="6"/>
      <c r="F55" s="6"/>
      <c r="G55" s="6" t="s">
        <v>9</v>
      </c>
      <c r="H55" s="7" t="s">
        <v>26</v>
      </c>
      <c r="I55" s="8" t="s">
        <v>45</v>
      </c>
    </row>
    <row r="56" spans="1:9" s="4" customFormat="1" x14ac:dyDescent="0.35">
      <c r="A56" s="5" t="s">
        <v>85</v>
      </c>
      <c r="B56" s="6"/>
      <c r="C56" s="6">
        <v>1.1499999999999999</v>
      </c>
      <c r="D56" s="6"/>
      <c r="E56" s="6" t="s">
        <v>86</v>
      </c>
      <c r="F56" s="6"/>
      <c r="G56" s="6"/>
      <c r="H56" s="7" t="s">
        <v>75</v>
      </c>
      <c r="I56" s="8"/>
    </row>
    <row r="57" spans="1:9" s="4" customFormat="1" ht="29" x14ac:dyDescent="0.35">
      <c r="A57" s="5" t="s">
        <v>63</v>
      </c>
      <c r="B57" s="6">
        <v>1.1120000000000001</v>
      </c>
      <c r="C57" s="6"/>
      <c r="D57" s="6" t="s">
        <v>64</v>
      </c>
      <c r="E57" s="6"/>
      <c r="F57" s="6"/>
      <c r="G57" s="6" t="s">
        <v>9</v>
      </c>
      <c r="H57" s="7" t="s">
        <v>26</v>
      </c>
      <c r="I57" s="8" t="s">
        <v>45</v>
      </c>
    </row>
    <row r="58" spans="1:9" s="4" customFormat="1" x14ac:dyDescent="0.35">
      <c r="A58" s="5" t="s">
        <v>29</v>
      </c>
      <c r="B58" s="6">
        <f>1.179/1.077</f>
        <v>1.094707520891365</v>
      </c>
      <c r="C58" s="6"/>
      <c r="D58" s="6" t="s">
        <v>36</v>
      </c>
      <c r="E58" s="6"/>
      <c r="F58" s="6"/>
      <c r="G58" s="6"/>
      <c r="H58" s="7" t="s">
        <v>76</v>
      </c>
      <c r="I58" s="8"/>
    </row>
    <row r="59" spans="1:9" s="4" customFormat="1" ht="29" x14ac:dyDescent="0.35">
      <c r="A59" s="25" t="s">
        <v>30</v>
      </c>
      <c r="B59" s="6" t="s">
        <v>157</v>
      </c>
      <c r="C59" s="6"/>
      <c r="D59" s="6" t="s">
        <v>37</v>
      </c>
      <c r="E59" s="6"/>
      <c r="F59" s="6"/>
      <c r="G59" s="6"/>
      <c r="H59" s="7" t="s">
        <v>26</v>
      </c>
      <c r="I59" s="8" t="s">
        <v>38</v>
      </c>
    </row>
    <row r="60" spans="1:9" s="4" customFormat="1" x14ac:dyDescent="0.35">
      <c r="A60" s="5" t="s">
        <v>40</v>
      </c>
      <c r="B60" s="6">
        <v>1.179</v>
      </c>
      <c r="C60" s="6"/>
      <c r="D60" s="6" t="s">
        <v>39</v>
      </c>
      <c r="E60" s="6"/>
      <c r="F60" s="6"/>
      <c r="G60" s="6"/>
      <c r="H60" s="10" t="s">
        <v>75</v>
      </c>
      <c r="I60" s="8"/>
    </row>
    <row r="61" spans="1:9" s="4" customFormat="1" x14ac:dyDescent="0.35">
      <c r="A61" s="11" t="s">
        <v>140</v>
      </c>
      <c r="B61" s="12">
        <f>1.209*0.907</f>
        <v>1.0965630000000002</v>
      </c>
      <c r="C61" s="12"/>
      <c r="D61" s="12" t="s">
        <v>141</v>
      </c>
      <c r="E61" s="12"/>
      <c r="F61" s="12"/>
      <c r="G61" s="12"/>
      <c r="H61" s="10" t="s">
        <v>80</v>
      </c>
      <c r="I61" s="14"/>
    </row>
    <row r="62" spans="1:9" s="4" customFormat="1" x14ac:dyDescent="0.35">
      <c r="A62" s="11" t="s">
        <v>41</v>
      </c>
      <c r="B62" s="12">
        <f>1.214/1.034</f>
        <v>1.174081237911025</v>
      </c>
      <c r="C62" s="12"/>
      <c r="D62" s="12" t="s">
        <v>42</v>
      </c>
      <c r="E62" s="12"/>
      <c r="F62" s="12"/>
      <c r="G62" s="12"/>
      <c r="H62" s="13" t="s">
        <v>76</v>
      </c>
      <c r="I62" s="14"/>
    </row>
    <row r="63" spans="1:9" x14ac:dyDescent="0.35">
      <c r="A63" s="15" t="s">
        <v>132</v>
      </c>
      <c r="B63" s="2"/>
      <c r="C63" s="2">
        <v>1.165</v>
      </c>
      <c r="E63" s="2" t="s">
        <v>133</v>
      </c>
      <c r="H63" s="21" t="s">
        <v>76</v>
      </c>
    </row>
    <row r="64" spans="1:9" x14ac:dyDescent="0.35">
      <c r="A64" s="17" t="s">
        <v>90</v>
      </c>
      <c r="B64" s="19"/>
      <c r="C64" s="19">
        <v>1.202</v>
      </c>
      <c r="D64" s="19"/>
      <c r="E64" s="19" t="s">
        <v>91</v>
      </c>
      <c r="F64" s="19"/>
      <c r="G64" s="19"/>
      <c r="H64" s="21" t="s">
        <v>76</v>
      </c>
      <c r="I64" s="24"/>
    </row>
    <row r="65" spans="1:9" x14ac:dyDescent="0.35">
      <c r="A65" s="17" t="s">
        <v>111</v>
      </c>
      <c r="B65" s="19">
        <f>1.209/1.007</f>
        <v>1.2005958291956307</v>
      </c>
      <c r="C65" s="19"/>
      <c r="D65" s="19" t="s">
        <v>112</v>
      </c>
      <c r="E65" s="19"/>
      <c r="F65" s="19"/>
      <c r="G65" s="19"/>
      <c r="H65" s="7" t="s">
        <v>76</v>
      </c>
      <c r="I65" s="24"/>
    </row>
    <row r="66" spans="1:9" ht="15" customHeight="1" x14ac:dyDescent="0.35">
      <c r="A66" s="17" t="s">
        <v>49</v>
      </c>
      <c r="B66" s="30"/>
      <c r="C66" s="30" t="s">
        <v>176</v>
      </c>
      <c r="D66" s="19"/>
      <c r="E66" s="19" t="s">
        <v>50</v>
      </c>
      <c r="F66" s="19"/>
      <c r="G66" s="19" t="s">
        <v>9</v>
      </c>
      <c r="H66" s="21" t="s">
        <v>26</v>
      </c>
      <c r="I66" s="24" t="s">
        <v>45</v>
      </c>
    </row>
  </sheetData>
  <sortState xmlns:xlrd2="http://schemas.microsoft.com/office/spreadsheetml/2017/richdata2" ref="A2:I6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B1" sqref="B1:C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Contreras</dc:creator>
  <cp:lastModifiedBy>Harvey, Brett@DWR</cp:lastModifiedBy>
  <dcterms:created xsi:type="dcterms:W3CDTF">2016-08-09T13:54:41Z</dcterms:created>
  <dcterms:modified xsi:type="dcterms:W3CDTF">2020-01-30T01:29:03Z</dcterms:modified>
</cp:coreProperties>
</file>